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8" activeTab="2"/>
  </bookViews>
  <sheets>
    <sheet name="文档说明" sheetId="10" r:id="rId1"/>
    <sheet name="价值概述" sheetId="77" r:id="rId2"/>
    <sheet name="节奏总表" sheetId="85" r:id="rId3"/>
    <sheet name="章节关卡" sheetId="82" r:id="rId4"/>
    <sheet name="经验计算" sheetId="81" r:id="rId5"/>
    <sheet name="芦花古楼" sheetId="83" r:id="rId6"/>
    <sheet name="世界BOSS专属武器" sheetId="92" r:id="rId7"/>
    <sheet name="金币总产" sheetId="88" r:id="rId8"/>
    <sheet name="日常任务" sheetId="84" r:id="rId9"/>
    <sheet name="挂机升级突破" sheetId="89" r:id="rId10"/>
    <sheet name="卡牌消耗" sheetId="90" r:id="rId11"/>
    <sheet name="神器" sheetId="93" r:id="rId12"/>
    <sheet name="装备" sheetId="95" r:id="rId13"/>
    <sheet name="专属武器" sheetId="97" state="hidden" r:id="rId14"/>
  </sheets>
  <definedNames>
    <definedName name="卡牌类型名" localSheetId="13">#REF!</definedName>
    <definedName name="卡牌类型名">#REF!</definedName>
    <definedName name="品质名称" localSheetId="13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82" l="1"/>
  <c r="V8" i="82"/>
  <c r="V9" i="82"/>
  <c r="V10" i="82"/>
  <c r="V11" i="82"/>
  <c r="V12" i="82"/>
  <c r="V13" i="82"/>
  <c r="V14" i="82"/>
  <c r="V15" i="82"/>
  <c r="V16" i="82"/>
  <c r="V17" i="82"/>
  <c r="V18" i="82"/>
  <c r="V19" i="82"/>
  <c r="V20" i="82"/>
  <c r="V21" i="82"/>
  <c r="V22" i="82"/>
  <c r="V23" i="82"/>
  <c r="V24" i="82"/>
  <c r="V25" i="82"/>
  <c r="V26" i="82"/>
  <c r="V27" i="82"/>
  <c r="V28" i="82"/>
  <c r="V29" i="82"/>
  <c r="V30" i="82"/>
  <c r="V31" i="82"/>
  <c r="V32" i="82"/>
  <c r="V33" i="82"/>
  <c r="V34" i="82"/>
  <c r="V6" i="82"/>
  <c r="T7" i="82"/>
  <c r="T8" i="82"/>
  <c r="T9" i="82"/>
  <c r="T10" i="82"/>
  <c r="T11" i="82"/>
  <c r="T12" i="82"/>
  <c r="T13" i="82"/>
  <c r="T14" i="82"/>
  <c r="T15" i="82"/>
  <c r="T16" i="82"/>
  <c r="T17" i="82"/>
  <c r="T18" i="82"/>
  <c r="T19" i="82"/>
  <c r="T20" i="82"/>
  <c r="T21" i="82"/>
  <c r="T22" i="82"/>
  <c r="T23" i="82"/>
  <c r="T24" i="82"/>
  <c r="T25" i="82"/>
  <c r="T26" i="82"/>
  <c r="T27" i="82"/>
  <c r="T28" i="82"/>
  <c r="T29" i="82"/>
  <c r="T30" i="82"/>
  <c r="T31" i="82"/>
  <c r="T32" i="82"/>
  <c r="T33" i="82"/>
  <c r="T34" i="82"/>
  <c r="T6" i="82"/>
  <c r="R7" i="82"/>
  <c r="R8" i="82"/>
  <c r="R9" i="82"/>
  <c r="R10" i="82"/>
  <c r="R11" i="82"/>
  <c r="R12" i="82"/>
  <c r="R13" i="82"/>
  <c r="R14" i="82"/>
  <c r="R15" i="82"/>
  <c r="R16" i="82"/>
  <c r="R17" i="82"/>
  <c r="R18" i="82"/>
  <c r="R19" i="82"/>
  <c r="R20" i="82"/>
  <c r="R21" i="82"/>
  <c r="R22" i="82"/>
  <c r="R23" i="82"/>
  <c r="R24" i="82"/>
  <c r="R25" i="82"/>
  <c r="R26" i="82"/>
  <c r="R27" i="82"/>
  <c r="R28" i="82"/>
  <c r="R29" i="82"/>
  <c r="R30" i="82"/>
  <c r="R31" i="82"/>
  <c r="R32" i="82"/>
  <c r="R33" i="82"/>
  <c r="R34" i="82"/>
  <c r="R6" i="82"/>
  <c r="P7" i="82"/>
  <c r="P8" i="82"/>
  <c r="P9" i="82"/>
  <c r="P10" i="82"/>
  <c r="P11" i="82"/>
  <c r="P12" i="82"/>
  <c r="P13" i="82"/>
  <c r="P14" i="82"/>
  <c r="P15" i="82"/>
  <c r="P16" i="82"/>
  <c r="P17" i="82"/>
  <c r="P18" i="82"/>
  <c r="P19" i="82"/>
  <c r="P20" i="82"/>
  <c r="P21" i="82"/>
  <c r="P22" i="82"/>
  <c r="P23" i="82"/>
  <c r="P24" i="82"/>
  <c r="P25" i="82"/>
  <c r="P26" i="82"/>
  <c r="P27" i="82"/>
  <c r="P28" i="82"/>
  <c r="P29" i="82"/>
  <c r="P30" i="82"/>
  <c r="P31" i="82"/>
  <c r="P32" i="82"/>
  <c r="P33" i="82"/>
  <c r="P34" i="82"/>
  <c r="P6" i="82"/>
  <c r="N26" i="82"/>
  <c r="N27" i="82"/>
  <c r="N28" i="82"/>
  <c r="N29" i="82"/>
  <c r="N30" i="82"/>
  <c r="N31" i="82"/>
  <c r="N32" i="82"/>
  <c r="N33" i="82"/>
  <c r="N34" i="82"/>
  <c r="J26" i="82"/>
  <c r="J27" i="82"/>
  <c r="J28" i="82"/>
  <c r="J29" i="82"/>
  <c r="J30" i="82"/>
  <c r="J31" i="82"/>
  <c r="J32" i="82"/>
  <c r="J33" i="82"/>
  <c r="J34" i="82"/>
  <c r="I26" i="82"/>
  <c r="I27" i="82"/>
  <c r="I28" i="82"/>
  <c r="I29" i="82"/>
  <c r="I30" i="82"/>
  <c r="I31" i="82"/>
  <c r="I32" i="82"/>
  <c r="I33" i="82"/>
  <c r="I34" i="82"/>
  <c r="G26" i="82"/>
  <c r="G27" i="82"/>
  <c r="G28" i="82"/>
  <c r="G29" i="82"/>
  <c r="G30" i="82"/>
  <c r="G31" i="82"/>
  <c r="G32" i="82"/>
  <c r="G33" i="82"/>
  <c r="G34" i="82"/>
  <c r="H20" i="85" l="1"/>
  <c r="H21" i="85"/>
  <c r="H22" i="85"/>
  <c r="H23" i="85"/>
  <c r="H24" i="85"/>
  <c r="H25" i="85"/>
  <c r="H26" i="85"/>
  <c r="AV66" i="89"/>
  <c r="AV67" i="89"/>
  <c r="AV68" i="89"/>
  <c r="AV69" i="89"/>
  <c r="AV70" i="89"/>
  <c r="AV71" i="89"/>
  <c r="AV72" i="89"/>
  <c r="AV73" i="89"/>
  <c r="AV74" i="89"/>
  <c r="AV75" i="89"/>
  <c r="AV76" i="89"/>
  <c r="AV77" i="89"/>
  <c r="AV78" i="89"/>
  <c r="AV79" i="89"/>
  <c r="AV80" i="89"/>
  <c r="AV81" i="89"/>
  <c r="AV82" i="89"/>
  <c r="AV83" i="89"/>
  <c r="AV84" i="89"/>
  <c r="AV85" i="89"/>
  <c r="AV86" i="89"/>
  <c r="AV87" i="89"/>
  <c r="AV88" i="89"/>
  <c r="AV89" i="89"/>
  <c r="AV90" i="89"/>
  <c r="AV91" i="89"/>
  <c r="AV92" i="89"/>
  <c r="AV93" i="89"/>
  <c r="AV94" i="89"/>
  <c r="AV95" i="89"/>
  <c r="AV96" i="89"/>
  <c r="AV97" i="89"/>
  <c r="AV98" i="89"/>
  <c r="AV99" i="89"/>
  <c r="AV100" i="89"/>
  <c r="AV101" i="89"/>
  <c r="AV102" i="89"/>
  <c r="AV103" i="89"/>
  <c r="AV104" i="89"/>
  <c r="AV105" i="89"/>
  <c r="AV106" i="89"/>
  <c r="AV107" i="89"/>
  <c r="AV108" i="89"/>
  <c r="AV109" i="89"/>
  <c r="AV110" i="89"/>
  <c r="AV111" i="89"/>
  <c r="AV112" i="89"/>
  <c r="AV113" i="89"/>
  <c r="AV114" i="89"/>
  <c r="AV115" i="89"/>
  <c r="AV116" i="89"/>
  <c r="AV65" i="89"/>
  <c r="AU66" i="89"/>
  <c r="AU67" i="89"/>
  <c r="AU68" i="89"/>
  <c r="AU69" i="89"/>
  <c r="AU70" i="89"/>
  <c r="AU71" i="89"/>
  <c r="AU72" i="89"/>
  <c r="AU73" i="89"/>
  <c r="AU74" i="89"/>
  <c r="AU75" i="89"/>
  <c r="AU76" i="89"/>
  <c r="AU77" i="89"/>
  <c r="AU78" i="89"/>
  <c r="AU79" i="89"/>
  <c r="AU80" i="89"/>
  <c r="AU81" i="89"/>
  <c r="AU82" i="89"/>
  <c r="AU83" i="89"/>
  <c r="AU84" i="89"/>
  <c r="AU85" i="89"/>
  <c r="AU86" i="89"/>
  <c r="AU87" i="89"/>
  <c r="AU88" i="89"/>
  <c r="AU89" i="89"/>
  <c r="AU90" i="89"/>
  <c r="AU91" i="89"/>
  <c r="AU92" i="89"/>
  <c r="AU93" i="89"/>
  <c r="AU94" i="89"/>
  <c r="AU95" i="89"/>
  <c r="AU96" i="89"/>
  <c r="AU97" i="89"/>
  <c r="AU98" i="89"/>
  <c r="AU99" i="89"/>
  <c r="AU100" i="89"/>
  <c r="AU101" i="89"/>
  <c r="AU102" i="89"/>
  <c r="AU103" i="89"/>
  <c r="AU104" i="89"/>
  <c r="AU105" i="89"/>
  <c r="AU106" i="89"/>
  <c r="AU107" i="89"/>
  <c r="AU108" i="89"/>
  <c r="AU109" i="89"/>
  <c r="AU110" i="89"/>
  <c r="AU111" i="89"/>
  <c r="AU112" i="89"/>
  <c r="AU113" i="89"/>
  <c r="AU114" i="89"/>
  <c r="AU115" i="89"/>
  <c r="AU116" i="89"/>
  <c r="AU65" i="89"/>
  <c r="AT66" i="89"/>
  <c r="AT67" i="89"/>
  <c r="AT68" i="89"/>
  <c r="AT69" i="89"/>
  <c r="AT65" i="89"/>
  <c r="AW66" i="89"/>
  <c r="AX66" i="89"/>
  <c r="AY66" i="89"/>
  <c r="AZ66" i="89"/>
  <c r="BA66" i="89"/>
  <c r="BB66" i="89"/>
  <c r="BC66" i="89"/>
  <c r="AW67" i="89"/>
  <c r="AX67" i="89"/>
  <c r="AY67" i="89"/>
  <c r="AZ67" i="89"/>
  <c r="BA67" i="89"/>
  <c r="BB67" i="89"/>
  <c r="BC67" i="89"/>
  <c r="AW68" i="89"/>
  <c r="AX68" i="89"/>
  <c r="AY68" i="89"/>
  <c r="AZ68" i="89"/>
  <c r="BA68" i="89"/>
  <c r="BB68" i="89"/>
  <c r="BC68" i="89"/>
  <c r="AW69" i="89"/>
  <c r="AX69" i="89"/>
  <c r="AY69" i="89"/>
  <c r="AZ69" i="89"/>
  <c r="BA69" i="89"/>
  <c r="BB69" i="89"/>
  <c r="BC69" i="89"/>
  <c r="AT70" i="89"/>
  <c r="AW70" i="89"/>
  <c r="AX70" i="89"/>
  <c r="AY70" i="89"/>
  <c r="AZ70" i="89"/>
  <c r="BA70" i="89"/>
  <c r="BB70" i="89"/>
  <c r="BC70" i="89"/>
  <c r="AT71" i="89"/>
  <c r="AW71" i="89"/>
  <c r="AX71" i="89"/>
  <c r="AY71" i="89"/>
  <c r="AZ71" i="89"/>
  <c r="BA71" i="89"/>
  <c r="BB71" i="89"/>
  <c r="BC71" i="89"/>
  <c r="AT72" i="89"/>
  <c r="AW72" i="89"/>
  <c r="AX72" i="89"/>
  <c r="AY72" i="89"/>
  <c r="AZ72" i="89"/>
  <c r="BA72" i="89"/>
  <c r="BB72" i="89"/>
  <c r="BC72" i="89"/>
  <c r="AT73" i="89"/>
  <c r="AW73" i="89"/>
  <c r="AX73" i="89"/>
  <c r="AY73" i="89"/>
  <c r="AZ73" i="89"/>
  <c r="BA73" i="89"/>
  <c r="BB73" i="89"/>
  <c r="BC73" i="89"/>
  <c r="AT74" i="89"/>
  <c r="AW74" i="89"/>
  <c r="AX74" i="89"/>
  <c r="AY74" i="89"/>
  <c r="AZ74" i="89"/>
  <c r="BA74" i="89"/>
  <c r="BB74" i="89"/>
  <c r="BC74" i="89"/>
  <c r="AT75" i="89"/>
  <c r="AW75" i="89"/>
  <c r="AX75" i="89"/>
  <c r="AY75" i="89"/>
  <c r="AZ75" i="89"/>
  <c r="BA75" i="89"/>
  <c r="BB75" i="89"/>
  <c r="BC75" i="89"/>
  <c r="AT76" i="89"/>
  <c r="AW76" i="89"/>
  <c r="AX76" i="89"/>
  <c r="AY76" i="89"/>
  <c r="AZ76" i="89"/>
  <c r="BA76" i="89"/>
  <c r="BB76" i="89"/>
  <c r="BC76" i="89"/>
  <c r="AT77" i="89"/>
  <c r="AW77" i="89"/>
  <c r="AX77" i="89"/>
  <c r="AY77" i="89"/>
  <c r="AZ77" i="89"/>
  <c r="BA77" i="89"/>
  <c r="BB77" i="89"/>
  <c r="BC77" i="89"/>
  <c r="AT78" i="89"/>
  <c r="AW78" i="89"/>
  <c r="AX78" i="89"/>
  <c r="AY78" i="89"/>
  <c r="AZ78" i="89"/>
  <c r="BA78" i="89"/>
  <c r="BB78" i="89"/>
  <c r="BC78" i="89"/>
  <c r="AT79" i="89"/>
  <c r="AW79" i="89"/>
  <c r="AX79" i="89"/>
  <c r="AY79" i="89"/>
  <c r="AZ79" i="89"/>
  <c r="BA79" i="89"/>
  <c r="BB79" i="89"/>
  <c r="BC79" i="89"/>
  <c r="AT80" i="89"/>
  <c r="AW80" i="89"/>
  <c r="AX80" i="89"/>
  <c r="AY80" i="89"/>
  <c r="AZ80" i="89"/>
  <c r="BA80" i="89"/>
  <c r="BB80" i="89"/>
  <c r="BC80" i="89"/>
  <c r="AT81" i="89"/>
  <c r="AW81" i="89"/>
  <c r="AX81" i="89"/>
  <c r="AY81" i="89"/>
  <c r="AZ81" i="89"/>
  <c r="BA81" i="89"/>
  <c r="BB81" i="89"/>
  <c r="BC81" i="89"/>
  <c r="AT82" i="89"/>
  <c r="AW82" i="89"/>
  <c r="AX82" i="89"/>
  <c r="AY82" i="89"/>
  <c r="AZ82" i="89"/>
  <c r="BA82" i="89"/>
  <c r="BB82" i="89"/>
  <c r="BC82" i="89"/>
  <c r="AT83" i="89"/>
  <c r="AW83" i="89"/>
  <c r="AX83" i="89"/>
  <c r="AY83" i="89"/>
  <c r="AZ83" i="89"/>
  <c r="BA83" i="89"/>
  <c r="BB83" i="89"/>
  <c r="BC83" i="89"/>
  <c r="AT84" i="89"/>
  <c r="AW84" i="89"/>
  <c r="AX84" i="89"/>
  <c r="AY84" i="89"/>
  <c r="AZ84" i="89"/>
  <c r="BA84" i="89"/>
  <c r="BB84" i="89"/>
  <c r="BC84" i="89"/>
  <c r="AT85" i="89"/>
  <c r="AW85" i="89"/>
  <c r="AX85" i="89"/>
  <c r="AY85" i="89"/>
  <c r="AZ85" i="89"/>
  <c r="BA85" i="89"/>
  <c r="BB85" i="89"/>
  <c r="BC85" i="89"/>
  <c r="AT86" i="89"/>
  <c r="AW86" i="89"/>
  <c r="AX86" i="89"/>
  <c r="AY86" i="89"/>
  <c r="AZ86" i="89"/>
  <c r="BA86" i="89"/>
  <c r="BB86" i="89"/>
  <c r="BC86" i="89"/>
  <c r="AT87" i="89"/>
  <c r="AW87" i="89"/>
  <c r="AX87" i="89"/>
  <c r="AY87" i="89"/>
  <c r="AZ87" i="89"/>
  <c r="BA87" i="89"/>
  <c r="BB87" i="89"/>
  <c r="BC87" i="89"/>
  <c r="AT88" i="89"/>
  <c r="AW88" i="89"/>
  <c r="AX88" i="89"/>
  <c r="AY88" i="89"/>
  <c r="AZ88" i="89"/>
  <c r="BA88" i="89"/>
  <c r="BB88" i="89"/>
  <c r="BC88" i="89"/>
  <c r="AT89" i="89"/>
  <c r="AW89" i="89"/>
  <c r="AX89" i="89"/>
  <c r="AY89" i="89"/>
  <c r="AZ89" i="89"/>
  <c r="BA89" i="89"/>
  <c r="BB89" i="89"/>
  <c r="BC89" i="89"/>
  <c r="AT90" i="89"/>
  <c r="AW90" i="89"/>
  <c r="AX90" i="89"/>
  <c r="AY90" i="89"/>
  <c r="AZ90" i="89"/>
  <c r="BA90" i="89"/>
  <c r="BB90" i="89"/>
  <c r="BC90" i="89"/>
  <c r="AT91" i="89"/>
  <c r="AW91" i="89"/>
  <c r="AX91" i="89"/>
  <c r="AY91" i="89"/>
  <c r="AZ91" i="89"/>
  <c r="BA91" i="89"/>
  <c r="BB91" i="89"/>
  <c r="BC91" i="89"/>
  <c r="AT92" i="89"/>
  <c r="AW92" i="89"/>
  <c r="AX92" i="89"/>
  <c r="AY92" i="89"/>
  <c r="AZ92" i="89"/>
  <c r="BA92" i="89"/>
  <c r="BB92" i="89"/>
  <c r="BC92" i="89"/>
  <c r="AT93" i="89"/>
  <c r="AW93" i="89"/>
  <c r="AX93" i="89"/>
  <c r="AY93" i="89"/>
  <c r="AZ93" i="89"/>
  <c r="BA93" i="89"/>
  <c r="BB93" i="89"/>
  <c r="BC93" i="89"/>
  <c r="AT94" i="89"/>
  <c r="AW94" i="89"/>
  <c r="AX94" i="89"/>
  <c r="AY94" i="89"/>
  <c r="AZ94" i="89"/>
  <c r="BA94" i="89"/>
  <c r="BB94" i="89"/>
  <c r="BC94" i="89"/>
  <c r="AT95" i="89"/>
  <c r="AW95" i="89"/>
  <c r="AX95" i="89"/>
  <c r="AY95" i="89"/>
  <c r="AZ95" i="89"/>
  <c r="BA95" i="89"/>
  <c r="BB95" i="89"/>
  <c r="BC95" i="89"/>
  <c r="AT96" i="89"/>
  <c r="AW96" i="89"/>
  <c r="AX96" i="89"/>
  <c r="AY96" i="89"/>
  <c r="AZ96" i="89"/>
  <c r="BA96" i="89"/>
  <c r="BB96" i="89"/>
  <c r="BC96" i="89"/>
  <c r="AT97" i="89"/>
  <c r="AW97" i="89"/>
  <c r="AX97" i="89"/>
  <c r="AY97" i="89"/>
  <c r="AZ97" i="89"/>
  <c r="BA97" i="89"/>
  <c r="BB97" i="89"/>
  <c r="BC97" i="89"/>
  <c r="AT98" i="89"/>
  <c r="AW98" i="89"/>
  <c r="AX98" i="89"/>
  <c r="AY98" i="89"/>
  <c r="AZ98" i="89"/>
  <c r="BA98" i="89"/>
  <c r="BB98" i="89"/>
  <c r="BC98" i="89"/>
  <c r="AT99" i="89"/>
  <c r="AW99" i="89"/>
  <c r="AX99" i="89"/>
  <c r="AY99" i="89"/>
  <c r="AZ99" i="89"/>
  <c r="BA99" i="89"/>
  <c r="BB99" i="89"/>
  <c r="BC99" i="89"/>
  <c r="AT100" i="89"/>
  <c r="AW100" i="89"/>
  <c r="AX100" i="89"/>
  <c r="AY100" i="89"/>
  <c r="AZ100" i="89"/>
  <c r="BA100" i="89"/>
  <c r="BB100" i="89"/>
  <c r="BC100" i="89"/>
  <c r="AT101" i="89"/>
  <c r="AW101" i="89"/>
  <c r="AX101" i="89"/>
  <c r="AY101" i="89"/>
  <c r="AZ101" i="89"/>
  <c r="BA101" i="89"/>
  <c r="BB101" i="89"/>
  <c r="BC101" i="89"/>
  <c r="AT102" i="89"/>
  <c r="AW102" i="89"/>
  <c r="AX102" i="89"/>
  <c r="AY102" i="89"/>
  <c r="AZ102" i="89"/>
  <c r="BA102" i="89"/>
  <c r="BB102" i="89"/>
  <c r="BC102" i="89"/>
  <c r="AT103" i="89"/>
  <c r="AW103" i="89"/>
  <c r="AX103" i="89"/>
  <c r="AY103" i="89"/>
  <c r="AZ103" i="89"/>
  <c r="BA103" i="89"/>
  <c r="BB103" i="89"/>
  <c r="BC103" i="89"/>
  <c r="AT104" i="89"/>
  <c r="AW104" i="89"/>
  <c r="AX104" i="89"/>
  <c r="AY104" i="89"/>
  <c r="AZ104" i="89"/>
  <c r="BA104" i="89"/>
  <c r="BB104" i="89"/>
  <c r="BC104" i="89"/>
  <c r="AT105" i="89"/>
  <c r="AW105" i="89"/>
  <c r="AX105" i="89"/>
  <c r="AY105" i="89"/>
  <c r="AZ105" i="89"/>
  <c r="BA105" i="89"/>
  <c r="BB105" i="89"/>
  <c r="BC105" i="89"/>
  <c r="AT106" i="89"/>
  <c r="AW106" i="89"/>
  <c r="AX106" i="89"/>
  <c r="AY106" i="89"/>
  <c r="AZ106" i="89"/>
  <c r="BA106" i="89"/>
  <c r="BB106" i="89"/>
  <c r="BC106" i="89"/>
  <c r="AT107" i="89"/>
  <c r="AW107" i="89"/>
  <c r="AX107" i="89"/>
  <c r="AY107" i="89"/>
  <c r="AZ107" i="89"/>
  <c r="BA107" i="89"/>
  <c r="BB107" i="89"/>
  <c r="BC107" i="89"/>
  <c r="AT108" i="89"/>
  <c r="AW108" i="89"/>
  <c r="AX108" i="89"/>
  <c r="AY108" i="89"/>
  <c r="AZ108" i="89"/>
  <c r="BA108" i="89"/>
  <c r="BB108" i="89"/>
  <c r="BC108" i="89"/>
  <c r="AT109" i="89"/>
  <c r="AW109" i="89"/>
  <c r="AX109" i="89"/>
  <c r="AY109" i="89"/>
  <c r="AZ109" i="89"/>
  <c r="BA109" i="89"/>
  <c r="BB109" i="89"/>
  <c r="BC109" i="89"/>
  <c r="AT110" i="89"/>
  <c r="AW110" i="89"/>
  <c r="AX110" i="89"/>
  <c r="AY110" i="89"/>
  <c r="AZ110" i="89"/>
  <c r="BA110" i="89"/>
  <c r="BB110" i="89"/>
  <c r="BC110" i="89"/>
  <c r="AT111" i="89"/>
  <c r="AW111" i="89"/>
  <c r="AX111" i="89"/>
  <c r="AY111" i="89"/>
  <c r="AZ111" i="89"/>
  <c r="BA111" i="89"/>
  <c r="BB111" i="89"/>
  <c r="BC111" i="89"/>
  <c r="AT112" i="89"/>
  <c r="AW112" i="89"/>
  <c r="AX112" i="89"/>
  <c r="AY112" i="89"/>
  <c r="AZ112" i="89"/>
  <c r="BA112" i="89"/>
  <c r="BB112" i="89"/>
  <c r="BC112" i="89"/>
  <c r="AT113" i="89"/>
  <c r="AW113" i="89"/>
  <c r="AX113" i="89"/>
  <c r="AY113" i="89"/>
  <c r="AZ113" i="89"/>
  <c r="BA113" i="89"/>
  <c r="BB113" i="89"/>
  <c r="BC113" i="89"/>
  <c r="AT114" i="89"/>
  <c r="AW114" i="89"/>
  <c r="AX114" i="89"/>
  <c r="AY114" i="89"/>
  <c r="AZ114" i="89"/>
  <c r="BA114" i="89"/>
  <c r="BB114" i="89"/>
  <c r="BC114" i="89"/>
  <c r="AT115" i="89"/>
  <c r="AW115" i="89"/>
  <c r="AX115" i="89"/>
  <c r="AY115" i="89"/>
  <c r="AZ115" i="89"/>
  <c r="BA115" i="89"/>
  <c r="BB115" i="89"/>
  <c r="BC115" i="89"/>
  <c r="AT116" i="89"/>
  <c r="AW116" i="89"/>
  <c r="AX116" i="89"/>
  <c r="AY116" i="89"/>
  <c r="AZ116" i="89"/>
  <c r="BA116" i="89"/>
  <c r="BB116" i="89"/>
  <c r="BC116" i="89"/>
  <c r="AW65" i="89"/>
  <c r="AX65" i="89"/>
  <c r="AY65" i="89"/>
  <c r="AZ65" i="89"/>
  <c r="BA65" i="89"/>
  <c r="BB65" i="89"/>
  <c r="BC65" i="89"/>
  <c r="AP86" i="89"/>
  <c r="AP87" i="89"/>
  <c r="AP90" i="89"/>
  <c r="AP91" i="89"/>
  <c r="AP94" i="89"/>
  <c r="AP95" i="89"/>
  <c r="AP98" i="89"/>
  <c r="AP99" i="89"/>
  <c r="AP102" i="89"/>
  <c r="AP103" i="89"/>
  <c r="AP106" i="89"/>
  <c r="AP107" i="89"/>
  <c r="AP110" i="89"/>
  <c r="AP111" i="89"/>
  <c r="AP114" i="89"/>
  <c r="AP115" i="89"/>
  <c r="AP67" i="89"/>
  <c r="AP68" i="89"/>
  <c r="AP71" i="89"/>
  <c r="AP72" i="89"/>
  <c r="AP75" i="89"/>
  <c r="AP76" i="89"/>
  <c r="AP79" i="89"/>
  <c r="AP80" i="89"/>
  <c r="AP83" i="89"/>
  <c r="AP84" i="89"/>
  <c r="AN6" i="89"/>
  <c r="AN7" i="89"/>
  <c r="AN8" i="89"/>
  <c r="AN9" i="89"/>
  <c r="AN10" i="89"/>
  <c r="AN11" i="89"/>
  <c r="AN12" i="89"/>
  <c r="AN13" i="89"/>
  <c r="AN14" i="89"/>
  <c r="AN15" i="89"/>
  <c r="AN16" i="89"/>
  <c r="AN17" i="89"/>
  <c r="AN18" i="89"/>
  <c r="AN19" i="89"/>
  <c r="AN20" i="89"/>
  <c r="AN21" i="89"/>
  <c r="AN22" i="89"/>
  <c r="AN23" i="89"/>
  <c r="AN24" i="89"/>
  <c r="AN25" i="89"/>
  <c r="AN26" i="89"/>
  <c r="AN27" i="89"/>
  <c r="AN28" i="89"/>
  <c r="AN29" i="89"/>
  <c r="AN30" i="89"/>
  <c r="AN31" i="89"/>
  <c r="AN32" i="89"/>
  <c r="AN33" i="89"/>
  <c r="AN34" i="89"/>
  <c r="AN35" i="89"/>
  <c r="AN36" i="89"/>
  <c r="AN37" i="89"/>
  <c r="AN38" i="89"/>
  <c r="AN39" i="89"/>
  <c r="AN40" i="89"/>
  <c r="AN41" i="89"/>
  <c r="AN42" i="89"/>
  <c r="AN43" i="89"/>
  <c r="AN44" i="89"/>
  <c r="AN45" i="89"/>
  <c r="AN46" i="89"/>
  <c r="AN47" i="89"/>
  <c r="AN48" i="89"/>
  <c r="AN49" i="89"/>
  <c r="AN50" i="89"/>
  <c r="AN51" i="89"/>
  <c r="AN52" i="89"/>
  <c r="AN53" i="89"/>
  <c r="AN54" i="89"/>
  <c r="AN55" i="89"/>
  <c r="AN56" i="89"/>
  <c r="AN5" i="89"/>
  <c r="AP6" i="89"/>
  <c r="AP66" i="89" s="1"/>
  <c r="AP7" i="89"/>
  <c r="AP8" i="89"/>
  <c r="AP9" i="89"/>
  <c r="AP69" i="89" s="1"/>
  <c r="AP10" i="89"/>
  <c r="AP70" i="89" s="1"/>
  <c r="AP11" i="89"/>
  <c r="AP12" i="89"/>
  <c r="AP13" i="89"/>
  <c r="AP73" i="89" s="1"/>
  <c r="AP14" i="89"/>
  <c r="AP74" i="89" s="1"/>
  <c r="AP15" i="89"/>
  <c r="AP16" i="89"/>
  <c r="AP17" i="89"/>
  <c r="AP77" i="89" s="1"/>
  <c r="AP18" i="89"/>
  <c r="AP78" i="89" s="1"/>
  <c r="AP19" i="89"/>
  <c r="AP20" i="89"/>
  <c r="AP21" i="89"/>
  <c r="AP81" i="89" s="1"/>
  <c r="AP22" i="89"/>
  <c r="AP82" i="89" s="1"/>
  <c r="AP23" i="89"/>
  <c r="AP24" i="89"/>
  <c r="AP25" i="89"/>
  <c r="AP85" i="89" s="1"/>
  <c r="AP26" i="89"/>
  <c r="AP27" i="89"/>
  <c r="AP28" i="89"/>
  <c r="AP88" i="89" s="1"/>
  <c r="AP29" i="89"/>
  <c r="AP89" i="89" s="1"/>
  <c r="AP30" i="89"/>
  <c r="AP31" i="89"/>
  <c r="AP32" i="89"/>
  <c r="AP92" i="89" s="1"/>
  <c r="AP33" i="89"/>
  <c r="AP93" i="89" s="1"/>
  <c r="AP34" i="89"/>
  <c r="AP35" i="89"/>
  <c r="AP36" i="89"/>
  <c r="AP96" i="89" s="1"/>
  <c r="AP37" i="89"/>
  <c r="AP97" i="89" s="1"/>
  <c r="AP38" i="89"/>
  <c r="AP39" i="89"/>
  <c r="AP40" i="89"/>
  <c r="AP100" i="89" s="1"/>
  <c r="AP41" i="89"/>
  <c r="AP101" i="89" s="1"/>
  <c r="AP42" i="89"/>
  <c r="AP43" i="89"/>
  <c r="AP44" i="89"/>
  <c r="AP104" i="89" s="1"/>
  <c r="AP45" i="89"/>
  <c r="AP105" i="89" s="1"/>
  <c r="AP46" i="89"/>
  <c r="AP47" i="89"/>
  <c r="AP48" i="89"/>
  <c r="AP108" i="89" s="1"/>
  <c r="AP49" i="89"/>
  <c r="AP109" i="89" s="1"/>
  <c r="AP50" i="89"/>
  <c r="AP51" i="89"/>
  <c r="AP52" i="89"/>
  <c r="AP112" i="89" s="1"/>
  <c r="AP53" i="89"/>
  <c r="AP113" i="89" s="1"/>
  <c r="AP54" i="89"/>
  <c r="AP55" i="89"/>
  <c r="AP56" i="89"/>
  <c r="AP116" i="89" s="1"/>
  <c r="AP5" i="89"/>
  <c r="AP65" i="89" s="1"/>
  <c r="BS5" i="85" l="1"/>
  <c r="BS6" i="85"/>
  <c r="BS7" i="85"/>
  <c r="BS8" i="85"/>
  <c r="BS9" i="85"/>
  <c r="BS10" i="85"/>
  <c r="BS11" i="85"/>
  <c r="BS12" i="85"/>
  <c r="BS13" i="85"/>
  <c r="BS14" i="85"/>
  <c r="BS15" i="85"/>
  <c r="BS16" i="85"/>
  <c r="BS17" i="85"/>
  <c r="BS18" i="85"/>
  <c r="BS19" i="85"/>
  <c r="BS20" i="85"/>
  <c r="BS21" i="85"/>
  <c r="BS22" i="85"/>
  <c r="BS23" i="85"/>
  <c r="BS24" i="85"/>
  <c r="BS25" i="85"/>
  <c r="BS26" i="85"/>
  <c r="BS27" i="85"/>
  <c r="BS28" i="85"/>
  <c r="BS29" i="85"/>
  <c r="BS30" i="85"/>
  <c r="BS31" i="85"/>
  <c r="BS32" i="85"/>
  <c r="BS33" i="85"/>
  <c r="BS34" i="85"/>
  <c r="BS35" i="85"/>
  <c r="BS36" i="85"/>
  <c r="BS37" i="85"/>
  <c r="BS38" i="85"/>
  <c r="BS39" i="85"/>
  <c r="BS40" i="85"/>
  <c r="BS41" i="85"/>
  <c r="BS42" i="85"/>
  <c r="BS43" i="85"/>
  <c r="BS44" i="85"/>
  <c r="BS45" i="85"/>
  <c r="BS46" i="85"/>
  <c r="BS47" i="85"/>
  <c r="BS48" i="85"/>
  <c r="BS49" i="85"/>
  <c r="BS50" i="85"/>
  <c r="BS51" i="85"/>
  <c r="BS52" i="85"/>
  <c r="BS53" i="85"/>
  <c r="BS54" i="85"/>
  <c r="BS55" i="85"/>
  <c r="BS56" i="85"/>
  <c r="BS57" i="85"/>
  <c r="BS58" i="85"/>
  <c r="BS59" i="85"/>
  <c r="BS60" i="85"/>
  <c r="BS61" i="85"/>
  <c r="BS62" i="85"/>
  <c r="BS63" i="85"/>
  <c r="BS64" i="85"/>
  <c r="BS65" i="85"/>
  <c r="BS66" i="85"/>
  <c r="BS67" i="85"/>
  <c r="BS68" i="85"/>
  <c r="BS69" i="85"/>
  <c r="BS70" i="85"/>
  <c r="BS71" i="85"/>
  <c r="BS72" i="85"/>
  <c r="BS73" i="85"/>
  <c r="BS74" i="85"/>
  <c r="BS75" i="85"/>
  <c r="BS76" i="85"/>
  <c r="BS77" i="85"/>
  <c r="BS78" i="85"/>
  <c r="BS79" i="85"/>
  <c r="BS80" i="85"/>
  <c r="BS81" i="85"/>
  <c r="BS82" i="85"/>
  <c r="BS83" i="85"/>
  <c r="BS84" i="85"/>
  <c r="BS4" i="85"/>
  <c r="BN5" i="85"/>
  <c r="BN6" i="85"/>
  <c r="BN7" i="85"/>
  <c r="BN8" i="85"/>
  <c r="BN9" i="85"/>
  <c r="BN10" i="85"/>
  <c r="BN11" i="85"/>
  <c r="BN12" i="85"/>
  <c r="BN13" i="85"/>
  <c r="BN14" i="85"/>
  <c r="BN15" i="85"/>
  <c r="BN16" i="85"/>
  <c r="BN17" i="85"/>
  <c r="BN18" i="85"/>
  <c r="BN19" i="85"/>
  <c r="BN20" i="85"/>
  <c r="BN21" i="85"/>
  <c r="BN22" i="85"/>
  <c r="BN23" i="85"/>
  <c r="BN24" i="85"/>
  <c r="BN25" i="85"/>
  <c r="BN26" i="85"/>
  <c r="BN27" i="85"/>
  <c r="BN28" i="85"/>
  <c r="BN29" i="85"/>
  <c r="BN30" i="85"/>
  <c r="BN31" i="85"/>
  <c r="BN32" i="85"/>
  <c r="BN33" i="85"/>
  <c r="BN34" i="85"/>
  <c r="BN35" i="85"/>
  <c r="BN36" i="85"/>
  <c r="BN37" i="85"/>
  <c r="BN38" i="85"/>
  <c r="BN39" i="85"/>
  <c r="BN40" i="85"/>
  <c r="BN41" i="85"/>
  <c r="BN42" i="85"/>
  <c r="BN43" i="85"/>
  <c r="BN44" i="85"/>
  <c r="BN45" i="85"/>
  <c r="BN46" i="85"/>
  <c r="BN47" i="85"/>
  <c r="BN48" i="85"/>
  <c r="BN49" i="85"/>
  <c r="BN50" i="85"/>
  <c r="BN51" i="85"/>
  <c r="BN52" i="85"/>
  <c r="BN53" i="85"/>
  <c r="BN54" i="85"/>
  <c r="BN55" i="85"/>
  <c r="BN56" i="85"/>
  <c r="BN57" i="85"/>
  <c r="BN58" i="85"/>
  <c r="BN59" i="85"/>
  <c r="BN60" i="85"/>
  <c r="BN61" i="85"/>
  <c r="BN62" i="85"/>
  <c r="BN63" i="85"/>
  <c r="BN64" i="85"/>
  <c r="BN65" i="85"/>
  <c r="BN66" i="85"/>
  <c r="BN67" i="85"/>
  <c r="BN68" i="85"/>
  <c r="BN69" i="85"/>
  <c r="BN70" i="85"/>
  <c r="BN71" i="85"/>
  <c r="BN72" i="85"/>
  <c r="BN73" i="85"/>
  <c r="BN74" i="85"/>
  <c r="BN75" i="85"/>
  <c r="BN76" i="85"/>
  <c r="BN77" i="85"/>
  <c r="BN78" i="85"/>
  <c r="BN79" i="85"/>
  <c r="BN80" i="85"/>
  <c r="BN81" i="85"/>
  <c r="BN82" i="85"/>
  <c r="BN83" i="85"/>
  <c r="BN84" i="85"/>
  <c r="BN85" i="85"/>
  <c r="BN86" i="85"/>
  <c r="BN87" i="85"/>
  <c r="BN88" i="85"/>
  <c r="BN89" i="85"/>
  <c r="BN90" i="85"/>
  <c r="BN91" i="85"/>
  <c r="BN92" i="85"/>
  <c r="BN93" i="85"/>
  <c r="BN94" i="85"/>
  <c r="BN95" i="85"/>
  <c r="BN96" i="85"/>
  <c r="BN97" i="85"/>
  <c r="BN98" i="85"/>
  <c r="BN99" i="85"/>
  <c r="BN100" i="85"/>
  <c r="BN101" i="85"/>
  <c r="BN102" i="85"/>
  <c r="BN103" i="85"/>
  <c r="BN104" i="85"/>
  <c r="BN105" i="85"/>
  <c r="BN106" i="85"/>
  <c r="BN107" i="85"/>
  <c r="BN108" i="85"/>
  <c r="BN109" i="85"/>
  <c r="BN110" i="85"/>
  <c r="BN111" i="85"/>
  <c r="BN4" i="85"/>
  <c r="Y5" i="85" l="1"/>
  <c r="Y6" i="85"/>
  <c r="Y7" i="85"/>
  <c r="Y8" i="85"/>
  <c r="Y9" i="85"/>
  <c r="Y10" i="85"/>
  <c r="Y11" i="85"/>
  <c r="Y12" i="85"/>
  <c r="Y13" i="85"/>
  <c r="Y14" i="85"/>
  <c r="Y15" i="85"/>
  <c r="Y16" i="85"/>
  <c r="Y17" i="85"/>
  <c r="Y18" i="85"/>
  <c r="Y19" i="85"/>
  <c r="Y20" i="85"/>
  <c r="Y21" i="85"/>
  <c r="Y22" i="85"/>
  <c r="Y23" i="85"/>
  <c r="Y24" i="85"/>
  <c r="Y25" i="85"/>
  <c r="Y26" i="85"/>
  <c r="Y27" i="85"/>
  <c r="Y28" i="85"/>
  <c r="Y29" i="85"/>
  <c r="Y30" i="85"/>
  <c r="Y31" i="85"/>
  <c r="Y32" i="85"/>
  <c r="Y4" i="85"/>
  <c r="X17" i="89"/>
  <c r="Y17" i="89"/>
  <c r="X18" i="89"/>
  <c r="Y18" i="89"/>
  <c r="X19" i="89"/>
  <c r="Y19" i="89"/>
  <c r="X20" i="89"/>
  <c r="Y20" i="89"/>
  <c r="X21" i="89"/>
  <c r="Y21" i="89"/>
  <c r="X22" i="89"/>
  <c r="Y22" i="89"/>
  <c r="X23" i="89"/>
  <c r="Y23" i="89"/>
  <c r="X24" i="89"/>
  <c r="Y24" i="89"/>
  <c r="X25" i="89"/>
  <c r="Y25" i="89"/>
  <c r="X26" i="89"/>
  <c r="Y26" i="89"/>
  <c r="X27" i="89"/>
  <c r="Y27" i="89"/>
  <c r="X28" i="89"/>
  <c r="Y28" i="89"/>
  <c r="X29" i="89"/>
  <c r="Y29" i="89"/>
  <c r="X30" i="89"/>
  <c r="Y30" i="89"/>
  <c r="X31" i="89"/>
  <c r="Y31" i="89"/>
  <c r="X32" i="89"/>
  <c r="Y32" i="89"/>
  <c r="X33" i="89"/>
  <c r="Y33" i="89"/>
  <c r="X34" i="89"/>
  <c r="Y34" i="89"/>
  <c r="X35" i="89"/>
  <c r="Y35" i="89"/>
  <c r="X36" i="89"/>
  <c r="Y36" i="89"/>
  <c r="Z27" i="89"/>
  <c r="AA27" i="89"/>
  <c r="AB27" i="89"/>
  <c r="AC27" i="89"/>
  <c r="AD27" i="89"/>
  <c r="AE27" i="89"/>
  <c r="AF27" i="89"/>
  <c r="Z28" i="89"/>
  <c r="AA28" i="89"/>
  <c r="AB28" i="89"/>
  <c r="AC28" i="89"/>
  <c r="AD28" i="89"/>
  <c r="AE28" i="89"/>
  <c r="AF28" i="89"/>
  <c r="Z29" i="89"/>
  <c r="AA29" i="89"/>
  <c r="AB29" i="89"/>
  <c r="AC29" i="89"/>
  <c r="AD29" i="89"/>
  <c r="AE29" i="89"/>
  <c r="AF29" i="89"/>
  <c r="Z30" i="89"/>
  <c r="AA30" i="89"/>
  <c r="AB30" i="89"/>
  <c r="AC30" i="89"/>
  <c r="AD30" i="89"/>
  <c r="AE30" i="89"/>
  <c r="AF30" i="89"/>
  <c r="Z31" i="89"/>
  <c r="AA31" i="89"/>
  <c r="AB31" i="89"/>
  <c r="AC31" i="89"/>
  <c r="AD31" i="89"/>
  <c r="AE31" i="89"/>
  <c r="AF31" i="89"/>
  <c r="Z32" i="89"/>
  <c r="AA32" i="89"/>
  <c r="AB32" i="89"/>
  <c r="AC32" i="89"/>
  <c r="AD32" i="89"/>
  <c r="AE32" i="89"/>
  <c r="AF32" i="89"/>
  <c r="Z33" i="89"/>
  <c r="AA33" i="89"/>
  <c r="AB33" i="89"/>
  <c r="AC33" i="89"/>
  <c r="AD33" i="89"/>
  <c r="AE33" i="89"/>
  <c r="AF33" i="89"/>
  <c r="Z34" i="89"/>
  <c r="AA34" i="89"/>
  <c r="AB34" i="89"/>
  <c r="AC34" i="89"/>
  <c r="AD34" i="89"/>
  <c r="AE34" i="89"/>
  <c r="AF34" i="89"/>
  <c r="Z35" i="89"/>
  <c r="AA35" i="89"/>
  <c r="AB35" i="89"/>
  <c r="AC35" i="89"/>
  <c r="AD35" i="89"/>
  <c r="AE35" i="89"/>
  <c r="AF35" i="89"/>
  <c r="Z36" i="89"/>
  <c r="AA36" i="89"/>
  <c r="AB36" i="89"/>
  <c r="AC36" i="89"/>
  <c r="AD36" i="89"/>
  <c r="AE36" i="89"/>
  <c r="AF36" i="89"/>
  <c r="X9" i="89"/>
  <c r="Y9" i="89"/>
  <c r="Z9" i="89"/>
  <c r="AA9" i="89"/>
  <c r="AB9" i="89"/>
  <c r="AC9" i="89"/>
  <c r="AD9" i="89"/>
  <c r="AE9" i="89"/>
  <c r="AF9" i="89"/>
  <c r="X10" i="89"/>
  <c r="Y10" i="89"/>
  <c r="Z10" i="89"/>
  <c r="AA10" i="89"/>
  <c r="AB10" i="89"/>
  <c r="AC10" i="89"/>
  <c r="AD10" i="89"/>
  <c r="AE10" i="89"/>
  <c r="AF10" i="89"/>
  <c r="X11" i="89"/>
  <c r="Y11" i="89"/>
  <c r="Z11" i="89"/>
  <c r="AA11" i="89"/>
  <c r="AB11" i="89"/>
  <c r="AC11" i="89"/>
  <c r="AD11" i="89"/>
  <c r="AE11" i="89"/>
  <c r="AF11" i="89"/>
  <c r="X12" i="89"/>
  <c r="Y12" i="89"/>
  <c r="Z12" i="89"/>
  <c r="AA12" i="89"/>
  <c r="AB12" i="89"/>
  <c r="AC12" i="89"/>
  <c r="AD12" i="89"/>
  <c r="AE12" i="89"/>
  <c r="AF12" i="89"/>
  <c r="X13" i="89"/>
  <c r="Y13" i="89"/>
  <c r="Z13" i="89"/>
  <c r="AA13" i="89"/>
  <c r="AB13" i="89"/>
  <c r="AC13" i="89"/>
  <c r="AD13" i="89"/>
  <c r="AE13" i="89"/>
  <c r="AF13" i="89"/>
  <c r="X14" i="89"/>
  <c r="Y14" i="89"/>
  <c r="Z14" i="89"/>
  <c r="AA14" i="89"/>
  <c r="AB14" i="89"/>
  <c r="AC14" i="89"/>
  <c r="AD14" i="89"/>
  <c r="AE14" i="89"/>
  <c r="AF14" i="89"/>
  <c r="X15" i="89"/>
  <c r="Y15" i="89"/>
  <c r="Z15" i="89"/>
  <c r="AA15" i="89"/>
  <c r="AB15" i="89"/>
  <c r="AC15" i="89"/>
  <c r="AD15" i="89"/>
  <c r="AE15" i="89"/>
  <c r="AF15" i="89"/>
  <c r="X16" i="89"/>
  <c r="Y16" i="89"/>
  <c r="Z16" i="89"/>
  <c r="AA16" i="89"/>
  <c r="AB16" i="89"/>
  <c r="AC16" i="89"/>
  <c r="AD16" i="89"/>
  <c r="AE16" i="89"/>
  <c r="AF16" i="89"/>
  <c r="Z17" i="89"/>
  <c r="AA17" i="89"/>
  <c r="AB17" i="89"/>
  <c r="AC17" i="89"/>
  <c r="AD17" i="89"/>
  <c r="AE17" i="89"/>
  <c r="AF17" i="89"/>
  <c r="Z18" i="89"/>
  <c r="AA18" i="89"/>
  <c r="AB18" i="89"/>
  <c r="AC18" i="89"/>
  <c r="AD18" i="89"/>
  <c r="AE18" i="89"/>
  <c r="AF18" i="89"/>
  <c r="Z19" i="89"/>
  <c r="AA19" i="89"/>
  <c r="AB19" i="89"/>
  <c r="AC19" i="89"/>
  <c r="AD19" i="89"/>
  <c r="AE19" i="89"/>
  <c r="AF19" i="89"/>
  <c r="Z20" i="89"/>
  <c r="AA20" i="89"/>
  <c r="AB20" i="89"/>
  <c r="AC20" i="89"/>
  <c r="AD20" i="89"/>
  <c r="AE20" i="89"/>
  <c r="AF20" i="89"/>
  <c r="Z21" i="89"/>
  <c r="AA21" i="89"/>
  <c r="AB21" i="89"/>
  <c r="AC21" i="89"/>
  <c r="AD21" i="89"/>
  <c r="AE21" i="89"/>
  <c r="AF21" i="89"/>
  <c r="Z22" i="89"/>
  <c r="AA22" i="89"/>
  <c r="AB22" i="89"/>
  <c r="AC22" i="89"/>
  <c r="AD22" i="89"/>
  <c r="AE22" i="89"/>
  <c r="AF22" i="89"/>
  <c r="Z23" i="89"/>
  <c r="AA23" i="89"/>
  <c r="AB23" i="89"/>
  <c r="AC23" i="89"/>
  <c r="AD23" i="89"/>
  <c r="AE23" i="89"/>
  <c r="AF23" i="89"/>
  <c r="Z24" i="89"/>
  <c r="AA24" i="89"/>
  <c r="AB24" i="89"/>
  <c r="AC24" i="89"/>
  <c r="AD24" i="89"/>
  <c r="AE24" i="89"/>
  <c r="AF24" i="89"/>
  <c r="Z25" i="89"/>
  <c r="AA25" i="89"/>
  <c r="AB25" i="89"/>
  <c r="AC25" i="89"/>
  <c r="AD25" i="89"/>
  <c r="AE25" i="89"/>
  <c r="AF25" i="89"/>
  <c r="Z26" i="89"/>
  <c r="AA26" i="89"/>
  <c r="AB26" i="89"/>
  <c r="AC26" i="89"/>
  <c r="AD26" i="89"/>
  <c r="AE26" i="89"/>
  <c r="AF26" i="89"/>
  <c r="Y8" i="89"/>
  <c r="Z8" i="89"/>
  <c r="AA8" i="89"/>
  <c r="AB8" i="89"/>
  <c r="AC8" i="89"/>
  <c r="AD8" i="89"/>
  <c r="AE8" i="89"/>
  <c r="AF8" i="89"/>
  <c r="X8" i="89"/>
  <c r="CH5" i="85" l="1"/>
  <c r="CH6" i="85"/>
  <c r="CH7" i="85"/>
  <c r="CH8" i="85"/>
  <c r="CH9" i="85"/>
  <c r="CH10" i="85"/>
  <c r="CH11" i="85"/>
  <c r="CH12" i="85"/>
  <c r="CH13" i="85"/>
  <c r="CH14" i="85"/>
  <c r="CH15" i="85"/>
  <c r="CH16" i="85"/>
  <c r="CH17" i="85"/>
  <c r="CH18" i="85"/>
  <c r="CH19" i="85"/>
  <c r="CH20" i="85"/>
  <c r="CH21" i="85"/>
  <c r="CH22" i="85"/>
  <c r="CH23" i="85"/>
  <c r="CH4" i="85"/>
  <c r="E12" i="89"/>
  <c r="E16" i="89"/>
  <c r="E24" i="89"/>
  <c r="E28" i="89"/>
  <c r="E32" i="89"/>
  <c r="E8" i="89"/>
  <c r="E20" i="89"/>
  <c r="E36" i="89"/>
  <c r="E9" i="89"/>
  <c r="E10" i="89"/>
  <c r="E11" i="89"/>
  <c r="E13" i="89"/>
  <c r="E14" i="89"/>
  <c r="E15" i="89"/>
  <c r="E17" i="89"/>
  <c r="E18" i="89"/>
  <c r="E19" i="89"/>
  <c r="E21" i="89"/>
  <c r="E22" i="89"/>
  <c r="E23" i="89"/>
  <c r="E25" i="89"/>
  <c r="E26" i="89"/>
  <c r="E27" i="89"/>
  <c r="E29" i="89"/>
  <c r="E30" i="89"/>
  <c r="E31" i="89"/>
  <c r="E33" i="89"/>
  <c r="E34" i="89"/>
  <c r="E35" i="89"/>
  <c r="AB37" i="89" l="1"/>
  <c r="AF37" i="89"/>
  <c r="Y37" i="89"/>
  <c r="AC37" i="89"/>
  <c r="X37" i="89"/>
  <c r="Z37" i="89"/>
  <c r="AD37" i="89"/>
  <c r="AA37" i="89"/>
  <c r="AE37" i="89"/>
  <c r="G28" i="89" l="1"/>
  <c r="G29" i="89"/>
  <c r="G30" i="89"/>
  <c r="G31" i="89"/>
  <c r="G32" i="89"/>
  <c r="G33" i="89"/>
  <c r="G34" i="89"/>
  <c r="G35" i="89"/>
  <c r="G36" i="89"/>
  <c r="AT164" i="95" l="1"/>
  <c r="AT315" i="95"/>
  <c r="AT466" i="95"/>
  <c r="AT617" i="95"/>
  <c r="AT768" i="95"/>
  <c r="AT919" i="95"/>
  <c r="AT1070" i="95"/>
  <c r="AT1221" i="95"/>
  <c r="AT1372" i="95"/>
  <c r="AT1523" i="95"/>
  <c r="AT1674" i="95"/>
  <c r="AT1825" i="95"/>
  <c r="AT1976" i="95"/>
  <c r="AT2127" i="95"/>
  <c r="AT2278" i="95"/>
  <c r="AT2429" i="95"/>
  <c r="AT2580" i="95"/>
  <c r="AT2731" i="95"/>
  <c r="AT2882" i="95"/>
  <c r="AT3033" i="95"/>
  <c r="AT3184" i="95"/>
  <c r="AT3335" i="95"/>
  <c r="AT3486" i="95"/>
  <c r="AT13" i="95"/>
  <c r="CG6" i="85" l="1"/>
  <c r="CG7" i="85"/>
  <c r="CG8" i="85"/>
  <c r="CG9" i="85"/>
  <c r="CG10" i="85"/>
  <c r="CG11" i="85"/>
  <c r="CG12" i="85"/>
  <c r="CG13" i="85"/>
  <c r="CG14" i="85"/>
  <c r="CG15" i="85"/>
  <c r="CG16" i="85"/>
  <c r="CG17" i="85"/>
  <c r="CG18" i="85"/>
  <c r="CG19" i="85"/>
  <c r="CG20" i="85"/>
  <c r="CG21" i="85"/>
  <c r="CG22" i="85"/>
  <c r="CG23" i="85"/>
  <c r="CG5" i="85"/>
  <c r="CG4" i="85"/>
  <c r="BJ5" i="85"/>
  <c r="BJ6" i="85"/>
  <c r="BJ7" i="85"/>
  <c r="BJ8" i="85"/>
  <c r="BJ9" i="85"/>
  <c r="BJ10" i="85"/>
  <c r="BJ11" i="85"/>
  <c r="BJ12" i="85"/>
  <c r="BJ13" i="85"/>
  <c r="BJ14" i="85"/>
  <c r="BJ15" i="85"/>
  <c r="BJ16" i="85"/>
  <c r="BJ17" i="85"/>
  <c r="BJ18" i="85"/>
  <c r="BJ19" i="85"/>
  <c r="BJ20" i="85"/>
  <c r="BJ21" i="85"/>
  <c r="BJ22" i="85"/>
  <c r="BJ23" i="85"/>
  <c r="BJ24" i="85"/>
  <c r="BJ25" i="85"/>
  <c r="BJ26" i="85"/>
  <c r="BJ27" i="85"/>
  <c r="BJ28" i="85"/>
  <c r="BJ29" i="85"/>
  <c r="BJ30" i="85"/>
  <c r="BJ31" i="85"/>
  <c r="BJ32" i="85"/>
  <c r="BJ33" i="85"/>
  <c r="BJ34" i="85"/>
  <c r="BJ35" i="85"/>
  <c r="BJ36" i="85"/>
  <c r="BJ37" i="85"/>
  <c r="BJ38" i="85"/>
  <c r="BJ39" i="85"/>
  <c r="BJ40" i="85"/>
  <c r="BJ41" i="85"/>
  <c r="BJ42" i="85"/>
  <c r="BJ43" i="85"/>
  <c r="BJ44" i="85"/>
  <c r="BJ45" i="85"/>
  <c r="BJ46" i="85"/>
  <c r="BJ47" i="85"/>
  <c r="BJ48" i="85"/>
  <c r="BJ49" i="85"/>
  <c r="BJ50" i="85"/>
  <c r="BJ51" i="85"/>
  <c r="BJ52" i="85"/>
  <c r="BJ53" i="85"/>
  <c r="BJ54" i="85"/>
  <c r="BJ55" i="85"/>
  <c r="BJ4" i="85"/>
  <c r="BF11" i="85"/>
  <c r="BF8" i="85"/>
  <c r="BF9" i="85"/>
  <c r="BF10" i="85"/>
  <c r="BF5" i="85"/>
  <c r="BF6" i="85"/>
  <c r="BF7" i="85"/>
  <c r="BF4" i="85"/>
  <c r="AZ64" i="85" l="1"/>
  <c r="AZ65" i="85"/>
  <c r="AZ66" i="85"/>
  <c r="AZ67" i="85"/>
  <c r="AZ68" i="85"/>
  <c r="AZ69" i="85"/>
  <c r="AZ70" i="85"/>
  <c r="AZ71" i="85"/>
  <c r="AZ72" i="85"/>
  <c r="AZ73" i="85"/>
  <c r="AZ74" i="85"/>
  <c r="AZ75" i="85"/>
  <c r="AZ76" i="85"/>
  <c r="AZ77" i="85"/>
  <c r="AZ78" i="85"/>
  <c r="AZ79" i="85"/>
  <c r="AZ80" i="85"/>
  <c r="AZ81" i="85"/>
  <c r="AZ82" i="85"/>
  <c r="AZ83" i="85"/>
  <c r="AZ84" i="85"/>
  <c r="AZ85" i="85"/>
  <c r="AZ86" i="85"/>
  <c r="AZ87" i="85"/>
  <c r="AZ88" i="85"/>
  <c r="AZ89" i="85"/>
  <c r="AZ90" i="85"/>
  <c r="AZ91" i="85"/>
  <c r="AZ92" i="85"/>
  <c r="AZ93" i="85"/>
  <c r="AZ94" i="85"/>
  <c r="AZ95" i="85"/>
  <c r="AZ96" i="85"/>
  <c r="AZ97" i="85"/>
  <c r="AZ98" i="85"/>
  <c r="AZ99" i="85"/>
  <c r="AZ100" i="85"/>
  <c r="AZ101" i="85"/>
  <c r="AZ102" i="85"/>
  <c r="AZ103" i="85"/>
  <c r="AZ104" i="85"/>
  <c r="AZ105" i="85"/>
  <c r="AZ106" i="85"/>
  <c r="AZ107" i="85"/>
  <c r="AZ108" i="85"/>
  <c r="AZ109" i="85"/>
  <c r="AZ110" i="85"/>
  <c r="AZ111" i="85"/>
  <c r="AW85" i="85"/>
  <c r="AW86" i="85"/>
  <c r="AW87" i="85"/>
  <c r="AW88" i="85"/>
  <c r="AW89" i="85"/>
  <c r="AW90" i="85"/>
  <c r="AW91" i="85"/>
  <c r="AW92" i="85"/>
  <c r="AW93" i="85"/>
  <c r="AW94" i="85"/>
  <c r="AW95" i="85"/>
  <c r="AW96" i="85"/>
  <c r="AW97" i="85"/>
  <c r="AW98" i="85"/>
  <c r="AW99" i="85"/>
  <c r="AW100" i="85"/>
  <c r="AW101" i="85"/>
  <c r="AW102" i="85"/>
  <c r="AW103" i="85"/>
  <c r="AW104" i="85"/>
  <c r="AW105" i="85"/>
  <c r="AW106" i="85"/>
  <c r="AW107" i="85"/>
  <c r="AW108" i="85"/>
  <c r="AW109" i="85"/>
  <c r="AW110" i="85"/>
  <c r="AW111" i="85"/>
  <c r="R27" i="85" l="1"/>
  <c r="T27" i="85"/>
  <c r="V27" i="85"/>
  <c r="R28" i="85"/>
  <c r="T28" i="85"/>
  <c r="V28" i="85"/>
  <c r="R29" i="85"/>
  <c r="T29" i="85"/>
  <c r="V29" i="85"/>
  <c r="R30" i="85"/>
  <c r="T30" i="85"/>
  <c r="V30" i="85"/>
  <c r="R31" i="85"/>
  <c r="T31" i="85"/>
  <c r="V31" i="85"/>
  <c r="R32" i="85"/>
  <c r="T32" i="85"/>
  <c r="V32" i="85"/>
  <c r="T23" i="85"/>
  <c r="V23" i="85"/>
  <c r="T24" i="85"/>
  <c r="V24" i="85"/>
  <c r="T25" i="85"/>
  <c r="V25" i="85"/>
  <c r="T26" i="85"/>
  <c r="V26" i="85"/>
  <c r="R23" i="85"/>
  <c r="R24" i="85"/>
  <c r="R25" i="85"/>
  <c r="R26" i="85"/>
  <c r="V5" i="85"/>
  <c r="V6" i="85"/>
  <c r="V7" i="85"/>
  <c r="V8" i="85"/>
  <c r="V9" i="85"/>
  <c r="V10" i="85"/>
  <c r="V11" i="85"/>
  <c r="V12" i="85"/>
  <c r="V13" i="85"/>
  <c r="V14" i="85"/>
  <c r="V15" i="85"/>
  <c r="V16" i="85"/>
  <c r="V17" i="85"/>
  <c r="V18" i="85"/>
  <c r="V19" i="85"/>
  <c r="V20" i="85"/>
  <c r="V21" i="85"/>
  <c r="V22" i="85"/>
  <c r="T5" i="85"/>
  <c r="T6" i="85"/>
  <c r="T7" i="85"/>
  <c r="T8" i="85"/>
  <c r="T9" i="85"/>
  <c r="T10" i="85"/>
  <c r="T11" i="85"/>
  <c r="T12" i="85"/>
  <c r="T13" i="85"/>
  <c r="T14" i="85"/>
  <c r="T15" i="85"/>
  <c r="T16" i="85"/>
  <c r="T17" i="85"/>
  <c r="T18" i="85"/>
  <c r="T19" i="85"/>
  <c r="T20" i="85"/>
  <c r="T21" i="85"/>
  <c r="T22" i="85"/>
  <c r="V4" i="85"/>
  <c r="T4" i="85"/>
  <c r="R5" i="85"/>
  <c r="R6" i="85"/>
  <c r="R7" i="85"/>
  <c r="R8" i="85"/>
  <c r="R9" i="85"/>
  <c r="R10" i="85"/>
  <c r="R11" i="85"/>
  <c r="R12" i="85"/>
  <c r="R13" i="85"/>
  <c r="R14" i="85"/>
  <c r="R15" i="85"/>
  <c r="R16" i="85"/>
  <c r="R17" i="85"/>
  <c r="R18" i="85"/>
  <c r="R19" i="85"/>
  <c r="R20" i="85"/>
  <c r="R21" i="85"/>
  <c r="R22" i="85"/>
  <c r="R4" i="85"/>
  <c r="B11" i="85"/>
  <c r="B8" i="85"/>
  <c r="W28" i="85" l="1"/>
  <c r="W29" i="85"/>
  <c r="AI136" i="85" s="1"/>
  <c r="AO138" i="85" s="1"/>
  <c r="S28" i="85"/>
  <c r="U28" i="85"/>
  <c r="U27" i="85"/>
  <c r="S27" i="85"/>
  <c r="W27" i="85"/>
  <c r="U32" i="85"/>
  <c r="S31" i="85"/>
  <c r="AI144" i="85" s="1"/>
  <c r="U29" i="85"/>
  <c r="W30" i="85"/>
  <c r="AI141" i="85" s="1"/>
  <c r="S32" i="85"/>
  <c r="W31" i="85"/>
  <c r="AI146" i="85" s="1"/>
  <c r="U30" i="85"/>
  <c r="AI140" i="85" s="1"/>
  <c r="S29" i="85"/>
  <c r="AI134" i="85" s="1"/>
  <c r="W32" i="85"/>
  <c r="U31" i="85"/>
  <c r="AI145" i="85" s="1"/>
  <c r="S30" i="85"/>
  <c r="AI139" i="85" s="1"/>
  <c r="W26" i="85"/>
  <c r="U25" i="85"/>
  <c r="S25" i="85"/>
  <c r="AI114" i="85" s="1"/>
  <c r="W25" i="85"/>
  <c r="W23" i="85"/>
  <c r="S24" i="85"/>
  <c r="AI109" i="85" s="1"/>
  <c r="S26" i="85"/>
  <c r="AI119" i="85" s="1"/>
  <c r="U23" i="85"/>
  <c r="S23" i="85"/>
  <c r="U24" i="85"/>
  <c r="AI110" i="85" s="1"/>
  <c r="U26" i="85"/>
  <c r="AI120" i="85" s="1"/>
  <c r="W24" i="85"/>
  <c r="AI111" i="85" s="1"/>
  <c r="AO137" i="85" l="1"/>
  <c r="AO135" i="85"/>
  <c r="AO134" i="85"/>
  <c r="AO136" i="85"/>
  <c r="AI125" i="85"/>
  <c r="AI115" i="85"/>
  <c r="AM118" i="85" s="1"/>
  <c r="AI149" i="85"/>
  <c r="AK150" i="85" s="1"/>
  <c r="AI150" i="85"/>
  <c r="AM151" i="85" s="1"/>
  <c r="AI121" i="85"/>
  <c r="AO119" i="85" s="1"/>
  <c r="AI126" i="85"/>
  <c r="AO124" i="85" s="1"/>
  <c r="AI129" i="85"/>
  <c r="AK132" i="85" s="1"/>
  <c r="AI130" i="85"/>
  <c r="AM133" i="85" s="1"/>
  <c r="AI151" i="85"/>
  <c r="AO149" i="85" s="1"/>
  <c r="AI116" i="85"/>
  <c r="AO118" i="85" s="1"/>
  <c r="AI135" i="85"/>
  <c r="AM134" i="85" s="1"/>
  <c r="AI124" i="85"/>
  <c r="AK127" i="85" s="1"/>
  <c r="AI131" i="85"/>
  <c r="AM116" i="85"/>
  <c r="AO153" i="85"/>
  <c r="AM110" i="85"/>
  <c r="AM111" i="85"/>
  <c r="AM112" i="85"/>
  <c r="AM113" i="85"/>
  <c r="AM109" i="85"/>
  <c r="AO123" i="85"/>
  <c r="AO121" i="85"/>
  <c r="AO122" i="85"/>
  <c r="AK137" i="85"/>
  <c r="AK138" i="85"/>
  <c r="AK134" i="85"/>
  <c r="AK135" i="85"/>
  <c r="AK136" i="85"/>
  <c r="AO143" i="85"/>
  <c r="AO139" i="85"/>
  <c r="AO140" i="85"/>
  <c r="AO141" i="85"/>
  <c r="AO142" i="85"/>
  <c r="AK113" i="85"/>
  <c r="AK109" i="85"/>
  <c r="AK110" i="85"/>
  <c r="AK111" i="85"/>
  <c r="AK112" i="85"/>
  <c r="AO111" i="85"/>
  <c r="AO112" i="85"/>
  <c r="AO113" i="85"/>
  <c r="AO109" i="85"/>
  <c r="AO110" i="85"/>
  <c r="AO116" i="85"/>
  <c r="AK141" i="85"/>
  <c r="AK142" i="85"/>
  <c r="AK143" i="85"/>
  <c r="AK139" i="85"/>
  <c r="AK140" i="85"/>
  <c r="AM142" i="85"/>
  <c r="AM143" i="85"/>
  <c r="AM139" i="85"/>
  <c r="AM140" i="85"/>
  <c r="AM141" i="85"/>
  <c r="AM138" i="85"/>
  <c r="AK124" i="85"/>
  <c r="AM122" i="85"/>
  <c r="AM123" i="85"/>
  <c r="AM119" i="85"/>
  <c r="AM120" i="85"/>
  <c r="AM121" i="85"/>
  <c r="AK121" i="85"/>
  <c r="AK122" i="85"/>
  <c r="AK123" i="85"/>
  <c r="AK119" i="85"/>
  <c r="AK120" i="85"/>
  <c r="AK117" i="85"/>
  <c r="AK118" i="85"/>
  <c r="AK114" i="85"/>
  <c r="AK115" i="85"/>
  <c r="AK116" i="85"/>
  <c r="AM146" i="85"/>
  <c r="AM147" i="85"/>
  <c r="AM148" i="85"/>
  <c r="AM144" i="85"/>
  <c r="AM145" i="85"/>
  <c r="AO147" i="85"/>
  <c r="AO148" i="85"/>
  <c r="AO144" i="85"/>
  <c r="AO145" i="85"/>
  <c r="AO146" i="85"/>
  <c r="AK145" i="85"/>
  <c r="AK146" i="85"/>
  <c r="AK147" i="85"/>
  <c r="AK148" i="85"/>
  <c r="AK144" i="85"/>
  <c r="AM126" i="85"/>
  <c r="AM127" i="85"/>
  <c r="AM128" i="85"/>
  <c r="AM124" i="85"/>
  <c r="AM125" i="85"/>
  <c r="AA86" i="92"/>
  <c r="O21" i="92"/>
  <c r="R21" i="92"/>
  <c r="C21" i="92"/>
  <c r="E21" i="92"/>
  <c r="N21" i="92" s="1"/>
  <c r="O18" i="92"/>
  <c r="R18" i="92"/>
  <c r="O19" i="92"/>
  <c r="R19" i="92"/>
  <c r="O20" i="92"/>
  <c r="R20" i="92"/>
  <c r="E6" i="92"/>
  <c r="E7" i="92"/>
  <c r="E8" i="92"/>
  <c r="E9" i="92"/>
  <c r="E10" i="92"/>
  <c r="E11" i="92"/>
  <c r="E12" i="92"/>
  <c r="E13" i="92"/>
  <c r="E14" i="92"/>
  <c r="E15" i="92"/>
  <c r="E16" i="92"/>
  <c r="E17" i="92"/>
  <c r="N17" i="92" s="1"/>
  <c r="E18" i="92"/>
  <c r="N18" i="92" s="1"/>
  <c r="E19" i="92"/>
  <c r="N19" i="92" s="1"/>
  <c r="E20" i="92"/>
  <c r="N20" i="92" s="1"/>
  <c r="E5" i="92"/>
  <c r="C6" i="92"/>
  <c r="C7" i="92"/>
  <c r="C8" i="92"/>
  <c r="C9" i="92"/>
  <c r="C10" i="92"/>
  <c r="C11" i="92"/>
  <c r="C12" i="92"/>
  <c r="C13" i="92"/>
  <c r="C14" i="92"/>
  <c r="C15" i="92"/>
  <c r="C16" i="92"/>
  <c r="C17" i="92"/>
  <c r="C18" i="92"/>
  <c r="C19" i="92"/>
  <c r="C20" i="92"/>
  <c r="C5" i="92"/>
  <c r="AK126" i="85" l="1"/>
  <c r="AK125" i="85"/>
  <c r="AM150" i="85"/>
  <c r="AM130" i="85"/>
  <c r="AM137" i="85"/>
  <c r="AO117" i="85"/>
  <c r="AO128" i="85"/>
  <c r="AK149" i="85"/>
  <c r="AO114" i="85"/>
  <c r="AO115" i="85"/>
  <c r="AM115" i="85"/>
  <c r="AM114" i="85"/>
  <c r="AM149" i="85"/>
  <c r="AO152" i="85"/>
  <c r="AM136" i="85"/>
  <c r="AK153" i="85"/>
  <c r="AM135" i="85"/>
  <c r="AK152" i="85"/>
  <c r="AK128" i="85"/>
  <c r="AO125" i="85"/>
  <c r="AO120" i="85"/>
  <c r="AM152" i="85"/>
  <c r="AK151" i="85"/>
  <c r="AO150" i="85"/>
  <c r="AO151" i="85"/>
  <c r="AM132" i="85"/>
  <c r="AM131" i="85"/>
  <c r="AO129" i="85"/>
  <c r="AO131" i="85"/>
  <c r="AO130" i="85"/>
  <c r="AO132" i="85"/>
  <c r="AO133" i="85"/>
  <c r="AO126" i="85"/>
  <c r="AO127" i="85"/>
  <c r="AM153" i="85"/>
  <c r="AM117" i="85"/>
  <c r="AM129" i="85"/>
  <c r="AK133" i="85"/>
  <c r="AK129" i="85"/>
  <c r="AK130" i="85"/>
  <c r="AK131" i="85"/>
  <c r="N271" i="81"/>
  <c r="O271" i="81" s="1"/>
  <c r="N257" i="81"/>
  <c r="O257" i="81" s="1"/>
  <c r="N243" i="81"/>
  <c r="O243" i="81" s="1"/>
  <c r="N229" i="81"/>
  <c r="O229" i="81" s="1"/>
  <c r="N215" i="81"/>
  <c r="O215" i="81" s="1"/>
  <c r="N200" i="81"/>
  <c r="O200" i="81" s="1"/>
  <c r="N186" i="81"/>
  <c r="O186" i="81" s="1"/>
  <c r="N172" i="81"/>
  <c r="O172" i="81" s="1"/>
  <c r="N158" i="81"/>
  <c r="O158" i="81" s="1"/>
  <c r="N144" i="81"/>
  <c r="O144" i="81" s="1"/>
  <c r="N130" i="81"/>
  <c r="O130" i="81" s="1"/>
  <c r="N117" i="81"/>
  <c r="O117" i="81" s="1"/>
  <c r="N104" i="81"/>
  <c r="O104" i="81" s="1"/>
  <c r="N91" i="81"/>
  <c r="O91" i="81" s="1"/>
  <c r="N77" i="81"/>
  <c r="O77" i="81" s="1"/>
  <c r="N63" i="81"/>
  <c r="O63" i="81" s="1"/>
  <c r="N50" i="81"/>
  <c r="O50" i="81" s="1"/>
  <c r="N37" i="81"/>
  <c r="O37" i="81" s="1"/>
  <c r="N24" i="81"/>
  <c r="O24" i="81" s="1"/>
  <c r="N11" i="81"/>
  <c r="O11" i="81" s="1"/>
  <c r="O10" i="81" l="1"/>
  <c r="N9" i="81"/>
  <c r="N8" i="81"/>
  <c r="N7" i="81"/>
  <c r="N6" i="81"/>
  <c r="O23" i="81"/>
  <c r="N22" i="81"/>
  <c r="N21" i="81"/>
  <c r="N20" i="81"/>
  <c r="N19" i="81"/>
  <c r="O36" i="81"/>
  <c r="N35" i="81"/>
  <c r="N34" i="81"/>
  <c r="N33" i="81"/>
  <c r="O49" i="81"/>
  <c r="N48" i="81"/>
  <c r="N47" i="81"/>
  <c r="O62" i="81"/>
  <c r="O270" i="81"/>
  <c r="N269" i="81"/>
  <c r="N268" i="81"/>
  <c r="N267" i="81"/>
  <c r="N266" i="81"/>
  <c r="R263" i="81"/>
  <c r="O256" i="81"/>
  <c r="N255" i="81"/>
  <c r="N254" i="81"/>
  <c r="N253" i="81"/>
  <c r="N252" i="81"/>
  <c r="R249" i="81"/>
  <c r="O242" i="81"/>
  <c r="N240" i="81"/>
  <c r="N239" i="81"/>
  <c r="N238" i="81"/>
  <c r="R235" i="81"/>
  <c r="O228" i="81"/>
  <c r="N225" i="81"/>
  <c r="N224" i="81"/>
  <c r="R221" i="81"/>
  <c r="O214" i="81"/>
  <c r="N211" i="81"/>
  <c r="N210" i="81"/>
  <c r="R207" i="81"/>
  <c r="O199" i="81"/>
  <c r="N195" i="81"/>
  <c r="O185" i="81"/>
  <c r="N181" i="81"/>
  <c r="O171" i="81"/>
  <c r="O157" i="81"/>
  <c r="O143" i="81"/>
  <c r="O129" i="81"/>
  <c r="O116" i="81"/>
  <c r="O103" i="81"/>
  <c r="O90" i="81"/>
  <c r="O76" i="81"/>
  <c r="N61" i="81"/>
  <c r="BB5" i="82"/>
  <c r="BC5" i="82" s="1"/>
  <c r="Z6" i="82"/>
  <c r="Z7" i="82"/>
  <c r="Z8" i="82"/>
  <c r="Z9" i="82"/>
  <c r="Z10" i="82"/>
  <c r="Z11" i="82"/>
  <c r="Z12" i="82"/>
  <c r="BB69" i="82" s="1"/>
  <c r="BC69" i="82" s="1"/>
  <c r="Z13" i="82"/>
  <c r="Z14" i="82"/>
  <c r="Z15" i="82"/>
  <c r="Z16" i="82"/>
  <c r="Z17" i="82"/>
  <c r="Z18" i="82"/>
  <c r="Z19" i="82"/>
  <c r="Z20" i="82"/>
  <c r="BB174" i="82" s="1"/>
  <c r="BC174" i="82" s="1"/>
  <c r="Z21" i="82"/>
  <c r="Z22" i="82"/>
  <c r="Z23" i="82"/>
  <c r="Z24" i="82"/>
  <c r="Z25" i="82"/>
  <c r="Z5" i="82"/>
  <c r="N6" i="82"/>
  <c r="N7" i="82"/>
  <c r="N8" i="82"/>
  <c r="N9" i="82"/>
  <c r="N10" i="82"/>
  <c r="N11" i="82"/>
  <c r="N12" i="82"/>
  <c r="N13" i="82"/>
  <c r="N14" i="82"/>
  <c r="N15" i="82"/>
  <c r="AT15" i="82" s="1"/>
  <c r="AU15" i="82" s="1"/>
  <c r="N16" i="82"/>
  <c r="N17" i="82"/>
  <c r="N18" i="82"/>
  <c r="N19" i="82"/>
  <c r="N20" i="82"/>
  <c r="N21" i="82"/>
  <c r="N22" i="82"/>
  <c r="N23" i="82"/>
  <c r="N24" i="82"/>
  <c r="N25" i="82"/>
  <c r="N5" i="82"/>
  <c r="AT284" i="82" l="1"/>
  <c r="AU284" i="82" s="1"/>
  <c r="AT272" i="82"/>
  <c r="AU272" i="82" s="1"/>
  <c r="AT260" i="82"/>
  <c r="AU260" i="82" s="1"/>
  <c r="AT245" i="82"/>
  <c r="AU245" i="82" s="1"/>
  <c r="AT235" i="82"/>
  <c r="AU235" i="82" s="1"/>
  <c r="AT229" i="82"/>
  <c r="AU229" i="82" s="1"/>
  <c r="AT211" i="82"/>
  <c r="AU211" i="82" s="1"/>
  <c r="AT190" i="82"/>
  <c r="AU190" i="82" s="1"/>
  <c r="AT158" i="82"/>
  <c r="AU158" i="82" s="1"/>
  <c r="AT147" i="82"/>
  <c r="AU147" i="82" s="1"/>
  <c r="AT126" i="82"/>
  <c r="AU126" i="82" s="1"/>
  <c r="AT115" i="82"/>
  <c r="AU115" i="82" s="1"/>
  <c r="AT94" i="82"/>
  <c r="AU94" i="82" s="1"/>
  <c r="AT83" i="82"/>
  <c r="AU83" i="82" s="1"/>
  <c r="AT70" i="82"/>
  <c r="AU70" i="82" s="1"/>
  <c r="AT54" i="82"/>
  <c r="AU54" i="82" s="1"/>
  <c r="AT7" i="82"/>
  <c r="AU7" i="82" s="1"/>
  <c r="BB290" i="82"/>
  <c r="BB9" i="82"/>
  <c r="BC9" i="82" s="1"/>
  <c r="BB13" i="82"/>
  <c r="BC13" i="82" s="1"/>
  <c r="BB17" i="82"/>
  <c r="BC17" i="82" s="1"/>
  <c r="BB21" i="82"/>
  <c r="BC21" i="82" s="1"/>
  <c r="BB25" i="82"/>
  <c r="BC25" i="82" s="1"/>
  <c r="BB38" i="82"/>
  <c r="BC38" i="82" s="1"/>
  <c r="BB42" i="82"/>
  <c r="BC42" i="82" s="1"/>
  <c r="BB46" i="82"/>
  <c r="BC46" i="82" s="1"/>
  <c r="BB50" i="82"/>
  <c r="BC50" i="82" s="1"/>
  <c r="BB54" i="82"/>
  <c r="BC54" i="82" s="1"/>
  <c r="BB58" i="82"/>
  <c r="BC58" i="82" s="1"/>
  <c r="BB62" i="82"/>
  <c r="BC62" i="82" s="1"/>
  <c r="BB66" i="82"/>
  <c r="BC66" i="82" s="1"/>
  <c r="BB70" i="82"/>
  <c r="BC70" i="82" s="1"/>
  <c r="BB74" i="82"/>
  <c r="BC74" i="82" s="1"/>
  <c r="BB78" i="82"/>
  <c r="BC78" i="82" s="1"/>
  <c r="BB82" i="82"/>
  <c r="BC82" i="82" s="1"/>
  <c r="BB85" i="82"/>
  <c r="BC85" i="82" s="1"/>
  <c r="BB88" i="82"/>
  <c r="BC88" i="82" s="1"/>
  <c r="BB91" i="82"/>
  <c r="BC91" i="82" s="1"/>
  <c r="BB98" i="82"/>
  <c r="BC98" i="82" s="1"/>
  <c r="BB101" i="82"/>
  <c r="BC101" i="82" s="1"/>
  <c r="BB104" i="82"/>
  <c r="BC104" i="82" s="1"/>
  <c r="BB107" i="82"/>
  <c r="BC107" i="82" s="1"/>
  <c r="BB114" i="82"/>
  <c r="BC114" i="82" s="1"/>
  <c r="BB117" i="82"/>
  <c r="BC117" i="82" s="1"/>
  <c r="BB120" i="82"/>
  <c r="BC120" i="82" s="1"/>
  <c r="BB123" i="82"/>
  <c r="BC123" i="82" s="1"/>
  <c r="BB130" i="82"/>
  <c r="BC130" i="82" s="1"/>
  <c r="BB133" i="82"/>
  <c r="BC133" i="82" s="1"/>
  <c r="BB136" i="82"/>
  <c r="BC136" i="82" s="1"/>
  <c r="BB139" i="82"/>
  <c r="BC139" i="82" s="1"/>
  <c r="BB146" i="82"/>
  <c r="BC146" i="82" s="1"/>
  <c r="BB149" i="82"/>
  <c r="BC149" i="82" s="1"/>
  <c r="BB152" i="82"/>
  <c r="BC152" i="82" s="1"/>
  <c r="BB155" i="82"/>
  <c r="BC155" i="82" s="1"/>
  <c r="BB162" i="82"/>
  <c r="BC162" i="82" s="1"/>
  <c r="BB165" i="82"/>
  <c r="BC165" i="82" s="1"/>
  <c r="BB168" i="82"/>
  <c r="BC168" i="82" s="1"/>
  <c r="BB171" i="82"/>
  <c r="BC171" i="82" s="1"/>
  <c r="BB178" i="82"/>
  <c r="BC178" i="82" s="1"/>
  <c r="BB181" i="82"/>
  <c r="BC181" i="82" s="1"/>
  <c r="BB184" i="82"/>
  <c r="BC184" i="82" s="1"/>
  <c r="BB188" i="82"/>
  <c r="BC188" i="82" s="1"/>
  <c r="BB192" i="82"/>
  <c r="BC192" i="82" s="1"/>
  <c r="BB196" i="82"/>
  <c r="BC196" i="82" s="1"/>
  <c r="BB200" i="82"/>
  <c r="BC200" i="82" s="1"/>
  <c r="BB204" i="82"/>
  <c r="BC204" i="82" s="1"/>
  <c r="BB208" i="82"/>
  <c r="BC208" i="82" s="1"/>
  <c r="BB212" i="82"/>
  <c r="BC212" i="82" s="1"/>
  <c r="BB216" i="82"/>
  <c r="BC216" i="82" s="1"/>
  <c r="BB220" i="82"/>
  <c r="BC220" i="82" s="1"/>
  <c r="BB224" i="82"/>
  <c r="BC224" i="82" s="1"/>
  <c r="BB228" i="82"/>
  <c r="BC228" i="82" s="1"/>
  <c r="BB232" i="82"/>
  <c r="BC232" i="82" s="1"/>
  <c r="BB236" i="82"/>
  <c r="BC236" i="82" s="1"/>
  <c r="BB240" i="82"/>
  <c r="BC240" i="82" s="1"/>
  <c r="BB244" i="82"/>
  <c r="BC244" i="82" s="1"/>
  <c r="BB248" i="82"/>
  <c r="BC248" i="82" s="1"/>
  <c r="BB252" i="82"/>
  <c r="BC252" i="82" s="1"/>
  <c r="BB256" i="82"/>
  <c r="BC256" i="82" s="1"/>
  <c r="BB260" i="82"/>
  <c r="BC260" i="82" s="1"/>
  <c r="BB264" i="82"/>
  <c r="BC264" i="82" s="1"/>
  <c r="BB268" i="82"/>
  <c r="BC268" i="82" s="1"/>
  <c r="BB272" i="82"/>
  <c r="BC272" i="82" s="1"/>
  <c r="BB276" i="82"/>
  <c r="BC276" i="82" s="1"/>
  <c r="BB6" i="82"/>
  <c r="BC6" i="82" s="1"/>
  <c r="BB10" i="82"/>
  <c r="BC10" i="82" s="1"/>
  <c r="BB14" i="82"/>
  <c r="BC14" i="82" s="1"/>
  <c r="BB18" i="82"/>
  <c r="BC18" i="82" s="1"/>
  <c r="BB22" i="82"/>
  <c r="BC22" i="82" s="1"/>
  <c r="BB35" i="82"/>
  <c r="BC35" i="82" s="1"/>
  <c r="BB39" i="82"/>
  <c r="BC39" i="82" s="1"/>
  <c r="BB43" i="82"/>
  <c r="BC43" i="82" s="1"/>
  <c r="BB47" i="82"/>
  <c r="BC47" i="82" s="1"/>
  <c r="BB51" i="82"/>
  <c r="BC51" i="82" s="1"/>
  <c r="BB55" i="82"/>
  <c r="BC55" i="82" s="1"/>
  <c r="BB59" i="82"/>
  <c r="BC59" i="82" s="1"/>
  <c r="BB63" i="82"/>
  <c r="BC63" i="82" s="1"/>
  <c r="BB67" i="82"/>
  <c r="BC67" i="82" s="1"/>
  <c r="BB71" i="82"/>
  <c r="BC71" i="82" s="1"/>
  <c r="BB75" i="82"/>
  <c r="BC75" i="82" s="1"/>
  <c r="BB79" i="82"/>
  <c r="BC79" i="82" s="1"/>
  <c r="BB86" i="82"/>
  <c r="BC86" i="82" s="1"/>
  <c r="BB89" i="82"/>
  <c r="BC89" i="82" s="1"/>
  <c r="BB92" i="82"/>
  <c r="BC92" i="82" s="1"/>
  <c r="BB95" i="82"/>
  <c r="BC95" i="82" s="1"/>
  <c r="BB102" i="82"/>
  <c r="BC102" i="82" s="1"/>
  <c r="BB105" i="82"/>
  <c r="BC105" i="82" s="1"/>
  <c r="BB108" i="82"/>
  <c r="BC108" i="82" s="1"/>
  <c r="BB111" i="82"/>
  <c r="BC111" i="82" s="1"/>
  <c r="BB118" i="82"/>
  <c r="BC118" i="82" s="1"/>
  <c r="BB121" i="82"/>
  <c r="BC121" i="82" s="1"/>
  <c r="BB124" i="82"/>
  <c r="BC124" i="82" s="1"/>
  <c r="BB127" i="82"/>
  <c r="BC127" i="82" s="1"/>
  <c r="BB134" i="82"/>
  <c r="BC134" i="82" s="1"/>
  <c r="BB137" i="82"/>
  <c r="BC137" i="82" s="1"/>
  <c r="BB140" i="82"/>
  <c r="BC140" i="82" s="1"/>
  <c r="BB143" i="82"/>
  <c r="BC143" i="82" s="1"/>
  <c r="BB150" i="82"/>
  <c r="BC150" i="82" s="1"/>
  <c r="BB153" i="82"/>
  <c r="BC153" i="82" s="1"/>
  <c r="BB156" i="82"/>
  <c r="BC156" i="82" s="1"/>
  <c r="BB159" i="82"/>
  <c r="BC159" i="82" s="1"/>
  <c r="BB166" i="82"/>
  <c r="BC166" i="82" s="1"/>
  <c r="BB169" i="82"/>
  <c r="BC169" i="82" s="1"/>
  <c r="BB172" i="82"/>
  <c r="BC172" i="82" s="1"/>
  <c r="BB175" i="82"/>
  <c r="BC175" i="82" s="1"/>
  <c r="BB182" i="82"/>
  <c r="BC182" i="82" s="1"/>
  <c r="BB185" i="82"/>
  <c r="BC185" i="82" s="1"/>
  <c r="BB189" i="82"/>
  <c r="BC189" i="82" s="1"/>
  <c r="BB193" i="82"/>
  <c r="BC193" i="82" s="1"/>
  <c r="BB197" i="82"/>
  <c r="BC197" i="82" s="1"/>
  <c r="BB201" i="82"/>
  <c r="BC201" i="82" s="1"/>
  <c r="BB205" i="82"/>
  <c r="BC205" i="82" s="1"/>
  <c r="BB209" i="82"/>
  <c r="BC209" i="82" s="1"/>
  <c r="BB213" i="82"/>
  <c r="BC213" i="82" s="1"/>
  <c r="BB217" i="82"/>
  <c r="BC217" i="82" s="1"/>
  <c r="BB221" i="82"/>
  <c r="BC221" i="82" s="1"/>
  <c r="BB225" i="82"/>
  <c r="BC225" i="82" s="1"/>
  <c r="BB229" i="82"/>
  <c r="BC229" i="82" s="1"/>
  <c r="BB233" i="82"/>
  <c r="BC233" i="82" s="1"/>
  <c r="BB237" i="82"/>
  <c r="BC237" i="82" s="1"/>
  <c r="BB241" i="82"/>
  <c r="BC241" i="82" s="1"/>
  <c r="BB245" i="82"/>
  <c r="BC245" i="82" s="1"/>
  <c r="BB249" i="82"/>
  <c r="BC249" i="82" s="1"/>
  <c r="BB253" i="82"/>
  <c r="BC253" i="82" s="1"/>
  <c r="BB257" i="82"/>
  <c r="BC257" i="82" s="1"/>
  <c r="BB261" i="82"/>
  <c r="BC261" i="82" s="1"/>
  <c r="BB265" i="82"/>
  <c r="BC265" i="82" s="1"/>
  <c r="BB269" i="82"/>
  <c r="BC269" i="82" s="1"/>
  <c r="BB273" i="82"/>
  <c r="BC273" i="82" s="1"/>
  <c r="BB277" i="82"/>
  <c r="BC277" i="82" s="1"/>
  <c r="BB281" i="82"/>
  <c r="BC281" i="82" s="1"/>
  <c r="BB285" i="82"/>
  <c r="BC285" i="82" s="1"/>
  <c r="BB289" i="82"/>
  <c r="BC289" i="82" s="1"/>
  <c r="BB7" i="82"/>
  <c r="BC7" i="82" s="1"/>
  <c r="BB11" i="82"/>
  <c r="BC11" i="82" s="1"/>
  <c r="BB15" i="82"/>
  <c r="BC15" i="82" s="1"/>
  <c r="BB19" i="82"/>
  <c r="BC19" i="82" s="1"/>
  <c r="BB23" i="82"/>
  <c r="BC23" i="82" s="1"/>
  <c r="BB36" i="82"/>
  <c r="BC36" i="82" s="1"/>
  <c r="BB40" i="82"/>
  <c r="BC40" i="82" s="1"/>
  <c r="BB44" i="82"/>
  <c r="BC44" i="82" s="1"/>
  <c r="BB48" i="82"/>
  <c r="BC48" i="82" s="1"/>
  <c r="BB52" i="82"/>
  <c r="BC52" i="82" s="1"/>
  <c r="BB56" i="82"/>
  <c r="BC56" i="82" s="1"/>
  <c r="BB60" i="82"/>
  <c r="BC60" i="82" s="1"/>
  <c r="BB64" i="82"/>
  <c r="BC64" i="82" s="1"/>
  <c r="BB68" i="82"/>
  <c r="BC68" i="82" s="1"/>
  <c r="BB72" i="82"/>
  <c r="BC72" i="82" s="1"/>
  <c r="BB76" i="82"/>
  <c r="BC76" i="82" s="1"/>
  <c r="BB80" i="82"/>
  <c r="BC80" i="82" s="1"/>
  <c r="BB83" i="82"/>
  <c r="BC83" i="82" s="1"/>
  <c r="BB90" i="82"/>
  <c r="BC90" i="82" s="1"/>
  <c r="BB93" i="82"/>
  <c r="BC93" i="82" s="1"/>
  <c r="BB96" i="82"/>
  <c r="BC96" i="82" s="1"/>
  <c r="BB99" i="82"/>
  <c r="BC99" i="82" s="1"/>
  <c r="BB106" i="82"/>
  <c r="BC106" i="82" s="1"/>
  <c r="BB109" i="82"/>
  <c r="BC109" i="82" s="1"/>
  <c r="BB112" i="82"/>
  <c r="BC112" i="82" s="1"/>
  <c r="BB115" i="82"/>
  <c r="BC115" i="82" s="1"/>
  <c r="BB122" i="82"/>
  <c r="BC122" i="82" s="1"/>
  <c r="BB125" i="82"/>
  <c r="BC125" i="82" s="1"/>
  <c r="BB128" i="82"/>
  <c r="BC128" i="82" s="1"/>
  <c r="BB131" i="82"/>
  <c r="BC131" i="82" s="1"/>
  <c r="BB138" i="82"/>
  <c r="BC138" i="82" s="1"/>
  <c r="BB141" i="82"/>
  <c r="BC141" i="82" s="1"/>
  <c r="BB144" i="82"/>
  <c r="BC144" i="82" s="1"/>
  <c r="BB147" i="82"/>
  <c r="BC147" i="82" s="1"/>
  <c r="BB154" i="82"/>
  <c r="BC154" i="82" s="1"/>
  <c r="BB157" i="82"/>
  <c r="BC157" i="82" s="1"/>
  <c r="BB160" i="82"/>
  <c r="BC160" i="82" s="1"/>
  <c r="BB163" i="82"/>
  <c r="BC163" i="82" s="1"/>
  <c r="BB170" i="82"/>
  <c r="BC170" i="82" s="1"/>
  <c r="BB173" i="82"/>
  <c r="BC173" i="82" s="1"/>
  <c r="BB176" i="82"/>
  <c r="BC176" i="82" s="1"/>
  <c r="BB179" i="82"/>
  <c r="BC179" i="82" s="1"/>
  <c r="BB186" i="82"/>
  <c r="BC186" i="82" s="1"/>
  <c r="BB190" i="82"/>
  <c r="BC190" i="82" s="1"/>
  <c r="BB194" i="82"/>
  <c r="BC194" i="82" s="1"/>
  <c r="BB198" i="82"/>
  <c r="BC198" i="82" s="1"/>
  <c r="BB202" i="82"/>
  <c r="BC202" i="82" s="1"/>
  <c r="BB206" i="82"/>
  <c r="BC206" i="82" s="1"/>
  <c r="BB210" i="82"/>
  <c r="BC210" i="82" s="1"/>
  <c r="BB214" i="82"/>
  <c r="BC214" i="82" s="1"/>
  <c r="BB218" i="82"/>
  <c r="BC218" i="82" s="1"/>
  <c r="BB222" i="82"/>
  <c r="BC222" i="82" s="1"/>
  <c r="BB226" i="82"/>
  <c r="BC226" i="82" s="1"/>
  <c r="BB230" i="82"/>
  <c r="BC230" i="82" s="1"/>
  <c r="BB234" i="82"/>
  <c r="BC234" i="82" s="1"/>
  <c r="BB238" i="82"/>
  <c r="BC238" i="82" s="1"/>
  <c r="BB242" i="82"/>
  <c r="BC242" i="82" s="1"/>
  <c r="BB246" i="82"/>
  <c r="BC246" i="82" s="1"/>
  <c r="BB250" i="82"/>
  <c r="BC250" i="82" s="1"/>
  <c r="BB254" i="82"/>
  <c r="BC254" i="82" s="1"/>
  <c r="BB258" i="82"/>
  <c r="BC258" i="82" s="1"/>
  <c r="BB262" i="82"/>
  <c r="BC262" i="82" s="1"/>
  <c r="BB266" i="82"/>
  <c r="BC266" i="82" s="1"/>
  <c r="BB270" i="82"/>
  <c r="BC270" i="82" s="1"/>
  <c r="BB274" i="82"/>
  <c r="BC274" i="82" s="1"/>
  <c r="BB278" i="82"/>
  <c r="BC278" i="82" s="1"/>
  <c r="BB282" i="82"/>
  <c r="BC282" i="82" s="1"/>
  <c r="BB286" i="82"/>
  <c r="BC286" i="82" s="1"/>
  <c r="BB291" i="82"/>
  <c r="BB16" i="82"/>
  <c r="BC16" i="82" s="1"/>
  <c r="BB41" i="82"/>
  <c r="BC41" i="82" s="1"/>
  <c r="BB57" i="82"/>
  <c r="BC57" i="82" s="1"/>
  <c r="BB73" i="82"/>
  <c r="BC73" i="82" s="1"/>
  <c r="BB87" i="82"/>
  <c r="BC87" i="82" s="1"/>
  <c r="BB100" i="82"/>
  <c r="BC100" i="82" s="1"/>
  <c r="BB113" i="82"/>
  <c r="BC113" i="82" s="1"/>
  <c r="BB126" i="82"/>
  <c r="BC126" i="82" s="1"/>
  <c r="BB151" i="82"/>
  <c r="BC151" i="82" s="1"/>
  <c r="BB164" i="82"/>
  <c r="BC164" i="82" s="1"/>
  <c r="BB177" i="82"/>
  <c r="BC177" i="82" s="1"/>
  <c r="BB191" i="82"/>
  <c r="BC191" i="82" s="1"/>
  <c r="BB207" i="82"/>
  <c r="BC207" i="82" s="1"/>
  <c r="BB223" i="82"/>
  <c r="BC223" i="82" s="1"/>
  <c r="BB239" i="82"/>
  <c r="BC239" i="82" s="1"/>
  <c r="BB292" i="82"/>
  <c r="BB20" i="82"/>
  <c r="BC20" i="82" s="1"/>
  <c r="BB45" i="82"/>
  <c r="BC45" i="82" s="1"/>
  <c r="BB61" i="82"/>
  <c r="BC61" i="82" s="1"/>
  <c r="BB77" i="82"/>
  <c r="BC77" i="82" s="1"/>
  <c r="BB103" i="82"/>
  <c r="BC103" i="82" s="1"/>
  <c r="BB116" i="82"/>
  <c r="BC116" i="82" s="1"/>
  <c r="BB129" i="82"/>
  <c r="BC129" i="82" s="1"/>
  <c r="BB142" i="82"/>
  <c r="BC142" i="82" s="1"/>
  <c r="BB167" i="82"/>
  <c r="BC167" i="82" s="1"/>
  <c r="BB180" i="82"/>
  <c r="BC180" i="82" s="1"/>
  <c r="BB195" i="82"/>
  <c r="BC195" i="82" s="1"/>
  <c r="BB211" i="82"/>
  <c r="BC211" i="82" s="1"/>
  <c r="BB227" i="82"/>
  <c r="BC227" i="82" s="1"/>
  <c r="BB243" i="82"/>
  <c r="BC243" i="82" s="1"/>
  <c r="BB259" i="82"/>
  <c r="BC259" i="82" s="1"/>
  <c r="BB275" i="82"/>
  <c r="BC275" i="82" s="1"/>
  <c r="BB284" i="82"/>
  <c r="BC284" i="82" s="1"/>
  <c r="BB8" i="82"/>
  <c r="BC8" i="82" s="1"/>
  <c r="BB24" i="82"/>
  <c r="BC24" i="82" s="1"/>
  <c r="BB49" i="82"/>
  <c r="BC49" i="82" s="1"/>
  <c r="BB65" i="82"/>
  <c r="BC65" i="82" s="1"/>
  <c r="BB81" i="82"/>
  <c r="BC81" i="82" s="1"/>
  <c r="BB94" i="82"/>
  <c r="BC94" i="82" s="1"/>
  <c r="BB119" i="82"/>
  <c r="BC119" i="82" s="1"/>
  <c r="BB132" i="82"/>
  <c r="BC132" i="82" s="1"/>
  <c r="BB145" i="82"/>
  <c r="BC145" i="82" s="1"/>
  <c r="BB158" i="82"/>
  <c r="BC158" i="82" s="1"/>
  <c r="BB183" i="82"/>
  <c r="BC183" i="82" s="1"/>
  <c r="BB199" i="82"/>
  <c r="BC199" i="82" s="1"/>
  <c r="BB215" i="82"/>
  <c r="BC215" i="82" s="1"/>
  <c r="BB231" i="82"/>
  <c r="BC231" i="82" s="1"/>
  <c r="BB247" i="82"/>
  <c r="BC247" i="82" s="1"/>
  <c r="BB263" i="82"/>
  <c r="BC263" i="82" s="1"/>
  <c r="BB279" i="82"/>
  <c r="BC279" i="82" s="1"/>
  <c r="BB287" i="82"/>
  <c r="BC287" i="82" s="1"/>
  <c r="AT295" i="82"/>
  <c r="AU295" i="82" s="1"/>
  <c r="AT291" i="82"/>
  <c r="AU291" i="82" s="1"/>
  <c r="AT287" i="82"/>
  <c r="AU287" i="82" s="1"/>
  <c r="AT283" i="82"/>
  <c r="AU283" i="82" s="1"/>
  <c r="AT279" i="82"/>
  <c r="AU279" i="82" s="1"/>
  <c r="AT275" i="82"/>
  <c r="AU275" i="82" s="1"/>
  <c r="AT271" i="82"/>
  <c r="AU271" i="82" s="1"/>
  <c r="AT267" i="82"/>
  <c r="AU267" i="82" s="1"/>
  <c r="AT263" i="82"/>
  <c r="AU263" i="82" s="1"/>
  <c r="AT259" i="82"/>
  <c r="AU259" i="82" s="1"/>
  <c r="AT255" i="82"/>
  <c r="AU255" i="82" s="1"/>
  <c r="AT251" i="82"/>
  <c r="AU251" i="82" s="1"/>
  <c r="AT247" i="82"/>
  <c r="AU247" i="82" s="1"/>
  <c r="AT244" i="82"/>
  <c r="AU244" i="82" s="1"/>
  <c r="AT241" i="82"/>
  <c r="AU241" i="82" s="1"/>
  <c r="AT238" i="82"/>
  <c r="AU238" i="82" s="1"/>
  <c r="AT231" i="82"/>
  <c r="AU231" i="82" s="1"/>
  <c r="AT228" i="82"/>
  <c r="AU228" i="82" s="1"/>
  <c r="AT225" i="82"/>
  <c r="AU225" i="82" s="1"/>
  <c r="AT222" i="82"/>
  <c r="AU222" i="82" s="1"/>
  <c r="AT216" i="82"/>
  <c r="AU216" i="82" s="1"/>
  <c r="AT205" i="82"/>
  <c r="AU205" i="82" s="1"/>
  <c r="AT200" i="82"/>
  <c r="AU200" i="82" s="1"/>
  <c r="AT189" i="82"/>
  <c r="AU189" i="82" s="1"/>
  <c r="AT184" i="82"/>
  <c r="AU184" i="82" s="1"/>
  <c r="AT173" i="82"/>
  <c r="AU173" i="82" s="1"/>
  <c r="AT168" i="82"/>
  <c r="AU168" i="82" s="1"/>
  <c r="AT157" i="82"/>
  <c r="AU157" i="82" s="1"/>
  <c r="AT152" i="82"/>
  <c r="AU152" i="82" s="1"/>
  <c r="AT141" i="82"/>
  <c r="AU141" i="82" s="1"/>
  <c r="AT136" i="82"/>
  <c r="AU136" i="82" s="1"/>
  <c r="AT125" i="82"/>
  <c r="AU125" i="82" s="1"/>
  <c r="AT120" i="82"/>
  <c r="AU120" i="82" s="1"/>
  <c r="AT109" i="82"/>
  <c r="AU109" i="82" s="1"/>
  <c r="AT104" i="82"/>
  <c r="AU104" i="82" s="1"/>
  <c r="AT93" i="82"/>
  <c r="AU93" i="82" s="1"/>
  <c r="AT88" i="82"/>
  <c r="AU88" i="82" s="1"/>
  <c r="AT77" i="82"/>
  <c r="AU77" i="82" s="1"/>
  <c r="AT69" i="82"/>
  <c r="AU69" i="82" s="1"/>
  <c r="AT61" i="82"/>
  <c r="AU61" i="82" s="1"/>
  <c r="AT53" i="82"/>
  <c r="AU53" i="82" s="1"/>
  <c r="AT45" i="82"/>
  <c r="AU45" i="82" s="1"/>
  <c r="AT20" i="82"/>
  <c r="AU20" i="82" s="1"/>
  <c r="BB288" i="82"/>
  <c r="BC288" i="82" s="1"/>
  <c r="BB267" i="82"/>
  <c r="BC267" i="82" s="1"/>
  <c r="BB219" i="82"/>
  <c r="BC219" i="82" s="1"/>
  <c r="BB161" i="82"/>
  <c r="BC161" i="82" s="1"/>
  <c r="BB110" i="82"/>
  <c r="BC110" i="82" s="1"/>
  <c r="BB53" i="82"/>
  <c r="BC53" i="82" s="1"/>
  <c r="AT292" i="82"/>
  <c r="AT280" i="82"/>
  <c r="AU280" i="82" s="1"/>
  <c r="AT264" i="82"/>
  <c r="AU264" i="82" s="1"/>
  <c r="AT252" i="82"/>
  <c r="AU252" i="82" s="1"/>
  <c r="AT242" i="82"/>
  <c r="AU242" i="82" s="1"/>
  <c r="AT232" i="82"/>
  <c r="AU232" i="82" s="1"/>
  <c r="AT217" i="82"/>
  <c r="AU217" i="82" s="1"/>
  <c r="AT206" i="82"/>
  <c r="AU206" i="82" s="1"/>
  <c r="AT195" i="82"/>
  <c r="AU195" i="82" s="1"/>
  <c r="AT179" i="82"/>
  <c r="AU179" i="82" s="1"/>
  <c r="AT163" i="82"/>
  <c r="AU163" i="82" s="1"/>
  <c r="AT142" i="82"/>
  <c r="AU142" i="82" s="1"/>
  <c r="AT131" i="82"/>
  <c r="AU131" i="82" s="1"/>
  <c r="AT110" i="82"/>
  <c r="AU110" i="82" s="1"/>
  <c r="AT99" i="82"/>
  <c r="AU99" i="82" s="1"/>
  <c r="AT78" i="82"/>
  <c r="AU78" i="82" s="1"/>
  <c r="AT62" i="82"/>
  <c r="AU62" i="82" s="1"/>
  <c r="AT46" i="82"/>
  <c r="AU46" i="82" s="1"/>
  <c r="AT23" i="82"/>
  <c r="AU23" i="82" s="1"/>
  <c r="BB271" i="82"/>
  <c r="BC271" i="82" s="1"/>
  <c r="BB235" i="82"/>
  <c r="BC235" i="82" s="1"/>
  <c r="AT294" i="82"/>
  <c r="AU294" i="82" s="1"/>
  <c r="AT290" i="82"/>
  <c r="AT286" i="82"/>
  <c r="AU286" i="82" s="1"/>
  <c r="AT282" i="82"/>
  <c r="AU282" i="82" s="1"/>
  <c r="AT278" i="82"/>
  <c r="AU278" i="82" s="1"/>
  <c r="AT274" i="82"/>
  <c r="AU274" i="82" s="1"/>
  <c r="AT270" i="82"/>
  <c r="AU270" i="82" s="1"/>
  <c r="AT266" i="82"/>
  <c r="AU266" i="82" s="1"/>
  <c r="AT262" i="82"/>
  <c r="AU262" i="82" s="1"/>
  <c r="AT258" i="82"/>
  <c r="AU258" i="82" s="1"/>
  <c r="AT254" i="82"/>
  <c r="AU254" i="82" s="1"/>
  <c r="AT250" i="82"/>
  <c r="AU250" i="82" s="1"/>
  <c r="AT243" i="82"/>
  <c r="AU243" i="82" s="1"/>
  <c r="AT240" i="82"/>
  <c r="AU240" i="82" s="1"/>
  <c r="AT237" i="82"/>
  <c r="AU237" i="82" s="1"/>
  <c r="AT234" i="82"/>
  <c r="AU234" i="82" s="1"/>
  <c r="AT227" i="82"/>
  <c r="AU227" i="82" s="1"/>
  <c r="AT224" i="82"/>
  <c r="AU224" i="82" s="1"/>
  <c r="AT220" i="82"/>
  <c r="AU220" i="82" s="1"/>
  <c r="AT214" i="82"/>
  <c r="AU214" i="82" s="1"/>
  <c r="AT203" i="82"/>
  <c r="AU203" i="82" s="1"/>
  <c r="AT198" i="82"/>
  <c r="AU198" i="82" s="1"/>
  <c r="AT187" i="82"/>
  <c r="AU187" i="82" s="1"/>
  <c r="AT182" i="82"/>
  <c r="AU182" i="82" s="1"/>
  <c r="AT171" i="82"/>
  <c r="AU171" i="82" s="1"/>
  <c r="AT166" i="82"/>
  <c r="AU166" i="82" s="1"/>
  <c r="AT155" i="82"/>
  <c r="AU155" i="82" s="1"/>
  <c r="AT150" i="82"/>
  <c r="AU150" i="82" s="1"/>
  <c r="AT139" i="82"/>
  <c r="AU139" i="82" s="1"/>
  <c r="AT134" i="82"/>
  <c r="AU134" i="82" s="1"/>
  <c r="AT123" i="82"/>
  <c r="AU123" i="82" s="1"/>
  <c r="AT118" i="82"/>
  <c r="AU118" i="82" s="1"/>
  <c r="AT107" i="82"/>
  <c r="AU107" i="82" s="1"/>
  <c r="AT102" i="82"/>
  <c r="AU102" i="82" s="1"/>
  <c r="AT91" i="82"/>
  <c r="AU91" i="82" s="1"/>
  <c r="AT86" i="82"/>
  <c r="AU86" i="82" s="1"/>
  <c r="AT74" i="82"/>
  <c r="AU74" i="82" s="1"/>
  <c r="AT66" i="82"/>
  <c r="AU66" i="82" s="1"/>
  <c r="AT58" i="82"/>
  <c r="AU58" i="82" s="1"/>
  <c r="AT50" i="82"/>
  <c r="AU50" i="82" s="1"/>
  <c r="AT40" i="82"/>
  <c r="AU40" i="82" s="1"/>
  <c r="BB283" i="82"/>
  <c r="BC283" i="82" s="1"/>
  <c r="BB255" i="82"/>
  <c r="BC255" i="82" s="1"/>
  <c r="BB203" i="82"/>
  <c r="BC203" i="82" s="1"/>
  <c r="BB148" i="82"/>
  <c r="BC148" i="82" s="1"/>
  <c r="BB97" i="82"/>
  <c r="BC97" i="82" s="1"/>
  <c r="BB37" i="82"/>
  <c r="BC37" i="82" s="1"/>
  <c r="AT9" i="82"/>
  <c r="AU9" i="82" s="1"/>
  <c r="AT13" i="82"/>
  <c r="AU13" i="82" s="1"/>
  <c r="AT17" i="82"/>
  <c r="AU17" i="82" s="1"/>
  <c r="AT21" i="82"/>
  <c r="AU21" i="82" s="1"/>
  <c r="AT25" i="82"/>
  <c r="AU25" i="82" s="1"/>
  <c r="AT38" i="82"/>
  <c r="AU38" i="82" s="1"/>
  <c r="AT42" i="82"/>
  <c r="AU42" i="82" s="1"/>
  <c r="AT6" i="82"/>
  <c r="AU6" i="82" s="1"/>
  <c r="AT10" i="82"/>
  <c r="AU10" i="82" s="1"/>
  <c r="AT14" i="82"/>
  <c r="AU14" i="82" s="1"/>
  <c r="AT18" i="82"/>
  <c r="AU18" i="82" s="1"/>
  <c r="AT22" i="82"/>
  <c r="AU22" i="82" s="1"/>
  <c r="AT35" i="82"/>
  <c r="AU35" i="82" s="1"/>
  <c r="AT39" i="82"/>
  <c r="AU39" i="82" s="1"/>
  <c r="AT43" i="82"/>
  <c r="AU43" i="82" s="1"/>
  <c r="AT8" i="82"/>
  <c r="AU8" i="82" s="1"/>
  <c r="AT16" i="82"/>
  <c r="AU16" i="82" s="1"/>
  <c r="AT24" i="82"/>
  <c r="AU24" i="82" s="1"/>
  <c r="AT41" i="82"/>
  <c r="AU41" i="82" s="1"/>
  <c r="AT47" i="82"/>
  <c r="AU47" i="82" s="1"/>
  <c r="AT51" i="82"/>
  <c r="AU51" i="82" s="1"/>
  <c r="AT55" i="82"/>
  <c r="AU55" i="82" s="1"/>
  <c r="AT59" i="82"/>
  <c r="AU59" i="82" s="1"/>
  <c r="AT63" i="82"/>
  <c r="AU63" i="82" s="1"/>
  <c r="AT67" i="82"/>
  <c r="AU67" i="82" s="1"/>
  <c r="AT71" i="82"/>
  <c r="AU71" i="82" s="1"/>
  <c r="AT75" i="82"/>
  <c r="AU75" i="82" s="1"/>
  <c r="AT79" i="82"/>
  <c r="AU79" i="82" s="1"/>
  <c r="AT81" i="82"/>
  <c r="AU81" i="82" s="1"/>
  <c r="AT84" i="82"/>
  <c r="AU84" i="82" s="1"/>
  <c r="AT89" i="82"/>
  <c r="AU89" i="82" s="1"/>
  <c r="AT92" i="82"/>
  <c r="AU92" i="82" s="1"/>
  <c r="AT97" i="82"/>
  <c r="AU97" i="82" s="1"/>
  <c r="AT100" i="82"/>
  <c r="AU100" i="82" s="1"/>
  <c r="AT105" i="82"/>
  <c r="AU105" i="82" s="1"/>
  <c r="AT108" i="82"/>
  <c r="AU108" i="82" s="1"/>
  <c r="AT113" i="82"/>
  <c r="AU113" i="82" s="1"/>
  <c r="AT116" i="82"/>
  <c r="AU116" i="82" s="1"/>
  <c r="AT121" i="82"/>
  <c r="AU121" i="82" s="1"/>
  <c r="AT124" i="82"/>
  <c r="AU124" i="82" s="1"/>
  <c r="AT129" i="82"/>
  <c r="AU129" i="82" s="1"/>
  <c r="AT132" i="82"/>
  <c r="AU132" i="82" s="1"/>
  <c r="AT137" i="82"/>
  <c r="AU137" i="82" s="1"/>
  <c r="AT140" i="82"/>
  <c r="AU140" i="82" s="1"/>
  <c r="AT145" i="82"/>
  <c r="AU145" i="82" s="1"/>
  <c r="AT148" i="82"/>
  <c r="AU148" i="82" s="1"/>
  <c r="AT153" i="82"/>
  <c r="AU153" i="82" s="1"/>
  <c r="AT156" i="82"/>
  <c r="AU156" i="82" s="1"/>
  <c r="AT161" i="82"/>
  <c r="AU161" i="82" s="1"/>
  <c r="AT164" i="82"/>
  <c r="AU164" i="82" s="1"/>
  <c r="AT169" i="82"/>
  <c r="AU169" i="82" s="1"/>
  <c r="AT172" i="82"/>
  <c r="AU172" i="82" s="1"/>
  <c r="AT177" i="82"/>
  <c r="AU177" i="82" s="1"/>
  <c r="AT180" i="82"/>
  <c r="AU180" i="82" s="1"/>
  <c r="AT185" i="82"/>
  <c r="AU185" i="82" s="1"/>
  <c r="AT188" i="82"/>
  <c r="AU188" i="82" s="1"/>
  <c r="AT193" i="82"/>
  <c r="AU193" i="82" s="1"/>
  <c r="AT196" i="82"/>
  <c r="AU196" i="82" s="1"/>
  <c r="AT201" i="82"/>
  <c r="AU201" i="82" s="1"/>
  <c r="AT204" i="82"/>
  <c r="AU204" i="82" s="1"/>
  <c r="AT209" i="82"/>
  <c r="AU209" i="82" s="1"/>
  <c r="AT212" i="82"/>
  <c r="AU212" i="82" s="1"/>
  <c r="AT218" i="82"/>
  <c r="AU218" i="82" s="1"/>
  <c r="AT221" i="82"/>
  <c r="AU221" i="82" s="1"/>
  <c r="AT11" i="82"/>
  <c r="AU11" i="82" s="1"/>
  <c r="AT19" i="82"/>
  <c r="AU19" i="82" s="1"/>
  <c r="AT36" i="82"/>
  <c r="AU36" i="82" s="1"/>
  <c r="AT44" i="82"/>
  <c r="AU44" i="82" s="1"/>
  <c r="AT48" i="82"/>
  <c r="AU48" i="82" s="1"/>
  <c r="AT52" i="82"/>
  <c r="AU52" i="82" s="1"/>
  <c r="AT56" i="82"/>
  <c r="AU56" i="82" s="1"/>
  <c r="AT60" i="82"/>
  <c r="AU60" i="82" s="1"/>
  <c r="AT64" i="82"/>
  <c r="AU64" i="82" s="1"/>
  <c r="AT68" i="82"/>
  <c r="AU68" i="82" s="1"/>
  <c r="AT72" i="82"/>
  <c r="AU72" i="82" s="1"/>
  <c r="AT76" i="82"/>
  <c r="AU76" i="82" s="1"/>
  <c r="AT82" i="82"/>
  <c r="AU82" i="82" s="1"/>
  <c r="AT87" i="82"/>
  <c r="AU87" i="82" s="1"/>
  <c r="AT90" i="82"/>
  <c r="AU90" i="82" s="1"/>
  <c r="AT95" i="82"/>
  <c r="AU95" i="82" s="1"/>
  <c r="AT98" i="82"/>
  <c r="AU98" i="82" s="1"/>
  <c r="AT103" i="82"/>
  <c r="AU103" i="82" s="1"/>
  <c r="AT106" i="82"/>
  <c r="AU106" i="82" s="1"/>
  <c r="AT111" i="82"/>
  <c r="AU111" i="82" s="1"/>
  <c r="AT114" i="82"/>
  <c r="AU114" i="82" s="1"/>
  <c r="AT119" i="82"/>
  <c r="AU119" i="82" s="1"/>
  <c r="AT122" i="82"/>
  <c r="AU122" i="82" s="1"/>
  <c r="AT127" i="82"/>
  <c r="AU127" i="82" s="1"/>
  <c r="AT130" i="82"/>
  <c r="AU130" i="82" s="1"/>
  <c r="AT135" i="82"/>
  <c r="AU135" i="82" s="1"/>
  <c r="AT138" i="82"/>
  <c r="AU138" i="82" s="1"/>
  <c r="AT143" i="82"/>
  <c r="AU143" i="82" s="1"/>
  <c r="AT146" i="82"/>
  <c r="AU146" i="82" s="1"/>
  <c r="AT151" i="82"/>
  <c r="AU151" i="82" s="1"/>
  <c r="AT154" i="82"/>
  <c r="AU154" i="82" s="1"/>
  <c r="AT159" i="82"/>
  <c r="AU159" i="82" s="1"/>
  <c r="AT162" i="82"/>
  <c r="AU162" i="82" s="1"/>
  <c r="AT167" i="82"/>
  <c r="AU167" i="82" s="1"/>
  <c r="AT170" i="82"/>
  <c r="AU170" i="82" s="1"/>
  <c r="AT175" i="82"/>
  <c r="AU175" i="82" s="1"/>
  <c r="AT178" i="82"/>
  <c r="AU178" i="82" s="1"/>
  <c r="AT183" i="82"/>
  <c r="AU183" i="82" s="1"/>
  <c r="AT186" i="82"/>
  <c r="AU186" i="82" s="1"/>
  <c r="AT191" i="82"/>
  <c r="AU191" i="82" s="1"/>
  <c r="AT194" i="82"/>
  <c r="AU194" i="82" s="1"/>
  <c r="AT199" i="82"/>
  <c r="AU199" i="82" s="1"/>
  <c r="AT202" i="82"/>
  <c r="AU202" i="82" s="1"/>
  <c r="AT207" i="82"/>
  <c r="AU207" i="82" s="1"/>
  <c r="AT210" i="82"/>
  <c r="AU210" i="82" s="1"/>
  <c r="AT215" i="82"/>
  <c r="AU215" i="82" s="1"/>
  <c r="AT288" i="82"/>
  <c r="AU288" i="82" s="1"/>
  <c r="AT276" i="82"/>
  <c r="AU276" i="82" s="1"/>
  <c r="AT268" i="82"/>
  <c r="AU268" i="82" s="1"/>
  <c r="AT256" i="82"/>
  <c r="AU256" i="82" s="1"/>
  <c r="AT248" i="82"/>
  <c r="AU248" i="82" s="1"/>
  <c r="AT226" i="82"/>
  <c r="AU226" i="82" s="1"/>
  <c r="AT174" i="82"/>
  <c r="AU174" i="82" s="1"/>
  <c r="AT5" i="82"/>
  <c r="AU5" i="82" s="1"/>
  <c r="AT293" i="82"/>
  <c r="AU293" i="82" s="1"/>
  <c r="AT289" i="82"/>
  <c r="AU289" i="82" s="1"/>
  <c r="AT285" i="82"/>
  <c r="AU285" i="82" s="1"/>
  <c r="AT281" i="82"/>
  <c r="AU281" i="82" s="1"/>
  <c r="AT277" i="82"/>
  <c r="AU277" i="82" s="1"/>
  <c r="AT273" i="82"/>
  <c r="AU273" i="82" s="1"/>
  <c r="AT269" i="82"/>
  <c r="AU269" i="82" s="1"/>
  <c r="AT265" i="82"/>
  <c r="AU265" i="82" s="1"/>
  <c r="AT261" i="82"/>
  <c r="AU261" i="82" s="1"/>
  <c r="AT257" i="82"/>
  <c r="AU257" i="82" s="1"/>
  <c r="AT253" i="82"/>
  <c r="AU253" i="82" s="1"/>
  <c r="AT249" i="82"/>
  <c r="AU249" i="82" s="1"/>
  <c r="AT246" i="82"/>
  <c r="AU246" i="82" s="1"/>
  <c r="AT239" i="82"/>
  <c r="AU239" i="82" s="1"/>
  <c r="AT236" i="82"/>
  <c r="AU236" i="82" s="1"/>
  <c r="AT233" i="82"/>
  <c r="AU233" i="82" s="1"/>
  <c r="AT230" i="82"/>
  <c r="AU230" i="82" s="1"/>
  <c r="AT223" i="82"/>
  <c r="AU223" i="82" s="1"/>
  <c r="AT219" i="82"/>
  <c r="AU219" i="82" s="1"/>
  <c r="AT213" i="82"/>
  <c r="AU213" i="82" s="1"/>
  <c r="AT208" i="82"/>
  <c r="AU208" i="82" s="1"/>
  <c r="AT197" i="82"/>
  <c r="AU197" i="82" s="1"/>
  <c r="AT192" i="82"/>
  <c r="AU192" i="82" s="1"/>
  <c r="AT181" i="82"/>
  <c r="AU181" i="82" s="1"/>
  <c r="AT176" i="82"/>
  <c r="AU176" i="82" s="1"/>
  <c r="AT165" i="82"/>
  <c r="AU165" i="82" s="1"/>
  <c r="AT160" i="82"/>
  <c r="AU160" i="82" s="1"/>
  <c r="AT149" i="82"/>
  <c r="AU149" i="82" s="1"/>
  <c r="AT144" i="82"/>
  <c r="AU144" i="82" s="1"/>
  <c r="AT133" i="82"/>
  <c r="AU133" i="82" s="1"/>
  <c r="AT128" i="82"/>
  <c r="AU128" i="82" s="1"/>
  <c r="AT117" i="82"/>
  <c r="AU117" i="82" s="1"/>
  <c r="AT112" i="82"/>
  <c r="AU112" i="82" s="1"/>
  <c r="AT101" i="82"/>
  <c r="AU101" i="82" s="1"/>
  <c r="AT96" i="82"/>
  <c r="AU96" i="82" s="1"/>
  <c r="AT85" i="82"/>
  <c r="AU85" i="82" s="1"/>
  <c r="AT80" i="82"/>
  <c r="AU80" i="82" s="1"/>
  <c r="AT73" i="82"/>
  <c r="AU73" i="82" s="1"/>
  <c r="AT65" i="82"/>
  <c r="AU65" i="82" s="1"/>
  <c r="AT57" i="82"/>
  <c r="AU57" i="82" s="1"/>
  <c r="AT49" i="82"/>
  <c r="AU49" i="82" s="1"/>
  <c r="AT37" i="82"/>
  <c r="AU37" i="82" s="1"/>
  <c r="AT12" i="82"/>
  <c r="AU12" i="82" s="1"/>
  <c r="BB280" i="82"/>
  <c r="BC280" i="82" s="1"/>
  <c r="BB251" i="82"/>
  <c r="BC251" i="82" s="1"/>
  <c r="BB187" i="82"/>
  <c r="BC187" i="82" s="1"/>
  <c r="BB135" i="82"/>
  <c r="BC135" i="82" s="1"/>
  <c r="BB84" i="82"/>
  <c r="BC84" i="82" s="1"/>
  <c r="BB12" i="82"/>
  <c r="BC12" i="82" s="1"/>
  <c r="AU292" i="82"/>
  <c r="AU290" i="82"/>
  <c r="AW204" i="90"/>
  <c r="AW203" i="90"/>
  <c r="AW202" i="90"/>
  <c r="AW201" i="90"/>
  <c r="AW200" i="90"/>
  <c r="AW199" i="90"/>
  <c r="AW198" i="90"/>
  <c r="AT198" i="90"/>
  <c r="AW197" i="90"/>
  <c r="AT197" i="90"/>
  <c r="AW196" i="90"/>
  <c r="AS196" i="90"/>
  <c r="AW195" i="90"/>
  <c r="AW194" i="90"/>
  <c r="AW193" i="90"/>
  <c r="AW192" i="90"/>
  <c r="AW191" i="90"/>
  <c r="AW190" i="90"/>
  <c r="AW189" i="90"/>
  <c r="AW188" i="90"/>
  <c r="AT188" i="90"/>
  <c r="AW187" i="90"/>
  <c r="AT187" i="90"/>
  <c r="AW186" i="90"/>
  <c r="AS186" i="90"/>
  <c r="AW185" i="90"/>
  <c r="AW184" i="90"/>
  <c r="AW183" i="90"/>
  <c r="AW182" i="90"/>
  <c r="AW181" i="90"/>
  <c r="AW180" i="90"/>
  <c r="AW179" i="90"/>
  <c r="AW178" i="90"/>
  <c r="AT178" i="90"/>
  <c r="AW177" i="90"/>
  <c r="AT177" i="90"/>
  <c r="AW176" i="90"/>
  <c r="AS176" i="90"/>
  <c r="AW175" i="90"/>
  <c r="AW174" i="90"/>
  <c r="AW173" i="90"/>
  <c r="AW172" i="90"/>
  <c r="AW171" i="90"/>
  <c r="AW170" i="90"/>
  <c r="AW169" i="90"/>
  <c r="AW168" i="90"/>
  <c r="AT168" i="90"/>
  <c r="AW167" i="90"/>
  <c r="AT167" i="90"/>
  <c r="AW166" i="90"/>
  <c r="AS166" i="90"/>
  <c r="AW165" i="90"/>
  <c r="AT157" i="90"/>
  <c r="AS156" i="90"/>
  <c r="AW164" i="90"/>
  <c r="AW163" i="90"/>
  <c r="AW162" i="90"/>
  <c r="AW161" i="90"/>
  <c r="AW160" i="90"/>
  <c r="AW159" i="90"/>
  <c r="AW158" i="90"/>
  <c r="AT158" i="90"/>
  <c r="AW157" i="90"/>
  <c r="AW156" i="90"/>
  <c r="AW155" i="90"/>
  <c r="N5" i="81" l="1"/>
  <c r="N13" i="81" s="1"/>
  <c r="O12" i="81" s="1"/>
  <c r="P5" i="81"/>
  <c r="BC292" i="82"/>
  <c r="BC291" i="82"/>
  <c r="BC290" i="82"/>
  <c r="T84" i="82"/>
  <c r="T88" i="82"/>
  <c r="T92" i="82"/>
  <c r="T96" i="82"/>
  <c r="P84" i="82"/>
  <c r="P85" i="82"/>
  <c r="T85" i="82" s="1"/>
  <c r="P86" i="82"/>
  <c r="T86" i="82" s="1"/>
  <c r="P87" i="82"/>
  <c r="T87" i="82" s="1"/>
  <c r="P88" i="82"/>
  <c r="P89" i="82"/>
  <c r="T89" i="82" s="1"/>
  <c r="P90" i="82"/>
  <c r="T90" i="82" s="1"/>
  <c r="P91" i="82"/>
  <c r="T91" i="82" s="1"/>
  <c r="P92" i="82"/>
  <c r="P93" i="82"/>
  <c r="T93" i="82" s="1"/>
  <c r="P94" i="82"/>
  <c r="T94" i="82" s="1"/>
  <c r="P95" i="82"/>
  <c r="T95" i="82" s="1"/>
  <c r="P96" i="82"/>
  <c r="P97" i="82"/>
  <c r="T97" i="82" s="1"/>
  <c r="P98" i="82"/>
  <c r="T98" i="82" s="1"/>
  <c r="O96" i="82"/>
  <c r="O95" i="82"/>
  <c r="O98" i="82" s="1"/>
  <c r="O94" i="82"/>
  <c r="O97" i="82" s="1"/>
  <c r="O93" i="82"/>
  <c r="O92" i="82"/>
  <c r="O91" i="82"/>
  <c r="O90" i="82"/>
  <c r="O89" i="82"/>
  <c r="O88" i="82"/>
  <c r="O87" i="82"/>
  <c r="O86" i="82"/>
  <c r="O85" i="82"/>
  <c r="O84" i="82"/>
  <c r="O83" i="82"/>
  <c r="O82" i="82"/>
  <c r="O81" i="82"/>
  <c r="H43" i="82" l="1"/>
  <c r="H47" i="82"/>
  <c r="H51" i="82"/>
  <c r="H55" i="82"/>
  <c r="H59" i="82"/>
  <c r="H63" i="82"/>
  <c r="H67" i="82"/>
  <c r="H71" i="82"/>
  <c r="H75" i="82"/>
  <c r="H79" i="82"/>
  <c r="H83" i="82"/>
  <c r="H87" i="82"/>
  <c r="H91" i="82"/>
  <c r="H95" i="82"/>
  <c r="H98" i="82"/>
  <c r="D98" i="82"/>
  <c r="C98" i="82"/>
  <c r="D97" i="82"/>
  <c r="C97" i="82"/>
  <c r="D96" i="82"/>
  <c r="C96" i="82"/>
  <c r="D95" i="82"/>
  <c r="C95" i="82"/>
  <c r="D94" i="82"/>
  <c r="C94" i="82"/>
  <c r="H94" i="82" s="1"/>
  <c r="D93" i="82"/>
  <c r="C93" i="82"/>
  <c r="D92" i="82"/>
  <c r="C92" i="82"/>
  <c r="D91" i="82"/>
  <c r="C91" i="82"/>
  <c r="D90" i="82"/>
  <c r="C90" i="82"/>
  <c r="H90" i="82" s="1"/>
  <c r="D89" i="82"/>
  <c r="C89" i="82"/>
  <c r="D88" i="82"/>
  <c r="C88" i="82"/>
  <c r="D87" i="82"/>
  <c r="C87" i="82"/>
  <c r="C40" i="82"/>
  <c r="C41" i="82"/>
  <c r="J41" i="82" s="1"/>
  <c r="C42" i="82"/>
  <c r="J42" i="82" s="1"/>
  <c r="C43" i="82"/>
  <c r="J43" i="82" s="1"/>
  <c r="C44" i="82"/>
  <c r="C45" i="82"/>
  <c r="J45" i="82" s="1"/>
  <c r="C46" i="82"/>
  <c r="J46" i="82" s="1"/>
  <c r="C47" i="82"/>
  <c r="J47" i="82" s="1"/>
  <c r="C48" i="82"/>
  <c r="C49" i="82"/>
  <c r="J49" i="82" s="1"/>
  <c r="C50" i="82"/>
  <c r="J50" i="82" s="1"/>
  <c r="C51" i="82"/>
  <c r="J51" i="82" s="1"/>
  <c r="C52" i="82"/>
  <c r="C53" i="82"/>
  <c r="J53" i="82" s="1"/>
  <c r="C54" i="82"/>
  <c r="J54" i="82" s="1"/>
  <c r="C55" i="82"/>
  <c r="J55" i="82" s="1"/>
  <c r="C56" i="82"/>
  <c r="C57" i="82"/>
  <c r="J57" i="82" s="1"/>
  <c r="C58" i="82"/>
  <c r="J58" i="82" s="1"/>
  <c r="C59" i="82"/>
  <c r="J59" i="82" s="1"/>
  <c r="C60" i="82"/>
  <c r="C61" i="82"/>
  <c r="J61" i="82" s="1"/>
  <c r="C62" i="82"/>
  <c r="J62" i="82" s="1"/>
  <c r="C63" i="82"/>
  <c r="J63" i="82" s="1"/>
  <c r="C64" i="82"/>
  <c r="C65" i="82"/>
  <c r="J65" i="82" s="1"/>
  <c r="C66" i="82"/>
  <c r="J66" i="82" s="1"/>
  <c r="C67" i="82"/>
  <c r="J67" i="82" s="1"/>
  <c r="C68" i="82"/>
  <c r="C69" i="82"/>
  <c r="J69" i="82" s="1"/>
  <c r="C70" i="82"/>
  <c r="J70" i="82" s="1"/>
  <c r="C71" i="82"/>
  <c r="J71" i="82" s="1"/>
  <c r="C72" i="82"/>
  <c r="C73" i="82"/>
  <c r="J73" i="82" s="1"/>
  <c r="C74" i="82"/>
  <c r="J74" i="82" s="1"/>
  <c r="C75" i="82"/>
  <c r="J75" i="82" s="1"/>
  <c r="C76" i="82"/>
  <c r="C77" i="82"/>
  <c r="J77" i="82" s="1"/>
  <c r="C78" i="82"/>
  <c r="J78" i="82" s="1"/>
  <c r="C79" i="82"/>
  <c r="J79" i="82" s="1"/>
  <c r="C80" i="82"/>
  <c r="C81" i="82"/>
  <c r="J81" i="82" s="1"/>
  <c r="C82" i="82"/>
  <c r="J82" i="82" s="1"/>
  <c r="C83" i="82"/>
  <c r="C84" i="82"/>
  <c r="C85" i="82"/>
  <c r="H85" i="82" s="1"/>
  <c r="C86" i="82"/>
  <c r="H86" i="82" s="1"/>
  <c r="C39" i="82"/>
  <c r="J39" i="82" s="1"/>
  <c r="D86" i="82"/>
  <c r="D85" i="82"/>
  <c r="D84" i="82"/>
  <c r="AN282" i="82"/>
  <c r="AN283" i="82"/>
  <c r="AN284" i="82"/>
  <c r="AN285" i="82"/>
  <c r="AN286" i="82"/>
  <c r="AN287" i="82"/>
  <c r="AN288" i="82"/>
  <c r="AN289" i="82"/>
  <c r="AN290" i="82"/>
  <c r="AN291" i="82"/>
  <c r="AN292" i="82"/>
  <c r="AN293" i="82"/>
  <c r="AN294" i="82"/>
  <c r="AN295" i="82"/>
  <c r="AN281" i="82"/>
  <c r="AN266" i="82"/>
  <c r="AN267" i="82"/>
  <c r="AN268" i="82"/>
  <c r="AN269" i="82"/>
  <c r="AN270" i="82"/>
  <c r="AN271" i="82"/>
  <c r="AN272" i="82"/>
  <c r="AN273" i="82"/>
  <c r="AN274" i="82"/>
  <c r="AN275" i="82"/>
  <c r="AN276" i="82"/>
  <c r="AN277" i="82"/>
  <c r="AN278" i="82"/>
  <c r="AN279" i="82"/>
  <c r="AN280" i="82"/>
  <c r="AN251" i="82"/>
  <c r="AN252" i="82"/>
  <c r="AN253" i="82"/>
  <c r="AN254" i="82"/>
  <c r="AN255" i="82"/>
  <c r="AN256" i="82"/>
  <c r="AN257" i="82"/>
  <c r="AN258" i="82"/>
  <c r="AN259" i="82"/>
  <c r="AN260" i="82"/>
  <c r="AN261" i="82"/>
  <c r="AN262" i="82"/>
  <c r="AN263" i="82"/>
  <c r="AN264" i="82"/>
  <c r="AN265" i="82"/>
  <c r="AN236" i="82"/>
  <c r="AN237" i="82"/>
  <c r="AN238" i="82"/>
  <c r="AN239" i="82"/>
  <c r="AN240" i="82"/>
  <c r="AN241" i="82"/>
  <c r="AN242" i="82"/>
  <c r="AN243" i="82"/>
  <c r="AN244" i="82"/>
  <c r="AN245" i="82"/>
  <c r="AN246" i="82"/>
  <c r="AN247" i="82"/>
  <c r="AN248" i="82"/>
  <c r="AN249" i="82"/>
  <c r="AN250" i="82"/>
  <c r="AN6" i="82"/>
  <c r="AN7" i="82"/>
  <c r="AN8" i="82"/>
  <c r="AN9" i="82"/>
  <c r="AN10" i="82"/>
  <c r="AN11" i="82"/>
  <c r="AN12" i="82"/>
  <c r="AN13" i="82"/>
  <c r="AN14" i="82"/>
  <c r="AN15" i="82"/>
  <c r="AN16" i="82"/>
  <c r="AN17" i="82"/>
  <c r="AN18" i="82"/>
  <c r="AN19" i="82"/>
  <c r="AN20" i="82"/>
  <c r="AN21" i="82"/>
  <c r="AN22" i="82"/>
  <c r="AN23" i="82"/>
  <c r="AN24" i="82"/>
  <c r="AN25" i="82"/>
  <c r="AN35" i="82"/>
  <c r="AN36" i="82"/>
  <c r="AN37" i="82"/>
  <c r="AN38" i="82"/>
  <c r="AN39" i="82"/>
  <c r="AN40" i="82"/>
  <c r="AN41" i="82"/>
  <c r="AN42" i="82"/>
  <c r="AN43" i="82"/>
  <c r="AN44" i="82"/>
  <c r="AN45" i="82"/>
  <c r="AN46" i="82"/>
  <c r="AN47" i="82"/>
  <c r="AN48" i="82"/>
  <c r="AN49" i="82"/>
  <c r="AN50" i="82"/>
  <c r="AN51" i="82"/>
  <c r="AN52" i="82"/>
  <c r="AN53" i="82"/>
  <c r="AN54" i="82"/>
  <c r="AN55" i="82"/>
  <c r="AN56" i="82"/>
  <c r="AN57" i="82"/>
  <c r="AN58" i="82"/>
  <c r="AN59" i="82"/>
  <c r="AN60" i="82"/>
  <c r="AN61" i="82"/>
  <c r="AN62" i="82"/>
  <c r="AN63" i="82"/>
  <c r="AN64" i="82"/>
  <c r="AN65" i="82"/>
  <c r="AN66" i="82"/>
  <c r="AN67" i="82"/>
  <c r="AN68" i="82"/>
  <c r="AN69" i="82"/>
  <c r="AN70" i="82"/>
  <c r="AN71" i="82"/>
  <c r="AN72" i="82"/>
  <c r="AN73" i="82"/>
  <c r="AN74" i="82"/>
  <c r="AN75" i="82"/>
  <c r="AN76" i="82"/>
  <c r="AN77" i="82"/>
  <c r="AN78" i="82"/>
  <c r="AN79" i="82"/>
  <c r="AN80" i="82"/>
  <c r="AN81" i="82"/>
  <c r="AN82" i="82"/>
  <c r="AN83" i="82"/>
  <c r="AN84" i="82"/>
  <c r="AN85" i="82"/>
  <c r="AN86" i="82"/>
  <c r="AN87" i="82"/>
  <c r="AN88" i="82"/>
  <c r="AN89" i="82"/>
  <c r="AN90" i="82"/>
  <c r="AN91" i="82"/>
  <c r="AN92" i="82"/>
  <c r="AN93" i="82"/>
  <c r="AN94" i="82"/>
  <c r="AN95" i="82"/>
  <c r="AN96" i="82"/>
  <c r="AN97" i="82"/>
  <c r="AN98" i="82"/>
  <c r="AN99" i="82"/>
  <c r="AN100" i="82"/>
  <c r="AN101" i="82"/>
  <c r="AN102" i="82"/>
  <c r="AN103" i="82"/>
  <c r="AN104" i="82"/>
  <c r="AN105" i="82"/>
  <c r="AN106" i="82"/>
  <c r="AN107" i="82"/>
  <c r="AN108" i="82"/>
  <c r="AN109" i="82"/>
  <c r="AN110" i="82"/>
  <c r="AN111" i="82"/>
  <c r="AN112" i="82"/>
  <c r="AN113" i="82"/>
  <c r="AN114" i="82"/>
  <c r="AN115" i="82"/>
  <c r="AN116" i="82"/>
  <c r="AN117" i="82"/>
  <c r="AN118" i="82"/>
  <c r="AN119" i="82"/>
  <c r="AN120" i="82"/>
  <c r="AN121" i="82"/>
  <c r="AN122" i="82"/>
  <c r="AN123" i="82"/>
  <c r="AN124" i="82"/>
  <c r="AN125" i="82"/>
  <c r="AN126" i="82"/>
  <c r="AN127" i="82"/>
  <c r="AN128" i="82"/>
  <c r="AN129" i="82"/>
  <c r="AN130" i="82"/>
  <c r="AN131" i="82"/>
  <c r="AN132" i="82"/>
  <c r="AN133" i="82"/>
  <c r="AN134" i="82"/>
  <c r="AN135" i="82"/>
  <c r="AN136" i="82"/>
  <c r="AN137" i="82"/>
  <c r="AN138" i="82"/>
  <c r="AN139" i="82"/>
  <c r="AN140" i="82"/>
  <c r="AN141" i="82"/>
  <c r="AN142" i="82"/>
  <c r="AN143" i="82"/>
  <c r="AN144" i="82"/>
  <c r="AN145" i="82"/>
  <c r="AN146" i="82"/>
  <c r="AN147" i="82"/>
  <c r="AN148" i="82"/>
  <c r="AN149" i="82"/>
  <c r="AN150" i="82"/>
  <c r="AN151" i="82"/>
  <c r="AN152" i="82"/>
  <c r="AN153" i="82"/>
  <c r="AN154" i="82"/>
  <c r="AN155" i="82"/>
  <c r="AN156" i="82"/>
  <c r="AN157" i="82"/>
  <c r="AN158" i="82"/>
  <c r="AN159" i="82"/>
  <c r="AN160" i="82"/>
  <c r="AN161" i="82"/>
  <c r="AN162" i="82"/>
  <c r="AN163" i="82"/>
  <c r="AN164" i="82"/>
  <c r="AN165" i="82"/>
  <c r="AN166" i="82"/>
  <c r="AN167" i="82"/>
  <c r="AN168" i="82"/>
  <c r="AN169" i="82"/>
  <c r="AN170" i="82"/>
  <c r="AN171" i="82"/>
  <c r="AN172" i="82"/>
  <c r="AN173" i="82"/>
  <c r="AN174" i="82"/>
  <c r="AN175" i="82"/>
  <c r="AN176" i="82"/>
  <c r="AN177" i="82"/>
  <c r="AN178" i="82"/>
  <c r="AN179" i="82"/>
  <c r="AN180" i="82"/>
  <c r="AN181" i="82"/>
  <c r="AN182" i="82"/>
  <c r="AN183" i="82"/>
  <c r="AN184" i="82"/>
  <c r="AN185" i="82"/>
  <c r="AN186" i="82"/>
  <c r="AN187" i="82"/>
  <c r="AN188" i="82"/>
  <c r="AN189" i="82"/>
  <c r="AN190" i="82"/>
  <c r="AN191" i="82"/>
  <c r="AN192" i="82"/>
  <c r="AN193" i="82"/>
  <c r="AN194" i="82"/>
  <c r="AN195" i="82"/>
  <c r="AN196" i="82"/>
  <c r="AN197" i="82"/>
  <c r="AN198" i="82"/>
  <c r="AN199" i="82"/>
  <c r="AN200" i="82"/>
  <c r="AN201" i="82"/>
  <c r="AN202" i="82"/>
  <c r="AN203" i="82"/>
  <c r="AN204" i="82"/>
  <c r="AN205" i="82"/>
  <c r="AN206" i="82"/>
  <c r="AN207" i="82"/>
  <c r="AN208" i="82"/>
  <c r="AN209" i="82"/>
  <c r="AN210" i="82"/>
  <c r="AN211" i="82"/>
  <c r="AN212" i="82"/>
  <c r="AN213" i="82"/>
  <c r="AN214" i="82"/>
  <c r="AN215" i="82"/>
  <c r="AN216" i="82"/>
  <c r="AN217" i="82"/>
  <c r="AN218" i="82"/>
  <c r="AN219" i="82"/>
  <c r="AN220" i="82"/>
  <c r="AN221" i="82"/>
  <c r="AN222" i="82"/>
  <c r="AN223" i="82"/>
  <c r="AN224" i="82"/>
  <c r="AN225" i="82"/>
  <c r="AN226" i="82"/>
  <c r="AN227" i="82"/>
  <c r="AN228" i="82"/>
  <c r="AN229" i="82"/>
  <c r="AN230" i="82"/>
  <c r="AN231" i="82"/>
  <c r="AN232" i="82"/>
  <c r="AN233" i="82"/>
  <c r="AN234" i="82"/>
  <c r="AN235" i="82"/>
  <c r="AN5" i="82"/>
  <c r="C19" i="88"/>
  <c r="D19" i="88" s="1"/>
  <c r="C20" i="88"/>
  <c r="D20" i="88" s="1"/>
  <c r="C21" i="88"/>
  <c r="D21" i="88" s="1"/>
  <c r="C22" i="88"/>
  <c r="D22" i="88" s="1"/>
  <c r="C23" i="88"/>
  <c r="D23" i="88" s="1"/>
  <c r="R84" i="82" l="1"/>
  <c r="J84" i="82"/>
  <c r="H84" i="82"/>
  <c r="J80" i="82"/>
  <c r="H80" i="82"/>
  <c r="J76" i="82"/>
  <c r="H76" i="82"/>
  <c r="J72" i="82"/>
  <c r="H72" i="82"/>
  <c r="J68" i="82"/>
  <c r="H68" i="82"/>
  <c r="J64" i="82"/>
  <c r="H64" i="82"/>
  <c r="J60" i="82"/>
  <c r="H60" i="82"/>
  <c r="J56" i="82"/>
  <c r="H56" i="82"/>
  <c r="J52" i="82"/>
  <c r="H52" i="82"/>
  <c r="J48" i="82"/>
  <c r="H48" i="82"/>
  <c r="J44" i="82"/>
  <c r="H44" i="82"/>
  <c r="J40" i="82"/>
  <c r="H40" i="82"/>
  <c r="R83" i="82"/>
  <c r="J83" i="82"/>
  <c r="R87" i="82"/>
  <c r="J87" i="82"/>
  <c r="R89" i="82"/>
  <c r="J89" i="82"/>
  <c r="R91" i="82"/>
  <c r="J91" i="82"/>
  <c r="R93" i="82"/>
  <c r="J93" i="82"/>
  <c r="R95" i="82"/>
  <c r="J95" i="82"/>
  <c r="R97" i="82"/>
  <c r="J97" i="82"/>
  <c r="H82" i="82"/>
  <c r="H78" i="82"/>
  <c r="H74" i="82"/>
  <c r="H70" i="82"/>
  <c r="H66" i="82"/>
  <c r="H62" i="82"/>
  <c r="H58" i="82"/>
  <c r="H54" i="82"/>
  <c r="H50" i="82"/>
  <c r="H46" i="82"/>
  <c r="H42" i="82"/>
  <c r="R86" i="82"/>
  <c r="J86" i="82"/>
  <c r="H97" i="82"/>
  <c r="H93" i="82"/>
  <c r="H89" i="82"/>
  <c r="H81" i="82"/>
  <c r="H77" i="82"/>
  <c r="H73" i="82"/>
  <c r="H69" i="82"/>
  <c r="H65" i="82"/>
  <c r="H61" i="82"/>
  <c r="H57" i="82"/>
  <c r="H53" i="82"/>
  <c r="H49" i="82"/>
  <c r="H45" i="82"/>
  <c r="H41" i="82"/>
  <c r="R85" i="82"/>
  <c r="J85" i="82"/>
  <c r="J88" i="82"/>
  <c r="R88" i="82"/>
  <c r="R90" i="82"/>
  <c r="J90" i="82"/>
  <c r="J92" i="82"/>
  <c r="R92" i="82"/>
  <c r="R94" i="82"/>
  <c r="J94" i="82"/>
  <c r="R96" i="82"/>
  <c r="J96" i="82"/>
  <c r="R98" i="82"/>
  <c r="J98" i="82"/>
  <c r="H96" i="82"/>
  <c r="H92" i="82"/>
  <c r="H88" i="82"/>
  <c r="H39" i="82"/>
  <c r="U88" i="90"/>
  <c r="U85" i="90"/>
  <c r="U84" i="90"/>
  <c r="U81" i="90"/>
  <c r="U80" i="90"/>
  <c r="N78" i="90"/>
  <c r="P76" i="90"/>
  <c r="T73" i="90"/>
  <c r="T72" i="90"/>
  <c r="T70" i="90"/>
  <c r="T69" i="90"/>
  <c r="T68" i="90"/>
  <c r="T66" i="90"/>
  <c r="T65" i="90"/>
  <c r="T64" i="90"/>
  <c r="T62" i="90"/>
  <c r="T61" i="90"/>
  <c r="T60" i="90"/>
  <c r="O59" i="90"/>
  <c r="P56" i="90"/>
  <c r="J39" i="90"/>
  <c r="K39" i="90" s="1"/>
  <c r="L39" i="90"/>
  <c r="M39" i="90"/>
  <c r="J40" i="90"/>
  <c r="K40" i="90"/>
  <c r="L40" i="90"/>
  <c r="M40" i="90"/>
  <c r="J41" i="90"/>
  <c r="K41" i="90"/>
  <c r="L41" i="90"/>
  <c r="M41" i="90"/>
  <c r="J42" i="90"/>
  <c r="K42" i="90"/>
  <c r="L42" i="90"/>
  <c r="M42" i="90"/>
  <c r="J43" i="90"/>
  <c r="K43" i="90"/>
  <c r="L43" i="90"/>
  <c r="M43" i="90"/>
  <c r="J44" i="90"/>
  <c r="K44" i="90"/>
  <c r="L44" i="90"/>
  <c r="M44" i="90"/>
  <c r="J45" i="90"/>
  <c r="K45" i="90"/>
  <c r="L45" i="90"/>
  <c r="M45" i="90"/>
  <c r="J46" i="90"/>
  <c r="K46" i="90"/>
  <c r="L46" i="90"/>
  <c r="M46" i="90"/>
  <c r="J47" i="90"/>
  <c r="K47" i="90"/>
  <c r="L47" i="90"/>
  <c r="M47" i="90"/>
  <c r="J48" i="90"/>
  <c r="K48" i="90"/>
  <c r="L48" i="90"/>
  <c r="M48" i="90"/>
  <c r="J49" i="90"/>
  <c r="K49" i="90"/>
  <c r="L49" i="90"/>
  <c r="M49" i="90"/>
  <c r="J50" i="90"/>
  <c r="K50" i="90"/>
  <c r="L50" i="90"/>
  <c r="M50" i="90"/>
  <c r="J51" i="90"/>
  <c r="K51" i="90"/>
  <c r="L51" i="90"/>
  <c r="M51" i="90"/>
  <c r="J52" i="90"/>
  <c r="K52" i="90"/>
  <c r="L52" i="90"/>
  <c r="M52" i="90"/>
  <c r="J53" i="90"/>
  <c r="K53" i="90"/>
  <c r="L53" i="90"/>
  <c r="M53" i="90"/>
  <c r="J54" i="90"/>
  <c r="K54" i="90"/>
  <c r="L54" i="90"/>
  <c r="P54" i="90" s="1"/>
  <c r="M54" i="90"/>
  <c r="J55" i="90"/>
  <c r="K55" i="90"/>
  <c r="L55" i="90"/>
  <c r="P55" i="90" s="1"/>
  <c r="M55" i="90"/>
  <c r="J56" i="90"/>
  <c r="K56" i="90"/>
  <c r="L56" i="90"/>
  <c r="M56" i="90"/>
  <c r="J57" i="90"/>
  <c r="K57" i="90"/>
  <c r="L57" i="90"/>
  <c r="P57" i="90" s="1"/>
  <c r="M57" i="90"/>
  <c r="J58" i="90"/>
  <c r="K58" i="90"/>
  <c r="L58" i="90"/>
  <c r="P58" i="90" s="1"/>
  <c r="M58" i="90"/>
  <c r="J59" i="90"/>
  <c r="K59" i="90"/>
  <c r="L59" i="90"/>
  <c r="M59" i="90"/>
  <c r="J60" i="90"/>
  <c r="K60" i="90"/>
  <c r="L60" i="90"/>
  <c r="M60" i="90"/>
  <c r="J61" i="90"/>
  <c r="K61" i="90"/>
  <c r="L61" i="90"/>
  <c r="M61" i="90"/>
  <c r="J62" i="90"/>
  <c r="K62" i="90"/>
  <c r="L62" i="90"/>
  <c r="M62" i="90"/>
  <c r="J63" i="90"/>
  <c r="K63" i="90"/>
  <c r="L63" i="90"/>
  <c r="M63" i="90"/>
  <c r="J64" i="90"/>
  <c r="K64" i="90"/>
  <c r="L64" i="90"/>
  <c r="M64" i="90"/>
  <c r="J65" i="90"/>
  <c r="K65" i="90"/>
  <c r="L65" i="90"/>
  <c r="M65" i="90"/>
  <c r="J66" i="90"/>
  <c r="K66" i="90"/>
  <c r="L66" i="90"/>
  <c r="M66" i="90"/>
  <c r="J67" i="90"/>
  <c r="K67" i="90"/>
  <c r="L67" i="90"/>
  <c r="M67" i="90"/>
  <c r="J68" i="90"/>
  <c r="K68" i="90"/>
  <c r="L68" i="90"/>
  <c r="M68" i="90"/>
  <c r="J69" i="90"/>
  <c r="K69" i="90"/>
  <c r="L69" i="90"/>
  <c r="M69" i="90"/>
  <c r="J70" i="90"/>
  <c r="K70" i="90"/>
  <c r="L70" i="90"/>
  <c r="M70" i="90"/>
  <c r="J71" i="90"/>
  <c r="K71" i="90"/>
  <c r="L71" i="90"/>
  <c r="M71" i="90"/>
  <c r="J72" i="90"/>
  <c r="K72" i="90"/>
  <c r="L72" i="90"/>
  <c r="M72" i="90"/>
  <c r="J73" i="90"/>
  <c r="K73" i="90"/>
  <c r="L73" i="90"/>
  <c r="M73" i="90"/>
  <c r="J74" i="90"/>
  <c r="K74" i="90"/>
  <c r="L74" i="90"/>
  <c r="M74" i="90"/>
  <c r="J75" i="90"/>
  <c r="K75" i="90"/>
  <c r="L75" i="90"/>
  <c r="M75" i="90"/>
  <c r="J76" i="90"/>
  <c r="K76" i="90"/>
  <c r="L76" i="90"/>
  <c r="M76" i="90"/>
  <c r="J77" i="90"/>
  <c r="K77" i="90"/>
  <c r="L77" i="90"/>
  <c r="M77" i="90"/>
  <c r="J78" i="90"/>
  <c r="K78" i="90"/>
  <c r="L78" i="90"/>
  <c r="M78" i="90"/>
  <c r="J79" i="90"/>
  <c r="K79" i="90"/>
  <c r="L79" i="90"/>
  <c r="M79" i="90"/>
  <c r="J80" i="90"/>
  <c r="K80" i="90"/>
  <c r="L80" i="90"/>
  <c r="M80" i="90"/>
  <c r="J81" i="90"/>
  <c r="K81" i="90"/>
  <c r="L81" i="90"/>
  <c r="M81" i="90"/>
  <c r="J82" i="90"/>
  <c r="K82" i="90"/>
  <c r="L82" i="90"/>
  <c r="M82" i="90"/>
  <c r="J83" i="90"/>
  <c r="K83" i="90"/>
  <c r="L83" i="90"/>
  <c r="M83" i="90"/>
  <c r="J84" i="90"/>
  <c r="K84" i="90"/>
  <c r="L84" i="90"/>
  <c r="M84" i="90"/>
  <c r="J85" i="90"/>
  <c r="K85" i="90"/>
  <c r="L85" i="90"/>
  <c r="M85" i="90"/>
  <c r="J86" i="90"/>
  <c r="K86" i="90"/>
  <c r="L86" i="90"/>
  <c r="M86" i="90"/>
  <c r="J87" i="90"/>
  <c r="K87" i="90"/>
  <c r="L87" i="90"/>
  <c r="M87" i="90"/>
  <c r="J88" i="90"/>
  <c r="K88" i="90"/>
  <c r="L88" i="90"/>
  <c r="M88" i="90"/>
  <c r="J89" i="90"/>
  <c r="K89" i="90"/>
  <c r="L89" i="90"/>
  <c r="M89" i="90"/>
  <c r="J90" i="90"/>
  <c r="K90" i="90"/>
  <c r="L90" i="90"/>
  <c r="M90" i="90"/>
  <c r="J91" i="90"/>
  <c r="K91" i="90"/>
  <c r="L91" i="90"/>
  <c r="M91" i="90"/>
  <c r="J92" i="90"/>
  <c r="K92" i="90"/>
  <c r="L92" i="90"/>
  <c r="M92" i="90"/>
  <c r="J93" i="90"/>
  <c r="K93" i="90"/>
  <c r="L93" i="90"/>
  <c r="M93" i="90"/>
  <c r="J94" i="90"/>
  <c r="K94" i="90"/>
  <c r="L94" i="90"/>
  <c r="M94" i="90"/>
  <c r="J95" i="90"/>
  <c r="K95" i="90"/>
  <c r="L95" i="90"/>
  <c r="M95" i="90"/>
  <c r="J96" i="90"/>
  <c r="K96" i="90"/>
  <c r="L96" i="90"/>
  <c r="M96" i="90"/>
  <c r="J97" i="90"/>
  <c r="K97" i="90"/>
  <c r="L97" i="90"/>
  <c r="M97" i="90"/>
  <c r="J98" i="90"/>
  <c r="K98" i="90"/>
  <c r="L98" i="90"/>
  <c r="M98" i="90"/>
  <c r="J99" i="90"/>
  <c r="K99" i="90"/>
  <c r="L99" i="90"/>
  <c r="M99" i="90"/>
  <c r="J100" i="90"/>
  <c r="K100" i="90"/>
  <c r="L100" i="90"/>
  <c r="M100" i="90"/>
  <c r="J101" i="90"/>
  <c r="K101" i="90"/>
  <c r="L101" i="90"/>
  <c r="M101" i="90"/>
  <c r="J102" i="90"/>
  <c r="K102" i="90"/>
  <c r="L102" i="90"/>
  <c r="M102" i="90"/>
  <c r="J103" i="90"/>
  <c r="K103" i="90"/>
  <c r="L103" i="90"/>
  <c r="M103" i="90"/>
  <c r="J104" i="90"/>
  <c r="K104" i="90"/>
  <c r="L104" i="90"/>
  <c r="M104" i="90"/>
  <c r="J105" i="90"/>
  <c r="K105" i="90"/>
  <c r="L105" i="90"/>
  <c r="M105" i="90"/>
  <c r="J106" i="90"/>
  <c r="K106" i="90"/>
  <c r="L106" i="90"/>
  <c r="M106" i="90"/>
  <c r="J107" i="90"/>
  <c r="K107" i="90"/>
  <c r="L107" i="90"/>
  <c r="M107" i="90"/>
  <c r="J108" i="90"/>
  <c r="K108" i="90"/>
  <c r="L108" i="90"/>
  <c r="M108" i="90"/>
  <c r="J109" i="90"/>
  <c r="K109" i="90"/>
  <c r="L109" i="90"/>
  <c r="M109" i="90"/>
  <c r="J110" i="90"/>
  <c r="K110" i="90"/>
  <c r="L110" i="90"/>
  <c r="M110" i="90"/>
  <c r="J111" i="90"/>
  <c r="K111" i="90"/>
  <c r="L111" i="90"/>
  <c r="M111" i="90"/>
  <c r="J112" i="90"/>
  <c r="K112" i="90"/>
  <c r="L112" i="90"/>
  <c r="M112" i="90"/>
  <c r="J113" i="90"/>
  <c r="K113" i="90"/>
  <c r="L113" i="90"/>
  <c r="M113" i="90"/>
  <c r="J114" i="90"/>
  <c r="K114" i="90"/>
  <c r="L114" i="90"/>
  <c r="M114" i="90"/>
  <c r="J115" i="90"/>
  <c r="K115" i="90"/>
  <c r="L115" i="90"/>
  <c r="M115" i="90"/>
  <c r="J116" i="90"/>
  <c r="K116" i="90"/>
  <c r="L116" i="90"/>
  <c r="M116" i="90"/>
  <c r="J117" i="90"/>
  <c r="K117" i="90"/>
  <c r="L117" i="90"/>
  <c r="M117" i="90"/>
  <c r="J118" i="90"/>
  <c r="K118" i="90" s="1"/>
  <c r="L118" i="90"/>
  <c r="N118" i="90" s="1"/>
  <c r="M118" i="90"/>
  <c r="J119" i="90"/>
  <c r="K119" i="90" s="1"/>
  <c r="L119" i="90"/>
  <c r="P119" i="90" s="1"/>
  <c r="M119" i="90"/>
  <c r="J120" i="90"/>
  <c r="K120" i="90" s="1"/>
  <c r="L120" i="90"/>
  <c r="M120" i="90"/>
  <c r="J121" i="90"/>
  <c r="K121" i="90" s="1"/>
  <c r="L121" i="90"/>
  <c r="M121" i="90"/>
  <c r="J122" i="90"/>
  <c r="K122" i="90" s="1"/>
  <c r="L122" i="90"/>
  <c r="M122" i="90"/>
  <c r="J123" i="90"/>
  <c r="K123" i="90" s="1"/>
  <c r="L123" i="90"/>
  <c r="T123" i="90" s="1"/>
  <c r="M123" i="90"/>
  <c r="J124" i="90"/>
  <c r="K124" i="90" s="1"/>
  <c r="L124" i="90"/>
  <c r="U124" i="90" s="1"/>
  <c r="M124" i="90"/>
  <c r="J125" i="90"/>
  <c r="K125" i="90" s="1"/>
  <c r="L125" i="90"/>
  <c r="M125" i="90"/>
  <c r="J126" i="90"/>
  <c r="K126" i="90" s="1"/>
  <c r="L126" i="90"/>
  <c r="M126" i="90"/>
  <c r="J127" i="90"/>
  <c r="K127" i="90" s="1"/>
  <c r="L127" i="90"/>
  <c r="M127" i="90"/>
  <c r="J128" i="90"/>
  <c r="K128" i="90" s="1"/>
  <c r="L128" i="90"/>
  <c r="U128" i="90" s="1"/>
  <c r="M128" i="90"/>
  <c r="J129" i="90"/>
  <c r="K129" i="90" s="1"/>
  <c r="L129" i="90"/>
  <c r="M129" i="90"/>
  <c r="J130" i="90"/>
  <c r="K130" i="90" s="1"/>
  <c r="L130" i="90"/>
  <c r="M130" i="90"/>
  <c r="J131" i="90"/>
  <c r="K131" i="90" s="1"/>
  <c r="L131" i="90"/>
  <c r="M131" i="90"/>
  <c r="J132" i="90"/>
  <c r="K132" i="90" s="1"/>
  <c r="L132" i="90"/>
  <c r="M132" i="90"/>
  <c r="J133" i="90"/>
  <c r="K133" i="90" s="1"/>
  <c r="L133" i="90"/>
  <c r="M133" i="90"/>
  <c r="J134" i="90"/>
  <c r="K134" i="90" s="1"/>
  <c r="L134" i="90"/>
  <c r="M134" i="90"/>
  <c r="J135" i="90"/>
  <c r="K135" i="90" s="1"/>
  <c r="L135" i="90"/>
  <c r="M135" i="90"/>
  <c r="J136" i="90"/>
  <c r="K136" i="90" s="1"/>
  <c r="L136" i="90"/>
  <c r="M136" i="90"/>
  <c r="J137" i="90"/>
  <c r="K137" i="90" s="1"/>
  <c r="L137" i="90"/>
  <c r="M137" i="90"/>
  <c r="J138" i="90"/>
  <c r="K138" i="90" s="1"/>
  <c r="L138" i="90"/>
  <c r="M138" i="90"/>
  <c r="J139" i="90"/>
  <c r="K139" i="90" s="1"/>
  <c r="L139" i="90"/>
  <c r="M139" i="90"/>
  <c r="J140" i="90"/>
  <c r="K140" i="90" s="1"/>
  <c r="L140" i="90"/>
  <c r="M140" i="90"/>
  <c r="J141" i="90"/>
  <c r="K141" i="90" s="1"/>
  <c r="L141" i="90"/>
  <c r="M141" i="90"/>
  <c r="J142" i="90"/>
  <c r="K142" i="90" s="1"/>
  <c r="L142" i="90"/>
  <c r="M142" i="90"/>
  <c r="J143" i="90"/>
  <c r="K143" i="90" s="1"/>
  <c r="L143" i="90"/>
  <c r="U143" i="90" s="1"/>
  <c r="M143" i="90"/>
  <c r="J144" i="90"/>
  <c r="K144" i="90" s="1"/>
  <c r="L144" i="90"/>
  <c r="O144" i="90" s="1"/>
  <c r="M144" i="90"/>
  <c r="J145" i="90"/>
  <c r="K145" i="90" s="1"/>
  <c r="L145" i="90"/>
  <c r="O145" i="90" s="1"/>
  <c r="M145" i="90"/>
  <c r="J146" i="90"/>
  <c r="K146" i="90" s="1"/>
  <c r="L146" i="90"/>
  <c r="M146" i="90"/>
  <c r="J147" i="90"/>
  <c r="K147" i="90" s="1"/>
  <c r="L147" i="90"/>
  <c r="M147" i="90"/>
  <c r="J148" i="90"/>
  <c r="K148" i="90" s="1"/>
  <c r="L148" i="90"/>
  <c r="M148" i="90"/>
  <c r="J149" i="90"/>
  <c r="K149" i="90" s="1"/>
  <c r="L149" i="90"/>
  <c r="M149" i="90"/>
  <c r="J150" i="90"/>
  <c r="K150" i="90" s="1"/>
  <c r="L150" i="90"/>
  <c r="M150" i="90"/>
  <c r="J151" i="90"/>
  <c r="K151" i="90" s="1"/>
  <c r="L151" i="90"/>
  <c r="M151" i="90"/>
  <c r="J152" i="90"/>
  <c r="K152" i="90" s="1"/>
  <c r="L152" i="90"/>
  <c r="M152" i="90"/>
  <c r="J153" i="90"/>
  <c r="K153" i="90" s="1"/>
  <c r="L153" i="90"/>
  <c r="M153" i="90"/>
  <c r="J154" i="90"/>
  <c r="K154" i="90" s="1"/>
  <c r="L154" i="90"/>
  <c r="M154" i="90"/>
  <c r="J155" i="90"/>
  <c r="K155" i="90" s="1"/>
  <c r="L155" i="90"/>
  <c r="M155" i="90"/>
  <c r="J156" i="90"/>
  <c r="K156" i="90" s="1"/>
  <c r="L156" i="90"/>
  <c r="M156" i="90"/>
  <c r="J157" i="90"/>
  <c r="K157" i="90" s="1"/>
  <c r="L157" i="90"/>
  <c r="M157" i="90"/>
  <c r="J158" i="90"/>
  <c r="K158" i="90" s="1"/>
  <c r="L158" i="90"/>
  <c r="M158" i="90"/>
  <c r="J159" i="90"/>
  <c r="K159" i="90" s="1"/>
  <c r="L159" i="90"/>
  <c r="M159" i="90"/>
  <c r="J160" i="90"/>
  <c r="K160" i="90" s="1"/>
  <c r="L160" i="90"/>
  <c r="M160" i="90"/>
  <c r="J161" i="90"/>
  <c r="K161" i="90" s="1"/>
  <c r="L161" i="90"/>
  <c r="M161" i="90"/>
  <c r="J162" i="90"/>
  <c r="K162" i="90" s="1"/>
  <c r="L162" i="90"/>
  <c r="M162" i="90"/>
  <c r="J163" i="90"/>
  <c r="K163" i="90" s="1"/>
  <c r="L163" i="90"/>
  <c r="M163" i="90"/>
  <c r="J164" i="90"/>
  <c r="K164" i="90" s="1"/>
  <c r="L164" i="90"/>
  <c r="M164" i="90"/>
  <c r="J165" i="90"/>
  <c r="K165" i="90" s="1"/>
  <c r="L165" i="90"/>
  <c r="M165" i="90"/>
  <c r="J166" i="90"/>
  <c r="K166" i="90" s="1"/>
  <c r="L166" i="90"/>
  <c r="M166" i="90"/>
  <c r="J167" i="90"/>
  <c r="K167" i="90" s="1"/>
  <c r="L167" i="90"/>
  <c r="M167" i="90"/>
  <c r="J168" i="90"/>
  <c r="K168" i="90" s="1"/>
  <c r="L168" i="90"/>
  <c r="M168" i="90"/>
  <c r="J169" i="90"/>
  <c r="K169" i="90" s="1"/>
  <c r="L169" i="90"/>
  <c r="M169" i="90"/>
  <c r="J170" i="90"/>
  <c r="K170" i="90" s="1"/>
  <c r="L170" i="90"/>
  <c r="M170" i="90"/>
  <c r="J171" i="90"/>
  <c r="K171" i="90" s="1"/>
  <c r="L171" i="90"/>
  <c r="M171" i="90"/>
  <c r="J172" i="90"/>
  <c r="K172" i="90" s="1"/>
  <c r="L172" i="90"/>
  <c r="M172" i="90"/>
  <c r="J173" i="90"/>
  <c r="K173" i="90" s="1"/>
  <c r="L173" i="90"/>
  <c r="M173" i="90"/>
  <c r="J174" i="90"/>
  <c r="K174" i="90" s="1"/>
  <c r="L174" i="90"/>
  <c r="M174" i="90"/>
  <c r="J175" i="90"/>
  <c r="K175" i="90" s="1"/>
  <c r="L175" i="90"/>
  <c r="M175" i="90"/>
  <c r="J176" i="90"/>
  <c r="K176" i="90" s="1"/>
  <c r="L176" i="90"/>
  <c r="M176" i="90"/>
  <c r="J177" i="90"/>
  <c r="K177" i="90" s="1"/>
  <c r="L177" i="90"/>
  <c r="M177" i="90"/>
  <c r="J178" i="90"/>
  <c r="K178" i="90" s="1"/>
  <c r="L178" i="90"/>
  <c r="M178" i="90"/>
  <c r="J179" i="90"/>
  <c r="K179" i="90" s="1"/>
  <c r="L179" i="90"/>
  <c r="M179" i="90"/>
  <c r="J180" i="90"/>
  <c r="K180" i="90" s="1"/>
  <c r="L180" i="90"/>
  <c r="M180" i="90"/>
  <c r="J181" i="90"/>
  <c r="K181" i="90" s="1"/>
  <c r="L181" i="90"/>
  <c r="M181" i="90"/>
  <c r="J182" i="90"/>
  <c r="K182" i="90" s="1"/>
  <c r="L182" i="90"/>
  <c r="M182" i="90"/>
  <c r="J183" i="90"/>
  <c r="K183" i="90" s="1"/>
  <c r="L183" i="90"/>
  <c r="M183" i="90"/>
  <c r="J184" i="90"/>
  <c r="K184" i="90" s="1"/>
  <c r="L184" i="90"/>
  <c r="M184" i="90"/>
  <c r="J185" i="90"/>
  <c r="K185" i="90" s="1"/>
  <c r="L185" i="90"/>
  <c r="M185" i="90"/>
  <c r="J186" i="90"/>
  <c r="K186" i="90" s="1"/>
  <c r="L186" i="90"/>
  <c r="M186" i="90"/>
  <c r="J187" i="90"/>
  <c r="K187" i="90" s="1"/>
  <c r="L187" i="90"/>
  <c r="M187" i="90"/>
  <c r="J188" i="90"/>
  <c r="K188" i="90" s="1"/>
  <c r="L188" i="90"/>
  <c r="M188" i="90"/>
  <c r="J189" i="90"/>
  <c r="K189" i="90" s="1"/>
  <c r="L189" i="90"/>
  <c r="M189" i="90"/>
  <c r="J190" i="90"/>
  <c r="K190" i="90" s="1"/>
  <c r="L190" i="90"/>
  <c r="M190" i="90"/>
  <c r="J191" i="90"/>
  <c r="K191" i="90" s="1"/>
  <c r="L191" i="90"/>
  <c r="M191" i="90"/>
  <c r="J192" i="90"/>
  <c r="K192" i="90" s="1"/>
  <c r="L192" i="90"/>
  <c r="M192" i="90"/>
  <c r="J193" i="90"/>
  <c r="K193" i="90" s="1"/>
  <c r="L193" i="90"/>
  <c r="M193" i="90"/>
  <c r="J194" i="90"/>
  <c r="K194" i="90" s="1"/>
  <c r="L194" i="90"/>
  <c r="M194" i="90"/>
  <c r="J195" i="90"/>
  <c r="K195" i="90" s="1"/>
  <c r="L195" i="90"/>
  <c r="M195" i="90"/>
  <c r="J196" i="90"/>
  <c r="K196" i="90" s="1"/>
  <c r="L196" i="90"/>
  <c r="M196" i="90"/>
  <c r="J197" i="90"/>
  <c r="K197" i="90" s="1"/>
  <c r="L197" i="90"/>
  <c r="M197" i="90"/>
  <c r="J198" i="90"/>
  <c r="K198" i="90" s="1"/>
  <c r="L198" i="90"/>
  <c r="M198" i="90"/>
  <c r="J199" i="90"/>
  <c r="K199" i="90" s="1"/>
  <c r="L199" i="90"/>
  <c r="M199" i="90"/>
  <c r="J200" i="90"/>
  <c r="K200" i="90" s="1"/>
  <c r="L200" i="90"/>
  <c r="M200" i="90"/>
  <c r="J201" i="90"/>
  <c r="K201" i="90" s="1"/>
  <c r="L201" i="90"/>
  <c r="M201" i="90"/>
  <c r="J202" i="90"/>
  <c r="K202" i="90" s="1"/>
  <c r="L202" i="90"/>
  <c r="M202" i="90"/>
  <c r="J203" i="90"/>
  <c r="K203" i="90" s="1"/>
  <c r="L203" i="90"/>
  <c r="M203" i="90"/>
  <c r="J204" i="90"/>
  <c r="K204" i="90" s="1"/>
  <c r="L204" i="90"/>
  <c r="M204" i="90"/>
  <c r="J205" i="90"/>
  <c r="K205" i="90" s="1"/>
  <c r="L205" i="90"/>
  <c r="M205" i="90"/>
  <c r="J206" i="90"/>
  <c r="K206" i="90" s="1"/>
  <c r="L206" i="90"/>
  <c r="M206" i="90"/>
  <c r="J207" i="90"/>
  <c r="K207" i="90" s="1"/>
  <c r="L207" i="90"/>
  <c r="M207" i="90"/>
  <c r="J208" i="90"/>
  <c r="K208" i="90" s="1"/>
  <c r="L208" i="90"/>
  <c r="M208" i="90"/>
  <c r="J209" i="90"/>
  <c r="K209" i="90" s="1"/>
  <c r="L209" i="90"/>
  <c r="M209" i="90"/>
  <c r="J210" i="90"/>
  <c r="K210" i="90" s="1"/>
  <c r="L210" i="90"/>
  <c r="M210" i="90"/>
  <c r="J211" i="90"/>
  <c r="K211" i="90" s="1"/>
  <c r="L211" i="90"/>
  <c r="M211" i="90"/>
  <c r="J212" i="90"/>
  <c r="K212" i="90" s="1"/>
  <c r="L212" i="90"/>
  <c r="M212" i="90"/>
  <c r="J213" i="90"/>
  <c r="K213" i="90" s="1"/>
  <c r="L213" i="90"/>
  <c r="M213" i="90"/>
  <c r="J214" i="90"/>
  <c r="K214" i="90" s="1"/>
  <c r="L214" i="90"/>
  <c r="M214" i="90"/>
  <c r="J215" i="90"/>
  <c r="K215" i="90" s="1"/>
  <c r="L215" i="90"/>
  <c r="M215" i="90"/>
  <c r="J216" i="90"/>
  <c r="K216" i="90" s="1"/>
  <c r="L216" i="90"/>
  <c r="M216" i="90"/>
  <c r="J217" i="90"/>
  <c r="K217" i="90" s="1"/>
  <c r="L217" i="90"/>
  <c r="M217" i="90"/>
  <c r="J218" i="90"/>
  <c r="K218" i="90" s="1"/>
  <c r="L218" i="90"/>
  <c r="M218" i="90"/>
  <c r="J219" i="90"/>
  <c r="K219" i="90" s="1"/>
  <c r="L219" i="90"/>
  <c r="M219" i="90"/>
  <c r="J220" i="90"/>
  <c r="K220" i="90" s="1"/>
  <c r="L220" i="90"/>
  <c r="M220" i="90"/>
  <c r="J221" i="90"/>
  <c r="K221" i="90" s="1"/>
  <c r="L221" i="90"/>
  <c r="M221" i="90"/>
  <c r="J222" i="90"/>
  <c r="K222" i="90" s="1"/>
  <c r="L222" i="90"/>
  <c r="M222" i="90"/>
  <c r="J223" i="90"/>
  <c r="K223" i="90" s="1"/>
  <c r="L223" i="90"/>
  <c r="M223" i="90"/>
  <c r="J224" i="90"/>
  <c r="K224" i="90" s="1"/>
  <c r="L224" i="90"/>
  <c r="M224" i="90"/>
  <c r="J225" i="90"/>
  <c r="K225" i="90" s="1"/>
  <c r="L225" i="90"/>
  <c r="M225" i="90"/>
  <c r="J226" i="90"/>
  <c r="K226" i="90" s="1"/>
  <c r="L226" i="90"/>
  <c r="M226" i="90"/>
  <c r="J227" i="90"/>
  <c r="K227" i="90" s="1"/>
  <c r="L227" i="90"/>
  <c r="M227" i="90"/>
  <c r="J228" i="90"/>
  <c r="K228" i="90" s="1"/>
  <c r="L228" i="90"/>
  <c r="M228" i="90"/>
  <c r="J229" i="90"/>
  <c r="K229" i="90" s="1"/>
  <c r="L229" i="90"/>
  <c r="M229" i="90"/>
  <c r="J230" i="90"/>
  <c r="K230" i="90" s="1"/>
  <c r="L230" i="90"/>
  <c r="M230" i="90"/>
  <c r="J231" i="90"/>
  <c r="K231" i="90" s="1"/>
  <c r="L231" i="90"/>
  <c r="M231" i="90"/>
  <c r="J232" i="90"/>
  <c r="K232" i="90" s="1"/>
  <c r="L232" i="90"/>
  <c r="M232" i="90"/>
  <c r="J233" i="90"/>
  <c r="K233" i="90" s="1"/>
  <c r="L233" i="90"/>
  <c r="M233" i="90"/>
  <c r="J234" i="90"/>
  <c r="K234" i="90" s="1"/>
  <c r="L234" i="90"/>
  <c r="M234" i="90"/>
  <c r="J235" i="90"/>
  <c r="K235" i="90" s="1"/>
  <c r="L235" i="90"/>
  <c r="M235" i="90"/>
  <c r="J236" i="90"/>
  <c r="K236" i="90" s="1"/>
  <c r="L236" i="90"/>
  <c r="M236" i="90"/>
  <c r="J237" i="90"/>
  <c r="K237" i="90" s="1"/>
  <c r="L237" i="90"/>
  <c r="M237" i="90"/>
  <c r="J238" i="90"/>
  <c r="K238" i="90" s="1"/>
  <c r="L238" i="90"/>
  <c r="M238" i="90"/>
  <c r="J239" i="90"/>
  <c r="K239" i="90" s="1"/>
  <c r="L239" i="90"/>
  <c r="M239" i="90"/>
  <c r="J240" i="90"/>
  <c r="K240" i="90" s="1"/>
  <c r="L240" i="90"/>
  <c r="M240" i="90"/>
  <c r="J241" i="90"/>
  <c r="K241" i="90" s="1"/>
  <c r="L241" i="90"/>
  <c r="M241" i="90"/>
  <c r="J242" i="90"/>
  <c r="K242" i="90" s="1"/>
  <c r="L242" i="90"/>
  <c r="M242" i="90"/>
  <c r="J243" i="90"/>
  <c r="K243" i="90" s="1"/>
  <c r="L243" i="90"/>
  <c r="M243" i="90"/>
  <c r="J244" i="90"/>
  <c r="K244" i="90" s="1"/>
  <c r="L244" i="90"/>
  <c r="M244" i="90"/>
  <c r="J245" i="90"/>
  <c r="K245" i="90" s="1"/>
  <c r="L245" i="90"/>
  <c r="M245" i="90"/>
  <c r="J246" i="90"/>
  <c r="K246" i="90" s="1"/>
  <c r="L246" i="90"/>
  <c r="M246" i="90"/>
  <c r="J247" i="90"/>
  <c r="K247" i="90" s="1"/>
  <c r="L247" i="90"/>
  <c r="M247" i="90"/>
  <c r="J248" i="90"/>
  <c r="K248" i="90" s="1"/>
  <c r="L248" i="90"/>
  <c r="M248" i="90"/>
  <c r="J249" i="90"/>
  <c r="K249" i="90" s="1"/>
  <c r="L249" i="90"/>
  <c r="M249" i="90"/>
  <c r="J250" i="90"/>
  <c r="K250" i="90" s="1"/>
  <c r="L250" i="90"/>
  <c r="M250" i="90"/>
  <c r="J251" i="90"/>
  <c r="K251" i="90" s="1"/>
  <c r="L251" i="90"/>
  <c r="M251" i="90"/>
  <c r="J252" i="90"/>
  <c r="K252" i="90" s="1"/>
  <c r="L252" i="90"/>
  <c r="M252" i="90"/>
  <c r="J253" i="90"/>
  <c r="K253" i="90" s="1"/>
  <c r="L253" i="90"/>
  <c r="M253" i="90"/>
  <c r="J254" i="90"/>
  <c r="K254" i="90" s="1"/>
  <c r="L254" i="90"/>
  <c r="M254" i="90"/>
  <c r="J255" i="90"/>
  <c r="K255" i="90" s="1"/>
  <c r="L255" i="90"/>
  <c r="M255" i="90"/>
  <c r="J256" i="90"/>
  <c r="K256" i="90" s="1"/>
  <c r="L256" i="90"/>
  <c r="M256" i="90"/>
  <c r="J257" i="90"/>
  <c r="K257" i="90" s="1"/>
  <c r="L257" i="90"/>
  <c r="M257" i="90"/>
  <c r="J258" i="90"/>
  <c r="K258" i="90" s="1"/>
  <c r="L258" i="90"/>
  <c r="M258" i="90"/>
  <c r="J259" i="90"/>
  <c r="K259" i="90" s="1"/>
  <c r="L259" i="90"/>
  <c r="M259" i="90"/>
  <c r="J260" i="90"/>
  <c r="K260" i="90" s="1"/>
  <c r="L260" i="90"/>
  <c r="M260" i="90"/>
  <c r="J261" i="90"/>
  <c r="K261" i="90" s="1"/>
  <c r="L261" i="90"/>
  <c r="M261" i="90"/>
  <c r="J262" i="90"/>
  <c r="K262" i="90" s="1"/>
  <c r="L262" i="90"/>
  <c r="M262" i="90"/>
  <c r="J263" i="90"/>
  <c r="K263" i="90" s="1"/>
  <c r="L263" i="90"/>
  <c r="M263" i="90"/>
  <c r="J264" i="90"/>
  <c r="K264" i="90" s="1"/>
  <c r="L264" i="90"/>
  <c r="M264" i="90"/>
  <c r="J265" i="90"/>
  <c r="K265" i="90" s="1"/>
  <c r="L265" i="90"/>
  <c r="M265" i="90"/>
  <c r="J266" i="90"/>
  <c r="K266" i="90" s="1"/>
  <c r="L266" i="90"/>
  <c r="M266" i="90"/>
  <c r="J267" i="90"/>
  <c r="K267" i="90" s="1"/>
  <c r="L267" i="90"/>
  <c r="M267" i="90"/>
  <c r="J268" i="90"/>
  <c r="K268" i="90" s="1"/>
  <c r="L268" i="90"/>
  <c r="M268" i="90"/>
  <c r="J269" i="90"/>
  <c r="K269" i="90" s="1"/>
  <c r="L269" i="90"/>
  <c r="M269" i="90"/>
  <c r="J270" i="90"/>
  <c r="K270" i="90" s="1"/>
  <c r="L270" i="90"/>
  <c r="M270" i="90"/>
  <c r="J271" i="90"/>
  <c r="K271" i="90" s="1"/>
  <c r="L271" i="90"/>
  <c r="M271" i="90"/>
  <c r="J272" i="90"/>
  <c r="K272" i="90" s="1"/>
  <c r="L272" i="90"/>
  <c r="M272" i="90"/>
  <c r="J273" i="90"/>
  <c r="K273" i="90" s="1"/>
  <c r="L273" i="90"/>
  <c r="M273" i="90"/>
  <c r="J274" i="90"/>
  <c r="K274" i="90" s="1"/>
  <c r="L274" i="90"/>
  <c r="M274" i="90"/>
  <c r="J275" i="90"/>
  <c r="K275" i="90" s="1"/>
  <c r="L275" i="90"/>
  <c r="M275" i="90"/>
  <c r="J276" i="90"/>
  <c r="K276" i="90" s="1"/>
  <c r="L276" i="90"/>
  <c r="M276" i="90"/>
  <c r="J277" i="90"/>
  <c r="K277" i="90" s="1"/>
  <c r="L277" i="90"/>
  <c r="M277" i="90"/>
  <c r="J278" i="90"/>
  <c r="K278" i="90" s="1"/>
  <c r="L278" i="90"/>
  <c r="M278" i="90"/>
  <c r="J279" i="90"/>
  <c r="K279" i="90" s="1"/>
  <c r="L279" i="90"/>
  <c r="M279" i="90"/>
  <c r="J280" i="90"/>
  <c r="K280" i="90" s="1"/>
  <c r="L280" i="90"/>
  <c r="M280" i="90"/>
  <c r="J281" i="90"/>
  <c r="K281" i="90" s="1"/>
  <c r="L281" i="90"/>
  <c r="M281" i="90"/>
  <c r="J282" i="90"/>
  <c r="K282" i="90" s="1"/>
  <c r="L282" i="90"/>
  <c r="M282" i="90"/>
  <c r="J283" i="90"/>
  <c r="K283" i="90" s="1"/>
  <c r="L283" i="90"/>
  <c r="M283" i="90"/>
  <c r="J284" i="90"/>
  <c r="K284" i="90" s="1"/>
  <c r="L284" i="90"/>
  <c r="M284" i="90"/>
  <c r="J285" i="90"/>
  <c r="K285" i="90" s="1"/>
  <c r="L285" i="90"/>
  <c r="M285" i="90"/>
  <c r="J286" i="90"/>
  <c r="K286" i="90" s="1"/>
  <c r="L286" i="90"/>
  <c r="M286" i="90"/>
  <c r="J287" i="90"/>
  <c r="K287" i="90" s="1"/>
  <c r="L287" i="90"/>
  <c r="M287" i="90"/>
  <c r="J288" i="90"/>
  <c r="K288" i="90" s="1"/>
  <c r="L288" i="90"/>
  <c r="M288" i="90"/>
  <c r="J289" i="90"/>
  <c r="K289" i="90" s="1"/>
  <c r="L289" i="90"/>
  <c r="M289" i="90"/>
  <c r="J290" i="90"/>
  <c r="K290" i="90" s="1"/>
  <c r="L290" i="90"/>
  <c r="M290" i="90"/>
  <c r="J291" i="90"/>
  <c r="K291" i="90" s="1"/>
  <c r="L291" i="90"/>
  <c r="M291" i="90"/>
  <c r="J292" i="90"/>
  <c r="K292" i="90" s="1"/>
  <c r="L292" i="90"/>
  <c r="M292" i="90"/>
  <c r="J293" i="90"/>
  <c r="K293" i="90" s="1"/>
  <c r="L293" i="90"/>
  <c r="M293" i="90"/>
  <c r="J294" i="90"/>
  <c r="K294" i="90" s="1"/>
  <c r="L294" i="90"/>
  <c r="M294" i="90"/>
  <c r="J295" i="90"/>
  <c r="K295" i="90" s="1"/>
  <c r="L295" i="90"/>
  <c r="M295" i="90"/>
  <c r="J296" i="90"/>
  <c r="K296" i="90" s="1"/>
  <c r="L296" i="90"/>
  <c r="M296" i="90"/>
  <c r="J297" i="90"/>
  <c r="K297" i="90" s="1"/>
  <c r="L297" i="90"/>
  <c r="M297" i="90"/>
  <c r="J298" i="90"/>
  <c r="K298" i="90" s="1"/>
  <c r="L298" i="90"/>
  <c r="M298" i="90"/>
  <c r="J299" i="90"/>
  <c r="K299" i="90" s="1"/>
  <c r="L299" i="90"/>
  <c r="M299" i="90"/>
  <c r="J300" i="90"/>
  <c r="K300" i="90" s="1"/>
  <c r="L300" i="90"/>
  <c r="M300" i="90"/>
  <c r="J301" i="90"/>
  <c r="K301" i="90" s="1"/>
  <c r="L301" i="90"/>
  <c r="M301" i="90"/>
  <c r="J302" i="90"/>
  <c r="K302" i="90" s="1"/>
  <c r="L302" i="90"/>
  <c r="M302" i="90"/>
  <c r="J303" i="90"/>
  <c r="K303" i="90" s="1"/>
  <c r="L303" i="90"/>
  <c r="M303" i="90"/>
  <c r="J304" i="90"/>
  <c r="K304" i="90" s="1"/>
  <c r="L304" i="90"/>
  <c r="M304" i="90"/>
  <c r="J305" i="90"/>
  <c r="K305" i="90" s="1"/>
  <c r="L305" i="90"/>
  <c r="M305" i="90"/>
  <c r="J306" i="90"/>
  <c r="K306" i="90" s="1"/>
  <c r="L306" i="90"/>
  <c r="M306" i="90"/>
  <c r="J307" i="90"/>
  <c r="K307" i="90" s="1"/>
  <c r="L307" i="90"/>
  <c r="M307" i="90"/>
  <c r="J308" i="90"/>
  <c r="K308" i="90" s="1"/>
  <c r="L308" i="90"/>
  <c r="M308" i="90"/>
  <c r="J309" i="90"/>
  <c r="K309" i="90" s="1"/>
  <c r="L309" i="90"/>
  <c r="M309" i="90"/>
  <c r="J310" i="90"/>
  <c r="K310" i="90" s="1"/>
  <c r="L310" i="90"/>
  <c r="M310" i="90"/>
  <c r="J311" i="90"/>
  <c r="K311" i="90" s="1"/>
  <c r="L311" i="90"/>
  <c r="M311" i="90"/>
  <c r="J312" i="90"/>
  <c r="K312" i="90"/>
  <c r="L312" i="90"/>
  <c r="M312" i="90"/>
  <c r="J313" i="90"/>
  <c r="K313" i="90"/>
  <c r="L313" i="90"/>
  <c r="M313" i="90"/>
  <c r="J314" i="90"/>
  <c r="K314" i="90"/>
  <c r="L314" i="90"/>
  <c r="M314" i="90"/>
  <c r="J315" i="90"/>
  <c r="K315" i="90"/>
  <c r="L315" i="90"/>
  <c r="M315" i="90"/>
  <c r="J316" i="90"/>
  <c r="K316" i="90"/>
  <c r="L316" i="90"/>
  <c r="M316" i="90"/>
  <c r="J317" i="90"/>
  <c r="K317" i="90"/>
  <c r="L317" i="90"/>
  <c r="M317" i="90"/>
  <c r="J318" i="90"/>
  <c r="K318" i="90"/>
  <c r="L318" i="90"/>
  <c r="M318" i="90"/>
  <c r="J319" i="90"/>
  <c r="K319" i="90"/>
  <c r="L319" i="90"/>
  <c r="M319" i="90"/>
  <c r="J320" i="90"/>
  <c r="K320" i="90"/>
  <c r="L320" i="90"/>
  <c r="M320" i="90"/>
  <c r="J321" i="90"/>
  <c r="K321" i="90"/>
  <c r="L321" i="90"/>
  <c r="M321" i="90"/>
  <c r="J322" i="90"/>
  <c r="K322" i="90"/>
  <c r="L322" i="90"/>
  <c r="M322" i="90"/>
  <c r="J323" i="90"/>
  <c r="K323" i="90"/>
  <c r="L323" i="90"/>
  <c r="M323" i="90"/>
  <c r="J324" i="90"/>
  <c r="K324" i="90"/>
  <c r="L324" i="90"/>
  <c r="M324" i="90"/>
  <c r="J325" i="90"/>
  <c r="K325" i="90"/>
  <c r="L325" i="90"/>
  <c r="M325" i="90"/>
  <c r="J326" i="90"/>
  <c r="K326" i="90"/>
  <c r="L326" i="90"/>
  <c r="M326" i="90"/>
  <c r="J327" i="90"/>
  <c r="K327" i="90"/>
  <c r="L327" i="90"/>
  <c r="M327" i="90"/>
  <c r="J328" i="90"/>
  <c r="K328" i="90"/>
  <c r="L328" i="90"/>
  <c r="M328" i="90"/>
  <c r="J329" i="90"/>
  <c r="K329" i="90"/>
  <c r="L329" i="90"/>
  <c r="M329" i="90"/>
  <c r="J330" i="90"/>
  <c r="K330" i="90"/>
  <c r="L330" i="90"/>
  <c r="M330" i="90"/>
  <c r="J331" i="90"/>
  <c r="K331" i="90"/>
  <c r="L331" i="90"/>
  <c r="M331" i="90"/>
  <c r="J332" i="90"/>
  <c r="K332" i="90"/>
  <c r="L332" i="90"/>
  <c r="M332" i="90"/>
  <c r="J333" i="90"/>
  <c r="K333" i="90"/>
  <c r="L333" i="90"/>
  <c r="M333" i="90"/>
  <c r="J334" i="90"/>
  <c r="K334" i="90"/>
  <c r="L334" i="90"/>
  <c r="M334" i="90"/>
  <c r="J335" i="90"/>
  <c r="K335" i="90"/>
  <c r="L335" i="90"/>
  <c r="M335" i="90"/>
  <c r="J336" i="90"/>
  <c r="K336" i="90"/>
  <c r="L336" i="90"/>
  <c r="M336" i="90"/>
  <c r="J337" i="90"/>
  <c r="K337" i="90"/>
  <c r="L337" i="90"/>
  <c r="M337" i="90"/>
  <c r="J338" i="90"/>
  <c r="K338" i="90"/>
  <c r="L338" i="90"/>
  <c r="M338" i="90"/>
  <c r="J339" i="90"/>
  <c r="K339" i="90"/>
  <c r="L339" i="90"/>
  <c r="M339" i="90"/>
  <c r="J340" i="90"/>
  <c r="K340" i="90"/>
  <c r="L340" i="90"/>
  <c r="M340" i="90"/>
  <c r="J341" i="90"/>
  <c r="K341" i="90"/>
  <c r="L341" i="90"/>
  <c r="M341" i="90"/>
  <c r="J342" i="90"/>
  <c r="K342" i="90"/>
  <c r="L342" i="90"/>
  <c r="M342" i="90"/>
  <c r="J343" i="90"/>
  <c r="K343" i="90"/>
  <c r="L343" i="90"/>
  <c r="M343" i="90"/>
  <c r="J344" i="90"/>
  <c r="K344" i="90"/>
  <c r="L344" i="90"/>
  <c r="M344" i="90"/>
  <c r="J345" i="90"/>
  <c r="K345" i="90"/>
  <c r="L345" i="90"/>
  <c r="M345" i="90"/>
  <c r="J346" i="90"/>
  <c r="K346" i="90"/>
  <c r="L346" i="90"/>
  <c r="M346" i="90"/>
  <c r="J347" i="90"/>
  <c r="K347" i="90"/>
  <c r="L347" i="90"/>
  <c r="M347" i="90"/>
  <c r="J348" i="90"/>
  <c r="K348" i="90"/>
  <c r="L348" i="90"/>
  <c r="M348" i="90"/>
  <c r="J349" i="90"/>
  <c r="K349" i="90"/>
  <c r="L349" i="90"/>
  <c r="M349" i="90"/>
  <c r="J350" i="90"/>
  <c r="K350" i="90"/>
  <c r="L350" i="90"/>
  <c r="M350" i="90"/>
  <c r="J351" i="90"/>
  <c r="K351" i="90"/>
  <c r="L351" i="90"/>
  <c r="M351" i="90"/>
  <c r="J352" i="90"/>
  <c r="K352" i="90"/>
  <c r="L352" i="90"/>
  <c r="M352" i="90"/>
  <c r="J353" i="90"/>
  <c r="K353" i="90"/>
  <c r="L353" i="90"/>
  <c r="M353" i="90"/>
  <c r="J354" i="90"/>
  <c r="K354" i="90"/>
  <c r="L354" i="90"/>
  <c r="M354" i="90"/>
  <c r="J355" i="90"/>
  <c r="K355" i="90"/>
  <c r="L355" i="90"/>
  <c r="M355" i="90"/>
  <c r="J356" i="90"/>
  <c r="K356" i="90"/>
  <c r="L356" i="90"/>
  <c r="M356" i="90"/>
  <c r="J357" i="90"/>
  <c r="K357" i="90"/>
  <c r="L357" i="90"/>
  <c r="M357" i="90"/>
  <c r="J358" i="90"/>
  <c r="K358" i="90"/>
  <c r="L358" i="90"/>
  <c r="M358" i="90"/>
  <c r="J359" i="90"/>
  <c r="K359" i="90"/>
  <c r="L359" i="90"/>
  <c r="M359" i="90"/>
  <c r="J360" i="90"/>
  <c r="K360" i="90"/>
  <c r="L360" i="90"/>
  <c r="M360" i="90"/>
  <c r="J361" i="90"/>
  <c r="K361" i="90"/>
  <c r="L361" i="90"/>
  <c r="M361" i="90"/>
  <c r="J362" i="90"/>
  <c r="K362" i="90"/>
  <c r="L362" i="90"/>
  <c r="M362" i="90"/>
  <c r="J363" i="90"/>
  <c r="K363" i="90"/>
  <c r="L363" i="90"/>
  <c r="M363" i="90"/>
  <c r="J364" i="90"/>
  <c r="K364" i="90"/>
  <c r="L364" i="90"/>
  <c r="M364" i="90"/>
  <c r="J365" i="90"/>
  <c r="K365" i="90"/>
  <c r="L365" i="90"/>
  <c r="M365" i="90"/>
  <c r="J366" i="90"/>
  <c r="K366" i="90"/>
  <c r="L366" i="90"/>
  <c r="M366" i="90"/>
  <c r="J367" i="90"/>
  <c r="K367" i="90"/>
  <c r="L367" i="90"/>
  <c r="M367" i="90"/>
  <c r="J368" i="90"/>
  <c r="K368" i="90"/>
  <c r="L368" i="90"/>
  <c r="M368" i="90"/>
  <c r="J369" i="90"/>
  <c r="K369" i="90"/>
  <c r="L369" i="90"/>
  <c r="M369" i="90"/>
  <c r="J370" i="90"/>
  <c r="K370" i="90"/>
  <c r="L370" i="90"/>
  <c r="M370" i="90"/>
  <c r="J371" i="90"/>
  <c r="K371" i="90"/>
  <c r="L371" i="90"/>
  <c r="M371" i="90"/>
  <c r="J372" i="90"/>
  <c r="K372" i="90"/>
  <c r="L372" i="90"/>
  <c r="M372" i="90"/>
  <c r="J373" i="90"/>
  <c r="K373" i="90"/>
  <c r="L373" i="90"/>
  <c r="M373" i="90"/>
  <c r="J374" i="90"/>
  <c r="K374" i="90"/>
  <c r="L374" i="90"/>
  <c r="M374" i="90"/>
  <c r="J375" i="90"/>
  <c r="K375" i="90"/>
  <c r="L375" i="90"/>
  <c r="M375" i="90"/>
  <c r="J376" i="90"/>
  <c r="K376" i="90"/>
  <c r="L376" i="90"/>
  <c r="M376" i="90"/>
  <c r="J377" i="90"/>
  <c r="K377" i="90"/>
  <c r="L377" i="90"/>
  <c r="M377" i="90"/>
  <c r="J378" i="90"/>
  <c r="K378" i="90"/>
  <c r="L378" i="90"/>
  <c r="M378" i="90"/>
  <c r="J379" i="90"/>
  <c r="K379" i="90"/>
  <c r="L379" i="90"/>
  <c r="M379" i="90"/>
  <c r="J380" i="90"/>
  <c r="K380" i="90"/>
  <c r="L380" i="90"/>
  <c r="M380" i="90"/>
  <c r="J381" i="90"/>
  <c r="K381" i="90"/>
  <c r="L381" i="90"/>
  <c r="M381" i="90"/>
  <c r="J382" i="90"/>
  <c r="K382" i="90"/>
  <c r="L382" i="90"/>
  <c r="M382" i="90"/>
  <c r="J383" i="90"/>
  <c r="K383" i="90"/>
  <c r="L383" i="90"/>
  <c r="M383" i="90"/>
  <c r="J384" i="90"/>
  <c r="K384" i="90"/>
  <c r="L384" i="90"/>
  <c r="M384" i="90"/>
  <c r="J385" i="90"/>
  <c r="K385" i="90"/>
  <c r="L385" i="90"/>
  <c r="M385" i="90"/>
  <c r="J386" i="90"/>
  <c r="K386" i="90"/>
  <c r="L386" i="90"/>
  <c r="M386" i="90"/>
  <c r="J387" i="90"/>
  <c r="K387" i="90"/>
  <c r="L387" i="90"/>
  <c r="M387" i="90"/>
  <c r="J388" i="90"/>
  <c r="K388" i="90"/>
  <c r="L388" i="90"/>
  <c r="M388" i="90"/>
  <c r="J389" i="90"/>
  <c r="K389" i="90"/>
  <c r="L389" i="90"/>
  <c r="M389" i="90"/>
  <c r="J390" i="90"/>
  <c r="K390" i="90"/>
  <c r="L390" i="90"/>
  <c r="M390" i="90"/>
  <c r="J391" i="90"/>
  <c r="K391" i="90"/>
  <c r="L391" i="90"/>
  <c r="M391" i="90"/>
  <c r="J392" i="90"/>
  <c r="K392" i="90"/>
  <c r="L392" i="90"/>
  <c r="M392" i="90"/>
  <c r="J393" i="90"/>
  <c r="K393" i="90"/>
  <c r="L393" i="90"/>
  <c r="M393" i="90"/>
  <c r="J394" i="90"/>
  <c r="K394" i="90"/>
  <c r="L394" i="90"/>
  <c r="M394" i="90"/>
  <c r="J395" i="90"/>
  <c r="K395" i="90"/>
  <c r="L395" i="90"/>
  <c r="M395" i="90"/>
  <c r="J396" i="90"/>
  <c r="K396" i="90"/>
  <c r="L396" i="90"/>
  <c r="M396" i="90"/>
  <c r="J397" i="90"/>
  <c r="K397" i="90"/>
  <c r="L397" i="90"/>
  <c r="M397" i="90"/>
  <c r="J398" i="90"/>
  <c r="K398" i="90"/>
  <c r="L398" i="90"/>
  <c r="M398" i="90"/>
  <c r="J399" i="90"/>
  <c r="K399" i="90"/>
  <c r="L399" i="90"/>
  <c r="M399" i="90"/>
  <c r="J400" i="90"/>
  <c r="K400" i="90"/>
  <c r="L400" i="90"/>
  <c r="M400" i="90"/>
  <c r="J401" i="90"/>
  <c r="K401" i="90"/>
  <c r="L401" i="90"/>
  <c r="M401" i="90"/>
  <c r="J402" i="90"/>
  <c r="K402" i="90"/>
  <c r="L402" i="90"/>
  <c r="M402" i="90"/>
  <c r="J403" i="90"/>
  <c r="K403" i="90"/>
  <c r="L403" i="90"/>
  <c r="M403" i="90"/>
  <c r="J404" i="90"/>
  <c r="K404" i="90"/>
  <c r="L404" i="90"/>
  <c r="M404" i="90"/>
  <c r="J405" i="90"/>
  <c r="K405" i="90"/>
  <c r="L405" i="90"/>
  <c r="M405" i="90"/>
  <c r="J406" i="90"/>
  <c r="K406" i="90"/>
  <c r="L406" i="90"/>
  <c r="M406" i="90"/>
  <c r="J407" i="90"/>
  <c r="K407" i="90"/>
  <c r="L407" i="90"/>
  <c r="M407" i="90"/>
  <c r="J408" i="90"/>
  <c r="K408" i="90"/>
  <c r="L408" i="90"/>
  <c r="M408" i="90"/>
  <c r="J409" i="90"/>
  <c r="K409" i="90"/>
  <c r="L409" i="90"/>
  <c r="M409" i="90"/>
  <c r="J410" i="90"/>
  <c r="K410" i="90"/>
  <c r="L410" i="90"/>
  <c r="M410" i="90"/>
  <c r="J411" i="90"/>
  <c r="K411" i="90"/>
  <c r="L411" i="90"/>
  <c r="M411" i="90"/>
  <c r="J412" i="90"/>
  <c r="K412" i="90"/>
  <c r="L412" i="90"/>
  <c r="M412" i="90"/>
  <c r="J413" i="90"/>
  <c r="K413" i="90"/>
  <c r="L413" i="90"/>
  <c r="M413" i="90"/>
  <c r="J414" i="90"/>
  <c r="K414" i="90"/>
  <c r="L414" i="90"/>
  <c r="M414" i="90"/>
  <c r="J415" i="90"/>
  <c r="K415" i="90"/>
  <c r="L415" i="90"/>
  <c r="M415" i="90"/>
  <c r="J416" i="90"/>
  <c r="K416" i="90"/>
  <c r="L416" i="90"/>
  <c r="M416" i="90"/>
  <c r="J417" i="90"/>
  <c r="K417" i="90"/>
  <c r="L417" i="90"/>
  <c r="M417" i="90"/>
  <c r="J418" i="90"/>
  <c r="K418" i="90"/>
  <c r="L418" i="90"/>
  <c r="M418" i="90"/>
  <c r="J419" i="90"/>
  <c r="K419" i="90"/>
  <c r="L419" i="90"/>
  <c r="M419" i="90"/>
  <c r="J420" i="90"/>
  <c r="K420" i="90"/>
  <c r="L420" i="90"/>
  <c r="M420" i="90"/>
  <c r="J421" i="90"/>
  <c r="K421" i="90"/>
  <c r="L421" i="90"/>
  <c r="M421" i="90"/>
  <c r="J422" i="90"/>
  <c r="K422" i="90"/>
  <c r="L422" i="90"/>
  <c r="M422" i="90"/>
  <c r="J423" i="90"/>
  <c r="K423" i="90"/>
  <c r="L423" i="90"/>
  <c r="M423" i="90"/>
  <c r="J424" i="90"/>
  <c r="K424" i="90"/>
  <c r="L424" i="90"/>
  <c r="M424" i="90"/>
  <c r="J425" i="90"/>
  <c r="K425" i="90"/>
  <c r="L425" i="90"/>
  <c r="M425" i="90"/>
  <c r="J426" i="90"/>
  <c r="K426" i="90"/>
  <c r="L426" i="90"/>
  <c r="M426" i="90"/>
  <c r="J427" i="90"/>
  <c r="K427" i="90"/>
  <c r="L427" i="90"/>
  <c r="M427" i="90"/>
  <c r="J428" i="90"/>
  <c r="K428" i="90"/>
  <c r="L428" i="90"/>
  <c r="M428" i="90"/>
  <c r="J429" i="90"/>
  <c r="K429" i="90"/>
  <c r="L429" i="90"/>
  <c r="M429" i="90"/>
  <c r="J430" i="90"/>
  <c r="K430" i="90"/>
  <c r="L430" i="90"/>
  <c r="M430" i="90"/>
  <c r="J431" i="90"/>
  <c r="K431" i="90"/>
  <c r="L431" i="90"/>
  <c r="M431" i="90"/>
  <c r="J432" i="90"/>
  <c r="K432" i="90"/>
  <c r="L432" i="90"/>
  <c r="M432" i="90"/>
  <c r="J433" i="90"/>
  <c r="K433" i="90"/>
  <c r="L433" i="90"/>
  <c r="M433" i="90"/>
  <c r="J434" i="90"/>
  <c r="K434" i="90"/>
  <c r="L434" i="90"/>
  <c r="M434" i="90"/>
  <c r="J435" i="90"/>
  <c r="K435" i="90"/>
  <c r="L435" i="90"/>
  <c r="M435" i="90"/>
  <c r="J436" i="90"/>
  <c r="K436" i="90"/>
  <c r="L436" i="90"/>
  <c r="M436" i="90"/>
  <c r="J437" i="90"/>
  <c r="K437" i="90"/>
  <c r="L437" i="90"/>
  <c r="M437" i="90"/>
  <c r="J438" i="90"/>
  <c r="K438" i="90"/>
  <c r="L438" i="90"/>
  <c r="M438" i="90"/>
  <c r="J439" i="90"/>
  <c r="K439" i="90"/>
  <c r="L439" i="90"/>
  <c r="M439" i="90"/>
  <c r="J440" i="90"/>
  <c r="K440" i="90"/>
  <c r="L440" i="90"/>
  <c r="M440" i="90"/>
  <c r="J441" i="90"/>
  <c r="K441" i="90"/>
  <c r="L441" i="90"/>
  <c r="M441" i="90"/>
  <c r="J442" i="90"/>
  <c r="K442" i="90"/>
  <c r="L442" i="90"/>
  <c r="M442" i="90"/>
  <c r="J443" i="90"/>
  <c r="K443" i="90"/>
  <c r="L443" i="90"/>
  <c r="M443" i="90"/>
  <c r="J444" i="90"/>
  <c r="K444" i="90"/>
  <c r="L444" i="90"/>
  <c r="M444" i="90"/>
  <c r="J445" i="90"/>
  <c r="K445" i="90"/>
  <c r="L445" i="90"/>
  <c r="M445" i="90"/>
  <c r="J446" i="90"/>
  <c r="K446" i="90"/>
  <c r="L446" i="90"/>
  <c r="M446" i="90"/>
  <c r="J447" i="90"/>
  <c r="K447" i="90"/>
  <c r="L447" i="90"/>
  <c r="M447" i="90"/>
  <c r="J448" i="90"/>
  <c r="K448" i="90"/>
  <c r="L448" i="90"/>
  <c r="M448" i="90"/>
  <c r="J449" i="90"/>
  <c r="K449" i="90"/>
  <c r="L449" i="90"/>
  <c r="M449" i="90"/>
  <c r="J450" i="90"/>
  <c r="K450" i="90"/>
  <c r="L450" i="90"/>
  <c r="M450" i="90"/>
  <c r="J451" i="90"/>
  <c r="K451" i="90"/>
  <c r="L451" i="90"/>
  <c r="M451" i="90"/>
  <c r="J452" i="90"/>
  <c r="K452" i="90"/>
  <c r="L452" i="90"/>
  <c r="M452" i="90"/>
  <c r="J453" i="90"/>
  <c r="K453" i="90"/>
  <c r="L453" i="90"/>
  <c r="M453" i="90"/>
  <c r="J454" i="90"/>
  <c r="K454" i="90"/>
  <c r="L454" i="90"/>
  <c r="M454" i="90"/>
  <c r="J455" i="90"/>
  <c r="K455" i="90"/>
  <c r="L455" i="90"/>
  <c r="M455" i="90"/>
  <c r="J456" i="90"/>
  <c r="K456" i="90"/>
  <c r="L456" i="90"/>
  <c r="M456" i="90"/>
  <c r="J457" i="90"/>
  <c r="K457" i="90"/>
  <c r="L457" i="90"/>
  <c r="M457" i="90"/>
  <c r="J458" i="90"/>
  <c r="K458" i="90"/>
  <c r="L458" i="90"/>
  <c r="M458" i="90"/>
  <c r="J459" i="90"/>
  <c r="K459" i="90"/>
  <c r="L459" i="90"/>
  <c r="M459" i="90"/>
  <c r="J460" i="90"/>
  <c r="K460" i="90"/>
  <c r="L460" i="90"/>
  <c r="M460" i="90"/>
  <c r="J461" i="90"/>
  <c r="K461" i="90"/>
  <c r="L461" i="90"/>
  <c r="M461" i="90"/>
  <c r="J462" i="90"/>
  <c r="K462" i="90"/>
  <c r="L462" i="90"/>
  <c r="M462" i="90"/>
  <c r="J463" i="90"/>
  <c r="K463" i="90"/>
  <c r="L463" i="90"/>
  <c r="M463" i="90"/>
  <c r="J464" i="90"/>
  <c r="K464" i="90"/>
  <c r="L464" i="90"/>
  <c r="M464" i="90"/>
  <c r="J465" i="90"/>
  <c r="K465" i="90"/>
  <c r="L465" i="90"/>
  <c r="M465" i="90"/>
  <c r="J466" i="90"/>
  <c r="K466" i="90"/>
  <c r="L466" i="90"/>
  <c r="M466" i="90"/>
  <c r="J467" i="90"/>
  <c r="K467" i="90"/>
  <c r="L467" i="90"/>
  <c r="M467" i="90"/>
  <c r="J468" i="90"/>
  <c r="K468" i="90"/>
  <c r="L468" i="90"/>
  <c r="M468" i="90"/>
  <c r="J469" i="90"/>
  <c r="K469" i="90"/>
  <c r="L469" i="90"/>
  <c r="M469" i="90"/>
  <c r="J470" i="90"/>
  <c r="K470" i="90"/>
  <c r="L470" i="90"/>
  <c r="M470" i="90"/>
  <c r="J471" i="90"/>
  <c r="K471" i="90"/>
  <c r="L471" i="90"/>
  <c r="M471" i="90"/>
  <c r="J472" i="90"/>
  <c r="K472" i="90"/>
  <c r="L472" i="90"/>
  <c r="M472" i="90"/>
  <c r="J473" i="90"/>
  <c r="K473" i="90"/>
  <c r="L473" i="90"/>
  <c r="M473" i="90"/>
  <c r="J474" i="90"/>
  <c r="K474" i="90"/>
  <c r="L474" i="90"/>
  <c r="M474" i="90"/>
  <c r="J475" i="90"/>
  <c r="K475" i="90"/>
  <c r="L475" i="90"/>
  <c r="M475" i="90"/>
  <c r="J476" i="90"/>
  <c r="K476" i="90"/>
  <c r="L476" i="90"/>
  <c r="M476" i="90"/>
  <c r="J477" i="90"/>
  <c r="K477" i="90"/>
  <c r="L477" i="90"/>
  <c r="M477" i="90"/>
  <c r="J478" i="90"/>
  <c r="K478" i="90"/>
  <c r="L478" i="90"/>
  <c r="M478" i="90"/>
  <c r="J479" i="90"/>
  <c r="K479" i="90"/>
  <c r="L479" i="90"/>
  <c r="M479" i="90"/>
  <c r="J480" i="90"/>
  <c r="K480" i="90"/>
  <c r="L480" i="90"/>
  <c r="M480" i="90"/>
  <c r="J481" i="90"/>
  <c r="K481" i="90"/>
  <c r="L481" i="90"/>
  <c r="M481" i="90"/>
  <c r="J482" i="90"/>
  <c r="K482" i="90"/>
  <c r="L482" i="90"/>
  <c r="M482" i="90"/>
  <c r="J483" i="90"/>
  <c r="K483" i="90"/>
  <c r="L483" i="90"/>
  <c r="M483" i="90"/>
  <c r="J484" i="90"/>
  <c r="K484" i="90"/>
  <c r="L484" i="90"/>
  <c r="M484" i="90"/>
  <c r="J485" i="90"/>
  <c r="K485" i="90"/>
  <c r="L485" i="90"/>
  <c r="M485" i="90"/>
  <c r="J486" i="90"/>
  <c r="K486" i="90"/>
  <c r="L486" i="90"/>
  <c r="M486" i="90"/>
  <c r="J487" i="90"/>
  <c r="K487" i="90"/>
  <c r="L487" i="90"/>
  <c r="M487" i="90"/>
  <c r="J488" i="90"/>
  <c r="K488" i="90"/>
  <c r="L488" i="90"/>
  <c r="M488" i="90"/>
  <c r="J489" i="90"/>
  <c r="K489" i="90"/>
  <c r="L489" i="90"/>
  <c r="M489" i="90"/>
  <c r="J490" i="90"/>
  <c r="K490" i="90"/>
  <c r="L490" i="90"/>
  <c r="M490" i="90"/>
  <c r="J491" i="90"/>
  <c r="K491" i="90"/>
  <c r="L491" i="90"/>
  <c r="M491" i="90"/>
  <c r="J492" i="90"/>
  <c r="K492" i="90"/>
  <c r="L492" i="90"/>
  <c r="M492" i="90"/>
  <c r="J493" i="90"/>
  <c r="K493" i="90"/>
  <c r="L493" i="90"/>
  <c r="M493" i="90"/>
  <c r="J494" i="90"/>
  <c r="K494" i="90"/>
  <c r="L494" i="90"/>
  <c r="M494" i="90"/>
  <c r="J495" i="90"/>
  <c r="K495" i="90"/>
  <c r="L495" i="90"/>
  <c r="M495" i="90"/>
  <c r="J496" i="90"/>
  <c r="K496" i="90"/>
  <c r="L496" i="90"/>
  <c r="M496" i="90"/>
  <c r="J497" i="90"/>
  <c r="K497" i="90"/>
  <c r="L497" i="90"/>
  <c r="M497" i="90"/>
  <c r="J498" i="90"/>
  <c r="K498" i="90"/>
  <c r="L498" i="90"/>
  <c r="M498" i="90"/>
  <c r="J499" i="90"/>
  <c r="K499" i="90"/>
  <c r="L499" i="90"/>
  <c r="M499" i="90"/>
  <c r="M38" i="90"/>
  <c r="L38" i="90"/>
  <c r="J38" i="90"/>
  <c r="N497" i="90" l="1"/>
  <c r="P497" i="90"/>
  <c r="O497" i="90"/>
  <c r="T494" i="90"/>
  <c r="P494" i="90"/>
  <c r="O494" i="90"/>
  <c r="N494" i="90"/>
  <c r="U494" i="90"/>
  <c r="U491" i="90"/>
  <c r="T491" i="90"/>
  <c r="O491" i="90"/>
  <c r="N491" i="90"/>
  <c r="U488" i="90"/>
  <c r="T488" i="90"/>
  <c r="O488" i="90"/>
  <c r="N488" i="90"/>
  <c r="U485" i="90"/>
  <c r="T485" i="90"/>
  <c r="O485" i="90"/>
  <c r="N485" i="90"/>
  <c r="U482" i="90"/>
  <c r="T482" i="90"/>
  <c r="O482" i="90"/>
  <c r="N482" i="90"/>
  <c r="U479" i="90"/>
  <c r="P479" i="90"/>
  <c r="T479" i="90"/>
  <c r="O479" i="90"/>
  <c r="R479" i="90"/>
  <c r="S479" i="90" s="1"/>
  <c r="N479" i="90"/>
  <c r="Q479" i="90"/>
  <c r="P475" i="90"/>
  <c r="O475" i="90"/>
  <c r="N475" i="90"/>
  <c r="O474" i="90"/>
  <c r="N474" i="90"/>
  <c r="P474" i="90"/>
  <c r="T471" i="90"/>
  <c r="N471" i="90"/>
  <c r="O471" i="90"/>
  <c r="U471" i="90"/>
  <c r="T468" i="90"/>
  <c r="N468" i="90"/>
  <c r="O468" i="90"/>
  <c r="U468" i="90"/>
  <c r="T465" i="90"/>
  <c r="N465" i="90"/>
  <c r="O465" i="90"/>
  <c r="U465" i="90"/>
  <c r="T462" i="90"/>
  <c r="N462" i="90"/>
  <c r="O462" i="90"/>
  <c r="U462" i="90"/>
  <c r="T459" i="90"/>
  <c r="N459" i="90"/>
  <c r="O459" i="90"/>
  <c r="U459" i="90"/>
  <c r="O456" i="90"/>
  <c r="P456" i="90"/>
  <c r="N456" i="90"/>
  <c r="N453" i="90"/>
  <c r="P453" i="90"/>
  <c r="O453" i="90"/>
  <c r="O450" i="90"/>
  <c r="U450" i="90"/>
  <c r="T450" i="90"/>
  <c r="N450" i="90"/>
  <c r="O446" i="90"/>
  <c r="U446" i="90"/>
  <c r="N446" i="90"/>
  <c r="T446" i="90"/>
  <c r="O443" i="90"/>
  <c r="U443" i="90"/>
  <c r="N443" i="90"/>
  <c r="T443" i="90"/>
  <c r="O441" i="90"/>
  <c r="U441" i="90"/>
  <c r="N441" i="90"/>
  <c r="T441" i="90"/>
  <c r="R437" i="90"/>
  <c r="S437" i="90" s="1"/>
  <c r="N437" i="90"/>
  <c r="U437" i="90"/>
  <c r="P437" i="90"/>
  <c r="Q437" i="90"/>
  <c r="T437" i="90"/>
  <c r="O437" i="90"/>
  <c r="O434" i="90"/>
  <c r="P434" i="90"/>
  <c r="N434" i="90"/>
  <c r="U431" i="90"/>
  <c r="N431" i="90"/>
  <c r="P431" i="90"/>
  <c r="T431" i="90"/>
  <c r="O431" i="90"/>
  <c r="N428" i="90"/>
  <c r="T428" i="90"/>
  <c r="U428" i="90"/>
  <c r="O428" i="90"/>
  <c r="N425" i="90"/>
  <c r="T425" i="90"/>
  <c r="U425" i="90"/>
  <c r="O425" i="90"/>
  <c r="N422" i="90"/>
  <c r="T422" i="90"/>
  <c r="U422" i="90"/>
  <c r="O422" i="90"/>
  <c r="T419" i="90"/>
  <c r="U419" i="90"/>
  <c r="O419" i="90"/>
  <c r="N419" i="90"/>
  <c r="T416" i="90"/>
  <c r="O416" i="90"/>
  <c r="P416" i="90"/>
  <c r="R416" i="90"/>
  <c r="S416" i="90" s="1"/>
  <c r="Q416" i="90"/>
  <c r="N416" i="90"/>
  <c r="U416" i="90"/>
  <c r="P413" i="90"/>
  <c r="N413" i="90"/>
  <c r="O413" i="90"/>
  <c r="P411" i="90"/>
  <c r="N411" i="90"/>
  <c r="O411" i="90"/>
  <c r="U408" i="90"/>
  <c r="T408" i="90"/>
  <c r="O408" i="90"/>
  <c r="N408" i="90"/>
  <c r="U405" i="90"/>
  <c r="T405" i="90"/>
  <c r="O405" i="90"/>
  <c r="N405" i="90"/>
  <c r="U402" i="90"/>
  <c r="N402" i="90"/>
  <c r="T402" i="90"/>
  <c r="O402" i="90"/>
  <c r="U399" i="90"/>
  <c r="O399" i="90"/>
  <c r="N399" i="90"/>
  <c r="T399" i="90"/>
  <c r="U396" i="90"/>
  <c r="T396" i="90"/>
  <c r="O396" i="90"/>
  <c r="N396" i="90"/>
  <c r="N393" i="90"/>
  <c r="P393" i="90"/>
  <c r="O393" i="90"/>
  <c r="P391" i="90"/>
  <c r="N391" i="90"/>
  <c r="O391" i="90"/>
  <c r="T387" i="90"/>
  <c r="N387" i="90"/>
  <c r="U387" i="90"/>
  <c r="O387" i="90"/>
  <c r="T384" i="90"/>
  <c r="O384" i="90"/>
  <c r="N384" i="90"/>
  <c r="U384" i="90"/>
  <c r="T381" i="90"/>
  <c r="U381" i="90"/>
  <c r="N381" i="90"/>
  <c r="O381" i="90"/>
  <c r="T378" i="90"/>
  <c r="O378" i="90"/>
  <c r="U378" i="90"/>
  <c r="N378" i="90"/>
  <c r="T374" i="90"/>
  <c r="O374" i="90"/>
  <c r="P374" i="90"/>
  <c r="R374" i="90"/>
  <c r="S374" i="90" s="1"/>
  <c r="N374" i="90"/>
  <c r="U374" i="90"/>
  <c r="Q374" i="90"/>
  <c r="P371" i="90"/>
  <c r="N371" i="90"/>
  <c r="O371" i="90"/>
  <c r="N369" i="90"/>
  <c r="O369" i="90"/>
  <c r="P369" i="90"/>
  <c r="O366" i="90"/>
  <c r="U366" i="90"/>
  <c r="N366" i="90"/>
  <c r="T366" i="90"/>
  <c r="O364" i="90"/>
  <c r="N364" i="90"/>
  <c r="U364" i="90"/>
  <c r="T364" i="90"/>
  <c r="O361" i="90"/>
  <c r="T361" i="90"/>
  <c r="U361" i="90"/>
  <c r="N361" i="90"/>
  <c r="O357" i="90"/>
  <c r="T357" i="90"/>
  <c r="N357" i="90"/>
  <c r="U357" i="90"/>
  <c r="R353" i="90"/>
  <c r="S353" i="90" s="1"/>
  <c r="N353" i="90"/>
  <c r="T353" i="90"/>
  <c r="P353" i="90"/>
  <c r="U353" i="90"/>
  <c r="Q353" i="90"/>
  <c r="O353" i="90"/>
  <c r="N349" i="90"/>
  <c r="O349" i="90"/>
  <c r="P349" i="90"/>
  <c r="U347" i="90"/>
  <c r="N347" i="90"/>
  <c r="T347" i="90"/>
  <c r="O347" i="90"/>
  <c r="P347" i="90"/>
  <c r="N344" i="90"/>
  <c r="T344" i="90"/>
  <c r="U344" i="90"/>
  <c r="O344" i="90"/>
  <c r="N341" i="90"/>
  <c r="O341" i="90"/>
  <c r="U341" i="90"/>
  <c r="T341" i="90"/>
  <c r="N338" i="90"/>
  <c r="T338" i="90"/>
  <c r="O338" i="90"/>
  <c r="U338" i="90"/>
  <c r="N335" i="90"/>
  <c r="U335" i="90"/>
  <c r="O335" i="90"/>
  <c r="T335" i="90"/>
  <c r="N333" i="90"/>
  <c r="U333" i="90"/>
  <c r="O333" i="90"/>
  <c r="T333" i="90"/>
  <c r="O330" i="90"/>
  <c r="N330" i="90"/>
  <c r="P330" i="90"/>
  <c r="P327" i="90"/>
  <c r="O327" i="90"/>
  <c r="N327" i="90"/>
  <c r="U324" i="90"/>
  <c r="O324" i="90"/>
  <c r="N324" i="90"/>
  <c r="T324" i="90"/>
  <c r="U321" i="90"/>
  <c r="T321" i="90"/>
  <c r="O321" i="90"/>
  <c r="N321" i="90"/>
  <c r="U319" i="90"/>
  <c r="N319" i="90"/>
  <c r="T319" i="90"/>
  <c r="O319" i="90"/>
  <c r="U316" i="90"/>
  <c r="O316" i="90"/>
  <c r="T316" i="90"/>
  <c r="N316" i="90"/>
  <c r="U312" i="90"/>
  <c r="O312" i="90"/>
  <c r="T312" i="90"/>
  <c r="N312" i="90"/>
  <c r="P287" i="90"/>
  <c r="O287" i="90"/>
  <c r="N287" i="90"/>
  <c r="U279" i="90"/>
  <c r="O279" i="90"/>
  <c r="N279" i="90"/>
  <c r="T279" i="90"/>
  <c r="U275" i="90"/>
  <c r="O275" i="90"/>
  <c r="N275" i="90"/>
  <c r="T275" i="90"/>
  <c r="O308" i="90"/>
  <c r="N308" i="90"/>
  <c r="P308" i="90"/>
  <c r="T300" i="90"/>
  <c r="N300" i="90"/>
  <c r="U300" i="90"/>
  <c r="O300" i="90"/>
  <c r="T292" i="90"/>
  <c r="N292" i="90"/>
  <c r="U292" i="90"/>
  <c r="O292" i="90"/>
  <c r="O284" i="90"/>
  <c r="U284" i="90"/>
  <c r="P284" i="90"/>
  <c r="N284" i="90"/>
  <c r="T284" i="90"/>
  <c r="U276" i="90"/>
  <c r="T276" i="90"/>
  <c r="O276" i="90"/>
  <c r="N276" i="90"/>
  <c r="O268" i="90"/>
  <c r="P268" i="90"/>
  <c r="N268" i="90"/>
  <c r="O264" i="90"/>
  <c r="N264" i="90"/>
  <c r="P264" i="90"/>
  <c r="T260" i="90"/>
  <c r="O260" i="90"/>
  <c r="N260" i="90"/>
  <c r="U260" i="90"/>
  <c r="T256" i="90"/>
  <c r="O256" i="90"/>
  <c r="N256" i="90"/>
  <c r="U256" i="90"/>
  <c r="O236" i="90"/>
  <c r="N236" i="90"/>
  <c r="U236" i="90"/>
  <c r="T236" i="90"/>
  <c r="N220" i="90"/>
  <c r="T220" i="90"/>
  <c r="O220" i="90"/>
  <c r="U220" i="90"/>
  <c r="U196" i="90"/>
  <c r="O196" i="90"/>
  <c r="T196" i="90"/>
  <c r="N196" i="90"/>
  <c r="N309" i="90"/>
  <c r="P309" i="90"/>
  <c r="O309" i="90"/>
  <c r="P305" i="90"/>
  <c r="O305" i="90"/>
  <c r="U305" i="90"/>
  <c r="T305" i="90"/>
  <c r="N305" i="90"/>
  <c r="T301" i="90"/>
  <c r="O301" i="90"/>
  <c r="U301" i="90"/>
  <c r="N301" i="90"/>
  <c r="T297" i="90"/>
  <c r="O297" i="90"/>
  <c r="N297" i="90"/>
  <c r="U297" i="90"/>
  <c r="T293" i="90"/>
  <c r="O293" i="90"/>
  <c r="U293" i="90"/>
  <c r="N293" i="90"/>
  <c r="N289" i="90"/>
  <c r="P289" i="90"/>
  <c r="O289" i="90"/>
  <c r="N285" i="90"/>
  <c r="P285" i="90"/>
  <c r="O285" i="90"/>
  <c r="O281" i="90"/>
  <c r="N281" i="90"/>
  <c r="U281" i="90"/>
  <c r="T281" i="90"/>
  <c r="U277" i="90"/>
  <c r="T277" i="90"/>
  <c r="O277" i="90"/>
  <c r="N277" i="90"/>
  <c r="U273" i="90"/>
  <c r="T273" i="90"/>
  <c r="O273" i="90"/>
  <c r="N273" i="90"/>
  <c r="U269" i="90"/>
  <c r="P269" i="90"/>
  <c r="O269" i="90"/>
  <c r="T269" i="90"/>
  <c r="N269" i="90"/>
  <c r="R269" i="90"/>
  <c r="S269" i="90" s="1"/>
  <c r="Q269" i="90"/>
  <c r="P265" i="90"/>
  <c r="O265" i="90"/>
  <c r="N265" i="90"/>
  <c r="T261" i="90"/>
  <c r="U261" i="90"/>
  <c r="O261" i="90"/>
  <c r="N261" i="90"/>
  <c r="T257" i="90"/>
  <c r="U257" i="90"/>
  <c r="O257" i="90"/>
  <c r="N257" i="90"/>
  <c r="T253" i="90"/>
  <c r="U253" i="90"/>
  <c r="O253" i="90"/>
  <c r="N253" i="90"/>
  <c r="T249" i="90"/>
  <c r="U249" i="90"/>
  <c r="O249" i="90"/>
  <c r="N249" i="90"/>
  <c r="P245" i="90"/>
  <c r="N245" i="90"/>
  <c r="O245" i="90"/>
  <c r="O241" i="90"/>
  <c r="T241" i="90"/>
  <c r="U241" i="90"/>
  <c r="N241" i="90"/>
  <c r="O237" i="90"/>
  <c r="T237" i="90"/>
  <c r="U237" i="90"/>
  <c r="N237" i="90"/>
  <c r="O233" i="90"/>
  <c r="T233" i="90"/>
  <c r="U233" i="90"/>
  <c r="N233" i="90"/>
  <c r="O229" i="90"/>
  <c r="T229" i="90"/>
  <c r="U229" i="90"/>
  <c r="N229" i="90"/>
  <c r="P225" i="90"/>
  <c r="N225" i="90"/>
  <c r="O225" i="90"/>
  <c r="U221" i="90"/>
  <c r="N221" i="90"/>
  <c r="O221" i="90"/>
  <c r="T221" i="90"/>
  <c r="P221" i="90"/>
  <c r="N217" i="90"/>
  <c r="O217" i="90"/>
  <c r="U217" i="90"/>
  <c r="T217" i="90"/>
  <c r="N213" i="90"/>
  <c r="O213" i="90"/>
  <c r="U213" i="90"/>
  <c r="T213" i="90"/>
  <c r="N209" i="90"/>
  <c r="O209" i="90"/>
  <c r="U209" i="90"/>
  <c r="T209" i="90"/>
  <c r="P205" i="90"/>
  <c r="N205" i="90"/>
  <c r="O205" i="90"/>
  <c r="P201" i="90"/>
  <c r="O201" i="90"/>
  <c r="N201" i="90"/>
  <c r="U197" i="90"/>
  <c r="T197" i="90"/>
  <c r="O197" i="90"/>
  <c r="N197" i="90"/>
  <c r="U193" i="90"/>
  <c r="T193" i="90"/>
  <c r="O193" i="90"/>
  <c r="N193" i="90"/>
  <c r="U189" i="90"/>
  <c r="T189" i="90"/>
  <c r="O189" i="90"/>
  <c r="N189" i="90"/>
  <c r="U185" i="90"/>
  <c r="P185" i="90"/>
  <c r="R185" i="90"/>
  <c r="S185" i="90" s="1"/>
  <c r="Q185" i="90"/>
  <c r="O185" i="90"/>
  <c r="T185" i="90"/>
  <c r="N185" i="90"/>
  <c r="P181" i="90"/>
  <c r="N181" i="90"/>
  <c r="O181" i="90"/>
  <c r="T177" i="90"/>
  <c r="N177" i="90"/>
  <c r="U177" i="90"/>
  <c r="O177" i="90"/>
  <c r="T173" i="90"/>
  <c r="N173" i="90"/>
  <c r="U173" i="90"/>
  <c r="O173" i="90"/>
  <c r="T169" i="90"/>
  <c r="N169" i="90"/>
  <c r="U169" i="90"/>
  <c r="O169" i="90"/>
  <c r="T165" i="90"/>
  <c r="N165" i="90"/>
  <c r="U165" i="90"/>
  <c r="O165" i="90"/>
  <c r="P161" i="90"/>
  <c r="N161" i="90"/>
  <c r="O161" i="90"/>
  <c r="O157" i="90"/>
  <c r="U157" i="90"/>
  <c r="T157" i="90"/>
  <c r="N157" i="90"/>
  <c r="O153" i="90"/>
  <c r="U153" i="90"/>
  <c r="T153" i="90"/>
  <c r="N153" i="90"/>
  <c r="O149" i="90"/>
  <c r="U149" i="90"/>
  <c r="T149" i="90"/>
  <c r="N149" i="90"/>
  <c r="P141" i="90"/>
  <c r="N141" i="90"/>
  <c r="O141" i="90"/>
  <c r="U137" i="90"/>
  <c r="N137" i="90"/>
  <c r="T137" i="90"/>
  <c r="P137" i="90"/>
  <c r="O137" i="90"/>
  <c r="N133" i="90"/>
  <c r="U133" i="90"/>
  <c r="T133" i="90"/>
  <c r="O133" i="90"/>
  <c r="N129" i="90"/>
  <c r="U129" i="90"/>
  <c r="T129" i="90"/>
  <c r="O129" i="90"/>
  <c r="N125" i="90"/>
  <c r="U125" i="90"/>
  <c r="T125" i="90"/>
  <c r="O125" i="90"/>
  <c r="P121" i="90"/>
  <c r="N121" i="90"/>
  <c r="P117" i="90"/>
  <c r="O117" i="90"/>
  <c r="N117" i="90"/>
  <c r="T116" i="90"/>
  <c r="O116" i="90"/>
  <c r="N116" i="90"/>
  <c r="U116" i="90"/>
  <c r="U115" i="90"/>
  <c r="N115" i="90"/>
  <c r="T115" i="90"/>
  <c r="U114" i="90"/>
  <c r="T114" i="90"/>
  <c r="O114" i="90"/>
  <c r="U113" i="90"/>
  <c r="T113" i="90"/>
  <c r="O113" i="90"/>
  <c r="N113" i="90"/>
  <c r="U112" i="90"/>
  <c r="O112" i="90"/>
  <c r="N112" i="90"/>
  <c r="U111" i="90"/>
  <c r="N111" i="90"/>
  <c r="T111" i="90"/>
  <c r="U110" i="90"/>
  <c r="T110" i="90"/>
  <c r="O110" i="90"/>
  <c r="U109" i="90"/>
  <c r="T109" i="90"/>
  <c r="O109" i="90"/>
  <c r="N109" i="90"/>
  <c r="U108" i="90"/>
  <c r="O108" i="90"/>
  <c r="N108" i="90"/>
  <c r="U107" i="90"/>
  <c r="N107" i="90"/>
  <c r="T107" i="90"/>
  <c r="U106" i="90"/>
  <c r="T106" i="90"/>
  <c r="O106" i="90"/>
  <c r="U105" i="90"/>
  <c r="T105" i="90"/>
  <c r="O105" i="90"/>
  <c r="N105" i="90"/>
  <c r="U104" i="90"/>
  <c r="O104" i="90"/>
  <c r="N104" i="90"/>
  <c r="U103" i="90"/>
  <c r="N103" i="90"/>
  <c r="T103" i="90"/>
  <c r="U102" i="90"/>
  <c r="T102" i="90"/>
  <c r="O102" i="90"/>
  <c r="U101" i="90"/>
  <c r="P101" i="90"/>
  <c r="T101" i="90"/>
  <c r="N101" i="90"/>
  <c r="R101" i="90"/>
  <c r="S101" i="90" s="1"/>
  <c r="Q101" i="90"/>
  <c r="O100" i="90"/>
  <c r="P100" i="90"/>
  <c r="N100" i="90"/>
  <c r="N99" i="90"/>
  <c r="O99" i="90"/>
  <c r="P98" i="90"/>
  <c r="O98" i="90"/>
  <c r="P97" i="90"/>
  <c r="O97" i="90"/>
  <c r="N97" i="90"/>
  <c r="O96" i="90"/>
  <c r="P96" i="90"/>
  <c r="P95" i="90"/>
  <c r="U95" i="90"/>
  <c r="T95" i="90"/>
  <c r="O95" i="90"/>
  <c r="T94" i="90"/>
  <c r="U94" i="90"/>
  <c r="O94" i="90"/>
  <c r="N94" i="90"/>
  <c r="T93" i="90"/>
  <c r="O93" i="90"/>
  <c r="N93" i="90"/>
  <c r="T92" i="90"/>
  <c r="O92" i="90"/>
  <c r="N92" i="90"/>
  <c r="T91" i="90"/>
  <c r="O91" i="90"/>
  <c r="N91" i="90"/>
  <c r="T90" i="90"/>
  <c r="O90" i="90"/>
  <c r="N90" i="90"/>
  <c r="T89" i="90"/>
  <c r="O89" i="90"/>
  <c r="N89" i="90"/>
  <c r="T88" i="90"/>
  <c r="O88" i="90"/>
  <c r="N88" i="90"/>
  <c r="T87" i="90"/>
  <c r="O87" i="90"/>
  <c r="N87" i="90"/>
  <c r="T86" i="90"/>
  <c r="O86" i="90"/>
  <c r="N86" i="90"/>
  <c r="T85" i="90"/>
  <c r="O85" i="90"/>
  <c r="N85" i="90"/>
  <c r="T84" i="90"/>
  <c r="O84" i="90"/>
  <c r="N84" i="90"/>
  <c r="T83" i="90"/>
  <c r="O83" i="90"/>
  <c r="N83" i="90"/>
  <c r="T82" i="90"/>
  <c r="O82" i="90"/>
  <c r="N82" i="90"/>
  <c r="T81" i="90"/>
  <c r="O81" i="90"/>
  <c r="N81" i="90"/>
  <c r="T80" i="90"/>
  <c r="O80" i="90"/>
  <c r="R80" i="90"/>
  <c r="S80" i="90" s="1"/>
  <c r="N80" i="90"/>
  <c r="Q80" i="90"/>
  <c r="N79" i="90"/>
  <c r="P79" i="90"/>
  <c r="P78" i="90"/>
  <c r="O78" i="90"/>
  <c r="P77" i="90"/>
  <c r="O77" i="90"/>
  <c r="N77" i="90"/>
  <c r="O76" i="90"/>
  <c r="N76" i="90"/>
  <c r="N75" i="90"/>
  <c r="P75" i="90"/>
  <c r="O74" i="90"/>
  <c r="U74" i="90"/>
  <c r="N74" i="90"/>
  <c r="T74" i="90"/>
  <c r="O73" i="90"/>
  <c r="N73" i="90"/>
  <c r="U73" i="90"/>
  <c r="O72" i="90"/>
  <c r="N72" i="90"/>
  <c r="U72" i="90"/>
  <c r="O71" i="90"/>
  <c r="N71" i="90"/>
  <c r="U71" i="90"/>
  <c r="O70" i="90"/>
  <c r="N70" i="90"/>
  <c r="U70" i="90"/>
  <c r="O69" i="90"/>
  <c r="N69" i="90"/>
  <c r="U69" i="90"/>
  <c r="O68" i="90"/>
  <c r="N68" i="90"/>
  <c r="U68" i="90"/>
  <c r="O67" i="90"/>
  <c r="N67" i="90"/>
  <c r="U67" i="90"/>
  <c r="O66" i="90"/>
  <c r="N66" i="90"/>
  <c r="U66" i="90"/>
  <c r="O65" i="90"/>
  <c r="N65" i="90"/>
  <c r="U65" i="90"/>
  <c r="O64" i="90"/>
  <c r="N64" i="90"/>
  <c r="U64" i="90"/>
  <c r="O63" i="90"/>
  <c r="N63" i="90"/>
  <c r="U63" i="90"/>
  <c r="O62" i="90"/>
  <c r="N62" i="90"/>
  <c r="U62" i="90"/>
  <c r="O61" i="90"/>
  <c r="N61" i="90"/>
  <c r="U61" i="90"/>
  <c r="O60" i="90"/>
  <c r="N60" i="90"/>
  <c r="U60" i="90"/>
  <c r="R59" i="90"/>
  <c r="S59" i="90" s="1"/>
  <c r="N59" i="90"/>
  <c r="Q59" i="90"/>
  <c r="U59" i="90"/>
  <c r="P59" i="90"/>
  <c r="T59" i="90"/>
  <c r="T63" i="90"/>
  <c r="T67" i="90"/>
  <c r="T71" i="90"/>
  <c r="O75" i="90"/>
  <c r="P80" i="90"/>
  <c r="U83" i="90"/>
  <c r="U87" i="90"/>
  <c r="U91" i="90"/>
  <c r="N96" i="90"/>
  <c r="N102" i="90"/>
  <c r="O107" i="90"/>
  <c r="T112" i="90"/>
  <c r="O310" i="90"/>
  <c r="N310" i="90"/>
  <c r="P310" i="90"/>
  <c r="O306" i="90"/>
  <c r="P306" i="90"/>
  <c r="N306" i="90"/>
  <c r="T302" i="90"/>
  <c r="U302" i="90"/>
  <c r="O302" i="90"/>
  <c r="N302" i="90"/>
  <c r="T298" i="90"/>
  <c r="U298" i="90"/>
  <c r="O298" i="90"/>
  <c r="N298" i="90"/>
  <c r="T294" i="90"/>
  <c r="U294" i="90"/>
  <c r="O294" i="90"/>
  <c r="N294" i="90"/>
  <c r="T290" i="90"/>
  <c r="O290" i="90"/>
  <c r="U290" i="90"/>
  <c r="N290" i="90"/>
  <c r="Q290" i="90"/>
  <c r="P290" i="90"/>
  <c r="R290" i="90"/>
  <c r="S290" i="90" s="1"/>
  <c r="O286" i="90"/>
  <c r="P286" i="90"/>
  <c r="N286" i="90"/>
  <c r="O282" i="90"/>
  <c r="T282" i="90"/>
  <c r="U282" i="90"/>
  <c r="N282" i="90"/>
  <c r="U278" i="90"/>
  <c r="N278" i="90"/>
  <c r="T278" i="90"/>
  <c r="O278" i="90"/>
  <c r="U274" i="90"/>
  <c r="N274" i="90"/>
  <c r="T274" i="90"/>
  <c r="O274" i="90"/>
  <c r="U270" i="90"/>
  <c r="N270" i="90"/>
  <c r="T270" i="90"/>
  <c r="O270" i="90"/>
  <c r="N266" i="90"/>
  <c r="P266" i="90"/>
  <c r="O266" i="90"/>
  <c r="T262" i="90"/>
  <c r="U262" i="90"/>
  <c r="O262" i="90"/>
  <c r="N262" i="90"/>
  <c r="T258" i="90"/>
  <c r="U258" i="90"/>
  <c r="O258" i="90"/>
  <c r="N258" i="90"/>
  <c r="T254" i="90"/>
  <c r="U254" i="90"/>
  <c r="O254" i="90"/>
  <c r="N254" i="90"/>
  <c r="T250" i="90"/>
  <c r="U250" i="90"/>
  <c r="O250" i="90"/>
  <c r="N250" i="90"/>
  <c r="N246" i="90"/>
  <c r="P246" i="90"/>
  <c r="O246" i="90"/>
  <c r="O242" i="90"/>
  <c r="T242" i="90"/>
  <c r="N242" i="90"/>
  <c r="U242" i="90"/>
  <c r="P242" i="90"/>
  <c r="O238" i="90"/>
  <c r="U238" i="90"/>
  <c r="N238" i="90"/>
  <c r="T238" i="90"/>
  <c r="O234" i="90"/>
  <c r="U234" i="90"/>
  <c r="N234" i="90"/>
  <c r="T234" i="90"/>
  <c r="O230" i="90"/>
  <c r="U230" i="90"/>
  <c r="N230" i="90"/>
  <c r="T230" i="90"/>
  <c r="N226" i="90"/>
  <c r="P226" i="90"/>
  <c r="O226" i="90"/>
  <c r="O222" i="90"/>
  <c r="P222" i="90"/>
  <c r="N222" i="90"/>
  <c r="N218" i="90"/>
  <c r="T218" i="90"/>
  <c r="U218" i="90"/>
  <c r="O218" i="90"/>
  <c r="N214" i="90"/>
  <c r="T214" i="90"/>
  <c r="U214" i="90"/>
  <c r="O214" i="90"/>
  <c r="N210" i="90"/>
  <c r="T210" i="90"/>
  <c r="U210" i="90"/>
  <c r="O210" i="90"/>
  <c r="Q206" i="90"/>
  <c r="T206" i="90"/>
  <c r="N206" i="90"/>
  <c r="P206" i="90"/>
  <c r="U206" i="90"/>
  <c r="R206" i="90"/>
  <c r="S206" i="90" s="1"/>
  <c r="O206" i="90"/>
  <c r="O202" i="90"/>
  <c r="P202" i="90"/>
  <c r="N202" i="90"/>
  <c r="U198" i="90"/>
  <c r="T198" i="90"/>
  <c r="O198" i="90"/>
  <c r="N198" i="90"/>
  <c r="U194" i="90"/>
  <c r="N194" i="90"/>
  <c r="T194" i="90"/>
  <c r="O194" i="90"/>
  <c r="U190" i="90"/>
  <c r="O190" i="90"/>
  <c r="N190" i="90"/>
  <c r="T190" i="90"/>
  <c r="U186" i="90"/>
  <c r="T186" i="90"/>
  <c r="O186" i="90"/>
  <c r="N186" i="90"/>
  <c r="P182" i="90"/>
  <c r="O182" i="90"/>
  <c r="N182" i="90"/>
  <c r="T178" i="90"/>
  <c r="O178" i="90"/>
  <c r="N178" i="90"/>
  <c r="U178" i="90"/>
  <c r="T174" i="90"/>
  <c r="O174" i="90"/>
  <c r="N174" i="90"/>
  <c r="U174" i="90"/>
  <c r="T170" i="90"/>
  <c r="O170" i="90"/>
  <c r="N170" i="90"/>
  <c r="U170" i="90"/>
  <c r="T166" i="90"/>
  <c r="O166" i="90"/>
  <c r="N166" i="90"/>
  <c r="U166" i="90"/>
  <c r="P162" i="90"/>
  <c r="O162" i="90"/>
  <c r="N162" i="90"/>
  <c r="O158" i="90"/>
  <c r="N158" i="90"/>
  <c r="U158" i="90"/>
  <c r="T158" i="90"/>
  <c r="P158" i="90"/>
  <c r="O154" i="90"/>
  <c r="N154" i="90"/>
  <c r="U154" i="90"/>
  <c r="T154" i="90"/>
  <c r="O150" i="90"/>
  <c r="N150" i="90"/>
  <c r="U150" i="90"/>
  <c r="T150" i="90"/>
  <c r="O146" i="90"/>
  <c r="N146" i="90"/>
  <c r="U146" i="90"/>
  <c r="T146" i="90"/>
  <c r="P142" i="90"/>
  <c r="O142" i="90"/>
  <c r="N142" i="90"/>
  <c r="P138" i="90"/>
  <c r="O138" i="90"/>
  <c r="N138" i="90"/>
  <c r="N134" i="90"/>
  <c r="U134" i="90"/>
  <c r="T134" i="90"/>
  <c r="O134" i="90"/>
  <c r="N130" i="90"/>
  <c r="U130" i="90"/>
  <c r="T130" i="90"/>
  <c r="N126" i="90"/>
  <c r="U126" i="90"/>
  <c r="T126" i="90"/>
  <c r="Q122" i="90"/>
  <c r="P122" i="90"/>
  <c r="U122" i="90"/>
  <c r="O122" i="90"/>
  <c r="T122" i="90"/>
  <c r="N122" i="90"/>
  <c r="P118" i="90"/>
  <c r="O118" i="90"/>
  <c r="U92" i="90"/>
  <c r="N98" i="90"/>
  <c r="O103" i="90"/>
  <c r="T108" i="90"/>
  <c r="N114" i="90"/>
  <c r="O130" i="90"/>
  <c r="O498" i="90"/>
  <c r="N498" i="90"/>
  <c r="P498" i="90"/>
  <c r="P495" i="90"/>
  <c r="O495" i="90"/>
  <c r="N495" i="90"/>
  <c r="U492" i="90"/>
  <c r="T492" i="90"/>
  <c r="O492" i="90"/>
  <c r="N492" i="90"/>
  <c r="U489" i="90"/>
  <c r="T489" i="90"/>
  <c r="O489" i="90"/>
  <c r="N489" i="90"/>
  <c r="U486" i="90"/>
  <c r="T486" i="90"/>
  <c r="O486" i="90"/>
  <c r="N486" i="90"/>
  <c r="U483" i="90"/>
  <c r="T483" i="90"/>
  <c r="O483" i="90"/>
  <c r="N483" i="90"/>
  <c r="U480" i="90"/>
  <c r="T480" i="90"/>
  <c r="O480" i="90"/>
  <c r="N480" i="90"/>
  <c r="N477" i="90"/>
  <c r="P477" i="90"/>
  <c r="O477" i="90"/>
  <c r="P473" i="90"/>
  <c r="U473" i="90"/>
  <c r="N473" i="90"/>
  <c r="O473" i="90"/>
  <c r="T473" i="90"/>
  <c r="T469" i="90"/>
  <c r="N469" i="90"/>
  <c r="O469" i="90"/>
  <c r="U469" i="90"/>
  <c r="T466" i="90"/>
  <c r="N466" i="90"/>
  <c r="O466" i="90"/>
  <c r="U466" i="90"/>
  <c r="T463" i="90"/>
  <c r="N463" i="90"/>
  <c r="O463" i="90"/>
  <c r="U463" i="90"/>
  <c r="T460" i="90"/>
  <c r="N460" i="90"/>
  <c r="U460" i="90"/>
  <c r="O460" i="90"/>
  <c r="N457" i="90"/>
  <c r="P457" i="90"/>
  <c r="O457" i="90"/>
  <c r="O454" i="90"/>
  <c r="N454" i="90"/>
  <c r="P454" i="90"/>
  <c r="O451" i="90"/>
  <c r="U451" i="90"/>
  <c r="N451" i="90"/>
  <c r="T451" i="90"/>
  <c r="O448" i="90"/>
  <c r="U448" i="90"/>
  <c r="T448" i="90"/>
  <c r="N448" i="90"/>
  <c r="O445" i="90"/>
  <c r="U445" i="90"/>
  <c r="N445" i="90"/>
  <c r="T445" i="90"/>
  <c r="O440" i="90"/>
  <c r="U440" i="90"/>
  <c r="T440" i="90"/>
  <c r="N440" i="90"/>
  <c r="O438" i="90"/>
  <c r="U438" i="90"/>
  <c r="N438" i="90"/>
  <c r="T438" i="90"/>
  <c r="P435" i="90"/>
  <c r="N435" i="90"/>
  <c r="O435" i="90"/>
  <c r="O432" i="90"/>
  <c r="P432" i="90"/>
  <c r="N432" i="90"/>
  <c r="N429" i="90"/>
  <c r="T429" i="90"/>
  <c r="U429" i="90"/>
  <c r="O429" i="90"/>
  <c r="N426" i="90"/>
  <c r="T426" i="90"/>
  <c r="U426" i="90"/>
  <c r="O426" i="90"/>
  <c r="N423" i="90"/>
  <c r="T423" i="90"/>
  <c r="U423" i="90"/>
  <c r="O423" i="90"/>
  <c r="T420" i="90"/>
  <c r="N420" i="90"/>
  <c r="U420" i="90"/>
  <c r="O420" i="90"/>
  <c r="T417" i="90"/>
  <c r="N417" i="90"/>
  <c r="U417" i="90"/>
  <c r="O417" i="90"/>
  <c r="P414" i="90"/>
  <c r="O414" i="90"/>
  <c r="N414" i="90"/>
  <c r="T410" i="90"/>
  <c r="N410" i="90"/>
  <c r="U410" i="90"/>
  <c r="P410" i="90"/>
  <c r="O410" i="90"/>
  <c r="U406" i="90"/>
  <c r="N406" i="90"/>
  <c r="T406" i="90"/>
  <c r="O406" i="90"/>
  <c r="U403" i="90"/>
  <c r="O403" i="90"/>
  <c r="N403" i="90"/>
  <c r="T403" i="90"/>
  <c r="U400" i="90"/>
  <c r="T400" i="90"/>
  <c r="O400" i="90"/>
  <c r="N400" i="90"/>
  <c r="U397" i="90"/>
  <c r="T397" i="90"/>
  <c r="O397" i="90"/>
  <c r="N397" i="90"/>
  <c r="O394" i="90"/>
  <c r="P394" i="90"/>
  <c r="N394" i="90"/>
  <c r="O390" i="90"/>
  <c r="P390" i="90"/>
  <c r="N390" i="90"/>
  <c r="T388" i="90"/>
  <c r="O388" i="90"/>
  <c r="N388" i="90"/>
  <c r="U388" i="90"/>
  <c r="T385" i="90"/>
  <c r="U385" i="90"/>
  <c r="N385" i="90"/>
  <c r="O385" i="90"/>
  <c r="T382" i="90"/>
  <c r="O382" i="90"/>
  <c r="U382" i="90"/>
  <c r="N382" i="90"/>
  <c r="T379" i="90"/>
  <c r="N379" i="90"/>
  <c r="U379" i="90"/>
  <c r="O379" i="90"/>
  <c r="T376" i="90"/>
  <c r="O376" i="90"/>
  <c r="N376" i="90"/>
  <c r="U376" i="90"/>
  <c r="N373" i="90"/>
  <c r="P373" i="90"/>
  <c r="O373" i="90"/>
  <c r="O370" i="90"/>
  <c r="N370" i="90"/>
  <c r="P370" i="90"/>
  <c r="O367" i="90"/>
  <c r="T367" i="90"/>
  <c r="U367" i="90"/>
  <c r="N367" i="90"/>
  <c r="O363" i="90"/>
  <c r="T363" i="90"/>
  <c r="U363" i="90"/>
  <c r="N363" i="90"/>
  <c r="O360" i="90"/>
  <c r="N360" i="90"/>
  <c r="U360" i="90"/>
  <c r="T360" i="90"/>
  <c r="O356" i="90"/>
  <c r="N356" i="90"/>
  <c r="U356" i="90"/>
  <c r="T356" i="90"/>
  <c r="O354" i="90"/>
  <c r="U354" i="90"/>
  <c r="N354" i="90"/>
  <c r="T354" i="90"/>
  <c r="O350" i="90"/>
  <c r="N350" i="90"/>
  <c r="P350" i="90"/>
  <c r="N346" i="90"/>
  <c r="T346" i="90"/>
  <c r="O346" i="90"/>
  <c r="U346" i="90"/>
  <c r="N342" i="90"/>
  <c r="T342" i="90"/>
  <c r="U342" i="90"/>
  <c r="O342" i="90"/>
  <c r="N339" i="90"/>
  <c r="U339" i="90"/>
  <c r="O339" i="90"/>
  <c r="T339" i="90"/>
  <c r="N336" i="90"/>
  <c r="T336" i="90"/>
  <c r="U336" i="90"/>
  <c r="O336" i="90"/>
  <c r="Q332" i="90"/>
  <c r="T332" i="90"/>
  <c r="N332" i="90"/>
  <c r="O332" i="90"/>
  <c r="U332" i="90"/>
  <c r="R332" i="90"/>
  <c r="S332" i="90" s="1"/>
  <c r="P332" i="90"/>
  <c r="O328" i="90"/>
  <c r="P328" i="90"/>
  <c r="N328" i="90"/>
  <c r="U325" i="90"/>
  <c r="T325" i="90"/>
  <c r="O325" i="90"/>
  <c r="N325" i="90"/>
  <c r="U322" i="90"/>
  <c r="O322" i="90"/>
  <c r="N322" i="90"/>
  <c r="T322" i="90"/>
  <c r="U318" i="90"/>
  <c r="T318" i="90"/>
  <c r="O318" i="90"/>
  <c r="N318" i="90"/>
  <c r="U315" i="90"/>
  <c r="N315" i="90"/>
  <c r="O315" i="90"/>
  <c r="T315" i="90"/>
  <c r="T303" i="90"/>
  <c r="U303" i="90"/>
  <c r="O303" i="90"/>
  <c r="N303" i="90"/>
  <c r="T299" i="90"/>
  <c r="N299" i="90"/>
  <c r="U299" i="90"/>
  <c r="O299" i="90"/>
  <c r="U271" i="90"/>
  <c r="O271" i="90"/>
  <c r="N271" i="90"/>
  <c r="T271" i="90"/>
  <c r="N267" i="90"/>
  <c r="P267" i="90"/>
  <c r="O267" i="90"/>
  <c r="P263" i="90"/>
  <c r="N263" i="90"/>
  <c r="U263" i="90"/>
  <c r="T263" i="90"/>
  <c r="O263" i="90"/>
  <c r="T259" i="90"/>
  <c r="N259" i="90"/>
  <c r="U259" i="90"/>
  <c r="O259" i="90"/>
  <c r="T255" i="90"/>
  <c r="N255" i="90"/>
  <c r="U255" i="90"/>
  <c r="O255" i="90"/>
  <c r="T251" i="90"/>
  <c r="N251" i="90"/>
  <c r="U251" i="90"/>
  <c r="O251" i="90"/>
  <c r="N247" i="90"/>
  <c r="P247" i="90"/>
  <c r="O247" i="90"/>
  <c r="O239" i="90"/>
  <c r="T239" i="90"/>
  <c r="N239" i="90"/>
  <c r="U239" i="90"/>
  <c r="O235" i="90"/>
  <c r="T235" i="90"/>
  <c r="U235" i="90"/>
  <c r="N235" i="90"/>
  <c r="O231" i="90"/>
  <c r="T231" i="90"/>
  <c r="N231" i="90"/>
  <c r="U231" i="90"/>
  <c r="R227" i="90"/>
  <c r="S227" i="90" s="1"/>
  <c r="N227" i="90"/>
  <c r="P227" i="90"/>
  <c r="T227" i="90"/>
  <c r="U227" i="90"/>
  <c r="Q227" i="90"/>
  <c r="O227" i="90"/>
  <c r="N223" i="90"/>
  <c r="O223" i="90"/>
  <c r="P223" i="90"/>
  <c r="N219" i="90"/>
  <c r="U219" i="90"/>
  <c r="O219" i="90"/>
  <c r="T219" i="90"/>
  <c r="N215" i="90"/>
  <c r="U215" i="90"/>
  <c r="O215" i="90"/>
  <c r="T215" i="90"/>
  <c r="N211" i="90"/>
  <c r="U211" i="90"/>
  <c r="O211" i="90"/>
  <c r="T211" i="90"/>
  <c r="N207" i="90"/>
  <c r="U207" i="90"/>
  <c r="O207" i="90"/>
  <c r="T207" i="90"/>
  <c r="N203" i="90"/>
  <c r="O203" i="90"/>
  <c r="P203" i="90"/>
  <c r="U199" i="90"/>
  <c r="N199" i="90"/>
  <c r="O199" i="90"/>
  <c r="T199" i="90"/>
  <c r="U195" i="90"/>
  <c r="N195" i="90"/>
  <c r="T195" i="90"/>
  <c r="O195" i="90"/>
  <c r="U191" i="90"/>
  <c r="N191" i="90"/>
  <c r="T191" i="90"/>
  <c r="O191" i="90"/>
  <c r="U187" i="90"/>
  <c r="N187" i="90"/>
  <c r="T187" i="90"/>
  <c r="O187" i="90"/>
  <c r="N183" i="90"/>
  <c r="P183" i="90"/>
  <c r="O183" i="90"/>
  <c r="P179" i="90"/>
  <c r="T179" i="90"/>
  <c r="O179" i="90"/>
  <c r="N179" i="90"/>
  <c r="U179" i="90"/>
  <c r="T175" i="90"/>
  <c r="U175" i="90"/>
  <c r="O175" i="90"/>
  <c r="N175" i="90"/>
  <c r="T171" i="90"/>
  <c r="U171" i="90"/>
  <c r="O171" i="90"/>
  <c r="N171" i="90"/>
  <c r="T167" i="90"/>
  <c r="U167" i="90"/>
  <c r="O167" i="90"/>
  <c r="N167" i="90"/>
  <c r="N163" i="90"/>
  <c r="P163" i="90"/>
  <c r="O163" i="90"/>
  <c r="N159" i="90"/>
  <c r="O159" i="90"/>
  <c r="P159" i="90"/>
  <c r="O155" i="90"/>
  <c r="T155" i="90"/>
  <c r="N155" i="90"/>
  <c r="U155" i="90"/>
  <c r="O151" i="90"/>
  <c r="T151" i="90"/>
  <c r="N151" i="90"/>
  <c r="U151" i="90"/>
  <c r="O147" i="90"/>
  <c r="T147" i="90"/>
  <c r="N147" i="90"/>
  <c r="U147" i="90"/>
  <c r="N139" i="90"/>
  <c r="O139" i="90"/>
  <c r="P139" i="90"/>
  <c r="N135" i="90"/>
  <c r="O135" i="90"/>
  <c r="U135" i="90"/>
  <c r="T135" i="90"/>
  <c r="N131" i="90"/>
  <c r="O131" i="90"/>
  <c r="U131" i="90"/>
  <c r="N127" i="90"/>
  <c r="O127" i="90"/>
  <c r="U127" i="90"/>
  <c r="N123" i="90"/>
  <c r="O123" i="90"/>
  <c r="U123" i="90"/>
  <c r="N119" i="90"/>
  <c r="O119" i="90"/>
  <c r="U89" i="90"/>
  <c r="U93" i="90"/>
  <c r="P99" i="90"/>
  <c r="T104" i="90"/>
  <c r="N110" i="90"/>
  <c r="O115" i="90"/>
  <c r="O121" i="90"/>
  <c r="O126" i="90"/>
  <c r="T131" i="90"/>
  <c r="P499" i="90"/>
  <c r="O499" i="90"/>
  <c r="N499" i="90"/>
  <c r="P496" i="90"/>
  <c r="O496" i="90"/>
  <c r="N496" i="90"/>
  <c r="U493" i="90"/>
  <c r="T493" i="90"/>
  <c r="O493" i="90"/>
  <c r="N493" i="90"/>
  <c r="U490" i="90"/>
  <c r="T490" i="90"/>
  <c r="O490" i="90"/>
  <c r="N490" i="90"/>
  <c r="U487" i="90"/>
  <c r="T487" i="90"/>
  <c r="O487" i="90"/>
  <c r="N487" i="90"/>
  <c r="U484" i="90"/>
  <c r="T484" i="90"/>
  <c r="O484" i="90"/>
  <c r="N484" i="90"/>
  <c r="U481" i="90"/>
  <c r="T481" i="90"/>
  <c r="O481" i="90"/>
  <c r="N481" i="90"/>
  <c r="O478" i="90"/>
  <c r="N478" i="90"/>
  <c r="P478" i="90"/>
  <c r="P476" i="90"/>
  <c r="O476" i="90"/>
  <c r="N476" i="90"/>
  <c r="T472" i="90"/>
  <c r="N472" i="90"/>
  <c r="O472" i="90"/>
  <c r="U472" i="90"/>
  <c r="T470" i="90"/>
  <c r="N470" i="90"/>
  <c r="O470" i="90"/>
  <c r="U470" i="90"/>
  <c r="T467" i="90"/>
  <c r="N467" i="90"/>
  <c r="O467" i="90"/>
  <c r="U467" i="90"/>
  <c r="T464" i="90"/>
  <c r="N464" i="90"/>
  <c r="O464" i="90"/>
  <c r="U464" i="90"/>
  <c r="T461" i="90"/>
  <c r="N461" i="90"/>
  <c r="O461" i="90"/>
  <c r="U461" i="90"/>
  <c r="T458" i="90"/>
  <c r="O458" i="90"/>
  <c r="Q458" i="90"/>
  <c r="N458" i="90"/>
  <c r="U458" i="90"/>
  <c r="R458" i="90"/>
  <c r="S458" i="90" s="1"/>
  <c r="P458" i="90"/>
  <c r="P455" i="90"/>
  <c r="N455" i="90"/>
  <c r="O455" i="90"/>
  <c r="O452" i="90"/>
  <c r="T452" i="90"/>
  <c r="U452" i="90"/>
  <c r="P452" i="90"/>
  <c r="N452" i="90"/>
  <c r="O449" i="90"/>
  <c r="U449" i="90"/>
  <c r="N449" i="90"/>
  <c r="T449" i="90"/>
  <c r="O447" i="90"/>
  <c r="U447" i="90"/>
  <c r="N447" i="90"/>
  <c r="T447" i="90"/>
  <c r="O444" i="90"/>
  <c r="U444" i="90"/>
  <c r="T444" i="90"/>
  <c r="N444" i="90"/>
  <c r="O442" i="90"/>
  <c r="U442" i="90"/>
  <c r="T442" i="90"/>
  <c r="N442" i="90"/>
  <c r="O439" i="90"/>
  <c r="U439" i="90"/>
  <c r="N439" i="90"/>
  <c r="T439" i="90"/>
  <c r="O436" i="90"/>
  <c r="N436" i="90"/>
  <c r="P436" i="90"/>
  <c r="N433" i="90"/>
  <c r="P433" i="90"/>
  <c r="O433" i="90"/>
  <c r="N430" i="90"/>
  <c r="T430" i="90"/>
  <c r="U430" i="90"/>
  <c r="O430" i="90"/>
  <c r="N427" i="90"/>
  <c r="T427" i="90"/>
  <c r="O427" i="90"/>
  <c r="U427" i="90"/>
  <c r="N424" i="90"/>
  <c r="T424" i="90"/>
  <c r="U424" i="90"/>
  <c r="O424" i="90"/>
  <c r="T421" i="90"/>
  <c r="N421" i="90"/>
  <c r="U421" i="90"/>
  <c r="O421" i="90"/>
  <c r="T418" i="90"/>
  <c r="O418" i="90"/>
  <c r="N418" i="90"/>
  <c r="U418" i="90"/>
  <c r="N415" i="90"/>
  <c r="O415" i="90"/>
  <c r="P415" i="90"/>
  <c r="P412" i="90"/>
  <c r="O412" i="90"/>
  <c r="N412" i="90"/>
  <c r="U409" i="90"/>
  <c r="T409" i="90"/>
  <c r="O409" i="90"/>
  <c r="N409" i="90"/>
  <c r="U407" i="90"/>
  <c r="O407" i="90"/>
  <c r="N407" i="90"/>
  <c r="T407" i="90"/>
  <c r="U404" i="90"/>
  <c r="T404" i="90"/>
  <c r="O404" i="90"/>
  <c r="N404" i="90"/>
  <c r="U401" i="90"/>
  <c r="T401" i="90"/>
  <c r="O401" i="90"/>
  <c r="N401" i="90"/>
  <c r="U398" i="90"/>
  <c r="N398" i="90"/>
  <c r="T398" i="90"/>
  <c r="O398" i="90"/>
  <c r="U395" i="90"/>
  <c r="P395" i="90"/>
  <c r="R395" i="90"/>
  <c r="S395" i="90" s="1"/>
  <c r="Q395" i="90"/>
  <c r="O395" i="90"/>
  <c r="T395" i="90"/>
  <c r="N395" i="90"/>
  <c r="P392" i="90"/>
  <c r="O392" i="90"/>
  <c r="N392" i="90"/>
  <c r="P389" i="90"/>
  <c r="T389" i="90"/>
  <c r="O389" i="90"/>
  <c r="N389" i="90"/>
  <c r="U389" i="90"/>
  <c r="T386" i="90"/>
  <c r="U386" i="90"/>
  <c r="O386" i="90"/>
  <c r="N386" i="90"/>
  <c r="T383" i="90"/>
  <c r="N383" i="90"/>
  <c r="U383" i="90"/>
  <c r="O383" i="90"/>
  <c r="T380" i="90"/>
  <c r="O380" i="90"/>
  <c r="U380" i="90"/>
  <c r="N380" i="90"/>
  <c r="T377" i="90"/>
  <c r="U377" i="90"/>
  <c r="N377" i="90"/>
  <c r="O377" i="90"/>
  <c r="T375" i="90"/>
  <c r="N375" i="90"/>
  <c r="U375" i="90"/>
  <c r="O375" i="90"/>
  <c r="P372" i="90"/>
  <c r="N372" i="90"/>
  <c r="O372" i="90"/>
  <c r="O368" i="90"/>
  <c r="N368" i="90"/>
  <c r="T368" i="90"/>
  <c r="U368" i="90"/>
  <c r="P368" i="90"/>
  <c r="O365" i="90"/>
  <c r="T365" i="90"/>
  <c r="N365" i="90"/>
  <c r="U365" i="90"/>
  <c r="O362" i="90"/>
  <c r="U362" i="90"/>
  <c r="N362" i="90"/>
  <c r="T362" i="90"/>
  <c r="O359" i="90"/>
  <c r="T359" i="90"/>
  <c r="U359" i="90"/>
  <c r="N359" i="90"/>
  <c r="O358" i="90"/>
  <c r="U358" i="90"/>
  <c r="N358" i="90"/>
  <c r="T358" i="90"/>
  <c r="O355" i="90"/>
  <c r="T355" i="90"/>
  <c r="U355" i="90"/>
  <c r="N355" i="90"/>
  <c r="P352" i="90"/>
  <c r="N352" i="90"/>
  <c r="O352" i="90"/>
  <c r="P351" i="90"/>
  <c r="N351" i="90"/>
  <c r="O351" i="90"/>
  <c r="O348" i="90"/>
  <c r="P348" i="90"/>
  <c r="N348" i="90"/>
  <c r="N345" i="90"/>
  <c r="O345" i="90"/>
  <c r="U345" i="90"/>
  <c r="T345" i="90"/>
  <c r="N343" i="90"/>
  <c r="U343" i="90"/>
  <c r="O343" i="90"/>
  <c r="T343" i="90"/>
  <c r="N340" i="90"/>
  <c r="T340" i="90"/>
  <c r="U340" i="90"/>
  <c r="O340" i="90"/>
  <c r="N337" i="90"/>
  <c r="O337" i="90"/>
  <c r="U337" i="90"/>
  <c r="T337" i="90"/>
  <c r="N334" i="90"/>
  <c r="T334" i="90"/>
  <c r="U334" i="90"/>
  <c r="O334" i="90"/>
  <c r="P331" i="90"/>
  <c r="O331" i="90"/>
  <c r="N331" i="90"/>
  <c r="N329" i="90"/>
  <c r="P329" i="90"/>
  <c r="O329" i="90"/>
  <c r="T326" i="90"/>
  <c r="U326" i="90"/>
  <c r="N326" i="90"/>
  <c r="P326" i="90"/>
  <c r="O326" i="90"/>
  <c r="U323" i="90"/>
  <c r="N323" i="90"/>
  <c r="T323" i="90"/>
  <c r="O323" i="90"/>
  <c r="U320" i="90"/>
  <c r="O320" i="90"/>
  <c r="T320" i="90"/>
  <c r="N320" i="90"/>
  <c r="U317" i="90"/>
  <c r="T317" i="90"/>
  <c r="N317" i="90"/>
  <c r="O317" i="90"/>
  <c r="U314" i="90"/>
  <c r="T314" i="90"/>
  <c r="O314" i="90"/>
  <c r="N314" i="90"/>
  <c r="U313" i="90"/>
  <c r="T313" i="90"/>
  <c r="O313" i="90"/>
  <c r="N313" i="90"/>
  <c r="U311" i="90"/>
  <c r="P311" i="90"/>
  <c r="Q311" i="90"/>
  <c r="T311" i="90"/>
  <c r="R311" i="90"/>
  <c r="S311" i="90" s="1"/>
  <c r="O311" i="90"/>
  <c r="N311" i="90"/>
  <c r="P307" i="90"/>
  <c r="O307" i="90"/>
  <c r="N307" i="90"/>
  <c r="T295" i="90"/>
  <c r="O295" i="90"/>
  <c r="N295" i="90"/>
  <c r="U295" i="90"/>
  <c r="T291" i="90"/>
  <c r="U291" i="90"/>
  <c r="O291" i="90"/>
  <c r="N291" i="90"/>
  <c r="O283" i="90"/>
  <c r="U283" i="90"/>
  <c r="T283" i="90"/>
  <c r="N283" i="90"/>
  <c r="N243" i="90"/>
  <c r="O243" i="90"/>
  <c r="P243" i="90"/>
  <c r="T304" i="90"/>
  <c r="N304" i="90"/>
  <c r="O304" i="90"/>
  <c r="U304" i="90"/>
  <c r="T296" i="90"/>
  <c r="N296" i="90"/>
  <c r="U296" i="90"/>
  <c r="O296" i="90"/>
  <c r="O288" i="90"/>
  <c r="P288" i="90"/>
  <c r="N288" i="90"/>
  <c r="O280" i="90"/>
  <c r="U280" i="90"/>
  <c r="T280" i="90"/>
  <c r="N280" i="90"/>
  <c r="U272" i="90"/>
  <c r="T272" i="90"/>
  <c r="O272" i="90"/>
  <c r="N272" i="90"/>
  <c r="T252" i="90"/>
  <c r="O252" i="90"/>
  <c r="N252" i="90"/>
  <c r="U252" i="90"/>
  <c r="T248" i="90"/>
  <c r="O248" i="90"/>
  <c r="R248" i="90"/>
  <c r="S248" i="90" s="1"/>
  <c r="Q248" i="90"/>
  <c r="P248" i="90"/>
  <c r="N248" i="90"/>
  <c r="U248" i="90"/>
  <c r="O244" i="90"/>
  <c r="N244" i="90"/>
  <c r="P244" i="90"/>
  <c r="O240" i="90"/>
  <c r="N240" i="90"/>
  <c r="U240" i="90"/>
  <c r="T240" i="90"/>
  <c r="O232" i="90"/>
  <c r="N232" i="90"/>
  <c r="U232" i="90"/>
  <c r="T232" i="90"/>
  <c r="O228" i="90"/>
  <c r="N228" i="90"/>
  <c r="U228" i="90"/>
  <c r="T228" i="90"/>
  <c r="O224" i="90"/>
  <c r="N224" i="90"/>
  <c r="P224" i="90"/>
  <c r="N216" i="90"/>
  <c r="T216" i="90"/>
  <c r="U216" i="90"/>
  <c r="O216" i="90"/>
  <c r="N212" i="90"/>
  <c r="T212" i="90"/>
  <c r="O212" i="90"/>
  <c r="U212" i="90"/>
  <c r="N208" i="90"/>
  <c r="T208" i="90"/>
  <c r="U208" i="90"/>
  <c r="O208" i="90"/>
  <c r="O204" i="90"/>
  <c r="N204" i="90"/>
  <c r="P204" i="90"/>
  <c r="T200" i="90"/>
  <c r="U200" i="90"/>
  <c r="O200" i="90"/>
  <c r="P200" i="90"/>
  <c r="N200" i="90"/>
  <c r="U192" i="90"/>
  <c r="O192" i="90"/>
  <c r="N192" i="90"/>
  <c r="T192" i="90"/>
  <c r="U188" i="90"/>
  <c r="O188" i="90"/>
  <c r="T188" i="90"/>
  <c r="N188" i="90"/>
  <c r="O184" i="90"/>
  <c r="P184" i="90"/>
  <c r="N184" i="90"/>
  <c r="O180" i="90"/>
  <c r="P180" i="90"/>
  <c r="N180" i="90"/>
  <c r="T176" i="90"/>
  <c r="U176" i="90"/>
  <c r="O176" i="90"/>
  <c r="N176" i="90"/>
  <c r="T172" i="90"/>
  <c r="U172" i="90"/>
  <c r="O172" i="90"/>
  <c r="N172" i="90"/>
  <c r="T168" i="90"/>
  <c r="U168" i="90"/>
  <c r="O168" i="90"/>
  <c r="N168" i="90"/>
  <c r="T164" i="90"/>
  <c r="O164" i="90"/>
  <c r="P164" i="90"/>
  <c r="U164" i="90"/>
  <c r="N164" i="90"/>
  <c r="R164" i="90"/>
  <c r="S164" i="90" s="1"/>
  <c r="Q164" i="90"/>
  <c r="O160" i="90"/>
  <c r="P160" i="90"/>
  <c r="N160" i="90"/>
  <c r="O156" i="90"/>
  <c r="U156" i="90"/>
  <c r="T156" i="90"/>
  <c r="N156" i="90"/>
  <c r="O152" i="90"/>
  <c r="U152" i="90"/>
  <c r="T152" i="90"/>
  <c r="N152" i="90"/>
  <c r="O148" i="90"/>
  <c r="U148" i="90"/>
  <c r="T148" i="90"/>
  <c r="N148" i="90"/>
  <c r="O140" i="90"/>
  <c r="P140" i="90"/>
  <c r="N140" i="90"/>
  <c r="N136" i="90"/>
  <c r="T136" i="90"/>
  <c r="O136" i="90"/>
  <c r="U136" i="90"/>
  <c r="N132" i="90"/>
  <c r="T132" i="90"/>
  <c r="O132" i="90"/>
  <c r="N128" i="90"/>
  <c r="T128" i="90"/>
  <c r="O128" i="90"/>
  <c r="N124" i="90"/>
  <c r="T124" i="90"/>
  <c r="O124" i="90"/>
  <c r="O120" i="90"/>
  <c r="P120" i="90"/>
  <c r="N120" i="90"/>
  <c r="P74" i="90"/>
  <c r="O79" i="90"/>
  <c r="U82" i="90"/>
  <c r="U86" i="90"/>
  <c r="U90" i="90"/>
  <c r="N95" i="90"/>
  <c r="O101" i="90"/>
  <c r="N106" i="90"/>
  <c r="O111" i="90"/>
  <c r="P116" i="90"/>
  <c r="R122" i="90"/>
  <c r="S122" i="90" s="1"/>
  <c r="T127" i="90"/>
  <c r="U132" i="90"/>
  <c r="O143" i="90"/>
  <c r="N145" i="90"/>
  <c r="R143" i="90"/>
  <c r="S143" i="90" s="1"/>
  <c r="N143" i="90"/>
  <c r="P143" i="90"/>
  <c r="N144" i="90"/>
  <c r="T145" i="90"/>
  <c r="Q143" i="90"/>
  <c r="T144" i="90"/>
  <c r="U145" i="90"/>
  <c r="T143" i="90"/>
  <c r="U144" i="90"/>
  <c r="AF7" i="89"/>
  <c r="AB7" i="89"/>
  <c r="S23" i="89"/>
  <c r="S24" i="89"/>
  <c r="S25" i="89"/>
  <c r="S26" i="89"/>
  <c r="S27" i="89"/>
  <c r="AD7" i="82"/>
  <c r="AD8" i="82"/>
  <c r="AD9" i="82"/>
  <c r="AD10" i="82"/>
  <c r="AD11" i="82"/>
  <c r="AD12" i="82"/>
  <c r="AD13" i="82"/>
  <c r="AD14" i="82"/>
  <c r="AD15" i="82"/>
  <c r="AD16" i="82"/>
  <c r="AD17" i="82"/>
  <c r="AD18" i="82"/>
  <c r="AD19" i="82"/>
  <c r="AD20" i="82"/>
  <c r="AD21" i="82"/>
  <c r="AD22" i="82"/>
  <c r="AD23" i="82"/>
  <c r="AD24" i="82"/>
  <c r="AD25" i="82"/>
  <c r="AD6" i="82"/>
  <c r="AB7" i="82"/>
  <c r="AB8" i="82"/>
  <c r="AB9" i="82"/>
  <c r="AB10" i="82"/>
  <c r="AB11" i="82"/>
  <c r="AB12" i="82"/>
  <c r="AB13" i="82"/>
  <c r="AB14" i="82"/>
  <c r="AB15" i="82"/>
  <c r="AB16" i="82"/>
  <c r="AB17" i="82"/>
  <c r="AB18" i="82"/>
  <c r="AB19" i="82"/>
  <c r="AB20" i="82"/>
  <c r="AB21" i="82"/>
  <c r="AB22" i="82"/>
  <c r="AB23" i="82"/>
  <c r="AB24" i="82"/>
  <c r="AB25" i="82"/>
  <c r="AB6" i="82"/>
  <c r="G21" i="82"/>
  <c r="I21" i="82"/>
  <c r="R23" i="89" s="1"/>
  <c r="G22" i="82"/>
  <c r="I22" i="82"/>
  <c r="AF22" i="82" s="1"/>
  <c r="G23" i="82"/>
  <c r="I23" i="82"/>
  <c r="AF23" i="82" s="1"/>
  <c r="G24" i="82"/>
  <c r="I24" i="82"/>
  <c r="G25" i="82"/>
  <c r="I25" i="82"/>
  <c r="H244" i="89"/>
  <c r="I244" i="89"/>
  <c r="J244" i="89"/>
  <c r="K244" i="89"/>
  <c r="L244" i="89"/>
  <c r="M244" i="89"/>
  <c r="N244" i="89"/>
  <c r="O244" i="89"/>
  <c r="P244" i="89"/>
  <c r="Q244" i="89"/>
  <c r="H245" i="89"/>
  <c r="I245" i="89"/>
  <c r="J245" i="89"/>
  <c r="K245" i="89"/>
  <c r="L245" i="89"/>
  <c r="M245" i="89"/>
  <c r="N245" i="89"/>
  <c r="O245" i="89"/>
  <c r="P245" i="89"/>
  <c r="Q245" i="89"/>
  <c r="H246" i="89"/>
  <c r="I246" i="89"/>
  <c r="J246" i="89"/>
  <c r="K246" i="89"/>
  <c r="L246" i="89"/>
  <c r="M246" i="89"/>
  <c r="N246" i="89"/>
  <c r="O246" i="89"/>
  <c r="P246" i="89"/>
  <c r="Q246" i="89"/>
  <c r="H247" i="89"/>
  <c r="I247" i="89"/>
  <c r="J247" i="89"/>
  <c r="K247" i="89"/>
  <c r="L247" i="89"/>
  <c r="M247" i="89"/>
  <c r="N247" i="89"/>
  <c r="O247" i="89"/>
  <c r="P247" i="89"/>
  <c r="Q247" i="89"/>
  <c r="H248" i="89"/>
  <c r="I248" i="89"/>
  <c r="J248" i="89"/>
  <c r="K248" i="89"/>
  <c r="L248" i="89"/>
  <c r="M248" i="89"/>
  <c r="N248" i="89"/>
  <c r="O248" i="89"/>
  <c r="P248" i="89"/>
  <c r="Q248" i="89"/>
  <c r="H249" i="89"/>
  <c r="I249" i="89"/>
  <c r="J249" i="89"/>
  <c r="K249" i="89"/>
  <c r="L249" i="89"/>
  <c r="M249" i="89"/>
  <c r="N249" i="89"/>
  <c r="O249" i="89"/>
  <c r="P249" i="89"/>
  <c r="Q249" i="89"/>
  <c r="H250" i="89"/>
  <c r="I250" i="89"/>
  <c r="J250" i="89"/>
  <c r="K250" i="89"/>
  <c r="L250" i="89"/>
  <c r="M250" i="89"/>
  <c r="N250" i="89"/>
  <c r="O250" i="89"/>
  <c r="P250" i="89"/>
  <c r="Q250" i="89"/>
  <c r="H251" i="89"/>
  <c r="I251" i="89"/>
  <c r="J251" i="89"/>
  <c r="K251" i="89"/>
  <c r="L251" i="89"/>
  <c r="M251" i="89"/>
  <c r="N251" i="89"/>
  <c r="O251" i="89"/>
  <c r="P251" i="89"/>
  <c r="Q251" i="89"/>
  <c r="H252" i="89"/>
  <c r="I252" i="89"/>
  <c r="J252" i="89"/>
  <c r="K252" i="89"/>
  <c r="L252" i="89"/>
  <c r="M252" i="89"/>
  <c r="N252" i="89"/>
  <c r="O252" i="89"/>
  <c r="P252" i="89"/>
  <c r="Q252" i="89"/>
  <c r="H253" i="89"/>
  <c r="I253" i="89"/>
  <c r="J253" i="89"/>
  <c r="K253" i="89"/>
  <c r="L253" i="89"/>
  <c r="M253" i="89"/>
  <c r="N253" i="89"/>
  <c r="O253" i="89"/>
  <c r="P253" i="89"/>
  <c r="Q253" i="89"/>
  <c r="H254" i="89"/>
  <c r="I254" i="89"/>
  <c r="J254" i="89"/>
  <c r="K254" i="89"/>
  <c r="L254" i="89"/>
  <c r="M254" i="89"/>
  <c r="N254" i="89"/>
  <c r="O254" i="89"/>
  <c r="P254" i="89"/>
  <c r="Q254" i="89"/>
  <c r="H255" i="89"/>
  <c r="I255" i="89"/>
  <c r="J255" i="89"/>
  <c r="K255" i="89"/>
  <c r="L255" i="89"/>
  <c r="M255" i="89"/>
  <c r="N255" i="89"/>
  <c r="O255" i="89"/>
  <c r="P255" i="89"/>
  <c r="Q255" i="89"/>
  <c r="H256" i="89"/>
  <c r="I256" i="89"/>
  <c r="J256" i="89"/>
  <c r="K256" i="89"/>
  <c r="L256" i="89"/>
  <c r="M256" i="89"/>
  <c r="N256" i="89"/>
  <c r="O256" i="89"/>
  <c r="P256" i="89"/>
  <c r="Q256" i="89"/>
  <c r="H257" i="89"/>
  <c r="I257" i="89"/>
  <c r="J257" i="89"/>
  <c r="K257" i="89"/>
  <c r="L257" i="89"/>
  <c r="M257" i="89"/>
  <c r="N257" i="89"/>
  <c r="O257" i="89"/>
  <c r="P257" i="89"/>
  <c r="Q257" i="89"/>
  <c r="H258" i="89"/>
  <c r="I258" i="89"/>
  <c r="J258" i="89"/>
  <c r="K258" i="89"/>
  <c r="L258" i="89"/>
  <c r="M258" i="89"/>
  <c r="N258" i="89"/>
  <c r="O258" i="89"/>
  <c r="P258" i="89"/>
  <c r="Q258" i="89"/>
  <c r="H259" i="89"/>
  <c r="I259" i="89"/>
  <c r="J259" i="89"/>
  <c r="K259" i="89"/>
  <c r="L259" i="89"/>
  <c r="M259" i="89"/>
  <c r="N259" i="89"/>
  <c r="O259" i="89"/>
  <c r="P259" i="89"/>
  <c r="Q259" i="89"/>
  <c r="H260" i="89"/>
  <c r="I260" i="89"/>
  <c r="J260" i="89"/>
  <c r="K260" i="89"/>
  <c r="L260" i="89"/>
  <c r="M260" i="89"/>
  <c r="N260" i="89"/>
  <c r="O260" i="89"/>
  <c r="P260" i="89"/>
  <c r="Q260" i="89"/>
  <c r="H261" i="89"/>
  <c r="I261" i="89"/>
  <c r="J261" i="89"/>
  <c r="K261" i="89"/>
  <c r="L261" i="89"/>
  <c r="M261" i="89"/>
  <c r="N261" i="89"/>
  <c r="O261" i="89"/>
  <c r="P261" i="89"/>
  <c r="Q261" i="89"/>
  <c r="H262" i="89"/>
  <c r="I262" i="89"/>
  <c r="J262" i="89"/>
  <c r="K262" i="89"/>
  <c r="L262" i="89"/>
  <c r="M262" i="89"/>
  <c r="N262" i="89"/>
  <c r="O262" i="89"/>
  <c r="P262" i="89"/>
  <c r="Q262" i="89"/>
  <c r="H263" i="89"/>
  <c r="I263" i="89"/>
  <c r="J263" i="89"/>
  <c r="K263" i="89"/>
  <c r="L263" i="89"/>
  <c r="M263" i="89"/>
  <c r="N263" i="89"/>
  <c r="O263" i="89"/>
  <c r="P263" i="89"/>
  <c r="Q263" i="89"/>
  <c r="H264" i="89"/>
  <c r="I264" i="89"/>
  <c r="J264" i="89"/>
  <c r="K264" i="89"/>
  <c r="L264" i="89"/>
  <c r="M264" i="89"/>
  <c r="N264" i="89"/>
  <c r="O264" i="89"/>
  <c r="P264" i="89"/>
  <c r="Q264" i="89"/>
  <c r="H265" i="89"/>
  <c r="I265" i="89"/>
  <c r="J265" i="89"/>
  <c r="K265" i="89"/>
  <c r="L265" i="89"/>
  <c r="M265" i="89"/>
  <c r="N265" i="89"/>
  <c r="O265" i="89"/>
  <c r="P265" i="89"/>
  <c r="Q265" i="89"/>
  <c r="H266" i="89"/>
  <c r="I266" i="89"/>
  <c r="J266" i="89"/>
  <c r="K266" i="89"/>
  <c r="L266" i="89"/>
  <c r="M266" i="89"/>
  <c r="N266" i="89"/>
  <c r="O266" i="89"/>
  <c r="P266" i="89"/>
  <c r="Q266" i="89"/>
  <c r="H267" i="89"/>
  <c r="I267" i="89"/>
  <c r="J267" i="89"/>
  <c r="K267" i="89"/>
  <c r="L267" i="89"/>
  <c r="M267" i="89"/>
  <c r="N267" i="89"/>
  <c r="O267" i="89"/>
  <c r="P267" i="89"/>
  <c r="Q267" i="89"/>
  <c r="H268" i="89"/>
  <c r="I268" i="89"/>
  <c r="J268" i="89"/>
  <c r="K268" i="89"/>
  <c r="L268" i="89"/>
  <c r="M268" i="89"/>
  <c r="N268" i="89"/>
  <c r="O268" i="89"/>
  <c r="P268" i="89"/>
  <c r="Q268" i="89"/>
  <c r="H269" i="89"/>
  <c r="I269" i="89"/>
  <c r="J269" i="89"/>
  <c r="K269" i="89"/>
  <c r="L269" i="89"/>
  <c r="M269" i="89"/>
  <c r="N269" i="89"/>
  <c r="O269" i="89"/>
  <c r="P269" i="89"/>
  <c r="Q269" i="89"/>
  <c r="H270" i="89"/>
  <c r="I270" i="89"/>
  <c r="J270" i="89"/>
  <c r="K270" i="89"/>
  <c r="L270" i="89"/>
  <c r="M270" i="89"/>
  <c r="N270" i="89"/>
  <c r="O270" i="89"/>
  <c r="P270" i="89"/>
  <c r="Q270" i="89"/>
  <c r="H271" i="89"/>
  <c r="I271" i="89"/>
  <c r="J271" i="89"/>
  <c r="K271" i="89"/>
  <c r="L271" i="89"/>
  <c r="M271" i="89"/>
  <c r="N271" i="89"/>
  <c r="O271" i="89"/>
  <c r="P271" i="89"/>
  <c r="Q271" i="89"/>
  <c r="H272" i="89"/>
  <c r="I272" i="89"/>
  <c r="J272" i="89"/>
  <c r="K272" i="89"/>
  <c r="L272" i="89"/>
  <c r="M272" i="89"/>
  <c r="N272" i="89"/>
  <c r="O272" i="89"/>
  <c r="P272" i="89"/>
  <c r="Q272" i="89"/>
  <c r="H273" i="89"/>
  <c r="I273" i="89"/>
  <c r="J273" i="89"/>
  <c r="K273" i="89"/>
  <c r="L273" i="89"/>
  <c r="M273" i="89"/>
  <c r="N273" i="89"/>
  <c r="O273" i="89"/>
  <c r="P273" i="89"/>
  <c r="Q273" i="89"/>
  <c r="H274" i="89"/>
  <c r="I274" i="89"/>
  <c r="J274" i="89"/>
  <c r="K274" i="89"/>
  <c r="L274" i="89"/>
  <c r="M274" i="89"/>
  <c r="N274" i="89"/>
  <c r="O274" i="89"/>
  <c r="P274" i="89"/>
  <c r="Q274" i="89"/>
  <c r="H275" i="89"/>
  <c r="I275" i="89"/>
  <c r="J275" i="89"/>
  <c r="K275" i="89"/>
  <c r="L275" i="89"/>
  <c r="M275" i="89"/>
  <c r="N275" i="89"/>
  <c r="O275" i="89"/>
  <c r="P275" i="89"/>
  <c r="Q275" i="89"/>
  <c r="H276" i="89"/>
  <c r="I276" i="89"/>
  <c r="J276" i="89"/>
  <c r="K276" i="89"/>
  <c r="L276" i="89"/>
  <c r="M276" i="89"/>
  <c r="N276" i="89"/>
  <c r="O276" i="89"/>
  <c r="P276" i="89"/>
  <c r="Q276" i="89"/>
  <c r="H277" i="89"/>
  <c r="I277" i="89"/>
  <c r="J277" i="89"/>
  <c r="K277" i="89"/>
  <c r="L277" i="89"/>
  <c r="M277" i="89"/>
  <c r="N277" i="89"/>
  <c r="O277" i="89"/>
  <c r="P277" i="89"/>
  <c r="Q277" i="89"/>
  <c r="H278" i="89"/>
  <c r="I278" i="89"/>
  <c r="J278" i="89"/>
  <c r="K278" i="89"/>
  <c r="L278" i="89"/>
  <c r="M278" i="89"/>
  <c r="N278" i="89"/>
  <c r="O278" i="89"/>
  <c r="P278" i="89"/>
  <c r="Q278" i="89"/>
  <c r="H279" i="89"/>
  <c r="I279" i="89"/>
  <c r="J279" i="89"/>
  <c r="K279" i="89"/>
  <c r="L279" i="89"/>
  <c r="M279" i="89"/>
  <c r="N279" i="89"/>
  <c r="O279" i="89"/>
  <c r="P279" i="89"/>
  <c r="Q279" i="89"/>
  <c r="H280" i="89"/>
  <c r="I280" i="89"/>
  <c r="J280" i="89"/>
  <c r="K280" i="89"/>
  <c r="L280" i="89"/>
  <c r="M280" i="89"/>
  <c r="N280" i="89"/>
  <c r="O280" i="89"/>
  <c r="P280" i="89"/>
  <c r="Q280" i="89"/>
  <c r="H281" i="89"/>
  <c r="I281" i="89"/>
  <c r="J281" i="89"/>
  <c r="K281" i="89"/>
  <c r="L281" i="89"/>
  <c r="M281" i="89"/>
  <c r="N281" i="89"/>
  <c r="O281" i="89"/>
  <c r="P281" i="89"/>
  <c r="Q281" i="89"/>
  <c r="H282" i="89"/>
  <c r="I282" i="89"/>
  <c r="J282" i="89"/>
  <c r="K282" i="89"/>
  <c r="L282" i="89"/>
  <c r="M282" i="89"/>
  <c r="N282" i="89"/>
  <c r="O282" i="89"/>
  <c r="P282" i="89"/>
  <c r="Q282" i="89"/>
  <c r="H283" i="89"/>
  <c r="I283" i="89"/>
  <c r="J283" i="89"/>
  <c r="K283" i="89"/>
  <c r="L283" i="89"/>
  <c r="M283" i="89"/>
  <c r="N283" i="89"/>
  <c r="O283" i="89"/>
  <c r="P283" i="89"/>
  <c r="Q283" i="89"/>
  <c r="H284" i="89"/>
  <c r="I284" i="89"/>
  <c r="J284" i="89"/>
  <c r="K284" i="89"/>
  <c r="L284" i="89"/>
  <c r="M284" i="89"/>
  <c r="N284" i="89"/>
  <c r="O284" i="89"/>
  <c r="P284" i="89"/>
  <c r="Q284" i="89"/>
  <c r="H285" i="89"/>
  <c r="I285" i="89"/>
  <c r="J285" i="89"/>
  <c r="K285" i="89"/>
  <c r="L285" i="89"/>
  <c r="M285" i="89"/>
  <c r="N285" i="89"/>
  <c r="O285" i="89"/>
  <c r="P285" i="89"/>
  <c r="Q285" i="89"/>
  <c r="H286" i="89"/>
  <c r="I286" i="89"/>
  <c r="J286" i="89"/>
  <c r="K286" i="89"/>
  <c r="L286" i="89"/>
  <c r="M286" i="89"/>
  <c r="N286" i="89"/>
  <c r="O286" i="89"/>
  <c r="P286" i="89"/>
  <c r="Q286" i="89"/>
  <c r="H287" i="89"/>
  <c r="I287" i="89"/>
  <c r="J287" i="89"/>
  <c r="K287" i="89"/>
  <c r="L287" i="89"/>
  <c r="M287" i="89"/>
  <c r="N287" i="89"/>
  <c r="O287" i="89"/>
  <c r="P287" i="89"/>
  <c r="Q287" i="89"/>
  <c r="H288" i="89"/>
  <c r="I288" i="89"/>
  <c r="J288" i="89"/>
  <c r="K288" i="89"/>
  <c r="L288" i="89"/>
  <c r="M288" i="89"/>
  <c r="N288" i="89"/>
  <c r="O288" i="89"/>
  <c r="P288" i="89"/>
  <c r="Q288" i="89"/>
  <c r="H289" i="89"/>
  <c r="I289" i="89"/>
  <c r="J289" i="89"/>
  <c r="K289" i="89"/>
  <c r="L289" i="89"/>
  <c r="M289" i="89"/>
  <c r="N289" i="89"/>
  <c r="O289" i="89"/>
  <c r="P289" i="89"/>
  <c r="Q289" i="89"/>
  <c r="H290" i="89"/>
  <c r="I290" i="89"/>
  <c r="J290" i="89"/>
  <c r="K290" i="89"/>
  <c r="L290" i="89"/>
  <c r="M290" i="89"/>
  <c r="N290" i="89"/>
  <c r="O290" i="89"/>
  <c r="P290" i="89"/>
  <c r="Q290" i="89"/>
  <c r="H291" i="89"/>
  <c r="I291" i="89"/>
  <c r="J291" i="89"/>
  <c r="K291" i="89"/>
  <c r="L291" i="89"/>
  <c r="M291" i="89"/>
  <c r="N291" i="89"/>
  <c r="O291" i="89"/>
  <c r="P291" i="89"/>
  <c r="Q291" i="89"/>
  <c r="H292" i="89"/>
  <c r="I292" i="89"/>
  <c r="J292" i="89"/>
  <c r="K292" i="89"/>
  <c r="L292" i="89"/>
  <c r="M292" i="89"/>
  <c r="N292" i="89"/>
  <c r="O292" i="89"/>
  <c r="P292" i="89"/>
  <c r="Q292" i="89"/>
  <c r="H293" i="89"/>
  <c r="I293" i="89"/>
  <c r="J293" i="89"/>
  <c r="K293" i="89"/>
  <c r="L293" i="89"/>
  <c r="M293" i="89"/>
  <c r="N293" i="89"/>
  <c r="O293" i="89"/>
  <c r="P293" i="89"/>
  <c r="Q293" i="89"/>
  <c r="H294" i="89"/>
  <c r="I294" i="89"/>
  <c r="J294" i="89"/>
  <c r="K294" i="89"/>
  <c r="L294" i="89"/>
  <c r="M294" i="89"/>
  <c r="N294" i="89"/>
  <c r="O294" i="89"/>
  <c r="P294" i="89"/>
  <c r="Q294" i="89"/>
  <c r="H295" i="89"/>
  <c r="I295" i="89"/>
  <c r="J295" i="89"/>
  <c r="K295" i="89"/>
  <c r="L295" i="89"/>
  <c r="M295" i="89"/>
  <c r="N295" i="89"/>
  <c r="O295" i="89"/>
  <c r="P295" i="89"/>
  <c r="Q295" i="89"/>
  <c r="H296" i="89"/>
  <c r="I296" i="89"/>
  <c r="J296" i="89"/>
  <c r="K296" i="89"/>
  <c r="L296" i="89"/>
  <c r="M296" i="89"/>
  <c r="N296" i="89"/>
  <c r="O296" i="89"/>
  <c r="P296" i="89"/>
  <c r="Q296" i="89"/>
  <c r="H297" i="89"/>
  <c r="I297" i="89"/>
  <c r="J297" i="89"/>
  <c r="K297" i="89"/>
  <c r="L297" i="89"/>
  <c r="M297" i="89"/>
  <c r="N297" i="89"/>
  <c r="O297" i="89"/>
  <c r="P297" i="89"/>
  <c r="Q297" i="89"/>
  <c r="H298" i="89"/>
  <c r="I298" i="89"/>
  <c r="J298" i="89"/>
  <c r="K298" i="89"/>
  <c r="L298" i="89"/>
  <c r="M298" i="89"/>
  <c r="N298" i="89"/>
  <c r="O298" i="89"/>
  <c r="P298" i="89"/>
  <c r="Q298" i="89"/>
  <c r="H299" i="89"/>
  <c r="I299" i="89"/>
  <c r="J299" i="89"/>
  <c r="K299" i="89"/>
  <c r="L299" i="89"/>
  <c r="M299" i="89"/>
  <c r="N299" i="89"/>
  <c r="O299" i="89"/>
  <c r="P299" i="89"/>
  <c r="Q299" i="89"/>
  <c r="H300" i="89"/>
  <c r="I300" i="89"/>
  <c r="J300" i="89"/>
  <c r="K300" i="89"/>
  <c r="L300" i="89"/>
  <c r="M300" i="89"/>
  <c r="N300" i="89"/>
  <c r="O300" i="89"/>
  <c r="P300" i="89"/>
  <c r="Q300" i="89"/>
  <c r="H301" i="89"/>
  <c r="I301" i="89"/>
  <c r="J301" i="89"/>
  <c r="K301" i="89"/>
  <c r="L301" i="89"/>
  <c r="M301" i="89"/>
  <c r="N301" i="89"/>
  <c r="O301" i="89"/>
  <c r="P301" i="89"/>
  <c r="Q301" i="89"/>
  <c r="H302" i="89"/>
  <c r="I302" i="89"/>
  <c r="J302" i="89"/>
  <c r="K302" i="89"/>
  <c r="L302" i="89"/>
  <c r="M302" i="89"/>
  <c r="N302" i="89"/>
  <c r="O302" i="89"/>
  <c r="P302" i="89"/>
  <c r="Q302" i="89"/>
  <c r="H303" i="89"/>
  <c r="I303" i="89"/>
  <c r="J303" i="89"/>
  <c r="K303" i="89"/>
  <c r="L303" i="89"/>
  <c r="M303" i="89"/>
  <c r="N303" i="89"/>
  <c r="O303" i="89"/>
  <c r="P303" i="89"/>
  <c r="Q303" i="89"/>
  <c r="H304" i="89"/>
  <c r="I304" i="89"/>
  <c r="J304" i="89"/>
  <c r="K304" i="89"/>
  <c r="L304" i="89"/>
  <c r="M304" i="89"/>
  <c r="N304" i="89"/>
  <c r="O304" i="89"/>
  <c r="P304" i="89"/>
  <c r="Q304" i="89"/>
  <c r="H305" i="89"/>
  <c r="I305" i="89"/>
  <c r="J305" i="89"/>
  <c r="K305" i="89"/>
  <c r="L305" i="89"/>
  <c r="M305" i="89"/>
  <c r="N305" i="89"/>
  <c r="O305" i="89"/>
  <c r="P305" i="89"/>
  <c r="Q305" i="89"/>
  <c r="H306" i="89"/>
  <c r="I306" i="89"/>
  <c r="J306" i="89"/>
  <c r="K306" i="89"/>
  <c r="L306" i="89"/>
  <c r="M306" i="89"/>
  <c r="N306" i="89"/>
  <c r="O306" i="89"/>
  <c r="P306" i="89"/>
  <c r="Q306" i="89"/>
  <c r="H307" i="89"/>
  <c r="I307" i="89"/>
  <c r="J307" i="89"/>
  <c r="K307" i="89"/>
  <c r="L307" i="89"/>
  <c r="M307" i="89"/>
  <c r="N307" i="89"/>
  <c r="O307" i="89"/>
  <c r="P307" i="89"/>
  <c r="Q307" i="89"/>
  <c r="H308" i="89"/>
  <c r="I308" i="89"/>
  <c r="J308" i="89"/>
  <c r="K308" i="89"/>
  <c r="L308" i="89"/>
  <c r="M308" i="89"/>
  <c r="N308" i="89"/>
  <c r="O308" i="89"/>
  <c r="P308" i="89"/>
  <c r="Q308" i="89"/>
  <c r="H309" i="89"/>
  <c r="I309" i="89"/>
  <c r="J309" i="89"/>
  <c r="K309" i="89"/>
  <c r="L309" i="89"/>
  <c r="M309" i="89"/>
  <c r="N309" i="89"/>
  <c r="O309" i="89"/>
  <c r="P309" i="89"/>
  <c r="Q309" i="89"/>
  <c r="H310" i="89"/>
  <c r="I310" i="89"/>
  <c r="J310" i="89"/>
  <c r="K310" i="89"/>
  <c r="L310" i="89"/>
  <c r="M310" i="89"/>
  <c r="N310" i="89"/>
  <c r="O310" i="89"/>
  <c r="P310" i="89"/>
  <c r="Q310" i="89"/>
  <c r="H311" i="89"/>
  <c r="I311" i="89"/>
  <c r="J311" i="89"/>
  <c r="K311" i="89"/>
  <c r="L311" i="89"/>
  <c r="M311" i="89"/>
  <c r="N311" i="89"/>
  <c r="O311" i="89"/>
  <c r="P311" i="89"/>
  <c r="Q311" i="89"/>
  <c r="H312" i="89"/>
  <c r="I312" i="89"/>
  <c r="J312" i="89"/>
  <c r="K312" i="89"/>
  <c r="L312" i="89"/>
  <c r="M312" i="89"/>
  <c r="N312" i="89"/>
  <c r="O312" i="89"/>
  <c r="P312" i="89"/>
  <c r="Q312" i="89"/>
  <c r="H313" i="89"/>
  <c r="I313" i="89"/>
  <c r="J313" i="89"/>
  <c r="K313" i="89"/>
  <c r="L313" i="89"/>
  <c r="M313" i="89"/>
  <c r="N313" i="89"/>
  <c r="O313" i="89"/>
  <c r="P313" i="89"/>
  <c r="Q313" i="89"/>
  <c r="H314" i="89"/>
  <c r="I314" i="89"/>
  <c r="J314" i="89"/>
  <c r="K314" i="89"/>
  <c r="L314" i="89"/>
  <c r="M314" i="89"/>
  <c r="N314" i="89"/>
  <c r="O314" i="89"/>
  <c r="P314" i="89"/>
  <c r="Q314" i="89"/>
  <c r="H315" i="89"/>
  <c r="I315" i="89"/>
  <c r="J315" i="89"/>
  <c r="K315" i="89"/>
  <c r="L315" i="89"/>
  <c r="M315" i="89"/>
  <c r="N315" i="89"/>
  <c r="O315" i="89"/>
  <c r="P315" i="89"/>
  <c r="Q315" i="89"/>
  <c r="H316" i="89"/>
  <c r="I316" i="89"/>
  <c r="J316" i="89"/>
  <c r="K316" i="89"/>
  <c r="L316" i="89"/>
  <c r="M316" i="89"/>
  <c r="N316" i="89"/>
  <c r="O316" i="89"/>
  <c r="P316" i="89"/>
  <c r="Q316" i="89"/>
  <c r="H317" i="89"/>
  <c r="I317" i="89"/>
  <c r="J317" i="89"/>
  <c r="K317" i="89"/>
  <c r="L317" i="89"/>
  <c r="M317" i="89"/>
  <c r="N317" i="89"/>
  <c r="O317" i="89"/>
  <c r="P317" i="89"/>
  <c r="Q317" i="89"/>
  <c r="H318" i="89"/>
  <c r="I318" i="89"/>
  <c r="J318" i="89"/>
  <c r="K318" i="89"/>
  <c r="L318" i="89"/>
  <c r="M318" i="89"/>
  <c r="N318" i="89"/>
  <c r="O318" i="89"/>
  <c r="P318" i="89"/>
  <c r="Q318" i="89"/>
  <c r="H50" i="89"/>
  <c r="I50" i="89"/>
  <c r="J50" i="89"/>
  <c r="K50" i="89"/>
  <c r="L50" i="89"/>
  <c r="M50" i="89"/>
  <c r="N50" i="89"/>
  <c r="O50" i="89"/>
  <c r="P50" i="89"/>
  <c r="Q50" i="89"/>
  <c r="H51" i="89"/>
  <c r="I51" i="89"/>
  <c r="J51" i="89"/>
  <c r="K51" i="89"/>
  <c r="L51" i="89"/>
  <c r="M51" i="89"/>
  <c r="N51" i="89"/>
  <c r="O51" i="89"/>
  <c r="P51" i="89"/>
  <c r="Q51" i="89"/>
  <c r="H52" i="89"/>
  <c r="I52" i="89"/>
  <c r="J52" i="89"/>
  <c r="K52" i="89"/>
  <c r="L52" i="89"/>
  <c r="M52" i="89"/>
  <c r="N52" i="89"/>
  <c r="O52" i="89"/>
  <c r="P52" i="89"/>
  <c r="Q52" i="89"/>
  <c r="H53" i="89"/>
  <c r="I53" i="89"/>
  <c r="J53" i="89"/>
  <c r="K53" i="89"/>
  <c r="L53" i="89"/>
  <c r="M53" i="89"/>
  <c r="N53" i="89"/>
  <c r="O53" i="89"/>
  <c r="P53" i="89"/>
  <c r="Q53" i="89"/>
  <c r="H54" i="89"/>
  <c r="I54" i="89"/>
  <c r="J54" i="89"/>
  <c r="K54" i="89"/>
  <c r="L54" i="89"/>
  <c r="M54" i="89"/>
  <c r="N54" i="89"/>
  <c r="O54" i="89"/>
  <c r="P54" i="89"/>
  <c r="Q54" i="89"/>
  <c r="H55" i="89"/>
  <c r="I55" i="89"/>
  <c r="J55" i="89"/>
  <c r="K55" i="89"/>
  <c r="L55" i="89"/>
  <c r="M55" i="89"/>
  <c r="N55" i="89"/>
  <c r="O55" i="89"/>
  <c r="P55" i="89"/>
  <c r="Q55" i="89"/>
  <c r="H56" i="89"/>
  <c r="I56" i="89"/>
  <c r="J56" i="89"/>
  <c r="K56" i="89"/>
  <c r="L56" i="89"/>
  <c r="M56" i="89"/>
  <c r="N56" i="89"/>
  <c r="O56" i="89"/>
  <c r="P56" i="89"/>
  <c r="Q56" i="89"/>
  <c r="H57" i="89"/>
  <c r="I57" i="89"/>
  <c r="J57" i="89"/>
  <c r="K57" i="89"/>
  <c r="L57" i="89"/>
  <c r="M57" i="89"/>
  <c r="N57" i="89"/>
  <c r="O57" i="89"/>
  <c r="P57" i="89"/>
  <c r="Q57" i="89"/>
  <c r="H58" i="89"/>
  <c r="I58" i="89"/>
  <c r="J58" i="89"/>
  <c r="K58" i="89"/>
  <c r="L58" i="89"/>
  <c r="M58" i="89"/>
  <c r="N58" i="89"/>
  <c r="O58" i="89"/>
  <c r="P58" i="89"/>
  <c r="Q58" i="89"/>
  <c r="H59" i="89"/>
  <c r="I59" i="89"/>
  <c r="J59" i="89"/>
  <c r="K59" i="89"/>
  <c r="L59" i="89"/>
  <c r="M59" i="89"/>
  <c r="N59" i="89"/>
  <c r="O59" i="89"/>
  <c r="P59" i="89"/>
  <c r="Q59" i="89"/>
  <c r="H60" i="89"/>
  <c r="I60" i="89"/>
  <c r="J60" i="89"/>
  <c r="K60" i="89"/>
  <c r="L60" i="89"/>
  <c r="M60" i="89"/>
  <c r="N60" i="89"/>
  <c r="O60" i="89"/>
  <c r="P60" i="89"/>
  <c r="Q60" i="89"/>
  <c r="H61" i="89"/>
  <c r="I61" i="89"/>
  <c r="J61" i="89"/>
  <c r="K61" i="89"/>
  <c r="L61" i="89"/>
  <c r="M61" i="89"/>
  <c r="N61" i="89"/>
  <c r="O61" i="89"/>
  <c r="P61" i="89"/>
  <c r="Q61" i="89"/>
  <c r="H62" i="89"/>
  <c r="I62" i="89"/>
  <c r="J62" i="89"/>
  <c r="K62" i="89"/>
  <c r="L62" i="89"/>
  <c r="M62" i="89"/>
  <c r="N62" i="89"/>
  <c r="O62" i="89"/>
  <c r="P62" i="89"/>
  <c r="Q62" i="89"/>
  <c r="H63" i="89"/>
  <c r="I63" i="89"/>
  <c r="J63" i="89"/>
  <c r="K63" i="89"/>
  <c r="L63" i="89"/>
  <c r="M63" i="89"/>
  <c r="N63" i="89"/>
  <c r="O63" i="89"/>
  <c r="P63" i="89"/>
  <c r="Q63" i="89"/>
  <c r="H64" i="89"/>
  <c r="I64" i="89"/>
  <c r="J64" i="89"/>
  <c r="K64" i="89"/>
  <c r="L64" i="89"/>
  <c r="M64" i="89"/>
  <c r="N64" i="89"/>
  <c r="O64" i="89"/>
  <c r="P64" i="89"/>
  <c r="Q64" i="89"/>
  <c r="H65" i="89"/>
  <c r="I65" i="89"/>
  <c r="J65" i="89"/>
  <c r="K65" i="89"/>
  <c r="L65" i="89"/>
  <c r="M65" i="89"/>
  <c r="N65" i="89"/>
  <c r="O65" i="89"/>
  <c r="P65" i="89"/>
  <c r="Q65" i="89"/>
  <c r="H66" i="89"/>
  <c r="I66" i="89"/>
  <c r="J66" i="89"/>
  <c r="K66" i="89"/>
  <c r="L66" i="89"/>
  <c r="M66" i="89"/>
  <c r="N66" i="89"/>
  <c r="O66" i="89"/>
  <c r="P66" i="89"/>
  <c r="Q66" i="89"/>
  <c r="H67" i="89"/>
  <c r="I67" i="89"/>
  <c r="J67" i="89"/>
  <c r="K67" i="89"/>
  <c r="L67" i="89"/>
  <c r="M67" i="89"/>
  <c r="N67" i="89"/>
  <c r="O67" i="89"/>
  <c r="P67" i="89"/>
  <c r="Q67" i="89"/>
  <c r="H68" i="89"/>
  <c r="I68" i="89"/>
  <c r="J68" i="89"/>
  <c r="K68" i="89"/>
  <c r="L68" i="89"/>
  <c r="M68" i="89"/>
  <c r="N68" i="89"/>
  <c r="O68" i="89"/>
  <c r="P68" i="89"/>
  <c r="Q68" i="89"/>
  <c r="H69" i="89"/>
  <c r="I69" i="89"/>
  <c r="J69" i="89"/>
  <c r="K69" i="89"/>
  <c r="L69" i="89"/>
  <c r="M69" i="89"/>
  <c r="N69" i="89"/>
  <c r="O69" i="89"/>
  <c r="P69" i="89"/>
  <c r="Q69" i="89"/>
  <c r="H70" i="89"/>
  <c r="I70" i="89"/>
  <c r="J70" i="89"/>
  <c r="K70" i="89"/>
  <c r="L70" i="89"/>
  <c r="M70" i="89"/>
  <c r="N70" i="89"/>
  <c r="O70" i="89"/>
  <c r="P70" i="89"/>
  <c r="Q70" i="89"/>
  <c r="H71" i="89"/>
  <c r="I71" i="89"/>
  <c r="J71" i="89"/>
  <c r="K71" i="89"/>
  <c r="L71" i="89"/>
  <c r="M71" i="89"/>
  <c r="N71" i="89"/>
  <c r="O71" i="89"/>
  <c r="P71" i="89"/>
  <c r="Q71" i="89"/>
  <c r="H72" i="89"/>
  <c r="I72" i="89"/>
  <c r="J72" i="89"/>
  <c r="K72" i="89"/>
  <c r="L72" i="89"/>
  <c r="M72" i="89"/>
  <c r="N72" i="89"/>
  <c r="O72" i="89"/>
  <c r="P72" i="89"/>
  <c r="Q72" i="89"/>
  <c r="H73" i="89"/>
  <c r="I73" i="89"/>
  <c r="J73" i="89"/>
  <c r="K73" i="89"/>
  <c r="L73" i="89"/>
  <c r="M73" i="89"/>
  <c r="N73" i="89"/>
  <c r="O73" i="89"/>
  <c r="P73" i="89"/>
  <c r="Q73" i="89"/>
  <c r="H74" i="89"/>
  <c r="I74" i="89"/>
  <c r="J74" i="89"/>
  <c r="K74" i="89"/>
  <c r="L74" i="89"/>
  <c r="M74" i="89"/>
  <c r="N74" i="89"/>
  <c r="O74" i="89"/>
  <c r="P74" i="89"/>
  <c r="Q74" i="89"/>
  <c r="H75" i="89"/>
  <c r="I75" i="89"/>
  <c r="J75" i="89"/>
  <c r="K75" i="89"/>
  <c r="L75" i="89"/>
  <c r="M75" i="89"/>
  <c r="N75" i="89"/>
  <c r="O75" i="89"/>
  <c r="P75" i="89"/>
  <c r="Q75" i="89"/>
  <c r="H76" i="89"/>
  <c r="I76" i="89"/>
  <c r="J76" i="89"/>
  <c r="K76" i="89"/>
  <c r="L76" i="89"/>
  <c r="M76" i="89"/>
  <c r="N76" i="89"/>
  <c r="O76" i="89"/>
  <c r="P76" i="89"/>
  <c r="Q76" i="89"/>
  <c r="H77" i="89"/>
  <c r="I77" i="89"/>
  <c r="J77" i="89"/>
  <c r="K77" i="89"/>
  <c r="L77" i="89"/>
  <c r="M77" i="89"/>
  <c r="N77" i="89"/>
  <c r="O77" i="89"/>
  <c r="P77" i="89"/>
  <c r="Q77" i="89"/>
  <c r="H78" i="89"/>
  <c r="I78" i="89"/>
  <c r="J78" i="89"/>
  <c r="K78" i="89"/>
  <c r="L78" i="89"/>
  <c r="M78" i="89"/>
  <c r="N78" i="89"/>
  <c r="O78" i="89"/>
  <c r="P78" i="89"/>
  <c r="Q78" i="89"/>
  <c r="H79" i="89"/>
  <c r="I79" i="89"/>
  <c r="J79" i="89"/>
  <c r="K79" i="89"/>
  <c r="L79" i="89"/>
  <c r="M79" i="89"/>
  <c r="N79" i="89"/>
  <c r="O79" i="89"/>
  <c r="P79" i="89"/>
  <c r="Q79" i="89"/>
  <c r="H80" i="89"/>
  <c r="I80" i="89"/>
  <c r="J80" i="89"/>
  <c r="K80" i="89"/>
  <c r="L80" i="89"/>
  <c r="M80" i="89"/>
  <c r="N80" i="89"/>
  <c r="O80" i="89"/>
  <c r="P80" i="89"/>
  <c r="Q80" i="89"/>
  <c r="H81" i="89"/>
  <c r="I81" i="89"/>
  <c r="J81" i="89"/>
  <c r="K81" i="89"/>
  <c r="L81" i="89"/>
  <c r="M81" i="89"/>
  <c r="N81" i="89"/>
  <c r="O81" i="89"/>
  <c r="P81" i="89"/>
  <c r="Q81" i="89"/>
  <c r="H82" i="89"/>
  <c r="I82" i="89"/>
  <c r="J82" i="89"/>
  <c r="K82" i="89"/>
  <c r="L82" i="89"/>
  <c r="M82" i="89"/>
  <c r="N82" i="89"/>
  <c r="O82" i="89"/>
  <c r="P82" i="89"/>
  <c r="Q82" i="89"/>
  <c r="H83" i="89"/>
  <c r="I83" i="89"/>
  <c r="J83" i="89"/>
  <c r="K83" i="89"/>
  <c r="L83" i="89"/>
  <c r="M83" i="89"/>
  <c r="N83" i="89"/>
  <c r="O83" i="89"/>
  <c r="P83" i="89"/>
  <c r="Q83" i="89"/>
  <c r="H84" i="89"/>
  <c r="I84" i="89"/>
  <c r="J84" i="89"/>
  <c r="K84" i="89"/>
  <c r="L84" i="89"/>
  <c r="M84" i="89"/>
  <c r="N84" i="89"/>
  <c r="O84" i="89"/>
  <c r="P84" i="89"/>
  <c r="Q84" i="89"/>
  <c r="H85" i="89"/>
  <c r="I85" i="89"/>
  <c r="J85" i="89"/>
  <c r="K85" i="89"/>
  <c r="L85" i="89"/>
  <c r="M85" i="89"/>
  <c r="N85" i="89"/>
  <c r="O85" i="89"/>
  <c r="P85" i="89"/>
  <c r="Q85" i="89"/>
  <c r="H86" i="89"/>
  <c r="I86" i="89"/>
  <c r="J86" i="89"/>
  <c r="K86" i="89"/>
  <c r="L86" i="89"/>
  <c r="M86" i="89"/>
  <c r="N86" i="89"/>
  <c r="O86" i="89"/>
  <c r="P86" i="89"/>
  <c r="Q86" i="89"/>
  <c r="H87" i="89"/>
  <c r="I87" i="89"/>
  <c r="J87" i="89"/>
  <c r="K87" i="89"/>
  <c r="L87" i="89"/>
  <c r="M87" i="89"/>
  <c r="N87" i="89"/>
  <c r="O87" i="89"/>
  <c r="P87" i="89"/>
  <c r="Q87" i="89"/>
  <c r="H88" i="89"/>
  <c r="I88" i="89"/>
  <c r="J88" i="89"/>
  <c r="K88" i="89"/>
  <c r="L88" i="89"/>
  <c r="M88" i="89"/>
  <c r="N88" i="89"/>
  <c r="O88" i="89"/>
  <c r="P88" i="89"/>
  <c r="Q88" i="89"/>
  <c r="H89" i="89"/>
  <c r="I89" i="89"/>
  <c r="J89" i="89"/>
  <c r="K89" i="89"/>
  <c r="L89" i="89"/>
  <c r="M89" i="89"/>
  <c r="N89" i="89"/>
  <c r="O89" i="89"/>
  <c r="P89" i="89"/>
  <c r="Q89" i="89"/>
  <c r="H90" i="89"/>
  <c r="I90" i="89"/>
  <c r="J90" i="89"/>
  <c r="K90" i="89"/>
  <c r="L90" i="89"/>
  <c r="M90" i="89"/>
  <c r="N90" i="89"/>
  <c r="O90" i="89"/>
  <c r="P90" i="89"/>
  <c r="Q90" i="89"/>
  <c r="H91" i="89"/>
  <c r="I91" i="89"/>
  <c r="J91" i="89"/>
  <c r="K91" i="89"/>
  <c r="L91" i="89"/>
  <c r="M91" i="89"/>
  <c r="N91" i="89"/>
  <c r="O91" i="89"/>
  <c r="P91" i="89"/>
  <c r="Q91" i="89"/>
  <c r="H92" i="89"/>
  <c r="I92" i="89"/>
  <c r="J92" i="89"/>
  <c r="K92" i="89"/>
  <c r="L92" i="89"/>
  <c r="M92" i="89"/>
  <c r="N92" i="89"/>
  <c r="O92" i="89"/>
  <c r="P92" i="89"/>
  <c r="Q92" i="89"/>
  <c r="H93" i="89"/>
  <c r="I93" i="89"/>
  <c r="J93" i="89"/>
  <c r="K93" i="89"/>
  <c r="L93" i="89"/>
  <c r="M93" i="89"/>
  <c r="N93" i="89"/>
  <c r="O93" i="89"/>
  <c r="P93" i="89"/>
  <c r="Q93" i="89"/>
  <c r="H94" i="89"/>
  <c r="I94" i="89"/>
  <c r="J94" i="89"/>
  <c r="K94" i="89"/>
  <c r="L94" i="89"/>
  <c r="M94" i="89"/>
  <c r="N94" i="89"/>
  <c r="O94" i="89"/>
  <c r="P94" i="89"/>
  <c r="Q94" i="89"/>
  <c r="H95" i="89"/>
  <c r="I95" i="89"/>
  <c r="J95" i="89"/>
  <c r="K95" i="89"/>
  <c r="L95" i="89"/>
  <c r="M95" i="89"/>
  <c r="N95" i="89"/>
  <c r="O95" i="89"/>
  <c r="P95" i="89"/>
  <c r="Q95" i="89"/>
  <c r="H96" i="89"/>
  <c r="I96" i="89"/>
  <c r="J96" i="89"/>
  <c r="K96" i="89"/>
  <c r="L96" i="89"/>
  <c r="M96" i="89"/>
  <c r="N96" i="89"/>
  <c r="O96" i="89"/>
  <c r="P96" i="89"/>
  <c r="Q96" i="89"/>
  <c r="H97" i="89"/>
  <c r="I97" i="89"/>
  <c r="J97" i="89"/>
  <c r="K97" i="89"/>
  <c r="L97" i="89"/>
  <c r="M97" i="89"/>
  <c r="N97" i="89"/>
  <c r="O97" i="89"/>
  <c r="P97" i="89"/>
  <c r="Q97" i="89"/>
  <c r="H98" i="89"/>
  <c r="I98" i="89"/>
  <c r="J98" i="89"/>
  <c r="K98" i="89"/>
  <c r="L98" i="89"/>
  <c r="M98" i="89"/>
  <c r="N98" i="89"/>
  <c r="O98" i="89"/>
  <c r="P98" i="89"/>
  <c r="Q98" i="89"/>
  <c r="H99" i="89"/>
  <c r="I99" i="89"/>
  <c r="J99" i="89"/>
  <c r="K99" i="89"/>
  <c r="L99" i="89"/>
  <c r="M99" i="89"/>
  <c r="N99" i="89"/>
  <c r="O99" i="89"/>
  <c r="P99" i="89"/>
  <c r="Q99" i="89"/>
  <c r="H100" i="89"/>
  <c r="I100" i="89"/>
  <c r="J100" i="89"/>
  <c r="K100" i="89"/>
  <c r="L100" i="89"/>
  <c r="M100" i="89"/>
  <c r="N100" i="89"/>
  <c r="O100" i="89"/>
  <c r="P100" i="89"/>
  <c r="Q100" i="89"/>
  <c r="H101" i="89"/>
  <c r="I101" i="89"/>
  <c r="J101" i="89"/>
  <c r="K101" i="89"/>
  <c r="L101" i="89"/>
  <c r="M101" i="89"/>
  <c r="N101" i="89"/>
  <c r="O101" i="89"/>
  <c r="P101" i="89"/>
  <c r="Q101" i="89"/>
  <c r="H102" i="89"/>
  <c r="I102" i="89"/>
  <c r="J102" i="89"/>
  <c r="K102" i="89"/>
  <c r="L102" i="89"/>
  <c r="M102" i="89"/>
  <c r="N102" i="89"/>
  <c r="O102" i="89"/>
  <c r="P102" i="89"/>
  <c r="Q102" i="89"/>
  <c r="H103" i="89"/>
  <c r="I103" i="89"/>
  <c r="J103" i="89"/>
  <c r="K103" i="89"/>
  <c r="L103" i="89"/>
  <c r="M103" i="89"/>
  <c r="N103" i="89"/>
  <c r="O103" i="89"/>
  <c r="P103" i="89"/>
  <c r="Q103" i="89"/>
  <c r="H104" i="89"/>
  <c r="I104" i="89"/>
  <c r="J104" i="89"/>
  <c r="K104" i="89"/>
  <c r="L104" i="89"/>
  <c r="M104" i="89"/>
  <c r="N104" i="89"/>
  <c r="O104" i="89"/>
  <c r="P104" i="89"/>
  <c r="Q104" i="89"/>
  <c r="H105" i="89"/>
  <c r="I105" i="89"/>
  <c r="J105" i="89"/>
  <c r="K105" i="89"/>
  <c r="L105" i="89"/>
  <c r="M105" i="89"/>
  <c r="N105" i="89"/>
  <c r="O105" i="89"/>
  <c r="P105" i="89"/>
  <c r="Q105" i="89"/>
  <c r="H106" i="89"/>
  <c r="I106" i="89"/>
  <c r="J106" i="89"/>
  <c r="K106" i="89"/>
  <c r="L106" i="89"/>
  <c r="M106" i="89"/>
  <c r="N106" i="89"/>
  <c r="O106" i="89"/>
  <c r="P106" i="89"/>
  <c r="Q106" i="89"/>
  <c r="H107" i="89"/>
  <c r="I107" i="89"/>
  <c r="J107" i="89"/>
  <c r="K107" i="89"/>
  <c r="L107" i="89"/>
  <c r="M107" i="89"/>
  <c r="N107" i="89"/>
  <c r="O107" i="89"/>
  <c r="P107" i="89"/>
  <c r="Q107" i="89"/>
  <c r="H108" i="89"/>
  <c r="I108" i="89"/>
  <c r="J108" i="89"/>
  <c r="K108" i="89"/>
  <c r="L108" i="89"/>
  <c r="M108" i="89"/>
  <c r="N108" i="89"/>
  <c r="O108" i="89"/>
  <c r="P108" i="89"/>
  <c r="Q108" i="89"/>
  <c r="H109" i="89"/>
  <c r="I109" i="89"/>
  <c r="J109" i="89"/>
  <c r="K109" i="89"/>
  <c r="L109" i="89"/>
  <c r="M109" i="89"/>
  <c r="N109" i="89"/>
  <c r="O109" i="89"/>
  <c r="P109" i="89"/>
  <c r="Q109" i="89"/>
  <c r="H110" i="89"/>
  <c r="I110" i="89"/>
  <c r="J110" i="89"/>
  <c r="K110" i="89"/>
  <c r="L110" i="89"/>
  <c r="M110" i="89"/>
  <c r="N110" i="89"/>
  <c r="O110" i="89"/>
  <c r="P110" i="89"/>
  <c r="Q110" i="89"/>
  <c r="H111" i="89"/>
  <c r="I111" i="89"/>
  <c r="J111" i="89"/>
  <c r="K111" i="89"/>
  <c r="L111" i="89"/>
  <c r="M111" i="89"/>
  <c r="N111" i="89"/>
  <c r="O111" i="89"/>
  <c r="P111" i="89"/>
  <c r="Q111" i="89"/>
  <c r="H112" i="89"/>
  <c r="I112" i="89"/>
  <c r="J112" i="89"/>
  <c r="K112" i="89"/>
  <c r="L112" i="89"/>
  <c r="M112" i="89"/>
  <c r="N112" i="89"/>
  <c r="O112" i="89"/>
  <c r="P112" i="89"/>
  <c r="Q112" i="89"/>
  <c r="H113" i="89"/>
  <c r="I113" i="89"/>
  <c r="J113" i="89"/>
  <c r="K113" i="89"/>
  <c r="L113" i="89"/>
  <c r="M113" i="89"/>
  <c r="N113" i="89"/>
  <c r="O113" i="89"/>
  <c r="P113" i="89"/>
  <c r="Q113" i="89"/>
  <c r="H114" i="89"/>
  <c r="I114" i="89"/>
  <c r="J114" i="89"/>
  <c r="K114" i="89"/>
  <c r="L114" i="89"/>
  <c r="M114" i="89"/>
  <c r="N114" i="89"/>
  <c r="O114" i="89"/>
  <c r="P114" i="89"/>
  <c r="Q114" i="89"/>
  <c r="H115" i="89"/>
  <c r="I115" i="89"/>
  <c r="J115" i="89"/>
  <c r="K115" i="89"/>
  <c r="L115" i="89"/>
  <c r="M115" i="89"/>
  <c r="N115" i="89"/>
  <c r="O115" i="89"/>
  <c r="P115" i="89"/>
  <c r="Q115" i="89"/>
  <c r="H116" i="89"/>
  <c r="I116" i="89"/>
  <c r="J116" i="89"/>
  <c r="K116" i="89"/>
  <c r="L116" i="89"/>
  <c r="M116" i="89"/>
  <c r="N116" i="89"/>
  <c r="O116" i="89"/>
  <c r="P116" i="89"/>
  <c r="Q116" i="89"/>
  <c r="H117" i="89"/>
  <c r="I117" i="89"/>
  <c r="J117" i="89"/>
  <c r="K117" i="89"/>
  <c r="L117" i="89"/>
  <c r="M117" i="89"/>
  <c r="N117" i="89"/>
  <c r="O117" i="89"/>
  <c r="P117" i="89"/>
  <c r="Q117" i="89"/>
  <c r="H118" i="89"/>
  <c r="I118" i="89"/>
  <c r="J118" i="89"/>
  <c r="K118" i="89"/>
  <c r="L118" i="89"/>
  <c r="M118" i="89"/>
  <c r="N118" i="89"/>
  <c r="O118" i="89"/>
  <c r="P118" i="89"/>
  <c r="Q118" i="89"/>
  <c r="H119" i="89"/>
  <c r="I119" i="89"/>
  <c r="J119" i="89"/>
  <c r="K119" i="89"/>
  <c r="L119" i="89"/>
  <c r="M119" i="89"/>
  <c r="N119" i="89"/>
  <c r="O119" i="89"/>
  <c r="P119" i="89"/>
  <c r="Q119" i="89"/>
  <c r="H120" i="89"/>
  <c r="I120" i="89"/>
  <c r="J120" i="89"/>
  <c r="K120" i="89"/>
  <c r="L120" i="89"/>
  <c r="M120" i="89"/>
  <c r="N120" i="89"/>
  <c r="O120" i="89"/>
  <c r="P120" i="89"/>
  <c r="Q120" i="89"/>
  <c r="H121" i="89"/>
  <c r="I121" i="89"/>
  <c r="J121" i="89"/>
  <c r="K121" i="89"/>
  <c r="L121" i="89"/>
  <c r="M121" i="89"/>
  <c r="N121" i="89"/>
  <c r="O121" i="89"/>
  <c r="P121" i="89"/>
  <c r="Q121" i="89"/>
  <c r="H122" i="89"/>
  <c r="I122" i="89"/>
  <c r="J122" i="89"/>
  <c r="K122" i="89"/>
  <c r="L122" i="89"/>
  <c r="M122" i="89"/>
  <c r="N122" i="89"/>
  <c r="O122" i="89"/>
  <c r="P122" i="89"/>
  <c r="Q122" i="89"/>
  <c r="H123" i="89"/>
  <c r="I123" i="89"/>
  <c r="J123" i="89"/>
  <c r="K123" i="89"/>
  <c r="L123" i="89"/>
  <c r="M123" i="89"/>
  <c r="N123" i="89"/>
  <c r="O123" i="89"/>
  <c r="P123" i="89"/>
  <c r="Q123" i="89"/>
  <c r="H124" i="89"/>
  <c r="I124" i="89"/>
  <c r="J124" i="89"/>
  <c r="K124" i="89"/>
  <c r="L124" i="89"/>
  <c r="M124" i="89"/>
  <c r="N124" i="89"/>
  <c r="O124" i="89"/>
  <c r="P124" i="89"/>
  <c r="Q124" i="89"/>
  <c r="H125" i="89"/>
  <c r="I125" i="89"/>
  <c r="J125" i="89"/>
  <c r="K125" i="89"/>
  <c r="L125" i="89"/>
  <c r="M125" i="89"/>
  <c r="N125" i="89"/>
  <c r="O125" i="89"/>
  <c r="P125" i="89"/>
  <c r="Q125" i="89"/>
  <c r="H126" i="89"/>
  <c r="I126" i="89"/>
  <c r="J126" i="89"/>
  <c r="K126" i="89"/>
  <c r="L126" i="89"/>
  <c r="M126" i="89"/>
  <c r="N126" i="89"/>
  <c r="O126" i="89"/>
  <c r="P126" i="89"/>
  <c r="Q126" i="89"/>
  <c r="H127" i="89"/>
  <c r="I127" i="89"/>
  <c r="J127" i="89"/>
  <c r="K127" i="89"/>
  <c r="L127" i="89"/>
  <c r="M127" i="89"/>
  <c r="N127" i="89"/>
  <c r="O127" i="89"/>
  <c r="P127" i="89"/>
  <c r="Q127" i="89"/>
  <c r="H128" i="89"/>
  <c r="I128" i="89"/>
  <c r="J128" i="89"/>
  <c r="K128" i="89"/>
  <c r="L128" i="89"/>
  <c r="M128" i="89"/>
  <c r="N128" i="89"/>
  <c r="O128" i="89"/>
  <c r="P128" i="89"/>
  <c r="Q128" i="89"/>
  <c r="H129" i="89"/>
  <c r="I129" i="89"/>
  <c r="J129" i="89"/>
  <c r="K129" i="89"/>
  <c r="L129" i="89"/>
  <c r="M129" i="89"/>
  <c r="N129" i="89"/>
  <c r="O129" i="89"/>
  <c r="P129" i="89"/>
  <c r="Q129" i="89"/>
  <c r="H130" i="89"/>
  <c r="I130" i="89"/>
  <c r="J130" i="89"/>
  <c r="K130" i="89"/>
  <c r="L130" i="89"/>
  <c r="M130" i="89"/>
  <c r="N130" i="89"/>
  <c r="O130" i="89"/>
  <c r="P130" i="89"/>
  <c r="Q130" i="89"/>
  <c r="H131" i="89"/>
  <c r="I131" i="89"/>
  <c r="J131" i="89"/>
  <c r="K131" i="89"/>
  <c r="L131" i="89"/>
  <c r="M131" i="89"/>
  <c r="N131" i="89"/>
  <c r="O131" i="89"/>
  <c r="P131" i="89"/>
  <c r="Q131" i="89"/>
  <c r="H132" i="89"/>
  <c r="I132" i="89"/>
  <c r="J132" i="89"/>
  <c r="K132" i="89"/>
  <c r="L132" i="89"/>
  <c r="M132" i="89"/>
  <c r="N132" i="89"/>
  <c r="O132" i="89"/>
  <c r="P132" i="89"/>
  <c r="Q132" i="89"/>
  <c r="H133" i="89"/>
  <c r="I133" i="89"/>
  <c r="J133" i="89"/>
  <c r="K133" i="89"/>
  <c r="L133" i="89"/>
  <c r="M133" i="89"/>
  <c r="N133" i="89"/>
  <c r="O133" i="89"/>
  <c r="P133" i="89"/>
  <c r="Q133" i="89"/>
  <c r="H134" i="89"/>
  <c r="I134" i="89"/>
  <c r="J134" i="89"/>
  <c r="K134" i="89"/>
  <c r="L134" i="89"/>
  <c r="M134" i="89"/>
  <c r="N134" i="89"/>
  <c r="O134" i="89"/>
  <c r="P134" i="89"/>
  <c r="Q134" i="89"/>
  <c r="H135" i="89"/>
  <c r="I135" i="89"/>
  <c r="J135" i="89"/>
  <c r="K135" i="89"/>
  <c r="L135" i="89"/>
  <c r="M135" i="89"/>
  <c r="N135" i="89"/>
  <c r="O135" i="89"/>
  <c r="P135" i="89"/>
  <c r="Q135" i="89"/>
  <c r="H136" i="89"/>
  <c r="I136" i="89"/>
  <c r="J136" i="89"/>
  <c r="K136" i="89"/>
  <c r="L136" i="89"/>
  <c r="M136" i="89"/>
  <c r="N136" i="89"/>
  <c r="O136" i="89"/>
  <c r="P136" i="89"/>
  <c r="Q136" i="89"/>
  <c r="H137" i="89"/>
  <c r="I137" i="89"/>
  <c r="J137" i="89"/>
  <c r="K137" i="89"/>
  <c r="L137" i="89"/>
  <c r="M137" i="89"/>
  <c r="N137" i="89"/>
  <c r="O137" i="89"/>
  <c r="P137" i="89"/>
  <c r="Q137" i="89"/>
  <c r="H138" i="89"/>
  <c r="I138" i="89"/>
  <c r="J138" i="89"/>
  <c r="K138" i="89"/>
  <c r="L138" i="89"/>
  <c r="M138" i="89"/>
  <c r="N138" i="89"/>
  <c r="O138" i="89"/>
  <c r="P138" i="89"/>
  <c r="Q138" i="89"/>
  <c r="H139" i="89"/>
  <c r="I139" i="89"/>
  <c r="J139" i="89"/>
  <c r="K139" i="89"/>
  <c r="L139" i="89"/>
  <c r="M139" i="89"/>
  <c r="N139" i="89"/>
  <c r="O139" i="89"/>
  <c r="P139" i="89"/>
  <c r="Q139" i="89"/>
  <c r="H140" i="89"/>
  <c r="I140" i="89"/>
  <c r="J140" i="89"/>
  <c r="K140" i="89"/>
  <c r="L140" i="89"/>
  <c r="M140" i="89"/>
  <c r="N140" i="89"/>
  <c r="O140" i="89"/>
  <c r="P140" i="89"/>
  <c r="Q140" i="89"/>
  <c r="H141" i="89"/>
  <c r="I141" i="89"/>
  <c r="J141" i="89"/>
  <c r="K141" i="89"/>
  <c r="L141" i="89"/>
  <c r="M141" i="89"/>
  <c r="N141" i="89"/>
  <c r="O141" i="89"/>
  <c r="P141" i="89"/>
  <c r="Q141" i="89"/>
  <c r="H142" i="89"/>
  <c r="I142" i="89"/>
  <c r="J142" i="89"/>
  <c r="K142" i="89"/>
  <c r="L142" i="89"/>
  <c r="M142" i="89"/>
  <c r="N142" i="89"/>
  <c r="O142" i="89"/>
  <c r="P142" i="89"/>
  <c r="Q142" i="89"/>
  <c r="H143" i="89"/>
  <c r="I143" i="89"/>
  <c r="J143" i="89"/>
  <c r="K143" i="89"/>
  <c r="L143" i="89"/>
  <c r="M143" i="89"/>
  <c r="N143" i="89"/>
  <c r="O143" i="89"/>
  <c r="P143" i="89"/>
  <c r="Q143" i="89"/>
  <c r="H144" i="89"/>
  <c r="I144" i="89"/>
  <c r="J144" i="89"/>
  <c r="K144" i="89"/>
  <c r="L144" i="89"/>
  <c r="M144" i="89"/>
  <c r="N144" i="89"/>
  <c r="O144" i="89"/>
  <c r="P144" i="89"/>
  <c r="Q144" i="89"/>
  <c r="H145" i="89"/>
  <c r="I145" i="89"/>
  <c r="J145" i="89"/>
  <c r="K145" i="89"/>
  <c r="L145" i="89"/>
  <c r="M145" i="89"/>
  <c r="N145" i="89"/>
  <c r="O145" i="89"/>
  <c r="P145" i="89"/>
  <c r="Q145" i="89"/>
  <c r="H146" i="89"/>
  <c r="I146" i="89"/>
  <c r="J146" i="89"/>
  <c r="K146" i="89"/>
  <c r="L146" i="89"/>
  <c r="M146" i="89"/>
  <c r="N146" i="89"/>
  <c r="O146" i="89"/>
  <c r="P146" i="89"/>
  <c r="Q146" i="89"/>
  <c r="H147" i="89"/>
  <c r="I147" i="89"/>
  <c r="J147" i="89"/>
  <c r="K147" i="89"/>
  <c r="L147" i="89"/>
  <c r="M147" i="89"/>
  <c r="N147" i="89"/>
  <c r="O147" i="89"/>
  <c r="P147" i="89"/>
  <c r="Q147" i="89"/>
  <c r="H148" i="89"/>
  <c r="I148" i="89"/>
  <c r="J148" i="89"/>
  <c r="K148" i="89"/>
  <c r="L148" i="89"/>
  <c r="M148" i="89"/>
  <c r="N148" i="89"/>
  <c r="O148" i="89"/>
  <c r="P148" i="89"/>
  <c r="Q148" i="89"/>
  <c r="H149" i="89"/>
  <c r="I149" i="89"/>
  <c r="J149" i="89"/>
  <c r="K149" i="89"/>
  <c r="L149" i="89"/>
  <c r="M149" i="89"/>
  <c r="N149" i="89"/>
  <c r="O149" i="89"/>
  <c r="P149" i="89"/>
  <c r="Q149" i="89"/>
  <c r="H150" i="89"/>
  <c r="I150" i="89"/>
  <c r="J150" i="89"/>
  <c r="K150" i="89"/>
  <c r="L150" i="89"/>
  <c r="M150" i="89"/>
  <c r="N150" i="89"/>
  <c r="O150" i="89"/>
  <c r="P150" i="89"/>
  <c r="Q150" i="89"/>
  <c r="H151" i="89"/>
  <c r="I151" i="89"/>
  <c r="J151" i="89"/>
  <c r="K151" i="89"/>
  <c r="L151" i="89"/>
  <c r="M151" i="89"/>
  <c r="N151" i="89"/>
  <c r="O151" i="89"/>
  <c r="P151" i="89"/>
  <c r="Q151" i="89"/>
  <c r="H152" i="89"/>
  <c r="I152" i="89"/>
  <c r="J152" i="89"/>
  <c r="K152" i="89"/>
  <c r="L152" i="89"/>
  <c r="M152" i="89"/>
  <c r="N152" i="89"/>
  <c r="O152" i="89"/>
  <c r="P152" i="89"/>
  <c r="Q152" i="89"/>
  <c r="H153" i="89"/>
  <c r="I153" i="89"/>
  <c r="J153" i="89"/>
  <c r="K153" i="89"/>
  <c r="L153" i="89"/>
  <c r="M153" i="89"/>
  <c r="N153" i="89"/>
  <c r="O153" i="89"/>
  <c r="P153" i="89"/>
  <c r="Q153" i="89"/>
  <c r="H154" i="89"/>
  <c r="I154" i="89"/>
  <c r="J154" i="89"/>
  <c r="K154" i="89"/>
  <c r="L154" i="89"/>
  <c r="M154" i="89"/>
  <c r="N154" i="89"/>
  <c r="O154" i="89"/>
  <c r="P154" i="89"/>
  <c r="Q154" i="89"/>
  <c r="H155" i="89"/>
  <c r="I155" i="89"/>
  <c r="J155" i="89"/>
  <c r="K155" i="89"/>
  <c r="L155" i="89"/>
  <c r="M155" i="89"/>
  <c r="N155" i="89"/>
  <c r="O155" i="89"/>
  <c r="P155" i="89"/>
  <c r="Q155" i="89"/>
  <c r="H156" i="89"/>
  <c r="I156" i="89"/>
  <c r="J156" i="89"/>
  <c r="K156" i="89"/>
  <c r="L156" i="89"/>
  <c r="M156" i="89"/>
  <c r="N156" i="89"/>
  <c r="O156" i="89"/>
  <c r="P156" i="89"/>
  <c r="Q156" i="89"/>
  <c r="H157" i="89"/>
  <c r="I157" i="89"/>
  <c r="J157" i="89"/>
  <c r="K157" i="89"/>
  <c r="L157" i="89"/>
  <c r="M157" i="89"/>
  <c r="N157" i="89"/>
  <c r="O157" i="89"/>
  <c r="P157" i="89"/>
  <c r="Q157" i="89"/>
  <c r="H158" i="89"/>
  <c r="I158" i="89"/>
  <c r="J158" i="89"/>
  <c r="K158" i="89"/>
  <c r="L158" i="89"/>
  <c r="M158" i="89"/>
  <c r="N158" i="89"/>
  <c r="O158" i="89"/>
  <c r="P158" i="89"/>
  <c r="Q158" i="89"/>
  <c r="H159" i="89"/>
  <c r="I159" i="89"/>
  <c r="J159" i="89"/>
  <c r="K159" i="89"/>
  <c r="L159" i="89"/>
  <c r="M159" i="89"/>
  <c r="N159" i="89"/>
  <c r="O159" i="89"/>
  <c r="P159" i="89"/>
  <c r="Q159" i="89"/>
  <c r="H160" i="89"/>
  <c r="I160" i="89"/>
  <c r="J160" i="89"/>
  <c r="K160" i="89"/>
  <c r="L160" i="89"/>
  <c r="M160" i="89"/>
  <c r="N160" i="89"/>
  <c r="O160" i="89"/>
  <c r="P160" i="89"/>
  <c r="Q160" i="89"/>
  <c r="H161" i="89"/>
  <c r="I161" i="89"/>
  <c r="J161" i="89"/>
  <c r="K161" i="89"/>
  <c r="L161" i="89"/>
  <c r="M161" i="89"/>
  <c r="N161" i="89"/>
  <c r="O161" i="89"/>
  <c r="P161" i="89"/>
  <c r="Q161" i="89"/>
  <c r="H162" i="89"/>
  <c r="I162" i="89"/>
  <c r="J162" i="89"/>
  <c r="K162" i="89"/>
  <c r="L162" i="89"/>
  <c r="M162" i="89"/>
  <c r="N162" i="89"/>
  <c r="O162" i="89"/>
  <c r="P162" i="89"/>
  <c r="Q162" i="89"/>
  <c r="H163" i="89"/>
  <c r="I163" i="89"/>
  <c r="J163" i="89"/>
  <c r="K163" i="89"/>
  <c r="L163" i="89"/>
  <c r="M163" i="89"/>
  <c r="N163" i="89"/>
  <c r="O163" i="89"/>
  <c r="P163" i="89"/>
  <c r="Q163" i="89"/>
  <c r="H164" i="89"/>
  <c r="I164" i="89"/>
  <c r="J164" i="89"/>
  <c r="K164" i="89"/>
  <c r="L164" i="89"/>
  <c r="M164" i="89"/>
  <c r="N164" i="89"/>
  <c r="O164" i="89"/>
  <c r="P164" i="89"/>
  <c r="Q164" i="89"/>
  <c r="H165" i="89"/>
  <c r="I165" i="89"/>
  <c r="J165" i="89"/>
  <c r="K165" i="89"/>
  <c r="L165" i="89"/>
  <c r="M165" i="89"/>
  <c r="N165" i="89"/>
  <c r="O165" i="89"/>
  <c r="P165" i="89"/>
  <c r="Q165" i="89"/>
  <c r="H166" i="89"/>
  <c r="I166" i="89"/>
  <c r="J166" i="89"/>
  <c r="K166" i="89"/>
  <c r="L166" i="89"/>
  <c r="M166" i="89"/>
  <c r="N166" i="89"/>
  <c r="O166" i="89"/>
  <c r="P166" i="89"/>
  <c r="Q166" i="89"/>
  <c r="H167" i="89"/>
  <c r="I167" i="89"/>
  <c r="J167" i="89"/>
  <c r="K167" i="89"/>
  <c r="L167" i="89"/>
  <c r="M167" i="89"/>
  <c r="N167" i="89"/>
  <c r="O167" i="89"/>
  <c r="P167" i="89"/>
  <c r="Q167" i="89"/>
  <c r="H168" i="89"/>
  <c r="I168" i="89"/>
  <c r="J168" i="89"/>
  <c r="K168" i="89"/>
  <c r="L168" i="89"/>
  <c r="M168" i="89"/>
  <c r="N168" i="89"/>
  <c r="O168" i="89"/>
  <c r="P168" i="89"/>
  <c r="Q168" i="89"/>
  <c r="H169" i="89"/>
  <c r="I169" i="89"/>
  <c r="J169" i="89"/>
  <c r="K169" i="89"/>
  <c r="L169" i="89"/>
  <c r="M169" i="89"/>
  <c r="N169" i="89"/>
  <c r="O169" i="89"/>
  <c r="P169" i="89"/>
  <c r="Q169" i="89"/>
  <c r="H170" i="89"/>
  <c r="I170" i="89"/>
  <c r="J170" i="89"/>
  <c r="K170" i="89"/>
  <c r="L170" i="89"/>
  <c r="M170" i="89"/>
  <c r="N170" i="89"/>
  <c r="O170" i="89"/>
  <c r="P170" i="89"/>
  <c r="Q170" i="89"/>
  <c r="H171" i="89"/>
  <c r="I171" i="89"/>
  <c r="J171" i="89"/>
  <c r="K171" i="89"/>
  <c r="L171" i="89"/>
  <c r="M171" i="89"/>
  <c r="N171" i="89"/>
  <c r="O171" i="89"/>
  <c r="P171" i="89"/>
  <c r="Q171" i="89"/>
  <c r="H172" i="89"/>
  <c r="I172" i="89"/>
  <c r="J172" i="89"/>
  <c r="K172" i="89"/>
  <c r="L172" i="89"/>
  <c r="M172" i="89"/>
  <c r="N172" i="89"/>
  <c r="O172" i="89"/>
  <c r="P172" i="89"/>
  <c r="Q172" i="89"/>
  <c r="H173" i="89"/>
  <c r="I173" i="89"/>
  <c r="J173" i="89"/>
  <c r="K173" i="89"/>
  <c r="L173" i="89"/>
  <c r="M173" i="89"/>
  <c r="N173" i="89"/>
  <c r="O173" i="89"/>
  <c r="P173" i="89"/>
  <c r="Q173" i="89"/>
  <c r="H174" i="89"/>
  <c r="I174" i="89"/>
  <c r="J174" i="89"/>
  <c r="K174" i="89"/>
  <c r="L174" i="89"/>
  <c r="M174" i="89"/>
  <c r="N174" i="89"/>
  <c r="O174" i="89"/>
  <c r="P174" i="89"/>
  <c r="Q174" i="89"/>
  <c r="H175" i="89"/>
  <c r="I175" i="89"/>
  <c r="J175" i="89"/>
  <c r="K175" i="89"/>
  <c r="L175" i="89"/>
  <c r="M175" i="89"/>
  <c r="N175" i="89"/>
  <c r="O175" i="89"/>
  <c r="P175" i="89"/>
  <c r="Q175" i="89"/>
  <c r="H176" i="89"/>
  <c r="I176" i="89"/>
  <c r="J176" i="89"/>
  <c r="K176" i="89"/>
  <c r="L176" i="89"/>
  <c r="M176" i="89"/>
  <c r="N176" i="89"/>
  <c r="O176" i="89"/>
  <c r="P176" i="89"/>
  <c r="Q176" i="89"/>
  <c r="H177" i="89"/>
  <c r="I177" i="89"/>
  <c r="J177" i="89"/>
  <c r="K177" i="89"/>
  <c r="L177" i="89"/>
  <c r="M177" i="89"/>
  <c r="N177" i="89"/>
  <c r="O177" i="89"/>
  <c r="P177" i="89"/>
  <c r="Q177" i="89"/>
  <c r="H178" i="89"/>
  <c r="I178" i="89"/>
  <c r="J178" i="89"/>
  <c r="K178" i="89"/>
  <c r="L178" i="89"/>
  <c r="M178" i="89"/>
  <c r="N178" i="89"/>
  <c r="O178" i="89"/>
  <c r="P178" i="89"/>
  <c r="Q178" i="89"/>
  <c r="H179" i="89"/>
  <c r="I179" i="89"/>
  <c r="J179" i="89"/>
  <c r="K179" i="89"/>
  <c r="L179" i="89"/>
  <c r="M179" i="89"/>
  <c r="N179" i="89"/>
  <c r="O179" i="89"/>
  <c r="P179" i="89"/>
  <c r="Q179" i="89"/>
  <c r="H180" i="89"/>
  <c r="I180" i="89"/>
  <c r="J180" i="89"/>
  <c r="K180" i="89"/>
  <c r="L180" i="89"/>
  <c r="M180" i="89"/>
  <c r="N180" i="89"/>
  <c r="O180" i="89"/>
  <c r="P180" i="89"/>
  <c r="Q180" i="89"/>
  <c r="H181" i="89"/>
  <c r="I181" i="89"/>
  <c r="J181" i="89"/>
  <c r="K181" i="89"/>
  <c r="L181" i="89"/>
  <c r="M181" i="89"/>
  <c r="N181" i="89"/>
  <c r="O181" i="89"/>
  <c r="P181" i="89"/>
  <c r="Q181" i="89"/>
  <c r="H182" i="89"/>
  <c r="I182" i="89"/>
  <c r="J182" i="89"/>
  <c r="K182" i="89"/>
  <c r="L182" i="89"/>
  <c r="M182" i="89"/>
  <c r="N182" i="89"/>
  <c r="O182" i="89"/>
  <c r="P182" i="89"/>
  <c r="Q182" i="89"/>
  <c r="H183" i="89"/>
  <c r="I183" i="89"/>
  <c r="J183" i="89"/>
  <c r="K183" i="89"/>
  <c r="L183" i="89"/>
  <c r="M183" i="89"/>
  <c r="N183" i="89"/>
  <c r="O183" i="89"/>
  <c r="P183" i="89"/>
  <c r="Q183" i="89"/>
  <c r="H184" i="89"/>
  <c r="I184" i="89"/>
  <c r="J184" i="89"/>
  <c r="K184" i="89"/>
  <c r="L184" i="89"/>
  <c r="M184" i="89"/>
  <c r="N184" i="89"/>
  <c r="O184" i="89"/>
  <c r="P184" i="89"/>
  <c r="Q184" i="89"/>
  <c r="H185" i="89"/>
  <c r="I185" i="89"/>
  <c r="J185" i="89"/>
  <c r="K185" i="89"/>
  <c r="L185" i="89"/>
  <c r="M185" i="89"/>
  <c r="N185" i="89"/>
  <c r="O185" i="89"/>
  <c r="P185" i="89"/>
  <c r="Q185" i="89"/>
  <c r="H186" i="89"/>
  <c r="I186" i="89"/>
  <c r="J186" i="89"/>
  <c r="K186" i="89"/>
  <c r="L186" i="89"/>
  <c r="M186" i="89"/>
  <c r="N186" i="89"/>
  <c r="O186" i="89"/>
  <c r="P186" i="89"/>
  <c r="Q186" i="89"/>
  <c r="H187" i="89"/>
  <c r="I187" i="89"/>
  <c r="J187" i="89"/>
  <c r="K187" i="89"/>
  <c r="L187" i="89"/>
  <c r="M187" i="89"/>
  <c r="N187" i="89"/>
  <c r="O187" i="89"/>
  <c r="P187" i="89"/>
  <c r="Q187" i="89"/>
  <c r="H188" i="89"/>
  <c r="I188" i="89"/>
  <c r="J188" i="89"/>
  <c r="K188" i="89"/>
  <c r="L188" i="89"/>
  <c r="M188" i="89"/>
  <c r="N188" i="89"/>
  <c r="O188" i="89"/>
  <c r="P188" i="89"/>
  <c r="Q188" i="89"/>
  <c r="H189" i="89"/>
  <c r="I189" i="89"/>
  <c r="J189" i="89"/>
  <c r="K189" i="89"/>
  <c r="L189" i="89"/>
  <c r="M189" i="89"/>
  <c r="N189" i="89"/>
  <c r="O189" i="89"/>
  <c r="P189" i="89"/>
  <c r="Q189" i="89"/>
  <c r="H190" i="89"/>
  <c r="I190" i="89"/>
  <c r="J190" i="89"/>
  <c r="K190" i="89"/>
  <c r="L190" i="89"/>
  <c r="M190" i="89"/>
  <c r="N190" i="89"/>
  <c r="O190" i="89"/>
  <c r="P190" i="89"/>
  <c r="Q190" i="89"/>
  <c r="H191" i="89"/>
  <c r="I191" i="89"/>
  <c r="J191" i="89"/>
  <c r="K191" i="89"/>
  <c r="L191" i="89"/>
  <c r="M191" i="89"/>
  <c r="N191" i="89"/>
  <c r="O191" i="89"/>
  <c r="P191" i="89"/>
  <c r="Q191" i="89"/>
  <c r="H192" i="89"/>
  <c r="I192" i="89"/>
  <c r="J192" i="89"/>
  <c r="K192" i="89"/>
  <c r="L192" i="89"/>
  <c r="M192" i="89"/>
  <c r="N192" i="89"/>
  <c r="O192" i="89"/>
  <c r="P192" i="89"/>
  <c r="Q192" i="89"/>
  <c r="H193" i="89"/>
  <c r="I193" i="89"/>
  <c r="J193" i="89"/>
  <c r="K193" i="89"/>
  <c r="L193" i="89"/>
  <c r="M193" i="89"/>
  <c r="N193" i="89"/>
  <c r="O193" i="89"/>
  <c r="P193" i="89"/>
  <c r="Q193" i="89"/>
  <c r="H194" i="89"/>
  <c r="I194" i="89"/>
  <c r="J194" i="89"/>
  <c r="K194" i="89"/>
  <c r="L194" i="89"/>
  <c r="M194" i="89"/>
  <c r="N194" i="89"/>
  <c r="O194" i="89"/>
  <c r="P194" i="89"/>
  <c r="Q194" i="89"/>
  <c r="H195" i="89"/>
  <c r="I195" i="89"/>
  <c r="J195" i="89"/>
  <c r="K195" i="89"/>
  <c r="L195" i="89"/>
  <c r="M195" i="89"/>
  <c r="N195" i="89"/>
  <c r="O195" i="89"/>
  <c r="P195" i="89"/>
  <c r="Q195" i="89"/>
  <c r="H196" i="89"/>
  <c r="I196" i="89"/>
  <c r="J196" i="89"/>
  <c r="K196" i="89"/>
  <c r="L196" i="89"/>
  <c r="M196" i="89"/>
  <c r="N196" i="89"/>
  <c r="O196" i="89"/>
  <c r="P196" i="89"/>
  <c r="Q196" i="89"/>
  <c r="H197" i="89"/>
  <c r="I197" i="89"/>
  <c r="J197" i="89"/>
  <c r="K197" i="89"/>
  <c r="L197" i="89"/>
  <c r="M197" i="89"/>
  <c r="N197" i="89"/>
  <c r="O197" i="89"/>
  <c r="P197" i="89"/>
  <c r="Q197" i="89"/>
  <c r="H198" i="89"/>
  <c r="I198" i="89"/>
  <c r="J198" i="89"/>
  <c r="K198" i="89"/>
  <c r="L198" i="89"/>
  <c r="M198" i="89"/>
  <c r="N198" i="89"/>
  <c r="O198" i="89"/>
  <c r="P198" i="89"/>
  <c r="Q198" i="89"/>
  <c r="H199" i="89"/>
  <c r="I199" i="89"/>
  <c r="J199" i="89"/>
  <c r="K199" i="89"/>
  <c r="L199" i="89"/>
  <c r="M199" i="89"/>
  <c r="N199" i="89"/>
  <c r="O199" i="89"/>
  <c r="P199" i="89"/>
  <c r="Q199" i="89"/>
  <c r="H200" i="89"/>
  <c r="I200" i="89"/>
  <c r="J200" i="89"/>
  <c r="K200" i="89"/>
  <c r="L200" i="89"/>
  <c r="M200" i="89"/>
  <c r="N200" i="89"/>
  <c r="O200" i="89"/>
  <c r="P200" i="89"/>
  <c r="Q200" i="89"/>
  <c r="H201" i="89"/>
  <c r="I201" i="89"/>
  <c r="J201" i="89"/>
  <c r="K201" i="89"/>
  <c r="L201" i="89"/>
  <c r="M201" i="89"/>
  <c r="N201" i="89"/>
  <c r="O201" i="89"/>
  <c r="P201" i="89"/>
  <c r="Q201" i="89"/>
  <c r="H202" i="89"/>
  <c r="I202" i="89"/>
  <c r="J202" i="89"/>
  <c r="K202" i="89"/>
  <c r="L202" i="89"/>
  <c r="M202" i="89"/>
  <c r="N202" i="89"/>
  <c r="O202" i="89"/>
  <c r="P202" i="89"/>
  <c r="Q202" i="89"/>
  <c r="H203" i="89"/>
  <c r="I203" i="89"/>
  <c r="J203" i="89"/>
  <c r="K203" i="89"/>
  <c r="L203" i="89"/>
  <c r="M203" i="89"/>
  <c r="N203" i="89"/>
  <c r="O203" i="89"/>
  <c r="P203" i="89"/>
  <c r="Q203" i="89"/>
  <c r="H204" i="89"/>
  <c r="I204" i="89"/>
  <c r="J204" i="89"/>
  <c r="K204" i="89"/>
  <c r="L204" i="89"/>
  <c r="M204" i="89"/>
  <c r="N204" i="89"/>
  <c r="O204" i="89"/>
  <c r="P204" i="89"/>
  <c r="Q204" i="89"/>
  <c r="H205" i="89"/>
  <c r="I205" i="89"/>
  <c r="J205" i="89"/>
  <c r="K205" i="89"/>
  <c r="L205" i="89"/>
  <c r="M205" i="89"/>
  <c r="N205" i="89"/>
  <c r="O205" i="89"/>
  <c r="P205" i="89"/>
  <c r="Q205" i="89"/>
  <c r="H206" i="89"/>
  <c r="I206" i="89"/>
  <c r="J206" i="89"/>
  <c r="K206" i="89"/>
  <c r="L206" i="89"/>
  <c r="M206" i="89"/>
  <c r="N206" i="89"/>
  <c r="O206" i="89"/>
  <c r="P206" i="89"/>
  <c r="Q206" i="89"/>
  <c r="H207" i="89"/>
  <c r="I207" i="89"/>
  <c r="J207" i="89"/>
  <c r="K207" i="89"/>
  <c r="L207" i="89"/>
  <c r="M207" i="89"/>
  <c r="N207" i="89"/>
  <c r="O207" i="89"/>
  <c r="P207" i="89"/>
  <c r="Q207" i="89"/>
  <c r="H208" i="89"/>
  <c r="I208" i="89"/>
  <c r="J208" i="89"/>
  <c r="K208" i="89"/>
  <c r="L208" i="89"/>
  <c r="M208" i="89"/>
  <c r="N208" i="89"/>
  <c r="O208" i="89"/>
  <c r="P208" i="89"/>
  <c r="Q208" i="89"/>
  <c r="H209" i="89"/>
  <c r="I209" i="89"/>
  <c r="J209" i="89"/>
  <c r="K209" i="89"/>
  <c r="L209" i="89"/>
  <c r="M209" i="89"/>
  <c r="N209" i="89"/>
  <c r="O209" i="89"/>
  <c r="P209" i="89"/>
  <c r="Q209" i="89"/>
  <c r="H210" i="89"/>
  <c r="I210" i="89"/>
  <c r="J210" i="89"/>
  <c r="K210" i="89"/>
  <c r="L210" i="89"/>
  <c r="M210" i="89"/>
  <c r="N210" i="89"/>
  <c r="O210" i="89"/>
  <c r="P210" i="89"/>
  <c r="Q210" i="89"/>
  <c r="H211" i="89"/>
  <c r="I211" i="89"/>
  <c r="J211" i="89"/>
  <c r="K211" i="89"/>
  <c r="L211" i="89"/>
  <c r="M211" i="89"/>
  <c r="N211" i="89"/>
  <c r="O211" i="89"/>
  <c r="P211" i="89"/>
  <c r="Q211" i="89"/>
  <c r="H212" i="89"/>
  <c r="I212" i="89"/>
  <c r="J212" i="89"/>
  <c r="K212" i="89"/>
  <c r="L212" i="89"/>
  <c r="M212" i="89"/>
  <c r="N212" i="89"/>
  <c r="O212" i="89"/>
  <c r="P212" i="89"/>
  <c r="Q212" i="89"/>
  <c r="H213" i="89"/>
  <c r="I213" i="89"/>
  <c r="J213" i="89"/>
  <c r="K213" i="89"/>
  <c r="L213" i="89"/>
  <c r="M213" i="89"/>
  <c r="N213" i="89"/>
  <c r="O213" i="89"/>
  <c r="P213" i="89"/>
  <c r="Q213" i="89"/>
  <c r="H214" i="89"/>
  <c r="I214" i="89"/>
  <c r="J214" i="89"/>
  <c r="K214" i="89"/>
  <c r="L214" i="89"/>
  <c r="M214" i="89"/>
  <c r="N214" i="89"/>
  <c r="O214" i="89"/>
  <c r="P214" i="89"/>
  <c r="Q214" i="89"/>
  <c r="H215" i="89"/>
  <c r="I215" i="89"/>
  <c r="J215" i="89"/>
  <c r="K215" i="89"/>
  <c r="L215" i="89"/>
  <c r="M215" i="89"/>
  <c r="N215" i="89"/>
  <c r="O215" i="89"/>
  <c r="P215" i="89"/>
  <c r="Q215" i="89"/>
  <c r="H216" i="89"/>
  <c r="I216" i="89"/>
  <c r="J216" i="89"/>
  <c r="K216" i="89"/>
  <c r="L216" i="89"/>
  <c r="M216" i="89"/>
  <c r="N216" i="89"/>
  <c r="O216" i="89"/>
  <c r="P216" i="89"/>
  <c r="Q216" i="89"/>
  <c r="H217" i="89"/>
  <c r="I217" i="89"/>
  <c r="J217" i="89"/>
  <c r="K217" i="89"/>
  <c r="L217" i="89"/>
  <c r="M217" i="89"/>
  <c r="N217" i="89"/>
  <c r="O217" i="89"/>
  <c r="P217" i="89"/>
  <c r="Q217" i="89"/>
  <c r="H218" i="89"/>
  <c r="I218" i="89"/>
  <c r="J218" i="89"/>
  <c r="K218" i="89"/>
  <c r="L218" i="89"/>
  <c r="M218" i="89"/>
  <c r="N218" i="89"/>
  <c r="O218" i="89"/>
  <c r="P218" i="89"/>
  <c r="Q218" i="89"/>
  <c r="H219" i="89"/>
  <c r="I219" i="89"/>
  <c r="J219" i="89"/>
  <c r="K219" i="89"/>
  <c r="L219" i="89"/>
  <c r="M219" i="89"/>
  <c r="N219" i="89"/>
  <c r="O219" i="89"/>
  <c r="P219" i="89"/>
  <c r="Q219" i="89"/>
  <c r="H220" i="89"/>
  <c r="I220" i="89"/>
  <c r="J220" i="89"/>
  <c r="K220" i="89"/>
  <c r="L220" i="89"/>
  <c r="M220" i="89"/>
  <c r="N220" i="89"/>
  <c r="O220" i="89"/>
  <c r="P220" i="89"/>
  <c r="Q220" i="89"/>
  <c r="H221" i="89"/>
  <c r="I221" i="89"/>
  <c r="J221" i="89"/>
  <c r="K221" i="89"/>
  <c r="L221" i="89"/>
  <c r="M221" i="89"/>
  <c r="N221" i="89"/>
  <c r="O221" i="89"/>
  <c r="P221" i="89"/>
  <c r="Q221" i="89"/>
  <c r="H222" i="89"/>
  <c r="I222" i="89"/>
  <c r="J222" i="89"/>
  <c r="K222" i="89"/>
  <c r="L222" i="89"/>
  <c r="M222" i="89"/>
  <c r="N222" i="89"/>
  <c r="O222" i="89"/>
  <c r="P222" i="89"/>
  <c r="Q222" i="89"/>
  <c r="H223" i="89"/>
  <c r="I223" i="89"/>
  <c r="J223" i="89"/>
  <c r="K223" i="89"/>
  <c r="L223" i="89"/>
  <c r="M223" i="89"/>
  <c r="N223" i="89"/>
  <c r="O223" i="89"/>
  <c r="P223" i="89"/>
  <c r="Q223" i="89"/>
  <c r="H224" i="89"/>
  <c r="I224" i="89"/>
  <c r="J224" i="89"/>
  <c r="K224" i="89"/>
  <c r="L224" i="89"/>
  <c r="M224" i="89"/>
  <c r="N224" i="89"/>
  <c r="O224" i="89"/>
  <c r="P224" i="89"/>
  <c r="Q224" i="89"/>
  <c r="H225" i="89"/>
  <c r="I225" i="89"/>
  <c r="J225" i="89"/>
  <c r="K225" i="89"/>
  <c r="L225" i="89"/>
  <c r="M225" i="89"/>
  <c r="N225" i="89"/>
  <c r="O225" i="89"/>
  <c r="P225" i="89"/>
  <c r="Q225" i="89"/>
  <c r="H226" i="89"/>
  <c r="I226" i="89"/>
  <c r="J226" i="89"/>
  <c r="K226" i="89"/>
  <c r="L226" i="89"/>
  <c r="M226" i="89"/>
  <c r="N226" i="89"/>
  <c r="O226" i="89"/>
  <c r="P226" i="89"/>
  <c r="Q226" i="89"/>
  <c r="H227" i="89"/>
  <c r="I227" i="89"/>
  <c r="J227" i="89"/>
  <c r="K227" i="89"/>
  <c r="L227" i="89"/>
  <c r="M227" i="89"/>
  <c r="N227" i="89"/>
  <c r="O227" i="89"/>
  <c r="P227" i="89"/>
  <c r="Q227" i="89"/>
  <c r="H228" i="89"/>
  <c r="I228" i="89"/>
  <c r="J228" i="89"/>
  <c r="K228" i="89"/>
  <c r="L228" i="89"/>
  <c r="M228" i="89"/>
  <c r="N228" i="89"/>
  <c r="O228" i="89"/>
  <c r="P228" i="89"/>
  <c r="Q228" i="89"/>
  <c r="H229" i="89"/>
  <c r="I229" i="89"/>
  <c r="J229" i="89"/>
  <c r="K229" i="89"/>
  <c r="L229" i="89"/>
  <c r="M229" i="89"/>
  <c r="N229" i="89"/>
  <c r="O229" i="89"/>
  <c r="P229" i="89"/>
  <c r="Q229" i="89"/>
  <c r="H230" i="89"/>
  <c r="I230" i="89"/>
  <c r="J230" i="89"/>
  <c r="K230" i="89"/>
  <c r="L230" i="89"/>
  <c r="M230" i="89"/>
  <c r="N230" i="89"/>
  <c r="O230" i="89"/>
  <c r="P230" i="89"/>
  <c r="Q230" i="89"/>
  <c r="H231" i="89"/>
  <c r="I231" i="89"/>
  <c r="J231" i="89"/>
  <c r="K231" i="89"/>
  <c r="L231" i="89"/>
  <c r="M231" i="89"/>
  <c r="N231" i="89"/>
  <c r="O231" i="89"/>
  <c r="P231" i="89"/>
  <c r="Q231" i="89"/>
  <c r="H232" i="89"/>
  <c r="I232" i="89"/>
  <c r="J232" i="89"/>
  <c r="K232" i="89"/>
  <c r="L232" i="89"/>
  <c r="M232" i="89"/>
  <c r="N232" i="89"/>
  <c r="O232" i="89"/>
  <c r="P232" i="89"/>
  <c r="Q232" i="89"/>
  <c r="H233" i="89"/>
  <c r="I233" i="89"/>
  <c r="J233" i="89"/>
  <c r="K233" i="89"/>
  <c r="L233" i="89"/>
  <c r="M233" i="89"/>
  <c r="N233" i="89"/>
  <c r="O233" i="89"/>
  <c r="P233" i="89"/>
  <c r="Q233" i="89"/>
  <c r="H234" i="89"/>
  <c r="I234" i="89"/>
  <c r="J234" i="89"/>
  <c r="K234" i="89"/>
  <c r="L234" i="89"/>
  <c r="M234" i="89"/>
  <c r="N234" i="89"/>
  <c r="O234" i="89"/>
  <c r="P234" i="89"/>
  <c r="Q234" i="89"/>
  <c r="H235" i="89"/>
  <c r="I235" i="89"/>
  <c r="J235" i="89"/>
  <c r="K235" i="89"/>
  <c r="L235" i="89"/>
  <c r="M235" i="89"/>
  <c r="N235" i="89"/>
  <c r="O235" i="89"/>
  <c r="P235" i="89"/>
  <c r="Q235" i="89"/>
  <c r="H236" i="89"/>
  <c r="I236" i="89"/>
  <c r="J236" i="89"/>
  <c r="K236" i="89"/>
  <c r="L236" i="89"/>
  <c r="M236" i="89"/>
  <c r="N236" i="89"/>
  <c r="O236" i="89"/>
  <c r="P236" i="89"/>
  <c r="Q236" i="89"/>
  <c r="H237" i="89"/>
  <c r="I237" i="89"/>
  <c r="J237" i="89"/>
  <c r="K237" i="89"/>
  <c r="L237" i="89"/>
  <c r="M237" i="89"/>
  <c r="N237" i="89"/>
  <c r="O237" i="89"/>
  <c r="P237" i="89"/>
  <c r="Q237" i="89"/>
  <c r="H238" i="89"/>
  <c r="I238" i="89"/>
  <c r="J238" i="89"/>
  <c r="K238" i="89"/>
  <c r="L238" i="89"/>
  <c r="M238" i="89"/>
  <c r="N238" i="89"/>
  <c r="O238" i="89"/>
  <c r="P238" i="89"/>
  <c r="Q238" i="89"/>
  <c r="H239" i="89"/>
  <c r="I239" i="89"/>
  <c r="J239" i="89"/>
  <c r="K239" i="89"/>
  <c r="L239" i="89"/>
  <c r="M239" i="89"/>
  <c r="N239" i="89"/>
  <c r="O239" i="89"/>
  <c r="P239" i="89"/>
  <c r="Q239" i="89"/>
  <c r="H240" i="89"/>
  <c r="I240" i="89"/>
  <c r="J240" i="89"/>
  <c r="K240" i="89"/>
  <c r="L240" i="89"/>
  <c r="M240" i="89"/>
  <c r="N240" i="89"/>
  <c r="O240" i="89"/>
  <c r="P240" i="89"/>
  <c r="Q240" i="89"/>
  <c r="H241" i="89"/>
  <c r="I241" i="89"/>
  <c r="J241" i="89"/>
  <c r="K241" i="89"/>
  <c r="L241" i="89"/>
  <c r="M241" i="89"/>
  <c r="N241" i="89"/>
  <c r="O241" i="89"/>
  <c r="P241" i="89"/>
  <c r="Q241" i="89"/>
  <c r="H242" i="89"/>
  <c r="I242" i="89"/>
  <c r="J242" i="89"/>
  <c r="K242" i="89"/>
  <c r="L242" i="89"/>
  <c r="M242" i="89"/>
  <c r="N242" i="89"/>
  <c r="O242" i="89"/>
  <c r="P242" i="89"/>
  <c r="Q242" i="89"/>
  <c r="H243" i="89"/>
  <c r="I243" i="89"/>
  <c r="J243" i="89"/>
  <c r="K243" i="89"/>
  <c r="L243" i="89"/>
  <c r="M243" i="89"/>
  <c r="N243" i="89"/>
  <c r="O243" i="89"/>
  <c r="P243" i="89"/>
  <c r="Q243" i="89"/>
  <c r="I49" i="89"/>
  <c r="J49" i="89"/>
  <c r="K49" i="89"/>
  <c r="L49" i="89"/>
  <c r="M49" i="89"/>
  <c r="N49" i="89"/>
  <c r="O49" i="89"/>
  <c r="P49" i="89"/>
  <c r="Q49" i="89"/>
  <c r="H49" i="89"/>
  <c r="L2" i="89"/>
  <c r="G23" i="89"/>
  <c r="G24" i="89"/>
  <c r="G25" i="89"/>
  <c r="G26" i="89"/>
  <c r="G27" i="89"/>
  <c r="AH24" i="82" l="1"/>
  <c r="J25" i="82"/>
  <c r="AX231" i="82"/>
  <c r="BD216" i="82"/>
  <c r="BD215" i="82"/>
  <c r="BD217" i="82"/>
  <c r="BD204" i="82"/>
  <c r="BD206" i="82"/>
  <c r="BD208" i="82"/>
  <c r="BD210" i="82"/>
  <c r="BD212" i="82"/>
  <c r="BD214" i="82"/>
  <c r="BD203" i="82"/>
  <c r="BD205" i="82"/>
  <c r="BD207" i="82"/>
  <c r="BD209" i="82"/>
  <c r="BD211" i="82"/>
  <c r="BD213" i="82"/>
  <c r="BD84" i="82"/>
  <c r="BD86" i="82"/>
  <c r="BD83" i="82"/>
  <c r="BD85" i="82"/>
  <c r="BD87" i="82"/>
  <c r="BD89" i="82"/>
  <c r="BD91" i="82"/>
  <c r="BD93" i="82"/>
  <c r="BD95" i="82"/>
  <c r="BD97" i="82"/>
  <c r="BD90" i="82"/>
  <c r="BD88" i="82"/>
  <c r="BD96" i="82"/>
  <c r="BD94" i="82"/>
  <c r="BD92" i="82"/>
  <c r="BE216" i="82"/>
  <c r="BE204" i="82"/>
  <c r="BE206" i="82"/>
  <c r="BE208" i="82"/>
  <c r="BE210" i="82"/>
  <c r="BE212" i="82"/>
  <c r="BE214" i="82"/>
  <c r="BE215" i="82"/>
  <c r="BE217" i="82"/>
  <c r="BE207" i="82"/>
  <c r="BE209" i="82"/>
  <c r="BE203" i="82"/>
  <c r="BE211" i="82"/>
  <c r="BE205" i="82"/>
  <c r="BE213" i="82"/>
  <c r="BE35" i="82"/>
  <c r="BE39" i="82"/>
  <c r="BE43" i="82"/>
  <c r="BE36" i="82"/>
  <c r="BE40" i="82"/>
  <c r="BE37" i="82"/>
  <c r="BE41" i="82"/>
  <c r="BE38" i="82"/>
  <c r="BE42" i="82"/>
  <c r="AO285" i="82"/>
  <c r="AO289" i="82"/>
  <c r="AO293" i="82"/>
  <c r="AO284" i="82"/>
  <c r="AO288" i="82"/>
  <c r="AO292" i="82"/>
  <c r="AO281" i="82"/>
  <c r="AO283" i="82"/>
  <c r="AO287" i="82"/>
  <c r="AO291" i="82"/>
  <c r="AO295" i="82"/>
  <c r="AO282" i="82"/>
  <c r="AO290" i="82"/>
  <c r="AO286" i="82"/>
  <c r="AO294" i="82"/>
  <c r="J23" i="82"/>
  <c r="AP257" i="82" s="1"/>
  <c r="AH23" i="90"/>
  <c r="AO238" i="82"/>
  <c r="AO242" i="82"/>
  <c r="AO246" i="82"/>
  <c r="AO250" i="82"/>
  <c r="AO237" i="82"/>
  <c r="AO241" i="82"/>
  <c r="AO245" i="82"/>
  <c r="AO249" i="82"/>
  <c r="AO236" i="82"/>
  <c r="AO240" i="82"/>
  <c r="AO244" i="82"/>
  <c r="AO248" i="82"/>
  <c r="AO239" i="82"/>
  <c r="AO247" i="82"/>
  <c r="AO243" i="82"/>
  <c r="AX277" i="82"/>
  <c r="BD248" i="82"/>
  <c r="BD250" i="82"/>
  <c r="BD252" i="82"/>
  <c r="BD254" i="82"/>
  <c r="BD256" i="82"/>
  <c r="BD258" i="82"/>
  <c r="BD260" i="82"/>
  <c r="BD262" i="82"/>
  <c r="BD249" i="82"/>
  <c r="BD251" i="82"/>
  <c r="BD253" i="82"/>
  <c r="BD255" i="82"/>
  <c r="BD257" i="82"/>
  <c r="BD259" i="82"/>
  <c r="BD261" i="82"/>
  <c r="BD188" i="82"/>
  <c r="BD190" i="82"/>
  <c r="BD192" i="82"/>
  <c r="BD194" i="82"/>
  <c r="BD196" i="82"/>
  <c r="BD198" i="82"/>
  <c r="BD200" i="82"/>
  <c r="BD202" i="82"/>
  <c r="BD189" i="82"/>
  <c r="BD191" i="82"/>
  <c r="BD193" i="82"/>
  <c r="BD195" i="82"/>
  <c r="BD197" i="82"/>
  <c r="BD199" i="82"/>
  <c r="BD201" i="82"/>
  <c r="BD128" i="82"/>
  <c r="BD130" i="82"/>
  <c r="BD132" i="82"/>
  <c r="BD134" i="82"/>
  <c r="BD136" i="82"/>
  <c r="BD138" i="82"/>
  <c r="BD140" i="82"/>
  <c r="BD142" i="82"/>
  <c r="BD129" i="82"/>
  <c r="BD131" i="82"/>
  <c r="BD133" i="82"/>
  <c r="BD135" i="82"/>
  <c r="BD137" i="82"/>
  <c r="BD139" i="82"/>
  <c r="BD141" i="82"/>
  <c r="BD68" i="82"/>
  <c r="BD70" i="82"/>
  <c r="BD72" i="82"/>
  <c r="BD74" i="82"/>
  <c r="BD76" i="82"/>
  <c r="BD78" i="82"/>
  <c r="BD80" i="82"/>
  <c r="BD82" i="82"/>
  <c r="BD69" i="82"/>
  <c r="BD71" i="82"/>
  <c r="BD73" i="82"/>
  <c r="BD75" i="82"/>
  <c r="BD77" i="82"/>
  <c r="BD79" i="82"/>
  <c r="BD81" i="82"/>
  <c r="BD17" i="82"/>
  <c r="BD19" i="82"/>
  <c r="BD21" i="82"/>
  <c r="BD23" i="82"/>
  <c r="BD25" i="82"/>
  <c r="BD18" i="82"/>
  <c r="BD20" i="82"/>
  <c r="BD22" i="82"/>
  <c r="BD24" i="82"/>
  <c r="BE248" i="82"/>
  <c r="BE250" i="82"/>
  <c r="BE251" i="82"/>
  <c r="BE255" i="82"/>
  <c r="BE259" i="82"/>
  <c r="BE252" i="82"/>
  <c r="BE256" i="82"/>
  <c r="BE260" i="82"/>
  <c r="BE253" i="82"/>
  <c r="BE257" i="82"/>
  <c r="BE261" i="82"/>
  <c r="BE249" i="82"/>
  <c r="BE254" i="82"/>
  <c r="BE258" i="82"/>
  <c r="BE262" i="82"/>
  <c r="BE188" i="82"/>
  <c r="BE190" i="82"/>
  <c r="BE192" i="82"/>
  <c r="BE194" i="82"/>
  <c r="BE196" i="82"/>
  <c r="BE198" i="82"/>
  <c r="BE200" i="82"/>
  <c r="BE202" i="82"/>
  <c r="BE191" i="82"/>
  <c r="BE199" i="82"/>
  <c r="BE193" i="82"/>
  <c r="BE201" i="82"/>
  <c r="BE195" i="82"/>
  <c r="BE189" i="82"/>
  <c r="BE197" i="82"/>
  <c r="BE128" i="82"/>
  <c r="BE130" i="82"/>
  <c r="BE132" i="82"/>
  <c r="BE134" i="82"/>
  <c r="BE136" i="82"/>
  <c r="BE138" i="82"/>
  <c r="BE140" i="82"/>
  <c r="BE142" i="82"/>
  <c r="BE135" i="82"/>
  <c r="BE129" i="82"/>
  <c r="BE137" i="82"/>
  <c r="BE131" i="82"/>
  <c r="BE139" i="82"/>
  <c r="BE133" i="82"/>
  <c r="BE141" i="82"/>
  <c r="BE71" i="82"/>
  <c r="BE75" i="82"/>
  <c r="BE79" i="82"/>
  <c r="BE68" i="82"/>
  <c r="BE72" i="82"/>
  <c r="BE76" i="82"/>
  <c r="BE80" i="82"/>
  <c r="BE69" i="82"/>
  <c r="BE73" i="82"/>
  <c r="BE77" i="82"/>
  <c r="BE81" i="82"/>
  <c r="BE70" i="82"/>
  <c r="BE74" i="82"/>
  <c r="BE78" i="82"/>
  <c r="BE82" i="82"/>
  <c r="BE18" i="82"/>
  <c r="BE22" i="82"/>
  <c r="BE19" i="82"/>
  <c r="BE23" i="82"/>
  <c r="BE20" i="82"/>
  <c r="BE24" i="82"/>
  <c r="BE17" i="82"/>
  <c r="BE21" i="82"/>
  <c r="BE25" i="82"/>
  <c r="AH23" i="82"/>
  <c r="R27" i="89"/>
  <c r="R25" i="89"/>
  <c r="AH22" i="90"/>
  <c r="BD144" i="82"/>
  <c r="BD146" i="82"/>
  <c r="BD148" i="82"/>
  <c r="BD150" i="82"/>
  <c r="BD152" i="82"/>
  <c r="BD154" i="82"/>
  <c r="BD156" i="82"/>
  <c r="BD143" i="82"/>
  <c r="BD145" i="82"/>
  <c r="BD147" i="82"/>
  <c r="BD149" i="82"/>
  <c r="BD151" i="82"/>
  <c r="BD153" i="82"/>
  <c r="BD155" i="82"/>
  <c r="BD157" i="82"/>
  <c r="BE263" i="82"/>
  <c r="BE267" i="82"/>
  <c r="BE271" i="82"/>
  <c r="BE275" i="82"/>
  <c r="BE264" i="82"/>
  <c r="BE268" i="82"/>
  <c r="BE272" i="82"/>
  <c r="BE276" i="82"/>
  <c r="BE265" i="82"/>
  <c r="BE269" i="82"/>
  <c r="BE273" i="82"/>
  <c r="BE277" i="82"/>
  <c r="BE266" i="82"/>
  <c r="BE270" i="82"/>
  <c r="BE274" i="82"/>
  <c r="BE83" i="82"/>
  <c r="BE87" i="82"/>
  <c r="BE92" i="82"/>
  <c r="BE95" i="82"/>
  <c r="BE84" i="82"/>
  <c r="BE90" i="82"/>
  <c r="BE93" i="82"/>
  <c r="BE85" i="82"/>
  <c r="BE88" i="82"/>
  <c r="BE91" i="82"/>
  <c r="BE96" i="82"/>
  <c r="BE94" i="82"/>
  <c r="BE97" i="82"/>
  <c r="BE86" i="82"/>
  <c r="BE89" i="82"/>
  <c r="J24" i="82"/>
  <c r="AP267" i="82" s="1"/>
  <c r="AO252" i="82"/>
  <c r="AO256" i="82"/>
  <c r="AO260" i="82"/>
  <c r="AO264" i="82"/>
  <c r="AO251" i="82"/>
  <c r="AO255" i="82"/>
  <c r="AO259" i="82"/>
  <c r="AO263" i="82"/>
  <c r="AO254" i="82"/>
  <c r="AO258" i="82"/>
  <c r="AO262" i="82"/>
  <c r="AO253" i="82"/>
  <c r="AO261" i="82"/>
  <c r="AO257" i="82"/>
  <c r="AO265" i="82"/>
  <c r="AH21" i="90"/>
  <c r="AX264" i="82"/>
  <c r="BD234" i="82"/>
  <c r="BD236" i="82"/>
  <c r="BD238" i="82"/>
  <c r="BD240" i="82"/>
  <c r="BD242" i="82"/>
  <c r="BD244" i="82"/>
  <c r="BD246" i="82"/>
  <c r="BD233" i="82"/>
  <c r="BD235" i="82"/>
  <c r="BD237" i="82"/>
  <c r="BD239" i="82"/>
  <c r="BD241" i="82"/>
  <c r="BD243" i="82"/>
  <c r="BD245" i="82"/>
  <c r="BD247" i="82"/>
  <c r="BD174" i="82"/>
  <c r="BD176" i="82"/>
  <c r="BD178" i="82"/>
  <c r="BD180" i="82"/>
  <c r="BD182" i="82"/>
  <c r="BD184" i="82"/>
  <c r="BD186" i="82"/>
  <c r="BD173" i="82"/>
  <c r="BD175" i="82"/>
  <c r="BD177" i="82"/>
  <c r="BD179" i="82"/>
  <c r="BD181" i="82"/>
  <c r="BD183" i="82"/>
  <c r="BD185" i="82"/>
  <c r="BD187" i="82"/>
  <c r="BD114" i="82"/>
  <c r="BD116" i="82"/>
  <c r="BD118" i="82"/>
  <c r="BD120" i="82"/>
  <c r="BD122" i="82"/>
  <c r="BD124" i="82"/>
  <c r="BD126" i="82"/>
  <c r="BD113" i="82"/>
  <c r="BD115" i="82"/>
  <c r="BD117" i="82"/>
  <c r="BD119" i="82"/>
  <c r="BD121" i="82"/>
  <c r="BD123" i="82"/>
  <c r="BD125" i="82"/>
  <c r="BD127" i="82"/>
  <c r="BD54" i="82"/>
  <c r="BD56" i="82"/>
  <c r="BD58" i="82"/>
  <c r="BD60" i="82"/>
  <c r="BD62" i="82"/>
  <c r="BD64" i="82"/>
  <c r="BD66" i="82"/>
  <c r="BD53" i="82"/>
  <c r="BD55" i="82"/>
  <c r="BD57" i="82"/>
  <c r="BD59" i="82"/>
  <c r="BD61" i="82"/>
  <c r="BD63" i="82"/>
  <c r="BD65" i="82"/>
  <c r="BD67" i="82"/>
  <c r="BE234" i="82"/>
  <c r="BE236" i="82"/>
  <c r="BE238" i="82"/>
  <c r="BE240" i="82"/>
  <c r="BE242" i="82"/>
  <c r="BE244" i="82"/>
  <c r="BE246" i="82"/>
  <c r="BE235" i="82"/>
  <c r="BE243" i="82"/>
  <c r="BE237" i="82"/>
  <c r="BE245" i="82"/>
  <c r="BE239" i="82"/>
  <c r="BE247" i="82"/>
  <c r="BE233" i="82"/>
  <c r="BE241" i="82"/>
  <c r="BE174" i="82"/>
  <c r="BE176" i="82"/>
  <c r="BE178" i="82"/>
  <c r="BE180" i="82"/>
  <c r="BE182" i="82"/>
  <c r="BE184" i="82"/>
  <c r="BE186" i="82"/>
  <c r="BE175" i="82"/>
  <c r="BE183" i="82"/>
  <c r="BE177" i="82"/>
  <c r="BE185" i="82"/>
  <c r="BE179" i="82"/>
  <c r="BE187" i="82"/>
  <c r="BE173" i="82"/>
  <c r="BE181" i="82"/>
  <c r="BE114" i="82"/>
  <c r="BE116" i="82"/>
  <c r="BE118" i="82"/>
  <c r="BE120" i="82"/>
  <c r="BE122" i="82"/>
  <c r="BE124" i="82"/>
  <c r="BE126" i="82"/>
  <c r="BE113" i="82"/>
  <c r="BE115" i="82"/>
  <c r="BE117" i="82"/>
  <c r="BE119" i="82"/>
  <c r="BE121" i="82"/>
  <c r="BE123" i="82"/>
  <c r="BE125" i="82"/>
  <c r="BE127" i="82"/>
  <c r="BE55" i="82"/>
  <c r="BE59" i="82"/>
  <c r="BE63" i="82"/>
  <c r="BE67" i="82"/>
  <c r="BE56" i="82"/>
  <c r="BE60" i="82"/>
  <c r="BE64" i="82"/>
  <c r="BE53" i="82"/>
  <c r="BE57" i="82"/>
  <c r="BE61" i="82"/>
  <c r="BE65" i="82"/>
  <c r="BE54" i="82"/>
  <c r="BE58" i="82"/>
  <c r="BE62" i="82"/>
  <c r="BE66" i="82"/>
  <c r="AF25" i="82"/>
  <c r="BF290" i="82" s="1"/>
  <c r="AF21" i="82"/>
  <c r="BF231" i="82" s="1"/>
  <c r="AH22" i="82"/>
  <c r="AO266" i="82"/>
  <c r="AO270" i="82"/>
  <c r="AO274" i="82"/>
  <c r="AO278" i="82"/>
  <c r="AO269" i="82"/>
  <c r="AO273" i="82"/>
  <c r="AO277" i="82"/>
  <c r="AO268" i="82"/>
  <c r="AO272" i="82"/>
  <c r="AO276" i="82"/>
  <c r="AO280" i="82"/>
  <c r="AO267" i="82"/>
  <c r="AO275" i="82"/>
  <c r="AO271" i="82"/>
  <c r="AO279" i="82"/>
  <c r="AX294" i="82"/>
  <c r="BD264" i="82"/>
  <c r="BD266" i="82"/>
  <c r="BD268" i="82"/>
  <c r="BD270" i="82"/>
  <c r="BD272" i="82"/>
  <c r="BD274" i="82"/>
  <c r="BD276" i="82"/>
  <c r="BD263" i="82"/>
  <c r="BD265" i="82"/>
  <c r="BD267" i="82"/>
  <c r="BD269" i="82"/>
  <c r="BD271" i="82"/>
  <c r="BD273" i="82"/>
  <c r="BD275" i="82"/>
  <c r="BD277" i="82"/>
  <c r="BD36" i="82"/>
  <c r="BD38" i="82"/>
  <c r="BD40" i="82"/>
  <c r="BD42" i="82"/>
  <c r="BD35" i="82"/>
  <c r="BD37" i="82"/>
  <c r="BD39" i="82"/>
  <c r="BD41" i="82"/>
  <c r="BD43" i="82"/>
  <c r="BE144" i="82"/>
  <c r="BE146" i="82"/>
  <c r="BE148" i="82"/>
  <c r="BE150" i="82"/>
  <c r="BE152" i="82"/>
  <c r="BE154" i="82"/>
  <c r="BE156" i="82"/>
  <c r="BE143" i="82"/>
  <c r="BE151" i="82"/>
  <c r="BE145" i="82"/>
  <c r="BE153" i="82"/>
  <c r="BE147" i="82"/>
  <c r="BE155" i="82"/>
  <c r="BE149" i="82"/>
  <c r="BE157" i="82"/>
  <c r="AH24" i="90"/>
  <c r="AP282" i="82"/>
  <c r="AP286" i="82"/>
  <c r="AP290" i="82"/>
  <c r="AP294" i="82"/>
  <c r="AP285" i="82"/>
  <c r="AP289" i="82"/>
  <c r="AP293" i="82"/>
  <c r="AP284" i="82"/>
  <c r="AP288" i="82"/>
  <c r="AP292" i="82"/>
  <c r="AP281" i="82"/>
  <c r="AP287" i="82"/>
  <c r="AP295" i="82"/>
  <c r="AP283" i="82"/>
  <c r="AP291" i="82"/>
  <c r="J22" i="82"/>
  <c r="AP239" i="82" s="1"/>
  <c r="AO223" i="82"/>
  <c r="AO225" i="82"/>
  <c r="AO229" i="82"/>
  <c r="AO233" i="82"/>
  <c r="AO221" i="82"/>
  <c r="AO227" i="82"/>
  <c r="AO231" i="82"/>
  <c r="AO235" i="82"/>
  <c r="AO224" i="82"/>
  <c r="AO232" i="82"/>
  <c r="AO228" i="82"/>
  <c r="AO234" i="82"/>
  <c r="AO222" i="82"/>
  <c r="AO230" i="82"/>
  <c r="AO226" i="82"/>
  <c r="AX238" i="82"/>
  <c r="BD290" i="82"/>
  <c r="BD291" i="82"/>
  <c r="BD292" i="82"/>
  <c r="BD278" i="82"/>
  <c r="BD280" i="82"/>
  <c r="BD282" i="82"/>
  <c r="BD284" i="82"/>
  <c r="BD286" i="82"/>
  <c r="BD288" i="82"/>
  <c r="BD279" i="82"/>
  <c r="BD281" i="82"/>
  <c r="BD283" i="82"/>
  <c r="BD285" i="82"/>
  <c r="BD287" i="82"/>
  <c r="BD289" i="82"/>
  <c r="BD218" i="82"/>
  <c r="BD220" i="82"/>
  <c r="BD222" i="82"/>
  <c r="BD224" i="82"/>
  <c r="BD226" i="82"/>
  <c r="BD228" i="82"/>
  <c r="BD230" i="82"/>
  <c r="BD232" i="82"/>
  <c r="BD219" i="82"/>
  <c r="BD221" i="82"/>
  <c r="BD223" i="82"/>
  <c r="BD225" i="82"/>
  <c r="BD227" i="82"/>
  <c r="BD229" i="82"/>
  <c r="BD231" i="82"/>
  <c r="BD158" i="82"/>
  <c r="BD160" i="82"/>
  <c r="BD162" i="82"/>
  <c r="BD164" i="82"/>
  <c r="BD166" i="82"/>
  <c r="BD168" i="82"/>
  <c r="BD170" i="82"/>
  <c r="BD172" i="82"/>
  <c r="BD159" i="82"/>
  <c r="BD161" i="82"/>
  <c r="BD163" i="82"/>
  <c r="BD165" i="82"/>
  <c r="BD167" i="82"/>
  <c r="BD169" i="82"/>
  <c r="BD171" i="82"/>
  <c r="BD99" i="82"/>
  <c r="BD101" i="82"/>
  <c r="BD103" i="82"/>
  <c r="BD105" i="82"/>
  <c r="BD98" i="82"/>
  <c r="BD106" i="82"/>
  <c r="BD108" i="82"/>
  <c r="BD110" i="82"/>
  <c r="BD112" i="82"/>
  <c r="BD104" i="82"/>
  <c r="BD102" i="82"/>
  <c r="BD107" i="82"/>
  <c r="BD109" i="82"/>
  <c r="BD111" i="82"/>
  <c r="BD100" i="82"/>
  <c r="BD44" i="82"/>
  <c r="BD46" i="82"/>
  <c r="BD48" i="82"/>
  <c r="BD50" i="82"/>
  <c r="BD52" i="82"/>
  <c r="BD45" i="82"/>
  <c r="BD47" i="82"/>
  <c r="BD49" i="82"/>
  <c r="BD51" i="82"/>
  <c r="BE292" i="82"/>
  <c r="BE290" i="82"/>
  <c r="BE291" i="82"/>
  <c r="BE279" i="82"/>
  <c r="BE283" i="82"/>
  <c r="BE287" i="82"/>
  <c r="BE280" i="82"/>
  <c r="BE284" i="82"/>
  <c r="BE288" i="82"/>
  <c r="BE281" i="82"/>
  <c r="BE285" i="82"/>
  <c r="BE289" i="82"/>
  <c r="BE278" i="82"/>
  <c r="BE282" i="82"/>
  <c r="BE286" i="82"/>
  <c r="BE218" i="82"/>
  <c r="BE220" i="82"/>
  <c r="BE222" i="82"/>
  <c r="BE224" i="82"/>
  <c r="BE226" i="82"/>
  <c r="BE228" i="82"/>
  <c r="BE230" i="82"/>
  <c r="BE232" i="82"/>
  <c r="BE219" i="82"/>
  <c r="BE227" i="82"/>
  <c r="BE221" i="82"/>
  <c r="BE229" i="82"/>
  <c r="BE223" i="82"/>
  <c r="BE231" i="82"/>
  <c r="BE225" i="82"/>
  <c r="BE158" i="82"/>
  <c r="BE160" i="82"/>
  <c r="BE162" i="82"/>
  <c r="BE164" i="82"/>
  <c r="BE166" i="82"/>
  <c r="BE168" i="82"/>
  <c r="BE170" i="82"/>
  <c r="BE172" i="82"/>
  <c r="BE159" i="82"/>
  <c r="BE167" i="82"/>
  <c r="BE161" i="82"/>
  <c r="BE169" i="82"/>
  <c r="BE163" i="82"/>
  <c r="BE171" i="82"/>
  <c r="BE165" i="82"/>
  <c r="BE100" i="82"/>
  <c r="BE103" i="82"/>
  <c r="BE98" i="82"/>
  <c r="BE101" i="82"/>
  <c r="BE106" i="82"/>
  <c r="BE108" i="82"/>
  <c r="BE110" i="82"/>
  <c r="BE112" i="82"/>
  <c r="BE99" i="82"/>
  <c r="BE104" i="82"/>
  <c r="BE102" i="82"/>
  <c r="BE105" i="82"/>
  <c r="BE107" i="82"/>
  <c r="BE109" i="82"/>
  <c r="BE111" i="82"/>
  <c r="BE47" i="82"/>
  <c r="BE51" i="82"/>
  <c r="BE44" i="82"/>
  <c r="BE48" i="82"/>
  <c r="BE52" i="82"/>
  <c r="BE45" i="82"/>
  <c r="BE49" i="82"/>
  <c r="BE46" i="82"/>
  <c r="BE50" i="82"/>
  <c r="AF24" i="82"/>
  <c r="BF275" i="82" s="1"/>
  <c r="AH25" i="82"/>
  <c r="AH21" i="82"/>
  <c r="R26" i="89"/>
  <c r="R317" i="89" s="1"/>
  <c r="R24" i="89"/>
  <c r="BD16" i="82"/>
  <c r="BD14" i="82"/>
  <c r="BD15" i="82"/>
  <c r="BE15" i="82"/>
  <c r="BE14" i="82"/>
  <c r="BE16" i="82"/>
  <c r="AV293" i="82"/>
  <c r="AV294" i="82"/>
  <c r="AV291" i="82"/>
  <c r="AV292" i="82"/>
  <c r="AV290" i="82"/>
  <c r="AV295" i="82"/>
  <c r="AW290" i="82"/>
  <c r="AW294" i="82"/>
  <c r="AW292" i="82"/>
  <c r="AW291" i="82"/>
  <c r="AW293" i="82"/>
  <c r="AW295" i="82"/>
  <c r="AX290" i="82"/>
  <c r="BF265" i="82"/>
  <c r="BF235" i="82"/>
  <c r="BF239" i="82"/>
  <c r="BF243" i="82"/>
  <c r="BF247" i="82"/>
  <c r="BF234" i="82"/>
  <c r="BF238" i="82"/>
  <c r="BF242" i="82"/>
  <c r="BF246" i="82"/>
  <c r="BF236" i="82"/>
  <c r="BF244" i="82"/>
  <c r="BF233" i="82"/>
  <c r="BF241" i="82"/>
  <c r="BF240" i="82"/>
  <c r="BF237" i="82"/>
  <c r="BF245" i="82"/>
  <c r="BF251" i="82"/>
  <c r="BF255" i="82"/>
  <c r="BF259" i="82"/>
  <c r="BF250" i="82"/>
  <c r="BF254" i="82"/>
  <c r="BF258" i="82"/>
  <c r="BF262" i="82"/>
  <c r="BF252" i="82"/>
  <c r="BF260" i="82"/>
  <c r="BF249" i="82"/>
  <c r="BF257" i="82"/>
  <c r="BF256" i="82"/>
  <c r="BF248" i="82"/>
  <c r="BF253" i="82"/>
  <c r="BF261" i="82"/>
  <c r="AV232" i="82"/>
  <c r="AV236" i="82"/>
  <c r="AV240" i="82"/>
  <c r="AV244" i="82"/>
  <c r="AV231" i="82"/>
  <c r="AV235" i="82"/>
  <c r="AV239" i="82"/>
  <c r="AV243" i="82"/>
  <c r="AV237" i="82"/>
  <c r="AV242" i="82"/>
  <c r="AV230" i="82"/>
  <c r="AV238" i="82"/>
  <c r="AV233" i="82"/>
  <c r="AV241" i="82"/>
  <c r="AV234" i="82"/>
  <c r="AV172" i="82"/>
  <c r="AV176" i="82"/>
  <c r="AV180" i="82"/>
  <c r="AV184" i="82"/>
  <c r="AV174" i="82"/>
  <c r="AV178" i="82"/>
  <c r="AV182" i="82"/>
  <c r="AV171" i="82"/>
  <c r="AV175" i="82"/>
  <c r="AV179" i="82"/>
  <c r="AV183" i="82"/>
  <c r="AV170" i="82"/>
  <c r="AV181" i="82"/>
  <c r="AV177" i="82"/>
  <c r="AV173" i="82"/>
  <c r="AV111" i="82"/>
  <c r="AV115" i="82"/>
  <c r="AV119" i="82"/>
  <c r="AV123" i="82"/>
  <c r="AV110" i="82"/>
  <c r="AV114" i="82"/>
  <c r="AV118" i="82"/>
  <c r="AV122" i="82"/>
  <c r="AV113" i="82"/>
  <c r="AV117" i="82"/>
  <c r="AV121" i="82"/>
  <c r="AV116" i="82"/>
  <c r="AV112" i="82"/>
  <c r="AV124" i="82"/>
  <c r="AV120" i="82"/>
  <c r="AV51" i="82"/>
  <c r="AV55" i="82"/>
  <c r="AV59" i="82"/>
  <c r="AV63" i="82"/>
  <c r="AV50" i="82"/>
  <c r="AV54" i="82"/>
  <c r="AV58" i="82"/>
  <c r="AV62" i="82"/>
  <c r="AV53" i="82"/>
  <c r="AV57" i="82"/>
  <c r="AV61" i="82"/>
  <c r="AV52" i="82"/>
  <c r="AV60" i="82"/>
  <c r="AV64" i="82"/>
  <c r="AV56" i="82"/>
  <c r="AW233" i="82"/>
  <c r="AW237" i="82"/>
  <c r="AW241" i="82"/>
  <c r="AW232" i="82"/>
  <c r="AW236" i="82"/>
  <c r="AW240" i="82"/>
  <c r="AW244" i="82"/>
  <c r="AW234" i="82"/>
  <c r="AW242" i="82"/>
  <c r="AW231" i="82"/>
  <c r="AW235" i="82"/>
  <c r="AW243" i="82"/>
  <c r="AW230" i="82"/>
  <c r="AW238" i="82"/>
  <c r="AW239" i="82"/>
  <c r="AW173" i="82"/>
  <c r="AW177" i="82"/>
  <c r="AW181" i="82"/>
  <c r="AW171" i="82"/>
  <c r="AW172" i="82"/>
  <c r="AW176" i="82"/>
  <c r="AW180" i="82"/>
  <c r="AW184" i="82"/>
  <c r="AW175" i="82"/>
  <c r="AW179" i="82"/>
  <c r="AW183" i="82"/>
  <c r="AW174" i="82"/>
  <c r="AW170" i="82"/>
  <c r="AW182" i="82"/>
  <c r="AW178" i="82"/>
  <c r="AW112" i="82"/>
  <c r="AW116" i="82"/>
  <c r="AW120" i="82"/>
  <c r="AW124" i="82"/>
  <c r="AW111" i="82"/>
  <c r="AW115" i="82"/>
  <c r="AW119" i="82"/>
  <c r="AW123" i="82"/>
  <c r="AW110" i="82"/>
  <c r="AW114" i="82"/>
  <c r="AW118" i="82"/>
  <c r="AW122" i="82"/>
  <c r="AW121" i="82"/>
  <c r="AW113" i="82"/>
  <c r="AW117" i="82"/>
  <c r="AW52" i="82"/>
  <c r="AW56" i="82"/>
  <c r="AW60" i="82"/>
  <c r="AW64" i="82"/>
  <c r="AW51" i="82"/>
  <c r="AW55" i="82"/>
  <c r="AW59" i="82"/>
  <c r="AW63" i="82"/>
  <c r="AW50" i="82"/>
  <c r="AW54" i="82"/>
  <c r="AW58" i="82"/>
  <c r="AW62" i="82"/>
  <c r="AW57" i="82"/>
  <c r="AW53" i="82"/>
  <c r="AW61" i="82"/>
  <c r="AX234" i="82"/>
  <c r="AX233" i="82"/>
  <c r="AX239" i="82"/>
  <c r="AX232" i="82"/>
  <c r="AX235" i="82"/>
  <c r="AX243" i="82"/>
  <c r="AV276" i="82"/>
  <c r="AV280" i="82"/>
  <c r="AV284" i="82"/>
  <c r="AV288" i="82"/>
  <c r="AV275" i="82"/>
  <c r="AV279" i="82"/>
  <c r="AV283" i="82"/>
  <c r="AV287" i="82"/>
  <c r="AV277" i="82"/>
  <c r="AV285" i="82"/>
  <c r="AV282" i="82"/>
  <c r="AV278" i="82"/>
  <c r="AV286" i="82"/>
  <c r="AV281" i="82"/>
  <c r="AV289" i="82"/>
  <c r="AV216" i="82"/>
  <c r="AV220" i="82"/>
  <c r="AV224" i="82"/>
  <c r="AV228" i="82"/>
  <c r="AV215" i="82"/>
  <c r="AV219" i="82"/>
  <c r="AV223" i="82"/>
  <c r="AV227" i="82"/>
  <c r="AV221" i="82"/>
  <c r="AV229" i="82"/>
  <c r="AV226" i="82"/>
  <c r="AV222" i="82"/>
  <c r="AV217" i="82"/>
  <c r="AV225" i="82"/>
  <c r="AV218" i="82"/>
  <c r="AV156" i="82"/>
  <c r="AV160" i="82"/>
  <c r="AV164" i="82"/>
  <c r="AV168" i="82"/>
  <c r="AV162" i="82"/>
  <c r="AV155" i="82"/>
  <c r="AV159" i="82"/>
  <c r="AV163" i="82"/>
  <c r="AV167" i="82"/>
  <c r="AV158" i="82"/>
  <c r="AV166" i="82"/>
  <c r="AV169" i="82"/>
  <c r="AV165" i="82"/>
  <c r="AV161" i="82"/>
  <c r="AV157" i="82"/>
  <c r="AV95" i="82"/>
  <c r="AV99" i="82"/>
  <c r="AV103" i="82"/>
  <c r="AV107" i="82"/>
  <c r="AV98" i="82"/>
  <c r="AV102" i="82"/>
  <c r="AV106" i="82"/>
  <c r="AV97" i="82"/>
  <c r="AV101" i="82"/>
  <c r="AV105" i="82"/>
  <c r="AV109" i="82"/>
  <c r="AV100" i="82"/>
  <c r="AV96" i="82"/>
  <c r="AV108" i="82"/>
  <c r="AV104" i="82"/>
  <c r="AV43" i="82"/>
  <c r="AV47" i="82"/>
  <c r="AV42" i="82"/>
  <c r="AV46" i="82"/>
  <c r="AV41" i="82"/>
  <c r="AV45" i="82"/>
  <c r="AV49" i="82"/>
  <c r="AV48" i="82"/>
  <c r="AV44" i="82"/>
  <c r="AW277" i="82"/>
  <c r="AW281" i="82"/>
  <c r="AW285" i="82"/>
  <c r="AW289" i="82"/>
  <c r="AW276" i="82"/>
  <c r="AW280" i="82"/>
  <c r="AW284" i="82"/>
  <c r="AW288" i="82"/>
  <c r="AW282" i="82"/>
  <c r="AW275" i="82"/>
  <c r="AW283" i="82"/>
  <c r="AW278" i="82"/>
  <c r="AW286" i="82"/>
  <c r="AW279" i="82"/>
  <c r="AW287" i="82"/>
  <c r="AW217" i="82"/>
  <c r="AW221" i="82"/>
  <c r="AW225" i="82"/>
  <c r="AW229" i="82"/>
  <c r="AW216" i="82"/>
  <c r="AW220" i="82"/>
  <c r="AW224" i="82"/>
  <c r="AW228" i="82"/>
  <c r="AW218" i="82"/>
  <c r="AW226" i="82"/>
  <c r="AW215" i="82"/>
  <c r="AW219" i="82"/>
  <c r="AW227" i="82"/>
  <c r="AW222" i="82"/>
  <c r="AW223" i="82"/>
  <c r="AW157" i="82"/>
  <c r="AW161" i="82"/>
  <c r="AW165" i="82"/>
  <c r="AW169" i="82"/>
  <c r="AW159" i="82"/>
  <c r="AW167" i="82"/>
  <c r="AW156" i="82"/>
  <c r="AW160" i="82"/>
  <c r="AW164" i="82"/>
  <c r="AW168" i="82"/>
  <c r="AW155" i="82"/>
  <c r="AW163" i="82"/>
  <c r="AW158" i="82"/>
  <c r="AW166" i="82"/>
  <c r="AW162" i="82"/>
  <c r="AW96" i="82"/>
  <c r="AW100" i="82"/>
  <c r="AW104" i="82"/>
  <c r="AW108" i="82"/>
  <c r="AW95" i="82"/>
  <c r="AW99" i="82"/>
  <c r="AW103" i="82"/>
  <c r="AW107" i="82"/>
  <c r="AW98" i="82"/>
  <c r="AW102" i="82"/>
  <c r="AW106" i="82"/>
  <c r="AW105" i="82"/>
  <c r="AW101" i="82"/>
  <c r="AW97" i="82"/>
  <c r="AW109" i="82"/>
  <c r="AW44" i="82"/>
  <c r="AW48" i="82"/>
  <c r="AW43" i="82"/>
  <c r="AW47" i="82"/>
  <c r="AW42" i="82"/>
  <c r="AW46" i="82"/>
  <c r="AW41" i="82"/>
  <c r="AW49" i="82"/>
  <c r="AW45" i="82"/>
  <c r="AX281" i="82"/>
  <c r="AX288" i="82"/>
  <c r="AX275" i="82"/>
  <c r="AX222" i="82"/>
  <c r="AX225" i="82"/>
  <c r="AX229" i="82"/>
  <c r="AX227" i="82"/>
  <c r="AX228" i="82"/>
  <c r="AV260" i="82"/>
  <c r="AV264" i="82"/>
  <c r="AV268" i="82"/>
  <c r="AV272" i="82"/>
  <c r="AV263" i="82"/>
  <c r="AV267" i="82"/>
  <c r="AV271" i="82"/>
  <c r="AV261" i="82"/>
  <c r="AV269" i="82"/>
  <c r="AV266" i="82"/>
  <c r="AV274" i="82"/>
  <c r="AV262" i="82"/>
  <c r="AV270" i="82"/>
  <c r="AV265" i="82"/>
  <c r="AV273" i="82"/>
  <c r="AV200" i="82"/>
  <c r="AV204" i="82"/>
  <c r="AV208" i="82"/>
  <c r="AV212" i="82"/>
  <c r="AV203" i="82"/>
  <c r="AV207" i="82"/>
  <c r="AV211" i="82"/>
  <c r="AV205" i="82"/>
  <c r="AV213" i="82"/>
  <c r="AV210" i="82"/>
  <c r="AV206" i="82"/>
  <c r="AV214" i="82"/>
  <c r="AV201" i="82"/>
  <c r="AV209" i="82"/>
  <c r="AV202" i="82"/>
  <c r="AV140" i="82"/>
  <c r="AV144" i="82"/>
  <c r="AV148" i="82"/>
  <c r="AV152" i="82"/>
  <c r="AV146" i="82"/>
  <c r="AV154" i="82"/>
  <c r="AV143" i="82"/>
  <c r="AV147" i="82"/>
  <c r="AV151" i="82"/>
  <c r="AV142" i="82"/>
  <c r="AV150" i="82"/>
  <c r="AV153" i="82"/>
  <c r="AV149" i="82"/>
  <c r="AV145" i="82"/>
  <c r="AV141" i="82"/>
  <c r="AV83" i="82"/>
  <c r="AV87" i="82"/>
  <c r="AV91" i="82"/>
  <c r="AV82" i="82"/>
  <c r="AV86" i="82"/>
  <c r="AV90" i="82"/>
  <c r="AV94" i="82"/>
  <c r="AV81" i="82"/>
  <c r="AV85" i="82"/>
  <c r="AV89" i="82"/>
  <c r="AV93" i="82"/>
  <c r="AV84" i="82"/>
  <c r="AV92" i="82"/>
  <c r="AV80" i="82"/>
  <c r="AV88" i="82"/>
  <c r="AV35" i="82"/>
  <c r="AV39" i="82"/>
  <c r="AV25" i="82"/>
  <c r="AV38" i="82"/>
  <c r="AV24" i="82"/>
  <c r="AV37" i="82"/>
  <c r="AV36" i="82"/>
  <c r="AV23" i="82"/>
  <c r="AV40" i="82"/>
  <c r="AW261" i="82"/>
  <c r="AW265" i="82"/>
  <c r="AW269" i="82"/>
  <c r="AW273" i="82"/>
  <c r="AW260" i="82"/>
  <c r="AW264" i="82"/>
  <c r="AW268" i="82"/>
  <c r="AW272" i="82"/>
  <c r="AW266" i="82"/>
  <c r="AW274" i="82"/>
  <c r="AW267" i="82"/>
  <c r="AW262" i="82"/>
  <c r="AW270" i="82"/>
  <c r="AW263" i="82"/>
  <c r="AW271" i="82"/>
  <c r="AW201" i="82"/>
  <c r="AW205" i="82"/>
  <c r="AW209" i="82"/>
  <c r="AW213" i="82"/>
  <c r="AW200" i="82"/>
  <c r="AW204" i="82"/>
  <c r="AW208" i="82"/>
  <c r="AW212" i="82"/>
  <c r="AW202" i="82"/>
  <c r="AW210" i="82"/>
  <c r="AW203" i="82"/>
  <c r="AW211" i="82"/>
  <c r="AW206" i="82"/>
  <c r="AW214" i="82"/>
  <c r="AW207" i="82"/>
  <c r="AW141" i="82"/>
  <c r="AW145" i="82"/>
  <c r="AW149" i="82"/>
  <c r="AW153" i="82"/>
  <c r="AW143" i="82"/>
  <c r="AW151" i="82"/>
  <c r="AW140" i="82"/>
  <c r="AW144" i="82"/>
  <c r="AW148" i="82"/>
  <c r="AW152" i="82"/>
  <c r="AW147" i="82"/>
  <c r="AW142" i="82"/>
  <c r="AW154" i="82"/>
  <c r="AW150" i="82"/>
  <c r="AW146" i="82"/>
  <c r="AW80" i="82"/>
  <c r="AW84" i="82"/>
  <c r="AW88" i="82"/>
  <c r="AW92" i="82"/>
  <c r="AW83" i="82"/>
  <c r="AW87" i="82"/>
  <c r="AW91" i="82"/>
  <c r="AW82" i="82"/>
  <c r="AW86" i="82"/>
  <c r="AW90" i="82"/>
  <c r="AW94" i="82"/>
  <c r="AW89" i="82"/>
  <c r="AW81" i="82"/>
  <c r="AW85" i="82"/>
  <c r="AW93" i="82"/>
  <c r="AW23" i="82"/>
  <c r="AW36" i="82"/>
  <c r="AW40" i="82"/>
  <c r="AW35" i="82"/>
  <c r="AW39" i="82"/>
  <c r="AW25" i="82"/>
  <c r="AW38" i="82"/>
  <c r="AW24" i="82"/>
  <c r="AW37" i="82"/>
  <c r="AX274" i="82"/>
  <c r="AX268" i="82"/>
  <c r="AV248" i="82"/>
  <c r="AV252" i="82"/>
  <c r="AV256" i="82"/>
  <c r="AV247" i="82"/>
  <c r="AV251" i="82"/>
  <c r="AV255" i="82"/>
  <c r="AV259" i="82"/>
  <c r="AV245" i="82"/>
  <c r="AV253" i="82"/>
  <c r="AV258" i="82"/>
  <c r="AV246" i="82"/>
  <c r="AV254" i="82"/>
  <c r="AV249" i="82"/>
  <c r="AV257" i="82"/>
  <c r="AV250" i="82"/>
  <c r="AV188" i="82"/>
  <c r="AV192" i="82"/>
  <c r="AV196" i="82"/>
  <c r="AV190" i="82"/>
  <c r="AV198" i="82"/>
  <c r="AV187" i="82"/>
  <c r="AV191" i="82"/>
  <c r="AV195" i="82"/>
  <c r="AV199" i="82"/>
  <c r="AV186" i="82"/>
  <c r="AV194" i="82"/>
  <c r="AV185" i="82"/>
  <c r="AV197" i="82"/>
  <c r="AV193" i="82"/>
  <c r="AV189" i="82"/>
  <c r="AV127" i="82"/>
  <c r="AV131" i="82"/>
  <c r="AV135" i="82"/>
  <c r="AV126" i="82"/>
  <c r="AV130" i="82"/>
  <c r="AV134" i="82"/>
  <c r="AV125" i="82"/>
  <c r="AV129" i="82"/>
  <c r="AV133" i="82"/>
  <c r="AV137" i="82"/>
  <c r="AV132" i="82"/>
  <c r="AV138" i="82"/>
  <c r="AV128" i="82"/>
  <c r="AV139" i="82"/>
  <c r="AV136" i="82"/>
  <c r="AV67" i="82"/>
  <c r="AV71" i="82"/>
  <c r="AV75" i="82"/>
  <c r="AV79" i="82"/>
  <c r="AV66" i="82"/>
  <c r="AV70" i="82"/>
  <c r="AV74" i="82"/>
  <c r="AV78" i="82"/>
  <c r="AV65" i="82"/>
  <c r="AV69" i="82"/>
  <c r="AV73" i="82"/>
  <c r="AV77" i="82"/>
  <c r="AV68" i="82"/>
  <c r="AV76" i="82"/>
  <c r="AV72" i="82"/>
  <c r="AV18" i="82"/>
  <c r="AV22" i="82"/>
  <c r="AV17" i="82"/>
  <c r="AV21" i="82"/>
  <c r="AV16" i="82"/>
  <c r="AV20" i="82"/>
  <c r="AV14" i="82"/>
  <c r="AV19" i="82"/>
  <c r="AV15" i="82"/>
  <c r="AW245" i="82"/>
  <c r="AW249" i="82"/>
  <c r="AW253" i="82"/>
  <c r="AW257" i="82"/>
  <c r="AW248" i="82"/>
  <c r="AW252" i="82"/>
  <c r="AW256" i="82"/>
  <c r="AW250" i="82"/>
  <c r="AW258" i="82"/>
  <c r="AW247" i="82"/>
  <c r="AW251" i="82"/>
  <c r="AW259" i="82"/>
  <c r="AW246" i="82"/>
  <c r="AW254" i="82"/>
  <c r="AW255" i="82"/>
  <c r="AW185" i="82"/>
  <c r="AW189" i="82"/>
  <c r="AW193" i="82"/>
  <c r="AW197" i="82"/>
  <c r="AW187" i="82"/>
  <c r="AW195" i="82"/>
  <c r="AW188" i="82"/>
  <c r="AW192" i="82"/>
  <c r="AW196" i="82"/>
  <c r="AW191" i="82"/>
  <c r="AW190" i="82"/>
  <c r="AW194" i="82"/>
  <c r="AW186" i="82"/>
  <c r="AW198" i="82"/>
  <c r="AW199" i="82"/>
  <c r="AW128" i="82"/>
  <c r="AW132" i="82"/>
  <c r="AW136" i="82"/>
  <c r="AW127" i="82"/>
  <c r="AW131" i="82"/>
  <c r="AW135" i="82"/>
  <c r="AW126" i="82"/>
  <c r="AW130" i="82"/>
  <c r="AW134" i="82"/>
  <c r="AW137" i="82"/>
  <c r="AW129" i="82"/>
  <c r="AW133" i="82"/>
  <c r="AW139" i="82"/>
  <c r="AW138" i="82"/>
  <c r="AW125" i="82"/>
  <c r="AW68" i="82"/>
  <c r="AW72" i="82"/>
  <c r="AW76" i="82"/>
  <c r="AW67" i="82"/>
  <c r="AW71" i="82"/>
  <c r="AW75" i="82"/>
  <c r="AW79" i="82"/>
  <c r="AW66" i="82"/>
  <c r="AW70" i="82"/>
  <c r="AW74" i="82"/>
  <c r="AW78" i="82"/>
  <c r="AW73" i="82"/>
  <c r="AW69" i="82"/>
  <c r="AW65" i="82"/>
  <c r="AW77" i="82"/>
  <c r="AW15" i="82"/>
  <c r="AW19" i="82"/>
  <c r="AW18" i="82"/>
  <c r="AW22" i="82"/>
  <c r="AW17" i="82"/>
  <c r="AW21" i="82"/>
  <c r="AW16" i="82"/>
  <c r="AW20" i="82"/>
  <c r="AW14" i="82"/>
  <c r="AX245" i="82"/>
  <c r="S289" i="89"/>
  <c r="S265" i="89"/>
  <c r="R259" i="89"/>
  <c r="R313" i="89"/>
  <c r="R273" i="89"/>
  <c r="R265" i="89"/>
  <c r="S309" i="89"/>
  <c r="S293" i="89"/>
  <c r="S277" i="89"/>
  <c r="S261" i="89"/>
  <c r="S317" i="89"/>
  <c r="S301" i="89"/>
  <c r="S285" i="89"/>
  <c r="S269" i="89"/>
  <c r="R309" i="89"/>
  <c r="R269" i="89"/>
  <c r="S313" i="89"/>
  <c r="S305" i="89"/>
  <c r="S297" i="89"/>
  <c r="S281" i="89"/>
  <c r="S273" i="89"/>
  <c r="S307" i="89"/>
  <c r="S275" i="89"/>
  <c r="S260" i="89"/>
  <c r="S315" i="89"/>
  <c r="S311" i="89"/>
  <c r="S303" i="89"/>
  <c r="S299" i="89"/>
  <c r="S295" i="89"/>
  <c r="S291" i="89"/>
  <c r="S287" i="89"/>
  <c r="S283" i="89"/>
  <c r="S279" i="89"/>
  <c r="S271" i="89"/>
  <c r="S267" i="89"/>
  <c r="S263" i="89"/>
  <c r="S259" i="89"/>
  <c r="S292" i="89"/>
  <c r="S284" i="89"/>
  <c r="R283" i="89"/>
  <c r="R267" i="89"/>
  <c r="R263" i="89"/>
  <c r="R260" i="89"/>
  <c r="S314" i="89"/>
  <c r="S310" i="89"/>
  <c r="S306" i="89"/>
  <c r="S304" i="89"/>
  <c r="S300" i="89"/>
  <c r="S294" i="89"/>
  <c r="S290" i="89"/>
  <c r="S288" i="89"/>
  <c r="S286" i="89"/>
  <c r="S282" i="89"/>
  <c r="S280" i="89"/>
  <c r="S278" i="89"/>
  <c r="S276" i="89"/>
  <c r="S274" i="89"/>
  <c r="S272" i="89"/>
  <c r="S270" i="89"/>
  <c r="S268" i="89"/>
  <c r="S266" i="89"/>
  <c r="S264" i="89"/>
  <c r="S262" i="89"/>
  <c r="S318" i="89"/>
  <c r="S316" i="89"/>
  <c r="S312" i="89"/>
  <c r="S308" i="89"/>
  <c r="S302" i="89"/>
  <c r="S298" i="89"/>
  <c r="S296" i="89"/>
  <c r="R312" i="89"/>
  <c r="R310" i="89"/>
  <c r="R280" i="89"/>
  <c r="R272" i="89"/>
  <c r="R270" i="89"/>
  <c r="R266" i="89"/>
  <c r="R264" i="89"/>
  <c r="R262" i="89"/>
  <c r="P53" i="90"/>
  <c r="AX224" i="82" l="1"/>
  <c r="AX221" i="82"/>
  <c r="AX230" i="82"/>
  <c r="BF283" i="82"/>
  <c r="AX223" i="82"/>
  <c r="AX226" i="82"/>
  <c r="AX279" i="82"/>
  <c r="BF291" i="82"/>
  <c r="AX248" i="82"/>
  <c r="AX286" i="82"/>
  <c r="R304" i="89"/>
  <c r="R314" i="89"/>
  <c r="R307" i="89"/>
  <c r="AX247" i="82"/>
  <c r="AX246" i="82"/>
  <c r="AX283" i="82"/>
  <c r="AX250" i="82"/>
  <c r="AX287" i="82"/>
  <c r="BF267" i="82"/>
  <c r="AX291" i="82"/>
  <c r="R306" i="89"/>
  <c r="R318" i="89"/>
  <c r="R311" i="89"/>
  <c r="R305" i="89"/>
  <c r="AX249" i="82"/>
  <c r="AX289" i="82"/>
  <c r="AX236" i="82"/>
  <c r="BF277" i="82"/>
  <c r="R299" i="89"/>
  <c r="R298" i="89"/>
  <c r="R301" i="89"/>
  <c r="AX255" i="82"/>
  <c r="AX260" i="82"/>
  <c r="R281" i="89"/>
  <c r="AX251" i="82"/>
  <c r="AP258" i="82"/>
  <c r="AX237" i="82"/>
  <c r="BF271" i="82"/>
  <c r="AX293" i="82"/>
  <c r="AP252" i="82"/>
  <c r="BF226" i="82"/>
  <c r="BF227" i="82"/>
  <c r="BF273" i="82"/>
  <c r="BF229" i="82"/>
  <c r="BF288" i="82"/>
  <c r="BF225" i="82"/>
  <c r="BF286" i="82"/>
  <c r="R289" i="89"/>
  <c r="R268" i="89"/>
  <c r="R288" i="89"/>
  <c r="R308" i="89"/>
  <c r="R316" i="89"/>
  <c r="R271" i="89"/>
  <c r="R315" i="89"/>
  <c r="R261" i="89"/>
  <c r="R274" i="89"/>
  <c r="BF289" i="82"/>
  <c r="BF282" i="82"/>
  <c r="BF279" i="82"/>
  <c r="AP263" i="82"/>
  <c r="AP265" i="82"/>
  <c r="R292" i="89"/>
  <c r="R287" i="89"/>
  <c r="R276" i="89"/>
  <c r="R294" i="89"/>
  <c r="R302" i="89"/>
  <c r="R291" i="89"/>
  <c r="R285" i="89"/>
  <c r="BF285" i="82"/>
  <c r="BF281" i="82"/>
  <c r="BF278" i="82"/>
  <c r="BF292" i="82"/>
  <c r="R275" i="89"/>
  <c r="AP251" i="82"/>
  <c r="AP253" i="82"/>
  <c r="R282" i="89"/>
  <c r="R300" i="89"/>
  <c r="R303" i="89"/>
  <c r="R277" i="89"/>
  <c r="R297" i="89"/>
  <c r="R284" i="89"/>
  <c r="R278" i="89"/>
  <c r="R286" i="89"/>
  <c r="R296" i="89"/>
  <c r="R290" i="89"/>
  <c r="R279" i="89"/>
  <c r="R295" i="89"/>
  <c r="R293" i="89"/>
  <c r="BF274" i="82"/>
  <c r="BF280" i="82"/>
  <c r="BF284" i="82"/>
  <c r="BF287" i="82"/>
  <c r="AP264" i="82"/>
  <c r="AX271" i="82"/>
  <c r="AX270" i="82"/>
  <c r="AX278" i="82"/>
  <c r="BF264" i="82"/>
  <c r="BF270" i="82"/>
  <c r="BF221" i="82"/>
  <c r="BF228" i="82"/>
  <c r="BF222" i="82"/>
  <c r="BF223" i="82"/>
  <c r="AX267" i="82"/>
  <c r="AX273" i="82"/>
  <c r="AX266" i="82"/>
  <c r="AX276" i="82"/>
  <c r="AX280" i="82"/>
  <c r="BF232" i="82"/>
  <c r="BF220" i="82"/>
  <c r="BF218" i="82"/>
  <c r="BF219" i="82"/>
  <c r="P265" i="81"/>
  <c r="P237" i="81"/>
  <c r="AX272" i="82"/>
  <c r="AX269" i="82"/>
  <c r="BF224" i="82"/>
  <c r="BF230" i="82"/>
  <c r="P138" i="81"/>
  <c r="AP236" i="82"/>
  <c r="AP237" i="82"/>
  <c r="AP238" i="82"/>
  <c r="AP272" i="82"/>
  <c r="AP278" i="82"/>
  <c r="AX256" i="82"/>
  <c r="AX265" i="82"/>
  <c r="P166" i="81"/>
  <c r="P44" i="81"/>
  <c r="P180" i="81"/>
  <c r="AP248" i="82"/>
  <c r="AP249" i="82"/>
  <c r="AP250" i="82"/>
  <c r="AP247" i="82"/>
  <c r="P85" i="81"/>
  <c r="AP276" i="82"/>
  <c r="AP277" i="82"/>
  <c r="AP274" i="82"/>
  <c r="AP275" i="82"/>
  <c r="P98" i="81"/>
  <c r="P209" i="81"/>
  <c r="P223" i="81"/>
  <c r="AX257" i="82"/>
  <c r="AX258" i="82"/>
  <c r="AX263" i="82"/>
  <c r="AX261" i="82"/>
  <c r="AX262" i="82"/>
  <c r="AX240" i="82"/>
  <c r="AX242" i="82"/>
  <c r="BF269" i="82"/>
  <c r="BF276" i="82"/>
  <c r="BF266" i="82"/>
  <c r="BF263" i="82"/>
  <c r="AX292" i="82"/>
  <c r="AX295" i="82"/>
  <c r="P111" i="81"/>
  <c r="P124" i="81"/>
  <c r="AP240" i="82"/>
  <c r="AP245" i="82"/>
  <c r="AP246" i="82"/>
  <c r="AP243" i="82"/>
  <c r="P152" i="81"/>
  <c r="AP262" i="82"/>
  <c r="AP259" i="82"/>
  <c r="AP260" i="82"/>
  <c r="AP261" i="82"/>
  <c r="P31" i="81"/>
  <c r="P251" i="81"/>
  <c r="AP268" i="82"/>
  <c r="AP273" i="82"/>
  <c r="AP270" i="82"/>
  <c r="AP271" i="82"/>
  <c r="AP279" i="82"/>
  <c r="AX259" i="82"/>
  <c r="AX252" i="82"/>
  <c r="AX253" i="82"/>
  <c r="AX254" i="82"/>
  <c r="AX284" i="82"/>
  <c r="AX285" i="82"/>
  <c r="AX282" i="82"/>
  <c r="AX244" i="82"/>
  <c r="AX241" i="82"/>
  <c r="BF272" i="82"/>
  <c r="BF268" i="82"/>
  <c r="P57" i="81"/>
  <c r="P71" i="81"/>
  <c r="AP244" i="82"/>
  <c r="AP241" i="82"/>
  <c r="AP242" i="82"/>
  <c r="AP254" i="82"/>
  <c r="AP255" i="82"/>
  <c r="AP256" i="82"/>
  <c r="P194" i="81"/>
  <c r="AP280" i="82"/>
  <c r="AP269" i="82"/>
  <c r="AP266" i="82"/>
  <c r="N152" i="81"/>
  <c r="N209" i="81"/>
  <c r="N180" i="81"/>
  <c r="N237" i="81"/>
  <c r="N31" i="81"/>
  <c r="N57" i="81"/>
  <c r="N124" i="81"/>
  <c r="N138" i="81"/>
  <c r="N98" i="81"/>
  <c r="N265" i="81"/>
  <c r="N273" i="81" s="1"/>
  <c r="O272" i="81" s="1"/>
  <c r="N111" i="81"/>
  <c r="N223" i="81"/>
  <c r="AL23" i="90"/>
  <c r="P18" i="81"/>
  <c r="N18" i="81"/>
  <c r="N71" i="81"/>
  <c r="N85" i="81"/>
  <c r="N194" i="81"/>
  <c r="N251" i="81"/>
  <c r="N44" i="81"/>
  <c r="N166" i="81"/>
  <c r="AL22" i="90"/>
  <c r="Y7" i="89"/>
  <c r="Z7" i="89"/>
  <c r="AA7" i="89"/>
  <c r="AC7" i="89"/>
  <c r="AD7" i="89"/>
  <c r="AE7" i="89"/>
  <c r="X7" i="89"/>
  <c r="N259" i="81" l="1"/>
  <c r="O258" i="81" s="1"/>
  <c r="AL24" i="90"/>
  <c r="AL21" i="90"/>
  <c r="N26" i="81"/>
  <c r="O25" i="81" s="1"/>
  <c r="S20" i="85"/>
  <c r="W22" i="85"/>
  <c r="AI106" i="85" l="1"/>
  <c r="W21" i="85"/>
  <c r="S21" i="85"/>
  <c r="AI94" i="85" s="1"/>
  <c r="B19" i="92"/>
  <c r="Q19" i="92" s="1"/>
  <c r="U21" i="85"/>
  <c r="U22" i="85"/>
  <c r="S22" i="85"/>
  <c r="W20" i="85"/>
  <c r="B18" i="92"/>
  <c r="P18" i="92" s="1"/>
  <c r="U20" i="85"/>
  <c r="B20" i="92"/>
  <c r="B21" i="92"/>
  <c r="I2" i="89"/>
  <c r="J2" i="89"/>
  <c r="K2" i="89"/>
  <c r="M2" i="89"/>
  <c r="N2" i="89"/>
  <c r="O2" i="89"/>
  <c r="H2" i="89"/>
  <c r="AI99" i="85" l="1"/>
  <c r="AI104" i="85"/>
  <c r="AI100" i="85"/>
  <c r="AM99" i="85" s="1"/>
  <c r="AI105" i="85"/>
  <c r="AI96" i="85"/>
  <c r="AO95" i="85" s="1"/>
  <c r="AO104" i="85"/>
  <c r="AO107" i="85"/>
  <c r="AO106" i="85"/>
  <c r="AO108" i="85"/>
  <c r="AO105" i="85"/>
  <c r="AI95" i="85"/>
  <c r="AM97" i="85" s="1"/>
  <c r="AI101" i="85"/>
  <c r="AK101" i="85"/>
  <c r="AK102" i="85"/>
  <c r="AK103" i="85"/>
  <c r="AK99" i="85"/>
  <c r="AK100" i="85"/>
  <c r="AK98" i="85"/>
  <c r="AK97" i="85"/>
  <c r="AK94" i="85"/>
  <c r="AK96" i="85"/>
  <c r="AK95" i="85"/>
  <c r="AM102" i="85"/>
  <c r="AM103" i="85"/>
  <c r="AO97" i="85"/>
  <c r="AO98" i="85"/>
  <c r="AO96" i="85"/>
  <c r="AO94" i="85"/>
  <c r="B21" i="88"/>
  <c r="P19" i="92"/>
  <c r="B20" i="88"/>
  <c r="Q18" i="92"/>
  <c r="Q21" i="92"/>
  <c r="P21" i="92"/>
  <c r="O17" i="92"/>
  <c r="R17" i="92"/>
  <c r="P20" i="92"/>
  <c r="Q20" i="92"/>
  <c r="B23" i="88"/>
  <c r="B22" i="88"/>
  <c r="AU164" i="95"/>
  <c r="AU315" i="95"/>
  <c r="AU466" i="95"/>
  <c r="AU617" i="95"/>
  <c r="AU768" i="95"/>
  <c r="AU919" i="95"/>
  <c r="AU1070" i="95"/>
  <c r="AU1221" i="95"/>
  <c r="AU1372" i="95"/>
  <c r="AU1523" i="95"/>
  <c r="AU1674" i="95"/>
  <c r="AU1825" i="95"/>
  <c r="AU1976" i="95"/>
  <c r="AU2127" i="95"/>
  <c r="AU2278" i="95"/>
  <c r="AU2429" i="95"/>
  <c r="AU2580" i="95"/>
  <c r="AU2731" i="95"/>
  <c r="AU2882" i="95"/>
  <c r="AU3033" i="95"/>
  <c r="AU3184" i="95"/>
  <c r="AU3335" i="95"/>
  <c r="AU3486" i="95"/>
  <c r="AU13" i="95"/>
  <c r="AM94" i="85" l="1"/>
  <c r="AM98" i="85"/>
  <c r="AM101" i="85"/>
  <c r="AM100" i="85"/>
  <c r="AM95" i="85"/>
  <c r="AM96" i="85"/>
  <c r="AK108" i="85"/>
  <c r="AK106" i="85"/>
  <c r="AK107" i="85"/>
  <c r="AK105" i="85"/>
  <c r="AK104" i="85"/>
  <c r="AO99" i="85"/>
  <c r="AO100" i="85"/>
  <c r="AO101" i="85"/>
  <c r="AO103" i="85"/>
  <c r="AO102" i="85"/>
  <c r="AM104" i="85"/>
  <c r="AM107" i="85"/>
  <c r="AM108" i="85"/>
  <c r="AM106" i="85"/>
  <c r="AM105" i="85"/>
  <c r="N30" i="92"/>
  <c r="AP14" i="95" l="1"/>
  <c r="AP15" i="95"/>
  <c r="AP16" i="95"/>
  <c r="AP17" i="95"/>
  <c r="AP18" i="95"/>
  <c r="AP19" i="95"/>
  <c r="AP20" i="95"/>
  <c r="AP21" i="95"/>
  <c r="AP22" i="95"/>
  <c r="AP23" i="95"/>
  <c r="AP24" i="95"/>
  <c r="AP25" i="95"/>
  <c r="AP26" i="95"/>
  <c r="AP27" i="95"/>
  <c r="AP28" i="95"/>
  <c r="AP29" i="95"/>
  <c r="AP30" i="95"/>
  <c r="AP31" i="95"/>
  <c r="AP32" i="95"/>
  <c r="AP33" i="95"/>
  <c r="AP34" i="95"/>
  <c r="AP35" i="95"/>
  <c r="AP36" i="95"/>
  <c r="AP37" i="95"/>
  <c r="AP38" i="95"/>
  <c r="AP39" i="95"/>
  <c r="AP40" i="95"/>
  <c r="AP41" i="95"/>
  <c r="AP42" i="95"/>
  <c r="AP43" i="95"/>
  <c r="AP44" i="95"/>
  <c r="AP45" i="95"/>
  <c r="AP46" i="95"/>
  <c r="AP47" i="95"/>
  <c r="AP48" i="95"/>
  <c r="AP49" i="95"/>
  <c r="AP50" i="95"/>
  <c r="AP51" i="95"/>
  <c r="AP52" i="95"/>
  <c r="AP53" i="95"/>
  <c r="AP54" i="95"/>
  <c r="AP55" i="95"/>
  <c r="AP56" i="95"/>
  <c r="AP57" i="95"/>
  <c r="AP58" i="95"/>
  <c r="AP59" i="95"/>
  <c r="AP60" i="95"/>
  <c r="AP61" i="95"/>
  <c r="AP62" i="95"/>
  <c r="AP63" i="95"/>
  <c r="AP64" i="95"/>
  <c r="AP65" i="95"/>
  <c r="AP66" i="95"/>
  <c r="AP67" i="95"/>
  <c r="AP68" i="95"/>
  <c r="AP69" i="95"/>
  <c r="AP70" i="95"/>
  <c r="AP71" i="95"/>
  <c r="AP72" i="95"/>
  <c r="AP73" i="95"/>
  <c r="AP74" i="95"/>
  <c r="AP75" i="95"/>
  <c r="AP76" i="95"/>
  <c r="AP77" i="95"/>
  <c r="AP78" i="95"/>
  <c r="AP79" i="95"/>
  <c r="AP80" i="95"/>
  <c r="AP81" i="95"/>
  <c r="AP82" i="95"/>
  <c r="AP83" i="95"/>
  <c r="AP84" i="95"/>
  <c r="AP85" i="95"/>
  <c r="AP86" i="95"/>
  <c r="AP87" i="95"/>
  <c r="AP88" i="95"/>
  <c r="AP89" i="95"/>
  <c r="AP90" i="95"/>
  <c r="AP91" i="95"/>
  <c r="AP92" i="95"/>
  <c r="AP93" i="95"/>
  <c r="AP94" i="95"/>
  <c r="AP95" i="95"/>
  <c r="AP96" i="95"/>
  <c r="AP97" i="95"/>
  <c r="AP98" i="95"/>
  <c r="AP99" i="95"/>
  <c r="AP100" i="95"/>
  <c r="AP101" i="95"/>
  <c r="AP102" i="95"/>
  <c r="AP103" i="95"/>
  <c r="AP104" i="95"/>
  <c r="AP105" i="95"/>
  <c r="AP106" i="95"/>
  <c r="AP107" i="95"/>
  <c r="AP108" i="95"/>
  <c r="AP109" i="95"/>
  <c r="AP110" i="95"/>
  <c r="AP111" i="95"/>
  <c r="AP112" i="95"/>
  <c r="AP113" i="95"/>
  <c r="AP114" i="95"/>
  <c r="AP115" i="95"/>
  <c r="AP116" i="95"/>
  <c r="AP117" i="95"/>
  <c r="AP118" i="95"/>
  <c r="AP119" i="95"/>
  <c r="AP120" i="95"/>
  <c r="AP121" i="95"/>
  <c r="AP122" i="95"/>
  <c r="AP123" i="95"/>
  <c r="AP124" i="95"/>
  <c r="AP125" i="95"/>
  <c r="AP126" i="95"/>
  <c r="AP127" i="95"/>
  <c r="AP128" i="95"/>
  <c r="AP129" i="95"/>
  <c r="AP130" i="95"/>
  <c r="AP131" i="95"/>
  <c r="AP132" i="95"/>
  <c r="AP133" i="95"/>
  <c r="AP134" i="95"/>
  <c r="AP135" i="95"/>
  <c r="AP136" i="95"/>
  <c r="AP137" i="95"/>
  <c r="AP138" i="95"/>
  <c r="AP139" i="95"/>
  <c r="AP140" i="95"/>
  <c r="AP141" i="95"/>
  <c r="AP142" i="95"/>
  <c r="AP143" i="95"/>
  <c r="AP144" i="95"/>
  <c r="AP145" i="95"/>
  <c r="AP146" i="95"/>
  <c r="AP147" i="95"/>
  <c r="AP148" i="95"/>
  <c r="AP149" i="95"/>
  <c r="AP150" i="95"/>
  <c r="AP151" i="95"/>
  <c r="AP152" i="95"/>
  <c r="AP153" i="95"/>
  <c r="AP154" i="95"/>
  <c r="AP155" i="95"/>
  <c r="AP156" i="95"/>
  <c r="AP157" i="95"/>
  <c r="AP158" i="95"/>
  <c r="AP159" i="95"/>
  <c r="AP160" i="95"/>
  <c r="AP161" i="95"/>
  <c r="AP162" i="95"/>
  <c r="AP163" i="95"/>
  <c r="AP164" i="95"/>
  <c r="AP165" i="95"/>
  <c r="AP166" i="95"/>
  <c r="AP167" i="95"/>
  <c r="AP168" i="95"/>
  <c r="AP169" i="95"/>
  <c r="AP170" i="95"/>
  <c r="AP171" i="95"/>
  <c r="AP172" i="95"/>
  <c r="AP173" i="95"/>
  <c r="AP174" i="95"/>
  <c r="AP175" i="95"/>
  <c r="AP176" i="95"/>
  <c r="AP177" i="95"/>
  <c r="AP178" i="95"/>
  <c r="AP179" i="95"/>
  <c r="AP180" i="95"/>
  <c r="AP181" i="95"/>
  <c r="AP182" i="95"/>
  <c r="AP183" i="95"/>
  <c r="AP184" i="95"/>
  <c r="AP185" i="95"/>
  <c r="AP186" i="95"/>
  <c r="AP187" i="95"/>
  <c r="AP188" i="95"/>
  <c r="AP189" i="95"/>
  <c r="AP190" i="95"/>
  <c r="AP191" i="95"/>
  <c r="AP192" i="95"/>
  <c r="AP193" i="95"/>
  <c r="AP194" i="95"/>
  <c r="AP195" i="95"/>
  <c r="AP196" i="95"/>
  <c r="AP197" i="95"/>
  <c r="AP198" i="95"/>
  <c r="AP199" i="95"/>
  <c r="AP200" i="95"/>
  <c r="AP201" i="95"/>
  <c r="AP202" i="95"/>
  <c r="AP203" i="95"/>
  <c r="AP204" i="95"/>
  <c r="AP205" i="95"/>
  <c r="AP206" i="95"/>
  <c r="AP207" i="95"/>
  <c r="AP208" i="95"/>
  <c r="AP209" i="95"/>
  <c r="AP210" i="95"/>
  <c r="AP211" i="95"/>
  <c r="AP212" i="95"/>
  <c r="AP213" i="95"/>
  <c r="AP214" i="95"/>
  <c r="AP215" i="95"/>
  <c r="AP216" i="95"/>
  <c r="AP217" i="95"/>
  <c r="AP218" i="95"/>
  <c r="AP219" i="95"/>
  <c r="AP220" i="95"/>
  <c r="AP221" i="95"/>
  <c r="AP222" i="95"/>
  <c r="AP223" i="95"/>
  <c r="AP224" i="95"/>
  <c r="AP225" i="95"/>
  <c r="AP226" i="95"/>
  <c r="AP227" i="95"/>
  <c r="AP228" i="95"/>
  <c r="AP229" i="95"/>
  <c r="AP230" i="95"/>
  <c r="AP231" i="95"/>
  <c r="AP232" i="95"/>
  <c r="AP233" i="95"/>
  <c r="AP234" i="95"/>
  <c r="AP235" i="95"/>
  <c r="AP236" i="95"/>
  <c r="AP237" i="95"/>
  <c r="AP238" i="95"/>
  <c r="AP239" i="95"/>
  <c r="AP240" i="95"/>
  <c r="AP241" i="95"/>
  <c r="AP242" i="95"/>
  <c r="AP243" i="95"/>
  <c r="AP244" i="95"/>
  <c r="AP245" i="95"/>
  <c r="AP246" i="95"/>
  <c r="AP247" i="95"/>
  <c r="AP248" i="95"/>
  <c r="AP249" i="95"/>
  <c r="AP250" i="95"/>
  <c r="AP251" i="95"/>
  <c r="AP252" i="95"/>
  <c r="AP253" i="95"/>
  <c r="AP254" i="95"/>
  <c r="AP255" i="95"/>
  <c r="AP256" i="95"/>
  <c r="AP257" i="95"/>
  <c r="AP258" i="95"/>
  <c r="AP259" i="95"/>
  <c r="AP260" i="95"/>
  <c r="AP261" i="95"/>
  <c r="AP262" i="95"/>
  <c r="AP263" i="95"/>
  <c r="AP264" i="95"/>
  <c r="AP265" i="95"/>
  <c r="AP266" i="95"/>
  <c r="AP267" i="95"/>
  <c r="AP268" i="95"/>
  <c r="AP269" i="95"/>
  <c r="AP270" i="95"/>
  <c r="AP271" i="95"/>
  <c r="AP272" i="95"/>
  <c r="AP273" i="95"/>
  <c r="AP274" i="95"/>
  <c r="AP275" i="95"/>
  <c r="AP276" i="95"/>
  <c r="AP277" i="95"/>
  <c r="AP278" i="95"/>
  <c r="AP279" i="95"/>
  <c r="AP280" i="95"/>
  <c r="AP281" i="95"/>
  <c r="AP282" i="95"/>
  <c r="AP283" i="95"/>
  <c r="AP284" i="95"/>
  <c r="AP285" i="95"/>
  <c r="AP286" i="95"/>
  <c r="AP287" i="95"/>
  <c r="AP288" i="95"/>
  <c r="AP289" i="95"/>
  <c r="AP290" i="95"/>
  <c r="AP291" i="95"/>
  <c r="AP292" i="95"/>
  <c r="AP293" i="95"/>
  <c r="AP294" i="95"/>
  <c r="AP295" i="95"/>
  <c r="AP296" i="95"/>
  <c r="AP297" i="95"/>
  <c r="AP298" i="95"/>
  <c r="AP299" i="95"/>
  <c r="AP300" i="95"/>
  <c r="AP301" i="95"/>
  <c r="AP302" i="95"/>
  <c r="AP303" i="95"/>
  <c r="AP304" i="95"/>
  <c r="AP305" i="95"/>
  <c r="AP306" i="95"/>
  <c r="AP307" i="95"/>
  <c r="AP308" i="95"/>
  <c r="AP309" i="95"/>
  <c r="AP310" i="95"/>
  <c r="AP311" i="95"/>
  <c r="AP312" i="95"/>
  <c r="AP313" i="95"/>
  <c r="AP314" i="95"/>
  <c r="AP315" i="95"/>
  <c r="AP316" i="95"/>
  <c r="AP317" i="95"/>
  <c r="AP318" i="95"/>
  <c r="AP319" i="95"/>
  <c r="AP320" i="95"/>
  <c r="AP321" i="95"/>
  <c r="AP322" i="95"/>
  <c r="AP323" i="95"/>
  <c r="AP324" i="95"/>
  <c r="AP325" i="95"/>
  <c r="AP326" i="95"/>
  <c r="AP327" i="95"/>
  <c r="AP328" i="95"/>
  <c r="AP329" i="95"/>
  <c r="AP330" i="95"/>
  <c r="AP331" i="95"/>
  <c r="AP332" i="95"/>
  <c r="AP333" i="95"/>
  <c r="AP334" i="95"/>
  <c r="AP335" i="95"/>
  <c r="AP336" i="95"/>
  <c r="AP337" i="95"/>
  <c r="AP338" i="95"/>
  <c r="AP339" i="95"/>
  <c r="AP340" i="95"/>
  <c r="AP341" i="95"/>
  <c r="AP342" i="95"/>
  <c r="AP343" i="95"/>
  <c r="AP344" i="95"/>
  <c r="AP345" i="95"/>
  <c r="AP346" i="95"/>
  <c r="AP347" i="95"/>
  <c r="AP348" i="95"/>
  <c r="AP349" i="95"/>
  <c r="AP350" i="95"/>
  <c r="AP351" i="95"/>
  <c r="AP352" i="95"/>
  <c r="AP353" i="95"/>
  <c r="AP354" i="95"/>
  <c r="AP355" i="95"/>
  <c r="AP356" i="95"/>
  <c r="AP357" i="95"/>
  <c r="AP358" i="95"/>
  <c r="AP359" i="95"/>
  <c r="AP360" i="95"/>
  <c r="AP361" i="95"/>
  <c r="AP362" i="95"/>
  <c r="AP363" i="95"/>
  <c r="AP364" i="95"/>
  <c r="AP365" i="95"/>
  <c r="AP366" i="95"/>
  <c r="AP367" i="95"/>
  <c r="AP368" i="95"/>
  <c r="AP369" i="95"/>
  <c r="AP370" i="95"/>
  <c r="AP371" i="95"/>
  <c r="AP372" i="95"/>
  <c r="AP373" i="95"/>
  <c r="AP374" i="95"/>
  <c r="AP375" i="95"/>
  <c r="AP376" i="95"/>
  <c r="AP377" i="95"/>
  <c r="AP378" i="95"/>
  <c r="AP379" i="95"/>
  <c r="AP380" i="95"/>
  <c r="AP381" i="95"/>
  <c r="AP382" i="95"/>
  <c r="AP383" i="95"/>
  <c r="AP384" i="95"/>
  <c r="AP385" i="95"/>
  <c r="AP386" i="95"/>
  <c r="AP387" i="95"/>
  <c r="AP388" i="95"/>
  <c r="AP389" i="95"/>
  <c r="AP390" i="95"/>
  <c r="AP391" i="95"/>
  <c r="AP392" i="95"/>
  <c r="AP393" i="95"/>
  <c r="AP394" i="95"/>
  <c r="AP395" i="95"/>
  <c r="AP396" i="95"/>
  <c r="AP397" i="95"/>
  <c r="AP398" i="95"/>
  <c r="AP399" i="95"/>
  <c r="AP400" i="95"/>
  <c r="AP401" i="95"/>
  <c r="AP402" i="95"/>
  <c r="AP403" i="95"/>
  <c r="AP404" i="95"/>
  <c r="AP405" i="95"/>
  <c r="AP406" i="95"/>
  <c r="AP407" i="95"/>
  <c r="AP408" i="95"/>
  <c r="AP409" i="95"/>
  <c r="AP410" i="95"/>
  <c r="AP411" i="95"/>
  <c r="AP412" i="95"/>
  <c r="AP413" i="95"/>
  <c r="AP414" i="95"/>
  <c r="AP415" i="95"/>
  <c r="AP416" i="95"/>
  <c r="AP417" i="95"/>
  <c r="AP418" i="95"/>
  <c r="AP419" i="95"/>
  <c r="AP420" i="95"/>
  <c r="AP421" i="95"/>
  <c r="AP422" i="95"/>
  <c r="AP423" i="95"/>
  <c r="AP424" i="95"/>
  <c r="AP425" i="95"/>
  <c r="AP426" i="95"/>
  <c r="AP427" i="95"/>
  <c r="AP428" i="95"/>
  <c r="AP429" i="95"/>
  <c r="AP430" i="95"/>
  <c r="AP431" i="95"/>
  <c r="AP432" i="95"/>
  <c r="AP433" i="95"/>
  <c r="AP434" i="95"/>
  <c r="AP435" i="95"/>
  <c r="AP436" i="95"/>
  <c r="AP437" i="95"/>
  <c r="AP438" i="95"/>
  <c r="AP439" i="95"/>
  <c r="AP440" i="95"/>
  <c r="AP441" i="95"/>
  <c r="AP442" i="95"/>
  <c r="AP443" i="95"/>
  <c r="AP444" i="95"/>
  <c r="AP445" i="95"/>
  <c r="AP446" i="95"/>
  <c r="AP447" i="95"/>
  <c r="AP448" i="95"/>
  <c r="AP449" i="95"/>
  <c r="AP450" i="95"/>
  <c r="AP451" i="95"/>
  <c r="AP452" i="95"/>
  <c r="AP453" i="95"/>
  <c r="AP454" i="95"/>
  <c r="AP455" i="95"/>
  <c r="AP456" i="95"/>
  <c r="AP457" i="95"/>
  <c r="AP458" i="95"/>
  <c r="AP459" i="95"/>
  <c r="AP460" i="95"/>
  <c r="AP461" i="95"/>
  <c r="AP462" i="95"/>
  <c r="AP463" i="95"/>
  <c r="AP464" i="95"/>
  <c r="AP465" i="95"/>
  <c r="AP466" i="95"/>
  <c r="AP467" i="95"/>
  <c r="AP468" i="95"/>
  <c r="AP469" i="95"/>
  <c r="AP470" i="95"/>
  <c r="AP471" i="95"/>
  <c r="AP472" i="95"/>
  <c r="AP473" i="95"/>
  <c r="AP474" i="95"/>
  <c r="AP475" i="95"/>
  <c r="AP476" i="95"/>
  <c r="AP477" i="95"/>
  <c r="AP478" i="95"/>
  <c r="AP479" i="95"/>
  <c r="AP480" i="95"/>
  <c r="AP481" i="95"/>
  <c r="AP482" i="95"/>
  <c r="AP483" i="95"/>
  <c r="AP484" i="95"/>
  <c r="AP485" i="95"/>
  <c r="AP486" i="95"/>
  <c r="AP487" i="95"/>
  <c r="AP488" i="95"/>
  <c r="AP489" i="95"/>
  <c r="AP490" i="95"/>
  <c r="AP491" i="95"/>
  <c r="AP492" i="95"/>
  <c r="AP493" i="95"/>
  <c r="AP494" i="95"/>
  <c r="AP495" i="95"/>
  <c r="AP496" i="95"/>
  <c r="AP497" i="95"/>
  <c r="AP498" i="95"/>
  <c r="AP499" i="95"/>
  <c r="AP500" i="95"/>
  <c r="AP501" i="95"/>
  <c r="AP502" i="95"/>
  <c r="AP503" i="95"/>
  <c r="AP504" i="95"/>
  <c r="AP505" i="95"/>
  <c r="AP506" i="95"/>
  <c r="AP507" i="95"/>
  <c r="AP508" i="95"/>
  <c r="AP509" i="95"/>
  <c r="AP510" i="95"/>
  <c r="AP511" i="95"/>
  <c r="AP512" i="95"/>
  <c r="AP513" i="95"/>
  <c r="AP514" i="95"/>
  <c r="AP515" i="95"/>
  <c r="AP516" i="95"/>
  <c r="AP517" i="95"/>
  <c r="AP518" i="95"/>
  <c r="AP519" i="95"/>
  <c r="AP520" i="95"/>
  <c r="AP521" i="95"/>
  <c r="AP522" i="95"/>
  <c r="AP523" i="95"/>
  <c r="AP524" i="95"/>
  <c r="AP525" i="95"/>
  <c r="AP526" i="95"/>
  <c r="AP527" i="95"/>
  <c r="AP528" i="95"/>
  <c r="AP529" i="95"/>
  <c r="AP530" i="95"/>
  <c r="AP531" i="95"/>
  <c r="AP532" i="95"/>
  <c r="AP533" i="95"/>
  <c r="AP534" i="95"/>
  <c r="AP535" i="95"/>
  <c r="AP536" i="95"/>
  <c r="AP537" i="95"/>
  <c r="AP538" i="95"/>
  <c r="AP539" i="95"/>
  <c r="AP540" i="95"/>
  <c r="AP541" i="95"/>
  <c r="AP542" i="95"/>
  <c r="AP543" i="95"/>
  <c r="AP544" i="95"/>
  <c r="AP545" i="95"/>
  <c r="AP546" i="95"/>
  <c r="AP547" i="95"/>
  <c r="AP548" i="95"/>
  <c r="AP549" i="95"/>
  <c r="AP550" i="95"/>
  <c r="AP551" i="95"/>
  <c r="AP552" i="95"/>
  <c r="AP553" i="95"/>
  <c r="AP554" i="95"/>
  <c r="AP555" i="95"/>
  <c r="AP556" i="95"/>
  <c r="AP557" i="95"/>
  <c r="AP558" i="95"/>
  <c r="AP559" i="95"/>
  <c r="AP560" i="95"/>
  <c r="AP561" i="95"/>
  <c r="AP562" i="95"/>
  <c r="AP563" i="95"/>
  <c r="AP564" i="95"/>
  <c r="AP565" i="95"/>
  <c r="AP566" i="95"/>
  <c r="AP567" i="95"/>
  <c r="AP568" i="95"/>
  <c r="AP569" i="95"/>
  <c r="AP570" i="95"/>
  <c r="AP571" i="95"/>
  <c r="AP572" i="95"/>
  <c r="AP573" i="95"/>
  <c r="AP574" i="95"/>
  <c r="AP575" i="95"/>
  <c r="AP576" i="95"/>
  <c r="AP577" i="95"/>
  <c r="AP578" i="95"/>
  <c r="AP579" i="95"/>
  <c r="AP580" i="95"/>
  <c r="AP581" i="95"/>
  <c r="AP582" i="95"/>
  <c r="AP583" i="95"/>
  <c r="AP584" i="95"/>
  <c r="AP585" i="95"/>
  <c r="AP586" i="95"/>
  <c r="AP587" i="95"/>
  <c r="AP588" i="95"/>
  <c r="AP589" i="95"/>
  <c r="AP590" i="95"/>
  <c r="AP591" i="95"/>
  <c r="AP592" i="95"/>
  <c r="AP593" i="95"/>
  <c r="AP594" i="95"/>
  <c r="AP595" i="95"/>
  <c r="AP596" i="95"/>
  <c r="AP597" i="95"/>
  <c r="AP598" i="95"/>
  <c r="AP599" i="95"/>
  <c r="AP600" i="95"/>
  <c r="AP601" i="95"/>
  <c r="AP602" i="95"/>
  <c r="AP603" i="95"/>
  <c r="AP604" i="95"/>
  <c r="AP605" i="95"/>
  <c r="AP606" i="95"/>
  <c r="AP607" i="95"/>
  <c r="AP608" i="95"/>
  <c r="AP609" i="95"/>
  <c r="AP610" i="95"/>
  <c r="AP611" i="95"/>
  <c r="AP612" i="95"/>
  <c r="AP613" i="95"/>
  <c r="AP614" i="95"/>
  <c r="AP615" i="95"/>
  <c r="AP616" i="95"/>
  <c r="AP617" i="95"/>
  <c r="AP618" i="95"/>
  <c r="AP619" i="95"/>
  <c r="AP620" i="95"/>
  <c r="AP621" i="95"/>
  <c r="AP622" i="95"/>
  <c r="AP623" i="95"/>
  <c r="AP624" i="95"/>
  <c r="AP625" i="95"/>
  <c r="AP626" i="95"/>
  <c r="AP627" i="95"/>
  <c r="AP628" i="95"/>
  <c r="AP629" i="95"/>
  <c r="AP630" i="95"/>
  <c r="AP631" i="95"/>
  <c r="AP632" i="95"/>
  <c r="AP633" i="95"/>
  <c r="AP634" i="95"/>
  <c r="AP635" i="95"/>
  <c r="AP636" i="95"/>
  <c r="AP637" i="95"/>
  <c r="AP638" i="95"/>
  <c r="AP639" i="95"/>
  <c r="AP640" i="95"/>
  <c r="AP641" i="95"/>
  <c r="AP642" i="95"/>
  <c r="AP643" i="95"/>
  <c r="AP644" i="95"/>
  <c r="AP645" i="95"/>
  <c r="AP646" i="95"/>
  <c r="AP647" i="95"/>
  <c r="AP648" i="95"/>
  <c r="AP649" i="95"/>
  <c r="AP650" i="95"/>
  <c r="AP651" i="95"/>
  <c r="AP652" i="95"/>
  <c r="AP653" i="95"/>
  <c r="AP654" i="95"/>
  <c r="AP655" i="95"/>
  <c r="AP656" i="95"/>
  <c r="AP657" i="95"/>
  <c r="AP658" i="95"/>
  <c r="AP659" i="95"/>
  <c r="AP660" i="95"/>
  <c r="AP661" i="95"/>
  <c r="AP662" i="95"/>
  <c r="AP663" i="95"/>
  <c r="AP664" i="95"/>
  <c r="AP665" i="95"/>
  <c r="AP666" i="95"/>
  <c r="AP667" i="95"/>
  <c r="AP668" i="95"/>
  <c r="AP669" i="95"/>
  <c r="AP670" i="95"/>
  <c r="AP671" i="95"/>
  <c r="AP672" i="95"/>
  <c r="AP673" i="95"/>
  <c r="AP674" i="95"/>
  <c r="AP675" i="95"/>
  <c r="AP676" i="95"/>
  <c r="AP677" i="95"/>
  <c r="AP678" i="95"/>
  <c r="AP679" i="95"/>
  <c r="AP680" i="95"/>
  <c r="AP681" i="95"/>
  <c r="AP682" i="95"/>
  <c r="AP683" i="95"/>
  <c r="AP684" i="95"/>
  <c r="AP685" i="95"/>
  <c r="AP686" i="95"/>
  <c r="AP687" i="95"/>
  <c r="AP688" i="95"/>
  <c r="AP689" i="95"/>
  <c r="AP690" i="95"/>
  <c r="AP691" i="95"/>
  <c r="AP692" i="95"/>
  <c r="AP693" i="95"/>
  <c r="AP694" i="95"/>
  <c r="AP695" i="95"/>
  <c r="AP696" i="95"/>
  <c r="AP697" i="95"/>
  <c r="AP698" i="95"/>
  <c r="AP699" i="95"/>
  <c r="AP700" i="95"/>
  <c r="AP701" i="95"/>
  <c r="AP702" i="95"/>
  <c r="AP703" i="95"/>
  <c r="AP704" i="95"/>
  <c r="AP705" i="95"/>
  <c r="AP706" i="95"/>
  <c r="AP707" i="95"/>
  <c r="AP708" i="95"/>
  <c r="AP709" i="95"/>
  <c r="AP710" i="95"/>
  <c r="AP711" i="95"/>
  <c r="AP712" i="95"/>
  <c r="AP713" i="95"/>
  <c r="AP714" i="95"/>
  <c r="AP715" i="95"/>
  <c r="AP716" i="95"/>
  <c r="AP717" i="95"/>
  <c r="AP718" i="95"/>
  <c r="AP719" i="95"/>
  <c r="AP720" i="95"/>
  <c r="AP721" i="95"/>
  <c r="AP722" i="95"/>
  <c r="AP723" i="95"/>
  <c r="AP724" i="95"/>
  <c r="AP725" i="95"/>
  <c r="AP726" i="95"/>
  <c r="AP727" i="95"/>
  <c r="AP728" i="95"/>
  <c r="AP729" i="95"/>
  <c r="AP730" i="95"/>
  <c r="AP731" i="95"/>
  <c r="AP732" i="95"/>
  <c r="AP733" i="95"/>
  <c r="AP734" i="95"/>
  <c r="AP735" i="95"/>
  <c r="AP736" i="95"/>
  <c r="AP737" i="95"/>
  <c r="AP738" i="95"/>
  <c r="AP739" i="95"/>
  <c r="AP740" i="95"/>
  <c r="AP741" i="95"/>
  <c r="AP742" i="95"/>
  <c r="AP743" i="95"/>
  <c r="AP744" i="95"/>
  <c r="AP745" i="95"/>
  <c r="AP746" i="95"/>
  <c r="AP747" i="95"/>
  <c r="AP748" i="95"/>
  <c r="AP749" i="95"/>
  <c r="AP750" i="95"/>
  <c r="AP751" i="95"/>
  <c r="AP752" i="95"/>
  <c r="AP753" i="95"/>
  <c r="AP754" i="95"/>
  <c r="AP755" i="95"/>
  <c r="AP756" i="95"/>
  <c r="AP757" i="95"/>
  <c r="AP758" i="95"/>
  <c r="AP759" i="95"/>
  <c r="AP760" i="95"/>
  <c r="AP761" i="95"/>
  <c r="AP762" i="95"/>
  <c r="AP763" i="95"/>
  <c r="AP764" i="95"/>
  <c r="AP765" i="95"/>
  <c r="AP766" i="95"/>
  <c r="AP767" i="95"/>
  <c r="AP768" i="95"/>
  <c r="AP769" i="95"/>
  <c r="AP770" i="95"/>
  <c r="AP771" i="95"/>
  <c r="AP772" i="95"/>
  <c r="AP773" i="95"/>
  <c r="AP774" i="95"/>
  <c r="AP775" i="95"/>
  <c r="AP776" i="95"/>
  <c r="AP777" i="95"/>
  <c r="AP778" i="95"/>
  <c r="AP779" i="95"/>
  <c r="AP780" i="95"/>
  <c r="AP781" i="95"/>
  <c r="AP782" i="95"/>
  <c r="AP783" i="95"/>
  <c r="AP784" i="95"/>
  <c r="AP785" i="95"/>
  <c r="AP786" i="95"/>
  <c r="AP787" i="95"/>
  <c r="AP788" i="95"/>
  <c r="AP789" i="95"/>
  <c r="AP790" i="95"/>
  <c r="AP791" i="95"/>
  <c r="AP792" i="95"/>
  <c r="AP793" i="95"/>
  <c r="AP794" i="95"/>
  <c r="AP795" i="95"/>
  <c r="AP796" i="95"/>
  <c r="AP797" i="95"/>
  <c r="AP798" i="95"/>
  <c r="AP799" i="95"/>
  <c r="AP800" i="95"/>
  <c r="AP801" i="95"/>
  <c r="AP802" i="95"/>
  <c r="AP803" i="95"/>
  <c r="AP804" i="95"/>
  <c r="AP805" i="95"/>
  <c r="AP806" i="95"/>
  <c r="AP807" i="95"/>
  <c r="AP808" i="95"/>
  <c r="AP809" i="95"/>
  <c r="AP810" i="95"/>
  <c r="AP811" i="95"/>
  <c r="AP812" i="95"/>
  <c r="AP813" i="95"/>
  <c r="AP814" i="95"/>
  <c r="AP815" i="95"/>
  <c r="AP816" i="95"/>
  <c r="AP817" i="95"/>
  <c r="AP818" i="95"/>
  <c r="AP819" i="95"/>
  <c r="AP820" i="95"/>
  <c r="AP821" i="95"/>
  <c r="AP822" i="95"/>
  <c r="AP823" i="95"/>
  <c r="AP824" i="95"/>
  <c r="AP825" i="95"/>
  <c r="AP826" i="95"/>
  <c r="AP827" i="95"/>
  <c r="AP828" i="95"/>
  <c r="AP829" i="95"/>
  <c r="AP830" i="95"/>
  <c r="AP831" i="95"/>
  <c r="AP832" i="95"/>
  <c r="AP833" i="95"/>
  <c r="AP834" i="95"/>
  <c r="AP835" i="95"/>
  <c r="AP836" i="95"/>
  <c r="AP837" i="95"/>
  <c r="AP838" i="95"/>
  <c r="AP839" i="95"/>
  <c r="AP840" i="95"/>
  <c r="AP841" i="95"/>
  <c r="AP842" i="95"/>
  <c r="AP843" i="95"/>
  <c r="AP844" i="95"/>
  <c r="AP845" i="95"/>
  <c r="AP846" i="95"/>
  <c r="AP847" i="95"/>
  <c r="AP848" i="95"/>
  <c r="AP849" i="95"/>
  <c r="AP850" i="95"/>
  <c r="AP851" i="95"/>
  <c r="AP852" i="95"/>
  <c r="AP853" i="95"/>
  <c r="AP854" i="95"/>
  <c r="AP855" i="95"/>
  <c r="AP856" i="95"/>
  <c r="AP857" i="95"/>
  <c r="AP858" i="95"/>
  <c r="AP859" i="95"/>
  <c r="AP860" i="95"/>
  <c r="AP861" i="95"/>
  <c r="AP862" i="95"/>
  <c r="AP863" i="95"/>
  <c r="AP864" i="95"/>
  <c r="AP865" i="95"/>
  <c r="AP866" i="95"/>
  <c r="AP867" i="95"/>
  <c r="AP868" i="95"/>
  <c r="AP869" i="95"/>
  <c r="AP870" i="95"/>
  <c r="AP871" i="95"/>
  <c r="AP872" i="95"/>
  <c r="AP873" i="95"/>
  <c r="AP874" i="95"/>
  <c r="AP875" i="95"/>
  <c r="AP876" i="95"/>
  <c r="AP877" i="95"/>
  <c r="AP878" i="95"/>
  <c r="AP879" i="95"/>
  <c r="AP880" i="95"/>
  <c r="AP881" i="95"/>
  <c r="AP882" i="95"/>
  <c r="AP883" i="95"/>
  <c r="AP884" i="95"/>
  <c r="AP885" i="95"/>
  <c r="AP886" i="95"/>
  <c r="AP887" i="95"/>
  <c r="AP888" i="95"/>
  <c r="AP889" i="95"/>
  <c r="AP890" i="95"/>
  <c r="AP891" i="95"/>
  <c r="AP892" i="95"/>
  <c r="AP893" i="95"/>
  <c r="AP894" i="95"/>
  <c r="AP895" i="95"/>
  <c r="AP896" i="95"/>
  <c r="AP897" i="95"/>
  <c r="AP898" i="95"/>
  <c r="AP899" i="95"/>
  <c r="AP900" i="95"/>
  <c r="AP901" i="95"/>
  <c r="AP902" i="95"/>
  <c r="AP903" i="95"/>
  <c r="AP904" i="95"/>
  <c r="AP905" i="95"/>
  <c r="AP906" i="95"/>
  <c r="AP907" i="95"/>
  <c r="AP908" i="95"/>
  <c r="AP909" i="95"/>
  <c r="AP910" i="95"/>
  <c r="AP911" i="95"/>
  <c r="AP912" i="95"/>
  <c r="AP913" i="95"/>
  <c r="AP914" i="95"/>
  <c r="AP915" i="95"/>
  <c r="AP916" i="95"/>
  <c r="AP917" i="95"/>
  <c r="AP918" i="95"/>
  <c r="AP919" i="95"/>
  <c r="AP920" i="95"/>
  <c r="AP921" i="95"/>
  <c r="AP922" i="95"/>
  <c r="AP923" i="95"/>
  <c r="AP924" i="95"/>
  <c r="AP925" i="95"/>
  <c r="AP926" i="95"/>
  <c r="AP927" i="95"/>
  <c r="AP928" i="95"/>
  <c r="AP929" i="95"/>
  <c r="AP930" i="95"/>
  <c r="AP931" i="95"/>
  <c r="AP932" i="95"/>
  <c r="AP933" i="95"/>
  <c r="AP934" i="95"/>
  <c r="AP935" i="95"/>
  <c r="AP936" i="95"/>
  <c r="AP937" i="95"/>
  <c r="AP938" i="95"/>
  <c r="AP939" i="95"/>
  <c r="AP940" i="95"/>
  <c r="AP941" i="95"/>
  <c r="AP942" i="95"/>
  <c r="AP943" i="95"/>
  <c r="AP944" i="95"/>
  <c r="AP945" i="95"/>
  <c r="AP946" i="95"/>
  <c r="AP947" i="95"/>
  <c r="AP948" i="95"/>
  <c r="AP949" i="95"/>
  <c r="AP950" i="95"/>
  <c r="AP951" i="95"/>
  <c r="AP952" i="95"/>
  <c r="AP953" i="95"/>
  <c r="AP954" i="95"/>
  <c r="AP955" i="95"/>
  <c r="AP956" i="95"/>
  <c r="AP957" i="95"/>
  <c r="AP958" i="95"/>
  <c r="AP959" i="95"/>
  <c r="AP960" i="95"/>
  <c r="AP961" i="95"/>
  <c r="AP962" i="95"/>
  <c r="AP963" i="95"/>
  <c r="AP964" i="95"/>
  <c r="AP965" i="95"/>
  <c r="AP966" i="95"/>
  <c r="AP967" i="95"/>
  <c r="AP968" i="95"/>
  <c r="AP969" i="95"/>
  <c r="AP970" i="95"/>
  <c r="AP971" i="95"/>
  <c r="AP972" i="95"/>
  <c r="AP973" i="95"/>
  <c r="AP974" i="95"/>
  <c r="AP975" i="95"/>
  <c r="AP976" i="95"/>
  <c r="AP977" i="95"/>
  <c r="AP978" i="95"/>
  <c r="AP979" i="95"/>
  <c r="AP980" i="95"/>
  <c r="AP981" i="95"/>
  <c r="AP982" i="95"/>
  <c r="AP983" i="95"/>
  <c r="AP984" i="95"/>
  <c r="AP985" i="95"/>
  <c r="AP986" i="95"/>
  <c r="AP987" i="95"/>
  <c r="AP988" i="95"/>
  <c r="AP989" i="95"/>
  <c r="AP990" i="95"/>
  <c r="AP991" i="95"/>
  <c r="AP992" i="95"/>
  <c r="AP993" i="95"/>
  <c r="AP994" i="95"/>
  <c r="AP995" i="95"/>
  <c r="AP996" i="95"/>
  <c r="AP997" i="95"/>
  <c r="AP998" i="95"/>
  <c r="AP999" i="95"/>
  <c r="AP1000" i="95"/>
  <c r="AP1001" i="95"/>
  <c r="AP1002" i="95"/>
  <c r="AP1003" i="95"/>
  <c r="AP1004" i="95"/>
  <c r="AP1005" i="95"/>
  <c r="AP1006" i="95"/>
  <c r="AP1007" i="95"/>
  <c r="AP1008" i="95"/>
  <c r="AP1009" i="95"/>
  <c r="AP1010" i="95"/>
  <c r="AP1011" i="95"/>
  <c r="AP1012" i="95"/>
  <c r="AP1013" i="95"/>
  <c r="AP1014" i="95"/>
  <c r="AP1015" i="95"/>
  <c r="AP1016" i="95"/>
  <c r="AP1017" i="95"/>
  <c r="AP1018" i="95"/>
  <c r="AP1019" i="95"/>
  <c r="AP1020" i="95"/>
  <c r="AP1021" i="95"/>
  <c r="AP1022" i="95"/>
  <c r="AP1023" i="95"/>
  <c r="AP1024" i="95"/>
  <c r="AP1025" i="95"/>
  <c r="AP1026" i="95"/>
  <c r="AP1027" i="95"/>
  <c r="AP1028" i="95"/>
  <c r="AP1029" i="95"/>
  <c r="AP1030" i="95"/>
  <c r="AP1031" i="95"/>
  <c r="AP1032" i="95"/>
  <c r="AP1033" i="95"/>
  <c r="AP1034" i="95"/>
  <c r="AP1035" i="95"/>
  <c r="AP1036" i="95"/>
  <c r="AP1037" i="95"/>
  <c r="AP1038" i="95"/>
  <c r="AP1039" i="95"/>
  <c r="AP1040" i="95"/>
  <c r="AP1041" i="95"/>
  <c r="AP1042" i="95"/>
  <c r="AP1043" i="95"/>
  <c r="AP1044" i="95"/>
  <c r="AP1045" i="95"/>
  <c r="AP1046" i="95"/>
  <c r="AP1047" i="95"/>
  <c r="AP1048" i="95"/>
  <c r="AP1049" i="95"/>
  <c r="AP1050" i="95"/>
  <c r="AP1051" i="95"/>
  <c r="AP1052" i="95"/>
  <c r="AP1053" i="95"/>
  <c r="AP1054" i="95"/>
  <c r="AP1055" i="95"/>
  <c r="AP1056" i="95"/>
  <c r="AP1057" i="95"/>
  <c r="AP1058" i="95"/>
  <c r="AP1059" i="95"/>
  <c r="AP1060" i="95"/>
  <c r="AP1061" i="95"/>
  <c r="AP1062" i="95"/>
  <c r="AP1063" i="95"/>
  <c r="AP1064" i="95"/>
  <c r="AP1065" i="95"/>
  <c r="AP1066" i="95"/>
  <c r="AP1067" i="95"/>
  <c r="AP1068" i="95"/>
  <c r="AP1069" i="95"/>
  <c r="AP1070" i="95"/>
  <c r="AP1071" i="95"/>
  <c r="AP1072" i="95"/>
  <c r="AP1073" i="95"/>
  <c r="AP1074" i="95"/>
  <c r="AP1075" i="95"/>
  <c r="AP1076" i="95"/>
  <c r="AP1077" i="95"/>
  <c r="AP1078" i="95"/>
  <c r="AP1079" i="95"/>
  <c r="AP1080" i="95"/>
  <c r="AP1081" i="95"/>
  <c r="AP1082" i="95"/>
  <c r="AP1083" i="95"/>
  <c r="AP1084" i="95"/>
  <c r="AP1085" i="95"/>
  <c r="AP1086" i="95"/>
  <c r="AP1087" i="95"/>
  <c r="AP1088" i="95"/>
  <c r="AP1089" i="95"/>
  <c r="AP1090" i="95"/>
  <c r="AP1091" i="95"/>
  <c r="AP1092" i="95"/>
  <c r="AP1093" i="95"/>
  <c r="AP1094" i="95"/>
  <c r="AP1095" i="95"/>
  <c r="AP1096" i="95"/>
  <c r="AP1097" i="95"/>
  <c r="AP1098" i="95"/>
  <c r="AP1099" i="95"/>
  <c r="AP1100" i="95"/>
  <c r="AP1101" i="95"/>
  <c r="AP1102" i="95"/>
  <c r="AP1103" i="95"/>
  <c r="AP1104" i="95"/>
  <c r="AP1105" i="95"/>
  <c r="AP1106" i="95"/>
  <c r="AP1107" i="95"/>
  <c r="AP1108" i="95"/>
  <c r="AP1109" i="95"/>
  <c r="AP1110" i="95"/>
  <c r="AP1111" i="95"/>
  <c r="AP1112" i="95"/>
  <c r="AP1113" i="95"/>
  <c r="AP1114" i="95"/>
  <c r="AP1115" i="95"/>
  <c r="AP1116" i="95"/>
  <c r="AP1117" i="95"/>
  <c r="AP1118" i="95"/>
  <c r="AP1119" i="95"/>
  <c r="AP1120" i="95"/>
  <c r="AP1121" i="95"/>
  <c r="AP1122" i="95"/>
  <c r="AP1123" i="95"/>
  <c r="AP1124" i="95"/>
  <c r="AP1125" i="95"/>
  <c r="AP1126" i="95"/>
  <c r="AP1127" i="95"/>
  <c r="AP1128" i="95"/>
  <c r="AP1129" i="95"/>
  <c r="AP1130" i="95"/>
  <c r="AP1131" i="95"/>
  <c r="AP1132" i="95"/>
  <c r="AP1133" i="95"/>
  <c r="AP1134" i="95"/>
  <c r="AP1135" i="95"/>
  <c r="AP1136" i="95"/>
  <c r="AP1137" i="95"/>
  <c r="AP1138" i="95"/>
  <c r="AP1139" i="95"/>
  <c r="AP1140" i="95"/>
  <c r="AP1141" i="95"/>
  <c r="AP1142" i="95"/>
  <c r="AP1143" i="95"/>
  <c r="AP1144" i="95"/>
  <c r="AP1145" i="95"/>
  <c r="AP1146" i="95"/>
  <c r="AP1147" i="95"/>
  <c r="AP1148" i="95"/>
  <c r="AP1149" i="95"/>
  <c r="AP1150" i="95"/>
  <c r="AP1151" i="95"/>
  <c r="AP1152" i="95"/>
  <c r="AP1153" i="95"/>
  <c r="AP1154" i="95"/>
  <c r="AP1155" i="95"/>
  <c r="AP1156" i="95"/>
  <c r="AP1157" i="95"/>
  <c r="AP1158" i="95"/>
  <c r="AP1159" i="95"/>
  <c r="AP1160" i="95"/>
  <c r="AP1161" i="95"/>
  <c r="AP1162" i="95"/>
  <c r="AP1163" i="95"/>
  <c r="AP1164" i="95"/>
  <c r="AP1165" i="95"/>
  <c r="AP1166" i="95"/>
  <c r="AP1167" i="95"/>
  <c r="AP1168" i="95"/>
  <c r="AP1169" i="95"/>
  <c r="AP1170" i="95"/>
  <c r="AP1171" i="95"/>
  <c r="AP1172" i="95"/>
  <c r="AP1173" i="95"/>
  <c r="AP1174" i="95"/>
  <c r="AP1175" i="95"/>
  <c r="AP1176" i="95"/>
  <c r="AP1177" i="95"/>
  <c r="AP1178" i="95"/>
  <c r="AP1179" i="95"/>
  <c r="AP1180" i="95"/>
  <c r="AP1181" i="95"/>
  <c r="AP1182" i="95"/>
  <c r="AP1183" i="95"/>
  <c r="AP1184" i="95"/>
  <c r="AP1185" i="95"/>
  <c r="AP1186" i="95"/>
  <c r="AP1187" i="95"/>
  <c r="AP1188" i="95"/>
  <c r="AP1189" i="95"/>
  <c r="AP1190" i="95"/>
  <c r="AP1191" i="95"/>
  <c r="AP1192" i="95"/>
  <c r="AP1193" i="95"/>
  <c r="AP1194" i="95"/>
  <c r="AP1195" i="95"/>
  <c r="AP1196" i="95"/>
  <c r="AP1197" i="95"/>
  <c r="AP1198" i="95"/>
  <c r="AP1199" i="95"/>
  <c r="AP1200" i="95"/>
  <c r="AP1201" i="95"/>
  <c r="AP1202" i="95"/>
  <c r="AP1203" i="95"/>
  <c r="AP1204" i="95"/>
  <c r="AP1205" i="95"/>
  <c r="AP1206" i="95"/>
  <c r="AP1207" i="95"/>
  <c r="AP1208" i="95"/>
  <c r="AP1209" i="95"/>
  <c r="AP1210" i="95"/>
  <c r="AP1211" i="95"/>
  <c r="AP1212" i="95"/>
  <c r="AP1213" i="95"/>
  <c r="AP1214" i="95"/>
  <c r="AP1215" i="95"/>
  <c r="AP1216" i="95"/>
  <c r="AP1217" i="95"/>
  <c r="AP1218" i="95"/>
  <c r="AP1219" i="95"/>
  <c r="AP1220" i="95"/>
  <c r="AP1221" i="95"/>
  <c r="AP1222" i="95"/>
  <c r="AP1223" i="95"/>
  <c r="AP1224" i="95"/>
  <c r="AP1225" i="95"/>
  <c r="AP1226" i="95"/>
  <c r="AP1227" i="95"/>
  <c r="AP1228" i="95"/>
  <c r="AP1229" i="95"/>
  <c r="AP1230" i="95"/>
  <c r="AP1231" i="95"/>
  <c r="AP1232" i="95"/>
  <c r="AP1233" i="95"/>
  <c r="AP1234" i="95"/>
  <c r="AP1235" i="95"/>
  <c r="AP1236" i="95"/>
  <c r="AP1237" i="95"/>
  <c r="AP1238" i="95"/>
  <c r="AP1239" i="95"/>
  <c r="AP1240" i="95"/>
  <c r="AP1241" i="95"/>
  <c r="AP1242" i="95"/>
  <c r="AP1243" i="95"/>
  <c r="AP1244" i="95"/>
  <c r="AP1245" i="95"/>
  <c r="AP1246" i="95"/>
  <c r="AP1247" i="95"/>
  <c r="AP1248" i="95"/>
  <c r="AP1249" i="95"/>
  <c r="AP1250" i="95"/>
  <c r="AP1251" i="95"/>
  <c r="AP1252" i="95"/>
  <c r="AP1253" i="95"/>
  <c r="AP1254" i="95"/>
  <c r="AP1255" i="95"/>
  <c r="AP1256" i="95"/>
  <c r="AP1257" i="95"/>
  <c r="AP1258" i="95"/>
  <c r="AP1259" i="95"/>
  <c r="AP1260" i="95"/>
  <c r="AP1261" i="95"/>
  <c r="AP1262" i="95"/>
  <c r="AP1263" i="95"/>
  <c r="AP1264" i="95"/>
  <c r="AP1265" i="95"/>
  <c r="AP1266" i="95"/>
  <c r="AP1267" i="95"/>
  <c r="AP1268" i="95"/>
  <c r="AP1269" i="95"/>
  <c r="AP1270" i="95"/>
  <c r="AP1271" i="95"/>
  <c r="AP1272" i="95"/>
  <c r="AP1273" i="95"/>
  <c r="AP1274" i="95"/>
  <c r="AP1275" i="95"/>
  <c r="AP1276" i="95"/>
  <c r="AP1277" i="95"/>
  <c r="AP1278" i="95"/>
  <c r="AP1279" i="95"/>
  <c r="AP1280" i="95"/>
  <c r="AP1281" i="95"/>
  <c r="AP1282" i="95"/>
  <c r="AP1283" i="95"/>
  <c r="AP1284" i="95"/>
  <c r="AP1285" i="95"/>
  <c r="AP1286" i="95"/>
  <c r="AP1287" i="95"/>
  <c r="AP1288" i="95"/>
  <c r="AP1289" i="95"/>
  <c r="AP1290" i="95"/>
  <c r="AP1291" i="95"/>
  <c r="AP1292" i="95"/>
  <c r="AP1293" i="95"/>
  <c r="AP1294" i="95"/>
  <c r="AP1295" i="95"/>
  <c r="AP1296" i="95"/>
  <c r="AP1297" i="95"/>
  <c r="AP1298" i="95"/>
  <c r="AP1299" i="95"/>
  <c r="AP1300" i="95"/>
  <c r="AP1301" i="95"/>
  <c r="AP1302" i="95"/>
  <c r="AP1303" i="95"/>
  <c r="AP1304" i="95"/>
  <c r="AP1305" i="95"/>
  <c r="AP1306" i="95"/>
  <c r="AP1307" i="95"/>
  <c r="AP1308" i="95"/>
  <c r="AP1309" i="95"/>
  <c r="AP1310" i="95"/>
  <c r="AP1311" i="95"/>
  <c r="AP1312" i="95"/>
  <c r="AP1313" i="95"/>
  <c r="AP1314" i="95"/>
  <c r="AP1315" i="95"/>
  <c r="AP1316" i="95"/>
  <c r="AP1317" i="95"/>
  <c r="AP1318" i="95"/>
  <c r="AP1319" i="95"/>
  <c r="AP1320" i="95"/>
  <c r="AP1321" i="95"/>
  <c r="AP1322" i="95"/>
  <c r="AP1323" i="95"/>
  <c r="AP1324" i="95"/>
  <c r="AP1325" i="95"/>
  <c r="AP1326" i="95"/>
  <c r="AP1327" i="95"/>
  <c r="AP1328" i="95"/>
  <c r="AP1329" i="95"/>
  <c r="AP1330" i="95"/>
  <c r="AP1331" i="95"/>
  <c r="AP1332" i="95"/>
  <c r="AP1333" i="95"/>
  <c r="AP1334" i="95"/>
  <c r="AP1335" i="95"/>
  <c r="AP1336" i="95"/>
  <c r="AP1337" i="95"/>
  <c r="AP1338" i="95"/>
  <c r="AP1339" i="95"/>
  <c r="AP1340" i="95"/>
  <c r="AP1341" i="95"/>
  <c r="AP1342" i="95"/>
  <c r="AP1343" i="95"/>
  <c r="AP1344" i="95"/>
  <c r="AP1345" i="95"/>
  <c r="AP1346" i="95"/>
  <c r="AP1347" i="95"/>
  <c r="AP1348" i="95"/>
  <c r="AP1349" i="95"/>
  <c r="AP1350" i="95"/>
  <c r="AP1351" i="95"/>
  <c r="AP1352" i="95"/>
  <c r="AP1353" i="95"/>
  <c r="AP1354" i="95"/>
  <c r="AP1355" i="95"/>
  <c r="AP1356" i="95"/>
  <c r="AP1357" i="95"/>
  <c r="AP1358" i="95"/>
  <c r="AP1359" i="95"/>
  <c r="AP1360" i="95"/>
  <c r="AP1361" i="95"/>
  <c r="AP1362" i="95"/>
  <c r="AP1363" i="95"/>
  <c r="AP1364" i="95"/>
  <c r="AP1365" i="95"/>
  <c r="AP1366" i="95"/>
  <c r="AP1367" i="95"/>
  <c r="AP1368" i="95"/>
  <c r="AP1369" i="95"/>
  <c r="AP1370" i="95"/>
  <c r="AP1371" i="95"/>
  <c r="AP1372" i="95"/>
  <c r="AP1373" i="95"/>
  <c r="AP1374" i="95"/>
  <c r="AP1375" i="95"/>
  <c r="AP1376" i="95"/>
  <c r="AP1377" i="95"/>
  <c r="AP1378" i="95"/>
  <c r="AP1379" i="95"/>
  <c r="AP1380" i="95"/>
  <c r="AP1381" i="95"/>
  <c r="AP1382" i="95"/>
  <c r="AP1383" i="95"/>
  <c r="AP1384" i="95"/>
  <c r="AP1385" i="95"/>
  <c r="AP1386" i="95"/>
  <c r="AP1387" i="95"/>
  <c r="AP1388" i="95"/>
  <c r="AP1389" i="95"/>
  <c r="AP1390" i="95"/>
  <c r="AP1391" i="95"/>
  <c r="AP1392" i="95"/>
  <c r="AP1393" i="95"/>
  <c r="AP1394" i="95"/>
  <c r="AP1395" i="95"/>
  <c r="AP1396" i="95"/>
  <c r="AP1397" i="95"/>
  <c r="AP1398" i="95"/>
  <c r="AP1399" i="95"/>
  <c r="AP1400" i="95"/>
  <c r="AP1401" i="95"/>
  <c r="AP1402" i="95"/>
  <c r="AP1403" i="95"/>
  <c r="AP1404" i="95"/>
  <c r="AP1405" i="95"/>
  <c r="AP1406" i="95"/>
  <c r="AP1407" i="95"/>
  <c r="AP1408" i="95"/>
  <c r="AP1409" i="95"/>
  <c r="AP1410" i="95"/>
  <c r="AP1411" i="95"/>
  <c r="AP1412" i="95"/>
  <c r="AP1413" i="95"/>
  <c r="AP1414" i="95"/>
  <c r="AP1415" i="95"/>
  <c r="AP1416" i="95"/>
  <c r="AP1417" i="95"/>
  <c r="AP1418" i="95"/>
  <c r="AP1419" i="95"/>
  <c r="AP1420" i="95"/>
  <c r="AP1421" i="95"/>
  <c r="AP1422" i="95"/>
  <c r="AP1423" i="95"/>
  <c r="AP1424" i="95"/>
  <c r="AP1425" i="95"/>
  <c r="AP1426" i="95"/>
  <c r="AP1427" i="95"/>
  <c r="AP1428" i="95"/>
  <c r="AP1429" i="95"/>
  <c r="AP1430" i="95"/>
  <c r="AP1431" i="95"/>
  <c r="AP1432" i="95"/>
  <c r="AP1433" i="95"/>
  <c r="AP1434" i="95"/>
  <c r="AP1435" i="95"/>
  <c r="AP1436" i="95"/>
  <c r="AP1437" i="95"/>
  <c r="AP1438" i="95"/>
  <c r="AP1439" i="95"/>
  <c r="AP1440" i="95"/>
  <c r="AP1441" i="95"/>
  <c r="AP1442" i="95"/>
  <c r="AP1443" i="95"/>
  <c r="AP1444" i="95"/>
  <c r="AP1445" i="95"/>
  <c r="AP1446" i="95"/>
  <c r="AP1447" i="95"/>
  <c r="AP1448" i="95"/>
  <c r="AP1449" i="95"/>
  <c r="AP1450" i="95"/>
  <c r="AP1451" i="95"/>
  <c r="AP1452" i="95"/>
  <c r="AP1453" i="95"/>
  <c r="AP1454" i="95"/>
  <c r="AP1455" i="95"/>
  <c r="AP1456" i="95"/>
  <c r="AP1457" i="95"/>
  <c r="AP1458" i="95"/>
  <c r="AP1459" i="95"/>
  <c r="AP1460" i="95"/>
  <c r="AP1461" i="95"/>
  <c r="AP1462" i="95"/>
  <c r="AP1463" i="95"/>
  <c r="AP1464" i="95"/>
  <c r="AP1465" i="95"/>
  <c r="AP1466" i="95"/>
  <c r="AP1467" i="95"/>
  <c r="AP1468" i="95"/>
  <c r="AP1469" i="95"/>
  <c r="AP1470" i="95"/>
  <c r="AP1471" i="95"/>
  <c r="AP1472" i="95"/>
  <c r="AP1473" i="95"/>
  <c r="AP1474" i="95"/>
  <c r="AP1475" i="95"/>
  <c r="AP1476" i="95"/>
  <c r="AP1477" i="95"/>
  <c r="AP1478" i="95"/>
  <c r="AP1479" i="95"/>
  <c r="AP1480" i="95"/>
  <c r="AP1481" i="95"/>
  <c r="AP1482" i="95"/>
  <c r="AP1483" i="95"/>
  <c r="AP1484" i="95"/>
  <c r="AP1485" i="95"/>
  <c r="AP1486" i="95"/>
  <c r="AP1487" i="95"/>
  <c r="AP1488" i="95"/>
  <c r="AP1489" i="95"/>
  <c r="AP1490" i="95"/>
  <c r="AP1491" i="95"/>
  <c r="AP1492" i="95"/>
  <c r="AP1493" i="95"/>
  <c r="AP1494" i="95"/>
  <c r="AP1495" i="95"/>
  <c r="AP1496" i="95"/>
  <c r="AP1497" i="95"/>
  <c r="AP1498" i="95"/>
  <c r="AP1499" i="95"/>
  <c r="AP1500" i="95"/>
  <c r="AP1501" i="95"/>
  <c r="AP1502" i="95"/>
  <c r="AP1503" i="95"/>
  <c r="AP1504" i="95"/>
  <c r="AP1505" i="95"/>
  <c r="AP1506" i="95"/>
  <c r="AP1507" i="95"/>
  <c r="AP1508" i="95"/>
  <c r="AP1509" i="95"/>
  <c r="AP1510" i="95"/>
  <c r="AP1511" i="95"/>
  <c r="AP1512" i="95"/>
  <c r="AP1513" i="95"/>
  <c r="AP1514" i="95"/>
  <c r="AP1515" i="95"/>
  <c r="AP1516" i="95"/>
  <c r="AP1517" i="95"/>
  <c r="AP1518" i="95"/>
  <c r="AP1519" i="95"/>
  <c r="AP1520" i="95"/>
  <c r="AP1521" i="95"/>
  <c r="AP1522" i="95"/>
  <c r="AP1523" i="95"/>
  <c r="AP1524" i="95"/>
  <c r="AP1525" i="95"/>
  <c r="AP1526" i="95"/>
  <c r="AP1527" i="95"/>
  <c r="AP1528" i="95"/>
  <c r="AP1529" i="95"/>
  <c r="AP1530" i="95"/>
  <c r="AP1531" i="95"/>
  <c r="AP1532" i="95"/>
  <c r="AP1533" i="95"/>
  <c r="AP1534" i="95"/>
  <c r="AP1535" i="95"/>
  <c r="AP1536" i="95"/>
  <c r="AP1537" i="95"/>
  <c r="AP1538" i="95"/>
  <c r="AP1539" i="95"/>
  <c r="AP1540" i="95"/>
  <c r="AP1541" i="95"/>
  <c r="AP1542" i="95"/>
  <c r="AP1543" i="95"/>
  <c r="AP1544" i="95"/>
  <c r="AP1545" i="95"/>
  <c r="AP1546" i="95"/>
  <c r="AP1547" i="95"/>
  <c r="AP1548" i="95"/>
  <c r="AP1549" i="95"/>
  <c r="AP1550" i="95"/>
  <c r="AP1551" i="95"/>
  <c r="AP1552" i="95"/>
  <c r="AP1553" i="95"/>
  <c r="AP1554" i="95"/>
  <c r="AP1555" i="95"/>
  <c r="AP1556" i="95"/>
  <c r="AP1557" i="95"/>
  <c r="AP1558" i="95"/>
  <c r="AP1559" i="95"/>
  <c r="AP1560" i="95"/>
  <c r="AP1561" i="95"/>
  <c r="AP1562" i="95"/>
  <c r="AP1563" i="95"/>
  <c r="AP1564" i="95"/>
  <c r="AP1565" i="95"/>
  <c r="AP1566" i="95"/>
  <c r="AP1567" i="95"/>
  <c r="AP1568" i="95"/>
  <c r="AP1569" i="95"/>
  <c r="AP1570" i="95"/>
  <c r="AP1571" i="95"/>
  <c r="AP1572" i="95"/>
  <c r="AP1573" i="95"/>
  <c r="AP1574" i="95"/>
  <c r="AP1575" i="95"/>
  <c r="AP1576" i="95"/>
  <c r="AP1577" i="95"/>
  <c r="AP1578" i="95"/>
  <c r="AP1579" i="95"/>
  <c r="AP1580" i="95"/>
  <c r="AP1581" i="95"/>
  <c r="AP1582" i="95"/>
  <c r="AP1583" i="95"/>
  <c r="AP1584" i="95"/>
  <c r="AP1585" i="95"/>
  <c r="AP1586" i="95"/>
  <c r="AP1587" i="95"/>
  <c r="AP1588" i="95"/>
  <c r="AP1589" i="95"/>
  <c r="AP1590" i="95"/>
  <c r="AP1591" i="95"/>
  <c r="AP1592" i="95"/>
  <c r="AP1593" i="95"/>
  <c r="AP1594" i="95"/>
  <c r="AP1595" i="95"/>
  <c r="AP1596" i="95"/>
  <c r="AP1597" i="95"/>
  <c r="AP1598" i="95"/>
  <c r="AP1599" i="95"/>
  <c r="AP1600" i="95"/>
  <c r="AP1601" i="95"/>
  <c r="AP1602" i="95"/>
  <c r="AP1603" i="95"/>
  <c r="AP1604" i="95"/>
  <c r="AP1605" i="95"/>
  <c r="AP1606" i="95"/>
  <c r="AP1607" i="95"/>
  <c r="AP1608" i="95"/>
  <c r="AP1609" i="95"/>
  <c r="AP1610" i="95"/>
  <c r="AP1611" i="95"/>
  <c r="AP1612" i="95"/>
  <c r="AP1613" i="95"/>
  <c r="AP1614" i="95"/>
  <c r="AP1615" i="95"/>
  <c r="AP1616" i="95"/>
  <c r="AP1617" i="95"/>
  <c r="AP1618" i="95"/>
  <c r="AP1619" i="95"/>
  <c r="AP1620" i="95"/>
  <c r="AP1621" i="95"/>
  <c r="AP1622" i="95"/>
  <c r="AP1623" i="95"/>
  <c r="AP1624" i="95"/>
  <c r="AP1625" i="95"/>
  <c r="AP1626" i="95"/>
  <c r="AP1627" i="95"/>
  <c r="AP1628" i="95"/>
  <c r="AP1629" i="95"/>
  <c r="AP1630" i="95"/>
  <c r="AP1631" i="95"/>
  <c r="AP1632" i="95"/>
  <c r="AP1633" i="95"/>
  <c r="AP1634" i="95"/>
  <c r="AP1635" i="95"/>
  <c r="AP1636" i="95"/>
  <c r="AP1637" i="95"/>
  <c r="AP1638" i="95"/>
  <c r="AP1639" i="95"/>
  <c r="AP1640" i="95"/>
  <c r="AP1641" i="95"/>
  <c r="AP1642" i="95"/>
  <c r="AP1643" i="95"/>
  <c r="AP1644" i="95"/>
  <c r="AP1645" i="95"/>
  <c r="AP1646" i="95"/>
  <c r="AP1647" i="95"/>
  <c r="AP1648" i="95"/>
  <c r="AP1649" i="95"/>
  <c r="AP1650" i="95"/>
  <c r="AP1651" i="95"/>
  <c r="AP1652" i="95"/>
  <c r="AP1653" i="95"/>
  <c r="AP1654" i="95"/>
  <c r="AP1655" i="95"/>
  <c r="AP1656" i="95"/>
  <c r="AP1657" i="95"/>
  <c r="AP1658" i="95"/>
  <c r="AP1659" i="95"/>
  <c r="AP1660" i="95"/>
  <c r="AP1661" i="95"/>
  <c r="AP1662" i="95"/>
  <c r="AP1663" i="95"/>
  <c r="AP1664" i="95"/>
  <c r="AP1665" i="95"/>
  <c r="AP1666" i="95"/>
  <c r="AP1667" i="95"/>
  <c r="AP1668" i="95"/>
  <c r="AP1669" i="95"/>
  <c r="AP1670" i="95"/>
  <c r="AP1671" i="95"/>
  <c r="AP1672" i="95"/>
  <c r="AP1673" i="95"/>
  <c r="AP1674" i="95"/>
  <c r="AP1675" i="95"/>
  <c r="AP1676" i="95"/>
  <c r="AP1677" i="95"/>
  <c r="AP1678" i="95"/>
  <c r="AP1679" i="95"/>
  <c r="AP1680" i="95"/>
  <c r="AP1681" i="95"/>
  <c r="AP1682" i="95"/>
  <c r="AP1683" i="95"/>
  <c r="AP1684" i="95"/>
  <c r="AP1685" i="95"/>
  <c r="AP1686" i="95"/>
  <c r="AP1687" i="95"/>
  <c r="AP1688" i="95"/>
  <c r="AP1689" i="95"/>
  <c r="AP1690" i="95"/>
  <c r="AP1691" i="95"/>
  <c r="AP1692" i="95"/>
  <c r="AP1693" i="95"/>
  <c r="AP1694" i="95"/>
  <c r="AP1695" i="95"/>
  <c r="AP1696" i="95"/>
  <c r="AP1697" i="95"/>
  <c r="AP1698" i="95"/>
  <c r="AP1699" i="95"/>
  <c r="AP1700" i="95"/>
  <c r="AP1701" i="95"/>
  <c r="AP1702" i="95"/>
  <c r="AP1703" i="95"/>
  <c r="AP1704" i="95"/>
  <c r="AP1705" i="95"/>
  <c r="AP1706" i="95"/>
  <c r="AP1707" i="95"/>
  <c r="AP1708" i="95"/>
  <c r="AP1709" i="95"/>
  <c r="AP1710" i="95"/>
  <c r="AP1711" i="95"/>
  <c r="AP1712" i="95"/>
  <c r="AP1713" i="95"/>
  <c r="AP1714" i="95"/>
  <c r="AP1715" i="95"/>
  <c r="AP1716" i="95"/>
  <c r="AP1717" i="95"/>
  <c r="AP1718" i="95"/>
  <c r="AP1719" i="95"/>
  <c r="AP1720" i="95"/>
  <c r="AP1721" i="95"/>
  <c r="AP1722" i="95"/>
  <c r="AP1723" i="95"/>
  <c r="AP1724" i="95"/>
  <c r="AP1725" i="95"/>
  <c r="AP1726" i="95"/>
  <c r="AP1727" i="95"/>
  <c r="AP1728" i="95"/>
  <c r="AP1729" i="95"/>
  <c r="AP1730" i="95"/>
  <c r="AP1731" i="95"/>
  <c r="AP1732" i="95"/>
  <c r="AP1733" i="95"/>
  <c r="AP1734" i="95"/>
  <c r="AP1735" i="95"/>
  <c r="AP1736" i="95"/>
  <c r="AP1737" i="95"/>
  <c r="AP1738" i="95"/>
  <c r="AP1739" i="95"/>
  <c r="AP1740" i="95"/>
  <c r="AP1741" i="95"/>
  <c r="AP1742" i="95"/>
  <c r="AP1743" i="95"/>
  <c r="AP1744" i="95"/>
  <c r="AP1745" i="95"/>
  <c r="AP1746" i="95"/>
  <c r="AP1747" i="95"/>
  <c r="AP1748" i="95"/>
  <c r="AP1749" i="95"/>
  <c r="AP1750" i="95"/>
  <c r="AP1751" i="95"/>
  <c r="AP1752" i="95"/>
  <c r="AP1753" i="95"/>
  <c r="AP1754" i="95"/>
  <c r="AP1755" i="95"/>
  <c r="AP1756" i="95"/>
  <c r="AP1757" i="95"/>
  <c r="AP1758" i="95"/>
  <c r="AP1759" i="95"/>
  <c r="AP1760" i="95"/>
  <c r="AP1761" i="95"/>
  <c r="AP1762" i="95"/>
  <c r="AP1763" i="95"/>
  <c r="AP1764" i="95"/>
  <c r="AP1765" i="95"/>
  <c r="AP1766" i="95"/>
  <c r="AP1767" i="95"/>
  <c r="AP1768" i="95"/>
  <c r="AP1769" i="95"/>
  <c r="AP1770" i="95"/>
  <c r="AP1771" i="95"/>
  <c r="AP1772" i="95"/>
  <c r="AP1773" i="95"/>
  <c r="AP1774" i="95"/>
  <c r="AP1775" i="95"/>
  <c r="AP1776" i="95"/>
  <c r="AP1777" i="95"/>
  <c r="AP1778" i="95"/>
  <c r="AP1779" i="95"/>
  <c r="AP1780" i="95"/>
  <c r="AP1781" i="95"/>
  <c r="AP1782" i="95"/>
  <c r="AP1783" i="95"/>
  <c r="AP1784" i="95"/>
  <c r="AP1785" i="95"/>
  <c r="AP1786" i="95"/>
  <c r="AP1787" i="95"/>
  <c r="AP1788" i="95"/>
  <c r="AP1789" i="95"/>
  <c r="AP1790" i="95"/>
  <c r="AP1791" i="95"/>
  <c r="AP1792" i="95"/>
  <c r="AP1793" i="95"/>
  <c r="AP1794" i="95"/>
  <c r="AP1795" i="95"/>
  <c r="AP1796" i="95"/>
  <c r="AP1797" i="95"/>
  <c r="AP1798" i="95"/>
  <c r="AP1799" i="95"/>
  <c r="AP1800" i="95"/>
  <c r="AP1801" i="95"/>
  <c r="AP1802" i="95"/>
  <c r="AP1803" i="95"/>
  <c r="AP1804" i="95"/>
  <c r="AP1805" i="95"/>
  <c r="AP1806" i="95"/>
  <c r="AP1807" i="95"/>
  <c r="AP1808" i="95"/>
  <c r="AP1809" i="95"/>
  <c r="AP1810" i="95"/>
  <c r="AP1811" i="95"/>
  <c r="AP1812" i="95"/>
  <c r="AP1813" i="95"/>
  <c r="AP1814" i="95"/>
  <c r="AP1815" i="95"/>
  <c r="AP1816" i="95"/>
  <c r="AP1817" i="95"/>
  <c r="AP1818" i="95"/>
  <c r="AP1819" i="95"/>
  <c r="AP1820" i="95"/>
  <c r="AP1821" i="95"/>
  <c r="AP1822" i="95"/>
  <c r="AP1823" i="95"/>
  <c r="AP1824" i="95"/>
  <c r="AP1825" i="95"/>
  <c r="AP1826" i="95"/>
  <c r="AP1827" i="95"/>
  <c r="AP1828" i="95"/>
  <c r="AP1829" i="95"/>
  <c r="AP1830" i="95"/>
  <c r="AP1831" i="95"/>
  <c r="AP1832" i="95"/>
  <c r="AP1833" i="95"/>
  <c r="AP1834" i="95"/>
  <c r="AP1835" i="95"/>
  <c r="AP1836" i="95"/>
  <c r="AP1837" i="95"/>
  <c r="AP1838" i="95"/>
  <c r="AP1839" i="95"/>
  <c r="AP1840" i="95"/>
  <c r="AP1841" i="95"/>
  <c r="AP1842" i="95"/>
  <c r="AP1843" i="95"/>
  <c r="AP1844" i="95"/>
  <c r="AP1845" i="95"/>
  <c r="AP1846" i="95"/>
  <c r="AP1847" i="95"/>
  <c r="AP1848" i="95"/>
  <c r="AP1849" i="95"/>
  <c r="AP1850" i="95"/>
  <c r="AP1851" i="95"/>
  <c r="AP1852" i="95"/>
  <c r="AP1853" i="95"/>
  <c r="AP1854" i="95"/>
  <c r="AP1855" i="95"/>
  <c r="AP1856" i="95"/>
  <c r="AP1857" i="95"/>
  <c r="AP1858" i="95"/>
  <c r="AP1859" i="95"/>
  <c r="AP1860" i="95"/>
  <c r="AP1861" i="95"/>
  <c r="AP1862" i="95"/>
  <c r="AP1863" i="95"/>
  <c r="AP1864" i="95"/>
  <c r="AP1865" i="95"/>
  <c r="AP1866" i="95"/>
  <c r="AP1867" i="95"/>
  <c r="AP1868" i="95"/>
  <c r="AP1869" i="95"/>
  <c r="AP1870" i="95"/>
  <c r="AP1871" i="95"/>
  <c r="AP1872" i="95"/>
  <c r="AP1873" i="95"/>
  <c r="AP1874" i="95"/>
  <c r="AP1875" i="95"/>
  <c r="AP1876" i="95"/>
  <c r="AP1877" i="95"/>
  <c r="AP1878" i="95"/>
  <c r="AP1879" i="95"/>
  <c r="AP1880" i="95"/>
  <c r="AP1881" i="95"/>
  <c r="AP1882" i="95"/>
  <c r="AP1883" i="95"/>
  <c r="AP1884" i="95"/>
  <c r="AP1885" i="95"/>
  <c r="AP1886" i="95"/>
  <c r="AP1887" i="95"/>
  <c r="AP1888" i="95"/>
  <c r="AP1889" i="95"/>
  <c r="AP1890" i="95"/>
  <c r="AP1891" i="95"/>
  <c r="AP1892" i="95"/>
  <c r="AP1893" i="95"/>
  <c r="AP1894" i="95"/>
  <c r="AP1895" i="95"/>
  <c r="AP1896" i="95"/>
  <c r="AP1897" i="95"/>
  <c r="AP1898" i="95"/>
  <c r="AP1899" i="95"/>
  <c r="AP1900" i="95"/>
  <c r="AP1901" i="95"/>
  <c r="AP1902" i="95"/>
  <c r="AP1903" i="95"/>
  <c r="AP1904" i="95"/>
  <c r="AP1905" i="95"/>
  <c r="AP1906" i="95"/>
  <c r="AP1907" i="95"/>
  <c r="AP1908" i="95"/>
  <c r="AP1909" i="95"/>
  <c r="AP1910" i="95"/>
  <c r="AP1911" i="95"/>
  <c r="AP1912" i="95"/>
  <c r="AP1913" i="95"/>
  <c r="AP1914" i="95"/>
  <c r="AP1915" i="95"/>
  <c r="AP1916" i="95"/>
  <c r="AP1917" i="95"/>
  <c r="AP1918" i="95"/>
  <c r="AP1919" i="95"/>
  <c r="AP1920" i="95"/>
  <c r="AP1921" i="95"/>
  <c r="AP1922" i="95"/>
  <c r="AP1923" i="95"/>
  <c r="AP1924" i="95"/>
  <c r="AP1925" i="95"/>
  <c r="AP1926" i="95"/>
  <c r="AP1927" i="95"/>
  <c r="AP1928" i="95"/>
  <c r="AP1929" i="95"/>
  <c r="AP1930" i="95"/>
  <c r="AP1931" i="95"/>
  <c r="AP1932" i="95"/>
  <c r="AP1933" i="95"/>
  <c r="AP1934" i="95"/>
  <c r="AP1935" i="95"/>
  <c r="AP1936" i="95"/>
  <c r="AP1937" i="95"/>
  <c r="AP1938" i="95"/>
  <c r="AP1939" i="95"/>
  <c r="AP1940" i="95"/>
  <c r="AP1941" i="95"/>
  <c r="AP1942" i="95"/>
  <c r="AP1943" i="95"/>
  <c r="AP1944" i="95"/>
  <c r="AP1945" i="95"/>
  <c r="AP1946" i="95"/>
  <c r="AP1947" i="95"/>
  <c r="AP1948" i="95"/>
  <c r="AP1949" i="95"/>
  <c r="AP1950" i="95"/>
  <c r="AP1951" i="95"/>
  <c r="AP1952" i="95"/>
  <c r="AP1953" i="95"/>
  <c r="AP1954" i="95"/>
  <c r="AP1955" i="95"/>
  <c r="AP1956" i="95"/>
  <c r="AP1957" i="95"/>
  <c r="AP1958" i="95"/>
  <c r="AP1959" i="95"/>
  <c r="AP1960" i="95"/>
  <c r="AP1961" i="95"/>
  <c r="AP1962" i="95"/>
  <c r="AP1963" i="95"/>
  <c r="AP1964" i="95"/>
  <c r="AP1965" i="95"/>
  <c r="AP1966" i="95"/>
  <c r="AP1967" i="95"/>
  <c r="AP1968" i="95"/>
  <c r="AP1969" i="95"/>
  <c r="AP1970" i="95"/>
  <c r="AP1971" i="95"/>
  <c r="AP1972" i="95"/>
  <c r="AP1973" i="95"/>
  <c r="AP1974" i="95"/>
  <c r="AP1975" i="95"/>
  <c r="AP1976" i="95"/>
  <c r="AP1977" i="95"/>
  <c r="AP1978" i="95"/>
  <c r="AP1979" i="95"/>
  <c r="AP1980" i="95"/>
  <c r="AP1981" i="95"/>
  <c r="AP1982" i="95"/>
  <c r="AP1983" i="95"/>
  <c r="AP1984" i="95"/>
  <c r="AP1985" i="95"/>
  <c r="AP1986" i="95"/>
  <c r="AP1987" i="95"/>
  <c r="AP1988" i="95"/>
  <c r="AP1989" i="95"/>
  <c r="AP1990" i="95"/>
  <c r="AP1991" i="95"/>
  <c r="AP1992" i="95"/>
  <c r="AP1993" i="95"/>
  <c r="AP1994" i="95"/>
  <c r="AP1995" i="95"/>
  <c r="AP1996" i="95"/>
  <c r="AP1997" i="95"/>
  <c r="AP1998" i="95"/>
  <c r="AP1999" i="95"/>
  <c r="AP2000" i="95"/>
  <c r="AP2001" i="95"/>
  <c r="AP2002" i="95"/>
  <c r="AP2003" i="95"/>
  <c r="AP2004" i="95"/>
  <c r="AP2005" i="95"/>
  <c r="AP2006" i="95"/>
  <c r="AP2007" i="95"/>
  <c r="AP2008" i="95"/>
  <c r="AP2009" i="95"/>
  <c r="AP2010" i="95"/>
  <c r="AP2011" i="95"/>
  <c r="AP2012" i="95"/>
  <c r="AP2013" i="95"/>
  <c r="AP2014" i="95"/>
  <c r="AP2015" i="95"/>
  <c r="AP2016" i="95"/>
  <c r="AP2017" i="95"/>
  <c r="AP2018" i="95"/>
  <c r="AP2019" i="95"/>
  <c r="AP2020" i="95"/>
  <c r="AP2021" i="95"/>
  <c r="AP2022" i="95"/>
  <c r="AP2023" i="95"/>
  <c r="AP2024" i="95"/>
  <c r="AP2025" i="95"/>
  <c r="AP2026" i="95"/>
  <c r="AP2027" i="95"/>
  <c r="AP2028" i="95"/>
  <c r="AP2029" i="95"/>
  <c r="AP2030" i="95"/>
  <c r="AP2031" i="95"/>
  <c r="AP2032" i="95"/>
  <c r="AP2033" i="95"/>
  <c r="AP2034" i="95"/>
  <c r="AP2035" i="95"/>
  <c r="AP2036" i="95"/>
  <c r="AP2037" i="95"/>
  <c r="AP2038" i="95"/>
  <c r="AP2039" i="95"/>
  <c r="AP2040" i="95"/>
  <c r="AP2041" i="95"/>
  <c r="AP2042" i="95"/>
  <c r="AP2043" i="95"/>
  <c r="AP2044" i="95"/>
  <c r="AP2045" i="95"/>
  <c r="AP2046" i="95"/>
  <c r="AP2047" i="95"/>
  <c r="AP2048" i="95"/>
  <c r="AP2049" i="95"/>
  <c r="AP2050" i="95"/>
  <c r="AP2051" i="95"/>
  <c r="AP2052" i="95"/>
  <c r="AP2053" i="95"/>
  <c r="AP2054" i="95"/>
  <c r="AP2055" i="95"/>
  <c r="AP2056" i="95"/>
  <c r="AP2057" i="95"/>
  <c r="AP2058" i="95"/>
  <c r="AP2059" i="95"/>
  <c r="AP2060" i="95"/>
  <c r="AP2061" i="95"/>
  <c r="AP2062" i="95"/>
  <c r="AP2063" i="95"/>
  <c r="AP2064" i="95"/>
  <c r="AP2065" i="95"/>
  <c r="AP2066" i="95"/>
  <c r="AP2067" i="95"/>
  <c r="AP2068" i="95"/>
  <c r="AP2069" i="95"/>
  <c r="AP2070" i="95"/>
  <c r="AP2071" i="95"/>
  <c r="AP2072" i="95"/>
  <c r="AP2073" i="95"/>
  <c r="AP2074" i="95"/>
  <c r="AP2075" i="95"/>
  <c r="AP2076" i="95"/>
  <c r="AP2077" i="95"/>
  <c r="AP2078" i="95"/>
  <c r="AP2079" i="95"/>
  <c r="AP2080" i="95"/>
  <c r="AP2081" i="95"/>
  <c r="AP2082" i="95"/>
  <c r="AP2083" i="95"/>
  <c r="AP2084" i="95"/>
  <c r="AP2085" i="95"/>
  <c r="AP2086" i="95"/>
  <c r="AP2087" i="95"/>
  <c r="AP2088" i="95"/>
  <c r="AP2089" i="95"/>
  <c r="AP2090" i="95"/>
  <c r="AP2091" i="95"/>
  <c r="AP2092" i="95"/>
  <c r="AP2093" i="95"/>
  <c r="AP2094" i="95"/>
  <c r="AP2095" i="95"/>
  <c r="AP2096" i="95"/>
  <c r="AP2097" i="95"/>
  <c r="AP2098" i="95"/>
  <c r="AP2099" i="95"/>
  <c r="AP2100" i="95"/>
  <c r="AP2101" i="95"/>
  <c r="AP2102" i="95"/>
  <c r="AP2103" i="95"/>
  <c r="AP2104" i="95"/>
  <c r="AP2105" i="95"/>
  <c r="AP2106" i="95"/>
  <c r="AP2107" i="95"/>
  <c r="AP2108" i="95"/>
  <c r="AP2109" i="95"/>
  <c r="AP2110" i="95"/>
  <c r="AP2111" i="95"/>
  <c r="AP2112" i="95"/>
  <c r="AP2113" i="95"/>
  <c r="AP2114" i="95"/>
  <c r="AP2115" i="95"/>
  <c r="AP2116" i="95"/>
  <c r="AP2117" i="95"/>
  <c r="AP2118" i="95"/>
  <c r="AP2119" i="95"/>
  <c r="AP2120" i="95"/>
  <c r="AP2121" i="95"/>
  <c r="AP2122" i="95"/>
  <c r="AP2123" i="95"/>
  <c r="AP2124" i="95"/>
  <c r="AP2125" i="95"/>
  <c r="AP2126" i="95"/>
  <c r="AP2127" i="95"/>
  <c r="AP2128" i="95"/>
  <c r="AP2129" i="95"/>
  <c r="AP2130" i="95"/>
  <c r="AP2131" i="95"/>
  <c r="AP2132" i="95"/>
  <c r="AP2133" i="95"/>
  <c r="AP2134" i="95"/>
  <c r="AP2135" i="95"/>
  <c r="AP2136" i="95"/>
  <c r="AP2137" i="95"/>
  <c r="AP2138" i="95"/>
  <c r="AP2139" i="95"/>
  <c r="AP2140" i="95"/>
  <c r="AP2141" i="95"/>
  <c r="AP2142" i="95"/>
  <c r="AP2143" i="95"/>
  <c r="AP2144" i="95"/>
  <c r="AP2145" i="95"/>
  <c r="AP2146" i="95"/>
  <c r="AP2147" i="95"/>
  <c r="AP2148" i="95"/>
  <c r="AP2149" i="95"/>
  <c r="AP2150" i="95"/>
  <c r="AP2151" i="95"/>
  <c r="AP2152" i="95"/>
  <c r="AP2153" i="95"/>
  <c r="AP2154" i="95"/>
  <c r="AP2155" i="95"/>
  <c r="AP2156" i="95"/>
  <c r="AP2157" i="95"/>
  <c r="AP2158" i="95"/>
  <c r="AP2159" i="95"/>
  <c r="AP2160" i="95"/>
  <c r="AP2161" i="95"/>
  <c r="AP2162" i="95"/>
  <c r="AP2163" i="95"/>
  <c r="AP2164" i="95"/>
  <c r="AP2165" i="95"/>
  <c r="AP2166" i="95"/>
  <c r="AP2167" i="95"/>
  <c r="AP2168" i="95"/>
  <c r="AP2169" i="95"/>
  <c r="AP2170" i="95"/>
  <c r="AP2171" i="95"/>
  <c r="AP2172" i="95"/>
  <c r="AP2173" i="95"/>
  <c r="AP2174" i="95"/>
  <c r="AP2175" i="95"/>
  <c r="AP2176" i="95"/>
  <c r="AP2177" i="95"/>
  <c r="AP2178" i="95"/>
  <c r="AP2179" i="95"/>
  <c r="AP2180" i="95"/>
  <c r="AP2181" i="95"/>
  <c r="AP2182" i="95"/>
  <c r="AP2183" i="95"/>
  <c r="AP2184" i="95"/>
  <c r="AP2185" i="95"/>
  <c r="AP2186" i="95"/>
  <c r="AP2187" i="95"/>
  <c r="AP2188" i="95"/>
  <c r="AP2189" i="95"/>
  <c r="AP2190" i="95"/>
  <c r="AP2191" i="95"/>
  <c r="AP2192" i="95"/>
  <c r="AP2193" i="95"/>
  <c r="AP2194" i="95"/>
  <c r="AP2195" i="95"/>
  <c r="AP2196" i="95"/>
  <c r="AP2197" i="95"/>
  <c r="AP2198" i="95"/>
  <c r="AP2199" i="95"/>
  <c r="AP2200" i="95"/>
  <c r="AP2201" i="95"/>
  <c r="AP2202" i="95"/>
  <c r="AP2203" i="95"/>
  <c r="AP2204" i="95"/>
  <c r="AP2205" i="95"/>
  <c r="AP2206" i="95"/>
  <c r="AP2207" i="95"/>
  <c r="AP2208" i="95"/>
  <c r="AP2209" i="95"/>
  <c r="AP2210" i="95"/>
  <c r="AP2211" i="95"/>
  <c r="AP2212" i="95"/>
  <c r="AP2213" i="95"/>
  <c r="AP2214" i="95"/>
  <c r="AP2215" i="95"/>
  <c r="AP2216" i="95"/>
  <c r="AP2217" i="95"/>
  <c r="AP2218" i="95"/>
  <c r="AP2219" i="95"/>
  <c r="AP2220" i="95"/>
  <c r="AP2221" i="95"/>
  <c r="AP2222" i="95"/>
  <c r="AP2223" i="95"/>
  <c r="AP2224" i="95"/>
  <c r="AP2225" i="95"/>
  <c r="AP2226" i="95"/>
  <c r="AP2227" i="95"/>
  <c r="AP2228" i="95"/>
  <c r="AP2229" i="95"/>
  <c r="AP2230" i="95"/>
  <c r="AP2231" i="95"/>
  <c r="AP2232" i="95"/>
  <c r="AP2233" i="95"/>
  <c r="AP2234" i="95"/>
  <c r="AP2235" i="95"/>
  <c r="AP2236" i="95"/>
  <c r="AP2237" i="95"/>
  <c r="AP2238" i="95"/>
  <c r="AP2239" i="95"/>
  <c r="AP2240" i="95"/>
  <c r="AP2241" i="95"/>
  <c r="AP2242" i="95"/>
  <c r="AP2243" i="95"/>
  <c r="AP2244" i="95"/>
  <c r="AP2245" i="95"/>
  <c r="AP2246" i="95"/>
  <c r="AP2247" i="95"/>
  <c r="AP2248" i="95"/>
  <c r="AP2249" i="95"/>
  <c r="AP2250" i="95"/>
  <c r="AP2251" i="95"/>
  <c r="AP2252" i="95"/>
  <c r="AP2253" i="95"/>
  <c r="AP2254" i="95"/>
  <c r="AP2255" i="95"/>
  <c r="AP2256" i="95"/>
  <c r="AP2257" i="95"/>
  <c r="AP2258" i="95"/>
  <c r="AP2259" i="95"/>
  <c r="AP2260" i="95"/>
  <c r="AP2261" i="95"/>
  <c r="AP2262" i="95"/>
  <c r="AP2263" i="95"/>
  <c r="AP2264" i="95"/>
  <c r="AP2265" i="95"/>
  <c r="AP2266" i="95"/>
  <c r="AP2267" i="95"/>
  <c r="AP2268" i="95"/>
  <c r="AP2269" i="95"/>
  <c r="AP2270" i="95"/>
  <c r="AP2271" i="95"/>
  <c r="AP2272" i="95"/>
  <c r="AP2273" i="95"/>
  <c r="AP2274" i="95"/>
  <c r="AP2275" i="95"/>
  <c r="AP2276" i="95"/>
  <c r="AP2277" i="95"/>
  <c r="AP2278" i="95"/>
  <c r="AP2279" i="95"/>
  <c r="AP2280" i="95"/>
  <c r="AP2281" i="95"/>
  <c r="AP2282" i="95"/>
  <c r="AP2283" i="95"/>
  <c r="AP2284" i="95"/>
  <c r="AP2285" i="95"/>
  <c r="AP2286" i="95"/>
  <c r="AP2287" i="95"/>
  <c r="AP2288" i="95"/>
  <c r="AP2289" i="95"/>
  <c r="AP2290" i="95"/>
  <c r="AP2291" i="95"/>
  <c r="AP2292" i="95"/>
  <c r="AP2293" i="95"/>
  <c r="AP2294" i="95"/>
  <c r="AP2295" i="95"/>
  <c r="AP2296" i="95"/>
  <c r="AP2297" i="95"/>
  <c r="AP2298" i="95"/>
  <c r="AP2299" i="95"/>
  <c r="AP2300" i="95"/>
  <c r="AP2301" i="95"/>
  <c r="AP2302" i="95"/>
  <c r="AP2303" i="95"/>
  <c r="AP2304" i="95"/>
  <c r="AP2305" i="95"/>
  <c r="AP2306" i="95"/>
  <c r="AP2307" i="95"/>
  <c r="AP2308" i="95"/>
  <c r="AP2309" i="95"/>
  <c r="AP2310" i="95"/>
  <c r="AP2311" i="95"/>
  <c r="AP2312" i="95"/>
  <c r="AP2313" i="95"/>
  <c r="AP2314" i="95"/>
  <c r="AP2315" i="95"/>
  <c r="AP2316" i="95"/>
  <c r="AP2317" i="95"/>
  <c r="AP2318" i="95"/>
  <c r="AP2319" i="95"/>
  <c r="AP2320" i="95"/>
  <c r="AP2321" i="95"/>
  <c r="AP2322" i="95"/>
  <c r="AP2323" i="95"/>
  <c r="AP2324" i="95"/>
  <c r="AP2325" i="95"/>
  <c r="AP2326" i="95"/>
  <c r="AP2327" i="95"/>
  <c r="AP2328" i="95"/>
  <c r="AP2329" i="95"/>
  <c r="AP2330" i="95"/>
  <c r="AP2331" i="95"/>
  <c r="AP2332" i="95"/>
  <c r="AP2333" i="95"/>
  <c r="AP2334" i="95"/>
  <c r="AP2335" i="95"/>
  <c r="AP2336" i="95"/>
  <c r="AP2337" i="95"/>
  <c r="AP2338" i="95"/>
  <c r="AP2339" i="95"/>
  <c r="AP2340" i="95"/>
  <c r="AP2341" i="95"/>
  <c r="AP2342" i="95"/>
  <c r="AP2343" i="95"/>
  <c r="AP2344" i="95"/>
  <c r="AP2345" i="95"/>
  <c r="AP2346" i="95"/>
  <c r="AP2347" i="95"/>
  <c r="AP2348" i="95"/>
  <c r="AP2349" i="95"/>
  <c r="AP2350" i="95"/>
  <c r="AP2351" i="95"/>
  <c r="AP2352" i="95"/>
  <c r="AP2353" i="95"/>
  <c r="AP2354" i="95"/>
  <c r="AP2355" i="95"/>
  <c r="AP2356" i="95"/>
  <c r="AP2357" i="95"/>
  <c r="AP2358" i="95"/>
  <c r="AP2359" i="95"/>
  <c r="AP2360" i="95"/>
  <c r="AP2361" i="95"/>
  <c r="AP2362" i="95"/>
  <c r="AP2363" i="95"/>
  <c r="AP2364" i="95"/>
  <c r="AP2365" i="95"/>
  <c r="AP2366" i="95"/>
  <c r="AP2367" i="95"/>
  <c r="AP2368" i="95"/>
  <c r="AP2369" i="95"/>
  <c r="AP2370" i="95"/>
  <c r="AP2371" i="95"/>
  <c r="AP2372" i="95"/>
  <c r="AP2373" i="95"/>
  <c r="AP2374" i="95"/>
  <c r="AP2375" i="95"/>
  <c r="AP2376" i="95"/>
  <c r="AP2377" i="95"/>
  <c r="AP2378" i="95"/>
  <c r="AP2379" i="95"/>
  <c r="AP2380" i="95"/>
  <c r="AP2381" i="95"/>
  <c r="AP2382" i="95"/>
  <c r="AP2383" i="95"/>
  <c r="AP2384" i="95"/>
  <c r="AP2385" i="95"/>
  <c r="AP2386" i="95"/>
  <c r="AP2387" i="95"/>
  <c r="AP2388" i="95"/>
  <c r="AP2389" i="95"/>
  <c r="AP2390" i="95"/>
  <c r="AP2391" i="95"/>
  <c r="AP2392" i="95"/>
  <c r="AP2393" i="95"/>
  <c r="AP2394" i="95"/>
  <c r="AP2395" i="95"/>
  <c r="AP2396" i="95"/>
  <c r="AP2397" i="95"/>
  <c r="AP2398" i="95"/>
  <c r="AP2399" i="95"/>
  <c r="AP2400" i="95"/>
  <c r="AP2401" i="95"/>
  <c r="AP2402" i="95"/>
  <c r="AP2403" i="95"/>
  <c r="AP2404" i="95"/>
  <c r="AP2405" i="95"/>
  <c r="AP2406" i="95"/>
  <c r="AP2407" i="95"/>
  <c r="AP2408" i="95"/>
  <c r="AP2409" i="95"/>
  <c r="AP2410" i="95"/>
  <c r="AP2411" i="95"/>
  <c r="AP2412" i="95"/>
  <c r="AP2413" i="95"/>
  <c r="AP2414" i="95"/>
  <c r="AP2415" i="95"/>
  <c r="AP2416" i="95"/>
  <c r="AP2417" i="95"/>
  <c r="AP2418" i="95"/>
  <c r="AP2419" i="95"/>
  <c r="AP2420" i="95"/>
  <c r="AP2421" i="95"/>
  <c r="AP2422" i="95"/>
  <c r="AP2423" i="95"/>
  <c r="AP2424" i="95"/>
  <c r="AP2425" i="95"/>
  <c r="AP2426" i="95"/>
  <c r="AP2427" i="95"/>
  <c r="AP2428" i="95"/>
  <c r="AP2429" i="95"/>
  <c r="AP2430" i="95"/>
  <c r="AP2431" i="95"/>
  <c r="AP2432" i="95"/>
  <c r="AP2433" i="95"/>
  <c r="AP2434" i="95"/>
  <c r="AP2435" i="95"/>
  <c r="AP2436" i="95"/>
  <c r="AP2437" i="95"/>
  <c r="AP2438" i="95"/>
  <c r="AP2439" i="95"/>
  <c r="AP2440" i="95"/>
  <c r="AP2441" i="95"/>
  <c r="AP2442" i="95"/>
  <c r="AP2443" i="95"/>
  <c r="AP2444" i="95"/>
  <c r="AP2445" i="95"/>
  <c r="AP2446" i="95"/>
  <c r="AP2447" i="95"/>
  <c r="AP2448" i="95"/>
  <c r="AP2449" i="95"/>
  <c r="AP2450" i="95"/>
  <c r="AP2451" i="95"/>
  <c r="AP2452" i="95"/>
  <c r="AP2453" i="95"/>
  <c r="AP2454" i="95"/>
  <c r="AP2455" i="95"/>
  <c r="AP2456" i="95"/>
  <c r="AP2457" i="95"/>
  <c r="AP2458" i="95"/>
  <c r="AP2459" i="95"/>
  <c r="AP2460" i="95"/>
  <c r="AP2461" i="95"/>
  <c r="AP2462" i="95"/>
  <c r="AP2463" i="95"/>
  <c r="AP2464" i="95"/>
  <c r="AP2465" i="95"/>
  <c r="AP2466" i="95"/>
  <c r="AP2467" i="95"/>
  <c r="AP2468" i="95"/>
  <c r="AP2469" i="95"/>
  <c r="AP2470" i="95"/>
  <c r="AP2471" i="95"/>
  <c r="AP2472" i="95"/>
  <c r="AP2473" i="95"/>
  <c r="AP2474" i="95"/>
  <c r="AP2475" i="95"/>
  <c r="AP2476" i="95"/>
  <c r="AP2477" i="95"/>
  <c r="AP2478" i="95"/>
  <c r="AP2479" i="95"/>
  <c r="AP2480" i="95"/>
  <c r="AP2481" i="95"/>
  <c r="AP2482" i="95"/>
  <c r="AP2483" i="95"/>
  <c r="AP2484" i="95"/>
  <c r="AP2485" i="95"/>
  <c r="AP2486" i="95"/>
  <c r="AP2487" i="95"/>
  <c r="AP2488" i="95"/>
  <c r="AP2489" i="95"/>
  <c r="AP2490" i="95"/>
  <c r="AP2491" i="95"/>
  <c r="AP2492" i="95"/>
  <c r="AP2493" i="95"/>
  <c r="AP2494" i="95"/>
  <c r="AP2495" i="95"/>
  <c r="AP2496" i="95"/>
  <c r="AP2497" i="95"/>
  <c r="AP2498" i="95"/>
  <c r="AP2499" i="95"/>
  <c r="AP2500" i="95"/>
  <c r="AP2501" i="95"/>
  <c r="AP2502" i="95"/>
  <c r="AP2503" i="95"/>
  <c r="AP2504" i="95"/>
  <c r="AP2505" i="95"/>
  <c r="AP2506" i="95"/>
  <c r="AP2507" i="95"/>
  <c r="AP2508" i="95"/>
  <c r="AP2509" i="95"/>
  <c r="AP2510" i="95"/>
  <c r="AP2511" i="95"/>
  <c r="AP2512" i="95"/>
  <c r="AP2513" i="95"/>
  <c r="AP2514" i="95"/>
  <c r="AP2515" i="95"/>
  <c r="AP2516" i="95"/>
  <c r="AP2517" i="95"/>
  <c r="AP2518" i="95"/>
  <c r="AP2519" i="95"/>
  <c r="AP2520" i="95"/>
  <c r="AP2521" i="95"/>
  <c r="AP2522" i="95"/>
  <c r="AP2523" i="95"/>
  <c r="AP2524" i="95"/>
  <c r="AP2525" i="95"/>
  <c r="AP2526" i="95"/>
  <c r="AP2527" i="95"/>
  <c r="AP2528" i="95"/>
  <c r="AP2529" i="95"/>
  <c r="AP2530" i="95"/>
  <c r="AP2531" i="95"/>
  <c r="AP2532" i="95"/>
  <c r="AP2533" i="95"/>
  <c r="AP2534" i="95"/>
  <c r="AP2535" i="95"/>
  <c r="AP2536" i="95"/>
  <c r="AP2537" i="95"/>
  <c r="AP2538" i="95"/>
  <c r="AP2539" i="95"/>
  <c r="AP2540" i="95"/>
  <c r="AP2541" i="95"/>
  <c r="AP2542" i="95"/>
  <c r="AP2543" i="95"/>
  <c r="AP2544" i="95"/>
  <c r="AP2545" i="95"/>
  <c r="AP2546" i="95"/>
  <c r="AP2547" i="95"/>
  <c r="AP2548" i="95"/>
  <c r="AP2549" i="95"/>
  <c r="AP2550" i="95"/>
  <c r="AP2551" i="95"/>
  <c r="AP2552" i="95"/>
  <c r="AP2553" i="95"/>
  <c r="AP2554" i="95"/>
  <c r="AP2555" i="95"/>
  <c r="AP2556" i="95"/>
  <c r="AP2557" i="95"/>
  <c r="AP2558" i="95"/>
  <c r="AP2559" i="95"/>
  <c r="AP2560" i="95"/>
  <c r="AP2561" i="95"/>
  <c r="AP2562" i="95"/>
  <c r="AP2563" i="95"/>
  <c r="AP2564" i="95"/>
  <c r="AP2565" i="95"/>
  <c r="AP2566" i="95"/>
  <c r="AP2567" i="95"/>
  <c r="AP2568" i="95"/>
  <c r="AP2569" i="95"/>
  <c r="AP2570" i="95"/>
  <c r="AP2571" i="95"/>
  <c r="AP2572" i="95"/>
  <c r="AP2573" i="95"/>
  <c r="AP2574" i="95"/>
  <c r="AP2575" i="95"/>
  <c r="AP2576" i="95"/>
  <c r="AP2577" i="95"/>
  <c r="AP2578" i="95"/>
  <c r="AP2579" i="95"/>
  <c r="AP2580" i="95"/>
  <c r="AP2581" i="95"/>
  <c r="AP2582" i="95"/>
  <c r="AP2583" i="95"/>
  <c r="AP2584" i="95"/>
  <c r="AP2585" i="95"/>
  <c r="AP2586" i="95"/>
  <c r="AP2587" i="95"/>
  <c r="AP2588" i="95"/>
  <c r="AP2589" i="95"/>
  <c r="AP2590" i="95"/>
  <c r="AP2591" i="95"/>
  <c r="AP2592" i="95"/>
  <c r="AP2593" i="95"/>
  <c r="AP2594" i="95"/>
  <c r="AP2595" i="95"/>
  <c r="AP2596" i="95"/>
  <c r="AP2597" i="95"/>
  <c r="AP2598" i="95"/>
  <c r="AP2599" i="95"/>
  <c r="AP2600" i="95"/>
  <c r="AP2601" i="95"/>
  <c r="AP2602" i="95"/>
  <c r="AP2603" i="95"/>
  <c r="AP2604" i="95"/>
  <c r="AP2605" i="95"/>
  <c r="AP2606" i="95"/>
  <c r="AP2607" i="95"/>
  <c r="AP2608" i="95"/>
  <c r="AP2609" i="95"/>
  <c r="AP2610" i="95"/>
  <c r="AP2611" i="95"/>
  <c r="AP2612" i="95"/>
  <c r="AP2613" i="95"/>
  <c r="AP2614" i="95"/>
  <c r="AP2615" i="95"/>
  <c r="AP2616" i="95"/>
  <c r="AP2617" i="95"/>
  <c r="AP2618" i="95"/>
  <c r="AP2619" i="95"/>
  <c r="AP2620" i="95"/>
  <c r="AP2621" i="95"/>
  <c r="AP2622" i="95"/>
  <c r="AP2623" i="95"/>
  <c r="AP2624" i="95"/>
  <c r="AP2625" i="95"/>
  <c r="AP2626" i="95"/>
  <c r="AP2627" i="95"/>
  <c r="AP2628" i="95"/>
  <c r="AP2629" i="95"/>
  <c r="AP2630" i="95"/>
  <c r="AP2631" i="95"/>
  <c r="AP2632" i="95"/>
  <c r="AP2633" i="95"/>
  <c r="AP2634" i="95"/>
  <c r="AP2635" i="95"/>
  <c r="AP2636" i="95"/>
  <c r="AP2637" i="95"/>
  <c r="AP2638" i="95"/>
  <c r="AP2639" i="95"/>
  <c r="AP2640" i="95"/>
  <c r="AP2641" i="95"/>
  <c r="AP2642" i="95"/>
  <c r="AP2643" i="95"/>
  <c r="AP2644" i="95"/>
  <c r="AP2645" i="95"/>
  <c r="AP2646" i="95"/>
  <c r="AP2647" i="95"/>
  <c r="AP2648" i="95"/>
  <c r="AP2649" i="95"/>
  <c r="AP2650" i="95"/>
  <c r="AP2651" i="95"/>
  <c r="AP2652" i="95"/>
  <c r="AP2653" i="95"/>
  <c r="AP2654" i="95"/>
  <c r="AP2655" i="95"/>
  <c r="AP2656" i="95"/>
  <c r="AP2657" i="95"/>
  <c r="AP2658" i="95"/>
  <c r="AP2659" i="95"/>
  <c r="AP2660" i="95"/>
  <c r="AP2661" i="95"/>
  <c r="AP2662" i="95"/>
  <c r="AP2663" i="95"/>
  <c r="AP2664" i="95"/>
  <c r="AP2665" i="95"/>
  <c r="AP2666" i="95"/>
  <c r="AP2667" i="95"/>
  <c r="AP2668" i="95"/>
  <c r="AP2669" i="95"/>
  <c r="AP2670" i="95"/>
  <c r="AP2671" i="95"/>
  <c r="AP2672" i="95"/>
  <c r="AP2673" i="95"/>
  <c r="AP2674" i="95"/>
  <c r="AP2675" i="95"/>
  <c r="AP2676" i="95"/>
  <c r="AP2677" i="95"/>
  <c r="AP2678" i="95"/>
  <c r="AP2679" i="95"/>
  <c r="AP2680" i="95"/>
  <c r="AP2681" i="95"/>
  <c r="AP2682" i="95"/>
  <c r="AP2683" i="95"/>
  <c r="AP2684" i="95"/>
  <c r="AP2685" i="95"/>
  <c r="AP2686" i="95"/>
  <c r="AP2687" i="95"/>
  <c r="AP2688" i="95"/>
  <c r="AP2689" i="95"/>
  <c r="AP2690" i="95"/>
  <c r="AP2691" i="95"/>
  <c r="AP2692" i="95"/>
  <c r="AP2693" i="95"/>
  <c r="AP2694" i="95"/>
  <c r="AP2695" i="95"/>
  <c r="AP2696" i="95"/>
  <c r="AP2697" i="95"/>
  <c r="AP2698" i="95"/>
  <c r="AP2699" i="95"/>
  <c r="AP2700" i="95"/>
  <c r="AP2701" i="95"/>
  <c r="AP2702" i="95"/>
  <c r="AP2703" i="95"/>
  <c r="AP2704" i="95"/>
  <c r="AP2705" i="95"/>
  <c r="AP2706" i="95"/>
  <c r="AP2707" i="95"/>
  <c r="AP2708" i="95"/>
  <c r="AP2709" i="95"/>
  <c r="AP2710" i="95"/>
  <c r="AP2711" i="95"/>
  <c r="AP2712" i="95"/>
  <c r="AP2713" i="95"/>
  <c r="AP2714" i="95"/>
  <c r="AP2715" i="95"/>
  <c r="AP2716" i="95"/>
  <c r="AP2717" i="95"/>
  <c r="AP2718" i="95"/>
  <c r="AP2719" i="95"/>
  <c r="AP2720" i="95"/>
  <c r="AP2721" i="95"/>
  <c r="AP2722" i="95"/>
  <c r="AP2723" i="95"/>
  <c r="AP2724" i="95"/>
  <c r="AP2725" i="95"/>
  <c r="AP2726" i="95"/>
  <c r="AP2727" i="95"/>
  <c r="AP2728" i="95"/>
  <c r="AP2729" i="95"/>
  <c r="AP2730" i="95"/>
  <c r="AP2731" i="95"/>
  <c r="AP2732" i="95"/>
  <c r="AP2733" i="95"/>
  <c r="AP2734" i="95"/>
  <c r="AP2735" i="95"/>
  <c r="AP2736" i="95"/>
  <c r="AP2737" i="95"/>
  <c r="AP2738" i="95"/>
  <c r="AP2739" i="95"/>
  <c r="AP2740" i="95"/>
  <c r="AP2741" i="95"/>
  <c r="AP2742" i="95"/>
  <c r="AP2743" i="95"/>
  <c r="AP2744" i="95"/>
  <c r="AP2745" i="95"/>
  <c r="AP2746" i="95"/>
  <c r="AP2747" i="95"/>
  <c r="AP2748" i="95"/>
  <c r="AP2749" i="95"/>
  <c r="AP2750" i="95"/>
  <c r="AP2751" i="95"/>
  <c r="AP2752" i="95"/>
  <c r="AP2753" i="95"/>
  <c r="AP2754" i="95"/>
  <c r="AP2755" i="95"/>
  <c r="AP2756" i="95"/>
  <c r="AP2757" i="95"/>
  <c r="AP2758" i="95"/>
  <c r="AP2759" i="95"/>
  <c r="AP2760" i="95"/>
  <c r="AP2761" i="95"/>
  <c r="AP2762" i="95"/>
  <c r="AP2763" i="95"/>
  <c r="AP2764" i="95"/>
  <c r="AP2765" i="95"/>
  <c r="AP2766" i="95"/>
  <c r="AP2767" i="95"/>
  <c r="AP2768" i="95"/>
  <c r="AP2769" i="95"/>
  <c r="AP2770" i="95"/>
  <c r="AP2771" i="95"/>
  <c r="AP2772" i="95"/>
  <c r="AP2773" i="95"/>
  <c r="AP2774" i="95"/>
  <c r="AP2775" i="95"/>
  <c r="AP2776" i="95"/>
  <c r="AP2777" i="95"/>
  <c r="AP2778" i="95"/>
  <c r="AP2779" i="95"/>
  <c r="AP2780" i="95"/>
  <c r="AP2781" i="95"/>
  <c r="AP2782" i="95"/>
  <c r="AP2783" i="95"/>
  <c r="AP2784" i="95"/>
  <c r="AP2785" i="95"/>
  <c r="AP2786" i="95"/>
  <c r="AP2787" i="95"/>
  <c r="AP2788" i="95"/>
  <c r="AP2789" i="95"/>
  <c r="AP2790" i="95"/>
  <c r="AP2791" i="95"/>
  <c r="AP2792" i="95"/>
  <c r="AP2793" i="95"/>
  <c r="AP2794" i="95"/>
  <c r="AP2795" i="95"/>
  <c r="AP2796" i="95"/>
  <c r="AP2797" i="95"/>
  <c r="AP2798" i="95"/>
  <c r="AP2799" i="95"/>
  <c r="AP2800" i="95"/>
  <c r="AP2801" i="95"/>
  <c r="AP2802" i="95"/>
  <c r="AP2803" i="95"/>
  <c r="AP2804" i="95"/>
  <c r="AP2805" i="95"/>
  <c r="AP2806" i="95"/>
  <c r="AP2807" i="95"/>
  <c r="AP2808" i="95"/>
  <c r="AP2809" i="95"/>
  <c r="AP2810" i="95"/>
  <c r="AP2811" i="95"/>
  <c r="AP2812" i="95"/>
  <c r="AP2813" i="95"/>
  <c r="AP2814" i="95"/>
  <c r="AP2815" i="95"/>
  <c r="AP2816" i="95"/>
  <c r="AP2817" i="95"/>
  <c r="AP2818" i="95"/>
  <c r="AP2819" i="95"/>
  <c r="AP2820" i="95"/>
  <c r="AP2821" i="95"/>
  <c r="AP2822" i="95"/>
  <c r="AP2823" i="95"/>
  <c r="AP2824" i="95"/>
  <c r="AP2825" i="95"/>
  <c r="AP2826" i="95"/>
  <c r="AP2827" i="95"/>
  <c r="AP2828" i="95"/>
  <c r="AP2829" i="95"/>
  <c r="AP2830" i="95"/>
  <c r="AP2831" i="95"/>
  <c r="AP2832" i="95"/>
  <c r="AP2833" i="95"/>
  <c r="AP2834" i="95"/>
  <c r="AP2835" i="95"/>
  <c r="AP2836" i="95"/>
  <c r="AP2837" i="95"/>
  <c r="AP2838" i="95"/>
  <c r="AP2839" i="95"/>
  <c r="AP2840" i="95"/>
  <c r="AP2841" i="95"/>
  <c r="AP2842" i="95"/>
  <c r="AP2843" i="95"/>
  <c r="AP2844" i="95"/>
  <c r="AP2845" i="95"/>
  <c r="AP2846" i="95"/>
  <c r="AP2847" i="95"/>
  <c r="AP2848" i="95"/>
  <c r="AP2849" i="95"/>
  <c r="AP2850" i="95"/>
  <c r="AP2851" i="95"/>
  <c r="AP2852" i="95"/>
  <c r="AP2853" i="95"/>
  <c r="AP2854" i="95"/>
  <c r="AP2855" i="95"/>
  <c r="AP2856" i="95"/>
  <c r="AP2857" i="95"/>
  <c r="AP2858" i="95"/>
  <c r="AP2859" i="95"/>
  <c r="AP2860" i="95"/>
  <c r="AP2861" i="95"/>
  <c r="AP2862" i="95"/>
  <c r="AP2863" i="95"/>
  <c r="AP2864" i="95"/>
  <c r="AP2865" i="95"/>
  <c r="AP2866" i="95"/>
  <c r="AP2867" i="95"/>
  <c r="AP2868" i="95"/>
  <c r="AP2869" i="95"/>
  <c r="AP2870" i="95"/>
  <c r="AP2871" i="95"/>
  <c r="AP2872" i="95"/>
  <c r="AP2873" i="95"/>
  <c r="AP2874" i="95"/>
  <c r="AP2875" i="95"/>
  <c r="AP2876" i="95"/>
  <c r="AP2877" i="95"/>
  <c r="AP2878" i="95"/>
  <c r="AP2879" i="95"/>
  <c r="AP2880" i="95"/>
  <c r="AP2881" i="95"/>
  <c r="AP2882" i="95"/>
  <c r="AP2883" i="95"/>
  <c r="AP2884" i="95"/>
  <c r="AP2885" i="95"/>
  <c r="AP2886" i="95"/>
  <c r="AP2887" i="95"/>
  <c r="AP2888" i="95"/>
  <c r="AP2889" i="95"/>
  <c r="AP2890" i="95"/>
  <c r="AP2891" i="95"/>
  <c r="AP2892" i="95"/>
  <c r="AP2893" i="95"/>
  <c r="AP2894" i="95"/>
  <c r="AP2895" i="95"/>
  <c r="AP2896" i="95"/>
  <c r="AP2897" i="95"/>
  <c r="AP2898" i="95"/>
  <c r="AP2899" i="95"/>
  <c r="AP2900" i="95"/>
  <c r="AP2901" i="95"/>
  <c r="AP2902" i="95"/>
  <c r="AP2903" i="95"/>
  <c r="AP2904" i="95"/>
  <c r="AP2905" i="95"/>
  <c r="AP2906" i="95"/>
  <c r="AP2907" i="95"/>
  <c r="AP2908" i="95"/>
  <c r="AP2909" i="95"/>
  <c r="AP2910" i="95"/>
  <c r="AP2911" i="95"/>
  <c r="AP2912" i="95"/>
  <c r="AP2913" i="95"/>
  <c r="AP2914" i="95"/>
  <c r="AP2915" i="95"/>
  <c r="AP2916" i="95"/>
  <c r="AP2917" i="95"/>
  <c r="AP2918" i="95"/>
  <c r="AP2919" i="95"/>
  <c r="AP2920" i="95"/>
  <c r="AP2921" i="95"/>
  <c r="AP2922" i="95"/>
  <c r="AP2923" i="95"/>
  <c r="AP2924" i="95"/>
  <c r="AP2925" i="95"/>
  <c r="AP2926" i="95"/>
  <c r="AP2927" i="95"/>
  <c r="AP2928" i="95"/>
  <c r="AP2929" i="95"/>
  <c r="AP2930" i="95"/>
  <c r="AP2931" i="95"/>
  <c r="AP2932" i="95"/>
  <c r="AP2933" i="95"/>
  <c r="AP2934" i="95"/>
  <c r="AP2935" i="95"/>
  <c r="AP2936" i="95"/>
  <c r="AP2937" i="95"/>
  <c r="AP2938" i="95"/>
  <c r="AP2939" i="95"/>
  <c r="AP2940" i="95"/>
  <c r="AP2941" i="95"/>
  <c r="AP2942" i="95"/>
  <c r="AP2943" i="95"/>
  <c r="AP2944" i="95"/>
  <c r="AP2945" i="95"/>
  <c r="AP2946" i="95"/>
  <c r="AP2947" i="95"/>
  <c r="AP2948" i="95"/>
  <c r="AP2949" i="95"/>
  <c r="AP2950" i="95"/>
  <c r="AP2951" i="95"/>
  <c r="AP2952" i="95"/>
  <c r="AP2953" i="95"/>
  <c r="AP2954" i="95"/>
  <c r="AP2955" i="95"/>
  <c r="AP2956" i="95"/>
  <c r="AP2957" i="95"/>
  <c r="AP2958" i="95"/>
  <c r="AP2959" i="95"/>
  <c r="AP2960" i="95"/>
  <c r="AP2961" i="95"/>
  <c r="AP2962" i="95"/>
  <c r="AP2963" i="95"/>
  <c r="AP2964" i="95"/>
  <c r="AP2965" i="95"/>
  <c r="AP2966" i="95"/>
  <c r="AP2967" i="95"/>
  <c r="AP2968" i="95"/>
  <c r="AP2969" i="95"/>
  <c r="AP2970" i="95"/>
  <c r="AP2971" i="95"/>
  <c r="AP2972" i="95"/>
  <c r="AP2973" i="95"/>
  <c r="AP2974" i="95"/>
  <c r="AP2975" i="95"/>
  <c r="AP2976" i="95"/>
  <c r="AP2977" i="95"/>
  <c r="AP2978" i="95"/>
  <c r="AP2979" i="95"/>
  <c r="AP2980" i="95"/>
  <c r="AP2981" i="95"/>
  <c r="AP2982" i="95"/>
  <c r="AP2983" i="95"/>
  <c r="AP2984" i="95"/>
  <c r="AP2985" i="95"/>
  <c r="AP2986" i="95"/>
  <c r="AP2987" i="95"/>
  <c r="AP2988" i="95"/>
  <c r="AP2989" i="95"/>
  <c r="AP2990" i="95"/>
  <c r="AP2991" i="95"/>
  <c r="AP2992" i="95"/>
  <c r="AP2993" i="95"/>
  <c r="AP2994" i="95"/>
  <c r="AP2995" i="95"/>
  <c r="AP2996" i="95"/>
  <c r="AP2997" i="95"/>
  <c r="AP2998" i="95"/>
  <c r="AP2999" i="95"/>
  <c r="AP3000" i="95"/>
  <c r="AP3001" i="95"/>
  <c r="AP3002" i="95"/>
  <c r="AP3003" i="95"/>
  <c r="AP3004" i="95"/>
  <c r="AP3005" i="95"/>
  <c r="AP3006" i="95"/>
  <c r="AP3007" i="95"/>
  <c r="AP3008" i="95"/>
  <c r="AP3009" i="95"/>
  <c r="AP3010" i="95"/>
  <c r="AP3011" i="95"/>
  <c r="AP3012" i="95"/>
  <c r="AP3013" i="95"/>
  <c r="AP3014" i="95"/>
  <c r="AP3015" i="95"/>
  <c r="AP3016" i="95"/>
  <c r="AP3017" i="95"/>
  <c r="AP3018" i="95"/>
  <c r="AP3019" i="95"/>
  <c r="AP3020" i="95"/>
  <c r="AP3021" i="95"/>
  <c r="AP3022" i="95"/>
  <c r="AP3023" i="95"/>
  <c r="AP3024" i="95"/>
  <c r="AP3025" i="95"/>
  <c r="AP3026" i="95"/>
  <c r="AP3027" i="95"/>
  <c r="AP3028" i="95"/>
  <c r="AP3029" i="95"/>
  <c r="AP3030" i="95"/>
  <c r="AP3031" i="95"/>
  <c r="AP3032" i="95"/>
  <c r="AP3033" i="95"/>
  <c r="AP3034" i="95"/>
  <c r="AP3035" i="95"/>
  <c r="AP3036" i="95"/>
  <c r="AP3037" i="95"/>
  <c r="AP3038" i="95"/>
  <c r="AP3039" i="95"/>
  <c r="AP3040" i="95"/>
  <c r="AP3041" i="95"/>
  <c r="AP3042" i="95"/>
  <c r="AP3043" i="95"/>
  <c r="AP3044" i="95"/>
  <c r="AP3045" i="95"/>
  <c r="AP3046" i="95"/>
  <c r="AP3047" i="95"/>
  <c r="AP3048" i="95"/>
  <c r="AP3049" i="95"/>
  <c r="AP3050" i="95"/>
  <c r="AP3051" i="95"/>
  <c r="AP3052" i="95"/>
  <c r="AP3053" i="95"/>
  <c r="AP3054" i="95"/>
  <c r="AP3055" i="95"/>
  <c r="AP3056" i="95"/>
  <c r="AP3057" i="95"/>
  <c r="AP3058" i="95"/>
  <c r="AP3059" i="95"/>
  <c r="AP3060" i="95"/>
  <c r="AP3061" i="95"/>
  <c r="AP3062" i="95"/>
  <c r="AP3063" i="95"/>
  <c r="AP3064" i="95"/>
  <c r="AP3065" i="95"/>
  <c r="AP3066" i="95"/>
  <c r="AP3067" i="95"/>
  <c r="AP3068" i="95"/>
  <c r="AP3069" i="95"/>
  <c r="AP3070" i="95"/>
  <c r="AP3071" i="95"/>
  <c r="AP3072" i="95"/>
  <c r="AP3073" i="95"/>
  <c r="AP3074" i="95"/>
  <c r="AP3075" i="95"/>
  <c r="AP3076" i="95"/>
  <c r="AP3077" i="95"/>
  <c r="AP3078" i="95"/>
  <c r="AP3079" i="95"/>
  <c r="AP3080" i="95"/>
  <c r="AP3081" i="95"/>
  <c r="AP3082" i="95"/>
  <c r="AP3083" i="95"/>
  <c r="AP3084" i="95"/>
  <c r="AP3085" i="95"/>
  <c r="AP3086" i="95"/>
  <c r="AP3087" i="95"/>
  <c r="AP3088" i="95"/>
  <c r="AP3089" i="95"/>
  <c r="AP3090" i="95"/>
  <c r="AP3091" i="95"/>
  <c r="AP3092" i="95"/>
  <c r="AP3093" i="95"/>
  <c r="AP3094" i="95"/>
  <c r="AP3095" i="95"/>
  <c r="AP3096" i="95"/>
  <c r="AP3097" i="95"/>
  <c r="AP3098" i="95"/>
  <c r="AP3099" i="95"/>
  <c r="AP3100" i="95"/>
  <c r="AP3101" i="95"/>
  <c r="AP3102" i="95"/>
  <c r="AP3103" i="95"/>
  <c r="AP3104" i="95"/>
  <c r="AP3105" i="95"/>
  <c r="AP3106" i="95"/>
  <c r="AP3107" i="95"/>
  <c r="AP3108" i="95"/>
  <c r="AP3109" i="95"/>
  <c r="AP3110" i="95"/>
  <c r="AP3111" i="95"/>
  <c r="AP3112" i="95"/>
  <c r="AP3113" i="95"/>
  <c r="AP3114" i="95"/>
  <c r="AP3115" i="95"/>
  <c r="AP3116" i="95"/>
  <c r="AP3117" i="95"/>
  <c r="AP3118" i="95"/>
  <c r="AP3119" i="95"/>
  <c r="AP3120" i="95"/>
  <c r="AP3121" i="95"/>
  <c r="AP3122" i="95"/>
  <c r="AP3123" i="95"/>
  <c r="AP3124" i="95"/>
  <c r="AP3125" i="95"/>
  <c r="AP3126" i="95"/>
  <c r="AP3127" i="95"/>
  <c r="AP3128" i="95"/>
  <c r="AP3129" i="95"/>
  <c r="AP3130" i="95"/>
  <c r="AP3131" i="95"/>
  <c r="AP3132" i="95"/>
  <c r="AP3133" i="95"/>
  <c r="AP3134" i="95"/>
  <c r="AP3135" i="95"/>
  <c r="AP3136" i="95"/>
  <c r="AP3137" i="95"/>
  <c r="AP3138" i="95"/>
  <c r="AP3139" i="95"/>
  <c r="AP3140" i="95"/>
  <c r="AP3141" i="95"/>
  <c r="AP3142" i="95"/>
  <c r="AP3143" i="95"/>
  <c r="AP3144" i="95"/>
  <c r="AP3145" i="95"/>
  <c r="AP3146" i="95"/>
  <c r="AP3147" i="95"/>
  <c r="AP3148" i="95"/>
  <c r="AP3149" i="95"/>
  <c r="AP3150" i="95"/>
  <c r="AP3151" i="95"/>
  <c r="AP3152" i="95"/>
  <c r="AP3153" i="95"/>
  <c r="AP3154" i="95"/>
  <c r="AP3155" i="95"/>
  <c r="AP3156" i="95"/>
  <c r="AP3157" i="95"/>
  <c r="AP3158" i="95"/>
  <c r="AP3159" i="95"/>
  <c r="AP3160" i="95"/>
  <c r="AP3161" i="95"/>
  <c r="AP3162" i="95"/>
  <c r="AP3163" i="95"/>
  <c r="AP3164" i="95"/>
  <c r="AP3165" i="95"/>
  <c r="AP3166" i="95"/>
  <c r="AP3167" i="95"/>
  <c r="AP3168" i="95"/>
  <c r="AP3169" i="95"/>
  <c r="AP3170" i="95"/>
  <c r="AP3171" i="95"/>
  <c r="AP3172" i="95"/>
  <c r="AP3173" i="95"/>
  <c r="AP3174" i="95"/>
  <c r="AP3175" i="95"/>
  <c r="AP3176" i="95"/>
  <c r="AP3177" i="95"/>
  <c r="AP3178" i="95"/>
  <c r="AP3179" i="95"/>
  <c r="AP3180" i="95"/>
  <c r="AP3181" i="95"/>
  <c r="AP3182" i="95"/>
  <c r="AP3183" i="95"/>
  <c r="AP3184" i="95"/>
  <c r="AP3185" i="95"/>
  <c r="AP3186" i="95"/>
  <c r="AP3187" i="95"/>
  <c r="AP3188" i="95"/>
  <c r="AP3189" i="95"/>
  <c r="AP3190" i="95"/>
  <c r="AP3191" i="95"/>
  <c r="AP3192" i="95"/>
  <c r="AP3193" i="95"/>
  <c r="AP3194" i="95"/>
  <c r="AP3195" i="95"/>
  <c r="AP3196" i="95"/>
  <c r="AP3197" i="95"/>
  <c r="AP3198" i="95"/>
  <c r="AP3199" i="95"/>
  <c r="AP3200" i="95"/>
  <c r="AP3201" i="95"/>
  <c r="AP3202" i="95"/>
  <c r="AP3203" i="95"/>
  <c r="AP3204" i="95"/>
  <c r="AP3205" i="95"/>
  <c r="AP3206" i="95"/>
  <c r="AP3207" i="95"/>
  <c r="AP3208" i="95"/>
  <c r="AP3209" i="95"/>
  <c r="AP3210" i="95"/>
  <c r="AP3211" i="95"/>
  <c r="AP3212" i="95"/>
  <c r="AP3213" i="95"/>
  <c r="AP3214" i="95"/>
  <c r="AP3215" i="95"/>
  <c r="AP3216" i="95"/>
  <c r="AP3217" i="95"/>
  <c r="AP3218" i="95"/>
  <c r="AP3219" i="95"/>
  <c r="AP3220" i="95"/>
  <c r="AP3221" i="95"/>
  <c r="AP3222" i="95"/>
  <c r="AP3223" i="95"/>
  <c r="AP3224" i="95"/>
  <c r="AP3225" i="95"/>
  <c r="AP3226" i="95"/>
  <c r="AP3227" i="95"/>
  <c r="AP3228" i="95"/>
  <c r="AP3229" i="95"/>
  <c r="AP3230" i="95"/>
  <c r="AP3231" i="95"/>
  <c r="AP3232" i="95"/>
  <c r="AP3233" i="95"/>
  <c r="AP3234" i="95"/>
  <c r="AP3235" i="95"/>
  <c r="AP3236" i="95"/>
  <c r="AP3237" i="95"/>
  <c r="AP3238" i="95"/>
  <c r="AP3239" i="95"/>
  <c r="AP3240" i="95"/>
  <c r="AP3241" i="95"/>
  <c r="AP3242" i="95"/>
  <c r="AP3243" i="95"/>
  <c r="AP3244" i="95"/>
  <c r="AP3245" i="95"/>
  <c r="AP3246" i="95"/>
  <c r="AP3247" i="95"/>
  <c r="AP3248" i="95"/>
  <c r="AP3249" i="95"/>
  <c r="AP3250" i="95"/>
  <c r="AP3251" i="95"/>
  <c r="AP3252" i="95"/>
  <c r="AP3253" i="95"/>
  <c r="AP3254" i="95"/>
  <c r="AP3255" i="95"/>
  <c r="AP3256" i="95"/>
  <c r="AP3257" i="95"/>
  <c r="AP3258" i="95"/>
  <c r="AP3259" i="95"/>
  <c r="AP3260" i="95"/>
  <c r="AP3261" i="95"/>
  <c r="AP3262" i="95"/>
  <c r="AP3263" i="95"/>
  <c r="AP3264" i="95"/>
  <c r="AP3265" i="95"/>
  <c r="AP3266" i="95"/>
  <c r="AP3267" i="95"/>
  <c r="AP3268" i="95"/>
  <c r="AP3269" i="95"/>
  <c r="AP3270" i="95"/>
  <c r="AP3271" i="95"/>
  <c r="AP3272" i="95"/>
  <c r="AP3273" i="95"/>
  <c r="AP3274" i="95"/>
  <c r="AP3275" i="95"/>
  <c r="AP3276" i="95"/>
  <c r="AP3277" i="95"/>
  <c r="AP3278" i="95"/>
  <c r="AP3279" i="95"/>
  <c r="AP3280" i="95"/>
  <c r="AP3281" i="95"/>
  <c r="AP3282" i="95"/>
  <c r="AP3283" i="95"/>
  <c r="AP3284" i="95"/>
  <c r="AP3285" i="95"/>
  <c r="AP3286" i="95"/>
  <c r="AP3287" i="95"/>
  <c r="AP3288" i="95"/>
  <c r="AP3289" i="95"/>
  <c r="AP3290" i="95"/>
  <c r="AP3291" i="95"/>
  <c r="AP3292" i="95"/>
  <c r="AP3293" i="95"/>
  <c r="AP3294" i="95"/>
  <c r="AP3295" i="95"/>
  <c r="AP3296" i="95"/>
  <c r="AP3297" i="95"/>
  <c r="AP3298" i="95"/>
  <c r="AP3299" i="95"/>
  <c r="AP3300" i="95"/>
  <c r="AP3301" i="95"/>
  <c r="AP3302" i="95"/>
  <c r="AP3303" i="95"/>
  <c r="AP3304" i="95"/>
  <c r="AP3305" i="95"/>
  <c r="AP3306" i="95"/>
  <c r="AP3307" i="95"/>
  <c r="AP3308" i="95"/>
  <c r="AP3309" i="95"/>
  <c r="AP3310" i="95"/>
  <c r="AP3311" i="95"/>
  <c r="AP3312" i="95"/>
  <c r="AP3313" i="95"/>
  <c r="AP3314" i="95"/>
  <c r="AP3315" i="95"/>
  <c r="AP3316" i="95"/>
  <c r="AP3317" i="95"/>
  <c r="AP3318" i="95"/>
  <c r="AP3319" i="95"/>
  <c r="AP3320" i="95"/>
  <c r="AP3321" i="95"/>
  <c r="AP3322" i="95"/>
  <c r="AP3323" i="95"/>
  <c r="AP3324" i="95"/>
  <c r="AP3325" i="95"/>
  <c r="AP3326" i="95"/>
  <c r="AP3327" i="95"/>
  <c r="AP3328" i="95"/>
  <c r="AP3329" i="95"/>
  <c r="AP3330" i="95"/>
  <c r="AP3331" i="95"/>
  <c r="AP3332" i="95"/>
  <c r="AP3333" i="95"/>
  <c r="AP3334" i="95"/>
  <c r="AP3335" i="95"/>
  <c r="AP3336" i="95"/>
  <c r="AP3337" i="95"/>
  <c r="AP3338" i="95"/>
  <c r="AP3339" i="95"/>
  <c r="AP3340" i="95"/>
  <c r="AP3341" i="95"/>
  <c r="AP3342" i="95"/>
  <c r="AP3343" i="95"/>
  <c r="AP3344" i="95"/>
  <c r="AP3345" i="95"/>
  <c r="AP3346" i="95"/>
  <c r="AP3347" i="95"/>
  <c r="AP3348" i="95"/>
  <c r="AP3349" i="95"/>
  <c r="AP3350" i="95"/>
  <c r="AP3351" i="95"/>
  <c r="AP3352" i="95"/>
  <c r="AP3353" i="95"/>
  <c r="AP3354" i="95"/>
  <c r="AP3355" i="95"/>
  <c r="AP3356" i="95"/>
  <c r="AP3357" i="95"/>
  <c r="AP3358" i="95"/>
  <c r="AP3359" i="95"/>
  <c r="AP3360" i="95"/>
  <c r="AP3361" i="95"/>
  <c r="AP3362" i="95"/>
  <c r="AP3363" i="95"/>
  <c r="AP3364" i="95"/>
  <c r="AP3365" i="95"/>
  <c r="AP3366" i="95"/>
  <c r="AP3367" i="95"/>
  <c r="AP3368" i="95"/>
  <c r="AP3369" i="95"/>
  <c r="AP3370" i="95"/>
  <c r="AP3371" i="95"/>
  <c r="AP3372" i="95"/>
  <c r="AP3373" i="95"/>
  <c r="AP3374" i="95"/>
  <c r="AP3375" i="95"/>
  <c r="AP3376" i="95"/>
  <c r="AP3377" i="95"/>
  <c r="AP3378" i="95"/>
  <c r="AP3379" i="95"/>
  <c r="AP3380" i="95"/>
  <c r="AP3381" i="95"/>
  <c r="AP3382" i="95"/>
  <c r="AP3383" i="95"/>
  <c r="AP3384" i="95"/>
  <c r="AP3385" i="95"/>
  <c r="AP3386" i="95"/>
  <c r="AP3387" i="95"/>
  <c r="AP3388" i="95"/>
  <c r="AP3389" i="95"/>
  <c r="AP3390" i="95"/>
  <c r="AP3391" i="95"/>
  <c r="AP3392" i="95"/>
  <c r="AP3393" i="95"/>
  <c r="AP3394" i="95"/>
  <c r="AP3395" i="95"/>
  <c r="AP3396" i="95"/>
  <c r="AP3397" i="95"/>
  <c r="AP3398" i="95"/>
  <c r="AP3399" i="95"/>
  <c r="AP3400" i="95"/>
  <c r="AP3401" i="95"/>
  <c r="AP3402" i="95"/>
  <c r="AP3403" i="95"/>
  <c r="AP3404" i="95"/>
  <c r="AP3405" i="95"/>
  <c r="AP3406" i="95"/>
  <c r="AP3407" i="95"/>
  <c r="AP3408" i="95"/>
  <c r="AP3409" i="95"/>
  <c r="AP3410" i="95"/>
  <c r="AP3411" i="95"/>
  <c r="AP3412" i="95"/>
  <c r="AP3413" i="95"/>
  <c r="AP3414" i="95"/>
  <c r="AP3415" i="95"/>
  <c r="AP3416" i="95"/>
  <c r="AP3417" i="95"/>
  <c r="AP3418" i="95"/>
  <c r="AP3419" i="95"/>
  <c r="AP3420" i="95"/>
  <c r="AP3421" i="95"/>
  <c r="AP3422" i="95"/>
  <c r="AP3423" i="95"/>
  <c r="AP3424" i="95"/>
  <c r="AP3425" i="95"/>
  <c r="AP3426" i="95"/>
  <c r="AP3427" i="95"/>
  <c r="AP3428" i="95"/>
  <c r="AP3429" i="95"/>
  <c r="AP3430" i="95"/>
  <c r="AP3431" i="95"/>
  <c r="AP3432" i="95"/>
  <c r="AP3433" i="95"/>
  <c r="AP3434" i="95"/>
  <c r="AP3435" i="95"/>
  <c r="AP3436" i="95"/>
  <c r="AP3437" i="95"/>
  <c r="AP3438" i="95"/>
  <c r="AP3439" i="95"/>
  <c r="AP3440" i="95"/>
  <c r="AP3441" i="95"/>
  <c r="AP3442" i="95"/>
  <c r="AP3443" i="95"/>
  <c r="AP3444" i="95"/>
  <c r="AP3445" i="95"/>
  <c r="AP3446" i="95"/>
  <c r="AP3447" i="95"/>
  <c r="AP3448" i="95"/>
  <c r="AP3449" i="95"/>
  <c r="AP3450" i="95"/>
  <c r="AP3451" i="95"/>
  <c r="AP3452" i="95"/>
  <c r="AP3453" i="95"/>
  <c r="AP3454" i="95"/>
  <c r="AP3455" i="95"/>
  <c r="AP3456" i="95"/>
  <c r="AP3457" i="95"/>
  <c r="AP3458" i="95"/>
  <c r="AP3459" i="95"/>
  <c r="AP3460" i="95"/>
  <c r="AP3461" i="95"/>
  <c r="AP3462" i="95"/>
  <c r="AP3463" i="95"/>
  <c r="AP3464" i="95"/>
  <c r="AP3465" i="95"/>
  <c r="AP3466" i="95"/>
  <c r="AP3467" i="95"/>
  <c r="AP3468" i="95"/>
  <c r="AP3469" i="95"/>
  <c r="AP3470" i="95"/>
  <c r="AP3471" i="95"/>
  <c r="AP3472" i="95"/>
  <c r="AP3473" i="95"/>
  <c r="AP3474" i="95"/>
  <c r="AP3475" i="95"/>
  <c r="AP3476" i="95"/>
  <c r="AP3477" i="95"/>
  <c r="AP3478" i="95"/>
  <c r="AP3479" i="95"/>
  <c r="AP3480" i="95"/>
  <c r="AP3481" i="95"/>
  <c r="AP3482" i="95"/>
  <c r="AP3483" i="95"/>
  <c r="AP3484" i="95"/>
  <c r="AP3485" i="95"/>
  <c r="AP3486" i="95"/>
  <c r="AP3487" i="95"/>
  <c r="AP3488" i="95"/>
  <c r="AP3489" i="95"/>
  <c r="AP3490" i="95"/>
  <c r="AP3491" i="95"/>
  <c r="AP3492" i="95"/>
  <c r="AP3493" i="95"/>
  <c r="AP3494" i="95"/>
  <c r="AP3495" i="95"/>
  <c r="AP3496" i="95"/>
  <c r="AP3497" i="95"/>
  <c r="AP3498" i="95"/>
  <c r="AP3499" i="95"/>
  <c r="AP3500" i="95"/>
  <c r="AP3501" i="95"/>
  <c r="AP3502" i="95"/>
  <c r="AP3503" i="95"/>
  <c r="AP3504" i="95"/>
  <c r="AP3505" i="95"/>
  <c r="AP3506" i="95"/>
  <c r="AP3507" i="95"/>
  <c r="AP3508" i="95"/>
  <c r="AP3509" i="95"/>
  <c r="AP3510" i="95"/>
  <c r="AP3511" i="95"/>
  <c r="AP3512" i="95"/>
  <c r="AP3513" i="95"/>
  <c r="AP3514" i="95"/>
  <c r="AP3515" i="95"/>
  <c r="AP3516" i="95"/>
  <c r="AP3517" i="95"/>
  <c r="AP3518" i="95"/>
  <c r="AP3519" i="95"/>
  <c r="AP3520" i="95"/>
  <c r="AP3521" i="95"/>
  <c r="AP3522" i="95"/>
  <c r="AP3523" i="95"/>
  <c r="AP3524" i="95"/>
  <c r="AP3525" i="95"/>
  <c r="AP3526" i="95"/>
  <c r="AP3527" i="95"/>
  <c r="AP3528" i="95"/>
  <c r="AP3529" i="95"/>
  <c r="AP3530" i="95"/>
  <c r="AP3531" i="95"/>
  <c r="AP3532" i="95"/>
  <c r="AP3533" i="95"/>
  <c r="AP3534" i="95"/>
  <c r="AP3535" i="95"/>
  <c r="AP3536" i="95"/>
  <c r="AP3537" i="95"/>
  <c r="AP3538" i="95"/>
  <c r="AP3539" i="95"/>
  <c r="AP3540" i="95"/>
  <c r="AP3541" i="95"/>
  <c r="AP3542" i="95"/>
  <c r="AP3543" i="95"/>
  <c r="AP3544" i="95"/>
  <c r="AP3545" i="95"/>
  <c r="AP3546" i="95"/>
  <c r="AP3547" i="95"/>
  <c r="AP3548" i="95"/>
  <c r="AP3549" i="95"/>
  <c r="AP3550" i="95"/>
  <c r="AP3551" i="95"/>
  <c r="AP3552" i="95"/>
  <c r="AP3553" i="95"/>
  <c r="AP3554" i="95"/>
  <c r="AP3555" i="95"/>
  <c r="AP3556" i="95"/>
  <c r="AP3557" i="95"/>
  <c r="AP3558" i="95"/>
  <c r="AP3559" i="95"/>
  <c r="AP3560" i="95"/>
  <c r="AP3561" i="95"/>
  <c r="AP3562" i="95"/>
  <c r="AP3563" i="95"/>
  <c r="AP3564" i="95"/>
  <c r="AP3565" i="95"/>
  <c r="AP3566" i="95"/>
  <c r="AP3567" i="95"/>
  <c r="AP3568" i="95"/>
  <c r="AP3569" i="95"/>
  <c r="AP3570" i="95"/>
  <c r="AP3571" i="95"/>
  <c r="AP3572" i="95"/>
  <c r="AP3573" i="95"/>
  <c r="AP3574" i="95"/>
  <c r="AP3575" i="95"/>
  <c r="AP3576" i="95"/>
  <c r="AP3577" i="95"/>
  <c r="AP3578" i="95"/>
  <c r="AP3579" i="95"/>
  <c r="AP3580" i="95"/>
  <c r="AP3581" i="95"/>
  <c r="AP3582" i="95"/>
  <c r="AP3583" i="95"/>
  <c r="AP3584" i="95"/>
  <c r="AP3585" i="95"/>
  <c r="AP3586" i="95"/>
  <c r="AP3587" i="95"/>
  <c r="AP3588" i="95"/>
  <c r="AP3589" i="95"/>
  <c r="AP3590" i="95"/>
  <c r="AP3591" i="95"/>
  <c r="AP3592" i="95"/>
  <c r="AP3593" i="95"/>
  <c r="AP3594" i="95"/>
  <c r="AP3595" i="95"/>
  <c r="AP3596" i="95"/>
  <c r="AP3597" i="95"/>
  <c r="AP3598" i="95"/>
  <c r="AP3599" i="95"/>
  <c r="AP3600" i="95"/>
  <c r="AP3601" i="95"/>
  <c r="AP3602" i="95"/>
  <c r="AP3603" i="95"/>
  <c r="AP3604" i="95"/>
  <c r="AP3605" i="95"/>
  <c r="AP3606" i="95"/>
  <c r="AP3607" i="95"/>
  <c r="AP3608" i="95"/>
  <c r="AP3609" i="95"/>
  <c r="AP3610" i="95"/>
  <c r="AP3611" i="95"/>
  <c r="AP3612" i="95"/>
  <c r="AP3613" i="95"/>
  <c r="AP3614" i="95"/>
  <c r="AP3615" i="95"/>
  <c r="AP3616" i="95"/>
  <c r="AP3617" i="95"/>
  <c r="AP3618" i="95"/>
  <c r="AP3619" i="95"/>
  <c r="AP3620" i="95"/>
  <c r="AP3621" i="95"/>
  <c r="AP3622" i="95"/>
  <c r="AP3623" i="95"/>
  <c r="AP3624" i="95"/>
  <c r="AP3625" i="95"/>
  <c r="AP3626" i="95"/>
  <c r="AP3627" i="95"/>
  <c r="AP3628" i="95"/>
  <c r="AP3629" i="95"/>
  <c r="AP3630" i="95"/>
  <c r="AP3631" i="95"/>
  <c r="AP3632" i="95"/>
  <c r="AP3633" i="95"/>
  <c r="AP3634" i="95"/>
  <c r="AP3635" i="95"/>
  <c r="AP3636" i="95"/>
  <c r="AP13" i="95"/>
  <c r="AS14" i="95" l="1"/>
  <c r="AS15" i="95"/>
  <c r="AS16" i="95"/>
  <c r="AS17" i="95"/>
  <c r="AS18" i="95"/>
  <c r="AS19" i="95"/>
  <c r="AS20" i="95"/>
  <c r="AS21" i="95"/>
  <c r="AS22" i="95"/>
  <c r="AS23" i="95"/>
  <c r="AS24" i="95"/>
  <c r="AS25" i="95"/>
  <c r="AS26" i="95"/>
  <c r="AS27" i="95"/>
  <c r="AS28" i="95"/>
  <c r="AS29" i="95"/>
  <c r="AS30" i="95"/>
  <c r="AS31" i="95"/>
  <c r="AS32" i="95"/>
  <c r="AS33" i="95"/>
  <c r="AS34" i="95"/>
  <c r="AS35" i="95"/>
  <c r="AS36" i="95"/>
  <c r="AS37" i="95"/>
  <c r="AS38" i="95"/>
  <c r="AS39" i="95"/>
  <c r="AS40" i="95"/>
  <c r="AS41" i="95"/>
  <c r="AS42" i="95"/>
  <c r="AS43" i="95"/>
  <c r="AS44" i="95"/>
  <c r="AS45" i="95"/>
  <c r="AS46" i="95"/>
  <c r="AS47" i="95"/>
  <c r="AS48" i="95"/>
  <c r="AS49" i="95"/>
  <c r="AS50" i="95"/>
  <c r="AS51" i="95"/>
  <c r="AS52" i="95"/>
  <c r="AS53" i="95"/>
  <c r="AS54" i="95"/>
  <c r="AS55" i="95"/>
  <c r="AS56" i="95"/>
  <c r="AS57" i="95"/>
  <c r="AS58" i="95"/>
  <c r="AS59" i="95"/>
  <c r="AS60" i="95"/>
  <c r="AS61" i="95"/>
  <c r="AS62" i="95"/>
  <c r="AS63" i="95"/>
  <c r="AS64" i="95"/>
  <c r="AS65" i="95"/>
  <c r="AS66" i="95"/>
  <c r="AS67" i="95"/>
  <c r="AS68" i="95"/>
  <c r="AS69" i="95"/>
  <c r="AS70" i="95"/>
  <c r="AS71" i="95"/>
  <c r="AS72" i="95"/>
  <c r="AS73" i="95"/>
  <c r="AS74" i="95"/>
  <c r="AS75" i="95"/>
  <c r="AS76" i="95"/>
  <c r="AS77" i="95"/>
  <c r="AS78" i="95"/>
  <c r="AS79" i="95"/>
  <c r="AS80" i="95"/>
  <c r="AS81" i="95"/>
  <c r="AS82" i="95"/>
  <c r="AS83" i="95"/>
  <c r="AS84" i="95"/>
  <c r="AS85" i="95"/>
  <c r="AS86" i="95"/>
  <c r="AS87" i="95"/>
  <c r="AS88" i="95"/>
  <c r="AS89" i="95"/>
  <c r="AS90" i="95"/>
  <c r="AS91" i="95"/>
  <c r="AS92" i="95"/>
  <c r="AS93" i="95"/>
  <c r="AS94" i="95"/>
  <c r="AS95" i="95"/>
  <c r="AS96" i="95"/>
  <c r="AS97" i="95"/>
  <c r="AS98" i="95"/>
  <c r="AS99" i="95"/>
  <c r="AS100" i="95"/>
  <c r="AS101" i="95"/>
  <c r="AS102" i="95"/>
  <c r="AS103" i="95"/>
  <c r="AS104" i="95"/>
  <c r="AS105" i="95"/>
  <c r="AS106" i="95"/>
  <c r="AS107" i="95"/>
  <c r="AS108" i="95"/>
  <c r="AS109" i="95"/>
  <c r="AS110" i="95"/>
  <c r="AS111" i="95"/>
  <c r="AS112" i="95"/>
  <c r="AS113" i="95"/>
  <c r="AS114" i="95"/>
  <c r="AS115" i="95"/>
  <c r="AS116" i="95"/>
  <c r="AS117" i="95"/>
  <c r="AS118" i="95"/>
  <c r="AS119" i="95"/>
  <c r="AS120" i="95"/>
  <c r="AS121" i="95"/>
  <c r="AS122" i="95"/>
  <c r="AS123" i="95"/>
  <c r="AS124" i="95"/>
  <c r="AS125" i="95"/>
  <c r="AS126" i="95"/>
  <c r="AS127" i="95"/>
  <c r="AS128" i="95"/>
  <c r="AS129" i="95"/>
  <c r="AS130" i="95"/>
  <c r="AS131" i="95"/>
  <c r="AS132" i="95"/>
  <c r="AS133" i="95"/>
  <c r="AS134" i="95"/>
  <c r="AS135" i="95"/>
  <c r="AS136" i="95"/>
  <c r="AS137" i="95"/>
  <c r="AS138" i="95"/>
  <c r="AS139" i="95"/>
  <c r="AS140" i="95"/>
  <c r="AS141" i="95"/>
  <c r="AS142" i="95"/>
  <c r="AS143" i="95"/>
  <c r="AS144" i="95"/>
  <c r="AS145" i="95"/>
  <c r="AS146" i="95"/>
  <c r="AS147" i="95"/>
  <c r="AS148" i="95"/>
  <c r="AS149" i="95"/>
  <c r="AS150" i="95"/>
  <c r="AS151" i="95"/>
  <c r="AS152" i="95"/>
  <c r="AS153" i="95"/>
  <c r="AS154" i="95"/>
  <c r="AS155" i="95"/>
  <c r="AS156" i="95"/>
  <c r="AS157" i="95"/>
  <c r="AS158" i="95"/>
  <c r="AS159" i="95"/>
  <c r="AS160" i="95"/>
  <c r="AS161" i="95"/>
  <c r="AS162" i="95"/>
  <c r="AS163" i="95"/>
  <c r="AS164" i="95"/>
  <c r="AS165" i="95"/>
  <c r="AS166" i="95"/>
  <c r="AS167" i="95"/>
  <c r="AS168" i="95"/>
  <c r="AS169" i="95"/>
  <c r="AS170" i="95"/>
  <c r="AS171" i="95"/>
  <c r="AS172" i="95"/>
  <c r="AS173" i="95"/>
  <c r="AS174" i="95"/>
  <c r="AS175" i="95"/>
  <c r="AS176" i="95"/>
  <c r="AS177" i="95"/>
  <c r="AS178" i="95"/>
  <c r="AS179" i="95"/>
  <c r="AS180" i="95"/>
  <c r="AS181" i="95"/>
  <c r="AS182" i="95"/>
  <c r="AS183" i="95"/>
  <c r="AS184" i="95"/>
  <c r="AS185" i="95"/>
  <c r="AS186" i="95"/>
  <c r="AS187" i="95"/>
  <c r="AS188" i="95"/>
  <c r="AS189" i="95"/>
  <c r="AS190" i="95"/>
  <c r="AS191" i="95"/>
  <c r="AS192" i="95"/>
  <c r="AS193" i="95"/>
  <c r="AS194" i="95"/>
  <c r="AS195" i="95"/>
  <c r="AS196" i="95"/>
  <c r="AS197" i="95"/>
  <c r="AS198" i="95"/>
  <c r="AS199" i="95"/>
  <c r="AS200" i="95"/>
  <c r="AS201" i="95"/>
  <c r="AS202" i="95"/>
  <c r="AS203" i="95"/>
  <c r="AS204" i="95"/>
  <c r="AS205" i="95"/>
  <c r="AS206" i="95"/>
  <c r="AS207" i="95"/>
  <c r="AS208" i="95"/>
  <c r="AS209" i="95"/>
  <c r="AS210" i="95"/>
  <c r="AS211" i="95"/>
  <c r="AS212" i="95"/>
  <c r="AS213" i="95"/>
  <c r="AS214" i="95"/>
  <c r="AS215" i="95"/>
  <c r="AS216" i="95"/>
  <c r="AS217" i="95"/>
  <c r="AS218" i="95"/>
  <c r="AS219" i="95"/>
  <c r="AS220" i="95"/>
  <c r="AS221" i="95"/>
  <c r="AS222" i="95"/>
  <c r="AS223" i="95"/>
  <c r="AS224" i="95"/>
  <c r="AS225" i="95"/>
  <c r="AS226" i="95"/>
  <c r="AS227" i="95"/>
  <c r="AS228" i="95"/>
  <c r="AS229" i="95"/>
  <c r="AS230" i="95"/>
  <c r="AS231" i="95"/>
  <c r="AS232" i="95"/>
  <c r="AS233" i="95"/>
  <c r="AS234" i="95"/>
  <c r="AS235" i="95"/>
  <c r="AS236" i="95"/>
  <c r="AS237" i="95"/>
  <c r="AS238" i="95"/>
  <c r="AS239" i="95"/>
  <c r="AS240" i="95"/>
  <c r="AS241" i="95"/>
  <c r="AS242" i="95"/>
  <c r="AS243" i="95"/>
  <c r="AS244" i="95"/>
  <c r="AS245" i="95"/>
  <c r="AS246" i="95"/>
  <c r="AS247" i="95"/>
  <c r="AS248" i="95"/>
  <c r="AS249" i="95"/>
  <c r="AS250" i="95"/>
  <c r="AS251" i="95"/>
  <c r="AS252" i="95"/>
  <c r="AS253" i="95"/>
  <c r="AS254" i="95"/>
  <c r="AS255" i="95"/>
  <c r="AS256" i="95"/>
  <c r="AS257" i="95"/>
  <c r="AS258" i="95"/>
  <c r="AS259" i="95"/>
  <c r="AS260" i="95"/>
  <c r="AS261" i="95"/>
  <c r="AS262" i="95"/>
  <c r="AS263" i="95"/>
  <c r="AS264" i="95"/>
  <c r="AS265" i="95"/>
  <c r="AS266" i="95"/>
  <c r="AS267" i="95"/>
  <c r="AS268" i="95"/>
  <c r="AS269" i="95"/>
  <c r="AS270" i="95"/>
  <c r="AS271" i="95"/>
  <c r="AS272" i="95"/>
  <c r="AS273" i="95"/>
  <c r="AS274" i="95"/>
  <c r="AS275" i="95"/>
  <c r="AS276" i="95"/>
  <c r="AS277" i="95"/>
  <c r="AS278" i="95"/>
  <c r="AS279" i="95"/>
  <c r="AS280" i="95"/>
  <c r="AS281" i="95"/>
  <c r="AS282" i="95"/>
  <c r="AS283" i="95"/>
  <c r="AS284" i="95"/>
  <c r="AS285" i="95"/>
  <c r="AS286" i="95"/>
  <c r="AS287" i="95"/>
  <c r="AS288" i="95"/>
  <c r="AS289" i="95"/>
  <c r="AS290" i="95"/>
  <c r="AS291" i="95"/>
  <c r="AS292" i="95"/>
  <c r="AS293" i="95"/>
  <c r="AS294" i="95"/>
  <c r="AS295" i="95"/>
  <c r="AS296" i="95"/>
  <c r="AS297" i="95"/>
  <c r="AS298" i="95"/>
  <c r="AS299" i="95"/>
  <c r="AS300" i="95"/>
  <c r="AS301" i="95"/>
  <c r="AS302" i="95"/>
  <c r="AS303" i="95"/>
  <c r="AS304" i="95"/>
  <c r="AS305" i="95"/>
  <c r="AS306" i="95"/>
  <c r="AS307" i="95"/>
  <c r="AS308" i="95"/>
  <c r="AS309" i="95"/>
  <c r="AS310" i="95"/>
  <c r="AS311" i="95"/>
  <c r="AS312" i="95"/>
  <c r="AS313" i="95"/>
  <c r="AS314" i="95"/>
  <c r="AS315" i="95"/>
  <c r="AS316" i="95"/>
  <c r="AS317" i="95"/>
  <c r="AS318" i="95"/>
  <c r="AS319" i="95"/>
  <c r="AS320" i="95"/>
  <c r="AS321" i="95"/>
  <c r="AS322" i="95"/>
  <c r="AS323" i="95"/>
  <c r="AS324" i="95"/>
  <c r="AS325" i="95"/>
  <c r="AS326" i="95"/>
  <c r="AS327" i="95"/>
  <c r="AS328" i="95"/>
  <c r="AS329" i="95"/>
  <c r="AS330" i="95"/>
  <c r="AS331" i="95"/>
  <c r="AS332" i="95"/>
  <c r="AS333" i="95"/>
  <c r="AS334" i="95"/>
  <c r="AS335" i="95"/>
  <c r="AS336" i="95"/>
  <c r="AS337" i="95"/>
  <c r="AS338" i="95"/>
  <c r="AS339" i="95"/>
  <c r="AS340" i="95"/>
  <c r="AS341" i="95"/>
  <c r="AS342" i="95"/>
  <c r="AS343" i="95"/>
  <c r="AS344" i="95"/>
  <c r="AS345" i="95"/>
  <c r="AS346" i="95"/>
  <c r="AS347" i="95"/>
  <c r="AS348" i="95"/>
  <c r="AS349" i="95"/>
  <c r="AS350" i="95"/>
  <c r="AS351" i="95"/>
  <c r="AS352" i="95"/>
  <c r="AS353" i="95"/>
  <c r="AS354" i="95"/>
  <c r="AS355" i="95"/>
  <c r="AS356" i="95"/>
  <c r="AS357" i="95"/>
  <c r="AS358" i="95"/>
  <c r="AS359" i="95"/>
  <c r="AS360" i="95"/>
  <c r="AS361" i="95"/>
  <c r="AS362" i="95"/>
  <c r="AS363" i="95"/>
  <c r="AS364" i="95"/>
  <c r="AS365" i="95"/>
  <c r="AS366" i="95"/>
  <c r="AS367" i="95"/>
  <c r="AS368" i="95"/>
  <c r="AS369" i="95"/>
  <c r="AS370" i="95"/>
  <c r="AS371" i="95"/>
  <c r="AS372" i="95"/>
  <c r="AS373" i="95"/>
  <c r="AS374" i="95"/>
  <c r="AS375" i="95"/>
  <c r="AS376" i="95"/>
  <c r="AS377" i="95"/>
  <c r="AS378" i="95"/>
  <c r="AS379" i="95"/>
  <c r="AS380" i="95"/>
  <c r="AS381" i="95"/>
  <c r="AS382" i="95"/>
  <c r="AS383" i="95"/>
  <c r="AS384" i="95"/>
  <c r="AS385" i="95"/>
  <c r="AS386" i="95"/>
  <c r="AS387" i="95"/>
  <c r="AS388" i="95"/>
  <c r="AS389" i="95"/>
  <c r="AS390" i="95"/>
  <c r="AS391" i="95"/>
  <c r="AS392" i="95"/>
  <c r="AS393" i="95"/>
  <c r="AS394" i="95"/>
  <c r="AS395" i="95"/>
  <c r="AS396" i="95"/>
  <c r="AS397" i="95"/>
  <c r="AS398" i="95"/>
  <c r="AS399" i="95"/>
  <c r="AS400" i="95"/>
  <c r="AS401" i="95"/>
  <c r="AS402" i="95"/>
  <c r="AS403" i="95"/>
  <c r="AS404" i="95"/>
  <c r="AS405" i="95"/>
  <c r="AS406" i="95"/>
  <c r="AS407" i="95"/>
  <c r="AS408" i="95"/>
  <c r="AS409" i="95"/>
  <c r="AS410" i="95"/>
  <c r="AS411" i="95"/>
  <c r="AS412" i="95"/>
  <c r="AS413" i="95"/>
  <c r="AS414" i="95"/>
  <c r="AS415" i="95"/>
  <c r="AS416" i="95"/>
  <c r="AS417" i="95"/>
  <c r="AS418" i="95"/>
  <c r="AS419" i="95"/>
  <c r="AS420" i="95"/>
  <c r="AS421" i="95"/>
  <c r="AS422" i="95"/>
  <c r="AS423" i="95"/>
  <c r="AS424" i="95"/>
  <c r="AS425" i="95"/>
  <c r="AS426" i="95"/>
  <c r="AS427" i="95"/>
  <c r="AS428" i="95"/>
  <c r="AS429" i="95"/>
  <c r="AS430" i="95"/>
  <c r="AS431" i="95"/>
  <c r="AS432" i="95"/>
  <c r="AS433" i="95"/>
  <c r="AS434" i="95"/>
  <c r="AS435" i="95"/>
  <c r="AS436" i="95"/>
  <c r="AS437" i="95"/>
  <c r="AS438" i="95"/>
  <c r="AS439" i="95"/>
  <c r="AS440" i="95"/>
  <c r="AS441" i="95"/>
  <c r="AS442" i="95"/>
  <c r="AS443" i="95"/>
  <c r="AS444" i="95"/>
  <c r="AS445" i="95"/>
  <c r="AS446" i="95"/>
  <c r="AS447" i="95"/>
  <c r="AS448" i="95"/>
  <c r="AS449" i="95"/>
  <c r="AS450" i="95"/>
  <c r="AS451" i="95"/>
  <c r="AS452" i="95"/>
  <c r="AS453" i="95"/>
  <c r="AS454" i="95"/>
  <c r="AS455" i="95"/>
  <c r="AS456" i="95"/>
  <c r="AS457" i="95"/>
  <c r="AS458" i="95"/>
  <c r="AS459" i="95"/>
  <c r="AS460" i="95"/>
  <c r="AS461" i="95"/>
  <c r="AS462" i="95"/>
  <c r="AS463" i="95"/>
  <c r="AS464" i="95"/>
  <c r="AS465" i="95"/>
  <c r="AS466" i="95"/>
  <c r="AS467" i="95"/>
  <c r="AS468" i="95"/>
  <c r="AS469" i="95"/>
  <c r="AS470" i="95"/>
  <c r="AS471" i="95"/>
  <c r="AS472" i="95"/>
  <c r="AS473" i="95"/>
  <c r="AS474" i="95"/>
  <c r="AS475" i="95"/>
  <c r="AS476" i="95"/>
  <c r="AS477" i="95"/>
  <c r="AS478" i="95"/>
  <c r="AS479" i="95"/>
  <c r="AS480" i="95"/>
  <c r="AS481" i="95"/>
  <c r="AS482" i="95"/>
  <c r="AS483" i="95"/>
  <c r="AS484" i="95"/>
  <c r="AS485" i="95"/>
  <c r="AS486" i="95"/>
  <c r="AS487" i="95"/>
  <c r="AS488" i="95"/>
  <c r="AS489" i="95"/>
  <c r="AS490" i="95"/>
  <c r="AS491" i="95"/>
  <c r="AS492" i="95"/>
  <c r="AS493" i="95"/>
  <c r="AS494" i="95"/>
  <c r="AS495" i="95"/>
  <c r="AS496" i="95"/>
  <c r="AS497" i="95"/>
  <c r="AS498" i="95"/>
  <c r="AS499" i="95"/>
  <c r="AS500" i="95"/>
  <c r="AS501" i="95"/>
  <c r="AS502" i="95"/>
  <c r="AS503" i="95"/>
  <c r="AS504" i="95"/>
  <c r="AS505" i="95"/>
  <c r="AS506" i="95"/>
  <c r="AS507" i="95"/>
  <c r="AS508" i="95"/>
  <c r="AS509" i="95"/>
  <c r="AS510" i="95"/>
  <c r="AS511" i="95"/>
  <c r="AS512" i="95"/>
  <c r="AS513" i="95"/>
  <c r="AS514" i="95"/>
  <c r="AS515" i="95"/>
  <c r="AS516" i="95"/>
  <c r="AS517" i="95"/>
  <c r="AS518" i="95"/>
  <c r="AS519" i="95"/>
  <c r="AS520" i="95"/>
  <c r="AS521" i="95"/>
  <c r="AS522" i="95"/>
  <c r="AS523" i="95"/>
  <c r="AS524" i="95"/>
  <c r="AS525" i="95"/>
  <c r="AS526" i="95"/>
  <c r="AS527" i="95"/>
  <c r="AS528" i="95"/>
  <c r="AS529" i="95"/>
  <c r="AS530" i="95"/>
  <c r="AS531" i="95"/>
  <c r="AS532" i="95"/>
  <c r="AS533" i="95"/>
  <c r="AS534" i="95"/>
  <c r="AS535" i="95"/>
  <c r="AS536" i="95"/>
  <c r="AS537" i="95"/>
  <c r="AS538" i="95"/>
  <c r="AS539" i="95"/>
  <c r="AS540" i="95"/>
  <c r="AS541" i="95"/>
  <c r="AS542" i="95"/>
  <c r="AS543" i="95"/>
  <c r="AS544" i="95"/>
  <c r="AS545" i="95"/>
  <c r="AS546" i="95"/>
  <c r="AS547" i="95"/>
  <c r="AS548" i="95"/>
  <c r="AS549" i="95"/>
  <c r="AS550" i="95"/>
  <c r="AS551" i="95"/>
  <c r="AS552" i="95"/>
  <c r="AS553" i="95"/>
  <c r="AS554" i="95"/>
  <c r="AS555" i="95"/>
  <c r="AS556" i="95"/>
  <c r="AS557" i="95"/>
  <c r="AS558" i="95"/>
  <c r="AS559" i="95"/>
  <c r="AS560" i="95"/>
  <c r="AS561" i="95"/>
  <c r="AS562" i="95"/>
  <c r="AS563" i="95"/>
  <c r="AS564" i="95"/>
  <c r="AS565" i="95"/>
  <c r="AS566" i="95"/>
  <c r="AS567" i="95"/>
  <c r="AS568" i="95"/>
  <c r="AS569" i="95"/>
  <c r="AS570" i="95"/>
  <c r="AS571" i="95"/>
  <c r="AS572" i="95"/>
  <c r="AS573" i="95"/>
  <c r="AS574" i="95"/>
  <c r="AS575" i="95"/>
  <c r="AS576" i="95"/>
  <c r="AS577" i="95"/>
  <c r="AS578" i="95"/>
  <c r="AS579" i="95"/>
  <c r="AS580" i="95"/>
  <c r="AS581" i="95"/>
  <c r="AS582" i="95"/>
  <c r="AS583" i="95"/>
  <c r="AS584" i="95"/>
  <c r="AS585" i="95"/>
  <c r="AS586" i="95"/>
  <c r="AS587" i="95"/>
  <c r="AS588" i="95"/>
  <c r="AS589" i="95"/>
  <c r="AS590" i="95"/>
  <c r="AS591" i="95"/>
  <c r="AS592" i="95"/>
  <c r="AS593" i="95"/>
  <c r="AS594" i="95"/>
  <c r="AS595" i="95"/>
  <c r="AS596" i="95"/>
  <c r="AS597" i="95"/>
  <c r="AS598" i="95"/>
  <c r="AS599" i="95"/>
  <c r="AS600" i="95"/>
  <c r="AS601" i="95"/>
  <c r="AS602" i="95"/>
  <c r="AS603" i="95"/>
  <c r="AS604" i="95"/>
  <c r="AS605" i="95"/>
  <c r="AS606" i="95"/>
  <c r="AS607" i="95"/>
  <c r="AS608" i="95"/>
  <c r="AS609" i="95"/>
  <c r="AS610" i="95"/>
  <c r="AS611" i="95"/>
  <c r="AS612" i="95"/>
  <c r="AS613" i="95"/>
  <c r="AS614" i="95"/>
  <c r="AS615" i="95"/>
  <c r="AS616" i="95"/>
  <c r="AS617" i="95"/>
  <c r="AS618" i="95"/>
  <c r="AS619" i="95"/>
  <c r="AS620" i="95"/>
  <c r="AS621" i="95"/>
  <c r="AS622" i="95"/>
  <c r="AS623" i="95"/>
  <c r="AS624" i="95"/>
  <c r="AS625" i="95"/>
  <c r="AS626" i="95"/>
  <c r="AS627" i="95"/>
  <c r="AS628" i="95"/>
  <c r="AS629" i="95"/>
  <c r="AS630" i="95"/>
  <c r="AS631" i="95"/>
  <c r="AS632" i="95"/>
  <c r="AS633" i="95"/>
  <c r="AS634" i="95"/>
  <c r="AS635" i="95"/>
  <c r="AS636" i="95"/>
  <c r="AS637" i="95"/>
  <c r="AS638" i="95"/>
  <c r="AS639" i="95"/>
  <c r="AS640" i="95"/>
  <c r="AS641" i="95"/>
  <c r="AS642" i="95"/>
  <c r="AS643" i="95"/>
  <c r="AS644" i="95"/>
  <c r="AS645" i="95"/>
  <c r="AS646" i="95"/>
  <c r="AS647" i="95"/>
  <c r="AS648" i="95"/>
  <c r="AS649" i="95"/>
  <c r="AS650" i="95"/>
  <c r="AS651" i="95"/>
  <c r="AS652" i="95"/>
  <c r="AS653" i="95"/>
  <c r="AS654" i="95"/>
  <c r="AS655" i="95"/>
  <c r="AS656" i="95"/>
  <c r="AS657" i="95"/>
  <c r="AS658" i="95"/>
  <c r="AS659" i="95"/>
  <c r="AS660" i="95"/>
  <c r="AS661" i="95"/>
  <c r="AS662" i="95"/>
  <c r="AS663" i="95"/>
  <c r="AS664" i="95"/>
  <c r="AS665" i="95"/>
  <c r="AS666" i="95"/>
  <c r="AS667" i="95"/>
  <c r="AS668" i="95"/>
  <c r="AS669" i="95"/>
  <c r="AS670" i="95"/>
  <c r="AS671" i="95"/>
  <c r="AS672" i="95"/>
  <c r="AS673" i="95"/>
  <c r="AS674" i="95"/>
  <c r="AS675" i="95"/>
  <c r="AS676" i="95"/>
  <c r="AS677" i="95"/>
  <c r="AS678" i="95"/>
  <c r="AS679" i="95"/>
  <c r="AS680" i="95"/>
  <c r="AS681" i="95"/>
  <c r="AS682" i="95"/>
  <c r="AS683" i="95"/>
  <c r="AS684" i="95"/>
  <c r="AS685" i="95"/>
  <c r="AS686" i="95"/>
  <c r="AS687" i="95"/>
  <c r="AS688" i="95"/>
  <c r="AS689" i="95"/>
  <c r="AS690" i="95"/>
  <c r="AS691" i="95"/>
  <c r="AS692" i="95"/>
  <c r="AS693" i="95"/>
  <c r="AS694" i="95"/>
  <c r="AS695" i="95"/>
  <c r="AS696" i="95"/>
  <c r="AS697" i="95"/>
  <c r="AS698" i="95"/>
  <c r="AS699" i="95"/>
  <c r="AS700" i="95"/>
  <c r="AS701" i="95"/>
  <c r="AS702" i="95"/>
  <c r="AS703" i="95"/>
  <c r="AS704" i="95"/>
  <c r="AS705" i="95"/>
  <c r="AS706" i="95"/>
  <c r="AS707" i="95"/>
  <c r="AS708" i="95"/>
  <c r="AS709" i="95"/>
  <c r="AS710" i="95"/>
  <c r="AS711" i="95"/>
  <c r="AS712" i="95"/>
  <c r="AS713" i="95"/>
  <c r="AS714" i="95"/>
  <c r="AS715" i="95"/>
  <c r="AS716" i="95"/>
  <c r="AS717" i="95"/>
  <c r="AS718" i="95"/>
  <c r="AS719" i="95"/>
  <c r="AS720" i="95"/>
  <c r="AS721" i="95"/>
  <c r="AS722" i="95"/>
  <c r="AS723" i="95"/>
  <c r="AS724" i="95"/>
  <c r="AS725" i="95"/>
  <c r="AS726" i="95"/>
  <c r="AS727" i="95"/>
  <c r="AS728" i="95"/>
  <c r="AS729" i="95"/>
  <c r="AS730" i="95"/>
  <c r="AS731" i="95"/>
  <c r="AS732" i="95"/>
  <c r="AS733" i="95"/>
  <c r="AS734" i="95"/>
  <c r="AS735" i="95"/>
  <c r="AS736" i="95"/>
  <c r="AS737" i="95"/>
  <c r="AS738" i="95"/>
  <c r="AS739" i="95"/>
  <c r="AS740" i="95"/>
  <c r="AS741" i="95"/>
  <c r="AS742" i="95"/>
  <c r="AS743" i="95"/>
  <c r="AS744" i="95"/>
  <c r="AS745" i="95"/>
  <c r="AS746" i="95"/>
  <c r="AS747" i="95"/>
  <c r="AS748" i="95"/>
  <c r="AS749" i="95"/>
  <c r="AS750" i="95"/>
  <c r="AS751" i="95"/>
  <c r="AS752" i="95"/>
  <c r="AS753" i="95"/>
  <c r="AS754" i="95"/>
  <c r="AS755" i="95"/>
  <c r="AS756" i="95"/>
  <c r="AS757" i="95"/>
  <c r="AS758" i="95"/>
  <c r="AS759" i="95"/>
  <c r="AS760" i="95"/>
  <c r="AS761" i="95"/>
  <c r="AS762" i="95"/>
  <c r="AS763" i="95"/>
  <c r="AS764" i="95"/>
  <c r="AS765" i="95"/>
  <c r="AS766" i="95"/>
  <c r="AS767" i="95"/>
  <c r="AS768" i="95"/>
  <c r="AS769" i="95"/>
  <c r="AS770" i="95"/>
  <c r="AS771" i="95"/>
  <c r="AS772" i="95"/>
  <c r="AS773" i="95"/>
  <c r="AS774" i="95"/>
  <c r="AS775" i="95"/>
  <c r="AS776" i="95"/>
  <c r="AS777" i="95"/>
  <c r="AS778" i="95"/>
  <c r="AS779" i="95"/>
  <c r="AS780" i="95"/>
  <c r="AS781" i="95"/>
  <c r="AS782" i="95"/>
  <c r="AS783" i="95"/>
  <c r="AS784" i="95"/>
  <c r="AS785" i="95"/>
  <c r="AS786" i="95"/>
  <c r="AS787" i="95"/>
  <c r="AS788" i="95"/>
  <c r="AS789" i="95"/>
  <c r="AS790" i="95"/>
  <c r="AS791" i="95"/>
  <c r="AS792" i="95"/>
  <c r="AS793" i="95"/>
  <c r="AS794" i="95"/>
  <c r="AS795" i="95"/>
  <c r="AS796" i="95"/>
  <c r="AS797" i="95"/>
  <c r="AS798" i="95"/>
  <c r="AS799" i="95"/>
  <c r="AS800" i="95"/>
  <c r="AS801" i="95"/>
  <c r="AS802" i="95"/>
  <c r="AS803" i="95"/>
  <c r="AS804" i="95"/>
  <c r="AS805" i="95"/>
  <c r="AS806" i="95"/>
  <c r="AS807" i="95"/>
  <c r="AS808" i="95"/>
  <c r="AS809" i="95"/>
  <c r="AS810" i="95"/>
  <c r="AS811" i="95"/>
  <c r="AS812" i="95"/>
  <c r="AS813" i="95"/>
  <c r="AS814" i="95"/>
  <c r="AS815" i="95"/>
  <c r="AS816" i="95"/>
  <c r="AS817" i="95"/>
  <c r="AS818" i="95"/>
  <c r="AS819" i="95"/>
  <c r="AS820" i="95"/>
  <c r="AS821" i="95"/>
  <c r="AS822" i="95"/>
  <c r="AS823" i="95"/>
  <c r="AS824" i="95"/>
  <c r="AS825" i="95"/>
  <c r="AS826" i="95"/>
  <c r="AS827" i="95"/>
  <c r="AS828" i="95"/>
  <c r="AS829" i="95"/>
  <c r="AS830" i="95"/>
  <c r="AS831" i="95"/>
  <c r="AS832" i="95"/>
  <c r="AS833" i="95"/>
  <c r="AS834" i="95"/>
  <c r="AS835" i="95"/>
  <c r="AS836" i="95"/>
  <c r="AS837" i="95"/>
  <c r="AS838" i="95"/>
  <c r="AS839" i="95"/>
  <c r="AS840" i="95"/>
  <c r="AS841" i="95"/>
  <c r="AS842" i="95"/>
  <c r="AS843" i="95"/>
  <c r="AS844" i="95"/>
  <c r="AS845" i="95"/>
  <c r="AS846" i="95"/>
  <c r="AS847" i="95"/>
  <c r="AS848" i="95"/>
  <c r="AS849" i="95"/>
  <c r="AS850" i="95"/>
  <c r="AS851" i="95"/>
  <c r="AS852" i="95"/>
  <c r="AS853" i="95"/>
  <c r="AS854" i="95"/>
  <c r="AS855" i="95"/>
  <c r="AS856" i="95"/>
  <c r="AS857" i="95"/>
  <c r="AS858" i="95"/>
  <c r="AS859" i="95"/>
  <c r="AS860" i="95"/>
  <c r="AS861" i="95"/>
  <c r="AS862" i="95"/>
  <c r="AS863" i="95"/>
  <c r="AS864" i="95"/>
  <c r="AS865" i="95"/>
  <c r="AS866" i="95"/>
  <c r="AS867" i="95"/>
  <c r="AS868" i="95"/>
  <c r="AS869" i="95"/>
  <c r="AS870" i="95"/>
  <c r="AS871" i="95"/>
  <c r="AS872" i="95"/>
  <c r="AS873" i="95"/>
  <c r="AS874" i="95"/>
  <c r="AS875" i="95"/>
  <c r="AS876" i="95"/>
  <c r="AS877" i="95"/>
  <c r="AS878" i="95"/>
  <c r="AS879" i="95"/>
  <c r="AS880" i="95"/>
  <c r="AS881" i="95"/>
  <c r="AS882" i="95"/>
  <c r="AS883" i="95"/>
  <c r="AS884" i="95"/>
  <c r="AS885" i="95"/>
  <c r="AS886" i="95"/>
  <c r="AS887" i="95"/>
  <c r="AS888" i="95"/>
  <c r="AS889" i="95"/>
  <c r="AS890" i="95"/>
  <c r="AS891" i="95"/>
  <c r="AS892" i="95"/>
  <c r="AS893" i="95"/>
  <c r="AS894" i="95"/>
  <c r="AS895" i="95"/>
  <c r="AS896" i="95"/>
  <c r="AS897" i="95"/>
  <c r="AS898" i="95"/>
  <c r="AS899" i="95"/>
  <c r="AS900" i="95"/>
  <c r="AS901" i="95"/>
  <c r="AS902" i="95"/>
  <c r="AS903" i="95"/>
  <c r="AS904" i="95"/>
  <c r="AS905" i="95"/>
  <c r="AS906" i="95"/>
  <c r="AS907" i="95"/>
  <c r="AS908" i="95"/>
  <c r="AS909" i="95"/>
  <c r="AS910" i="95"/>
  <c r="AS911" i="95"/>
  <c r="AS912" i="95"/>
  <c r="AS913" i="95"/>
  <c r="AS914" i="95"/>
  <c r="AS915" i="95"/>
  <c r="AS916" i="95"/>
  <c r="AS917" i="95"/>
  <c r="AS918" i="95"/>
  <c r="AS919" i="95"/>
  <c r="AS920" i="95"/>
  <c r="AS921" i="95"/>
  <c r="AS922" i="95"/>
  <c r="AS923" i="95"/>
  <c r="AS924" i="95"/>
  <c r="AS925" i="95"/>
  <c r="AS926" i="95"/>
  <c r="AS927" i="95"/>
  <c r="AS928" i="95"/>
  <c r="AS929" i="95"/>
  <c r="AS930" i="95"/>
  <c r="AS931" i="95"/>
  <c r="AS932" i="95"/>
  <c r="AS933" i="95"/>
  <c r="AS934" i="95"/>
  <c r="AS935" i="95"/>
  <c r="AS936" i="95"/>
  <c r="AS937" i="95"/>
  <c r="AS938" i="95"/>
  <c r="AS939" i="95"/>
  <c r="AS940" i="95"/>
  <c r="AS941" i="95"/>
  <c r="AS942" i="95"/>
  <c r="AS943" i="95"/>
  <c r="AS944" i="95"/>
  <c r="AS945" i="95"/>
  <c r="AS946" i="95"/>
  <c r="AS947" i="95"/>
  <c r="AS948" i="95"/>
  <c r="AS949" i="95"/>
  <c r="AS950" i="95"/>
  <c r="AS951" i="95"/>
  <c r="AS952" i="95"/>
  <c r="AS953" i="95"/>
  <c r="AS954" i="95"/>
  <c r="AS955" i="95"/>
  <c r="AS956" i="95"/>
  <c r="AS957" i="95"/>
  <c r="AS958" i="95"/>
  <c r="AS959" i="95"/>
  <c r="AS960" i="95"/>
  <c r="AS961" i="95"/>
  <c r="AS962" i="95"/>
  <c r="AS963" i="95"/>
  <c r="AS964" i="95"/>
  <c r="AS965" i="95"/>
  <c r="AS966" i="95"/>
  <c r="AS967" i="95"/>
  <c r="AS968" i="95"/>
  <c r="AS969" i="95"/>
  <c r="AS970" i="95"/>
  <c r="AS971" i="95"/>
  <c r="AS972" i="95"/>
  <c r="AS973" i="95"/>
  <c r="AS974" i="95"/>
  <c r="AS975" i="95"/>
  <c r="AS976" i="95"/>
  <c r="AS977" i="95"/>
  <c r="AS978" i="95"/>
  <c r="AS979" i="95"/>
  <c r="AS980" i="95"/>
  <c r="AS981" i="95"/>
  <c r="AS982" i="95"/>
  <c r="AS983" i="95"/>
  <c r="AS984" i="95"/>
  <c r="AS985" i="95"/>
  <c r="AS986" i="95"/>
  <c r="AS987" i="95"/>
  <c r="AS988" i="95"/>
  <c r="AS989" i="95"/>
  <c r="AS990" i="95"/>
  <c r="AS991" i="95"/>
  <c r="AS992" i="95"/>
  <c r="AS993" i="95"/>
  <c r="AS994" i="95"/>
  <c r="AS995" i="95"/>
  <c r="AS996" i="95"/>
  <c r="AS997" i="95"/>
  <c r="AS998" i="95"/>
  <c r="AS999" i="95"/>
  <c r="AS1000" i="95"/>
  <c r="AS1001" i="95"/>
  <c r="AS1002" i="95"/>
  <c r="AS1003" i="95"/>
  <c r="AS1004" i="95"/>
  <c r="AS1005" i="95"/>
  <c r="AS1006" i="95"/>
  <c r="AS1007" i="95"/>
  <c r="AS1008" i="95"/>
  <c r="AS1009" i="95"/>
  <c r="AS1010" i="95"/>
  <c r="AS1011" i="95"/>
  <c r="AS1012" i="95"/>
  <c r="AS1013" i="95"/>
  <c r="AS1014" i="95"/>
  <c r="AS1015" i="95"/>
  <c r="AS1016" i="95"/>
  <c r="AS1017" i="95"/>
  <c r="AS1018" i="95"/>
  <c r="AS1019" i="95"/>
  <c r="AS1020" i="95"/>
  <c r="AS1021" i="95"/>
  <c r="AS1022" i="95"/>
  <c r="AS1023" i="95"/>
  <c r="AS1024" i="95"/>
  <c r="AS1025" i="95"/>
  <c r="AS1026" i="95"/>
  <c r="AS1027" i="95"/>
  <c r="AS1028" i="95"/>
  <c r="AS1029" i="95"/>
  <c r="AS1030" i="95"/>
  <c r="AS1031" i="95"/>
  <c r="AS1032" i="95"/>
  <c r="AS1033" i="95"/>
  <c r="AS1034" i="95"/>
  <c r="AS1035" i="95"/>
  <c r="AS1036" i="95"/>
  <c r="AS1037" i="95"/>
  <c r="AS1038" i="95"/>
  <c r="AS1039" i="95"/>
  <c r="AS1040" i="95"/>
  <c r="AS1041" i="95"/>
  <c r="AS1042" i="95"/>
  <c r="AS1043" i="95"/>
  <c r="AS1044" i="95"/>
  <c r="AS1045" i="95"/>
  <c r="AS1046" i="95"/>
  <c r="AS1047" i="95"/>
  <c r="AS1048" i="95"/>
  <c r="AS1049" i="95"/>
  <c r="AS1050" i="95"/>
  <c r="AS1051" i="95"/>
  <c r="AS1052" i="95"/>
  <c r="AS1053" i="95"/>
  <c r="AS1054" i="95"/>
  <c r="AS1055" i="95"/>
  <c r="AS1056" i="95"/>
  <c r="AS1057" i="95"/>
  <c r="AS1058" i="95"/>
  <c r="AS1059" i="95"/>
  <c r="AS1060" i="95"/>
  <c r="AS1061" i="95"/>
  <c r="AS1062" i="95"/>
  <c r="AS1063" i="95"/>
  <c r="AS1064" i="95"/>
  <c r="AS1065" i="95"/>
  <c r="AS1066" i="95"/>
  <c r="AS1067" i="95"/>
  <c r="AS1068" i="95"/>
  <c r="AS1069" i="95"/>
  <c r="AS1070" i="95"/>
  <c r="AS1071" i="95"/>
  <c r="AS1072" i="95"/>
  <c r="AS1073" i="95"/>
  <c r="AS1074" i="95"/>
  <c r="AS1075" i="95"/>
  <c r="AS1076" i="95"/>
  <c r="AS1077" i="95"/>
  <c r="AS1078" i="95"/>
  <c r="AS1079" i="95"/>
  <c r="AS1080" i="95"/>
  <c r="AS1081" i="95"/>
  <c r="AS1082" i="95"/>
  <c r="AS1083" i="95"/>
  <c r="AS1084" i="95"/>
  <c r="AS1085" i="95"/>
  <c r="AS1086" i="95"/>
  <c r="AS1087" i="95"/>
  <c r="AS1088" i="95"/>
  <c r="AS1089" i="95"/>
  <c r="AS1090" i="95"/>
  <c r="AS1091" i="95"/>
  <c r="AS1092" i="95"/>
  <c r="AS1093" i="95"/>
  <c r="AS1094" i="95"/>
  <c r="AS1095" i="95"/>
  <c r="AS1096" i="95"/>
  <c r="AS1097" i="95"/>
  <c r="AS1098" i="95"/>
  <c r="AS1099" i="95"/>
  <c r="AS1100" i="95"/>
  <c r="AS1101" i="95"/>
  <c r="AS1102" i="95"/>
  <c r="AS1103" i="95"/>
  <c r="AS1104" i="95"/>
  <c r="AS1105" i="95"/>
  <c r="AS1106" i="95"/>
  <c r="AS1107" i="95"/>
  <c r="AS1108" i="95"/>
  <c r="AS1109" i="95"/>
  <c r="AS1110" i="95"/>
  <c r="AS1111" i="95"/>
  <c r="AS1112" i="95"/>
  <c r="AS1113" i="95"/>
  <c r="AS1114" i="95"/>
  <c r="AS1115" i="95"/>
  <c r="AS1116" i="95"/>
  <c r="AS1117" i="95"/>
  <c r="AS1118" i="95"/>
  <c r="AS1119" i="95"/>
  <c r="AS1120" i="95"/>
  <c r="AS1121" i="95"/>
  <c r="AS1122" i="95"/>
  <c r="AS1123" i="95"/>
  <c r="AS1124" i="95"/>
  <c r="AS1125" i="95"/>
  <c r="AS1126" i="95"/>
  <c r="AS1127" i="95"/>
  <c r="AS1128" i="95"/>
  <c r="AS1129" i="95"/>
  <c r="AS1130" i="95"/>
  <c r="AS1131" i="95"/>
  <c r="AS1132" i="95"/>
  <c r="AS1133" i="95"/>
  <c r="AS1134" i="95"/>
  <c r="AS1135" i="95"/>
  <c r="AS1136" i="95"/>
  <c r="AS1137" i="95"/>
  <c r="AS1138" i="95"/>
  <c r="AS1139" i="95"/>
  <c r="AS1140" i="95"/>
  <c r="AS1141" i="95"/>
  <c r="AS1142" i="95"/>
  <c r="AS1143" i="95"/>
  <c r="AS1144" i="95"/>
  <c r="AS1145" i="95"/>
  <c r="AS1146" i="95"/>
  <c r="AS1147" i="95"/>
  <c r="AS1148" i="95"/>
  <c r="AS1149" i="95"/>
  <c r="AS1150" i="95"/>
  <c r="AS1151" i="95"/>
  <c r="AS1152" i="95"/>
  <c r="AS1153" i="95"/>
  <c r="AS1154" i="95"/>
  <c r="AS1155" i="95"/>
  <c r="AS1156" i="95"/>
  <c r="AS1157" i="95"/>
  <c r="AS1158" i="95"/>
  <c r="AS1159" i="95"/>
  <c r="AS1160" i="95"/>
  <c r="AS1161" i="95"/>
  <c r="AS1162" i="95"/>
  <c r="AS1163" i="95"/>
  <c r="AS1164" i="95"/>
  <c r="AS1165" i="95"/>
  <c r="AS1166" i="95"/>
  <c r="AS1167" i="95"/>
  <c r="AS1168" i="95"/>
  <c r="AS1169" i="95"/>
  <c r="AS1170" i="95"/>
  <c r="AS1171" i="95"/>
  <c r="AS1172" i="95"/>
  <c r="AS1173" i="95"/>
  <c r="AS1174" i="95"/>
  <c r="AS1175" i="95"/>
  <c r="AS1176" i="95"/>
  <c r="AS1177" i="95"/>
  <c r="AS1178" i="95"/>
  <c r="AS1179" i="95"/>
  <c r="AS1180" i="95"/>
  <c r="AS1181" i="95"/>
  <c r="AS1182" i="95"/>
  <c r="AS1183" i="95"/>
  <c r="AS1184" i="95"/>
  <c r="AS1185" i="95"/>
  <c r="AS1186" i="95"/>
  <c r="AS1187" i="95"/>
  <c r="AS1188" i="95"/>
  <c r="AS1189" i="95"/>
  <c r="AS1190" i="95"/>
  <c r="AS1191" i="95"/>
  <c r="AS1192" i="95"/>
  <c r="AS1193" i="95"/>
  <c r="AS1194" i="95"/>
  <c r="AS1195" i="95"/>
  <c r="AS1196" i="95"/>
  <c r="AS1197" i="95"/>
  <c r="AS1198" i="95"/>
  <c r="AS1199" i="95"/>
  <c r="AS1200" i="95"/>
  <c r="AS1201" i="95"/>
  <c r="AS1202" i="95"/>
  <c r="AS1203" i="95"/>
  <c r="AS1204" i="95"/>
  <c r="AS1205" i="95"/>
  <c r="AS1206" i="95"/>
  <c r="AS1207" i="95"/>
  <c r="AS1208" i="95"/>
  <c r="AS1209" i="95"/>
  <c r="AS1210" i="95"/>
  <c r="AS1211" i="95"/>
  <c r="AS1212" i="95"/>
  <c r="AS1213" i="95"/>
  <c r="AS1214" i="95"/>
  <c r="AS1215" i="95"/>
  <c r="AS1216" i="95"/>
  <c r="AS1217" i="95"/>
  <c r="AS1218" i="95"/>
  <c r="AS1219" i="95"/>
  <c r="AS1220" i="95"/>
  <c r="AS1221" i="95"/>
  <c r="AS1222" i="95"/>
  <c r="AS1223" i="95"/>
  <c r="AS1224" i="95"/>
  <c r="AS1225" i="95"/>
  <c r="AS1226" i="95"/>
  <c r="AS1227" i="95"/>
  <c r="AS1228" i="95"/>
  <c r="AS1229" i="95"/>
  <c r="AS1230" i="95"/>
  <c r="AS1231" i="95"/>
  <c r="AS1232" i="95"/>
  <c r="AS1233" i="95"/>
  <c r="AS1234" i="95"/>
  <c r="AS1235" i="95"/>
  <c r="AS1236" i="95"/>
  <c r="AS1237" i="95"/>
  <c r="AS1238" i="95"/>
  <c r="AS1239" i="95"/>
  <c r="AS1240" i="95"/>
  <c r="AS1241" i="95"/>
  <c r="AS1242" i="95"/>
  <c r="AS1243" i="95"/>
  <c r="AS1244" i="95"/>
  <c r="AS1245" i="95"/>
  <c r="AS1246" i="95"/>
  <c r="AS1247" i="95"/>
  <c r="AS1248" i="95"/>
  <c r="AS1249" i="95"/>
  <c r="AS1250" i="95"/>
  <c r="AS1251" i="95"/>
  <c r="AS1252" i="95"/>
  <c r="AS1253" i="95"/>
  <c r="AS1254" i="95"/>
  <c r="AS1255" i="95"/>
  <c r="AS1256" i="95"/>
  <c r="AS1257" i="95"/>
  <c r="AS1258" i="95"/>
  <c r="AS1259" i="95"/>
  <c r="AS1260" i="95"/>
  <c r="AS1261" i="95"/>
  <c r="AS1262" i="95"/>
  <c r="AS1263" i="95"/>
  <c r="AS1264" i="95"/>
  <c r="AS1265" i="95"/>
  <c r="AS1266" i="95"/>
  <c r="AS1267" i="95"/>
  <c r="AS1268" i="95"/>
  <c r="AS1269" i="95"/>
  <c r="AS1270" i="95"/>
  <c r="AS1271" i="95"/>
  <c r="AS1272" i="95"/>
  <c r="AS1273" i="95"/>
  <c r="AS1274" i="95"/>
  <c r="AS1275" i="95"/>
  <c r="AS1276" i="95"/>
  <c r="AS1277" i="95"/>
  <c r="AS1278" i="95"/>
  <c r="AS1279" i="95"/>
  <c r="AS1280" i="95"/>
  <c r="AS1281" i="95"/>
  <c r="AS1282" i="95"/>
  <c r="AS1283" i="95"/>
  <c r="AS1284" i="95"/>
  <c r="AS1285" i="95"/>
  <c r="AS1286" i="95"/>
  <c r="AS1287" i="95"/>
  <c r="AS1288" i="95"/>
  <c r="AS1289" i="95"/>
  <c r="AS1290" i="95"/>
  <c r="AS1291" i="95"/>
  <c r="AS1292" i="95"/>
  <c r="AS1293" i="95"/>
  <c r="AS1294" i="95"/>
  <c r="AS1295" i="95"/>
  <c r="AS1296" i="95"/>
  <c r="AS1297" i="95"/>
  <c r="AS1298" i="95"/>
  <c r="AS1299" i="95"/>
  <c r="AS1300" i="95"/>
  <c r="AS1301" i="95"/>
  <c r="AS1302" i="95"/>
  <c r="AS1303" i="95"/>
  <c r="AS1304" i="95"/>
  <c r="AS1305" i="95"/>
  <c r="AS1306" i="95"/>
  <c r="AS1307" i="95"/>
  <c r="AS1308" i="95"/>
  <c r="AS1309" i="95"/>
  <c r="AS1310" i="95"/>
  <c r="AS1311" i="95"/>
  <c r="AS1312" i="95"/>
  <c r="AS1313" i="95"/>
  <c r="AS1314" i="95"/>
  <c r="AS1315" i="95"/>
  <c r="AS1316" i="95"/>
  <c r="AS1317" i="95"/>
  <c r="AS1318" i="95"/>
  <c r="AS1319" i="95"/>
  <c r="AS1320" i="95"/>
  <c r="AS1321" i="95"/>
  <c r="AS1322" i="95"/>
  <c r="AS1323" i="95"/>
  <c r="AS1324" i="95"/>
  <c r="AS1325" i="95"/>
  <c r="AS1326" i="95"/>
  <c r="AS1327" i="95"/>
  <c r="AS1328" i="95"/>
  <c r="AS1329" i="95"/>
  <c r="AS1330" i="95"/>
  <c r="AS1331" i="95"/>
  <c r="AS1332" i="95"/>
  <c r="AS1333" i="95"/>
  <c r="AS1334" i="95"/>
  <c r="AS1335" i="95"/>
  <c r="AS1336" i="95"/>
  <c r="AS1337" i="95"/>
  <c r="AS1338" i="95"/>
  <c r="AS1339" i="95"/>
  <c r="AS1340" i="95"/>
  <c r="AS1341" i="95"/>
  <c r="AS1342" i="95"/>
  <c r="AS1343" i="95"/>
  <c r="AS1344" i="95"/>
  <c r="AS1345" i="95"/>
  <c r="AS1346" i="95"/>
  <c r="AS1347" i="95"/>
  <c r="AS1348" i="95"/>
  <c r="AS1349" i="95"/>
  <c r="AS1350" i="95"/>
  <c r="AS1351" i="95"/>
  <c r="AS1352" i="95"/>
  <c r="AS1353" i="95"/>
  <c r="AS1354" i="95"/>
  <c r="AS1355" i="95"/>
  <c r="AS1356" i="95"/>
  <c r="AS1357" i="95"/>
  <c r="AS1358" i="95"/>
  <c r="AS1359" i="95"/>
  <c r="AS1360" i="95"/>
  <c r="AS1361" i="95"/>
  <c r="AS1362" i="95"/>
  <c r="AS1363" i="95"/>
  <c r="AS1364" i="95"/>
  <c r="AS1365" i="95"/>
  <c r="AS1366" i="95"/>
  <c r="AS1367" i="95"/>
  <c r="AS1368" i="95"/>
  <c r="AS1369" i="95"/>
  <c r="AS1370" i="95"/>
  <c r="AS1371" i="95"/>
  <c r="AS1372" i="95"/>
  <c r="AS1373" i="95"/>
  <c r="AS1374" i="95"/>
  <c r="AS1375" i="95"/>
  <c r="AS1376" i="95"/>
  <c r="AS1377" i="95"/>
  <c r="AS1378" i="95"/>
  <c r="AS1379" i="95"/>
  <c r="AS1380" i="95"/>
  <c r="AS1381" i="95"/>
  <c r="AS1382" i="95"/>
  <c r="AS1383" i="95"/>
  <c r="AS1384" i="95"/>
  <c r="AS1385" i="95"/>
  <c r="AS1386" i="95"/>
  <c r="AS1387" i="95"/>
  <c r="AS1388" i="95"/>
  <c r="AS1389" i="95"/>
  <c r="AS1390" i="95"/>
  <c r="AS1391" i="95"/>
  <c r="AS1392" i="95"/>
  <c r="AS1393" i="95"/>
  <c r="AS1394" i="95"/>
  <c r="AS1395" i="95"/>
  <c r="AS1396" i="95"/>
  <c r="AS1397" i="95"/>
  <c r="AS1398" i="95"/>
  <c r="AS1399" i="95"/>
  <c r="AS1400" i="95"/>
  <c r="AS1401" i="95"/>
  <c r="AS1402" i="95"/>
  <c r="AS1403" i="95"/>
  <c r="AS1404" i="95"/>
  <c r="AS1405" i="95"/>
  <c r="AS1406" i="95"/>
  <c r="AS1407" i="95"/>
  <c r="AS1408" i="95"/>
  <c r="AS1409" i="95"/>
  <c r="AS1410" i="95"/>
  <c r="AS1411" i="95"/>
  <c r="AS1412" i="95"/>
  <c r="AS1413" i="95"/>
  <c r="AS1414" i="95"/>
  <c r="AS1415" i="95"/>
  <c r="AS1416" i="95"/>
  <c r="AS1417" i="95"/>
  <c r="AS1418" i="95"/>
  <c r="AS1419" i="95"/>
  <c r="AS1420" i="95"/>
  <c r="AS1421" i="95"/>
  <c r="AS1422" i="95"/>
  <c r="AS1423" i="95"/>
  <c r="AS1424" i="95"/>
  <c r="AS1425" i="95"/>
  <c r="AS1426" i="95"/>
  <c r="AS1427" i="95"/>
  <c r="AS1428" i="95"/>
  <c r="AS1429" i="95"/>
  <c r="AS1430" i="95"/>
  <c r="AS1431" i="95"/>
  <c r="AS1432" i="95"/>
  <c r="AS1433" i="95"/>
  <c r="AS1434" i="95"/>
  <c r="AS1435" i="95"/>
  <c r="AS1436" i="95"/>
  <c r="AS1437" i="95"/>
  <c r="AS1438" i="95"/>
  <c r="AS1439" i="95"/>
  <c r="AS1440" i="95"/>
  <c r="AS1441" i="95"/>
  <c r="AS1442" i="95"/>
  <c r="AS1443" i="95"/>
  <c r="AS1444" i="95"/>
  <c r="AS1445" i="95"/>
  <c r="AS1446" i="95"/>
  <c r="AS1447" i="95"/>
  <c r="AS1448" i="95"/>
  <c r="AS1449" i="95"/>
  <c r="AS1450" i="95"/>
  <c r="AS1451" i="95"/>
  <c r="AS1452" i="95"/>
  <c r="AS1453" i="95"/>
  <c r="AS1454" i="95"/>
  <c r="AS1455" i="95"/>
  <c r="AS1456" i="95"/>
  <c r="AS1457" i="95"/>
  <c r="AS1458" i="95"/>
  <c r="AS1459" i="95"/>
  <c r="AS1460" i="95"/>
  <c r="AS1461" i="95"/>
  <c r="AS1462" i="95"/>
  <c r="AS1463" i="95"/>
  <c r="AS1464" i="95"/>
  <c r="AS1465" i="95"/>
  <c r="AS1466" i="95"/>
  <c r="AS1467" i="95"/>
  <c r="AS1468" i="95"/>
  <c r="AS1469" i="95"/>
  <c r="AS1470" i="95"/>
  <c r="AS1471" i="95"/>
  <c r="AS1472" i="95"/>
  <c r="AS1473" i="95"/>
  <c r="AS1474" i="95"/>
  <c r="AS1475" i="95"/>
  <c r="AS1476" i="95"/>
  <c r="AS1477" i="95"/>
  <c r="AS1478" i="95"/>
  <c r="AS1479" i="95"/>
  <c r="AS1480" i="95"/>
  <c r="AS1481" i="95"/>
  <c r="AS1482" i="95"/>
  <c r="AS1483" i="95"/>
  <c r="AS1484" i="95"/>
  <c r="AS1485" i="95"/>
  <c r="AS1486" i="95"/>
  <c r="AS1487" i="95"/>
  <c r="AS1488" i="95"/>
  <c r="AS1489" i="95"/>
  <c r="AS1490" i="95"/>
  <c r="AS1491" i="95"/>
  <c r="AS1492" i="95"/>
  <c r="AS1493" i="95"/>
  <c r="AS1494" i="95"/>
  <c r="AS1495" i="95"/>
  <c r="AS1496" i="95"/>
  <c r="AS1497" i="95"/>
  <c r="AS1498" i="95"/>
  <c r="AS1499" i="95"/>
  <c r="AS1500" i="95"/>
  <c r="AS1501" i="95"/>
  <c r="AS1502" i="95"/>
  <c r="AS1503" i="95"/>
  <c r="AS1504" i="95"/>
  <c r="AS1505" i="95"/>
  <c r="AS1506" i="95"/>
  <c r="AS1507" i="95"/>
  <c r="AS1508" i="95"/>
  <c r="AS1509" i="95"/>
  <c r="AS1510" i="95"/>
  <c r="AS1511" i="95"/>
  <c r="AS1512" i="95"/>
  <c r="AS1513" i="95"/>
  <c r="AS1514" i="95"/>
  <c r="AS1515" i="95"/>
  <c r="AS1516" i="95"/>
  <c r="AS1517" i="95"/>
  <c r="AS1518" i="95"/>
  <c r="AS1519" i="95"/>
  <c r="AS1520" i="95"/>
  <c r="AS1521" i="95"/>
  <c r="AS1522" i="95"/>
  <c r="AS1523" i="95"/>
  <c r="AS1524" i="95"/>
  <c r="AS1525" i="95"/>
  <c r="AS1526" i="95"/>
  <c r="AS1527" i="95"/>
  <c r="AS1528" i="95"/>
  <c r="AS1529" i="95"/>
  <c r="AS1530" i="95"/>
  <c r="AS1531" i="95"/>
  <c r="AS1532" i="95"/>
  <c r="AS1533" i="95"/>
  <c r="AS1534" i="95"/>
  <c r="AS1535" i="95"/>
  <c r="AS1536" i="95"/>
  <c r="AS1537" i="95"/>
  <c r="AS1538" i="95"/>
  <c r="AS1539" i="95"/>
  <c r="AS1540" i="95"/>
  <c r="AS1541" i="95"/>
  <c r="AS1542" i="95"/>
  <c r="AS1543" i="95"/>
  <c r="AS1544" i="95"/>
  <c r="AS1545" i="95"/>
  <c r="AS1546" i="95"/>
  <c r="AS1547" i="95"/>
  <c r="AS1548" i="95"/>
  <c r="AS1549" i="95"/>
  <c r="AS1550" i="95"/>
  <c r="AS1551" i="95"/>
  <c r="AS1552" i="95"/>
  <c r="AS1553" i="95"/>
  <c r="AS1554" i="95"/>
  <c r="AS1555" i="95"/>
  <c r="AS1556" i="95"/>
  <c r="AS1557" i="95"/>
  <c r="AS1558" i="95"/>
  <c r="AS1559" i="95"/>
  <c r="AS1560" i="95"/>
  <c r="AS1561" i="95"/>
  <c r="AS1562" i="95"/>
  <c r="AS1563" i="95"/>
  <c r="AS1564" i="95"/>
  <c r="AS1565" i="95"/>
  <c r="AS1566" i="95"/>
  <c r="AS1567" i="95"/>
  <c r="AS1568" i="95"/>
  <c r="AS1569" i="95"/>
  <c r="AS1570" i="95"/>
  <c r="AS1571" i="95"/>
  <c r="AS1572" i="95"/>
  <c r="AS1573" i="95"/>
  <c r="AS1574" i="95"/>
  <c r="AS1575" i="95"/>
  <c r="AS1576" i="95"/>
  <c r="AS1577" i="95"/>
  <c r="AS1578" i="95"/>
  <c r="AS1579" i="95"/>
  <c r="AS1580" i="95"/>
  <c r="AS1581" i="95"/>
  <c r="AS1582" i="95"/>
  <c r="AS1583" i="95"/>
  <c r="AS1584" i="95"/>
  <c r="AS1585" i="95"/>
  <c r="AS1586" i="95"/>
  <c r="AS1587" i="95"/>
  <c r="AS1588" i="95"/>
  <c r="AS1589" i="95"/>
  <c r="AS1590" i="95"/>
  <c r="AS1591" i="95"/>
  <c r="AS1592" i="95"/>
  <c r="AS1593" i="95"/>
  <c r="AS1594" i="95"/>
  <c r="AS1595" i="95"/>
  <c r="AS1596" i="95"/>
  <c r="AS1597" i="95"/>
  <c r="AS1598" i="95"/>
  <c r="AS1599" i="95"/>
  <c r="AS1600" i="95"/>
  <c r="AS1601" i="95"/>
  <c r="AS1602" i="95"/>
  <c r="AS1603" i="95"/>
  <c r="AS1604" i="95"/>
  <c r="AS1605" i="95"/>
  <c r="AS1606" i="95"/>
  <c r="AS1607" i="95"/>
  <c r="AS1608" i="95"/>
  <c r="AS1609" i="95"/>
  <c r="AS1610" i="95"/>
  <c r="AS1611" i="95"/>
  <c r="AS1612" i="95"/>
  <c r="AS1613" i="95"/>
  <c r="AS1614" i="95"/>
  <c r="AS1615" i="95"/>
  <c r="AS1616" i="95"/>
  <c r="AS1617" i="95"/>
  <c r="AS1618" i="95"/>
  <c r="AS1619" i="95"/>
  <c r="AS1620" i="95"/>
  <c r="AS1621" i="95"/>
  <c r="AS1622" i="95"/>
  <c r="AS1623" i="95"/>
  <c r="AS1624" i="95"/>
  <c r="AS1625" i="95"/>
  <c r="AS1626" i="95"/>
  <c r="AS1627" i="95"/>
  <c r="AS1628" i="95"/>
  <c r="AS1629" i="95"/>
  <c r="AS1630" i="95"/>
  <c r="AS1631" i="95"/>
  <c r="AS1632" i="95"/>
  <c r="AS1633" i="95"/>
  <c r="AS1634" i="95"/>
  <c r="AS1635" i="95"/>
  <c r="AS1636" i="95"/>
  <c r="AS1637" i="95"/>
  <c r="AS1638" i="95"/>
  <c r="AS1639" i="95"/>
  <c r="AS1640" i="95"/>
  <c r="AS1641" i="95"/>
  <c r="AS1642" i="95"/>
  <c r="AS1643" i="95"/>
  <c r="AS1644" i="95"/>
  <c r="AS1645" i="95"/>
  <c r="AS1646" i="95"/>
  <c r="AS1647" i="95"/>
  <c r="AS1648" i="95"/>
  <c r="AS1649" i="95"/>
  <c r="AS1650" i="95"/>
  <c r="AS1651" i="95"/>
  <c r="AS1652" i="95"/>
  <c r="AS1653" i="95"/>
  <c r="AS1654" i="95"/>
  <c r="AS1655" i="95"/>
  <c r="AS1656" i="95"/>
  <c r="AS1657" i="95"/>
  <c r="AS1658" i="95"/>
  <c r="AS1659" i="95"/>
  <c r="AS1660" i="95"/>
  <c r="AS1661" i="95"/>
  <c r="AS1662" i="95"/>
  <c r="AS1663" i="95"/>
  <c r="AS1664" i="95"/>
  <c r="AS1665" i="95"/>
  <c r="AS1666" i="95"/>
  <c r="AS1667" i="95"/>
  <c r="AS1668" i="95"/>
  <c r="AS1669" i="95"/>
  <c r="AS1670" i="95"/>
  <c r="AS1671" i="95"/>
  <c r="AS1672" i="95"/>
  <c r="AS1673" i="95"/>
  <c r="AS1674" i="95"/>
  <c r="AS1675" i="95"/>
  <c r="AS1676" i="95"/>
  <c r="AS1677" i="95"/>
  <c r="AS1678" i="95"/>
  <c r="AS1679" i="95"/>
  <c r="AS1680" i="95"/>
  <c r="AS1681" i="95"/>
  <c r="AS1682" i="95"/>
  <c r="AS1683" i="95"/>
  <c r="AS1684" i="95"/>
  <c r="AS1685" i="95"/>
  <c r="AS1686" i="95"/>
  <c r="AS1687" i="95"/>
  <c r="AS1688" i="95"/>
  <c r="AS1689" i="95"/>
  <c r="AS1690" i="95"/>
  <c r="AS1691" i="95"/>
  <c r="AS1692" i="95"/>
  <c r="AS1693" i="95"/>
  <c r="AS1694" i="95"/>
  <c r="AS1695" i="95"/>
  <c r="AS1696" i="95"/>
  <c r="AS1697" i="95"/>
  <c r="AS1698" i="95"/>
  <c r="AS1699" i="95"/>
  <c r="AS1700" i="95"/>
  <c r="AS1701" i="95"/>
  <c r="AS1702" i="95"/>
  <c r="AS1703" i="95"/>
  <c r="AS1704" i="95"/>
  <c r="AS1705" i="95"/>
  <c r="AS1706" i="95"/>
  <c r="AS1707" i="95"/>
  <c r="AS1708" i="95"/>
  <c r="AS1709" i="95"/>
  <c r="AS1710" i="95"/>
  <c r="AS1711" i="95"/>
  <c r="AS1712" i="95"/>
  <c r="AS1713" i="95"/>
  <c r="AS1714" i="95"/>
  <c r="AS1715" i="95"/>
  <c r="AS1716" i="95"/>
  <c r="AS1717" i="95"/>
  <c r="AS1718" i="95"/>
  <c r="AS1719" i="95"/>
  <c r="AS1720" i="95"/>
  <c r="AS1721" i="95"/>
  <c r="AS1722" i="95"/>
  <c r="AS1723" i="95"/>
  <c r="AS1724" i="95"/>
  <c r="AS1725" i="95"/>
  <c r="AS1726" i="95"/>
  <c r="AS1727" i="95"/>
  <c r="AS1728" i="95"/>
  <c r="AS1729" i="95"/>
  <c r="AS1730" i="95"/>
  <c r="AS1731" i="95"/>
  <c r="AS1732" i="95"/>
  <c r="AS1733" i="95"/>
  <c r="AS1734" i="95"/>
  <c r="AS1735" i="95"/>
  <c r="AS1736" i="95"/>
  <c r="AS1737" i="95"/>
  <c r="AS1738" i="95"/>
  <c r="AS1739" i="95"/>
  <c r="AS1740" i="95"/>
  <c r="AS1741" i="95"/>
  <c r="AS1742" i="95"/>
  <c r="AS1743" i="95"/>
  <c r="AS1744" i="95"/>
  <c r="AS1745" i="95"/>
  <c r="AS1746" i="95"/>
  <c r="AS1747" i="95"/>
  <c r="AS1748" i="95"/>
  <c r="AS1749" i="95"/>
  <c r="AS1750" i="95"/>
  <c r="AS1751" i="95"/>
  <c r="AS1752" i="95"/>
  <c r="AS1753" i="95"/>
  <c r="AS1754" i="95"/>
  <c r="AS1755" i="95"/>
  <c r="AS1756" i="95"/>
  <c r="AS1757" i="95"/>
  <c r="AS1758" i="95"/>
  <c r="AS1759" i="95"/>
  <c r="AS1760" i="95"/>
  <c r="AS1761" i="95"/>
  <c r="AS1762" i="95"/>
  <c r="AS1763" i="95"/>
  <c r="AS1764" i="95"/>
  <c r="AS1765" i="95"/>
  <c r="AS1766" i="95"/>
  <c r="AS1767" i="95"/>
  <c r="AS1768" i="95"/>
  <c r="AS1769" i="95"/>
  <c r="AS1770" i="95"/>
  <c r="AS1771" i="95"/>
  <c r="AS1772" i="95"/>
  <c r="AS1773" i="95"/>
  <c r="AS1774" i="95"/>
  <c r="AS1775" i="95"/>
  <c r="AS1776" i="95"/>
  <c r="AS1777" i="95"/>
  <c r="AS1778" i="95"/>
  <c r="AS1779" i="95"/>
  <c r="AS1780" i="95"/>
  <c r="AS1781" i="95"/>
  <c r="AS1782" i="95"/>
  <c r="AS1783" i="95"/>
  <c r="AS1784" i="95"/>
  <c r="AS1785" i="95"/>
  <c r="AS1786" i="95"/>
  <c r="AS1787" i="95"/>
  <c r="AS1788" i="95"/>
  <c r="AS1789" i="95"/>
  <c r="AS1790" i="95"/>
  <c r="AS1791" i="95"/>
  <c r="AS1792" i="95"/>
  <c r="AS1793" i="95"/>
  <c r="AS1794" i="95"/>
  <c r="AS1795" i="95"/>
  <c r="AS1796" i="95"/>
  <c r="AS1797" i="95"/>
  <c r="AS1798" i="95"/>
  <c r="AS1799" i="95"/>
  <c r="AS1800" i="95"/>
  <c r="AS1801" i="95"/>
  <c r="AS1802" i="95"/>
  <c r="AS1803" i="95"/>
  <c r="AS1804" i="95"/>
  <c r="AS1805" i="95"/>
  <c r="AS1806" i="95"/>
  <c r="AS1807" i="95"/>
  <c r="AS1808" i="95"/>
  <c r="AS1809" i="95"/>
  <c r="AS1810" i="95"/>
  <c r="AS1811" i="95"/>
  <c r="AS1812" i="95"/>
  <c r="AS1813" i="95"/>
  <c r="AS1814" i="95"/>
  <c r="AS1815" i="95"/>
  <c r="AS1816" i="95"/>
  <c r="AS1817" i="95"/>
  <c r="AS1818" i="95"/>
  <c r="AS1819" i="95"/>
  <c r="AS1820" i="95"/>
  <c r="AS1821" i="95"/>
  <c r="AS1822" i="95"/>
  <c r="AS1823" i="95"/>
  <c r="AS1824" i="95"/>
  <c r="AS1825" i="95"/>
  <c r="AS1826" i="95"/>
  <c r="AS1827" i="95"/>
  <c r="AS1828" i="95"/>
  <c r="AS1829" i="95"/>
  <c r="AS1830" i="95"/>
  <c r="AS1831" i="95"/>
  <c r="AS1832" i="95"/>
  <c r="AS1833" i="95"/>
  <c r="AS1834" i="95"/>
  <c r="AS1835" i="95"/>
  <c r="AS1836" i="95"/>
  <c r="AS1837" i="95"/>
  <c r="AS1838" i="95"/>
  <c r="AS1839" i="95"/>
  <c r="AS1840" i="95"/>
  <c r="AS1841" i="95"/>
  <c r="AS1842" i="95"/>
  <c r="AS1843" i="95"/>
  <c r="AS1844" i="95"/>
  <c r="AS1845" i="95"/>
  <c r="AS1846" i="95"/>
  <c r="AS1847" i="95"/>
  <c r="AS1848" i="95"/>
  <c r="AS1849" i="95"/>
  <c r="AS1850" i="95"/>
  <c r="AS1851" i="95"/>
  <c r="AS1852" i="95"/>
  <c r="AS1853" i="95"/>
  <c r="AS1854" i="95"/>
  <c r="AS1855" i="95"/>
  <c r="AS1856" i="95"/>
  <c r="AS1857" i="95"/>
  <c r="AS1858" i="95"/>
  <c r="AS1859" i="95"/>
  <c r="AS1860" i="95"/>
  <c r="AS1861" i="95"/>
  <c r="AS1862" i="95"/>
  <c r="AS1863" i="95"/>
  <c r="AS1864" i="95"/>
  <c r="AS1865" i="95"/>
  <c r="AS1866" i="95"/>
  <c r="AS1867" i="95"/>
  <c r="AS1868" i="95"/>
  <c r="AS1869" i="95"/>
  <c r="AS1870" i="95"/>
  <c r="AS1871" i="95"/>
  <c r="AS1872" i="95"/>
  <c r="AS1873" i="95"/>
  <c r="AS1874" i="95"/>
  <c r="AS1875" i="95"/>
  <c r="AS1876" i="95"/>
  <c r="AS1877" i="95"/>
  <c r="AS1878" i="95"/>
  <c r="AS1879" i="95"/>
  <c r="AS1880" i="95"/>
  <c r="AS1881" i="95"/>
  <c r="AS1882" i="95"/>
  <c r="AS1883" i="95"/>
  <c r="AS1884" i="95"/>
  <c r="AS1885" i="95"/>
  <c r="AS1886" i="95"/>
  <c r="AS1887" i="95"/>
  <c r="AS1888" i="95"/>
  <c r="AS1889" i="95"/>
  <c r="AS1890" i="95"/>
  <c r="AS1891" i="95"/>
  <c r="AS1892" i="95"/>
  <c r="AS1893" i="95"/>
  <c r="AS1894" i="95"/>
  <c r="AS1895" i="95"/>
  <c r="AS1896" i="95"/>
  <c r="AS1897" i="95"/>
  <c r="AS1898" i="95"/>
  <c r="AS1899" i="95"/>
  <c r="AS1900" i="95"/>
  <c r="AS1901" i="95"/>
  <c r="AS1902" i="95"/>
  <c r="AS1903" i="95"/>
  <c r="AS1904" i="95"/>
  <c r="AS1905" i="95"/>
  <c r="AS1906" i="95"/>
  <c r="AS1907" i="95"/>
  <c r="AS1908" i="95"/>
  <c r="AS1909" i="95"/>
  <c r="AS1910" i="95"/>
  <c r="AS1911" i="95"/>
  <c r="AS1912" i="95"/>
  <c r="AS1913" i="95"/>
  <c r="AS1914" i="95"/>
  <c r="AS1915" i="95"/>
  <c r="AS1916" i="95"/>
  <c r="AS1917" i="95"/>
  <c r="AS1918" i="95"/>
  <c r="AS1919" i="95"/>
  <c r="AS1920" i="95"/>
  <c r="AS1921" i="95"/>
  <c r="AS1922" i="95"/>
  <c r="AS1923" i="95"/>
  <c r="AS1924" i="95"/>
  <c r="AS1925" i="95"/>
  <c r="AS1926" i="95"/>
  <c r="AS1927" i="95"/>
  <c r="AS1928" i="95"/>
  <c r="AS1929" i="95"/>
  <c r="AS1930" i="95"/>
  <c r="AS1931" i="95"/>
  <c r="AS1932" i="95"/>
  <c r="AS1933" i="95"/>
  <c r="AS1934" i="95"/>
  <c r="AS1935" i="95"/>
  <c r="AS1936" i="95"/>
  <c r="AS1937" i="95"/>
  <c r="AS1938" i="95"/>
  <c r="AS1939" i="95"/>
  <c r="AS1940" i="95"/>
  <c r="AS1941" i="95"/>
  <c r="AS1942" i="95"/>
  <c r="AS1943" i="95"/>
  <c r="AS1944" i="95"/>
  <c r="AS1945" i="95"/>
  <c r="AS1946" i="95"/>
  <c r="AS1947" i="95"/>
  <c r="AS1948" i="95"/>
  <c r="AS1949" i="95"/>
  <c r="AS1950" i="95"/>
  <c r="AS1951" i="95"/>
  <c r="AS1952" i="95"/>
  <c r="AS1953" i="95"/>
  <c r="AS1954" i="95"/>
  <c r="AS1955" i="95"/>
  <c r="AS1956" i="95"/>
  <c r="AS1957" i="95"/>
  <c r="AS1958" i="95"/>
  <c r="AS1959" i="95"/>
  <c r="AS1960" i="95"/>
  <c r="AS1961" i="95"/>
  <c r="AS1962" i="95"/>
  <c r="AS1963" i="95"/>
  <c r="AS1964" i="95"/>
  <c r="AS1965" i="95"/>
  <c r="AS1966" i="95"/>
  <c r="AS1967" i="95"/>
  <c r="AS1968" i="95"/>
  <c r="AS1969" i="95"/>
  <c r="AS1970" i="95"/>
  <c r="AS1971" i="95"/>
  <c r="AS1972" i="95"/>
  <c r="AS1973" i="95"/>
  <c r="AS1974" i="95"/>
  <c r="AS1975" i="95"/>
  <c r="AS1976" i="95"/>
  <c r="AS1977" i="95"/>
  <c r="AS1978" i="95"/>
  <c r="AS1979" i="95"/>
  <c r="AS1980" i="95"/>
  <c r="AS1981" i="95"/>
  <c r="AS1982" i="95"/>
  <c r="AS1983" i="95"/>
  <c r="AS1984" i="95"/>
  <c r="AS1985" i="95"/>
  <c r="AS1986" i="95"/>
  <c r="AS1987" i="95"/>
  <c r="AS1988" i="95"/>
  <c r="AS1989" i="95"/>
  <c r="AS1990" i="95"/>
  <c r="AS1991" i="95"/>
  <c r="AS1992" i="95"/>
  <c r="AS1993" i="95"/>
  <c r="AS1994" i="95"/>
  <c r="AS1995" i="95"/>
  <c r="AS1996" i="95"/>
  <c r="AS1997" i="95"/>
  <c r="AS1998" i="95"/>
  <c r="AS1999" i="95"/>
  <c r="AS2000" i="95"/>
  <c r="AS2001" i="95"/>
  <c r="AS2002" i="95"/>
  <c r="AS2003" i="95"/>
  <c r="AS2004" i="95"/>
  <c r="AS2005" i="95"/>
  <c r="AS2006" i="95"/>
  <c r="AS2007" i="95"/>
  <c r="AS2008" i="95"/>
  <c r="AS2009" i="95"/>
  <c r="AS2010" i="95"/>
  <c r="AS2011" i="95"/>
  <c r="AS2012" i="95"/>
  <c r="AS2013" i="95"/>
  <c r="AS2014" i="95"/>
  <c r="AS2015" i="95"/>
  <c r="AS2016" i="95"/>
  <c r="AS2017" i="95"/>
  <c r="AS2018" i="95"/>
  <c r="AS2019" i="95"/>
  <c r="AS2020" i="95"/>
  <c r="AS2021" i="95"/>
  <c r="AS2022" i="95"/>
  <c r="AS2023" i="95"/>
  <c r="AS2024" i="95"/>
  <c r="AS2025" i="95"/>
  <c r="AS2026" i="95"/>
  <c r="AS2027" i="95"/>
  <c r="AS2028" i="95"/>
  <c r="AS2029" i="95"/>
  <c r="AS2030" i="95"/>
  <c r="AS2031" i="95"/>
  <c r="AS2032" i="95"/>
  <c r="AS2033" i="95"/>
  <c r="AS2034" i="95"/>
  <c r="AS2035" i="95"/>
  <c r="AS2036" i="95"/>
  <c r="AS2037" i="95"/>
  <c r="AS2038" i="95"/>
  <c r="AS2039" i="95"/>
  <c r="AS2040" i="95"/>
  <c r="AS2041" i="95"/>
  <c r="AS2042" i="95"/>
  <c r="AS2043" i="95"/>
  <c r="AS2044" i="95"/>
  <c r="AS2045" i="95"/>
  <c r="AS2046" i="95"/>
  <c r="AS2047" i="95"/>
  <c r="AS2048" i="95"/>
  <c r="AS2049" i="95"/>
  <c r="AS2050" i="95"/>
  <c r="AS2051" i="95"/>
  <c r="AS2052" i="95"/>
  <c r="AS2053" i="95"/>
  <c r="AS2054" i="95"/>
  <c r="AS2055" i="95"/>
  <c r="AS2056" i="95"/>
  <c r="AS2057" i="95"/>
  <c r="AS2058" i="95"/>
  <c r="AS2059" i="95"/>
  <c r="AS2060" i="95"/>
  <c r="AS2061" i="95"/>
  <c r="AS2062" i="95"/>
  <c r="AS2063" i="95"/>
  <c r="AS2064" i="95"/>
  <c r="AS2065" i="95"/>
  <c r="AS2066" i="95"/>
  <c r="AS2067" i="95"/>
  <c r="AS2068" i="95"/>
  <c r="AS2069" i="95"/>
  <c r="AS2070" i="95"/>
  <c r="AS2071" i="95"/>
  <c r="AS2072" i="95"/>
  <c r="AS2073" i="95"/>
  <c r="AS2074" i="95"/>
  <c r="AS2075" i="95"/>
  <c r="AS2076" i="95"/>
  <c r="AS2077" i="95"/>
  <c r="AS2078" i="95"/>
  <c r="AS2079" i="95"/>
  <c r="AS2080" i="95"/>
  <c r="AS2081" i="95"/>
  <c r="AS2082" i="95"/>
  <c r="AS2083" i="95"/>
  <c r="AS2084" i="95"/>
  <c r="AS2085" i="95"/>
  <c r="AS2086" i="95"/>
  <c r="AS2087" i="95"/>
  <c r="AS2088" i="95"/>
  <c r="AS2089" i="95"/>
  <c r="AS2090" i="95"/>
  <c r="AS2091" i="95"/>
  <c r="AS2092" i="95"/>
  <c r="AS2093" i="95"/>
  <c r="AS2094" i="95"/>
  <c r="AS2095" i="95"/>
  <c r="AS2096" i="95"/>
  <c r="AS2097" i="95"/>
  <c r="AS2098" i="95"/>
  <c r="AS2099" i="95"/>
  <c r="AS2100" i="95"/>
  <c r="AS2101" i="95"/>
  <c r="AS2102" i="95"/>
  <c r="AS2103" i="95"/>
  <c r="AS2104" i="95"/>
  <c r="AS2105" i="95"/>
  <c r="AS2106" i="95"/>
  <c r="AS2107" i="95"/>
  <c r="AS2108" i="95"/>
  <c r="AS2109" i="95"/>
  <c r="AS2110" i="95"/>
  <c r="AS2111" i="95"/>
  <c r="AS2112" i="95"/>
  <c r="AS2113" i="95"/>
  <c r="AS2114" i="95"/>
  <c r="AS2115" i="95"/>
  <c r="AS2116" i="95"/>
  <c r="AS2117" i="95"/>
  <c r="AS2118" i="95"/>
  <c r="AS2119" i="95"/>
  <c r="AS2120" i="95"/>
  <c r="AS2121" i="95"/>
  <c r="AS2122" i="95"/>
  <c r="AS2123" i="95"/>
  <c r="AS2124" i="95"/>
  <c r="AS2125" i="95"/>
  <c r="AS2126" i="95"/>
  <c r="AS2127" i="95"/>
  <c r="AS2128" i="95"/>
  <c r="AS2129" i="95"/>
  <c r="AS2130" i="95"/>
  <c r="AS2131" i="95"/>
  <c r="AS2132" i="95"/>
  <c r="AS2133" i="95"/>
  <c r="AS2134" i="95"/>
  <c r="AS2135" i="95"/>
  <c r="AS2136" i="95"/>
  <c r="AS2137" i="95"/>
  <c r="AS2138" i="95"/>
  <c r="AS2139" i="95"/>
  <c r="AS2140" i="95"/>
  <c r="AS2141" i="95"/>
  <c r="AS2142" i="95"/>
  <c r="AS2143" i="95"/>
  <c r="AS2144" i="95"/>
  <c r="AS2145" i="95"/>
  <c r="AS2146" i="95"/>
  <c r="AS2147" i="95"/>
  <c r="AS2148" i="95"/>
  <c r="AS2149" i="95"/>
  <c r="AS2150" i="95"/>
  <c r="AS2151" i="95"/>
  <c r="AS2152" i="95"/>
  <c r="AS2153" i="95"/>
  <c r="AS2154" i="95"/>
  <c r="AS2155" i="95"/>
  <c r="AS2156" i="95"/>
  <c r="AS2157" i="95"/>
  <c r="AS2158" i="95"/>
  <c r="AS2159" i="95"/>
  <c r="AS2160" i="95"/>
  <c r="AS2161" i="95"/>
  <c r="AS2162" i="95"/>
  <c r="AS2163" i="95"/>
  <c r="AS2164" i="95"/>
  <c r="AS2165" i="95"/>
  <c r="AS2166" i="95"/>
  <c r="AS2167" i="95"/>
  <c r="AS2168" i="95"/>
  <c r="AS2169" i="95"/>
  <c r="AS2170" i="95"/>
  <c r="AS2171" i="95"/>
  <c r="AS2172" i="95"/>
  <c r="AS2173" i="95"/>
  <c r="AS2174" i="95"/>
  <c r="AS2175" i="95"/>
  <c r="AS2176" i="95"/>
  <c r="AS2177" i="95"/>
  <c r="AS2178" i="95"/>
  <c r="AS2179" i="95"/>
  <c r="AS2180" i="95"/>
  <c r="AS2181" i="95"/>
  <c r="AS2182" i="95"/>
  <c r="AS2183" i="95"/>
  <c r="AS2184" i="95"/>
  <c r="AS2185" i="95"/>
  <c r="AS2186" i="95"/>
  <c r="AS2187" i="95"/>
  <c r="AS2188" i="95"/>
  <c r="AS2189" i="95"/>
  <c r="AS2190" i="95"/>
  <c r="AS2191" i="95"/>
  <c r="AS2192" i="95"/>
  <c r="AS2193" i="95"/>
  <c r="AS2194" i="95"/>
  <c r="AS2195" i="95"/>
  <c r="AS2196" i="95"/>
  <c r="AS2197" i="95"/>
  <c r="AS2198" i="95"/>
  <c r="AS2199" i="95"/>
  <c r="AS2200" i="95"/>
  <c r="AS2201" i="95"/>
  <c r="AS2202" i="95"/>
  <c r="AS2203" i="95"/>
  <c r="AS2204" i="95"/>
  <c r="AS2205" i="95"/>
  <c r="AS2206" i="95"/>
  <c r="AS2207" i="95"/>
  <c r="AS2208" i="95"/>
  <c r="AS2209" i="95"/>
  <c r="AS2210" i="95"/>
  <c r="AS2211" i="95"/>
  <c r="AS2212" i="95"/>
  <c r="AS2213" i="95"/>
  <c r="AS2214" i="95"/>
  <c r="AS2215" i="95"/>
  <c r="AS2216" i="95"/>
  <c r="AS2217" i="95"/>
  <c r="AS2218" i="95"/>
  <c r="AS2219" i="95"/>
  <c r="AS2220" i="95"/>
  <c r="AS2221" i="95"/>
  <c r="AS2222" i="95"/>
  <c r="AS2223" i="95"/>
  <c r="AS2224" i="95"/>
  <c r="AS2225" i="95"/>
  <c r="AS2226" i="95"/>
  <c r="AS2227" i="95"/>
  <c r="AS2228" i="95"/>
  <c r="AS2229" i="95"/>
  <c r="AS2230" i="95"/>
  <c r="AS2231" i="95"/>
  <c r="AS2232" i="95"/>
  <c r="AS2233" i="95"/>
  <c r="AS2234" i="95"/>
  <c r="AS2235" i="95"/>
  <c r="AS2236" i="95"/>
  <c r="AS2237" i="95"/>
  <c r="AS2238" i="95"/>
  <c r="AS2239" i="95"/>
  <c r="AS2240" i="95"/>
  <c r="AS2241" i="95"/>
  <c r="AS2242" i="95"/>
  <c r="AS2243" i="95"/>
  <c r="AS2244" i="95"/>
  <c r="AS2245" i="95"/>
  <c r="AS2246" i="95"/>
  <c r="AS2247" i="95"/>
  <c r="AS2248" i="95"/>
  <c r="AS2249" i="95"/>
  <c r="AS2250" i="95"/>
  <c r="AS2251" i="95"/>
  <c r="AS2252" i="95"/>
  <c r="AS2253" i="95"/>
  <c r="AS2254" i="95"/>
  <c r="AS2255" i="95"/>
  <c r="AS2256" i="95"/>
  <c r="AS2257" i="95"/>
  <c r="AS2258" i="95"/>
  <c r="AS2259" i="95"/>
  <c r="AS2260" i="95"/>
  <c r="AS2261" i="95"/>
  <c r="AS2262" i="95"/>
  <c r="AS2263" i="95"/>
  <c r="AS2264" i="95"/>
  <c r="AS2265" i="95"/>
  <c r="AS2266" i="95"/>
  <c r="AS2267" i="95"/>
  <c r="AS2268" i="95"/>
  <c r="AS2269" i="95"/>
  <c r="AS2270" i="95"/>
  <c r="AS2271" i="95"/>
  <c r="AS2272" i="95"/>
  <c r="AS2273" i="95"/>
  <c r="AS2274" i="95"/>
  <c r="AS2275" i="95"/>
  <c r="AS2276" i="95"/>
  <c r="AS2277" i="95"/>
  <c r="AS2278" i="95"/>
  <c r="AS2279" i="95"/>
  <c r="AS2280" i="95"/>
  <c r="AS2281" i="95"/>
  <c r="AS2282" i="95"/>
  <c r="AS2283" i="95"/>
  <c r="AS2284" i="95"/>
  <c r="AS2285" i="95"/>
  <c r="AS2286" i="95"/>
  <c r="AS2287" i="95"/>
  <c r="AS2288" i="95"/>
  <c r="AS2289" i="95"/>
  <c r="AS2290" i="95"/>
  <c r="AS2291" i="95"/>
  <c r="AS2292" i="95"/>
  <c r="AS2293" i="95"/>
  <c r="AS2294" i="95"/>
  <c r="AS2295" i="95"/>
  <c r="AS2296" i="95"/>
  <c r="AS2297" i="95"/>
  <c r="AS2298" i="95"/>
  <c r="AS2299" i="95"/>
  <c r="AS2300" i="95"/>
  <c r="AS2301" i="95"/>
  <c r="AS2302" i="95"/>
  <c r="AS2303" i="95"/>
  <c r="AS2304" i="95"/>
  <c r="AS2305" i="95"/>
  <c r="AS2306" i="95"/>
  <c r="AS2307" i="95"/>
  <c r="AS2308" i="95"/>
  <c r="AS2309" i="95"/>
  <c r="AS2310" i="95"/>
  <c r="AS2311" i="95"/>
  <c r="AS2312" i="95"/>
  <c r="AS2313" i="95"/>
  <c r="AS2314" i="95"/>
  <c r="AS2315" i="95"/>
  <c r="AS2316" i="95"/>
  <c r="AS2317" i="95"/>
  <c r="AS2318" i="95"/>
  <c r="AS2319" i="95"/>
  <c r="AS2320" i="95"/>
  <c r="AS2321" i="95"/>
  <c r="AS2322" i="95"/>
  <c r="AS2323" i="95"/>
  <c r="AS2324" i="95"/>
  <c r="AS2325" i="95"/>
  <c r="AS2326" i="95"/>
  <c r="AS2327" i="95"/>
  <c r="AS2328" i="95"/>
  <c r="AS2329" i="95"/>
  <c r="AS2330" i="95"/>
  <c r="AS2331" i="95"/>
  <c r="AS2332" i="95"/>
  <c r="AS2333" i="95"/>
  <c r="AS2334" i="95"/>
  <c r="AS2335" i="95"/>
  <c r="AS2336" i="95"/>
  <c r="AS2337" i="95"/>
  <c r="AS2338" i="95"/>
  <c r="AS2339" i="95"/>
  <c r="AS2340" i="95"/>
  <c r="AS2341" i="95"/>
  <c r="AS2342" i="95"/>
  <c r="AS2343" i="95"/>
  <c r="AS2344" i="95"/>
  <c r="AS2345" i="95"/>
  <c r="AS2346" i="95"/>
  <c r="AS2347" i="95"/>
  <c r="AS2348" i="95"/>
  <c r="AS2349" i="95"/>
  <c r="AS2350" i="95"/>
  <c r="AS2351" i="95"/>
  <c r="AS2352" i="95"/>
  <c r="AS2353" i="95"/>
  <c r="AS2354" i="95"/>
  <c r="AS2355" i="95"/>
  <c r="AS2356" i="95"/>
  <c r="AS2357" i="95"/>
  <c r="AS2358" i="95"/>
  <c r="AS2359" i="95"/>
  <c r="AS2360" i="95"/>
  <c r="AS2361" i="95"/>
  <c r="AS2362" i="95"/>
  <c r="AS2363" i="95"/>
  <c r="AS2364" i="95"/>
  <c r="AS2365" i="95"/>
  <c r="AS2366" i="95"/>
  <c r="AS2367" i="95"/>
  <c r="AS2368" i="95"/>
  <c r="AS2369" i="95"/>
  <c r="AS2370" i="95"/>
  <c r="AS2371" i="95"/>
  <c r="AS2372" i="95"/>
  <c r="AS2373" i="95"/>
  <c r="AS2374" i="95"/>
  <c r="AS2375" i="95"/>
  <c r="AS2376" i="95"/>
  <c r="AS2377" i="95"/>
  <c r="AS2378" i="95"/>
  <c r="AS2379" i="95"/>
  <c r="AS2380" i="95"/>
  <c r="AS2381" i="95"/>
  <c r="AS2382" i="95"/>
  <c r="AS2383" i="95"/>
  <c r="AS2384" i="95"/>
  <c r="AS2385" i="95"/>
  <c r="AS2386" i="95"/>
  <c r="AS2387" i="95"/>
  <c r="AS2388" i="95"/>
  <c r="AS2389" i="95"/>
  <c r="AS2390" i="95"/>
  <c r="AS2391" i="95"/>
  <c r="AS2392" i="95"/>
  <c r="AS2393" i="95"/>
  <c r="AS2394" i="95"/>
  <c r="AS2395" i="95"/>
  <c r="AS2396" i="95"/>
  <c r="AS2397" i="95"/>
  <c r="AS2398" i="95"/>
  <c r="AS2399" i="95"/>
  <c r="AS2400" i="95"/>
  <c r="AS2401" i="95"/>
  <c r="AS2402" i="95"/>
  <c r="AS2403" i="95"/>
  <c r="AS2404" i="95"/>
  <c r="AS2405" i="95"/>
  <c r="AS2406" i="95"/>
  <c r="AS2407" i="95"/>
  <c r="AS2408" i="95"/>
  <c r="AS2409" i="95"/>
  <c r="AS2410" i="95"/>
  <c r="AS2411" i="95"/>
  <c r="AS2412" i="95"/>
  <c r="AS2413" i="95"/>
  <c r="AS2414" i="95"/>
  <c r="AS2415" i="95"/>
  <c r="AS2416" i="95"/>
  <c r="AS2417" i="95"/>
  <c r="AS2418" i="95"/>
  <c r="AS2419" i="95"/>
  <c r="AS2420" i="95"/>
  <c r="AS2421" i="95"/>
  <c r="AS2422" i="95"/>
  <c r="AS2423" i="95"/>
  <c r="AS2424" i="95"/>
  <c r="AS2425" i="95"/>
  <c r="AS2426" i="95"/>
  <c r="AS2427" i="95"/>
  <c r="AS2428" i="95"/>
  <c r="AS2429" i="95"/>
  <c r="AS2430" i="95"/>
  <c r="AS2431" i="95"/>
  <c r="AS2432" i="95"/>
  <c r="AS2433" i="95"/>
  <c r="AS2434" i="95"/>
  <c r="AS2435" i="95"/>
  <c r="AS2436" i="95"/>
  <c r="AS2437" i="95"/>
  <c r="AS2438" i="95"/>
  <c r="AS2439" i="95"/>
  <c r="AS2440" i="95"/>
  <c r="AS2441" i="95"/>
  <c r="AS2442" i="95"/>
  <c r="AS2443" i="95"/>
  <c r="AS2444" i="95"/>
  <c r="AS2445" i="95"/>
  <c r="AS2446" i="95"/>
  <c r="AS2447" i="95"/>
  <c r="AS2448" i="95"/>
  <c r="AS2449" i="95"/>
  <c r="AS2450" i="95"/>
  <c r="AS2451" i="95"/>
  <c r="AS2452" i="95"/>
  <c r="AS2453" i="95"/>
  <c r="AS2454" i="95"/>
  <c r="AS2455" i="95"/>
  <c r="AS2456" i="95"/>
  <c r="AS2457" i="95"/>
  <c r="AS2458" i="95"/>
  <c r="AS2459" i="95"/>
  <c r="AS2460" i="95"/>
  <c r="AS2461" i="95"/>
  <c r="AS2462" i="95"/>
  <c r="AS2463" i="95"/>
  <c r="AS2464" i="95"/>
  <c r="AS2465" i="95"/>
  <c r="AS2466" i="95"/>
  <c r="AS2467" i="95"/>
  <c r="AS2468" i="95"/>
  <c r="AS2469" i="95"/>
  <c r="AS2470" i="95"/>
  <c r="AS2471" i="95"/>
  <c r="AS2472" i="95"/>
  <c r="AS2473" i="95"/>
  <c r="AS2474" i="95"/>
  <c r="AS2475" i="95"/>
  <c r="AS2476" i="95"/>
  <c r="AS2477" i="95"/>
  <c r="AS2478" i="95"/>
  <c r="AS2479" i="95"/>
  <c r="AS2480" i="95"/>
  <c r="AS2481" i="95"/>
  <c r="AS2482" i="95"/>
  <c r="AS2483" i="95"/>
  <c r="AS2484" i="95"/>
  <c r="AS2485" i="95"/>
  <c r="AS2486" i="95"/>
  <c r="AS2487" i="95"/>
  <c r="AS2488" i="95"/>
  <c r="AS2489" i="95"/>
  <c r="AS2490" i="95"/>
  <c r="AS2491" i="95"/>
  <c r="AS2492" i="95"/>
  <c r="AS2493" i="95"/>
  <c r="AS2494" i="95"/>
  <c r="AS2495" i="95"/>
  <c r="AS2496" i="95"/>
  <c r="AS2497" i="95"/>
  <c r="AS2498" i="95"/>
  <c r="AS2499" i="95"/>
  <c r="AS2500" i="95"/>
  <c r="AS2501" i="95"/>
  <c r="AS2502" i="95"/>
  <c r="AS2503" i="95"/>
  <c r="AS2504" i="95"/>
  <c r="AS2505" i="95"/>
  <c r="AS2506" i="95"/>
  <c r="AS2507" i="95"/>
  <c r="AS2508" i="95"/>
  <c r="AS2509" i="95"/>
  <c r="AS2510" i="95"/>
  <c r="AS2511" i="95"/>
  <c r="AS2512" i="95"/>
  <c r="AS2513" i="95"/>
  <c r="AS2514" i="95"/>
  <c r="AS2515" i="95"/>
  <c r="AS2516" i="95"/>
  <c r="AS2517" i="95"/>
  <c r="AS2518" i="95"/>
  <c r="AS2519" i="95"/>
  <c r="AS2520" i="95"/>
  <c r="AS2521" i="95"/>
  <c r="AS2522" i="95"/>
  <c r="AS2523" i="95"/>
  <c r="AS2524" i="95"/>
  <c r="AS2525" i="95"/>
  <c r="AS2526" i="95"/>
  <c r="AS2527" i="95"/>
  <c r="AS2528" i="95"/>
  <c r="AS2529" i="95"/>
  <c r="AS2530" i="95"/>
  <c r="AS2531" i="95"/>
  <c r="AS2532" i="95"/>
  <c r="AS2533" i="95"/>
  <c r="AS2534" i="95"/>
  <c r="AS2535" i="95"/>
  <c r="AS2536" i="95"/>
  <c r="AS2537" i="95"/>
  <c r="AS2538" i="95"/>
  <c r="AS2539" i="95"/>
  <c r="AS2540" i="95"/>
  <c r="AS2541" i="95"/>
  <c r="AS2542" i="95"/>
  <c r="AS2543" i="95"/>
  <c r="AS2544" i="95"/>
  <c r="AS2545" i="95"/>
  <c r="AS2546" i="95"/>
  <c r="AS2547" i="95"/>
  <c r="AS2548" i="95"/>
  <c r="AS2549" i="95"/>
  <c r="AS2550" i="95"/>
  <c r="AS2551" i="95"/>
  <c r="AS2552" i="95"/>
  <c r="AS2553" i="95"/>
  <c r="AS2554" i="95"/>
  <c r="AS2555" i="95"/>
  <c r="AS2556" i="95"/>
  <c r="AS2557" i="95"/>
  <c r="AS2558" i="95"/>
  <c r="AS2559" i="95"/>
  <c r="AS2560" i="95"/>
  <c r="AS2561" i="95"/>
  <c r="AS2562" i="95"/>
  <c r="AS2563" i="95"/>
  <c r="AS2564" i="95"/>
  <c r="AS2565" i="95"/>
  <c r="AS2566" i="95"/>
  <c r="AS2567" i="95"/>
  <c r="AS2568" i="95"/>
  <c r="AS2569" i="95"/>
  <c r="AS2570" i="95"/>
  <c r="AS2571" i="95"/>
  <c r="AS2572" i="95"/>
  <c r="AS2573" i="95"/>
  <c r="AS2574" i="95"/>
  <c r="AS2575" i="95"/>
  <c r="AS2576" i="95"/>
  <c r="AS2577" i="95"/>
  <c r="AS2578" i="95"/>
  <c r="AS2579" i="95"/>
  <c r="AS2580" i="95"/>
  <c r="AS2581" i="95"/>
  <c r="AS2582" i="95"/>
  <c r="AS2583" i="95"/>
  <c r="AS2584" i="95"/>
  <c r="AS2585" i="95"/>
  <c r="AS2586" i="95"/>
  <c r="AS2587" i="95"/>
  <c r="AS2588" i="95"/>
  <c r="AS2589" i="95"/>
  <c r="AS2590" i="95"/>
  <c r="AS2591" i="95"/>
  <c r="AS2592" i="95"/>
  <c r="AS2593" i="95"/>
  <c r="AS2594" i="95"/>
  <c r="AS2595" i="95"/>
  <c r="AS2596" i="95"/>
  <c r="AS2597" i="95"/>
  <c r="AS2598" i="95"/>
  <c r="AS2599" i="95"/>
  <c r="AS2600" i="95"/>
  <c r="AS2601" i="95"/>
  <c r="AS2602" i="95"/>
  <c r="AS2603" i="95"/>
  <c r="AS2604" i="95"/>
  <c r="AS2605" i="95"/>
  <c r="AS2606" i="95"/>
  <c r="AS2607" i="95"/>
  <c r="AS2608" i="95"/>
  <c r="AS2609" i="95"/>
  <c r="AS2610" i="95"/>
  <c r="AS2611" i="95"/>
  <c r="AS2612" i="95"/>
  <c r="AS2613" i="95"/>
  <c r="AS2614" i="95"/>
  <c r="AS2615" i="95"/>
  <c r="AS2616" i="95"/>
  <c r="AS2617" i="95"/>
  <c r="AS2618" i="95"/>
  <c r="AS2619" i="95"/>
  <c r="AS2620" i="95"/>
  <c r="AS2621" i="95"/>
  <c r="AS2622" i="95"/>
  <c r="AS2623" i="95"/>
  <c r="AS2624" i="95"/>
  <c r="AS2625" i="95"/>
  <c r="AS2626" i="95"/>
  <c r="AS2627" i="95"/>
  <c r="AS2628" i="95"/>
  <c r="AS2629" i="95"/>
  <c r="AS2630" i="95"/>
  <c r="AS2631" i="95"/>
  <c r="AS2632" i="95"/>
  <c r="AS2633" i="95"/>
  <c r="AS2634" i="95"/>
  <c r="AS2635" i="95"/>
  <c r="AS2636" i="95"/>
  <c r="AS2637" i="95"/>
  <c r="AS2638" i="95"/>
  <c r="AS2639" i="95"/>
  <c r="AS2640" i="95"/>
  <c r="AS2641" i="95"/>
  <c r="AS2642" i="95"/>
  <c r="AS2643" i="95"/>
  <c r="AS2644" i="95"/>
  <c r="AS2645" i="95"/>
  <c r="AS2646" i="95"/>
  <c r="AS2647" i="95"/>
  <c r="AS2648" i="95"/>
  <c r="AS2649" i="95"/>
  <c r="AS2650" i="95"/>
  <c r="AS2651" i="95"/>
  <c r="AS2652" i="95"/>
  <c r="AS2653" i="95"/>
  <c r="AS2654" i="95"/>
  <c r="AS2655" i="95"/>
  <c r="AS2656" i="95"/>
  <c r="AS2657" i="95"/>
  <c r="AS2658" i="95"/>
  <c r="AS2659" i="95"/>
  <c r="AS2660" i="95"/>
  <c r="AS2661" i="95"/>
  <c r="AS2662" i="95"/>
  <c r="AS2663" i="95"/>
  <c r="AS2664" i="95"/>
  <c r="AS2665" i="95"/>
  <c r="AS2666" i="95"/>
  <c r="AS2667" i="95"/>
  <c r="AS2668" i="95"/>
  <c r="AS2669" i="95"/>
  <c r="AS2670" i="95"/>
  <c r="AS2671" i="95"/>
  <c r="AS2672" i="95"/>
  <c r="AS2673" i="95"/>
  <c r="AS2674" i="95"/>
  <c r="AS2675" i="95"/>
  <c r="AS2676" i="95"/>
  <c r="AS2677" i="95"/>
  <c r="AS2678" i="95"/>
  <c r="AS2679" i="95"/>
  <c r="AS2680" i="95"/>
  <c r="AS2681" i="95"/>
  <c r="AS2682" i="95"/>
  <c r="AS2683" i="95"/>
  <c r="AS2684" i="95"/>
  <c r="AS2685" i="95"/>
  <c r="AS2686" i="95"/>
  <c r="AS2687" i="95"/>
  <c r="AS2688" i="95"/>
  <c r="AS2689" i="95"/>
  <c r="AS2690" i="95"/>
  <c r="AS2691" i="95"/>
  <c r="AS2692" i="95"/>
  <c r="AS2693" i="95"/>
  <c r="AS2694" i="95"/>
  <c r="AS2695" i="95"/>
  <c r="AS2696" i="95"/>
  <c r="AS2697" i="95"/>
  <c r="AS2698" i="95"/>
  <c r="AS2699" i="95"/>
  <c r="AS2700" i="95"/>
  <c r="AS2701" i="95"/>
  <c r="AS2702" i="95"/>
  <c r="AS2703" i="95"/>
  <c r="AS2704" i="95"/>
  <c r="AS2705" i="95"/>
  <c r="AS2706" i="95"/>
  <c r="AS2707" i="95"/>
  <c r="AS2708" i="95"/>
  <c r="AS2709" i="95"/>
  <c r="AS2710" i="95"/>
  <c r="AS2711" i="95"/>
  <c r="AS2712" i="95"/>
  <c r="AS2713" i="95"/>
  <c r="AS2714" i="95"/>
  <c r="AS2715" i="95"/>
  <c r="AS2716" i="95"/>
  <c r="AS2717" i="95"/>
  <c r="AS2718" i="95"/>
  <c r="AS2719" i="95"/>
  <c r="AS2720" i="95"/>
  <c r="AS2721" i="95"/>
  <c r="AS2722" i="95"/>
  <c r="AS2723" i="95"/>
  <c r="AS2724" i="95"/>
  <c r="AS2725" i="95"/>
  <c r="AS2726" i="95"/>
  <c r="AS2727" i="95"/>
  <c r="AS2728" i="95"/>
  <c r="AS2729" i="95"/>
  <c r="AS2730" i="95"/>
  <c r="AS2731" i="95"/>
  <c r="AS2732" i="95"/>
  <c r="AS2733" i="95"/>
  <c r="AS2734" i="95"/>
  <c r="AS2735" i="95"/>
  <c r="AS2736" i="95"/>
  <c r="AS2737" i="95"/>
  <c r="AS2738" i="95"/>
  <c r="AS2739" i="95"/>
  <c r="AS2740" i="95"/>
  <c r="AS2741" i="95"/>
  <c r="AS2742" i="95"/>
  <c r="AS2743" i="95"/>
  <c r="AS2744" i="95"/>
  <c r="AS2745" i="95"/>
  <c r="AS2746" i="95"/>
  <c r="AS2747" i="95"/>
  <c r="AS2748" i="95"/>
  <c r="AS2749" i="95"/>
  <c r="AS2750" i="95"/>
  <c r="AS2751" i="95"/>
  <c r="AS2752" i="95"/>
  <c r="AS2753" i="95"/>
  <c r="AS2754" i="95"/>
  <c r="AS2755" i="95"/>
  <c r="AS2756" i="95"/>
  <c r="AS2757" i="95"/>
  <c r="AS2758" i="95"/>
  <c r="AS2759" i="95"/>
  <c r="AS2760" i="95"/>
  <c r="AS2761" i="95"/>
  <c r="AS2762" i="95"/>
  <c r="AS2763" i="95"/>
  <c r="AS2764" i="95"/>
  <c r="AS2765" i="95"/>
  <c r="AS2766" i="95"/>
  <c r="AS2767" i="95"/>
  <c r="AS2768" i="95"/>
  <c r="AS2769" i="95"/>
  <c r="AS2770" i="95"/>
  <c r="AS2771" i="95"/>
  <c r="AS2772" i="95"/>
  <c r="AS2773" i="95"/>
  <c r="AS2774" i="95"/>
  <c r="AS2775" i="95"/>
  <c r="AS2776" i="95"/>
  <c r="AS2777" i="95"/>
  <c r="AS2778" i="95"/>
  <c r="AS2779" i="95"/>
  <c r="AS2780" i="95"/>
  <c r="AS2781" i="95"/>
  <c r="AS2782" i="95"/>
  <c r="AS2783" i="95"/>
  <c r="AS2784" i="95"/>
  <c r="AS2785" i="95"/>
  <c r="AS2786" i="95"/>
  <c r="AS2787" i="95"/>
  <c r="AS2788" i="95"/>
  <c r="AS2789" i="95"/>
  <c r="AS2790" i="95"/>
  <c r="AS2791" i="95"/>
  <c r="AS2792" i="95"/>
  <c r="AS2793" i="95"/>
  <c r="AS2794" i="95"/>
  <c r="AS2795" i="95"/>
  <c r="AS2796" i="95"/>
  <c r="AS2797" i="95"/>
  <c r="AS2798" i="95"/>
  <c r="AS2799" i="95"/>
  <c r="AS2800" i="95"/>
  <c r="AS2801" i="95"/>
  <c r="AS2802" i="95"/>
  <c r="AS2803" i="95"/>
  <c r="AS2804" i="95"/>
  <c r="AS2805" i="95"/>
  <c r="AS2806" i="95"/>
  <c r="AS2807" i="95"/>
  <c r="AS2808" i="95"/>
  <c r="AS2809" i="95"/>
  <c r="AS2810" i="95"/>
  <c r="AS2811" i="95"/>
  <c r="AS2812" i="95"/>
  <c r="AS2813" i="95"/>
  <c r="AS2814" i="95"/>
  <c r="AS2815" i="95"/>
  <c r="AS2816" i="95"/>
  <c r="AS2817" i="95"/>
  <c r="AS2818" i="95"/>
  <c r="AS2819" i="95"/>
  <c r="AS2820" i="95"/>
  <c r="AS2821" i="95"/>
  <c r="AS2822" i="95"/>
  <c r="AS2823" i="95"/>
  <c r="AS2824" i="95"/>
  <c r="AS2825" i="95"/>
  <c r="AS2826" i="95"/>
  <c r="AS2827" i="95"/>
  <c r="AS2828" i="95"/>
  <c r="AS2829" i="95"/>
  <c r="AS2830" i="95"/>
  <c r="AS2831" i="95"/>
  <c r="AS2832" i="95"/>
  <c r="AS2833" i="95"/>
  <c r="AS2834" i="95"/>
  <c r="AS2835" i="95"/>
  <c r="AS2836" i="95"/>
  <c r="AS2837" i="95"/>
  <c r="AS2838" i="95"/>
  <c r="AS2839" i="95"/>
  <c r="AS2840" i="95"/>
  <c r="AS2841" i="95"/>
  <c r="AS2842" i="95"/>
  <c r="AS2843" i="95"/>
  <c r="AS2844" i="95"/>
  <c r="AS2845" i="95"/>
  <c r="AS2846" i="95"/>
  <c r="AS2847" i="95"/>
  <c r="AS2848" i="95"/>
  <c r="AS2849" i="95"/>
  <c r="AS2850" i="95"/>
  <c r="AS2851" i="95"/>
  <c r="AS2852" i="95"/>
  <c r="AS2853" i="95"/>
  <c r="AS2854" i="95"/>
  <c r="AS2855" i="95"/>
  <c r="AS2856" i="95"/>
  <c r="AS2857" i="95"/>
  <c r="AS2858" i="95"/>
  <c r="AS2859" i="95"/>
  <c r="AS2860" i="95"/>
  <c r="AS2861" i="95"/>
  <c r="AS2862" i="95"/>
  <c r="AS2863" i="95"/>
  <c r="AS2864" i="95"/>
  <c r="AS2865" i="95"/>
  <c r="AS2866" i="95"/>
  <c r="AS2867" i="95"/>
  <c r="AS2868" i="95"/>
  <c r="AS2869" i="95"/>
  <c r="AS2870" i="95"/>
  <c r="AS2871" i="95"/>
  <c r="AS2872" i="95"/>
  <c r="AS2873" i="95"/>
  <c r="AS2874" i="95"/>
  <c r="AS2875" i="95"/>
  <c r="AS2876" i="95"/>
  <c r="AS2877" i="95"/>
  <c r="AS2878" i="95"/>
  <c r="AS2879" i="95"/>
  <c r="AS2880" i="95"/>
  <c r="AS2881" i="95"/>
  <c r="AS2882" i="95"/>
  <c r="AS2883" i="95"/>
  <c r="AS2884" i="95"/>
  <c r="AS2885" i="95"/>
  <c r="AS2886" i="95"/>
  <c r="AS2887" i="95"/>
  <c r="AS2888" i="95"/>
  <c r="AS2889" i="95"/>
  <c r="AS2890" i="95"/>
  <c r="AS2891" i="95"/>
  <c r="AS2892" i="95"/>
  <c r="AS2893" i="95"/>
  <c r="AS2894" i="95"/>
  <c r="AS2895" i="95"/>
  <c r="AS2896" i="95"/>
  <c r="AS2897" i="95"/>
  <c r="AS2898" i="95"/>
  <c r="AS2899" i="95"/>
  <c r="AS2900" i="95"/>
  <c r="AS2901" i="95"/>
  <c r="AS2902" i="95"/>
  <c r="AS2903" i="95"/>
  <c r="AS2904" i="95"/>
  <c r="AS2905" i="95"/>
  <c r="AS2906" i="95"/>
  <c r="AS2907" i="95"/>
  <c r="AS2908" i="95"/>
  <c r="AS2909" i="95"/>
  <c r="AS2910" i="95"/>
  <c r="AS2911" i="95"/>
  <c r="AS2912" i="95"/>
  <c r="AS2913" i="95"/>
  <c r="AS2914" i="95"/>
  <c r="AS2915" i="95"/>
  <c r="AS2916" i="95"/>
  <c r="AS2917" i="95"/>
  <c r="AS2918" i="95"/>
  <c r="AS2919" i="95"/>
  <c r="AS2920" i="95"/>
  <c r="AS2921" i="95"/>
  <c r="AS2922" i="95"/>
  <c r="AS2923" i="95"/>
  <c r="AS2924" i="95"/>
  <c r="AS2925" i="95"/>
  <c r="AS2926" i="95"/>
  <c r="AS2927" i="95"/>
  <c r="AS2928" i="95"/>
  <c r="AS2929" i="95"/>
  <c r="AS2930" i="95"/>
  <c r="AS2931" i="95"/>
  <c r="AS2932" i="95"/>
  <c r="AS2933" i="95"/>
  <c r="AS2934" i="95"/>
  <c r="AS2935" i="95"/>
  <c r="AS2936" i="95"/>
  <c r="AS2937" i="95"/>
  <c r="AS2938" i="95"/>
  <c r="AS2939" i="95"/>
  <c r="AS2940" i="95"/>
  <c r="AS2941" i="95"/>
  <c r="AS2942" i="95"/>
  <c r="AS2943" i="95"/>
  <c r="AS2944" i="95"/>
  <c r="AS2945" i="95"/>
  <c r="AS2946" i="95"/>
  <c r="AS2947" i="95"/>
  <c r="AS2948" i="95"/>
  <c r="AS2949" i="95"/>
  <c r="AS2950" i="95"/>
  <c r="AS2951" i="95"/>
  <c r="AS2952" i="95"/>
  <c r="AS2953" i="95"/>
  <c r="AS2954" i="95"/>
  <c r="AS2955" i="95"/>
  <c r="AS2956" i="95"/>
  <c r="AS2957" i="95"/>
  <c r="AS2958" i="95"/>
  <c r="AS2959" i="95"/>
  <c r="AS2960" i="95"/>
  <c r="AS2961" i="95"/>
  <c r="AS2962" i="95"/>
  <c r="AS2963" i="95"/>
  <c r="AS2964" i="95"/>
  <c r="AS2965" i="95"/>
  <c r="AS2966" i="95"/>
  <c r="AS2967" i="95"/>
  <c r="AS2968" i="95"/>
  <c r="AS2969" i="95"/>
  <c r="AS2970" i="95"/>
  <c r="AS2971" i="95"/>
  <c r="AS2972" i="95"/>
  <c r="AS2973" i="95"/>
  <c r="AS2974" i="95"/>
  <c r="AS2975" i="95"/>
  <c r="AS2976" i="95"/>
  <c r="AS2977" i="95"/>
  <c r="AS2978" i="95"/>
  <c r="AS2979" i="95"/>
  <c r="AS2980" i="95"/>
  <c r="AS2981" i="95"/>
  <c r="AS2982" i="95"/>
  <c r="AS2983" i="95"/>
  <c r="AS2984" i="95"/>
  <c r="AS2985" i="95"/>
  <c r="AS2986" i="95"/>
  <c r="AS2987" i="95"/>
  <c r="AS2988" i="95"/>
  <c r="AS2989" i="95"/>
  <c r="AS2990" i="95"/>
  <c r="AS2991" i="95"/>
  <c r="AS2992" i="95"/>
  <c r="AS2993" i="95"/>
  <c r="AS2994" i="95"/>
  <c r="AS2995" i="95"/>
  <c r="AS2996" i="95"/>
  <c r="AS2997" i="95"/>
  <c r="AS2998" i="95"/>
  <c r="AS2999" i="95"/>
  <c r="AS3000" i="95"/>
  <c r="AS3001" i="95"/>
  <c r="AS3002" i="95"/>
  <c r="AS3003" i="95"/>
  <c r="AS3004" i="95"/>
  <c r="AS3005" i="95"/>
  <c r="AS3006" i="95"/>
  <c r="AS3007" i="95"/>
  <c r="AS3008" i="95"/>
  <c r="AS3009" i="95"/>
  <c r="AS3010" i="95"/>
  <c r="AS3011" i="95"/>
  <c r="AS3012" i="95"/>
  <c r="AS3013" i="95"/>
  <c r="AS3014" i="95"/>
  <c r="AS3015" i="95"/>
  <c r="AS3016" i="95"/>
  <c r="AS3017" i="95"/>
  <c r="AS3018" i="95"/>
  <c r="AS3019" i="95"/>
  <c r="AS3020" i="95"/>
  <c r="AS3021" i="95"/>
  <c r="AS3022" i="95"/>
  <c r="AS3023" i="95"/>
  <c r="AS3024" i="95"/>
  <c r="AS3025" i="95"/>
  <c r="AS3026" i="95"/>
  <c r="AS3027" i="95"/>
  <c r="AS3028" i="95"/>
  <c r="AS3029" i="95"/>
  <c r="AS3030" i="95"/>
  <c r="AS3031" i="95"/>
  <c r="AS3032" i="95"/>
  <c r="AS3033" i="95"/>
  <c r="AS3034" i="95"/>
  <c r="AS3035" i="95"/>
  <c r="AS3036" i="95"/>
  <c r="AS3037" i="95"/>
  <c r="AS3038" i="95"/>
  <c r="AS3039" i="95"/>
  <c r="AS3040" i="95"/>
  <c r="AS3041" i="95"/>
  <c r="AS3042" i="95"/>
  <c r="AS3043" i="95"/>
  <c r="AS3044" i="95"/>
  <c r="AS3045" i="95"/>
  <c r="AS3046" i="95"/>
  <c r="AS3047" i="95"/>
  <c r="AS3048" i="95"/>
  <c r="AS3049" i="95"/>
  <c r="AS3050" i="95"/>
  <c r="AS3051" i="95"/>
  <c r="AS3052" i="95"/>
  <c r="AS3053" i="95"/>
  <c r="AS3054" i="95"/>
  <c r="AS3055" i="95"/>
  <c r="AS3056" i="95"/>
  <c r="AS3057" i="95"/>
  <c r="AS3058" i="95"/>
  <c r="AS3059" i="95"/>
  <c r="AS3060" i="95"/>
  <c r="AS3061" i="95"/>
  <c r="AS3062" i="95"/>
  <c r="AS3063" i="95"/>
  <c r="AS3064" i="95"/>
  <c r="AS3065" i="95"/>
  <c r="AS3066" i="95"/>
  <c r="AS3067" i="95"/>
  <c r="AS3068" i="95"/>
  <c r="AS3069" i="95"/>
  <c r="AS3070" i="95"/>
  <c r="AS3071" i="95"/>
  <c r="AS3072" i="95"/>
  <c r="AS3073" i="95"/>
  <c r="AS3074" i="95"/>
  <c r="AS3075" i="95"/>
  <c r="AS3076" i="95"/>
  <c r="AS3077" i="95"/>
  <c r="AS3078" i="95"/>
  <c r="AS3079" i="95"/>
  <c r="AS3080" i="95"/>
  <c r="AS3081" i="95"/>
  <c r="AS3082" i="95"/>
  <c r="AS3083" i="95"/>
  <c r="AS3084" i="95"/>
  <c r="AS3085" i="95"/>
  <c r="AS3086" i="95"/>
  <c r="AS3087" i="95"/>
  <c r="AS3088" i="95"/>
  <c r="AS3089" i="95"/>
  <c r="AS3090" i="95"/>
  <c r="AS3091" i="95"/>
  <c r="AS3092" i="95"/>
  <c r="AS3093" i="95"/>
  <c r="AS3094" i="95"/>
  <c r="AS3095" i="95"/>
  <c r="AS3096" i="95"/>
  <c r="AS3097" i="95"/>
  <c r="AS3098" i="95"/>
  <c r="AS3099" i="95"/>
  <c r="AS3100" i="95"/>
  <c r="AS3101" i="95"/>
  <c r="AS3102" i="95"/>
  <c r="AS3103" i="95"/>
  <c r="AS3104" i="95"/>
  <c r="AS3105" i="95"/>
  <c r="AS3106" i="95"/>
  <c r="AS3107" i="95"/>
  <c r="AS3108" i="95"/>
  <c r="AS3109" i="95"/>
  <c r="AS3110" i="95"/>
  <c r="AS3111" i="95"/>
  <c r="AS3112" i="95"/>
  <c r="AS3113" i="95"/>
  <c r="AS3114" i="95"/>
  <c r="AS3115" i="95"/>
  <c r="AS3116" i="95"/>
  <c r="AS3117" i="95"/>
  <c r="AS3118" i="95"/>
  <c r="AS3119" i="95"/>
  <c r="AS3120" i="95"/>
  <c r="AS3121" i="95"/>
  <c r="AS3122" i="95"/>
  <c r="AS3123" i="95"/>
  <c r="AS3124" i="95"/>
  <c r="AS3125" i="95"/>
  <c r="AS3126" i="95"/>
  <c r="AS3127" i="95"/>
  <c r="AS3128" i="95"/>
  <c r="AS3129" i="95"/>
  <c r="AS3130" i="95"/>
  <c r="AS3131" i="95"/>
  <c r="AS3132" i="95"/>
  <c r="AS3133" i="95"/>
  <c r="AS3134" i="95"/>
  <c r="AS3135" i="95"/>
  <c r="AS3136" i="95"/>
  <c r="AS3137" i="95"/>
  <c r="AS3138" i="95"/>
  <c r="AS3139" i="95"/>
  <c r="AS3140" i="95"/>
  <c r="AS3141" i="95"/>
  <c r="AS3142" i="95"/>
  <c r="AS3143" i="95"/>
  <c r="AS3144" i="95"/>
  <c r="AS3145" i="95"/>
  <c r="AS3146" i="95"/>
  <c r="AS3147" i="95"/>
  <c r="AS3148" i="95"/>
  <c r="AS3149" i="95"/>
  <c r="AS3150" i="95"/>
  <c r="AS3151" i="95"/>
  <c r="AS3152" i="95"/>
  <c r="AS3153" i="95"/>
  <c r="AS3154" i="95"/>
  <c r="AS3155" i="95"/>
  <c r="AS3156" i="95"/>
  <c r="AS3157" i="95"/>
  <c r="AS3158" i="95"/>
  <c r="AS3159" i="95"/>
  <c r="AS3160" i="95"/>
  <c r="AS3161" i="95"/>
  <c r="AS3162" i="95"/>
  <c r="AS3163" i="95"/>
  <c r="AS3164" i="95"/>
  <c r="AS3165" i="95"/>
  <c r="AS3166" i="95"/>
  <c r="AS3167" i="95"/>
  <c r="AS3168" i="95"/>
  <c r="AS3169" i="95"/>
  <c r="AS3170" i="95"/>
  <c r="AS3171" i="95"/>
  <c r="AS3172" i="95"/>
  <c r="AS3173" i="95"/>
  <c r="AS3174" i="95"/>
  <c r="AS3175" i="95"/>
  <c r="AS3176" i="95"/>
  <c r="AS3177" i="95"/>
  <c r="AS3178" i="95"/>
  <c r="AS3179" i="95"/>
  <c r="AS3180" i="95"/>
  <c r="AS3181" i="95"/>
  <c r="AS3182" i="95"/>
  <c r="AS3183" i="95"/>
  <c r="AS3184" i="95"/>
  <c r="AS3185" i="95"/>
  <c r="AS3186" i="95"/>
  <c r="AS3187" i="95"/>
  <c r="AS3188" i="95"/>
  <c r="AS3189" i="95"/>
  <c r="AS3190" i="95"/>
  <c r="AS3191" i="95"/>
  <c r="AS3192" i="95"/>
  <c r="AS3193" i="95"/>
  <c r="AS3194" i="95"/>
  <c r="AS3195" i="95"/>
  <c r="AS3196" i="95"/>
  <c r="AS3197" i="95"/>
  <c r="AS3198" i="95"/>
  <c r="AS3199" i="95"/>
  <c r="AS3200" i="95"/>
  <c r="AS3201" i="95"/>
  <c r="AS3202" i="95"/>
  <c r="AS3203" i="95"/>
  <c r="AS3204" i="95"/>
  <c r="AS3205" i="95"/>
  <c r="AS3206" i="95"/>
  <c r="AS3207" i="95"/>
  <c r="AS3208" i="95"/>
  <c r="AS3209" i="95"/>
  <c r="AS3210" i="95"/>
  <c r="AS3211" i="95"/>
  <c r="AS3212" i="95"/>
  <c r="AS3213" i="95"/>
  <c r="AS3214" i="95"/>
  <c r="AS3215" i="95"/>
  <c r="AS3216" i="95"/>
  <c r="AS3217" i="95"/>
  <c r="AS3218" i="95"/>
  <c r="AS3219" i="95"/>
  <c r="AS3220" i="95"/>
  <c r="AS3221" i="95"/>
  <c r="AS3222" i="95"/>
  <c r="AS3223" i="95"/>
  <c r="AS3224" i="95"/>
  <c r="AS3225" i="95"/>
  <c r="AS3226" i="95"/>
  <c r="AS3227" i="95"/>
  <c r="AS3228" i="95"/>
  <c r="AS3229" i="95"/>
  <c r="AS3230" i="95"/>
  <c r="AS3231" i="95"/>
  <c r="AS3232" i="95"/>
  <c r="AS3233" i="95"/>
  <c r="AS3234" i="95"/>
  <c r="AS3235" i="95"/>
  <c r="AS3236" i="95"/>
  <c r="AS3237" i="95"/>
  <c r="AS3238" i="95"/>
  <c r="AS3239" i="95"/>
  <c r="AS3240" i="95"/>
  <c r="AS3241" i="95"/>
  <c r="AS3242" i="95"/>
  <c r="AS3243" i="95"/>
  <c r="AS3244" i="95"/>
  <c r="AS3245" i="95"/>
  <c r="AS3246" i="95"/>
  <c r="AS3247" i="95"/>
  <c r="AS3248" i="95"/>
  <c r="AS3249" i="95"/>
  <c r="AS3250" i="95"/>
  <c r="AS3251" i="95"/>
  <c r="AS3252" i="95"/>
  <c r="AS3253" i="95"/>
  <c r="AS3254" i="95"/>
  <c r="AS3255" i="95"/>
  <c r="AS3256" i="95"/>
  <c r="AS3257" i="95"/>
  <c r="AS3258" i="95"/>
  <c r="AS3259" i="95"/>
  <c r="AS3260" i="95"/>
  <c r="AS3261" i="95"/>
  <c r="AS3262" i="95"/>
  <c r="AS3263" i="95"/>
  <c r="AS3264" i="95"/>
  <c r="AS3265" i="95"/>
  <c r="AS3266" i="95"/>
  <c r="AS3267" i="95"/>
  <c r="AS3268" i="95"/>
  <c r="AS3269" i="95"/>
  <c r="AS3270" i="95"/>
  <c r="AS3271" i="95"/>
  <c r="AS3272" i="95"/>
  <c r="AS3273" i="95"/>
  <c r="AS3274" i="95"/>
  <c r="AS3275" i="95"/>
  <c r="AS3276" i="95"/>
  <c r="AS3277" i="95"/>
  <c r="AS3278" i="95"/>
  <c r="AS3279" i="95"/>
  <c r="AS3280" i="95"/>
  <c r="AS3281" i="95"/>
  <c r="AS3282" i="95"/>
  <c r="AS3283" i="95"/>
  <c r="AS3284" i="95"/>
  <c r="AS3285" i="95"/>
  <c r="AS3286" i="95"/>
  <c r="AS3287" i="95"/>
  <c r="AS3288" i="95"/>
  <c r="AS3289" i="95"/>
  <c r="AS3290" i="95"/>
  <c r="AS3291" i="95"/>
  <c r="AS3292" i="95"/>
  <c r="AS3293" i="95"/>
  <c r="AS3294" i="95"/>
  <c r="AS3295" i="95"/>
  <c r="AS3296" i="95"/>
  <c r="AS3297" i="95"/>
  <c r="AS3298" i="95"/>
  <c r="AS3299" i="95"/>
  <c r="AS3300" i="95"/>
  <c r="AS3301" i="95"/>
  <c r="AS3302" i="95"/>
  <c r="AS3303" i="95"/>
  <c r="AS3304" i="95"/>
  <c r="AS3305" i="95"/>
  <c r="AS3306" i="95"/>
  <c r="AS3307" i="95"/>
  <c r="AS3308" i="95"/>
  <c r="AS3309" i="95"/>
  <c r="AS3310" i="95"/>
  <c r="AS3311" i="95"/>
  <c r="AS3312" i="95"/>
  <c r="AS3313" i="95"/>
  <c r="AS3314" i="95"/>
  <c r="AS3315" i="95"/>
  <c r="AS3316" i="95"/>
  <c r="AS3317" i="95"/>
  <c r="AS3318" i="95"/>
  <c r="AS3319" i="95"/>
  <c r="AS3320" i="95"/>
  <c r="AS3321" i="95"/>
  <c r="AS3322" i="95"/>
  <c r="AS3323" i="95"/>
  <c r="AS3324" i="95"/>
  <c r="AS3325" i="95"/>
  <c r="AS3326" i="95"/>
  <c r="AS3327" i="95"/>
  <c r="AS3328" i="95"/>
  <c r="AS3329" i="95"/>
  <c r="AS3330" i="95"/>
  <c r="AS3331" i="95"/>
  <c r="AS3332" i="95"/>
  <c r="AS3333" i="95"/>
  <c r="AS3334" i="95"/>
  <c r="AS3335" i="95"/>
  <c r="AS3336" i="95"/>
  <c r="AS3337" i="95"/>
  <c r="AS3338" i="95"/>
  <c r="AS3339" i="95"/>
  <c r="AS3340" i="95"/>
  <c r="AS3341" i="95"/>
  <c r="AS3342" i="95"/>
  <c r="AS3343" i="95"/>
  <c r="AS3344" i="95"/>
  <c r="AS3345" i="95"/>
  <c r="AS3346" i="95"/>
  <c r="AS3347" i="95"/>
  <c r="AS3348" i="95"/>
  <c r="AS3349" i="95"/>
  <c r="AS3350" i="95"/>
  <c r="AS3351" i="95"/>
  <c r="AS3352" i="95"/>
  <c r="AS3353" i="95"/>
  <c r="AS3354" i="95"/>
  <c r="AS3355" i="95"/>
  <c r="AS3356" i="95"/>
  <c r="AS3357" i="95"/>
  <c r="AS3358" i="95"/>
  <c r="AS3359" i="95"/>
  <c r="AS3360" i="95"/>
  <c r="AS3361" i="95"/>
  <c r="AS3362" i="95"/>
  <c r="AS3363" i="95"/>
  <c r="AS3364" i="95"/>
  <c r="AS3365" i="95"/>
  <c r="AS3366" i="95"/>
  <c r="AS3367" i="95"/>
  <c r="AS3368" i="95"/>
  <c r="AS3369" i="95"/>
  <c r="AS3370" i="95"/>
  <c r="AS3371" i="95"/>
  <c r="AS3372" i="95"/>
  <c r="AS3373" i="95"/>
  <c r="AS3374" i="95"/>
  <c r="AS3375" i="95"/>
  <c r="AS3376" i="95"/>
  <c r="AS3377" i="95"/>
  <c r="AS3378" i="95"/>
  <c r="AS3379" i="95"/>
  <c r="AS3380" i="95"/>
  <c r="AS3381" i="95"/>
  <c r="AS3382" i="95"/>
  <c r="AS3383" i="95"/>
  <c r="AS3384" i="95"/>
  <c r="AS3385" i="95"/>
  <c r="AS3386" i="95"/>
  <c r="AS3387" i="95"/>
  <c r="AS3388" i="95"/>
  <c r="AS3389" i="95"/>
  <c r="AS3390" i="95"/>
  <c r="AS3391" i="95"/>
  <c r="AS3392" i="95"/>
  <c r="AS3393" i="95"/>
  <c r="AS3394" i="95"/>
  <c r="AS3395" i="95"/>
  <c r="AS3396" i="95"/>
  <c r="AS3397" i="95"/>
  <c r="AS3398" i="95"/>
  <c r="AS3399" i="95"/>
  <c r="AS3400" i="95"/>
  <c r="AS3401" i="95"/>
  <c r="AS3402" i="95"/>
  <c r="AS3403" i="95"/>
  <c r="AS3404" i="95"/>
  <c r="AS3405" i="95"/>
  <c r="AS3406" i="95"/>
  <c r="AS3407" i="95"/>
  <c r="AS3408" i="95"/>
  <c r="AS3409" i="95"/>
  <c r="AS3410" i="95"/>
  <c r="AS3411" i="95"/>
  <c r="AS3412" i="95"/>
  <c r="AS3413" i="95"/>
  <c r="AS3414" i="95"/>
  <c r="AS3415" i="95"/>
  <c r="AS3416" i="95"/>
  <c r="AS3417" i="95"/>
  <c r="AS3418" i="95"/>
  <c r="AS3419" i="95"/>
  <c r="AS3420" i="95"/>
  <c r="AS3421" i="95"/>
  <c r="AS3422" i="95"/>
  <c r="AS3423" i="95"/>
  <c r="AS3424" i="95"/>
  <c r="AS3425" i="95"/>
  <c r="AS3426" i="95"/>
  <c r="AS3427" i="95"/>
  <c r="AS3428" i="95"/>
  <c r="AS3429" i="95"/>
  <c r="AS3430" i="95"/>
  <c r="AS3431" i="95"/>
  <c r="AS3432" i="95"/>
  <c r="AS3433" i="95"/>
  <c r="AS3434" i="95"/>
  <c r="AS3435" i="95"/>
  <c r="AS3436" i="95"/>
  <c r="AS3437" i="95"/>
  <c r="AS3438" i="95"/>
  <c r="AS3439" i="95"/>
  <c r="AS3440" i="95"/>
  <c r="AS3441" i="95"/>
  <c r="AS3442" i="95"/>
  <c r="AS3443" i="95"/>
  <c r="AS3444" i="95"/>
  <c r="AS3445" i="95"/>
  <c r="AS3446" i="95"/>
  <c r="AS3447" i="95"/>
  <c r="AS3448" i="95"/>
  <c r="AS3449" i="95"/>
  <c r="AS3450" i="95"/>
  <c r="AS3451" i="95"/>
  <c r="AS3452" i="95"/>
  <c r="AS3453" i="95"/>
  <c r="AS3454" i="95"/>
  <c r="AS3455" i="95"/>
  <c r="AS3456" i="95"/>
  <c r="AS3457" i="95"/>
  <c r="AS3458" i="95"/>
  <c r="AS3459" i="95"/>
  <c r="AS3460" i="95"/>
  <c r="AS3461" i="95"/>
  <c r="AS3462" i="95"/>
  <c r="AS3463" i="95"/>
  <c r="AS3464" i="95"/>
  <c r="AS3465" i="95"/>
  <c r="AS3466" i="95"/>
  <c r="AS3467" i="95"/>
  <c r="AS3468" i="95"/>
  <c r="AS3469" i="95"/>
  <c r="AS3470" i="95"/>
  <c r="AS3471" i="95"/>
  <c r="AS3472" i="95"/>
  <c r="AS3473" i="95"/>
  <c r="AS3474" i="95"/>
  <c r="AS3475" i="95"/>
  <c r="AS3476" i="95"/>
  <c r="AS3477" i="95"/>
  <c r="AS3478" i="95"/>
  <c r="AS3479" i="95"/>
  <c r="AS3480" i="95"/>
  <c r="AS3481" i="95"/>
  <c r="AS3482" i="95"/>
  <c r="AS3483" i="95"/>
  <c r="AS3484" i="95"/>
  <c r="AS3485" i="95"/>
  <c r="AS3486" i="95"/>
  <c r="AS3487" i="95"/>
  <c r="AS3488" i="95"/>
  <c r="AS3489" i="95"/>
  <c r="AS3490" i="95"/>
  <c r="AS3491" i="95"/>
  <c r="AS3492" i="95"/>
  <c r="AS3493" i="95"/>
  <c r="AS3494" i="95"/>
  <c r="AS3495" i="95"/>
  <c r="AS3496" i="95"/>
  <c r="AS3497" i="95"/>
  <c r="AS3498" i="95"/>
  <c r="AS3499" i="95"/>
  <c r="AS3500" i="95"/>
  <c r="AS3501" i="95"/>
  <c r="AS3502" i="95"/>
  <c r="AS3503" i="95"/>
  <c r="AS3504" i="95"/>
  <c r="AS3505" i="95"/>
  <c r="AS3506" i="95"/>
  <c r="AS3507" i="95"/>
  <c r="AS3508" i="95"/>
  <c r="AS3509" i="95"/>
  <c r="AS3510" i="95"/>
  <c r="AS3511" i="95"/>
  <c r="AS3512" i="95"/>
  <c r="AS3513" i="95"/>
  <c r="AS3514" i="95"/>
  <c r="AS3515" i="95"/>
  <c r="AS3516" i="95"/>
  <c r="AS3517" i="95"/>
  <c r="AS3518" i="95"/>
  <c r="AS3519" i="95"/>
  <c r="AS3520" i="95"/>
  <c r="AS3521" i="95"/>
  <c r="AS3522" i="95"/>
  <c r="AS3523" i="95"/>
  <c r="AS3524" i="95"/>
  <c r="AS3525" i="95"/>
  <c r="AS3526" i="95"/>
  <c r="AS3527" i="95"/>
  <c r="AS3528" i="95"/>
  <c r="AS3529" i="95"/>
  <c r="AS3530" i="95"/>
  <c r="AS3531" i="95"/>
  <c r="AS3532" i="95"/>
  <c r="AS3533" i="95"/>
  <c r="AS3534" i="95"/>
  <c r="AS3535" i="95"/>
  <c r="AS3536" i="95"/>
  <c r="AS3537" i="95"/>
  <c r="AS3538" i="95"/>
  <c r="AS3539" i="95"/>
  <c r="AS3540" i="95"/>
  <c r="AS3541" i="95"/>
  <c r="AS3542" i="95"/>
  <c r="AS3543" i="95"/>
  <c r="AS3544" i="95"/>
  <c r="AS3545" i="95"/>
  <c r="AS3546" i="95"/>
  <c r="AS3547" i="95"/>
  <c r="AS3548" i="95"/>
  <c r="AS3549" i="95"/>
  <c r="AS3550" i="95"/>
  <c r="AS3551" i="95"/>
  <c r="AS3552" i="95"/>
  <c r="AS3553" i="95"/>
  <c r="AS3554" i="95"/>
  <c r="AS3555" i="95"/>
  <c r="AS3556" i="95"/>
  <c r="AS3557" i="95"/>
  <c r="AS3558" i="95"/>
  <c r="AS3559" i="95"/>
  <c r="AS3560" i="95"/>
  <c r="AS3561" i="95"/>
  <c r="AS3562" i="95"/>
  <c r="AS3563" i="95"/>
  <c r="AS3564" i="95"/>
  <c r="AS3565" i="95"/>
  <c r="AS3566" i="95"/>
  <c r="AS3567" i="95"/>
  <c r="AS3568" i="95"/>
  <c r="AS3569" i="95"/>
  <c r="AS3570" i="95"/>
  <c r="AS3571" i="95"/>
  <c r="AS3572" i="95"/>
  <c r="AS3573" i="95"/>
  <c r="AS3574" i="95"/>
  <c r="AS3575" i="95"/>
  <c r="AS3576" i="95"/>
  <c r="AS3577" i="95"/>
  <c r="AS3578" i="95"/>
  <c r="AS3579" i="95"/>
  <c r="AS3580" i="95"/>
  <c r="AS3581" i="95"/>
  <c r="AS3582" i="95"/>
  <c r="AS3583" i="95"/>
  <c r="AS3584" i="95"/>
  <c r="AS3585" i="95"/>
  <c r="AS3586" i="95"/>
  <c r="AS3587" i="95"/>
  <c r="AS3588" i="95"/>
  <c r="AS3589" i="95"/>
  <c r="AS3590" i="95"/>
  <c r="AS3591" i="95"/>
  <c r="AS3592" i="95"/>
  <c r="AS3593" i="95"/>
  <c r="AS3594" i="95"/>
  <c r="AS3595" i="95"/>
  <c r="AS3596" i="95"/>
  <c r="AS3597" i="95"/>
  <c r="AS3598" i="95"/>
  <c r="AS3599" i="95"/>
  <c r="AS3600" i="95"/>
  <c r="AS3601" i="95"/>
  <c r="AS3602" i="95"/>
  <c r="AS3603" i="95"/>
  <c r="AS3604" i="95"/>
  <c r="AS3605" i="95"/>
  <c r="AS3606" i="95"/>
  <c r="AS3607" i="95"/>
  <c r="AS3608" i="95"/>
  <c r="AS3609" i="95"/>
  <c r="AS3610" i="95"/>
  <c r="AS3611" i="95"/>
  <c r="AS3612" i="95"/>
  <c r="AS3613" i="95"/>
  <c r="AS3614" i="95"/>
  <c r="AS3615" i="95"/>
  <c r="AS3616" i="95"/>
  <c r="AS3617" i="95"/>
  <c r="AS3618" i="95"/>
  <c r="AS3619" i="95"/>
  <c r="AS3620" i="95"/>
  <c r="AS3621" i="95"/>
  <c r="AS3622" i="95"/>
  <c r="AS3623" i="95"/>
  <c r="AS3624" i="95"/>
  <c r="AS3625" i="95"/>
  <c r="AS3626" i="95"/>
  <c r="AS3627" i="95"/>
  <c r="AS3628" i="95"/>
  <c r="AS3629" i="95"/>
  <c r="AS3630" i="95"/>
  <c r="AS3631" i="95"/>
  <c r="AS3632" i="95"/>
  <c r="AS3633" i="95"/>
  <c r="AS3634" i="95"/>
  <c r="AS3635" i="95"/>
  <c r="AS3636" i="95"/>
  <c r="AS13" i="95"/>
  <c r="AO3636" i="95"/>
  <c r="AQ3636" i="95"/>
  <c r="AR3636" i="95"/>
  <c r="AO3632" i="95"/>
  <c r="AQ3632" i="95" s="1"/>
  <c r="AR3632" i="95"/>
  <c r="AO3633" i="95"/>
  <c r="AQ3633" i="95" s="1"/>
  <c r="AR3633" i="95"/>
  <c r="AO3634" i="95"/>
  <c r="AQ3634" i="95"/>
  <c r="AR3634" i="95"/>
  <c r="AO3635" i="95"/>
  <c r="AQ3635" i="95" s="1"/>
  <c r="AR3635" i="95"/>
  <c r="AO14" i="95"/>
  <c r="AO15" i="95"/>
  <c r="AO16" i="95"/>
  <c r="AO17" i="95"/>
  <c r="AO18" i="95"/>
  <c r="AO19" i="95"/>
  <c r="AO20" i="95"/>
  <c r="AO21" i="95"/>
  <c r="AO22" i="95"/>
  <c r="AO23" i="95"/>
  <c r="AO24" i="95"/>
  <c r="AO25" i="95"/>
  <c r="AO26" i="95"/>
  <c r="AO27" i="95"/>
  <c r="AO28" i="95"/>
  <c r="AO29" i="95"/>
  <c r="AO30" i="95"/>
  <c r="AO31" i="95"/>
  <c r="AO32" i="95"/>
  <c r="AO33" i="95"/>
  <c r="AO34" i="95"/>
  <c r="AO35" i="95"/>
  <c r="AO36" i="95"/>
  <c r="AO37" i="95"/>
  <c r="AO38" i="95"/>
  <c r="AO39" i="95"/>
  <c r="AO40" i="95"/>
  <c r="AO41" i="95"/>
  <c r="AO42" i="95"/>
  <c r="AO43" i="95"/>
  <c r="AO44" i="95"/>
  <c r="AO45" i="95"/>
  <c r="AO46" i="95"/>
  <c r="AO47" i="95"/>
  <c r="AO48" i="95"/>
  <c r="AO49" i="95"/>
  <c r="AO50" i="95"/>
  <c r="AO51" i="95"/>
  <c r="AO52" i="95"/>
  <c r="AO53" i="95"/>
  <c r="AO54" i="95"/>
  <c r="AO55" i="95"/>
  <c r="AO56" i="95"/>
  <c r="AO57" i="95"/>
  <c r="AO58" i="95"/>
  <c r="AO59" i="95"/>
  <c r="AO60" i="95"/>
  <c r="AO61" i="95"/>
  <c r="AO62" i="95"/>
  <c r="AO63" i="95"/>
  <c r="AO64" i="95"/>
  <c r="AO65" i="95"/>
  <c r="AO66" i="95"/>
  <c r="AO67" i="95"/>
  <c r="AO68" i="95"/>
  <c r="AO69" i="95"/>
  <c r="AO70" i="95"/>
  <c r="AO71" i="95"/>
  <c r="AO72" i="95"/>
  <c r="AO73" i="95"/>
  <c r="AO74" i="95"/>
  <c r="AO75" i="95"/>
  <c r="AO76" i="95"/>
  <c r="AO77" i="95"/>
  <c r="AO78" i="95"/>
  <c r="AO79" i="95"/>
  <c r="AO80" i="95"/>
  <c r="AO81" i="95"/>
  <c r="AO82" i="95"/>
  <c r="AO83" i="95"/>
  <c r="AO84" i="95"/>
  <c r="AO85" i="95"/>
  <c r="AO86" i="95"/>
  <c r="AO87" i="95"/>
  <c r="AO88" i="95"/>
  <c r="AO89" i="95"/>
  <c r="AO90" i="95"/>
  <c r="AO91" i="95"/>
  <c r="AO92" i="95"/>
  <c r="AO93" i="95"/>
  <c r="AO94" i="95"/>
  <c r="AO95" i="95"/>
  <c r="AO96" i="95"/>
  <c r="AO97" i="95"/>
  <c r="AO98" i="95"/>
  <c r="AO99" i="95"/>
  <c r="AO100" i="95"/>
  <c r="AO101" i="95"/>
  <c r="AO102" i="95"/>
  <c r="AO103" i="95"/>
  <c r="AO104" i="95"/>
  <c r="AO105" i="95"/>
  <c r="AO106" i="95"/>
  <c r="AO107" i="95"/>
  <c r="AO108" i="95"/>
  <c r="AO109" i="95"/>
  <c r="AO110" i="95"/>
  <c r="AO111" i="95"/>
  <c r="AO112" i="95"/>
  <c r="AO113" i="95"/>
  <c r="AO114" i="95"/>
  <c r="AO115" i="95"/>
  <c r="AO116" i="95"/>
  <c r="AO117" i="95"/>
  <c r="AO118" i="95"/>
  <c r="AO119" i="95"/>
  <c r="AO120" i="95"/>
  <c r="AO121" i="95"/>
  <c r="AO122" i="95"/>
  <c r="AO123" i="95"/>
  <c r="AO124" i="95"/>
  <c r="AO125" i="95"/>
  <c r="AO126" i="95"/>
  <c r="AO127" i="95"/>
  <c r="AO128" i="95"/>
  <c r="AO129" i="95"/>
  <c r="AO130" i="95"/>
  <c r="AO131" i="95"/>
  <c r="AO132" i="95"/>
  <c r="AO133" i="95"/>
  <c r="AO134" i="95"/>
  <c r="AO135" i="95"/>
  <c r="AO136" i="95"/>
  <c r="AO137" i="95"/>
  <c r="AO138" i="95"/>
  <c r="AO139" i="95"/>
  <c r="AO140" i="95"/>
  <c r="AO141" i="95"/>
  <c r="AO142" i="95"/>
  <c r="AO143" i="95"/>
  <c r="AO144" i="95"/>
  <c r="AO145" i="95"/>
  <c r="AO146" i="95"/>
  <c r="AO147" i="95"/>
  <c r="AO148" i="95"/>
  <c r="AO149" i="95"/>
  <c r="AO150" i="95"/>
  <c r="AO151" i="95"/>
  <c r="AO152" i="95"/>
  <c r="AO153" i="95"/>
  <c r="AO154" i="95"/>
  <c r="AO155" i="95"/>
  <c r="AO156" i="95"/>
  <c r="AO157" i="95"/>
  <c r="AO158" i="95"/>
  <c r="AO159" i="95"/>
  <c r="AO160" i="95"/>
  <c r="AO161" i="95"/>
  <c r="AO162" i="95"/>
  <c r="AO163" i="95"/>
  <c r="AO164" i="95"/>
  <c r="AO165" i="95"/>
  <c r="AO166" i="95"/>
  <c r="AO167" i="95"/>
  <c r="AO168" i="95"/>
  <c r="AO169" i="95"/>
  <c r="AO170" i="95"/>
  <c r="AO171" i="95"/>
  <c r="AO172" i="95"/>
  <c r="AO173" i="95"/>
  <c r="AO174" i="95"/>
  <c r="AO175" i="95"/>
  <c r="AO176" i="95"/>
  <c r="AO177" i="95"/>
  <c r="AO178" i="95"/>
  <c r="AO179" i="95"/>
  <c r="AO180" i="95"/>
  <c r="AO181" i="95"/>
  <c r="AO182" i="95"/>
  <c r="AO183" i="95"/>
  <c r="AO184" i="95"/>
  <c r="AO185" i="95"/>
  <c r="AO186" i="95"/>
  <c r="AO187" i="95"/>
  <c r="AO188" i="95"/>
  <c r="AO189" i="95"/>
  <c r="AO190" i="95"/>
  <c r="AO191" i="95"/>
  <c r="AO192" i="95"/>
  <c r="AO193" i="95"/>
  <c r="AO194" i="95"/>
  <c r="AO195" i="95"/>
  <c r="AO196" i="95"/>
  <c r="AO197" i="95"/>
  <c r="AO198" i="95"/>
  <c r="AO199" i="95"/>
  <c r="AO200" i="95"/>
  <c r="AO201" i="95"/>
  <c r="AO202" i="95"/>
  <c r="AO203" i="95"/>
  <c r="AO204" i="95"/>
  <c r="AO205" i="95"/>
  <c r="AO206" i="95"/>
  <c r="AO207" i="95"/>
  <c r="AO208" i="95"/>
  <c r="AO209" i="95"/>
  <c r="AO210" i="95"/>
  <c r="AO211" i="95"/>
  <c r="AO212" i="95"/>
  <c r="AO213" i="95"/>
  <c r="AO214" i="95"/>
  <c r="AO215" i="95"/>
  <c r="AO216" i="95"/>
  <c r="AO217" i="95"/>
  <c r="AO218" i="95"/>
  <c r="AO219" i="95"/>
  <c r="AO220" i="95"/>
  <c r="AO221" i="95"/>
  <c r="AO222" i="95"/>
  <c r="AO223" i="95"/>
  <c r="AO224" i="95"/>
  <c r="AO225" i="95"/>
  <c r="AO226" i="95"/>
  <c r="AO227" i="95"/>
  <c r="AO228" i="95"/>
  <c r="AO229" i="95"/>
  <c r="AO230" i="95"/>
  <c r="AO231" i="95"/>
  <c r="AO232" i="95"/>
  <c r="AO233" i="95"/>
  <c r="AO234" i="95"/>
  <c r="AO235" i="95"/>
  <c r="AO236" i="95"/>
  <c r="AO237" i="95"/>
  <c r="AO238" i="95"/>
  <c r="AO239" i="95"/>
  <c r="AO240" i="95"/>
  <c r="AO241" i="95"/>
  <c r="AO242" i="95"/>
  <c r="AO243" i="95"/>
  <c r="AO244" i="95"/>
  <c r="AO245" i="95"/>
  <c r="AO246" i="95"/>
  <c r="AO247" i="95"/>
  <c r="AO248" i="95"/>
  <c r="AO249" i="95"/>
  <c r="AO250" i="95"/>
  <c r="AO251" i="95"/>
  <c r="AO252" i="95"/>
  <c r="AO253" i="95"/>
  <c r="AO254" i="95"/>
  <c r="AO255" i="95"/>
  <c r="AO256" i="95"/>
  <c r="AO257" i="95"/>
  <c r="AO258" i="95"/>
  <c r="AO259" i="95"/>
  <c r="AO260" i="95"/>
  <c r="AO261" i="95"/>
  <c r="AO262" i="95"/>
  <c r="AO263" i="95"/>
  <c r="AO264" i="95"/>
  <c r="AO265" i="95"/>
  <c r="AO266" i="95"/>
  <c r="AO267" i="95"/>
  <c r="AO268" i="95"/>
  <c r="AO269" i="95"/>
  <c r="AO270" i="95"/>
  <c r="AO271" i="95"/>
  <c r="AO272" i="95"/>
  <c r="AO273" i="95"/>
  <c r="AO274" i="95"/>
  <c r="AO275" i="95"/>
  <c r="AO276" i="95"/>
  <c r="AO277" i="95"/>
  <c r="AO278" i="95"/>
  <c r="AO279" i="95"/>
  <c r="AO280" i="95"/>
  <c r="AO281" i="95"/>
  <c r="AO282" i="95"/>
  <c r="AO283" i="95"/>
  <c r="AO284" i="95"/>
  <c r="AO285" i="95"/>
  <c r="AO286" i="95"/>
  <c r="AO287" i="95"/>
  <c r="AO288" i="95"/>
  <c r="AO289" i="95"/>
  <c r="AO290" i="95"/>
  <c r="AO291" i="95"/>
  <c r="AO292" i="95"/>
  <c r="AO293" i="95"/>
  <c r="AO294" i="95"/>
  <c r="AO295" i="95"/>
  <c r="AO296" i="95"/>
  <c r="AO297" i="95"/>
  <c r="AO298" i="95"/>
  <c r="AO299" i="95"/>
  <c r="AO300" i="95"/>
  <c r="AO301" i="95"/>
  <c r="AO302" i="95"/>
  <c r="AO303" i="95"/>
  <c r="AO304" i="95"/>
  <c r="AO305" i="95"/>
  <c r="AO306" i="95"/>
  <c r="AO307" i="95"/>
  <c r="AO308" i="95"/>
  <c r="AO309" i="95"/>
  <c r="AO310" i="95"/>
  <c r="AO311" i="95"/>
  <c r="AO312" i="95"/>
  <c r="AO313" i="95"/>
  <c r="AO314" i="95"/>
  <c r="AO315" i="95"/>
  <c r="AO316" i="95"/>
  <c r="AO317" i="95"/>
  <c r="AO318" i="95"/>
  <c r="AO319" i="95"/>
  <c r="AO320" i="95"/>
  <c r="AO321" i="95"/>
  <c r="AO322" i="95"/>
  <c r="AO323" i="95"/>
  <c r="AO324" i="95"/>
  <c r="AO325" i="95"/>
  <c r="AO326" i="95"/>
  <c r="AO327" i="95"/>
  <c r="AO328" i="95"/>
  <c r="AO329" i="95"/>
  <c r="AO330" i="95"/>
  <c r="AO331" i="95"/>
  <c r="AO332" i="95"/>
  <c r="AO333" i="95"/>
  <c r="AO334" i="95"/>
  <c r="AO335" i="95"/>
  <c r="AO336" i="95"/>
  <c r="AO337" i="95"/>
  <c r="AO338" i="95"/>
  <c r="AO339" i="95"/>
  <c r="AO340" i="95"/>
  <c r="AO341" i="95"/>
  <c r="AO342" i="95"/>
  <c r="AO343" i="95"/>
  <c r="AO344" i="95"/>
  <c r="AO345" i="95"/>
  <c r="AO346" i="95"/>
  <c r="AO347" i="95"/>
  <c r="AO348" i="95"/>
  <c r="AO349" i="95"/>
  <c r="AO350" i="95"/>
  <c r="AO351" i="95"/>
  <c r="AO352" i="95"/>
  <c r="AO353" i="95"/>
  <c r="AO354" i="95"/>
  <c r="AO355" i="95"/>
  <c r="AO356" i="95"/>
  <c r="AO357" i="95"/>
  <c r="AO358" i="95"/>
  <c r="AO359" i="95"/>
  <c r="AO360" i="95"/>
  <c r="AO361" i="95"/>
  <c r="AO362" i="95"/>
  <c r="AO363" i="95"/>
  <c r="AO364" i="95"/>
  <c r="AO365" i="95"/>
  <c r="AO366" i="95"/>
  <c r="AO367" i="95"/>
  <c r="AO368" i="95"/>
  <c r="AO369" i="95"/>
  <c r="AO370" i="95"/>
  <c r="AO371" i="95"/>
  <c r="AO372" i="95"/>
  <c r="AO373" i="95"/>
  <c r="AO374" i="95"/>
  <c r="AO375" i="95"/>
  <c r="AO376" i="95"/>
  <c r="AO377" i="95"/>
  <c r="AO378" i="95"/>
  <c r="AO379" i="95"/>
  <c r="AO380" i="95"/>
  <c r="AO381" i="95"/>
  <c r="AO382" i="95"/>
  <c r="AO383" i="95"/>
  <c r="AO384" i="95"/>
  <c r="AO385" i="95"/>
  <c r="AO386" i="95"/>
  <c r="AO387" i="95"/>
  <c r="AO388" i="95"/>
  <c r="AO389" i="95"/>
  <c r="AO390" i="95"/>
  <c r="AO391" i="95"/>
  <c r="AO392" i="95"/>
  <c r="AO393" i="95"/>
  <c r="AO394" i="95"/>
  <c r="AO395" i="95"/>
  <c r="AO396" i="95"/>
  <c r="AO397" i="95"/>
  <c r="AO398" i="95"/>
  <c r="AO399" i="95"/>
  <c r="AO400" i="95"/>
  <c r="AO401" i="95"/>
  <c r="AO402" i="95"/>
  <c r="AO403" i="95"/>
  <c r="AO404" i="95"/>
  <c r="AO405" i="95"/>
  <c r="AO406" i="95"/>
  <c r="AO407" i="95"/>
  <c r="AO408" i="95"/>
  <c r="AO409" i="95"/>
  <c r="AO410" i="95"/>
  <c r="AO411" i="95"/>
  <c r="AO412" i="95"/>
  <c r="AO413" i="95"/>
  <c r="AO414" i="95"/>
  <c r="AO415" i="95"/>
  <c r="AO416" i="95"/>
  <c r="AO417" i="95"/>
  <c r="AO418" i="95"/>
  <c r="AO419" i="95"/>
  <c r="AO420" i="95"/>
  <c r="AO421" i="95"/>
  <c r="AO422" i="95"/>
  <c r="AO423" i="95"/>
  <c r="AO424" i="95"/>
  <c r="AO425" i="95"/>
  <c r="AO426" i="95"/>
  <c r="AO427" i="95"/>
  <c r="AO428" i="95"/>
  <c r="AO429" i="95"/>
  <c r="AO430" i="95"/>
  <c r="AO431" i="95"/>
  <c r="AO432" i="95"/>
  <c r="AO433" i="95"/>
  <c r="AO434" i="95"/>
  <c r="AO435" i="95"/>
  <c r="AO436" i="95"/>
  <c r="AO437" i="95"/>
  <c r="AO438" i="95"/>
  <c r="AO439" i="95"/>
  <c r="AO440" i="95"/>
  <c r="AO441" i="95"/>
  <c r="AO442" i="95"/>
  <c r="AO443" i="95"/>
  <c r="AO444" i="95"/>
  <c r="AO445" i="95"/>
  <c r="AO446" i="95"/>
  <c r="AO447" i="95"/>
  <c r="AO448" i="95"/>
  <c r="AO449" i="95"/>
  <c r="AO450" i="95"/>
  <c r="AO451" i="95"/>
  <c r="AO452" i="95"/>
  <c r="AO453" i="95"/>
  <c r="AO454" i="95"/>
  <c r="AO455" i="95"/>
  <c r="AO456" i="95"/>
  <c r="AO457" i="95"/>
  <c r="AO458" i="95"/>
  <c r="AO459" i="95"/>
  <c r="AO460" i="95"/>
  <c r="AO461" i="95"/>
  <c r="AO462" i="95"/>
  <c r="AO463" i="95"/>
  <c r="AO464" i="95"/>
  <c r="AO465" i="95"/>
  <c r="AO466" i="95"/>
  <c r="AO467" i="95"/>
  <c r="AO468" i="95"/>
  <c r="AO469" i="95"/>
  <c r="AO470" i="95"/>
  <c r="AO471" i="95"/>
  <c r="AO472" i="95"/>
  <c r="AO473" i="95"/>
  <c r="AO474" i="95"/>
  <c r="AO475" i="95"/>
  <c r="AO476" i="95"/>
  <c r="AO477" i="95"/>
  <c r="AO478" i="95"/>
  <c r="AO479" i="95"/>
  <c r="AO480" i="95"/>
  <c r="AO481" i="95"/>
  <c r="AO482" i="95"/>
  <c r="AO483" i="95"/>
  <c r="AO484" i="95"/>
  <c r="AO485" i="95"/>
  <c r="AO486" i="95"/>
  <c r="AO487" i="95"/>
  <c r="AO488" i="95"/>
  <c r="AO489" i="95"/>
  <c r="AO490" i="95"/>
  <c r="AO491" i="95"/>
  <c r="AO492" i="95"/>
  <c r="AO493" i="95"/>
  <c r="AO494" i="95"/>
  <c r="AO495" i="95"/>
  <c r="AO496" i="95"/>
  <c r="AO497" i="95"/>
  <c r="AO498" i="95"/>
  <c r="AO499" i="95"/>
  <c r="AO500" i="95"/>
  <c r="AO501" i="95"/>
  <c r="AO502" i="95"/>
  <c r="AO503" i="95"/>
  <c r="AO504" i="95"/>
  <c r="AO505" i="95"/>
  <c r="AO506" i="95"/>
  <c r="AO507" i="95"/>
  <c r="AO508" i="95"/>
  <c r="AO509" i="95"/>
  <c r="AO510" i="95"/>
  <c r="AO511" i="95"/>
  <c r="AO512" i="95"/>
  <c r="AO513" i="95"/>
  <c r="AO514" i="95"/>
  <c r="AO515" i="95"/>
  <c r="AO516" i="95"/>
  <c r="AO517" i="95"/>
  <c r="AO518" i="95"/>
  <c r="AO519" i="95"/>
  <c r="AO520" i="95"/>
  <c r="AO521" i="95"/>
  <c r="AO522" i="95"/>
  <c r="AO523" i="95"/>
  <c r="AO524" i="95"/>
  <c r="AO525" i="95"/>
  <c r="AO526" i="95"/>
  <c r="AO527" i="95"/>
  <c r="AO528" i="95"/>
  <c r="AO529" i="95"/>
  <c r="AO530" i="95"/>
  <c r="AO531" i="95"/>
  <c r="AO532" i="95"/>
  <c r="AO533" i="95"/>
  <c r="AO534" i="95"/>
  <c r="AO535" i="95"/>
  <c r="AO536" i="95"/>
  <c r="AO537" i="95"/>
  <c r="AO538" i="95"/>
  <c r="AO539" i="95"/>
  <c r="AO540" i="95"/>
  <c r="AO541" i="95"/>
  <c r="AO542" i="95"/>
  <c r="AO543" i="95"/>
  <c r="AO544" i="95"/>
  <c r="AO545" i="95"/>
  <c r="AO546" i="95"/>
  <c r="AO547" i="95"/>
  <c r="AO548" i="95"/>
  <c r="AO549" i="95"/>
  <c r="AO550" i="95"/>
  <c r="AO551" i="95"/>
  <c r="AO552" i="95"/>
  <c r="AO553" i="95"/>
  <c r="AO554" i="95"/>
  <c r="AO555" i="95"/>
  <c r="AO556" i="95"/>
  <c r="AO557" i="95"/>
  <c r="AO558" i="95"/>
  <c r="AO559" i="95"/>
  <c r="AO560" i="95"/>
  <c r="AO561" i="95"/>
  <c r="AO562" i="95"/>
  <c r="AO563" i="95"/>
  <c r="AO564" i="95"/>
  <c r="AO565" i="95"/>
  <c r="AO566" i="95"/>
  <c r="AO567" i="95"/>
  <c r="AO568" i="95"/>
  <c r="AO569" i="95"/>
  <c r="AO570" i="95"/>
  <c r="AO571" i="95"/>
  <c r="AO572" i="95"/>
  <c r="AO573" i="95"/>
  <c r="AO574" i="95"/>
  <c r="AO575" i="95"/>
  <c r="AO576" i="95"/>
  <c r="AO577" i="95"/>
  <c r="AO578" i="95"/>
  <c r="AO579" i="95"/>
  <c r="AO580" i="95"/>
  <c r="AO581" i="95"/>
  <c r="AO582" i="95"/>
  <c r="AO583" i="95"/>
  <c r="AO584" i="95"/>
  <c r="AO585" i="95"/>
  <c r="AO586" i="95"/>
  <c r="AO587" i="95"/>
  <c r="AO588" i="95"/>
  <c r="AO589" i="95"/>
  <c r="AO590" i="95"/>
  <c r="AO591" i="95"/>
  <c r="AO592" i="95"/>
  <c r="AO593" i="95"/>
  <c r="AO594" i="95"/>
  <c r="AO595" i="95"/>
  <c r="AO596" i="95"/>
  <c r="AO597" i="95"/>
  <c r="AO598" i="95"/>
  <c r="AO599" i="95"/>
  <c r="AO600" i="95"/>
  <c r="AO601" i="95"/>
  <c r="AO602" i="95"/>
  <c r="AO603" i="95"/>
  <c r="AO604" i="95"/>
  <c r="AO605" i="95"/>
  <c r="AO606" i="95"/>
  <c r="AO607" i="95"/>
  <c r="AO608" i="95"/>
  <c r="AO609" i="95"/>
  <c r="AO610" i="95"/>
  <c r="AO611" i="95"/>
  <c r="AO612" i="95"/>
  <c r="AO613" i="95"/>
  <c r="AO614" i="95"/>
  <c r="AO615" i="95"/>
  <c r="AO616" i="95"/>
  <c r="AO617" i="95"/>
  <c r="AO618" i="95"/>
  <c r="AO619" i="95"/>
  <c r="AO620" i="95"/>
  <c r="AO621" i="95"/>
  <c r="AO622" i="95"/>
  <c r="AO623" i="95"/>
  <c r="AO624" i="95"/>
  <c r="AO625" i="95"/>
  <c r="AO626" i="95"/>
  <c r="AO627" i="95"/>
  <c r="AO628" i="95"/>
  <c r="AO629" i="95"/>
  <c r="AO630" i="95"/>
  <c r="AO631" i="95"/>
  <c r="AO632" i="95"/>
  <c r="AO633" i="95"/>
  <c r="AO634" i="95"/>
  <c r="AO635" i="95"/>
  <c r="AO636" i="95"/>
  <c r="AO637" i="95"/>
  <c r="AO638" i="95"/>
  <c r="AO639" i="95"/>
  <c r="AO640" i="95"/>
  <c r="AO641" i="95"/>
  <c r="AO642" i="95"/>
  <c r="AO643" i="95"/>
  <c r="AO644" i="95"/>
  <c r="AO645" i="95"/>
  <c r="AO646" i="95"/>
  <c r="AO647" i="95"/>
  <c r="AO648" i="95"/>
  <c r="AO649" i="95"/>
  <c r="AO650" i="95"/>
  <c r="AO651" i="95"/>
  <c r="AO652" i="95"/>
  <c r="AO653" i="95"/>
  <c r="AO654" i="95"/>
  <c r="AO655" i="95"/>
  <c r="AO656" i="95"/>
  <c r="AO657" i="95"/>
  <c r="AO658" i="95"/>
  <c r="AO659" i="95"/>
  <c r="AO660" i="95"/>
  <c r="AO661" i="95"/>
  <c r="AO662" i="95"/>
  <c r="AO663" i="95"/>
  <c r="AO664" i="95"/>
  <c r="AO665" i="95"/>
  <c r="AO666" i="95"/>
  <c r="AO667" i="95"/>
  <c r="AO668" i="95"/>
  <c r="AO669" i="95"/>
  <c r="AO670" i="95"/>
  <c r="AO671" i="95"/>
  <c r="AO672" i="95"/>
  <c r="AO673" i="95"/>
  <c r="AO674" i="95"/>
  <c r="AO675" i="95"/>
  <c r="AO676" i="95"/>
  <c r="AO677" i="95"/>
  <c r="AO678" i="95"/>
  <c r="AO679" i="95"/>
  <c r="AO680" i="95"/>
  <c r="AO681" i="95"/>
  <c r="AO682" i="95"/>
  <c r="AO683" i="95"/>
  <c r="AO684" i="95"/>
  <c r="AO685" i="95"/>
  <c r="AO686" i="95"/>
  <c r="AO687" i="95"/>
  <c r="AO688" i="95"/>
  <c r="AO689" i="95"/>
  <c r="AO690" i="95"/>
  <c r="AO691" i="95"/>
  <c r="AO692" i="95"/>
  <c r="AO693" i="95"/>
  <c r="AO694" i="95"/>
  <c r="AO695" i="95"/>
  <c r="AO696" i="95"/>
  <c r="AO697" i="95"/>
  <c r="AO698" i="95"/>
  <c r="AO699" i="95"/>
  <c r="AO700" i="95"/>
  <c r="AO701" i="95"/>
  <c r="AO702" i="95"/>
  <c r="AO703" i="95"/>
  <c r="AO704" i="95"/>
  <c r="AO705" i="95"/>
  <c r="AO706" i="95"/>
  <c r="AO707" i="95"/>
  <c r="AO708" i="95"/>
  <c r="AO709" i="95"/>
  <c r="AO710" i="95"/>
  <c r="AO711" i="95"/>
  <c r="AO712" i="95"/>
  <c r="AO713" i="95"/>
  <c r="AO714" i="95"/>
  <c r="AO715" i="95"/>
  <c r="AO716" i="95"/>
  <c r="AO717" i="95"/>
  <c r="AO718" i="95"/>
  <c r="AO719" i="95"/>
  <c r="AO720" i="95"/>
  <c r="AO721" i="95"/>
  <c r="AO722" i="95"/>
  <c r="AO723" i="95"/>
  <c r="AO724" i="95"/>
  <c r="AO725" i="95"/>
  <c r="AO726" i="95"/>
  <c r="AO727" i="95"/>
  <c r="AO728" i="95"/>
  <c r="AO729" i="95"/>
  <c r="AO730" i="95"/>
  <c r="AO731" i="95"/>
  <c r="AO732" i="95"/>
  <c r="AO733" i="95"/>
  <c r="AO734" i="95"/>
  <c r="AO735" i="95"/>
  <c r="AO736" i="95"/>
  <c r="AO737" i="95"/>
  <c r="AO738" i="95"/>
  <c r="AO739" i="95"/>
  <c r="AO740" i="95"/>
  <c r="AO741" i="95"/>
  <c r="AO742" i="95"/>
  <c r="AO743" i="95"/>
  <c r="AO744" i="95"/>
  <c r="AO745" i="95"/>
  <c r="AO746" i="95"/>
  <c r="AO747" i="95"/>
  <c r="AO748" i="95"/>
  <c r="AO749" i="95"/>
  <c r="AO750" i="95"/>
  <c r="AO751" i="95"/>
  <c r="AO752" i="95"/>
  <c r="AO753" i="95"/>
  <c r="AO754" i="95"/>
  <c r="AO755" i="95"/>
  <c r="AO756" i="95"/>
  <c r="AO757" i="95"/>
  <c r="AO758" i="95"/>
  <c r="AO759" i="95"/>
  <c r="AO760" i="95"/>
  <c r="AO761" i="95"/>
  <c r="AO762" i="95"/>
  <c r="AO763" i="95"/>
  <c r="AO764" i="95"/>
  <c r="AO765" i="95"/>
  <c r="AO766" i="95"/>
  <c r="AO767" i="95"/>
  <c r="AO768" i="95"/>
  <c r="AO769" i="95"/>
  <c r="AO770" i="95"/>
  <c r="AO771" i="95"/>
  <c r="AO772" i="95"/>
  <c r="AO773" i="95"/>
  <c r="AO774" i="95"/>
  <c r="AO775" i="95"/>
  <c r="AO776" i="95"/>
  <c r="AO777" i="95"/>
  <c r="AO778" i="95"/>
  <c r="AO779" i="95"/>
  <c r="AO780" i="95"/>
  <c r="AO781" i="95"/>
  <c r="AO782" i="95"/>
  <c r="AO783" i="95"/>
  <c r="AO784" i="95"/>
  <c r="AO785" i="95"/>
  <c r="AO786" i="95"/>
  <c r="AO787" i="95"/>
  <c r="AO788" i="95"/>
  <c r="AO789" i="95"/>
  <c r="AO790" i="95"/>
  <c r="AO791" i="95"/>
  <c r="AO792" i="95"/>
  <c r="AO793" i="95"/>
  <c r="AO794" i="95"/>
  <c r="AO795" i="95"/>
  <c r="AO796" i="95"/>
  <c r="AO797" i="95"/>
  <c r="AO798" i="95"/>
  <c r="AO799" i="95"/>
  <c r="AO800" i="95"/>
  <c r="AO801" i="95"/>
  <c r="AO802" i="95"/>
  <c r="AO803" i="95"/>
  <c r="AO804" i="95"/>
  <c r="AO805" i="95"/>
  <c r="AO806" i="95"/>
  <c r="AO807" i="95"/>
  <c r="AO808" i="95"/>
  <c r="AO809" i="95"/>
  <c r="AO810" i="95"/>
  <c r="AO811" i="95"/>
  <c r="AO812" i="95"/>
  <c r="AO813" i="95"/>
  <c r="AO814" i="95"/>
  <c r="AO815" i="95"/>
  <c r="AO816" i="95"/>
  <c r="AO817" i="95"/>
  <c r="AO818" i="95"/>
  <c r="AO819" i="95"/>
  <c r="AO820" i="95"/>
  <c r="AO821" i="95"/>
  <c r="AO822" i="95"/>
  <c r="AO823" i="95"/>
  <c r="AO824" i="95"/>
  <c r="AO825" i="95"/>
  <c r="AO826" i="95"/>
  <c r="AO827" i="95"/>
  <c r="AO828" i="95"/>
  <c r="AO829" i="95"/>
  <c r="AO830" i="95"/>
  <c r="AO831" i="95"/>
  <c r="AO832" i="95"/>
  <c r="AO833" i="95"/>
  <c r="AO834" i="95"/>
  <c r="AO835" i="95"/>
  <c r="AO836" i="95"/>
  <c r="AO837" i="95"/>
  <c r="AO838" i="95"/>
  <c r="AO839" i="95"/>
  <c r="AO840" i="95"/>
  <c r="AO841" i="95"/>
  <c r="AO842" i="95"/>
  <c r="AO843" i="95"/>
  <c r="AO844" i="95"/>
  <c r="AO845" i="95"/>
  <c r="AO846" i="95"/>
  <c r="AO847" i="95"/>
  <c r="AO848" i="95"/>
  <c r="AO849" i="95"/>
  <c r="AO850" i="95"/>
  <c r="AO851" i="95"/>
  <c r="AO852" i="95"/>
  <c r="AO853" i="95"/>
  <c r="AO854" i="95"/>
  <c r="AO855" i="95"/>
  <c r="AO856" i="95"/>
  <c r="AO857" i="95"/>
  <c r="AO858" i="95"/>
  <c r="AO859" i="95"/>
  <c r="AO860" i="95"/>
  <c r="AO861" i="95"/>
  <c r="AO862" i="95"/>
  <c r="AO863" i="95"/>
  <c r="AO864" i="95"/>
  <c r="AO865" i="95"/>
  <c r="AO866" i="95"/>
  <c r="AO867" i="95"/>
  <c r="AO868" i="95"/>
  <c r="AO869" i="95"/>
  <c r="AO870" i="95"/>
  <c r="AO871" i="95"/>
  <c r="AO872" i="95"/>
  <c r="AO873" i="95"/>
  <c r="AO874" i="95"/>
  <c r="AO875" i="95"/>
  <c r="AO876" i="95"/>
  <c r="AO877" i="95"/>
  <c r="AO878" i="95"/>
  <c r="AO879" i="95"/>
  <c r="AO880" i="95"/>
  <c r="AO881" i="95"/>
  <c r="AO882" i="95"/>
  <c r="AO883" i="95"/>
  <c r="AO884" i="95"/>
  <c r="AO885" i="95"/>
  <c r="AO886" i="95"/>
  <c r="AO887" i="95"/>
  <c r="AO888" i="95"/>
  <c r="AO889" i="95"/>
  <c r="AO890" i="95"/>
  <c r="AO891" i="95"/>
  <c r="AO892" i="95"/>
  <c r="AO893" i="95"/>
  <c r="AO894" i="95"/>
  <c r="AO895" i="95"/>
  <c r="AO896" i="95"/>
  <c r="AO897" i="95"/>
  <c r="AO898" i="95"/>
  <c r="AO899" i="95"/>
  <c r="AO900" i="95"/>
  <c r="AO901" i="95"/>
  <c r="AO902" i="95"/>
  <c r="AO903" i="95"/>
  <c r="AO904" i="95"/>
  <c r="AO905" i="95"/>
  <c r="AO906" i="95"/>
  <c r="AO907" i="95"/>
  <c r="AO908" i="95"/>
  <c r="AO909" i="95"/>
  <c r="AO910" i="95"/>
  <c r="AO911" i="95"/>
  <c r="AO912" i="95"/>
  <c r="AO913" i="95"/>
  <c r="AO914" i="95"/>
  <c r="AO915" i="95"/>
  <c r="AO916" i="95"/>
  <c r="AO917" i="95"/>
  <c r="AO918" i="95"/>
  <c r="AO919" i="95"/>
  <c r="AO920" i="95"/>
  <c r="AO921" i="95"/>
  <c r="AO922" i="95"/>
  <c r="AO923" i="95"/>
  <c r="AO924" i="95"/>
  <c r="AO925" i="95"/>
  <c r="AO926" i="95"/>
  <c r="AO927" i="95"/>
  <c r="AO928" i="95"/>
  <c r="AO929" i="95"/>
  <c r="AO930" i="95"/>
  <c r="AO931" i="95"/>
  <c r="AO932" i="95"/>
  <c r="AO933" i="95"/>
  <c r="AO934" i="95"/>
  <c r="AO935" i="95"/>
  <c r="AO936" i="95"/>
  <c r="AO937" i="95"/>
  <c r="AO938" i="95"/>
  <c r="AO939" i="95"/>
  <c r="AO940" i="95"/>
  <c r="AO941" i="95"/>
  <c r="AO942" i="95"/>
  <c r="AO943" i="95"/>
  <c r="AO944" i="95"/>
  <c r="AO945" i="95"/>
  <c r="AO946" i="95"/>
  <c r="AO947" i="95"/>
  <c r="AO948" i="95"/>
  <c r="AO949" i="95"/>
  <c r="AO950" i="95"/>
  <c r="AO951" i="95"/>
  <c r="AO952" i="95"/>
  <c r="AO953" i="95"/>
  <c r="AO954" i="95"/>
  <c r="AO955" i="95"/>
  <c r="AO956" i="95"/>
  <c r="AO957" i="95"/>
  <c r="AO958" i="95"/>
  <c r="AO959" i="95"/>
  <c r="AO960" i="95"/>
  <c r="AO961" i="95"/>
  <c r="AO962" i="95"/>
  <c r="AO963" i="95"/>
  <c r="AO964" i="95"/>
  <c r="AO965" i="95"/>
  <c r="AO966" i="95"/>
  <c r="AO967" i="95"/>
  <c r="AO968" i="95"/>
  <c r="AO969" i="95"/>
  <c r="AO970" i="95"/>
  <c r="AO971" i="95"/>
  <c r="AO972" i="95"/>
  <c r="AO973" i="95"/>
  <c r="AO974" i="95"/>
  <c r="AO975" i="95"/>
  <c r="AO976" i="95"/>
  <c r="AO977" i="95"/>
  <c r="AO978" i="95"/>
  <c r="AO979" i="95"/>
  <c r="AO980" i="95"/>
  <c r="AO981" i="95"/>
  <c r="AO982" i="95"/>
  <c r="AO983" i="95"/>
  <c r="AO984" i="95"/>
  <c r="AO985" i="95"/>
  <c r="AO986" i="95"/>
  <c r="AO987" i="95"/>
  <c r="AO988" i="95"/>
  <c r="AO989" i="95"/>
  <c r="AO990" i="95"/>
  <c r="AO991" i="95"/>
  <c r="AO992" i="95"/>
  <c r="AO993" i="95"/>
  <c r="AO994" i="95"/>
  <c r="AO995" i="95"/>
  <c r="AO996" i="95"/>
  <c r="AO997" i="95"/>
  <c r="AO998" i="95"/>
  <c r="AO999" i="95"/>
  <c r="AO1000" i="95"/>
  <c r="AO1001" i="95"/>
  <c r="AO1002" i="95"/>
  <c r="AO1003" i="95"/>
  <c r="AO1004" i="95"/>
  <c r="AO1005" i="95"/>
  <c r="AO1006" i="95"/>
  <c r="AO1007" i="95"/>
  <c r="AO1008" i="95"/>
  <c r="AO1009" i="95"/>
  <c r="AO1010" i="95"/>
  <c r="AO1011" i="95"/>
  <c r="AO1012" i="95"/>
  <c r="AO1013" i="95"/>
  <c r="AO1014" i="95"/>
  <c r="AO1015" i="95"/>
  <c r="AO1016" i="95"/>
  <c r="AO1017" i="95"/>
  <c r="AO1018" i="95"/>
  <c r="AO1019" i="95"/>
  <c r="AO1020" i="95"/>
  <c r="AO1021" i="95"/>
  <c r="AO1022" i="95"/>
  <c r="AO1023" i="95"/>
  <c r="AO1024" i="95"/>
  <c r="AO1025" i="95"/>
  <c r="AO1026" i="95"/>
  <c r="AO1027" i="95"/>
  <c r="AO1028" i="95"/>
  <c r="AO1029" i="95"/>
  <c r="AO1030" i="95"/>
  <c r="AO1031" i="95"/>
  <c r="AO1032" i="95"/>
  <c r="AO1033" i="95"/>
  <c r="AO1034" i="95"/>
  <c r="AO1035" i="95"/>
  <c r="AO1036" i="95"/>
  <c r="AO1037" i="95"/>
  <c r="AO1038" i="95"/>
  <c r="AO1039" i="95"/>
  <c r="AO1040" i="95"/>
  <c r="AO1041" i="95"/>
  <c r="AO1042" i="95"/>
  <c r="AO1043" i="95"/>
  <c r="AO1044" i="95"/>
  <c r="AO1045" i="95"/>
  <c r="AO1046" i="95"/>
  <c r="AO1047" i="95"/>
  <c r="AO1048" i="95"/>
  <c r="AO1049" i="95"/>
  <c r="AO1050" i="95"/>
  <c r="AO1051" i="95"/>
  <c r="AO1052" i="95"/>
  <c r="AO1053" i="95"/>
  <c r="AO1054" i="95"/>
  <c r="AO1055" i="95"/>
  <c r="AO1056" i="95"/>
  <c r="AO1057" i="95"/>
  <c r="AO1058" i="95"/>
  <c r="AO1059" i="95"/>
  <c r="AO1060" i="95"/>
  <c r="AO1061" i="95"/>
  <c r="AO1062" i="95"/>
  <c r="AO1063" i="95"/>
  <c r="AO1064" i="95"/>
  <c r="AO1065" i="95"/>
  <c r="AO1066" i="95"/>
  <c r="AO1067" i="95"/>
  <c r="AO1068" i="95"/>
  <c r="AO1069" i="95"/>
  <c r="AO1070" i="95"/>
  <c r="AO1071" i="95"/>
  <c r="AO1072" i="95"/>
  <c r="AO1073" i="95"/>
  <c r="AO1074" i="95"/>
  <c r="AO1075" i="95"/>
  <c r="AO1076" i="95"/>
  <c r="AO1077" i="95"/>
  <c r="AO1078" i="95"/>
  <c r="AO1079" i="95"/>
  <c r="AO1080" i="95"/>
  <c r="AO1081" i="95"/>
  <c r="AO1082" i="95"/>
  <c r="AO1083" i="95"/>
  <c r="AO1084" i="95"/>
  <c r="AO1085" i="95"/>
  <c r="AO1086" i="95"/>
  <c r="AO1087" i="95"/>
  <c r="AO1088" i="95"/>
  <c r="AO1089" i="95"/>
  <c r="AO1090" i="95"/>
  <c r="AO1091" i="95"/>
  <c r="AO1092" i="95"/>
  <c r="AO1093" i="95"/>
  <c r="AO1094" i="95"/>
  <c r="AO1095" i="95"/>
  <c r="AO1096" i="95"/>
  <c r="AO1097" i="95"/>
  <c r="AO1098" i="95"/>
  <c r="AO1099" i="95"/>
  <c r="AO1100" i="95"/>
  <c r="AO1101" i="95"/>
  <c r="AO1102" i="95"/>
  <c r="AO1103" i="95"/>
  <c r="AO1104" i="95"/>
  <c r="AO1105" i="95"/>
  <c r="AO1106" i="95"/>
  <c r="AO1107" i="95"/>
  <c r="AO1108" i="95"/>
  <c r="AO1109" i="95"/>
  <c r="AO1110" i="95"/>
  <c r="AO1111" i="95"/>
  <c r="AO1112" i="95"/>
  <c r="AO1113" i="95"/>
  <c r="AO1114" i="95"/>
  <c r="AO1115" i="95"/>
  <c r="AO1116" i="95"/>
  <c r="AO1117" i="95"/>
  <c r="AO1118" i="95"/>
  <c r="AO1119" i="95"/>
  <c r="AO1120" i="95"/>
  <c r="AO1121" i="95"/>
  <c r="AO1122" i="95"/>
  <c r="AO1123" i="95"/>
  <c r="AO1124" i="95"/>
  <c r="AO1125" i="95"/>
  <c r="AO1126" i="95"/>
  <c r="AO1127" i="95"/>
  <c r="AO1128" i="95"/>
  <c r="AO1129" i="95"/>
  <c r="AO1130" i="95"/>
  <c r="AO1131" i="95"/>
  <c r="AO1132" i="95"/>
  <c r="AO1133" i="95"/>
  <c r="AO1134" i="95"/>
  <c r="AO1135" i="95"/>
  <c r="AO1136" i="95"/>
  <c r="AO1137" i="95"/>
  <c r="AO1138" i="95"/>
  <c r="AO1139" i="95"/>
  <c r="AO1140" i="95"/>
  <c r="AO1141" i="95"/>
  <c r="AO1142" i="95"/>
  <c r="AO1143" i="95"/>
  <c r="AO1144" i="95"/>
  <c r="AO1145" i="95"/>
  <c r="AO1146" i="95"/>
  <c r="AO1147" i="95"/>
  <c r="AO1148" i="95"/>
  <c r="AO1149" i="95"/>
  <c r="AO1150" i="95"/>
  <c r="AO1151" i="95"/>
  <c r="AO1152" i="95"/>
  <c r="AO1153" i="95"/>
  <c r="AO1154" i="95"/>
  <c r="AO1155" i="95"/>
  <c r="AO1156" i="95"/>
  <c r="AO1157" i="95"/>
  <c r="AO1158" i="95"/>
  <c r="AO1159" i="95"/>
  <c r="AO1160" i="95"/>
  <c r="AO1161" i="95"/>
  <c r="AO1162" i="95"/>
  <c r="AO1163" i="95"/>
  <c r="AO1164" i="95"/>
  <c r="AO1165" i="95"/>
  <c r="AO1166" i="95"/>
  <c r="AO1167" i="95"/>
  <c r="AO1168" i="95"/>
  <c r="AO1169" i="95"/>
  <c r="AO1170" i="95"/>
  <c r="AO1171" i="95"/>
  <c r="AO1172" i="95"/>
  <c r="AO1173" i="95"/>
  <c r="AO1174" i="95"/>
  <c r="AO1175" i="95"/>
  <c r="AO1176" i="95"/>
  <c r="AO1177" i="95"/>
  <c r="AO1178" i="95"/>
  <c r="AO1179" i="95"/>
  <c r="AO1180" i="95"/>
  <c r="AO1181" i="95"/>
  <c r="AO1182" i="95"/>
  <c r="AO1183" i="95"/>
  <c r="AO1184" i="95"/>
  <c r="AO1185" i="95"/>
  <c r="AO1186" i="95"/>
  <c r="AO1187" i="95"/>
  <c r="AO1188" i="95"/>
  <c r="AO1189" i="95"/>
  <c r="AO1190" i="95"/>
  <c r="AO1191" i="95"/>
  <c r="AO1192" i="95"/>
  <c r="AO1193" i="95"/>
  <c r="AO1194" i="95"/>
  <c r="AO1195" i="95"/>
  <c r="AO1196" i="95"/>
  <c r="AO1197" i="95"/>
  <c r="AO1198" i="95"/>
  <c r="AO1199" i="95"/>
  <c r="AO1200" i="95"/>
  <c r="AO1201" i="95"/>
  <c r="AO1202" i="95"/>
  <c r="AO1203" i="95"/>
  <c r="AO1204" i="95"/>
  <c r="AO1205" i="95"/>
  <c r="AO1206" i="95"/>
  <c r="AO1207" i="95"/>
  <c r="AO1208" i="95"/>
  <c r="AO1209" i="95"/>
  <c r="AO1210" i="95"/>
  <c r="AO1211" i="95"/>
  <c r="AO1212" i="95"/>
  <c r="AO1213" i="95"/>
  <c r="AO1214" i="95"/>
  <c r="AO1215" i="95"/>
  <c r="AO1216" i="95"/>
  <c r="AO1217" i="95"/>
  <c r="AO1218" i="95"/>
  <c r="AO1219" i="95"/>
  <c r="AO1220" i="95"/>
  <c r="AO1221" i="95"/>
  <c r="AO1222" i="95"/>
  <c r="AO1223" i="95"/>
  <c r="AO1224" i="95"/>
  <c r="AO1225" i="95"/>
  <c r="AO1226" i="95"/>
  <c r="AO1227" i="95"/>
  <c r="AO1228" i="95"/>
  <c r="AO1229" i="95"/>
  <c r="AO1230" i="95"/>
  <c r="AO1231" i="95"/>
  <c r="AO1232" i="95"/>
  <c r="AO1233" i="95"/>
  <c r="AO1234" i="95"/>
  <c r="AO1235" i="95"/>
  <c r="AO1236" i="95"/>
  <c r="AO1237" i="95"/>
  <c r="AO1238" i="95"/>
  <c r="AO1239" i="95"/>
  <c r="AO1240" i="95"/>
  <c r="AO1241" i="95"/>
  <c r="AO1242" i="95"/>
  <c r="AO1243" i="95"/>
  <c r="AO1244" i="95"/>
  <c r="AO1245" i="95"/>
  <c r="AO1246" i="95"/>
  <c r="AO1247" i="95"/>
  <c r="AO1248" i="95"/>
  <c r="AO1249" i="95"/>
  <c r="AO1250" i="95"/>
  <c r="AO1251" i="95"/>
  <c r="AO1252" i="95"/>
  <c r="AO1253" i="95"/>
  <c r="AO1254" i="95"/>
  <c r="AO1255" i="95"/>
  <c r="AO1256" i="95"/>
  <c r="AO1257" i="95"/>
  <c r="AO1258" i="95"/>
  <c r="AO1259" i="95"/>
  <c r="AO1260" i="95"/>
  <c r="AO1261" i="95"/>
  <c r="AO1262" i="95"/>
  <c r="AO1263" i="95"/>
  <c r="AO1264" i="95"/>
  <c r="AO1265" i="95"/>
  <c r="AO1266" i="95"/>
  <c r="AO1267" i="95"/>
  <c r="AO1268" i="95"/>
  <c r="AO1269" i="95"/>
  <c r="AO1270" i="95"/>
  <c r="AO1271" i="95"/>
  <c r="AO1272" i="95"/>
  <c r="AO1273" i="95"/>
  <c r="AO1274" i="95"/>
  <c r="AO1275" i="95"/>
  <c r="AO1276" i="95"/>
  <c r="AO1277" i="95"/>
  <c r="AO1278" i="95"/>
  <c r="AO1279" i="95"/>
  <c r="AO1280" i="95"/>
  <c r="AO1281" i="95"/>
  <c r="AO1282" i="95"/>
  <c r="AO1283" i="95"/>
  <c r="AO1284" i="95"/>
  <c r="AO1285" i="95"/>
  <c r="AO1286" i="95"/>
  <c r="AO1287" i="95"/>
  <c r="AO1288" i="95"/>
  <c r="AO1289" i="95"/>
  <c r="AO1290" i="95"/>
  <c r="AO1291" i="95"/>
  <c r="AO1292" i="95"/>
  <c r="AO1293" i="95"/>
  <c r="AO1294" i="95"/>
  <c r="AO1295" i="95"/>
  <c r="AO1296" i="95"/>
  <c r="AO1297" i="95"/>
  <c r="AO1298" i="95"/>
  <c r="AO1299" i="95"/>
  <c r="AO1300" i="95"/>
  <c r="AO1301" i="95"/>
  <c r="AO1302" i="95"/>
  <c r="AO1303" i="95"/>
  <c r="AO1304" i="95"/>
  <c r="AO1305" i="95"/>
  <c r="AO1306" i="95"/>
  <c r="AO1307" i="95"/>
  <c r="AO1308" i="95"/>
  <c r="AO1309" i="95"/>
  <c r="AO1310" i="95"/>
  <c r="AO1311" i="95"/>
  <c r="AO1312" i="95"/>
  <c r="AO1313" i="95"/>
  <c r="AO1314" i="95"/>
  <c r="AO1315" i="95"/>
  <c r="AO1316" i="95"/>
  <c r="AO1317" i="95"/>
  <c r="AO1318" i="95"/>
  <c r="AO1319" i="95"/>
  <c r="AO1320" i="95"/>
  <c r="AO1321" i="95"/>
  <c r="AO1322" i="95"/>
  <c r="AO1323" i="95"/>
  <c r="AO1324" i="95"/>
  <c r="AO1325" i="95"/>
  <c r="AO1326" i="95"/>
  <c r="AO1327" i="95"/>
  <c r="AO1328" i="95"/>
  <c r="AO1329" i="95"/>
  <c r="AO1330" i="95"/>
  <c r="AO1331" i="95"/>
  <c r="AO1332" i="95"/>
  <c r="AO1333" i="95"/>
  <c r="AO1334" i="95"/>
  <c r="AO1335" i="95"/>
  <c r="AO1336" i="95"/>
  <c r="AO1337" i="95"/>
  <c r="AO1338" i="95"/>
  <c r="AO1339" i="95"/>
  <c r="AO1340" i="95"/>
  <c r="AO1341" i="95"/>
  <c r="AO1342" i="95"/>
  <c r="AO1343" i="95"/>
  <c r="AO1344" i="95"/>
  <c r="AO1345" i="95"/>
  <c r="AO1346" i="95"/>
  <c r="AO1347" i="95"/>
  <c r="AO1348" i="95"/>
  <c r="AO1349" i="95"/>
  <c r="AO1350" i="95"/>
  <c r="AO1351" i="95"/>
  <c r="AO1352" i="95"/>
  <c r="AO1353" i="95"/>
  <c r="AO1354" i="95"/>
  <c r="AO1355" i="95"/>
  <c r="AO1356" i="95"/>
  <c r="AO1357" i="95"/>
  <c r="AO1358" i="95"/>
  <c r="AO1359" i="95"/>
  <c r="AO1360" i="95"/>
  <c r="AO1361" i="95"/>
  <c r="AO1362" i="95"/>
  <c r="AO1363" i="95"/>
  <c r="AO1364" i="95"/>
  <c r="AO1365" i="95"/>
  <c r="AO1366" i="95"/>
  <c r="AO1367" i="95"/>
  <c r="AO1368" i="95"/>
  <c r="AO1369" i="95"/>
  <c r="AO1370" i="95"/>
  <c r="AO1371" i="95"/>
  <c r="AO1372" i="95"/>
  <c r="AO1373" i="95"/>
  <c r="AO1374" i="95"/>
  <c r="AO1375" i="95"/>
  <c r="AO1376" i="95"/>
  <c r="AO1377" i="95"/>
  <c r="AO1378" i="95"/>
  <c r="AO1379" i="95"/>
  <c r="AO1380" i="95"/>
  <c r="AO1381" i="95"/>
  <c r="AO1382" i="95"/>
  <c r="AO1383" i="95"/>
  <c r="AO1384" i="95"/>
  <c r="AO1385" i="95"/>
  <c r="AO1386" i="95"/>
  <c r="AO1387" i="95"/>
  <c r="AO1388" i="95"/>
  <c r="AO1389" i="95"/>
  <c r="AO1390" i="95"/>
  <c r="AO1391" i="95"/>
  <c r="AO1392" i="95"/>
  <c r="AO1393" i="95"/>
  <c r="AO1394" i="95"/>
  <c r="AO1395" i="95"/>
  <c r="AO1396" i="95"/>
  <c r="AO1397" i="95"/>
  <c r="AO1398" i="95"/>
  <c r="AO1399" i="95"/>
  <c r="AO1400" i="95"/>
  <c r="AO1401" i="95"/>
  <c r="AO1402" i="95"/>
  <c r="AO1403" i="95"/>
  <c r="AO1404" i="95"/>
  <c r="AO1405" i="95"/>
  <c r="AO1406" i="95"/>
  <c r="AO1407" i="95"/>
  <c r="AO1408" i="95"/>
  <c r="AO1409" i="95"/>
  <c r="AO1410" i="95"/>
  <c r="AO1411" i="95"/>
  <c r="AO1412" i="95"/>
  <c r="AO1413" i="95"/>
  <c r="AO1414" i="95"/>
  <c r="AO1415" i="95"/>
  <c r="AO1416" i="95"/>
  <c r="AO1417" i="95"/>
  <c r="AO1418" i="95"/>
  <c r="AO1419" i="95"/>
  <c r="AO1420" i="95"/>
  <c r="AO1421" i="95"/>
  <c r="AO1422" i="95"/>
  <c r="AO1423" i="95"/>
  <c r="AO1424" i="95"/>
  <c r="AO1425" i="95"/>
  <c r="AO1426" i="95"/>
  <c r="AO1427" i="95"/>
  <c r="AO1428" i="95"/>
  <c r="AO1429" i="95"/>
  <c r="AO1430" i="95"/>
  <c r="AO1431" i="95"/>
  <c r="AO1432" i="95"/>
  <c r="AO1433" i="95"/>
  <c r="AO1434" i="95"/>
  <c r="AO1435" i="95"/>
  <c r="AO1436" i="95"/>
  <c r="AO1437" i="95"/>
  <c r="AO1438" i="95"/>
  <c r="AO1439" i="95"/>
  <c r="AO1440" i="95"/>
  <c r="AO1441" i="95"/>
  <c r="AO1442" i="95"/>
  <c r="AO1443" i="95"/>
  <c r="AO1444" i="95"/>
  <c r="AO1445" i="95"/>
  <c r="AO1446" i="95"/>
  <c r="AO1447" i="95"/>
  <c r="AO1448" i="95"/>
  <c r="AO1449" i="95"/>
  <c r="AO1450" i="95"/>
  <c r="AO1451" i="95"/>
  <c r="AO1452" i="95"/>
  <c r="AO1453" i="95"/>
  <c r="AO1454" i="95"/>
  <c r="AO1455" i="95"/>
  <c r="AO1456" i="95"/>
  <c r="AO1457" i="95"/>
  <c r="AO1458" i="95"/>
  <c r="AO1459" i="95"/>
  <c r="AO1460" i="95"/>
  <c r="AO1461" i="95"/>
  <c r="AO1462" i="95"/>
  <c r="AO1463" i="95"/>
  <c r="AO1464" i="95"/>
  <c r="AO1465" i="95"/>
  <c r="AO1466" i="95"/>
  <c r="AO1467" i="95"/>
  <c r="AO1468" i="95"/>
  <c r="AO1469" i="95"/>
  <c r="AO1470" i="95"/>
  <c r="AO1471" i="95"/>
  <c r="AO1472" i="95"/>
  <c r="AO1473" i="95"/>
  <c r="AO1474" i="95"/>
  <c r="AO1475" i="95"/>
  <c r="AO1476" i="95"/>
  <c r="AO1477" i="95"/>
  <c r="AO1478" i="95"/>
  <c r="AO1479" i="95"/>
  <c r="AO1480" i="95"/>
  <c r="AO1481" i="95"/>
  <c r="AO1482" i="95"/>
  <c r="AO1483" i="95"/>
  <c r="AO1484" i="95"/>
  <c r="AO1485" i="95"/>
  <c r="AO1486" i="95"/>
  <c r="AO1487" i="95"/>
  <c r="AO1488" i="95"/>
  <c r="AO1489" i="95"/>
  <c r="AO1490" i="95"/>
  <c r="AO1491" i="95"/>
  <c r="AO1492" i="95"/>
  <c r="AO1493" i="95"/>
  <c r="AO1494" i="95"/>
  <c r="AO1495" i="95"/>
  <c r="AO1496" i="95"/>
  <c r="AO1497" i="95"/>
  <c r="AO1498" i="95"/>
  <c r="AO1499" i="95"/>
  <c r="AO1500" i="95"/>
  <c r="AO1501" i="95"/>
  <c r="AO1502" i="95"/>
  <c r="AO1503" i="95"/>
  <c r="AO1504" i="95"/>
  <c r="AO1505" i="95"/>
  <c r="AO1506" i="95"/>
  <c r="AO1507" i="95"/>
  <c r="AO1508" i="95"/>
  <c r="AO1509" i="95"/>
  <c r="AO1510" i="95"/>
  <c r="AO1511" i="95"/>
  <c r="AO1512" i="95"/>
  <c r="AO1513" i="95"/>
  <c r="AO1514" i="95"/>
  <c r="AO1515" i="95"/>
  <c r="AO1516" i="95"/>
  <c r="AO1517" i="95"/>
  <c r="AO1518" i="95"/>
  <c r="AO1519" i="95"/>
  <c r="AO1520" i="95"/>
  <c r="AO1521" i="95"/>
  <c r="AO1522" i="95"/>
  <c r="AO1523" i="95"/>
  <c r="AO1524" i="95"/>
  <c r="AO1525" i="95"/>
  <c r="AO1526" i="95"/>
  <c r="AO1527" i="95"/>
  <c r="AO1528" i="95"/>
  <c r="AO1529" i="95"/>
  <c r="AO1530" i="95"/>
  <c r="AO1531" i="95"/>
  <c r="AO1532" i="95"/>
  <c r="AO1533" i="95"/>
  <c r="AO1534" i="95"/>
  <c r="AO1535" i="95"/>
  <c r="AO1536" i="95"/>
  <c r="AO1537" i="95"/>
  <c r="AO1538" i="95"/>
  <c r="AO1539" i="95"/>
  <c r="AO1540" i="95"/>
  <c r="AO1541" i="95"/>
  <c r="AO1542" i="95"/>
  <c r="AO1543" i="95"/>
  <c r="AO1544" i="95"/>
  <c r="AO1545" i="95"/>
  <c r="AO1546" i="95"/>
  <c r="AO1547" i="95"/>
  <c r="AO1548" i="95"/>
  <c r="AO1549" i="95"/>
  <c r="AO1550" i="95"/>
  <c r="AO1551" i="95"/>
  <c r="AO1552" i="95"/>
  <c r="AO1553" i="95"/>
  <c r="AO1554" i="95"/>
  <c r="AO1555" i="95"/>
  <c r="AO1556" i="95"/>
  <c r="AO1557" i="95"/>
  <c r="AO1558" i="95"/>
  <c r="AO1559" i="95"/>
  <c r="AO1560" i="95"/>
  <c r="AO1561" i="95"/>
  <c r="AO1562" i="95"/>
  <c r="AO1563" i="95"/>
  <c r="AO1564" i="95"/>
  <c r="AO1565" i="95"/>
  <c r="AO1566" i="95"/>
  <c r="AO1567" i="95"/>
  <c r="AO1568" i="95"/>
  <c r="AO1569" i="95"/>
  <c r="AO1570" i="95"/>
  <c r="AO1571" i="95"/>
  <c r="AO1572" i="95"/>
  <c r="AO1573" i="95"/>
  <c r="AO1574" i="95"/>
  <c r="AO1575" i="95"/>
  <c r="AO1576" i="95"/>
  <c r="AO1577" i="95"/>
  <c r="AO1578" i="95"/>
  <c r="AO1579" i="95"/>
  <c r="AO1580" i="95"/>
  <c r="AO1581" i="95"/>
  <c r="AO1582" i="95"/>
  <c r="AO1583" i="95"/>
  <c r="AO1584" i="95"/>
  <c r="AO1585" i="95"/>
  <c r="AO1586" i="95"/>
  <c r="AO1587" i="95"/>
  <c r="AO1588" i="95"/>
  <c r="AO1589" i="95"/>
  <c r="AO1590" i="95"/>
  <c r="AO1591" i="95"/>
  <c r="AO1592" i="95"/>
  <c r="AO1593" i="95"/>
  <c r="AO1594" i="95"/>
  <c r="AO1595" i="95"/>
  <c r="AO1596" i="95"/>
  <c r="AO1597" i="95"/>
  <c r="AO1598" i="95"/>
  <c r="AO1599" i="95"/>
  <c r="AO1600" i="95"/>
  <c r="AO1601" i="95"/>
  <c r="AO1602" i="95"/>
  <c r="AO1603" i="95"/>
  <c r="AO1604" i="95"/>
  <c r="AO1605" i="95"/>
  <c r="AO1606" i="95"/>
  <c r="AO1607" i="95"/>
  <c r="AO1608" i="95"/>
  <c r="AO1609" i="95"/>
  <c r="AO1610" i="95"/>
  <c r="AO1611" i="95"/>
  <c r="AO1612" i="95"/>
  <c r="AO1613" i="95"/>
  <c r="AO1614" i="95"/>
  <c r="AO1615" i="95"/>
  <c r="AO1616" i="95"/>
  <c r="AO1617" i="95"/>
  <c r="AO1618" i="95"/>
  <c r="AO1619" i="95"/>
  <c r="AO1620" i="95"/>
  <c r="AO1621" i="95"/>
  <c r="AO1622" i="95"/>
  <c r="AO1623" i="95"/>
  <c r="AO1624" i="95"/>
  <c r="AO1625" i="95"/>
  <c r="AO1626" i="95"/>
  <c r="AO1627" i="95"/>
  <c r="AO1628" i="95"/>
  <c r="AO1629" i="95"/>
  <c r="AO1630" i="95"/>
  <c r="AO1631" i="95"/>
  <c r="AO1632" i="95"/>
  <c r="AO1633" i="95"/>
  <c r="AO1634" i="95"/>
  <c r="AO1635" i="95"/>
  <c r="AO1636" i="95"/>
  <c r="AO1637" i="95"/>
  <c r="AO1638" i="95"/>
  <c r="AO1639" i="95"/>
  <c r="AO1640" i="95"/>
  <c r="AO1641" i="95"/>
  <c r="AO1642" i="95"/>
  <c r="AO1643" i="95"/>
  <c r="AO1644" i="95"/>
  <c r="AO1645" i="95"/>
  <c r="AO1646" i="95"/>
  <c r="AO1647" i="95"/>
  <c r="AO1648" i="95"/>
  <c r="AO1649" i="95"/>
  <c r="AO1650" i="95"/>
  <c r="AO1651" i="95"/>
  <c r="AO1652" i="95"/>
  <c r="AO1653" i="95"/>
  <c r="AO1654" i="95"/>
  <c r="AO1655" i="95"/>
  <c r="AO1656" i="95"/>
  <c r="AO1657" i="95"/>
  <c r="AO1658" i="95"/>
  <c r="AO1659" i="95"/>
  <c r="AO1660" i="95"/>
  <c r="AO1661" i="95"/>
  <c r="AO1662" i="95"/>
  <c r="AO1663" i="95"/>
  <c r="AO1664" i="95"/>
  <c r="AO1665" i="95"/>
  <c r="AO1666" i="95"/>
  <c r="AO1667" i="95"/>
  <c r="AO1668" i="95"/>
  <c r="AO1669" i="95"/>
  <c r="AO1670" i="95"/>
  <c r="AO1671" i="95"/>
  <c r="AO1672" i="95"/>
  <c r="AO1673" i="95"/>
  <c r="AO1674" i="95"/>
  <c r="AO1675" i="95"/>
  <c r="AO1676" i="95"/>
  <c r="AO1677" i="95"/>
  <c r="AO1678" i="95"/>
  <c r="AO1679" i="95"/>
  <c r="AO1680" i="95"/>
  <c r="AO1681" i="95"/>
  <c r="AO1682" i="95"/>
  <c r="AO1683" i="95"/>
  <c r="AO1684" i="95"/>
  <c r="AO1685" i="95"/>
  <c r="AO1686" i="95"/>
  <c r="AO1687" i="95"/>
  <c r="AO1688" i="95"/>
  <c r="AO1689" i="95"/>
  <c r="AO1690" i="95"/>
  <c r="AO1691" i="95"/>
  <c r="AO1692" i="95"/>
  <c r="AO1693" i="95"/>
  <c r="AO1694" i="95"/>
  <c r="AO1695" i="95"/>
  <c r="AO1696" i="95"/>
  <c r="AO1697" i="95"/>
  <c r="AO1698" i="95"/>
  <c r="AO1699" i="95"/>
  <c r="AO1700" i="95"/>
  <c r="AO1701" i="95"/>
  <c r="AO1702" i="95"/>
  <c r="AO1703" i="95"/>
  <c r="AO1704" i="95"/>
  <c r="AO1705" i="95"/>
  <c r="AO1706" i="95"/>
  <c r="AO1707" i="95"/>
  <c r="AO1708" i="95"/>
  <c r="AO1709" i="95"/>
  <c r="AO1710" i="95"/>
  <c r="AO1711" i="95"/>
  <c r="AO1712" i="95"/>
  <c r="AO1713" i="95"/>
  <c r="AO1714" i="95"/>
  <c r="AO1715" i="95"/>
  <c r="AO1716" i="95"/>
  <c r="AO1717" i="95"/>
  <c r="AO1718" i="95"/>
  <c r="AO1719" i="95"/>
  <c r="AO1720" i="95"/>
  <c r="AO1721" i="95"/>
  <c r="AO1722" i="95"/>
  <c r="AO1723" i="95"/>
  <c r="AO1724" i="95"/>
  <c r="AO1725" i="95"/>
  <c r="AO1726" i="95"/>
  <c r="AO1727" i="95"/>
  <c r="AO1728" i="95"/>
  <c r="AO1729" i="95"/>
  <c r="AO1730" i="95"/>
  <c r="AO1731" i="95"/>
  <c r="AO1732" i="95"/>
  <c r="AO1733" i="95"/>
  <c r="AO1734" i="95"/>
  <c r="AO1735" i="95"/>
  <c r="AO1736" i="95"/>
  <c r="AO1737" i="95"/>
  <c r="AO1738" i="95"/>
  <c r="AO1739" i="95"/>
  <c r="AO1740" i="95"/>
  <c r="AO1741" i="95"/>
  <c r="AO1742" i="95"/>
  <c r="AO1743" i="95"/>
  <c r="AO1744" i="95"/>
  <c r="AO1745" i="95"/>
  <c r="AO1746" i="95"/>
  <c r="AO1747" i="95"/>
  <c r="AO1748" i="95"/>
  <c r="AO1749" i="95"/>
  <c r="AO1750" i="95"/>
  <c r="AO1751" i="95"/>
  <c r="AO1752" i="95"/>
  <c r="AO1753" i="95"/>
  <c r="AO1754" i="95"/>
  <c r="AO1755" i="95"/>
  <c r="AO1756" i="95"/>
  <c r="AO1757" i="95"/>
  <c r="AO1758" i="95"/>
  <c r="AO1759" i="95"/>
  <c r="AO1760" i="95"/>
  <c r="AO1761" i="95"/>
  <c r="AO1762" i="95"/>
  <c r="AO1763" i="95"/>
  <c r="AO1764" i="95"/>
  <c r="AO1765" i="95"/>
  <c r="AO1766" i="95"/>
  <c r="AO1767" i="95"/>
  <c r="AO1768" i="95"/>
  <c r="AO1769" i="95"/>
  <c r="AO1770" i="95"/>
  <c r="AO1771" i="95"/>
  <c r="AO1772" i="95"/>
  <c r="AO1773" i="95"/>
  <c r="AO1774" i="95"/>
  <c r="AO1775" i="95"/>
  <c r="AO1776" i="95"/>
  <c r="AO1777" i="95"/>
  <c r="AO1778" i="95"/>
  <c r="AO1779" i="95"/>
  <c r="AO1780" i="95"/>
  <c r="AO1781" i="95"/>
  <c r="AO1782" i="95"/>
  <c r="AO1783" i="95"/>
  <c r="AO1784" i="95"/>
  <c r="AO1785" i="95"/>
  <c r="AO1786" i="95"/>
  <c r="AO1787" i="95"/>
  <c r="AO1788" i="95"/>
  <c r="AO1789" i="95"/>
  <c r="AO1790" i="95"/>
  <c r="AO1791" i="95"/>
  <c r="AO1792" i="95"/>
  <c r="AO1793" i="95"/>
  <c r="AO1794" i="95"/>
  <c r="AO1795" i="95"/>
  <c r="AO1796" i="95"/>
  <c r="AO1797" i="95"/>
  <c r="AO1798" i="95"/>
  <c r="AO1799" i="95"/>
  <c r="AO1800" i="95"/>
  <c r="AO1801" i="95"/>
  <c r="AO1802" i="95"/>
  <c r="AO1803" i="95"/>
  <c r="AO1804" i="95"/>
  <c r="AO1805" i="95"/>
  <c r="AO1806" i="95"/>
  <c r="AO1807" i="95"/>
  <c r="AO1808" i="95"/>
  <c r="AO1809" i="95"/>
  <c r="AO1810" i="95"/>
  <c r="AO1811" i="95"/>
  <c r="AO1812" i="95"/>
  <c r="AO1813" i="95"/>
  <c r="AO1814" i="95"/>
  <c r="AO1815" i="95"/>
  <c r="AO1816" i="95"/>
  <c r="AO1817" i="95"/>
  <c r="AO1818" i="95"/>
  <c r="AO1819" i="95"/>
  <c r="AO1820" i="95"/>
  <c r="AO1821" i="95"/>
  <c r="AO1822" i="95"/>
  <c r="AO1823" i="95"/>
  <c r="AO1824" i="95"/>
  <c r="AO1825" i="95"/>
  <c r="AO1826" i="95"/>
  <c r="AO1827" i="95"/>
  <c r="AO1828" i="95"/>
  <c r="AO1829" i="95"/>
  <c r="AO1830" i="95"/>
  <c r="AO1831" i="95"/>
  <c r="AO1832" i="95"/>
  <c r="AO1833" i="95"/>
  <c r="AO1834" i="95"/>
  <c r="AO1835" i="95"/>
  <c r="AO1836" i="95"/>
  <c r="AO1837" i="95"/>
  <c r="AO1838" i="95"/>
  <c r="AO1839" i="95"/>
  <c r="AO1840" i="95"/>
  <c r="AO1841" i="95"/>
  <c r="AO1842" i="95"/>
  <c r="AO1843" i="95"/>
  <c r="AO1844" i="95"/>
  <c r="AO1845" i="95"/>
  <c r="AO1846" i="95"/>
  <c r="AO1847" i="95"/>
  <c r="AO1848" i="95"/>
  <c r="AO1849" i="95"/>
  <c r="AO1850" i="95"/>
  <c r="AO1851" i="95"/>
  <c r="AO1852" i="95"/>
  <c r="AO1853" i="95"/>
  <c r="AO1854" i="95"/>
  <c r="AO1855" i="95"/>
  <c r="AO1856" i="95"/>
  <c r="AO1857" i="95"/>
  <c r="AO1858" i="95"/>
  <c r="AO1859" i="95"/>
  <c r="AO1860" i="95"/>
  <c r="AO1861" i="95"/>
  <c r="AO1862" i="95"/>
  <c r="AO1863" i="95"/>
  <c r="AO1864" i="95"/>
  <c r="AO1865" i="95"/>
  <c r="AO1866" i="95"/>
  <c r="AO1867" i="95"/>
  <c r="AO1868" i="95"/>
  <c r="AO1869" i="95"/>
  <c r="AO1870" i="95"/>
  <c r="AO1871" i="95"/>
  <c r="AO1872" i="95"/>
  <c r="AO1873" i="95"/>
  <c r="AO1874" i="95"/>
  <c r="AO1875" i="95"/>
  <c r="AO1876" i="95"/>
  <c r="AO1877" i="95"/>
  <c r="AO1878" i="95"/>
  <c r="AO1879" i="95"/>
  <c r="AO1880" i="95"/>
  <c r="AO1881" i="95"/>
  <c r="AO1882" i="95"/>
  <c r="AO1883" i="95"/>
  <c r="AO1884" i="95"/>
  <c r="AO1885" i="95"/>
  <c r="AO1886" i="95"/>
  <c r="AO1887" i="95"/>
  <c r="AO1888" i="95"/>
  <c r="AO1889" i="95"/>
  <c r="AO1890" i="95"/>
  <c r="AO1891" i="95"/>
  <c r="AO1892" i="95"/>
  <c r="AO1893" i="95"/>
  <c r="AO1894" i="95"/>
  <c r="AO1895" i="95"/>
  <c r="AO1896" i="95"/>
  <c r="AO1897" i="95"/>
  <c r="AO1898" i="95"/>
  <c r="AO1899" i="95"/>
  <c r="AO1900" i="95"/>
  <c r="AO1901" i="95"/>
  <c r="AO1902" i="95"/>
  <c r="AO1903" i="95"/>
  <c r="AO1904" i="95"/>
  <c r="AO1905" i="95"/>
  <c r="AO1906" i="95"/>
  <c r="AO1907" i="95"/>
  <c r="AO1908" i="95"/>
  <c r="AO1909" i="95"/>
  <c r="AO1910" i="95"/>
  <c r="AO1911" i="95"/>
  <c r="AO1912" i="95"/>
  <c r="AO1913" i="95"/>
  <c r="AO1914" i="95"/>
  <c r="AO1915" i="95"/>
  <c r="AO1916" i="95"/>
  <c r="AO1917" i="95"/>
  <c r="AO1918" i="95"/>
  <c r="AO1919" i="95"/>
  <c r="AO1920" i="95"/>
  <c r="AO1921" i="95"/>
  <c r="AO1922" i="95"/>
  <c r="AO1923" i="95"/>
  <c r="AO1924" i="95"/>
  <c r="AO1925" i="95"/>
  <c r="AO1926" i="95"/>
  <c r="AO1927" i="95"/>
  <c r="AO1928" i="95"/>
  <c r="AO1929" i="95"/>
  <c r="AO1930" i="95"/>
  <c r="AO1931" i="95"/>
  <c r="AO1932" i="95"/>
  <c r="AO1933" i="95"/>
  <c r="AO1934" i="95"/>
  <c r="AO1935" i="95"/>
  <c r="AO1936" i="95"/>
  <c r="AO1937" i="95"/>
  <c r="AO1938" i="95"/>
  <c r="AO1939" i="95"/>
  <c r="AO1940" i="95"/>
  <c r="AO1941" i="95"/>
  <c r="AO1942" i="95"/>
  <c r="AO1943" i="95"/>
  <c r="AO1944" i="95"/>
  <c r="AO1945" i="95"/>
  <c r="AO1946" i="95"/>
  <c r="AO1947" i="95"/>
  <c r="AO1948" i="95"/>
  <c r="AO1949" i="95"/>
  <c r="AO1950" i="95"/>
  <c r="AO1951" i="95"/>
  <c r="AO1952" i="95"/>
  <c r="AO1953" i="95"/>
  <c r="AO1954" i="95"/>
  <c r="AO1955" i="95"/>
  <c r="AO1956" i="95"/>
  <c r="AO1957" i="95"/>
  <c r="AO1958" i="95"/>
  <c r="AO1959" i="95"/>
  <c r="AO1960" i="95"/>
  <c r="AO1961" i="95"/>
  <c r="AO1962" i="95"/>
  <c r="AO1963" i="95"/>
  <c r="AO1964" i="95"/>
  <c r="AO1965" i="95"/>
  <c r="AO1966" i="95"/>
  <c r="AO1967" i="95"/>
  <c r="AO1968" i="95"/>
  <c r="AO1969" i="95"/>
  <c r="AO1970" i="95"/>
  <c r="AO1971" i="95"/>
  <c r="AO1972" i="95"/>
  <c r="AO1973" i="95"/>
  <c r="AO1974" i="95"/>
  <c r="AO1975" i="95"/>
  <c r="AO1976" i="95"/>
  <c r="AO1977" i="95"/>
  <c r="AO1978" i="95"/>
  <c r="AO1979" i="95"/>
  <c r="AO1980" i="95"/>
  <c r="AO1981" i="95"/>
  <c r="AO1982" i="95"/>
  <c r="AO1983" i="95"/>
  <c r="AO1984" i="95"/>
  <c r="AO1985" i="95"/>
  <c r="AO1986" i="95"/>
  <c r="AO1987" i="95"/>
  <c r="AO1988" i="95"/>
  <c r="AO1989" i="95"/>
  <c r="AO1990" i="95"/>
  <c r="AO1991" i="95"/>
  <c r="AO1992" i="95"/>
  <c r="AO1993" i="95"/>
  <c r="AO1994" i="95"/>
  <c r="AO1995" i="95"/>
  <c r="AO1996" i="95"/>
  <c r="AO1997" i="95"/>
  <c r="AO1998" i="95"/>
  <c r="AO1999" i="95"/>
  <c r="AO2000" i="95"/>
  <c r="AO2001" i="95"/>
  <c r="AO2002" i="95"/>
  <c r="AO2003" i="95"/>
  <c r="AO2004" i="95"/>
  <c r="AO2005" i="95"/>
  <c r="AO2006" i="95"/>
  <c r="AO2007" i="95"/>
  <c r="AO2008" i="95"/>
  <c r="AO2009" i="95"/>
  <c r="AO2010" i="95"/>
  <c r="AO2011" i="95"/>
  <c r="AO2012" i="95"/>
  <c r="AO2013" i="95"/>
  <c r="AO2014" i="95"/>
  <c r="AO2015" i="95"/>
  <c r="AO2016" i="95"/>
  <c r="AO2017" i="95"/>
  <c r="AO2018" i="95"/>
  <c r="AO2019" i="95"/>
  <c r="AO2020" i="95"/>
  <c r="AO2021" i="95"/>
  <c r="AO2022" i="95"/>
  <c r="AO2023" i="95"/>
  <c r="AO2024" i="95"/>
  <c r="AO2025" i="95"/>
  <c r="AO2026" i="95"/>
  <c r="AO2027" i="95"/>
  <c r="AO2028" i="95"/>
  <c r="AO2029" i="95"/>
  <c r="AO2030" i="95"/>
  <c r="AO2031" i="95"/>
  <c r="AO2032" i="95"/>
  <c r="AO2033" i="95"/>
  <c r="AO2034" i="95"/>
  <c r="AO2035" i="95"/>
  <c r="AO2036" i="95"/>
  <c r="AO2037" i="95"/>
  <c r="AO2038" i="95"/>
  <c r="AO2039" i="95"/>
  <c r="AO2040" i="95"/>
  <c r="AO2041" i="95"/>
  <c r="AO2042" i="95"/>
  <c r="AO2043" i="95"/>
  <c r="AO2044" i="95"/>
  <c r="AO2045" i="95"/>
  <c r="AO2046" i="95"/>
  <c r="AO2047" i="95"/>
  <c r="AO2048" i="95"/>
  <c r="AO2049" i="95"/>
  <c r="AO2050" i="95"/>
  <c r="AO2051" i="95"/>
  <c r="AO2052" i="95"/>
  <c r="AO2053" i="95"/>
  <c r="AO2054" i="95"/>
  <c r="AO2055" i="95"/>
  <c r="AO2056" i="95"/>
  <c r="AO2057" i="95"/>
  <c r="AO2058" i="95"/>
  <c r="AO2059" i="95"/>
  <c r="AO2060" i="95"/>
  <c r="AO2061" i="95"/>
  <c r="AO2062" i="95"/>
  <c r="AO2063" i="95"/>
  <c r="AO2064" i="95"/>
  <c r="AO2065" i="95"/>
  <c r="AO2066" i="95"/>
  <c r="AO2067" i="95"/>
  <c r="AO2068" i="95"/>
  <c r="AO2069" i="95"/>
  <c r="AO2070" i="95"/>
  <c r="AO2071" i="95"/>
  <c r="AO2072" i="95"/>
  <c r="AO2073" i="95"/>
  <c r="AO2074" i="95"/>
  <c r="AO2075" i="95"/>
  <c r="AO2076" i="95"/>
  <c r="AO2077" i="95"/>
  <c r="AO2078" i="95"/>
  <c r="AO2079" i="95"/>
  <c r="AO2080" i="95"/>
  <c r="AO2081" i="95"/>
  <c r="AO2082" i="95"/>
  <c r="AO2083" i="95"/>
  <c r="AO2084" i="95"/>
  <c r="AO2085" i="95"/>
  <c r="AO2086" i="95"/>
  <c r="AO2087" i="95"/>
  <c r="AO2088" i="95"/>
  <c r="AO2089" i="95"/>
  <c r="AO2090" i="95"/>
  <c r="AO2091" i="95"/>
  <c r="AO2092" i="95"/>
  <c r="AO2093" i="95"/>
  <c r="AO2094" i="95"/>
  <c r="AO2095" i="95"/>
  <c r="AO2096" i="95"/>
  <c r="AO2097" i="95"/>
  <c r="AO2098" i="95"/>
  <c r="AO2099" i="95"/>
  <c r="AO2100" i="95"/>
  <c r="AO2101" i="95"/>
  <c r="AO2102" i="95"/>
  <c r="AO2103" i="95"/>
  <c r="AO2104" i="95"/>
  <c r="AO2105" i="95"/>
  <c r="AO2106" i="95"/>
  <c r="AO2107" i="95"/>
  <c r="AO2108" i="95"/>
  <c r="AO2109" i="95"/>
  <c r="AO2110" i="95"/>
  <c r="AO2111" i="95"/>
  <c r="AO2112" i="95"/>
  <c r="AO2113" i="95"/>
  <c r="AO2114" i="95"/>
  <c r="AO2115" i="95"/>
  <c r="AO2116" i="95"/>
  <c r="AO2117" i="95"/>
  <c r="AO2118" i="95"/>
  <c r="AO2119" i="95"/>
  <c r="AO2120" i="95"/>
  <c r="AO2121" i="95"/>
  <c r="AO2122" i="95"/>
  <c r="AO2123" i="95"/>
  <c r="AO2124" i="95"/>
  <c r="AO2125" i="95"/>
  <c r="AO2126" i="95"/>
  <c r="AO2127" i="95"/>
  <c r="AO2128" i="95"/>
  <c r="AO2129" i="95"/>
  <c r="AO2130" i="95"/>
  <c r="AO2131" i="95"/>
  <c r="AO2132" i="95"/>
  <c r="AO2133" i="95"/>
  <c r="AO2134" i="95"/>
  <c r="AO2135" i="95"/>
  <c r="AO2136" i="95"/>
  <c r="AO2137" i="95"/>
  <c r="AO2138" i="95"/>
  <c r="AO2139" i="95"/>
  <c r="AO2140" i="95"/>
  <c r="AO2141" i="95"/>
  <c r="AO2142" i="95"/>
  <c r="AO2143" i="95"/>
  <c r="AO2144" i="95"/>
  <c r="AO2145" i="95"/>
  <c r="AO2146" i="95"/>
  <c r="AO2147" i="95"/>
  <c r="AO2148" i="95"/>
  <c r="AO2149" i="95"/>
  <c r="AO2150" i="95"/>
  <c r="AO2151" i="95"/>
  <c r="AO2152" i="95"/>
  <c r="AO2153" i="95"/>
  <c r="AO2154" i="95"/>
  <c r="AO2155" i="95"/>
  <c r="AO2156" i="95"/>
  <c r="AO2157" i="95"/>
  <c r="AO2158" i="95"/>
  <c r="AO2159" i="95"/>
  <c r="AO2160" i="95"/>
  <c r="AO2161" i="95"/>
  <c r="AO2162" i="95"/>
  <c r="AO2163" i="95"/>
  <c r="AO2164" i="95"/>
  <c r="AO2165" i="95"/>
  <c r="AO2166" i="95"/>
  <c r="AO2167" i="95"/>
  <c r="AO2168" i="95"/>
  <c r="AO2169" i="95"/>
  <c r="AO2170" i="95"/>
  <c r="AO2171" i="95"/>
  <c r="AO2172" i="95"/>
  <c r="AO2173" i="95"/>
  <c r="AO2174" i="95"/>
  <c r="AO2175" i="95"/>
  <c r="AO2176" i="95"/>
  <c r="AO2177" i="95"/>
  <c r="AO2178" i="95"/>
  <c r="AO2179" i="95"/>
  <c r="AO2180" i="95"/>
  <c r="AO2181" i="95"/>
  <c r="AO2182" i="95"/>
  <c r="AO2183" i="95"/>
  <c r="AO2184" i="95"/>
  <c r="AO2185" i="95"/>
  <c r="AO2186" i="95"/>
  <c r="AO2187" i="95"/>
  <c r="AO2188" i="95"/>
  <c r="AO2189" i="95"/>
  <c r="AO2190" i="95"/>
  <c r="AO2191" i="95"/>
  <c r="AO2192" i="95"/>
  <c r="AO2193" i="95"/>
  <c r="AO2194" i="95"/>
  <c r="AO2195" i="95"/>
  <c r="AO2196" i="95"/>
  <c r="AO2197" i="95"/>
  <c r="AO2198" i="95"/>
  <c r="AO2199" i="95"/>
  <c r="AO2200" i="95"/>
  <c r="AO2201" i="95"/>
  <c r="AO2202" i="95"/>
  <c r="AO2203" i="95"/>
  <c r="AO2204" i="95"/>
  <c r="AO2205" i="95"/>
  <c r="AO2206" i="95"/>
  <c r="AO2207" i="95"/>
  <c r="AO2208" i="95"/>
  <c r="AO2209" i="95"/>
  <c r="AO2210" i="95"/>
  <c r="AO2211" i="95"/>
  <c r="AO2212" i="95"/>
  <c r="AO2213" i="95"/>
  <c r="AO2214" i="95"/>
  <c r="AO2215" i="95"/>
  <c r="AO2216" i="95"/>
  <c r="AO2217" i="95"/>
  <c r="AO2218" i="95"/>
  <c r="AO2219" i="95"/>
  <c r="AO2220" i="95"/>
  <c r="AO2221" i="95"/>
  <c r="AO2222" i="95"/>
  <c r="AO2223" i="95"/>
  <c r="AO2224" i="95"/>
  <c r="AO2225" i="95"/>
  <c r="AO2226" i="95"/>
  <c r="AO2227" i="95"/>
  <c r="AO2228" i="95"/>
  <c r="AO2229" i="95"/>
  <c r="AO2230" i="95"/>
  <c r="AO2231" i="95"/>
  <c r="AO2232" i="95"/>
  <c r="AO2233" i="95"/>
  <c r="AO2234" i="95"/>
  <c r="AO2235" i="95"/>
  <c r="AO2236" i="95"/>
  <c r="AO2237" i="95"/>
  <c r="AO2238" i="95"/>
  <c r="AO2239" i="95"/>
  <c r="AO2240" i="95"/>
  <c r="AO2241" i="95"/>
  <c r="AO2242" i="95"/>
  <c r="AO2243" i="95"/>
  <c r="AO2244" i="95"/>
  <c r="AO2245" i="95"/>
  <c r="AO2246" i="95"/>
  <c r="AO2247" i="95"/>
  <c r="AO2248" i="95"/>
  <c r="AO2249" i="95"/>
  <c r="AO2250" i="95"/>
  <c r="AO2251" i="95"/>
  <c r="AO2252" i="95"/>
  <c r="AO2253" i="95"/>
  <c r="AO2254" i="95"/>
  <c r="AO2255" i="95"/>
  <c r="AO2256" i="95"/>
  <c r="AO2257" i="95"/>
  <c r="AO2258" i="95"/>
  <c r="AO2259" i="95"/>
  <c r="AO2260" i="95"/>
  <c r="AO2261" i="95"/>
  <c r="AO2262" i="95"/>
  <c r="AO2263" i="95"/>
  <c r="AO2264" i="95"/>
  <c r="AO2265" i="95"/>
  <c r="AO2266" i="95"/>
  <c r="AO2267" i="95"/>
  <c r="AO2268" i="95"/>
  <c r="AO2269" i="95"/>
  <c r="AO2270" i="95"/>
  <c r="AO2271" i="95"/>
  <c r="AO2272" i="95"/>
  <c r="AO2273" i="95"/>
  <c r="AO2274" i="95"/>
  <c r="AO2275" i="95"/>
  <c r="AO2276" i="95"/>
  <c r="AO2277" i="95"/>
  <c r="AO2278" i="95"/>
  <c r="AO2279" i="95"/>
  <c r="AO2280" i="95"/>
  <c r="AO2281" i="95"/>
  <c r="AO2282" i="95"/>
  <c r="AO2283" i="95"/>
  <c r="AO2284" i="95"/>
  <c r="AO2285" i="95"/>
  <c r="AO2286" i="95"/>
  <c r="AO2287" i="95"/>
  <c r="AO2288" i="95"/>
  <c r="AO2289" i="95"/>
  <c r="AO2290" i="95"/>
  <c r="AO2291" i="95"/>
  <c r="AO2292" i="95"/>
  <c r="AO2293" i="95"/>
  <c r="AO2294" i="95"/>
  <c r="AO2295" i="95"/>
  <c r="AO2296" i="95"/>
  <c r="AO2297" i="95"/>
  <c r="AO2298" i="95"/>
  <c r="AO2299" i="95"/>
  <c r="AO2300" i="95"/>
  <c r="AO2301" i="95"/>
  <c r="AO2302" i="95"/>
  <c r="AO2303" i="95"/>
  <c r="AO2304" i="95"/>
  <c r="AO2305" i="95"/>
  <c r="AO2306" i="95"/>
  <c r="AO2307" i="95"/>
  <c r="AO2308" i="95"/>
  <c r="AO2309" i="95"/>
  <c r="AO2310" i="95"/>
  <c r="AO2311" i="95"/>
  <c r="AO2312" i="95"/>
  <c r="AO2313" i="95"/>
  <c r="AO2314" i="95"/>
  <c r="AO2315" i="95"/>
  <c r="AO2316" i="95"/>
  <c r="AO2317" i="95"/>
  <c r="AO2318" i="95"/>
  <c r="AO2319" i="95"/>
  <c r="AO2320" i="95"/>
  <c r="AO2321" i="95"/>
  <c r="AO2322" i="95"/>
  <c r="AO2323" i="95"/>
  <c r="AO2324" i="95"/>
  <c r="AO2325" i="95"/>
  <c r="AO2326" i="95"/>
  <c r="AO2327" i="95"/>
  <c r="AO2328" i="95"/>
  <c r="AO2329" i="95"/>
  <c r="AO2330" i="95"/>
  <c r="AO2331" i="95"/>
  <c r="AO2332" i="95"/>
  <c r="AO2333" i="95"/>
  <c r="AO2334" i="95"/>
  <c r="AO2335" i="95"/>
  <c r="AO2336" i="95"/>
  <c r="AO2337" i="95"/>
  <c r="AO2338" i="95"/>
  <c r="AO2339" i="95"/>
  <c r="AO2340" i="95"/>
  <c r="AO2341" i="95"/>
  <c r="AO2342" i="95"/>
  <c r="AO2343" i="95"/>
  <c r="AO2344" i="95"/>
  <c r="AO2345" i="95"/>
  <c r="AO2346" i="95"/>
  <c r="AO2347" i="95"/>
  <c r="AO2348" i="95"/>
  <c r="AO2349" i="95"/>
  <c r="AO2350" i="95"/>
  <c r="AO2351" i="95"/>
  <c r="AO2352" i="95"/>
  <c r="AO2353" i="95"/>
  <c r="AO2354" i="95"/>
  <c r="AO2355" i="95"/>
  <c r="AO2356" i="95"/>
  <c r="AO2357" i="95"/>
  <c r="AO2358" i="95"/>
  <c r="AO2359" i="95"/>
  <c r="AO2360" i="95"/>
  <c r="AO2361" i="95"/>
  <c r="AO2362" i="95"/>
  <c r="AO2363" i="95"/>
  <c r="AO2364" i="95"/>
  <c r="AO2365" i="95"/>
  <c r="AO2366" i="95"/>
  <c r="AO2367" i="95"/>
  <c r="AO2368" i="95"/>
  <c r="AO2369" i="95"/>
  <c r="AO2370" i="95"/>
  <c r="AO2371" i="95"/>
  <c r="AO2372" i="95"/>
  <c r="AO2373" i="95"/>
  <c r="AO2374" i="95"/>
  <c r="AO2375" i="95"/>
  <c r="AO2376" i="95"/>
  <c r="AO2377" i="95"/>
  <c r="AO2378" i="95"/>
  <c r="AO2379" i="95"/>
  <c r="AO2380" i="95"/>
  <c r="AO2381" i="95"/>
  <c r="AO2382" i="95"/>
  <c r="AO2383" i="95"/>
  <c r="AO2384" i="95"/>
  <c r="AO2385" i="95"/>
  <c r="AO2386" i="95"/>
  <c r="AO2387" i="95"/>
  <c r="AO2388" i="95"/>
  <c r="AO2389" i="95"/>
  <c r="AO2390" i="95"/>
  <c r="AO2391" i="95"/>
  <c r="AO2392" i="95"/>
  <c r="AO2393" i="95"/>
  <c r="AO2394" i="95"/>
  <c r="AO2395" i="95"/>
  <c r="AO2396" i="95"/>
  <c r="AO2397" i="95"/>
  <c r="AO2398" i="95"/>
  <c r="AO2399" i="95"/>
  <c r="AO2400" i="95"/>
  <c r="AO2401" i="95"/>
  <c r="AO2402" i="95"/>
  <c r="AO2403" i="95"/>
  <c r="AO2404" i="95"/>
  <c r="AO2405" i="95"/>
  <c r="AO2406" i="95"/>
  <c r="AO2407" i="95"/>
  <c r="AO2408" i="95"/>
  <c r="AO2409" i="95"/>
  <c r="AO2410" i="95"/>
  <c r="AO2411" i="95"/>
  <c r="AO2412" i="95"/>
  <c r="AO2413" i="95"/>
  <c r="AO2414" i="95"/>
  <c r="AO2415" i="95"/>
  <c r="AO2416" i="95"/>
  <c r="AO2417" i="95"/>
  <c r="AO2418" i="95"/>
  <c r="AO2419" i="95"/>
  <c r="AO2420" i="95"/>
  <c r="AO2421" i="95"/>
  <c r="AO2422" i="95"/>
  <c r="AO2423" i="95"/>
  <c r="AO2424" i="95"/>
  <c r="AO2425" i="95"/>
  <c r="AO2426" i="95"/>
  <c r="AO2427" i="95"/>
  <c r="AO2428" i="95"/>
  <c r="AO2429" i="95"/>
  <c r="AO2430" i="95"/>
  <c r="AO2431" i="95"/>
  <c r="AO2432" i="95"/>
  <c r="AO2433" i="95"/>
  <c r="AO2434" i="95"/>
  <c r="AO2435" i="95"/>
  <c r="AO2436" i="95"/>
  <c r="AO2437" i="95"/>
  <c r="AO2438" i="95"/>
  <c r="AO2439" i="95"/>
  <c r="AO2440" i="95"/>
  <c r="AO2441" i="95"/>
  <c r="AO2442" i="95"/>
  <c r="AO2443" i="95"/>
  <c r="AO2444" i="95"/>
  <c r="AO2445" i="95"/>
  <c r="AO2446" i="95"/>
  <c r="AO2447" i="95"/>
  <c r="AO2448" i="95"/>
  <c r="AO2449" i="95"/>
  <c r="AO2450" i="95"/>
  <c r="AO2451" i="95"/>
  <c r="AO2452" i="95"/>
  <c r="AO2453" i="95"/>
  <c r="AO2454" i="95"/>
  <c r="AO2455" i="95"/>
  <c r="AO2456" i="95"/>
  <c r="AO2457" i="95"/>
  <c r="AO2458" i="95"/>
  <c r="AO2459" i="95"/>
  <c r="AO2460" i="95"/>
  <c r="AO2461" i="95"/>
  <c r="AO2462" i="95"/>
  <c r="AO2463" i="95"/>
  <c r="AO2464" i="95"/>
  <c r="AO2465" i="95"/>
  <c r="AO2466" i="95"/>
  <c r="AO2467" i="95"/>
  <c r="AO2468" i="95"/>
  <c r="AO2469" i="95"/>
  <c r="AO2470" i="95"/>
  <c r="AO2471" i="95"/>
  <c r="AO2472" i="95"/>
  <c r="AO2473" i="95"/>
  <c r="AO2474" i="95"/>
  <c r="AO2475" i="95"/>
  <c r="AO2476" i="95"/>
  <c r="AO2477" i="95"/>
  <c r="AO2478" i="95"/>
  <c r="AO2479" i="95"/>
  <c r="AO2480" i="95"/>
  <c r="AO2481" i="95"/>
  <c r="AO2482" i="95"/>
  <c r="AO2483" i="95"/>
  <c r="AO2484" i="95"/>
  <c r="AO2485" i="95"/>
  <c r="AO2486" i="95"/>
  <c r="AO2487" i="95"/>
  <c r="AO2488" i="95"/>
  <c r="AO2489" i="95"/>
  <c r="AO2490" i="95"/>
  <c r="AO2491" i="95"/>
  <c r="AO2492" i="95"/>
  <c r="AO2493" i="95"/>
  <c r="AO2494" i="95"/>
  <c r="AO2495" i="95"/>
  <c r="AO2496" i="95"/>
  <c r="AO2497" i="95"/>
  <c r="AO2498" i="95"/>
  <c r="AO2499" i="95"/>
  <c r="AO2500" i="95"/>
  <c r="AO2501" i="95"/>
  <c r="AO2502" i="95"/>
  <c r="AO2503" i="95"/>
  <c r="AO2504" i="95"/>
  <c r="AO2505" i="95"/>
  <c r="AO2506" i="95"/>
  <c r="AO2507" i="95"/>
  <c r="AO2508" i="95"/>
  <c r="AO2509" i="95"/>
  <c r="AO2510" i="95"/>
  <c r="AO2511" i="95"/>
  <c r="AO2512" i="95"/>
  <c r="AO2513" i="95"/>
  <c r="AO2514" i="95"/>
  <c r="AO2515" i="95"/>
  <c r="AO2516" i="95"/>
  <c r="AO2517" i="95"/>
  <c r="AO2518" i="95"/>
  <c r="AO2519" i="95"/>
  <c r="AO2520" i="95"/>
  <c r="AO2521" i="95"/>
  <c r="AO2522" i="95"/>
  <c r="AO2523" i="95"/>
  <c r="AO2524" i="95"/>
  <c r="AO2525" i="95"/>
  <c r="AO2526" i="95"/>
  <c r="AO2527" i="95"/>
  <c r="AO2528" i="95"/>
  <c r="AO2529" i="95"/>
  <c r="AO2530" i="95"/>
  <c r="AO2531" i="95"/>
  <c r="AO2532" i="95"/>
  <c r="AO2533" i="95"/>
  <c r="AO2534" i="95"/>
  <c r="AO2535" i="95"/>
  <c r="AO2536" i="95"/>
  <c r="AO2537" i="95"/>
  <c r="AO2538" i="95"/>
  <c r="AO2539" i="95"/>
  <c r="AO2540" i="95"/>
  <c r="AO2541" i="95"/>
  <c r="AO2542" i="95"/>
  <c r="AO2543" i="95"/>
  <c r="AO2544" i="95"/>
  <c r="AO2545" i="95"/>
  <c r="AO2546" i="95"/>
  <c r="AO2547" i="95"/>
  <c r="AO2548" i="95"/>
  <c r="AO2549" i="95"/>
  <c r="AO2550" i="95"/>
  <c r="AO2551" i="95"/>
  <c r="AO2552" i="95"/>
  <c r="AO2553" i="95"/>
  <c r="AO2554" i="95"/>
  <c r="AO2555" i="95"/>
  <c r="AO2556" i="95"/>
  <c r="AO2557" i="95"/>
  <c r="AO2558" i="95"/>
  <c r="AO2559" i="95"/>
  <c r="AO2560" i="95"/>
  <c r="AO2561" i="95"/>
  <c r="AO2562" i="95"/>
  <c r="AO2563" i="95"/>
  <c r="AO2564" i="95"/>
  <c r="AO2565" i="95"/>
  <c r="AO2566" i="95"/>
  <c r="AO2567" i="95"/>
  <c r="AO2568" i="95"/>
  <c r="AO2569" i="95"/>
  <c r="AO2570" i="95"/>
  <c r="AO2571" i="95"/>
  <c r="AO2572" i="95"/>
  <c r="AO2573" i="95"/>
  <c r="AO2574" i="95"/>
  <c r="AO2575" i="95"/>
  <c r="AO2576" i="95"/>
  <c r="AO2577" i="95"/>
  <c r="AO2578" i="95"/>
  <c r="AO2579" i="95"/>
  <c r="AO2580" i="95"/>
  <c r="AO2581" i="95"/>
  <c r="AO2582" i="95"/>
  <c r="AO2583" i="95"/>
  <c r="AO2584" i="95"/>
  <c r="AO2585" i="95"/>
  <c r="AO2586" i="95"/>
  <c r="AO2587" i="95"/>
  <c r="AO2588" i="95"/>
  <c r="AO2589" i="95"/>
  <c r="AO2590" i="95"/>
  <c r="AO2591" i="95"/>
  <c r="AO2592" i="95"/>
  <c r="AO2593" i="95"/>
  <c r="AO2594" i="95"/>
  <c r="AO2595" i="95"/>
  <c r="AO2596" i="95"/>
  <c r="AO2597" i="95"/>
  <c r="AO2598" i="95"/>
  <c r="AO2599" i="95"/>
  <c r="AO2600" i="95"/>
  <c r="AO2601" i="95"/>
  <c r="AO2602" i="95"/>
  <c r="AO2603" i="95"/>
  <c r="AO2604" i="95"/>
  <c r="AO2605" i="95"/>
  <c r="AO2606" i="95"/>
  <c r="AO2607" i="95"/>
  <c r="AO2608" i="95"/>
  <c r="AO2609" i="95"/>
  <c r="AO2610" i="95"/>
  <c r="AO2611" i="95"/>
  <c r="AO2612" i="95"/>
  <c r="AO2613" i="95"/>
  <c r="AO2614" i="95"/>
  <c r="AO2615" i="95"/>
  <c r="AO2616" i="95"/>
  <c r="AO2617" i="95"/>
  <c r="AO2618" i="95"/>
  <c r="AO2619" i="95"/>
  <c r="AO2620" i="95"/>
  <c r="AO2621" i="95"/>
  <c r="AO2622" i="95"/>
  <c r="AO2623" i="95"/>
  <c r="AO2624" i="95"/>
  <c r="AO2625" i="95"/>
  <c r="AO2626" i="95"/>
  <c r="AO2627" i="95"/>
  <c r="AO2628" i="95"/>
  <c r="AO2629" i="95"/>
  <c r="AO2630" i="95"/>
  <c r="AO2631" i="95"/>
  <c r="AO2632" i="95"/>
  <c r="AO2633" i="95"/>
  <c r="AO2634" i="95"/>
  <c r="AO2635" i="95"/>
  <c r="AO2636" i="95"/>
  <c r="AO2637" i="95"/>
  <c r="AO2638" i="95"/>
  <c r="AO2639" i="95"/>
  <c r="AO2640" i="95"/>
  <c r="AO2641" i="95"/>
  <c r="AO2642" i="95"/>
  <c r="AO2643" i="95"/>
  <c r="AO2644" i="95"/>
  <c r="AO2645" i="95"/>
  <c r="AO2646" i="95"/>
  <c r="AO2647" i="95"/>
  <c r="AO2648" i="95"/>
  <c r="AO2649" i="95"/>
  <c r="AO2650" i="95"/>
  <c r="AO2651" i="95"/>
  <c r="AO2652" i="95"/>
  <c r="AO2653" i="95"/>
  <c r="AO2654" i="95"/>
  <c r="AO2655" i="95"/>
  <c r="AO2656" i="95"/>
  <c r="AO2657" i="95"/>
  <c r="AO2658" i="95"/>
  <c r="AO2659" i="95"/>
  <c r="AO2660" i="95"/>
  <c r="AO2661" i="95"/>
  <c r="AO2662" i="95"/>
  <c r="AO2663" i="95"/>
  <c r="AO2664" i="95"/>
  <c r="AO2665" i="95"/>
  <c r="AO2666" i="95"/>
  <c r="AO2667" i="95"/>
  <c r="AO2668" i="95"/>
  <c r="AO2669" i="95"/>
  <c r="AO2670" i="95"/>
  <c r="AO2671" i="95"/>
  <c r="AO2672" i="95"/>
  <c r="AO2673" i="95"/>
  <c r="AO2674" i="95"/>
  <c r="AO2675" i="95"/>
  <c r="AO2676" i="95"/>
  <c r="AO2677" i="95"/>
  <c r="AO2678" i="95"/>
  <c r="AO2679" i="95"/>
  <c r="AO2680" i="95"/>
  <c r="AO2681" i="95"/>
  <c r="AO2682" i="95"/>
  <c r="AO2683" i="95"/>
  <c r="AO2684" i="95"/>
  <c r="AO2685" i="95"/>
  <c r="AO2686" i="95"/>
  <c r="AO2687" i="95"/>
  <c r="AO2688" i="95"/>
  <c r="AO2689" i="95"/>
  <c r="AO2690" i="95"/>
  <c r="AO2691" i="95"/>
  <c r="AO2692" i="95"/>
  <c r="AO2693" i="95"/>
  <c r="AO2694" i="95"/>
  <c r="AO2695" i="95"/>
  <c r="AO2696" i="95"/>
  <c r="AO2697" i="95"/>
  <c r="AO2698" i="95"/>
  <c r="AO2699" i="95"/>
  <c r="AO2700" i="95"/>
  <c r="AO2701" i="95"/>
  <c r="AO2702" i="95"/>
  <c r="AO2703" i="95"/>
  <c r="AO2704" i="95"/>
  <c r="AO2705" i="95"/>
  <c r="AO2706" i="95"/>
  <c r="AO2707" i="95"/>
  <c r="AO2708" i="95"/>
  <c r="AO2709" i="95"/>
  <c r="AO2710" i="95"/>
  <c r="AO2711" i="95"/>
  <c r="AO2712" i="95"/>
  <c r="AO2713" i="95"/>
  <c r="AO2714" i="95"/>
  <c r="AO2715" i="95"/>
  <c r="AO2716" i="95"/>
  <c r="AO2717" i="95"/>
  <c r="AO2718" i="95"/>
  <c r="AO2719" i="95"/>
  <c r="AO2720" i="95"/>
  <c r="AO2721" i="95"/>
  <c r="AO2722" i="95"/>
  <c r="AO2723" i="95"/>
  <c r="AO2724" i="95"/>
  <c r="AO2725" i="95"/>
  <c r="AO2726" i="95"/>
  <c r="AO2727" i="95"/>
  <c r="AO2728" i="95"/>
  <c r="AO2729" i="95"/>
  <c r="AO2730" i="95"/>
  <c r="AO2731" i="95"/>
  <c r="AO2732" i="95"/>
  <c r="AO2733" i="95"/>
  <c r="AO2734" i="95"/>
  <c r="AO2735" i="95"/>
  <c r="AO2736" i="95"/>
  <c r="AO2737" i="95"/>
  <c r="AO2738" i="95"/>
  <c r="AO2739" i="95"/>
  <c r="AO2740" i="95"/>
  <c r="AO2741" i="95"/>
  <c r="AO2742" i="95"/>
  <c r="AO2743" i="95"/>
  <c r="AO2744" i="95"/>
  <c r="AO2745" i="95"/>
  <c r="AO2746" i="95"/>
  <c r="AO2747" i="95"/>
  <c r="AO2748" i="95"/>
  <c r="AO2749" i="95"/>
  <c r="AO2750" i="95"/>
  <c r="AO2751" i="95"/>
  <c r="AO2752" i="95"/>
  <c r="AO2753" i="95"/>
  <c r="AO2754" i="95"/>
  <c r="AO2755" i="95"/>
  <c r="AO2756" i="95"/>
  <c r="AO2757" i="95"/>
  <c r="AO2758" i="95"/>
  <c r="AO2759" i="95"/>
  <c r="AO2760" i="95"/>
  <c r="AO2761" i="95"/>
  <c r="AO2762" i="95"/>
  <c r="AO2763" i="95"/>
  <c r="AO2764" i="95"/>
  <c r="AO2765" i="95"/>
  <c r="AO2766" i="95"/>
  <c r="AO2767" i="95"/>
  <c r="AO2768" i="95"/>
  <c r="AO2769" i="95"/>
  <c r="AO2770" i="95"/>
  <c r="AO2771" i="95"/>
  <c r="AO2772" i="95"/>
  <c r="AO2773" i="95"/>
  <c r="AO2774" i="95"/>
  <c r="AO2775" i="95"/>
  <c r="AO2776" i="95"/>
  <c r="AO2777" i="95"/>
  <c r="AO2778" i="95"/>
  <c r="AO2779" i="95"/>
  <c r="AO2780" i="95"/>
  <c r="AO2781" i="95"/>
  <c r="AO2782" i="95"/>
  <c r="AO2783" i="95"/>
  <c r="AO2784" i="95"/>
  <c r="AO2785" i="95"/>
  <c r="AO2786" i="95"/>
  <c r="AO2787" i="95"/>
  <c r="AO2788" i="95"/>
  <c r="AO2789" i="95"/>
  <c r="AO2790" i="95"/>
  <c r="AO2791" i="95"/>
  <c r="AO2792" i="95"/>
  <c r="AO2793" i="95"/>
  <c r="AO2794" i="95"/>
  <c r="AO2795" i="95"/>
  <c r="AO2796" i="95"/>
  <c r="AO2797" i="95"/>
  <c r="AO2798" i="95"/>
  <c r="AO2799" i="95"/>
  <c r="AO2800" i="95"/>
  <c r="AO2801" i="95"/>
  <c r="AO2802" i="95"/>
  <c r="AO2803" i="95"/>
  <c r="AO2804" i="95"/>
  <c r="AO2805" i="95"/>
  <c r="AO2806" i="95"/>
  <c r="AO2807" i="95"/>
  <c r="AO2808" i="95"/>
  <c r="AO2809" i="95"/>
  <c r="AO2810" i="95"/>
  <c r="AO2811" i="95"/>
  <c r="AO2812" i="95"/>
  <c r="AO2813" i="95"/>
  <c r="AO2814" i="95"/>
  <c r="AO2815" i="95"/>
  <c r="AO2816" i="95"/>
  <c r="AO2817" i="95"/>
  <c r="AO2818" i="95"/>
  <c r="AO2819" i="95"/>
  <c r="AO2820" i="95"/>
  <c r="AO2821" i="95"/>
  <c r="AO2822" i="95"/>
  <c r="AO2823" i="95"/>
  <c r="AO2824" i="95"/>
  <c r="AO2825" i="95"/>
  <c r="AO2826" i="95"/>
  <c r="AO2827" i="95"/>
  <c r="AO2828" i="95"/>
  <c r="AO2829" i="95"/>
  <c r="AO2830" i="95"/>
  <c r="AO2831" i="95"/>
  <c r="AO2832" i="95"/>
  <c r="AO2833" i="95"/>
  <c r="AO2834" i="95"/>
  <c r="AO2835" i="95"/>
  <c r="AO2836" i="95"/>
  <c r="AO2837" i="95"/>
  <c r="AO2838" i="95"/>
  <c r="AO2839" i="95"/>
  <c r="AO2840" i="95"/>
  <c r="AO2841" i="95"/>
  <c r="AO2842" i="95"/>
  <c r="AO2843" i="95"/>
  <c r="AO2844" i="95"/>
  <c r="AO2845" i="95"/>
  <c r="AO2846" i="95"/>
  <c r="AO2847" i="95"/>
  <c r="AO2848" i="95"/>
  <c r="AO2849" i="95"/>
  <c r="AO2850" i="95"/>
  <c r="AO2851" i="95"/>
  <c r="AO2852" i="95"/>
  <c r="AO2853" i="95"/>
  <c r="AO2854" i="95"/>
  <c r="AO2855" i="95"/>
  <c r="AO2856" i="95"/>
  <c r="AO2857" i="95"/>
  <c r="AO2858" i="95"/>
  <c r="AO2859" i="95"/>
  <c r="AO2860" i="95"/>
  <c r="AO2861" i="95"/>
  <c r="AO2862" i="95"/>
  <c r="AO2863" i="95"/>
  <c r="AO2864" i="95"/>
  <c r="AO2865" i="95"/>
  <c r="AO2866" i="95"/>
  <c r="AO2867" i="95"/>
  <c r="AO2868" i="95"/>
  <c r="AO2869" i="95"/>
  <c r="AO2870" i="95"/>
  <c r="AO2871" i="95"/>
  <c r="AO2872" i="95"/>
  <c r="AO2873" i="95"/>
  <c r="AO2874" i="95"/>
  <c r="AO2875" i="95"/>
  <c r="AO2876" i="95"/>
  <c r="AO2877" i="95"/>
  <c r="AO2878" i="95"/>
  <c r="AO2879" i="95"/>
  <c r="AO2880" i="95"/>
  <c r="AO2881" i="95"/>
  <c r="AO2882" i="95"/>
  <c r="AO2883" i="95"/>
  <c r="AO2884" i="95"/>
  <c r="AO2885" i="95"/>
  <c r="AO2886" i="95"/>
  <c r="AO2887" i="95"/>
  <c r="AO2888" i="95"/>
  <c r="AO2889" i="95"/>
  <c r="AO2890" i="95"/>
  <c r="AO2891" i="95"/>
  <c r="AO2892" i="95"/>
  <c r="AO2893" i="95"/>
  <c r="AO2894" i="95"/>
  <c r="AO2895" i="95"/>
  <c r="AO2896" i="95"/>
  <c r="AO2897" i="95"/>
  <c r="AO2898" i="95"/>
  <c r="AO2899" i="95"/>
  <c r="AO2900" i="95"/>
  <c r="AO2901" i="95"/>
  <c r="AO2902" i="95"/>
  <c r="AO2903" i="95"/>
  <c r="AO2904" i="95"/>
  <c r="AO2905" i="95"/>
  <c r="AO2906" i="95"/>
  <c r="AO2907" i="95"/>
  <c r="AO2908" i="95"/>
  <c r="AO2909" i="95"/>
  <c r="AO2910" i="95"/>
  <c r="AO2911" i="95"/>
  <c r="AO2912" i="95"/>
  <c r="AO2913" i="95"/>
  <c r="AO2914" i="95"/>
  <c r="AO2915" i="95"/>
  <c r="AO2916" i="95"/>
  <c r="AO2917" i="95"/>
  <c r="AO2918" i="95"/>
  <c r="AO2919" i="95"/>
  <c r="AO2920" i="95"/>
  <c r="AO2921" i="95"/>
  <c r="AO2922" i="95"/>
  <c r="AO2923" i="95"/>
  <c r="AO2924" i="95"/>
  <c r="AO2925" i="95"/>
  <c r="AO2926" i="95"/>
  <c r="AO2927" i="95"/>
  <c r="AO2928" i="95"/>
  <c r="AO2929" i="95"/>
  <c r="AO2930" i="95"/>
  <c r="AO2931" i="95"/>
  <c r="AO2932" i="95"/>
  <c r="AO2933" i="95"/>
  <c r="AO2934" i="95"/>
  <c r="AO2935" i="95"/>
  <c r="AO2936" i="95"/>
  <c r="AO2937" i="95"/>
  <c r="AO2938" i="95"/>
  <c r="AO2939" i="95"/>
  <c r="AO2940" i="95"/>
  <c r="AO2941" i="95"/>
  <c r="AO2942" i="95"/>
  <c r="AO2943" i="95"/>
  <c r="AO2944" i="95"/>
  <c r="AO2945" i="95"/>
  <c r="AO2946" i="95"/>
  <c r="AO2947" i="95"/>
  <c r="AO2948" i="95"/>
  <c r="AO2949" i="95"/>
  <c r="AO2950" i="95"/>
  <c r="AO2951" i="95"/>
  <c r="AO2952" i="95"/>
  <c r="AO2953" i="95"/>
  <c r="AO2954" i="95"/>
  <c r="AO2955" i="95"/>
  <c r="AO2956" i="95"/>
  <c r="AO2957" i="95"/>
  <c r="AO2958" i="95"/>
  <c r="AO2959" i="95"/>
  <c r="AO2960" i="95"/>
  <c r="AO2961" i="95"/>
  <c r="AO2962" i="95"/>
  <c r="AO2963" i="95"/>
  <c r="AO2964" i="95"/>
  <c r="AO2965" i="95"/>
  <c r="AO2966" i="95"/>
  <c r="AO2967" i="95"/>
  <c r="AO2968" i="95"/>
  <c r="AO2969" i="95"/>
  <c r="AO2970" i="95"/>
  <c r="AO2971" i="95"/>
  <c r="AO2972" i="95"/>
  <c r="AO2973" i="95"/>
  <c r="AO2974" i="95"/>
  <c r="AO2975" i="95"/>
  <c r="AO2976" i="95"/>
  <c r="AO2977" i="95"/>
  <c r="AO2978" i="95"/>
  <c r="AO2979" i="95"/>
  <c r="AO2980" i="95"/>
  <c r="AO2981" i="95"/>
  <c r="AO2982" i="95"/>
  <c r="AO2983" i="95"/>
  <c r="AO2984" i="95"/>
  <c r="AO2985" i="95"/>
  <c r="AO2986" i="95"/>
  <c r="AO2987" i="95"/>
  <c r="AO2988" i="95"/>
  <c r="AO2989" i="95"/>
  <c r="AO2990" i="95"/>
  <c r="AO2991" i="95"/>
  <c r="AO2992" i="95"/>
  <c r="AO2993" i="95"/>
  <c r="AO2994" i="95"/>
  <c r="AO2995" i="95"/>
  <c r="AO2996" i="95"/>
  <c r="AO2997" i="95"/>
  <c r="AO2998" i="95"/>
  <c r="AO2999" i="95"/>
  <c r="AO3000" i="95"/>
  <c r="AO3001" i="95"/>
  <c r="AO3002" i="95"/>
  <c r="AO3003" i="95"/>
  <c r="AO3004" i="95"/>
  <c r="AO3005" i="95"/>
  <c r="AO3006" i="95"/>
  <c r="AO3007" i="95"/>
  <c r="AO3008" i="95"/>
  <c r="AO3009" i="95"/>
  <c r="AO3010" i="95"/>
  <c r="AO3011" i="95"/>
  <c r="AO3012" i="95"/>
  <c r="AO3013" i="95"/>
  <c r="AO3014" i="95"/>
  <c r="AO3015" i="95"/>
  <c r="AO3016" i="95"/>
  <c r="AO3017" i="95"/>
  <c r="AO3018" i="95"/>
  <c r="AO3019" i="95"/>
  <c r="AO3020" i="95"/>
  <c r="AO3021" i="95"/>
  <c r="AO3022" i="95"/>
  <c r="AO3023" i="95"/>
  <c r="AO3024" i="95"/>
  <c r="AO3025" i="95"/>
  <c r="AO3026" i="95"/>
  <c r="AO3027" i="95"/>
  <c r="AO3028" i="95"/>
  <c r="AO3029" i="95"/>
  <c r="AO3030" i="95"/>
  <c r="AO3031" i="95"/>
  <c r="AO3032" i="95"/>
  <c r="AO3033" i="95"/>
  <c r="AO3034" i="95"/>
  <c r="AO3035" i="95"/>
  <c r="AO3036" i="95"/>
  <c r="AO3037" i="95"/>
  <c r="AO3038" i="95"/>
  <c r="AO3039" i="95"/>
  <c r="AO3040" i="95"/>
  <c r="AO3041" i="95"/>
  <c r="AO3042" i="95"/>
  <c r="AO3043" i="95"/>
  <c r="AO3044" i="95"/>
  <c r="AO3045" i="95"/>
  <c r="AO3046" i="95"/>
  <c r="AO3047" i="95"/>
  <c r="AO3048" i="95"/>
  <c r="AO3049" i="95"/>
  <c r="AO3050" i="95"/>
  <c r="AO3051" i="95"/>
  <c r="AO3052" i="95"/>
  <c r="AO3053" i="95"/>
  <c r="AO3054" i="95"/>
  <c r="AO3055" i="95"/>
  <c r="AO3056" i="95"/>
  <c r="AO3057" i="95"/>
  <c r="AO3058" i="95"/>
  <c r="AO3059" i="95"/>
  <c r="AO3060" i="95"/>
  <c r="AO3061" i="95"/>
  <c r="AO3062" i="95"/>
  <c r="AO3063" i="95"/>
  <c r="AO3064" i="95"/>
  <c r="AO3065" i="95"/>
  <c r="AO3066" i="95"/>
  <c r="AO3067" i="95"/>
  <c r="AO3068" i="95"/>
  <c r="AO3069" i="95"/>
  <c r="AO3070" i="95"/>
  <c r="AO3071" i="95"/>
  <c r="AO3072" i="95"/>
  <c r="AO3073" i="95"/>
  <c r="AO3074" i="95"/>
  <c r="AO3075" i="95"/>
  <c r="AO3076" i="95"/>
  <c r="AO3077" i="95"/>
  <c r="AO3078" i="95"/>
  <c r="AO3079" i="95"/>
  <c r="AO3080" i="95"/>
  <c r="AO3081" i="95"/>
  <c r="AO3082" i="95"/>
  <c r="AO3083" i="95"/>
  <c r="AO3084" i="95"/>
  <c r="AO3085" i="95"/>
  <c r="AO3086" i="95"/>
  <c r="AO3087" i="95"/>
  <c r="AO3088" i="95"/>
  <c r="AO3089" i="95"/>
  <c r="AO3090" i="95"/>
  <c r="AO3091" i="95"/>
  <c r="AO3092" i="95"/>
  <c r="AO3093" i="95"/>
  <c r="AO3094" i="95"/>
  <c r="AO3095" i="95"/>
  <c r="AO3096" i="95"/>
  <c r="AO3097" i="95"/>
  <c r="AO3098" i="95"/>
  <c r="AO3099" i="95"/>
  <c r="AO3100" i="95"/>
  <c r="AO3101" i="95"/>
  <c r="AO3102" i="95"/>
  <c r="AO3103" i="95"/>
  <c r="AO3104" i="95"/>
  <c r="AO3105" i="95"/>
  <c r="AO3106" i="95"/>
  <c r="AO3107" i="95"/>
  <c r="AO3108" i="95"/>
  <c r="AO3109" i="95"/>
  <c r="AO3110" i="95"/>
  <c r="AO3111" i="95"/>
  <c r="AO3112" i="95"/>
  <c r="AO3113" i="95"/>
  <c r="AO3114" i="95"/>
  <c r="AO3115" i="95"/>
  <c r="AO3116" i="95"/>
  <c r="AO3117" i="95"/>
  <c r="AO3118" i="95"/>
  <c r="AO3119" i="95"/>
  <c r="AO3120" i="95"/>
  <c r="AO3121" i="95"/>
  <c r="AO3122" i="95"/>
  <c r="AO3123" i="95"/>
  <c r="AO3124" i="95"/>
  <c r="AO3125" i="95"/>
  <c r="AO3126" i="95"/>
  <c r="AO3127" i="95"/>
  <c r="AO3128" i="95"/>
  <c r="AO3129" i="95"/>
  <c r="AO3130" i="95"/>
  <c r="AO3131" i="95"/>
  <c r="AO3132" i="95"/>
  <c r="AO3133" i="95"/>
  <c r="AO3134" i="95"/>
  <c r="AO3135" i="95"/>
  <c r="AO3136" i="95"/>
  <c r="AO3137" i="95"/>
  <c r="AO3138" i="95"/>
  <c r="AO3139" i="95"/>
  <c r="AO3140" i="95"/>
  <c r="AO3141" i="95"/>
  <c r="AO3142" i="95"/>
  <c r="AO3143" i="95"/>
  <c r="AO3144" i="95"/>
  <c r="AO3145" i="95"/>
  <c r="AO3146" i="95"/>
  <c r="AO3147" i="95"/>
  <c r="AO3148" i="95"/>
  <c r="AO3149" i="95"/>
  <c r="AO3150" i="95"/>
  <c r="AO3151" i="95"/>
  <c r="AO3152" i="95"/>
  <c r="AO3153" i="95"/>
  <c r="AO3154" i="95"/>
  <c r="AO3155" i="95"/>
  <c r="AO3156" i="95"/>
  <c r="AO3157" i="95"/>
  <c r="AO3158" i="95"/>
  <c r="AO3159" i="95"/>
  <c r="AO3160" i="95"/>
  <c r="AO3161" i="95"/>
  <c r="AO3162" i="95"/>
  <c r="AO3163" i="95"/>
  <c r="AO3164" i="95"/>
  <c r="AO3165" i="95"/>
  <c r="AO3166" i="95"/>
  <c r="AO3167" i="95"/>
  <c r="AO3168" i="95"/>
  <c r="AO3169" i="95"/>
  <c r="AO3170" i="95"/>
  <c r="AO3171" i="95"/>
  <c r="AO3172" i="95"/>
  <c r="AO3173" i="95"/>
  <c r="AO3174" i="95"/>
  <c r="AO3175" i="95"/>
  <c r="AO3176" i="95"/>
  <c r="AO3177" i="95"/>
  <c r="AO3178" i="95"/>
  <c r="AO3179" i="95"/>
  <c r="AO3180" i="95"/>
  <c r="AO3181" i="95"/>
  <c r="AO3182" i="95"/>
  <c r="AO3183" i="95"/>
  <c r="AO3184" i="95"/>
  <c r="AO3185" i="95"/>
  <c r="AO3186" i="95"/>
  <c r="AO3187" i="95"/>
  <c r="AO3188" i="95"/>
  <c r="AO3189" i="95"/>
  <c r="AO3190" i="95"/>
  <c r="AO3191" i="95"/>
  <c r="AO3192" i="95"/>
  <c r="AO3193" i="95"/>
  <c r="AO3194" i="95"/>
  <c r="AO3195" i="95"/>
  <c r="AO3196" i="95"/>
  <c r="AO3197" i="95"/>
  <c r="AO3198" i="95"/>
  <c r="AO3199" i="95"/>
  <c r="AO3200" i="95"/>
  <c r="AO3201" i="95"/>
  <c r="AO3202" i="95"/>
  <c r="AO3203" i="95"/>
  <c r="AO3204" i="95"/>
  <c r="AO3205" i="95"/>
  <c r="AO3206" i="95"/>
  <c r="AO3207" i="95"/>
  <c r="AO3208" i="95"/>
  <c r="AO3209" i="95"/>
  <c r="AO3210" i="95"/>
  <c r="AO3211" i="95"/>
  <c r="AO3212" i="95"/>
  <c r="AO3213" i="95"/>
  <c r="AO3214" i="95"/>
  <c r="AO3215" i="95"/>
  <c r="AO3216" i="95"/>
  <c r="AO3217" i="95"/>
  <c r="AO3218" i="95"/>
  <c r="AO3219" i="95"/>
  <c r="AO3220" i="95"/>
  <c r="AO3221" i="95"/>
  <c r="AO3222" i="95"/>
  <c r="AO3223" i="95"/>
  <c r="AO3224" i="95"/>
  <c r="AO3225" i="95"/>
  <c r="AO3226" i="95"/>
  <c r="AO3227" i="95"/>
  <c r="AO3228" i="95"/>
  <c r="AO3229" i="95"/>
  <c r="AO3230" i="95"/>
  <c r="AO3231" i="95"/>
  <c r="AO3232" i="95"/>
  <c r="AO3233" i="95"/>
  <c r="AO3234" i="95"/>
  <c r="AO3235" i="95"/>
  <c r="AO3236" i="95"/>
  <c r="AO3237" i="95"/>
  <c r="AO3238" i="95"/>
  <c r="AO3239" i="95"/>
  <c r="AO3240" i="95"/>
  <c r="AO3241" i="95"/>
  <c r="AO3242" i="95"/>
  <c r="AO3243" i="95"/>
  <c r="AO3244" i="95"/>
  <c r="AO3245" i="95"/>
  <c r="AO3246" i="95"/>
  <c r="AO3247" i="95"/>
  <c r="AO3248" i="95"/>
  <c r="AO3249" i="95"/>
  <c r="AO3250" i="95"/>
  <c r="AO3251" i="95"/>
  <c r="AO3252" i="95"/>
  <c r="AO3253" i="95"/>
  <c r="AO3254" i="95"/>
  <c r="AO3255" i="95"/>
  <c r="AO3256" i="95"/>
  <c r="AO3257" i="95"/>
  <c r="AO3258" i="95"/>
  <c r="AO3259" i="95"/>
  <c r="AO3260" i="95"/>
  <c r="AO3261" i="95"/>
  <c r="AO3262" i="95"/>
  <c r="AO3263" i="95"/>
  <c r="AO3264" i="95"/>
  <c r="AO3265" i="95"/>
  <c r="AO3266" i="95"/>
  <c r="AO3267" i="95"/>
  <c r="AO3268" i="95"/>
  <c r="AO3269" i="95"/>
  <c r="AO3270" i="95"/>
  <c r="AO3271" i="95"/>
  <c r="AO3272" i="95"/>
  <c r="AO3273" i="95"/>
  <c r="AO3274" i="95"/>
  <c r="AO3275" i="95"/>
  <c r="AO3276" i="95"/>
  <c r="AO3277" i="95"/>
  <c r="AO3278" i="95"/>
  <c r="AO3279" i="95"/>
  <c r="AO3280" i="95"/>
  <c r="AO3281" i="95"/>
  <c r="AO3282" i="95"/>
  <c r="AO3283" i="95"/>
  <c r="AO3284" i="95"/>
  <c r="AO3285" i="95"/>
  <c r="AO3286" i="95"/>
  <c r="AO3287" i="95"/>
  <c r="AO3288" i="95"/>
  <c r="AO3289" i="95"/>
  <c r="AO3290" i="95"/>
  <c r="AO3291" i="95"/>
  <c r="AO3292" i="95"/>
  <c r="AO3293" i="95"/>
  <c r="AO3294" i="95"/>
  <c r="AO3295" i="95"/>
  <c r="AO3296" i="95"/>
  <c r="AO3297" i="95"/>
  <c r="AO3298" i="95"/>
  <c r="AO3299" i="95"/>
  <c r="AO3300" i="95"/>
  <c r="AO3301" i="95"/>
  <c r="AO3302" i="95"/>
  <c r="AO3303" i="95"/>
  <c r="AO3304" i="95"/>
  <c r="AO3305" i="95"/>
  <c r="AO3306" i="95"/>
  <c r="AO3307" i="95"/>
  <c r="AO3308" i="95"/>
  <c r="AO3309" i="95"/>
  <c r="AO3310" i="95"/>
  <c r="AO3311" i="95"/>
  <c r="AO3312" i="95"/>
  <c r="AO3313" i="95"/>
  <c r="AO3314" i="95"/>
  <c r="AO3315" i="95"/>
  <c r="AO3316" i="95"/>
  <c r="AO3317" i="95"/>
  <c r="AO3318" i="95"/>
  <c r="AO3319" i="95"/>
  <c r="AO3320" i="95"/>
  <c r="AO3321" i="95"/>
  <c r="AO3322" i="95"/>
  <c r="AO3323" i="95"/>
  <c r="AO3324" i="95"/>
  <c r="AO3325" i="95"/>
  <c r="AO3326" i="95"/>
  <c r="AO3327" i="95"/>
  <c r="AO3328" i="95"/>
  <c r="AO3329" i="95"/>
  <c r="AO3330" i="95"/>
  <c r="AO3331" i="95"/>
  <c r="AO3332" i="95"/>
  <c r="AO3333" i="95"/>
  <c r="AO3334" i="95"/>
  <c r="AO3335" i="95"/>
  <c r="AO3336" i="95"/>
  <c r="AO3337" i="95"/>
  <c r="AO3338" i="95"/>
  <c r="AO3339" i="95"/>
  <c r="AO3340" i="95"/>
  <c r="AO3341" i="95"/>
  <c r="AO3342" i="95"/>
  <c r="AO3343" i="95"/>
  <c r="AO3344" i="95"/>
  <c r="AO3345" i="95"/>
  <c r="AO3346" i="95"/>
  <c r="AO3347" i="95"/>
  <c r="AO3348" i="95"/>
  <c r="AO3349" i="95"/>
  <c r="AO3350" i="95"/>
  <c r="AO3351" i="95"/>
  <c r="AO3352" i="95"/>
  <c r="AO3353" i="95"/>
  <c r="AO3354" i="95"/>
  <c r="AO3355" i="95"/>
  <c r="AO3356" i="95"/>
  <c r="AO3357" i="95"/>
  <c r="AO3358" i="95"/>
  <c r="AO3359" i="95"/>
  <c r="AO3360" i="95"/>
  <c r="AO3361" i="95"/>
  <c r="AO3362" i="95"/>
  <c r="AO3363" i="95"/>
  <c r="AO3364" i="95"/>
  <c r="AO3365" i="95"/>
  <c r="AO3366" i="95"/>
  <c r="AO3367" i="95"/>
  <c r="AO3368" i="95"/>
  <c r="AO3369" i="95"/>
  <c r="AO3370" i="95"/>
  <c r="AO3371" i="95"/>
  <c r="AO3372" i="95"/>
  <c r="AO3373" i="95"/>
  <c r="AO3374" i="95"/>
  <c r="AO3375" i="95"/>
  <c r="AO3376" i="95"/>
  <c r="AO3377" i="95"/>
  <c r="AO3378" i="95"/>
  <c r="AO3379" i="95"/>
  <c r="AO3380" i="95"/>
  <c r="AO3381" i="95"/>
  <c r="AO3382" i="95"/>
  <c r="AO3383" i="95"/>
  <c r="AO3384" i="95"/>
  <c r="AO3385" i="95"/>
  <c r="AO3386" i="95"/>
  <c r="AO3387" i="95"/>
  <c r="AO3388" i="95"/>
  <c r="AO3389" i="95"/>
  <c r="AO3390" i="95"/>
  <c r="AO3391" i="95"/>
  <c r="AO3392" i="95"/>
  <c r="AO3393" i="95"/>
  <c r="AO3394" i="95"/>
  <c r="AO3395" i="95"/>
  <c r="AO3396" i="95"/>
  <c r="AO3397" i="95"/>
  <c r="AO3398" i="95"/>
  <c r="AO3399" i="95"/>
  <c r="AO3400" i="95"/>
  <c r="AO3401" i="95"/>
  <c r="AO3402" i="95"/>
  <c r="AO3403" i="95"/>
  <c r="AO3404" i="95"/>
  <c r="AO3405" i="95"/>
  <c r="AO3406" i="95"/>
  <c r="AO3407" i="95"/>
  <c r="AO3408" i="95"/>
  <c r="AO3409" i="95"/>
  <c r="AO3410" i="95"/>
  <c r="AO3411" i="95"/>
  <c r="AO3412" i="95"/>
  <c r="AO3413" i="95"/>
  <c r="AO3414" i="95"/>
  <c r="AO3415" i="95"/>
  <c r="AO3416" i="95"/>
  <c r="AO3417" i="95"/>
  <c r="AO3418" i="95"/>
  <c r="AO3419" i="95"/>
  <c r="AO3420" i="95"/>
  <c r="AO3421" i="95"/>
  <c r="AO3422" i="95"/>
  <c r="AO3423" i="95"/>
  <c r="AO3424" i="95"/>
  <c r="AO3425" i="95"/>
  <c r="AO3426" i="95"/>
  <c r="AO3427" i="95"/>
  <c r="AO3428" i="95"/>
  <c r="AO3429" i="95"/>
  <c r="AO3430" i="95"/>
  <c r="AO3431" i="95"/>
  <c r="AO3432" i="95"/>
  <c r="AO3433" i="95"/>
  <c r="AO3434" i="95"/>
  <c r="AO3435" i="95"/>
  <c r="AO3436" i="95"/>
  <c r="AO3437" i="95"/>
  <c r="AO3438" i="95"/>
  <c r="AO3439" i="95"/>
  <c r="AO3440" i="95"/>
  <c r="AO3441" i="95"/>
  <c r="AO3442" i="95"/>
  <c r="AO3443" i="95"/>
  <c r="AO3444" i="95"/>
  <c r="AO3445" i="95"/>
  <c r="AO3446" i="95"/>
  <c r="AO3447" i="95"/>
  <c r="AO3448" i="95"/>
  <c r="AO3449" i="95"/>
  <c r="AO3450" i="95"/>
  <c r="AO3451" i="95"/>
  <c r="AO3452" i="95"/>
  <c r="AO3453" i="95"/>
  <c r="AO3454" i="95"/>
  <c r="AO3455" i="95"/>
  <c r="AO3456" i="95"/>
  <c r="AO3457" i="95"/>
  <c r="AO3458" i="95"/>
  <c r="AO3459" i="95"/>
  <c r="AO3460" i="95"/>
  <c r="AO3461" i="95"/>
  <c r="AO3462" i="95"/>
  <c r="AO3463" i="95"/>
  <c r="AO3464" i="95"/>
  <c r="AO3465" i="95"/>
  <c r="AO3466" i="95"/>
  <c r="AO3467" i="95"/>
  <c r="AO3468" i="95"/>
  <c r="AO3469" i="95"/>
  <c r="AO3470" i="95"/>
  <c r="AO3471" i="95"/>
  <c r="AO3472" i="95"/>
  <c r="AO3473" i="95"/>
  <c r="AO3474" i="95"/>
  <c r="AO3475" i="95"/>
  <c r="AO3476" i="95"/>
  <c r="AO3477" i="95"/>
  <c r="AO3478" i="95"/>
  <c r="AO3479" i="95"/>
  <c r="AO3480" i="95"/>
  <c r="AO3481" i="95"/>
  <c r="AO3482" i="95"/>
  <c r="AO3483" i="95"/>
  <c r="AO3484" i="95"/>
  <c r="AO3485" i="95"/>
  <c r="AO3486" i="95"/>
  <c r="AO3487" i="95"/>
  <c r="AO3488" i="95"/>
  <c r="AO3489" i="95"/>
  <c r="AO3490" i="95"/>
  <c r="AO3491" i="95"/>
  <c r="AO3492" i="95"/>
  <c r="AO3493" i="95"/>
  <c r="AO3494" i="95"/>
  <c r="AO3495" i="95"/>
  <c r="AO3496" i="95"/>
  <c r="AO3497" i="95"/>
  <c r="AO3498" i="95"/>
  <c r="AO3499" i="95"/>
  <c r="AO3500" i="95"/>
  <c r="AO3501" i="95"/>
  <c r="AO3502" i="95"/>
  <c r="AO3503" i="95"/>
  <c r="AO3504" i="95"/>
  <c r="AO3505" i="95"/>
  <c r="AO3506" i="95"/>
  <c r="AO3507" i="95"/>
  <c r="AO3508" i="95"/>
  <c r="AO3509" i="95"/>
  <c r="AO3510" i="95"/>
  <c r="AO3511" i="95"/>
  <c r="AO3512" i="95"/>
  <c r="AO3513" i="95"/>
  <c r="AO3514" i="95"/>
  <c r="AO3515" i="95"/>
  <c r="AO3516" i="95"/>
  <c r="AO3517" i="95"/>
  <c r="AO3518" i="95"/>
  <c r="AO3519" i="95"/>
  <c r="AO3520" i="95"/>
  <c r="AO3521" i="95"/>
  <c r="AO3522" i="95"/>
  <c r="AO3523" i="95"/>
  <c r="AO3524" i="95"/>
  <c r="AO3525" i="95"/>
  <c r="AO3526" i="95"/>
  <c r="AO3527" i="95"/>
  <c r="AO3528" i="95"/>
  <c r="AO3529" i="95"/>
  <c r="AO3530" i="95"/>
  <c r="AO3531" i="95"/>
  <c r="AO3532" i="95"/>
  <c r="AO3533" i="95"/>
  <c r="AO3534" i="95"/>
  <c r="AO3535" i="95"/>
  <c r="AO3536" i="95"/>
  <c r="AO3537" i="95"/>
  <c r="AO3538" i="95"/>
  <c r="AO3539" i="95"/>
  <c r="AO3540" i="95"/>
  <c r="AO3541" i="95"/>
  <c r="AO3542" i="95"/>
  <c r="AO3543" i="95"/>
  <c r="AO3544" i="95"/>
  <c r="AO3545" i="95"/>
  <c r="AO3546" i="95"/>
  <c r="AO3547" i="95"/>
  <c r="AO3548" i="95"/>
  <c r="AO3549" i="95"/>
  <c r="AO3550" i="95"/>
  <c r="AO3551" i="95"/>
  <c r="AO3552" i="95"/>
  <c r="AO3553" i="95"/>
  <c r="AO3554" i="95"/>
  <c r="AO3555" i="95"/>
  <c r="AO3556" i="95"/>
  <c r="AO3557" i="95"/>
  <c r="AO3558" i="95"/>
  <c r="AO3559" i="95"/>
  <c r="AO3560" i="95"/>
  <c r="AO3561" i="95"/>
  <c r="AO3562" i="95"/>
  <c r="AO3563" i="95"/>
  <c r="AO3564" i="95"/>
  <c r="AO3565" i="95"/>
  <c r="AO3566" i="95"/>
  <c r="AO3567" i="95"/>
  <c r="AO3568" i="95"/>
  <c r="AO3569" i="95"/>
  <c r="AO3570" i="95"/>
  <c r="AO3571" i="95"/>
  <c r="AO3572" i="95"/>
  <c r="AO3573" i="95"/>
  <c r="AO3574" i="95"/>
  <c r="AO3575" i="95"/>
  <c r="AO3576" i="95"/>
  <c r="AO3577" i="95"/>
  <c r="AO3578" i="95"/>
  <c r="AO3579" i="95"/>
  <c r="AO3580" i="95"/>
  <c r="AO3581" i="95"/>
  <c r="AO3582" i="95"/>
  <c r="AO3583" i="95"/>
  <c r="AO3584" i="95"/>
  <c r="AO3585" i="95"/>
  <c r="AO3586" i="95"/>
  <c r="AO3587" i="95"/>
  <c r="AO3588" i="95"/>
  <c r="AO3589" i="95"/>
  <c r="AO3590" i="95"/>
  <c r="AO3591" i="95"/>
  <c r="AO3592" i="95"/>
  <c r="AO3593" i="95"/>
  <c r="AO3594" i="95"/>
  <c r="AO3595" i="95"/>
  <c r="AO3596" i="95"/>
  <c r="AO3597" i="95"/>
  <c r="AO3598" i="95"/>
  <c r="AO3599" i="95"/>
  <c r="AO3600" i="95"/>
  <c r="AO3601" i="95"/>
  <c r="AO3602" i="95"/>
  <c r="AO3603" i="95"/>
  <c r="AO3604" i="95"/>
  <c r="AO3605" i="95"/>
  <c r="AO3606" i="95"/>
  <c r="AO3607" i="95"/>
  <c r="AO3608" i="95"/>
  <c r="AO3609" i="95"/>
  <c r="AO3610" i="95"/>
  <c r="AO3611" i="95"/>
  <c r="AO3612" i="95"/>
  <c r="AO3613" i="95"/>
  <c r="AO3614" i="95"/>
  <c r="AO3615" i="95"/>
  <c r="AO3616" i="95"/>
  <c r="AO3617" i="95"/>
  <c r="AO3618" i="95"/>
  <c r="AO3619" i="95"/>
  <c r="AO3620" i="95"/>
  <c r="AO3621" i="95"/>
  <c r="AQ3621" i="95" s="1"/>
  <c r="AO3622" i="95"/>
  <c r="AO3623" i="95"/>
  <c r="AO3624" i="95"/>
  <c r="AO3625" i="95"/>
  <c r="AO3626" i="95"/>
  <c r="AO3627" i="95"/>
  <c r="AO3628" i="95"/>
  <c r="AO3629" i="95"/>
  <c r="AQ3629" i="95" s="1"/>
  <c r="AO3630" i="95"/>
  <c r="AO3631" i="95"/>
  <c r="AR3613" i="95"/>
  <c r="AR3614" i="95"/>
  <c r="AQ3615" i="95"/>
  <c r="AR3615" i="95"/>
  <c r="AQ3616" i="95"/>
  <c r="AR3616" i="95"/>
  <c r="AR3617" i="95"/>
  <c r="AQ3618" i="95"/>
  <c r="AR3618" i="95"/>
  <c r="AR3619" i="95"/>
  <c r="AR3620" i="95"/>
  <c r="AR3621" i="95"/>
  <c r="AR3622" i="95"/>
  <c r="AR3623" i="95"/>
  <c r="AQ3624" i="95"/>
  <c r="AR3624" i="95"/>
  <c r="AR3625" i="95"/>
  <c r="AQ3626" i="95"/>
  <c r="AR3626" i="95"/>
  <c r="AQ3627" i="95"/>
  <c r="AR3627" i="95"/>
  <c r="AQ3628" i="95"/>
  <c r="AR3628" i="95"/>
  <c r="AR3629" i="95"/>
  <c r="AQ3630" i="95"/>
  <c r="AR3630" i="95"/>
  <c r="AQ3631" i="95"/>
  <c r="AR3631" i="95"/>
  <c r="AR14" i="95"/>
  <c r="AR15" i="95"/>
  <c r="AR16" i="95"/>
  <c r="AR17" i="95"/>
  <c r="AR18" i="95"/>
  <c r="AR19" i="95"/>
  <c r="AR20" i="95"/>
  <c r="AR21" i="95"/>
  <c r="AR22" i="95"/>
  <c r="AR23" i="95"/>
  <c r="AR24" i="95"/>
  <c r="AR25" i="95"/>
  <c r="AR26" i="95"/>
  <c r="AR27" i="95"/>
  <c r="AR28" i="95"/>
  <c r="AR29" i="95"/>
  <c r="AR30" i="95"/>
  <c r="AR31" i="95"/>
  <c r="AR32" i="95"/>
  <c r="AR33" i="95"/>
  <c r="AR34" i="95"/>
  <c r="AR35" i="95"/>
  <c r="AR36" i="95"/>
  <c r="AR37" i="95"/>
  <c r="AR38" i="95"/>
  <c r="AR39" i="95"/>
  <c r="AR40" i="95"/>
  <c r="AR41" i="95"/>
  <c r="AR42" i="95"/>
  <c r="AR43" i="95"/>
  <c r="AR44" i="95"/>
  <c r="AR45" i="95"/>
  <c r="AR46" i="95"/>
  <c r="AR47" i="95"/>
  <c r="AR48" i="95"/>
  <c r="AR49" i="95"/>
  <c r="AR50" i="95"/>
  <c r="AR51" i="95"/>
  <c r="AR52" i="95"/>
  <c r="AR53" i="95"/>
  <c r="AR54" i="95"/>
  <c r="AR55" i="95"/>
  <c r="AR56" i="95"/>
  <c r="AR57" i="95"/>
  <c r="AR58" i="95"/>
  <c r="AR59" i="95"/>
  <c r="AR60" i="95"/>
  <c r="AR61" i="95"/>
  <c r="AR62" i="95"/>
  <c r="AR63" i="95"/>
  <c r="AR64" i="95"/>
  <c r="AR65" i="95"/>
  <c r="AR66" i="95"/>
  <c r="AR67" i="95"/>
  <c r="AR68" i="95"/>
  <c r="AR69" i="95"/>
  <c r="AR70" i="95"/>
  <c r="AR71" i="95"/>
  <c r="AR72" i="95"/>
  <c r="AR73" i="95"/>
  <c r="AR74" i="95"/>
  <c r="AR75" i="95"/>
  <c r="AR76" i="95"/>
  <c r="AR77" i="95"/>
  <c r="AR78" i="95"/>
  <c r="AR79" i="95"/>
  <c r="AR80" i="95"/>
  <c r="AR81" i="95"/>
  <c r="AR82" i="95"/>
  <c r="AR83" i="95"/>
  <c r="AR84" i="95"/>
  <c r="AR85" i="95"/>
  <c r="AR86" i="95"/>
  <c r="AR87" i="95"/>
  <c r="AR88" i="95"/>
  <c r="AR89" i="95"/>
  <c r="AR90" i="95"/>
  <c r="AR91" i="95"/>
  <c r="AR92" i="95"/>
  <c r="AR93" i="95"/>
  <c r="AR94" i="95"/>
  <c r="AR95" i="95"/>
  <c r="AR96" i="95"/>
  <c r="AR97" i="95"/>
  <c r="AR98" i="95"/>
  <c r="AR99" i="95"/>
  <c r="AR100" i="95"/>
  <c r="AR101" i="95"/>
  <c r="AR102" i="95"/>
  <c r="AR103" i="95"/>
  <c r="AR104" i="95"/>
  <c r="AR105" i="95"/>
  <c r="AR106" i="95"/>
  <c r="AR107" i="95"/>
  <c r="AR108" i="95"/>
  <c r="AR109" i="95"/>
  <c r="AR110" i="95"/>
  <c r="AR111" i="95"/>
  <c r="AR112" i="95"/>
  <c r="AR113" i="95"/>
  <c r="AR114" i="95"/>
  <c r="AR115" i="95"/>
  <c r="AR116" i="95"/>
  <c r="AR117" i="95"/>
  <c r="AR118" i="95"/>
  <c r="AR119" i="95"/>
  <c r="AR120" i="95"/>
  <c r="AR121" i="95"/>
  <c r="AR122" i="95"/>
  <c r="AR123" i="95"/>
  <c r="AR124" i="95"/>
  <c r="AR125" i="95"/>
  <c r="AR126" i="95"/>
  <c r="AR127" i="95"/>
  <c r="AR128" i="95"/>
  <c r="AR129" i="95"/>
  <c r="AR130" i="95"/>
  <c r="AR131" i="95"/>
  <c r="AR132" i="95"/>
  <c r="AR133" i="95"/>
  <c r="AR134" i="95"/>
  <c r="AR135" i="95"/>
  <c r="AR136" i="95"/>
  <c r="AR137" i="95"/>
  <c r="AR138" i="95"/>
  <c r="AR139" i="95"/>
  <c r="AR140" i="95"/>
  <c r="AR141" i="95"/>
  <c r="AR142" i="95"/>
  <c r="AR143" i="95"/>
  <c r="AR144" i="95"/>
  <c r="AR145" i="95"/>
  <c r="AR146" i="95"/>
  <c r="AR147" i="95"/>
  <c r="AR148" i="95"/>
  <c r="AR149" i="95"/>
  <c r="AR150" i="95"/>
  <c r="AR151" i="95"/>
  <c r="AR152" i="95"/>
  <c r="AR153" i="95"/>
  <c r="AR154" i="95"/>
  <c r="AR155" i="95"/>
  <c r="AR156" i="95"/>
  <c r="AR157" i="95"/>
  <c r="AR158" i="95"/>
  <c r="AR159" i="95"/>
  <c r="AR160" i="95"/>
  <c r="AR161" i="95"/>
  <c r="AR162" i="95"/>
  <c r="AR163" i="95"/>
  <c r="AR164" i="95"/>
  <c r="AR165" i="95"/>
  <c r="AR166" i="95"/>
  <c r="AR167" i="95"/>
  <c r="AR168" i="95"/>
  <c r="AR169" i="95"/>
  <c r="AR170" i="95"/>
  <c r="AR171" i="95"/>
  <c r="AR172" i="95"/>
  <c r="AR173" i="95"/>
  <c r="AR174" i="95"/>
  <c r="AR175" i="95"/>
  <c r="AR176" i="95"/>
  <c r="AR177" i="95"/>
  <c r="AR178" i="95"/>
  <c r="AR179" i="95"/>
  <c r="AR180" i="95"/>
  <c r="AR181" i="95"/>
  <c r="AR182" i="95"/>
  <c r="AR183" i="95"/>
  <c r="AR184" i="95"/>
  <c r="AR185" i="95"/>
  <c r="AR186" i="95"/>
  <c r="AR187" i="95"/>
  <c r="AR188" i="95"/>
  <c r="AR189" i="95"/>
  <c r="AR190" i="95"/>
  <c r="AR191" i="95"/>
  <c r="AR192" i="95"/>
  <c r="AR193" i="95"/>
  <c r="AR194" i="95"/>
  <c r="AR195" i="95"/>
  <c r="AR196" i="95"/>
  <c r="AR197" i="95"/>
  <c r="AR198" i="95"/>
  <c r="AR199" i="95"/>
  <c r="AR200" i="95"/>
  <c r="AR201" i="95"/>
  <c r="AR202" i="95"/>
  <c r="AR203" i="95"/>
  <c r="AR204" i="95"/>
  <c r="AR205" i="95"/>
  <c r="AR206" i="95"/>
  <c r="AR207" i="95"/>
  <c r="AR208" i="95"/>
  <c r="AR209" i="95"/>
  <c r="AR210" i="95"/>
  <c r="AR211" i="95"/>
  <c r="AR212" i="95"/>
  <c r="AR213" i="95"/>
  <c r="AR214" i="95"/>
  <c r="AR215" i="95"/>
  <c r="AR216" i="95"/>
  <c r="AR217" i="95"/>
  <c r="AR218" i="95"/>
  <c r="AR219" i="95"/>
  <c r="AR220" i="95"/>
  <c r="AR221" i="95"/>
  <c r="AR222" i="95"/>
  <c r="AR223" i="95"/>
  <c r="AR224" i="95"/>
  <c r="AR225" i="95"/>
  <c r="AR226" i="95"/>
  <c r="AR227" i="95"/>
  <c r="AR228" i="95"/>
  <c r="AR229" i="95"/>
  <c r="AR230" i="95"/>
  <c r="AR231" i="95"/>
  <c r="AR232" i="95"/>
  <c r="AR233" i="95"/>
  <c r="AR234" i="95"/>
  <c r="AR235" i="95"/>
  <c r="AR236" i="95"/>
  <c r="AR237" i="95"/>
  <c r="AR238" i="95"/>
  <c r="AR239" i="95"/>
  <c r="AR240" i="95"/>
  <c r="AR241" i="95"/>
  <c r="AR242" i="95"/>
  <c r="AR243" i="95"/>
  <c r="AR244" i="95"/>
  <c r="AR245" i="95"/>
  <c r="AR246" i="95"/>
  <c r="AR247" i="95"/>
  <c r="AR248" i="95"/>
  <c r="AR249" i="95"/>
  <c r="AR250" i="95"/>
  <c r="AR251" i="95"/>
  <c r="AR252" i="95"/>
  <c r="AR253" i="95"/>
  <c r="AR254" i="95"/>
  <c r="AR255" i="95"/>
  <c r="AR256" i="95"/>
  <c r="AR257" i="95"/>
  <c r="AR258" i="95"/>
  <c r="AR259" i="95"/>
  <c r="AR260" i="95"/>
  <c r="AR261" i="95"/>
  <c r="AR262" i="95"/>
  <c r="AR263" i="95"/>
  <c r="AR264" i="95"/>
  <c r="AR265" i="95"/>
  <c r="AR266" i="95"/>
  <c r="AR267" i="95"/>
  <c r="AR268" i="95"/>
  <c r="AR269" i="95"/>
  <c r="AR270" i="95"/>
  <c r="AR271" i="95"/>
  <c r="AR272" i="95"/>
  <c r="AR273" i="95"/>
  <c r="AR274" i="95"/>
  <c r="AR275" i="95"/>
  <c r="AR276" i="95"/>
  <c r="AR277" i="95"/>
  <c r="AR278" i="95"/>
  <c r="AR279" i="95"/>
  <c r="AR280" i="95"/>
  <c r="AR281" i="95"/>
  <c r="AR282" i="95"/>
  <c r="AR283" i="95"/>
  <c r="AR284" i="95"/>
  <c r="AR285" i="95"/>
  <c r="AR286" i="95"/>
  <c r="AR287" i="95"/>
  <c r="AR288" i="95"/>
  <c r="AR289" i="95"/>
  <c r="AR290" i="95"/>
  <c r="AR291" i="95"/>
  <c r="AR292" i="95"/>
  <c r="AR293" i="95"/>
  <c r="AR294" i="95"/>
  <c r="AR295" i="95"/>
  <c r="AR296" i="95"/>
  <c r="AR297" i="95"/>
  <c r="AR298" i="95"/>
  <c r="AR299" i="95"/>
  <c r="AR300" i="95"/>
  <c r="AR301" i="95"/>
  <c r="AR302" i="95"/>
  <c r="AR303" i="95"/>
  <c r="AR304" i="95"/>
  <c r="AR305" i="95"/>
  <c r="AR306" i="95"/>
  <c r="AR307" i="95"/>
  <c r="AR308" i="95"/>
  <c r="AR309" i="95"/>
  <c r="AR310" i="95"/>
  <c r="AR311" i="95"/>
  <c r="AR312" i="95"/>
  <c r="AR313" i="95"/>
  <c r="AR314" i="95"/>
  <c r="AR315" i="95"/>
  <c r="AR316" i="95"/>
  <c r="AR317" i="95"/>
  <c r="AR318" i="95"/>
  <c r="AR319" i="95"/>
  <c r="AR320" i="95"/>
  <c r="AR321" i="95"/>
  <c r="AR322" i="95"/>
  <c r="AR323" i="95"/>
  <c r="AR324" i="95"/>
  <c r="AR325" i="95"/>
  <c r="AR326" i="95"/>
  <c r="AR327" i="95"/>
  <c r="AR328" i="95"/>
  <c r="AR329" i="95"/>
  <c r="AR330" i="95"/>
  <c r="AR331" i="95"/>
  <c r="AR332" i="95"/>
  <c r="AR333" i="95"/>
  <c r="AR334" i="95"/>
  <c r="AR335" i="95"/>
  <c r="AR336" i="95"/>
  <c r="AR337" i="95"/>
  <c r="AR338" i="95"/>
  <c r="AR339" i="95"/>
  <c r="AR340" i="95"/>
  <c r="AR341" i="95"/>
  <c r="AR342" i="95"/>
  <c r="AR343" i="95"/>
  <c r="AR344" i="95"/>
  <c r="AR345" i="95"/>
  <c r="AR346" i="95"/>
  <c r="AR347" i="95"/>
  <c r="AR348" i="95"/>
  <c r="AR349" i="95"/>
  <c r="AR350" i="95"/>
  <c r="AR351" i="95"/>
  <c r="AR352" i="95"/>
  <c r="AR353" i="95"/>
  <c r="AR354" i="95"/>
  <c r="AR355" i="95"/>
  <c r="AR356" i="95"/>
  <c r="AR357" i="95"/>
  <c r="AR358" i="95"/>
  <c r="AR359" i="95"/>
  <c r="AR360" i="95"/>
  <c r="AR361" i="95"/>
  <c r="AR362" i="95"/>
  <c r="AR363" i="95"/>
  <c r="AR364" i="95"/>
  <c r="AR365" i="95"/>
  <c r="AR366" i="95"/>
  <c r="AR367" i="95"/>
  <c r="AR368" i="95"/>
  <c r="AR369" i="95"/>
  <c r="AR370" i="95"/>
  <c r="AR371" i="95"/>
  <c r="AR372" i="95"/>
  <c r="AR373" i="95"/>
  <c r="AR374" i="95"/>
  <c r="AR375" i="95"/>
  <c r="AR376" i="95"/>
  <c r="AR377" i="95"/>
  <c r="AR378" i="95"/>
  <c r="AR379" i="95"/>
  <c r="AR380" i="95"/>
  <c r="AR381" i="95"/>
  <c r="AR382" i="95"/>
  <c r="AR383" i="95"/>
  <c r="AR384" i="95"/>
  <c r="AR385" i="95"/>
  <c r="AR386" i="95"/>
  <c r="AR387" i="95"/>
  <c r="AR388" i="95"/>
  <c r="AR389" i="95"/>
  <c r="AR390" i="95"/>
  <c r="AR391" i="95"/>
  <c r="AR392" i="95"/>
  <c r="AR393" i="95"/>
  <c r="AR394" i="95"/>
  <c r="AR395" i="95"/>
  <c r="AR396" i="95"/>
  <c r="AR397" i="95"/>
  <c r="AR398" i="95"/>
  <c r="AR399" i="95"/>
  <c r="AR400" i="95"/>
  <c r="AR401" i="95"/>
  <c r="AR402" i="95"/>
  <c r="AR403" i="95"/>
  <c r="AR404" i="95"/>
  <c r="AR405" i="95"/>
  <c r="AR406" i="95"/>
  <c r="AR407" i="95"/>
  <c r="AR408" i="95"/>
  <c r="AR409" i="95"/>
  <c r="AR410" i="95"/>
  <c r="AR411" i="95"/>
  <c r="AR412" i="95"/>
  <c r="AR413" i="95"/>
  <c r="AR414" i="95"/>
  <c r="AR415" i="95"/>
  <c r="AR416" i="95"/>
  <c r="AR417" i="95"/>
  <c r="AR418" i="95"/>
  <c r="AR419" i="95"/>
  <c r="AR420" i="95"/>
  <c r="AR421" i="95"/>
  <c r="AR422" i="95"/>
  <c r="AR423" i="95"/>
  <c r="AR424" i="95"/>
  <c r="AR425" i="95"/>
  <c r="AR426" i="95"/>
  <c r="AR427" i="95"/>
  <c r="AR428" i="95"/>
  <c r="AR429" i="95"/>
  <c r="AR430" i="95"/>
  <c r="AR431" i="95"/>
  <c r="AR432" i="95"/>
  <c r="AR433" i="95"/>
  <c r="AR434" i="95"/>
  <c r="AR435" i="95"/>
  <c r="AR436" i="95"/>
  <c r="AR437" i="95"/>
  <c r="AR438" i="95"/>
  <c r="AR439" i="95"/>
  <c r="AR440" i="95"/>
  <c r="AR441" i="95"/>
  <c r="AR442" i="95"/>
  <c r="AR443" i="95"/>
  <c r="AR444" i="95"/>
  <c r="AR445" i="95"/>
  <c r="AR446" i="95"/>
  <c r="AR447" i="95"/>
  <c r="AR448" i="95"/>
  <c r="AR449" i="95"/>
  <c r="AR450" i="95"/>
  <c r="AR451" i="95"/>
  <c r="AR452" i="95"/>
  <c r="AR453" i="95"/>
  <c r="AR454" i="95"/>
  <c r="AR455" i="95"/>
  <c r="AR456" i="95"/>
  <c r="AR457" i="95"/>
  <c r="AR458" i="95"/>
  <c r="AR459" i="95"/>
  <c r="AR460" i="95"/>
  <c r="AR461" i="95"/>
  <c r="AR462" i="95"/>
  <c r="AR463" i="95"/>
  <c r="AR464" i="95"/>
  <c r="AR465" i="95"/>
  <c r="AR466" i="95"/>
  <c r="AR467" i="95"/>
  <c r="AR468" i="95"/>
  <c r="AR469" i="95"/>
  <c r="AR470" i="95"/>
  <c r="AR471" i="95"/>
  <c r="AR472" i="95"/>
  <c r="AR473" i="95"/>
  <c r="AR474" i="95"/>
  <c r="AR475" i="95"/>
  <c r="AR476" i="95"/>
  <c r="AR477" i="95"/>
  <c r="AR478" i="95"/>
  <c r="AR479" i="95"/>
  <c r="AR480" i="95"/>
  <c r="AR481" i="95"/>
  <c r="AR482" i="95"/>
  <c r="AR483" i="95"/>
  <c r="AR484" i="95"/>
  <c r="AR485" i="95"/>
  <c r="AR486" i="95"/>
  <c r="AR487" i="95"/>
  <c r="AR488" i="95"/>
  <c r="AR489" i="95"/>
  <c r="AR490" i="95"/>
  <c r="AR491" i="95"/>
  <c r="AR492" i="95"/>
  <c r="AR493" i="95"/>
  <c r="AR494" i="95"/>
  <c r="AR495" i="95"/>
  <c r="AR496" i="95"/>
  <c r="AR497" i="95"/>
  <c r="AR498" i="95"/>
  <c r="AR499" i="95"/>
  <c r="AR500" i="95"/>
  <c r="AR501" i="95"/>
  <c r="AR502" i="95"/>
  <c r="AR503" i="95"/>
  <c r="AR504" i="95"/>
  <c r="AR505" i="95"/>
  <c r="AR506" i="95"/>
  <c r="AR507" i="95"/>
  <c r="AR508" i="95"/>
  <c r="AR509" i="95"/>
  <c r="AR510" i="95"/>
  <c r="AR511" i="95"/>
  <c r="AR512" i="95"/>
  <c r="AR513" i="95"/>
  <c r="AR514" i="95"/>
  <c r="AR515" i="95"/>
  <c r="AR516" i="95"/>
  <c r="AR517" i="95"/>
  <c r="AR518" i="95"/>
  <c r="AR519" i="95"/>
  <c r="AR520" i="95"/>
  <c r="AR521" i="95"/>
  <c r="AR522" i="95"/>
  <c r="AR523" i="95"/>
  <c r="AR524" i="95"/>
  <c r="AR525" i="95"/>
  <c r="AR526" i="95"/>
  <c r="AR527" i="95"/>
  <c r="AR528" i="95"/>
  <c r="AR529" i="95"/>
  <c r="AR530" i="95"/>
  <c r="AR531" i="95"/>
  <c r="AR532" i="95"/>
  <c r="AR533" i="95"/>
  <c r="AR534" i="95"/>
  <c r="AR535" i="95"/>
  <c r="AR536" i="95"/>
  <c r="AR537" i="95"/>
  <c r="AR538" i="95"/>
  <c r="AR539" i="95"/>
  <c r="AR540" i="95"/>
  <c r="AR541" i="95"/>
  <c r="AR542" i="95"/>
  <c r="AR543" i="95"/>
  <c r="AR544" i="95"/>
  <c r="AR545" i="95"/>
  <c r="AR546" i="95"/>
  <c r="AR547" i="95"/>
  <c r="AR548" i="95"/>
  <c r="AR549" i="95"/>
  <c r="AR550" i="95"/>
  <c r="AR551" i="95"/>
  <c r="AR552" i="95"/>
  <c r="AR553" i="95"/>
  <c r="AR554" i="95"/>
  <c r="AR555" i="95"/>
  <c r="AR556" i="95"/>
  <c r="AR557" i="95"/>
  <c r="AR558" i="95"/>
  <c r="AR559" i="95"/>
  <c r="AR560" i="95"/>
  <c r="AR561" i="95"/>
  <c r="AR562" i="95"/>
  <c r="AR563" i="95"/>
  <c r="AR564" i="95"/>
  <c r="AR565" i="95"/>
  <c r="AR566" i="95"/>
  <c r="AR567" i="95"/>
  <c r="AR568" i="95"/>
  <c r="AR569" i="95"/>
  <c r="AR570" i="95"/>
  <c r="AR571" i="95"/>
  <c r="AR572" i="95"/>
  <c r="AR573" i="95"/>
  <c r="AR574" i="95"/>
  <c r="AR575" i="95"/>
  <c r="AR576" i="95"/>
  <c r="AR577" i="95"/>
  <c r="AR578" i="95"/>
  <c r="AR579" i="95"/>
  <c r="AR580" i="95"/>
  <c r="AR581" i="95"/>
  <c r="AR582" i="95"/>
  <c r="AR583" i="95"/>
  <c r="AR584" i="95"/>
  <c r="AR585" i="95"/>
  <c r="AR586" i="95"/>
  <c r="AR587" i="95"/>
  <c r="AR588" i="95"/>
  <c r="AR589" i="95"/>
  <c r="AR590" i="95"/>
  <c r="AR591" i="95"/>
  <c r="AR592" i="95"/>
  <c r="AR593" i="95"/>
  <c r="AR594" i="95"/>
  <c r="AR595" i="95"/>
  <c r="AR596" i="95"/>
  <c r="AR597" i="95"/>
  <c r="AR598" i="95"/>
  <c r="AR599" i="95"/>
  <c r="AR600" i="95"/>
  <c r="AR601" i="95"/>
  <c r="AR602" i="95"/>
  <c r="AR603" i="95"/>
  <c r="AR604" i="95"/>
  <c r="AR605" i="95"/>
  <c r="AR606" i="95"/>
  <c r="AR607" i="95"/>
  <c r="AR608" i="95"/>
  <c r="AR609" i="95"/>
  <c r="AR610" i="95"/>
  <c r="AR611" i="95"/>
  <c r="AR612" i="95"/>
  <c r="AR613" i="95"/>
  <c r="AR614" i="95"/>
  <c r="AR615" i="95"/>
  <c r="AR616" i="95"/>
  <c r="AR617" i="95"/>
  <c r="AR618" i="95"/>
  <c r="AR619" i="95"/>
  <c r="AR620" i="95"/>
  <c r="AR621" i="95"/>
  <c r="AR622" i="95"/>
  <c r="AR623" i="95"/>
  <c r="AR624" i="95"/>
  <c r="AR625" i="95"/>
  <c r="AR626" i="95"/>
  <c r="AR627" i="95"/>
  <c r="AR628" i="95"/>
  <c r="AR629" i="95"/>
  <c r="AR630" i="95"/>
  <c r="AR631" i="95"/>
  <c r="AR632" i="95"/>
  <c r="AR633" i="95"/>
  <c r="AR634" i="95"/>
  <c r="AR635" i="95"/>
  <c r="AR636" i="95"/>
  <c r="AR637" i="95"/>
  <c r="AR638" i="95"/>
  <c r="AR639" i="95"/>
  <c r="AR640" i="95"/>
  <c r="AR641" i="95"/>
  <c r="AR642" i="95"/>
  <c r="AR643" i="95"/>
  <c r="AR644" i="95"/>
  <c r="AR645" i="95"/>
  <c r="AR646" i="95"/>
  <c r="AR647" i="95"/>
  <c r="AR648" i="95"/>
  <c r="AR649" i="95"/>
  <c r="AR650" i="95"/>
  <c r="AR651" i="95"/>
  <c r="AR652" i="95"/>
  <c r="AR653" i="95"/>
  <c r="AR654" i="95"/>
  <c r="AR655" i="95"/>
  <c r="AR656" i="95"/>
  <c r="AR657" i="95"/>
  <c r="AR658" i="95"/>
  <c r="AR659" i="95"/>
  <c r="AR660" i="95"/>
  <c r="AR661" i="95"/>
  <c r="AR662" i="95"/>
  <c r="AR663" i="95"/>
  <c r="AR664" i="95"/>
  <c r="AR665" i="95"/>
  <c r="AR666" i="95"/>
  <c r="AR667" i="95"/>
  <c r="AR668" i="95"/>
  <c r="AR669" i="95"/>
  <c r="AR670" i="95"/>
  <c r="AR671" i="95"/>
  <c r="AR672" i="95"/>
  <c r="AR673" i="95"/>
  <c r="AR674" i="95"/>
  <c r="AR675" i="95"/>
  <c r="AR676" i="95"/>
  <c r="AR677" i="95"/>
  <c r="AR678" i="95"/>
  <c r="AR679" i="95"/>
  <c r="AR680" i="95"/>
  <c r="AR681" i="95"/>
  <c r="AR682" i="95"/>
  <c r="AR683" i="95"/>
  <c r="AR684" i="95"/>
  <c r="AR685" i="95"/>
  <c r="AR686" i="95"/>
  <c r="AR687" i="95"/>
  <c r="AR688" i="95"/>
  <c r="AR689" i="95"/>
  <c r="AR690" i="95"/>
  <c r="AR691" i="95"/>
  <c r="AR692" i="95"/>
  <c r="AR693" i="95"/>
  <c r="AR694" i="95"/>
  <c r="AR695" i="95"/>
  <c r="AR696" i="95"/>
  <c r="AR697" i="95"/>
  <c r="AR698" i="95"/>
  <c r="AR699" i="95"/>
  <c r="AR700" i="95"/>
  <c r="AR701" i="95"/>
  <c r="AR702" i="95"/>
  <c r="AR703" i="95"/>
  <c r="AR704" i="95"/>
  <c r="AR705" i="95"/>
  <c r="AR706" i="95"/>
  <c r="AR707" i="95"/>
  <c r="AR708" i="95"/>
  <c r="AR709" i="95"/>
  <c r="AR710" i="95"/>
  <c r="AR711" i="95"/>
  <c r="AR712" i="95"/>
  <c r="AR713" i="95"/>
  <c r="AR714" i="95"/>
  <c r="AR715" i="95"/>
  <c r="AR716" i="95"/>
  <c r="AR717" i="95"/>
  <c r="AR718" i="95"/>
  <c r="AR719" i="95"/>
  <c r="AR720" i="95"/>
  <c r="AR721" i="95"/>
  <c r="AR722" i="95"/>
  <c r="AR723" i="95"/>
  <c r="AR724" i="95"/>
  <c r="AR725" i="95"/>
  <c r="AR726" i="95"/>
  <c r="AR727" i="95"/>
  <c r="AR728" i="95"/>
  <c r="AR729" i="95"/>
  <c r="AR730" i="95"/>
  <c r="AR731" i="95"/>
  <c r="AR732" i="95"/>
  <c r="AR733" i="95"/>
  <c r="AR734" i="95"/>
  <c r="AR735" i="95"/>
  <c r="AR736" i="95"/>
  <c r="AR737" i="95"/>
  <c r="AR738" i="95"/>
  <c r="AR739" i="95"/>
  <c r="AR740" i="95"/>
  <c r="AR741" i="95"/>
  <c r="AR742" i="95"/>
  <c r="AR743" i="95"/>
  <c r="AR744" i="95"/>
  <c r="AR745" i="95"/>
  <c r="AR746" i="95"/>
  <c r="AR747" i="95"/>
  <c r="AR748" i="95"/>
  <c r="AR749" i="95"/>
  <c r="AR750" i="95"/>
  <c r="AR751" i="95"/>
  <c r="AR752" i="95"/>
  <c r="AR753" i="95"/>
  <c r="AR754" i="95"/>
  <c r="AR755" i="95"/>
  <c r="AR756" i="95"/>
  <c r="AR757" i="95"/>
  <c r="AR758" i="95"/>
  <c r="AR759" i="95"/>
  <c r="AR760" i="95"/>
  <c r="AR761" i="95"/>
  <c r="AR762" i="95"/>
  <c r="AR763" i="95"/>
  <c r="AR764" i="95"/>
  <c r="AR765" i="95"/>
  <c r="AR766" i="95"/>
  <c r="AR767" i="95"/>
  <c r="AR768" i="95"/>
  <c r="AR769" i="95"/>
  <c r="AR770" i="95"/>
  <c r="AR771" i="95"/>
  <c r="AR772" i="95"/>
  <c r="AR773" i="95"/>
  <c r="AR774" i="95"/>
  <c r="AR775" i="95"/>
  <c r="AR776" i="95"/>
  <c r="AR777" i="95"/>
  <c r="AR778" i="95"/>
  <c r="AR779" i="95"/>
  <c r="AR780" i="95"/>
  <c r="AR781" i="95"/>
  <c r="AR782" i="95"/>
  <c r="AR783" i="95"/>
  <c r="AR784" i="95"/>
  <c r="AR785" i="95"/>
  <c r="AR786" i="95"/>
  <c r="AR787" i="95"/>
  <c r="AR788" i="95"/>
  <c r="AR789" i="95"/>
  <c r="AR790" i="95"/>
  <c r="AR791" i="95"/>
  <c r="AR792" i="95"/>
  <c r="AR793" i="95"/>
  <c r="AR794" i="95"/>
  <c r="AR795" i="95"/>
  <c r="AR796" i="95"/>
  <c r="AR797" i="95"/>
  <c r="AR798" i="95"/>
  <c r="AR799" i="95"/>
  <c r="AR800" i="95"/>
  <c r="AR801" i="95"/>
  <c r="AR802" i="95"/>
  <c r="AR803" i="95"/>
  <c r="AR804" i="95"/>
  <c r="AR805" i="95"/>
  <c r="AR806" i="95"/>
  <c r="AR807" i="95"/>
  <c r="AR808" i="95"/>
  <c r="AR809" i="95"/>
  <c r="AR810" i="95"/>
  <c r="AR811" i="95"/>
  <c r="AR812" i="95"/>
  <c r="AR813" i="95"/>
  <c r="AR814" i="95"/>
  <c r="AR815" i="95"/>
  <c r="AR816" i="95"/>
  <c r="AR817" i="95"/>
  <c r="AR818" i="95"/>
  <c r="AR819" i="95"/>
  <c r="AR820" i="95"/>
  <c r="AR821" i="95"/>
  <c r="AR822" i="95"/>
  <c r="AR823" i="95"/>
  <c r="AR824" i="95"/>
  <c r="AR825" i="95"/>
  <c r="AR826" i="95"/>
  <c r="AR827" i="95"/>
  <c r="AR828" i="95"/>
  <c r="AR829" i="95"/>
  <c r="AR830" i="95"/>
  <c r="AR831" i="95"/>
  <c r="AR832" i="95"/>
  <c r="AR833" i="95"/>
  <c r="AR834" i="95"/>
  <c r="AR835" i="95"/>
  <c r="AR836" i="95"/>
  <c r="AR837" i="95"/>
  <c r="AR838" i="95"/>
  <c r="AR839" i="95"/>
  <c r="AR840" i="95"/>
  <c r="AR841" i="95"/>
  <c r="AR842" i="95"/>
  <c r="AR843" i="95"/>
  <c r="AR844" i="95"/>
  <c r="AR845" i="95"/>
  <c r="AR846" i="95"/>
  <c r="AR847" i="95"/>
  <c r="AR848" i="95"/>
  <c r="AR849" i="95"/>
  <c r="AR850" i="95"/>
  <c r="AR851" i="95"/>
  <c r="AR852" i="95"/>
  <c r="AR853" i="95"/>
  <c r="AR854" i="95"/>
  <c r="AR855" i="95"/>
  <c r="AR856" i="95"/>
  <c r="AR857" i="95"/>
  <c r="AR858" i="95"/>
  <c r="AR859" i="95"/>
  <c r="AR860" i="95"/>
  <c r="AR861" i="95"/>
  <c r="AR862" i="95"/>
  <c r="AR863" i="95"/>
  <c r="AR864" i="95"/>
  <c r="AR865" i="95"/>
  <c r="AR866" i="95"/>
  <c r="AR867" i="95"/>
  <c r="AR868" i="95"/>
  <c r="AR869" i="95"/>
  <c r="AR870" i="95"/>
  <c r="AR871" i="95"/>
  <c r="AR872" i="95"/>
  <c r="AR873" i="95"/>
  <c r="AR874" i="95"/>
  <c r="AR875" i="95"/>
  <c r="AR876" i="95"/>
  <c r="AR877" i="95"/>
  <c r="AR878" i="95"/>
  <c r="AR879" i="95"/>
  <c r="AR880" i="95"/>
  <c r="AR881" i="95"/>
  <c r="AR882" i="95"/>
  <c r="AR883" i="95"/>
  <c r="AR884" i="95"/>
  <c r="AR885" i="95"/>
  <c r="AR886" i="95"/>
  <c r="AR887" i="95"/>
  <c r="AR888" i="95"/>
  <c r="AR889" i="95"/>
  <c r="AR890" i="95"/>
  <c r="AR891" i="95"/>
  <c r="AR892" i="95"/>
  <c r="AR893" i="95"/>
  <c r="AR894" i="95"/>
  <c r="AR895" i="95"/>
  <c r="AR896" i="95"/>
  <c r="AR897" i="95"/>
  <c r="AR898" i="95"/>
  <c r="AR899" i="95"/>
  <c r="AR900" i="95"/>
  <c r="AR901" i="95"/>
  <c r="AR902" i="95"/>
  <c r="AR903" i="95"/>
  <c r="AR904" i="95"/>
  <c r="AR905" i="95"/>
  <c r="AR906" i="95"/>
  <c r="AR907" i="95"/>
  <c r="AR908" i="95"/>
  <c r="AR909" i="95"/>
  <c r="AR910" i="95"/>
  <c r="AR911" i="95"/>
  <c r="AR912" i="95"/>
  <c r="AR913" i="95"/>
  <c r="AR914" i="95"/>
  <c r="AR915" i="95"/>
  <c r="AR916" i="95"/>
  <c r="AR917" i="95"/>
  <c r="AR918" i="95"/>
  <c r="AR919" i="95"/>
  <c r="AR920" i="95"/>
  <c r="AR921" i="95"/>
  <c r="AR922" i="95"/>
  <c r="AR923" i="95"/>
  <c r="AR924" i="95"/>
  <c r="AR925" i="95"/>
  <c r="AR926" i="95"/>
  <c r="AR927" i="95"/>
  <c r="AR928" i="95"/>
  <c r="AR929" i="95"/>
  <c r="AR930" i="95"/>
  <c r="AR931" i="95"/>
  <c r="AR932" i="95"/>
  <c r="AR933" i="95"/>
  <c r="AR934" i="95"/>
  <c r="AR935" i="95"/>
  <c r="AR936" i="95"/>
  <c r="AR937" i="95"/>
  <c r="AR938" i="95"/>
  <c r="AR939" i="95"/>
  <c r="AR940" i="95"/>
  <c r="AR941" i="95"/>
  <c r="AR942" i="95"/>
  <c r="AR943" i="95"/>
  <c r="AR944" i="95"/>
  <c r="AR945" i="95"/>
  <c r="AR946" i="95"/>
  <c r="AR947" i="95"/>
  <c r="AR948" i="95"/>
  <c r="AR949" i="95"/>
  <c r="AR950" i="95"/>
  <c r="AR951" i="95"/>
  <c r="AR952" i="95"/>
  <c r="AR953" i="95"/>
  <c r="AR954" i="95"/>
  <c r="AR955" i="95"/>
  <c r="AR956" i="95"/>
  <c r="AR957" i="95"/>
  <c r="AR958" i="95"/>
  <c r="AR959" i="95"/>
  <c r="AR960" i="95"/>
  <c r="AR961" i="95"/>
  <c r="AR962" i="95"/>
  <c r="AR963" i="95"/>
  <c r="AR964" i="95"/>
  <c r="AR965" i="95"/>
  <c r="AR966" i="95"/>
  <c r="AR967" i="95"/>
  <c r="AR968" i="95"/>
  <c r="AR969" i="95"/>
  <c r="AR970" i="95"/>
  <c r="AR971" i="95"/>
  <c r="AR972" i="95"/>
  <c r="AR973" i="95"/>
  <c r="AR974" i="95"/>
  <c r="AR975" i="95"/>
  <c r="AR976" i="95"/>
  <c r="AR977" i="95"/>
  <c r="AR978" i="95"/>
  <c r="AR979" i="95"/>
  <c r="AR980" i="95"/>
  <c r="AR981" i="95"/>
  <c r="AR982" i="95"/>
  <c r="AR983" i="95"/>
  <c r="AR984" i="95"/>
  <c r="AR985" i="95"/>
  <c r="AR986" i="95"/>
  <c r="AR987" i="95"/>
  <c r="AR988" i="95"/>
  <c r="AR989" i="95"/>
  <c r="AR990" i="95"/>
  <c r="AR991" i="95"/>
  <c r="AR992" i="95"/>
  <c r="AR993" i="95"/>
  <c r="AR994" i="95"/>
  <c r="AR995" i="95"/>
  <c r="AR996" i="95"/>
  <c r="AR997" i="95"/>
  <c r="AR998" i="95"/>
  <c r="AR999" i="95"/>
  <c r="AR1000" i="95"/>
  <c r="AR1001" i="95"/>
  <c r="AR1002" i="95"/>
  <c r="AR1003" i="95"/>
  <c r="AR1004" i="95"/>
  <c r="AR1005" i="95"/>
  <c r="AR1006" i="95"/>
  <c r="AR1007" i="95"/>
  <c r="AR1008" i="95"/>
  <c r="AR1009" i="95"/>
  <c r="AR1010" i="95"/>
  <c r="AR1011" i="95"/>
  <c r="AR1012" i="95"/>
  <c r="AR1013" i="95"/>
  <c r="AR1014" i="95"/>
  <c r="AR1015" i="95"/>
  <c r="AR1016" i="95"/>
  <c r="AR1017" i="95"/>
  <c r="AR1018" i="95"/>
  <c r="AR1019" i="95"/>
  <c r="AR1020" i="95"/>
  <c r="AR1021" i="95"/>
  <c r="AR1022" i="95"/>
  <c r="AR1023" i="95"/>
  <c r="AR1024" i="95"/>
  <c r="AR1025" i="95"/>
  <c r="AR1026" i="95"/>
  <c r="AR1027" i="95"/>
  <c r="AR1028" i="95"/>
  <c r="AR1029" i="95"/>
  <c r="AR1030" i="95"/>
  <c r="AR1031" i="95"/>
  <c r="AR1032" i="95"/>
  <c r="AR1033" i="95"/>
  <c r="AR1034" i="95"/>
  <c r="AR1035" i="95"/>
  <c r="AR1036" i="95"/>
  <c r="AR1037" i="95"/>
  <c r="AR1038" i="95"/>
  <c r="AR1039" i="95"/>
  <c r="AR1040" i="95"/>
  <c r="AR1041" i="95"/>
  <c r="AR1042" i="95"/>
  <c r="AR1043" i="95"/>
  <c r="AR1044" i="95"/>
  <c r="AR1045" i="95"/>
  <c r="AR1046" i="95"/>
  <c r="AR1047" i="95"/>
  <c r="AR1048" i="95"/>
  <c r="AR1049" i="95"/>
  <c r="AR1050" i="95"/>
  <c r="AR1051" i="95"/>
  <c r="AR1052" i="95"/>
  <c r="AR1053" i="95"/>
  <c r="AR1054" i="95"/>
  <c r="AR1055" i="95"/>
  <c r="AR1056" i="95"/>
  <c r="AR1057" i="95"/>
  <c r="AR1058" i="95"/>
  <c r="AR1059" i="95"/>
  <c r="AR1060" i="95"/>
  <c r="AR1061" i="95"/>
  <c r="AR1062" i="95"/>
  <c r="AR1063" i="95"/>
  <c r="AR1064" i="95"/>
  <c r="AR1065" i="95"/>
  <c r="AR1066" i="95"/>
  <c r="AR1067" i="95"/>
  <c r="AR1068" i="95"/>
  <c r="AR1069" i="95"/>
  <c r="AR1070" i="95"/>
  <c r="AR1071" i="95"/>
  <c r="AR1072" i="95"/>
  <c r="AR1073" i="95"/>
  <c r="AR1074" i="95"/>
  <c r="AR1075" i="95"/>
  <c r="AR1076" i="95"/>
  <c r="AR1077" i="95"/>
  <c r="AR1078" i="95"/>
  <c r="AR1079" i="95"/>
  <c r="AR1080" i="95"/>
  <c r="AR1081" i="95"/>
  <c r="AR1082" i="95"/>
  <c r="AR1083" i="95"/>
  <c r="AR1084" i="95"/>
  <c r="AR1085" i="95"/>
  <c r="AR1086" i="95"/>
  <c r="AR1087" i="95"/>
  <c r="AR1088" i="95"/>
  <c r="AR1089" i="95"/>
  <c r="AR1090" i="95"/>
  <c r="AR1091" i="95"/>
  <c r="AR1092" i="95"/>
  <c r="AR1093" i="95"/>
  <c r="AR1094" i="95"/>
  <c r="AR1095" i="95"/>
  <c r="AR1096" i="95"/>
  <c r="AR1097" i="95"/>
  <c r="AR1098" i="95"/>
  <c r="AR1099" i="95"/>
  <c r="AR1100" i="95"/>
  <c r="AR1101" i="95"/>
  <c r="AR1102" i="95"/>
  <c r="AR1103" i="95"/>
  <c r="AR1104" i="95"/>
  <c r="AR1105" i="95"/>
  <c r="AR1106" i="95"/>
  <c r="AR1107" i="95"/>
  <c r="AR1108" i="95"/>
  <c r="AR1109" i="95"/>
  <c r="AR1110" i="95"/>
  <c r="AR1111" i="95"/>
  <c r="AR1112" i="95"/>
  <c r="AR1113" i="95"/>
  <c r="AR1114" i="95"/>
  <c r="AR1115" i="95"/>
  <c r="AR1116" i="95"/>
  <c r="AR1117" i="95"/>
  <c r="AR1118" i="95"/>
  <c r="AR1119" i="95"/>
  <c r="AR1120" i="95"/>
  <c r="AR1121" i="95"/>
  <c r="AR1122" i="95"/>
  <c r="AR1123" i="95"/>
  <c r="AR1124" i="95"/>
  <c r="AR1125" i="95"/>
  <c r="AR1126" i="95"/>
  <c r="AR1127" i="95"/>
  <c r="AR1128" i="95"/>
  <c r="AR1129" i="95"/>
  <c r="AR1130" i="95"/>
  <c r="AR1131" i="95"/>
  <c r="AR1132" i="95"/>
  <c r="AR1133" i="95"/>
  <c r="AR1134" i="95"/>
  <c r="AR1135" i="95"/>
  <c r="AR1136" i="95"/>
  <c r="AR1137" i="95"/>
  <c r="AR1138" i="95"/>
  <c r="AR1139" i="95"/>
  <c r="AR1140" i="95"/>
  <c r="AR1141" i="95"/>
  <c r="AR1142" i="95"/>
  <c r="AR1143" i="95"/>
  <c r="AR1144" i="95"/>
  <c r="AR1145" i="95"/>
  <c r="AR1146" i="95"/>
  <c r="AR1147" i="95"/>
  <c r="AR1148" i="95"/>
  <c r="AR1149" i="95"/>
  <c r="AR1150" i="95"/>
  <c r="AR1151" i="95"/>
  <c r="AR1152" i="95"/>
  <c r="AR1153" i="95"/>
  <c r="AR1154" i="95"/>
  <c r="AR1155" i="95"/>
  <c r="AR1156" i="95"/>
  <c r="AR1157" i="95"/>
  <c r="AR1158" i="95"/>
  <c r="AR1159" i="95"/>
  <c r="AR1160" i="95"/>
  <c r="AR1161" i="95"/>
  <c r="AR1162" i="95"/>
  <c r="AR1163" i="95"/>
  <c r="AR1164" i="95"/>
  <c r="AR1165" i="95"/>
  <c r="AR1166" i="95"/>
  <c r="AR1167" i="95"/>
  <c r="AR1168" i="95"/>
  <c r="AR1169" i="95"/>
  <c r="AR1170" i="95"/>
  <c r="AR1171" i="95"/>
  <c r="AR1172" i="95"/>
  <c r="AR1173" i="95"/>
  <c r="AR1174" i="95"/>
  <c r="AR1175" i="95"/>
  <c r="AR1176" i="95"/>
  <c r="AR1177" i="95"/>
  <c r="AR1178" i="95"/>
  <c r="AR1179" i="95"/>
  <c r="AR1180" i="95"/>
  <c r="AR1181" i="95"/>
  <c r="AR1182" i="95"/>
  <c r="AR1183" i="95"/>
  <c r="AR1184" i="95"/>
  <c r="AR1185" i="95"/>
  <c r="AR1186" i="95"/>
  <c r="AR1187" i="95"/>
  <c r="AR1188" i="95"/>
  <c r="AR1189" i="95"/>
  <c r="AR1190" i="95"/>
  <c r="AR1191" i="95"/>
  <c r="AR1192" i="95"/>
  <c r="AR1193" i="95"/>
  <c r="AR1194" i="95"/>
  <c r="AR1195" i="95"/>
  <c r="AR1196" i="95"/>
  <c r="AR1197" i="95"/>
  <c r="AR1198" i="95"/>
  <c r="AR1199" i="95"/>
  <c r="AR1200" i="95"/>
  <c r="AR1201" i="95"/>
  <c r="AR1202" i="95"/>
  <c r="AR1203" i="95"/>
  <c r="AR1204" i="95"/>
  <c r="AR1205" i="95"/>
  <c r="AR1206" i="95"/>
  <c r="AR1207" i="95"/>
  <c r="AR1208" i="95"/>
  <c r="AR1209" i="95"/>
  <c r="AR1210" i="95"/>
  <c r="AR1211" i="95"/>
  <c r="AR1212" i="95"/>
  <c r="AR1213" i="95"/>
  <c r="AR1214" i="95"/>
  <c r="AR1215" i="95"/>
  <c r="AR1216" i="95"/>
  <c r="AR1217" i="95"/>
  <c r="AR1218" i="95"/>
  <c r="AR1219" i="95"/>
  <c r="AR1220" i="95"/>
  <c r="AR1221" i="95"/>
  <c r="AR1222" i="95"/>
  <c r="AR1223" i="95"/>
  <c r="AR1224" i="95"/>
  <c r="AR1225" i="95"/>
  <c r="AR1226" i="95"/>
  <c r="AR1227" i="95"/>
  <c r="AR1228" i="95"/>
  <c r="AR1229" i="95"/>
  <c r="AR1230" i="95"/>
  <c r="AR1231" i="95"/>
  <c r="AR1232" i="95"/>
  <c r="AR1233" i="95"/>
  <c r="AR1234" i="95"/>
  <c r="AR1235" i="95"/>
  <c r="AR1236" i="95"/>
  <c r="AR1237" i="95"/>
  <c r="AR1238" i="95"/>
  <c r="AR1239" i="95"/>
  <c r="AR1240" i="95"/>
  <c r="AR1241" i="95"/>
  <c r="AR1242" i="95"/>
  <c r="AR1243" i="95"/>
  <c r="AR1244" i="95"/>
  <c r="AR1245" i="95"/>
  <c r="AR1246" i="95"/>
  <c r="AR1247" i="95"/>
  <c r="AR1248" i="95"/>
  <c r="AR1249" i="95"/>
  <c r="AR1250" i="95"/>
  <c r="AR1251" i="95"/>
  <c r="AR1252" i="95"/>
  <c r="AR1253" i="95"/>
  <c r="AR1254" i="95"/>
  <c r="AR1255" i="95"/>
  <c r="AR1256" i="95"/>
  <c r="AR1257" i="95"/>
  <c r="AR1258" i="95"/>
  <c r="AR1259" i="95"/>
  <c r="AR1260" i="95"/>
  <c r="AR1261" i="95"/>
  <c r="AR1262" i="95"/>
  <c r="AR1263" i="95"/>
  <c r="AR1264" i="95"/>
  <c r="AR1265" i="95"/>
  <c r="AR1266" i="95"/>
  <c r="AR1267" i="95"/>
  <c r="AR1268" i="95"/>
  <c r="AR1269" i="95"/>
  <c r="AR1270" i="95"/>
  <c r="AR1271" i="95"/>
  <c r="AR1272" i="95"/>
  <c r="AR1273" i="95"/>
  <c r="AR1274" i="95"/>
  <c r="AR1275" i="95"/>
  <c r="AR1276" i="95"/>
  <c r="AR1277" i="95"/>
  <c r="AR1278" i="95"/>
  <c r="AR1279" i="95"/>
  <c r="AR1280" i="95"/>
  <c r="AR1281" i="95"/>
  <c r="AR1282" i="95"/>
  <c r="AR1283" i="95"/>
  <c r="AR1284" i="95"/>
  <c r="AR1285" i="95"/>
  <c r="AR1286" i="95"/>
  <c r="AR1287" i="95"/>
  <c r="AR1288" i="95"/>
  <c r="AR1289" i="95"/>
  <c r="AR1290" i="95"/>
  <c r="AR1291" i="95"/>
  <c r="AR1292" i="95"/>
  <c r="AR1293" i="95"/>
  <c r="AR1294" i="95"/>
  <c r="AR1295" i="95"/>
  <c r="AR1296" i="95"/>
  <c r="AR1297" i="95"/>
  <c r="AR1298" i="95"/>
  <c r="AR1299" i="95"/>
  <c r="AR1300" i="95"/>
  <c r="AR1301" i="95"/>
  <c r="AR1302" i="95"/>
  <c r="AR1303" i="95"/>
  <c r="AR1304" i="95"/>
  <c r="AR1305" i="95"/>
  <c r="AR1306" i="95"/>
  <c r="AR1307" i="95"/>
  <c r="AR1308" i="95"/>
  <c r="AR1309" i="95"/>
  <c r="AR1310" i="95"/>
  <c r="AR1311" i="95"/>
  <c r="AR1312" i="95"/>
  <c r="AR1313" i="95"/>
  <c r="AR1314" i="95"/>
  <c r="AR1315" i="95"/>
  <c r="AR1316" i="95"/>
  <c r="AR1317" i="95"/>
  <c r="AR1318" i="95"/>
  <c r="AR1319" i="95"/>
  <c r="AR1320" i="95"/>
  <c r="AR1321" i="95"/>
  <c r="AR1322" i="95"/>
  <c r="AR1323" i="95"/>
  <c r="AR1324" i="95"/>
  <c r="AR1325" i="95"/>
  <c r="AR1326" i="95"/>
  <c r="AR1327" i="95"/>
  <c r="AR1328" i="95"/>
  <c r="AR1329" i="95"/>
  <c r="AR1330" i="95"/>
  <c r="AR1331" i="95"/>
  <c r="AR1332" i="95"/>
  <c r="AR1333" i="95"/>
  <c r="AR1334" i="95"/>
  <c r="AR1335" i="95"/>
  <c r="AR1336" i="95"/>
  <c r="AR1337" i="95"/>
  <c r="AR1338" i="95"/>
  <c r="AR1339" i="95"/>
  <c r="AR1340" i="95"/>
  <c r="AR1341" i="95"/>
  <c r="AR1342" i="95"/>
  <c r="AR1343" i="95"/>
  <c r="AR1344" i="95"/>
  <c r="AR1345" i="95"/>
  <c r="AR1346" i="95"/>
  <c r="AR1347" i="95"/>
  <c r="AR1348" i="95"/>
  <c r="AR1349" i="95"/>
  <c r="AR1350" i="95"/>
  <c r="AR1351" i="95"/>
  <c r="AR1352" i="95"/>
  <c r="AR1353" i="95"/>
  <c r="AR1354" i="95"/>
  <c r="AR1355" i="95"/>
  <c r="AR1356" i="95"/>
  <c r="AR1357" i="95"/>
  <c r="AR1358" i="95"/>
  <c r="AR1359" i="95"/>
  <c r="AR1360" i="95"/>
  <c r="AR1361" i="95"/>
  <c r="AR1362" i="95"/>
  <c r="AR1363" i="95"/>
  <c r="AR1364" i="95"/>
  <c r="AR1365" i="95"/>
  <c r="AR1366" i="95"/>
  <c r="AR1367" i="95"/>
  <c r="AR1368" i="95"/>
  <c r="AR1369" i="95"/>
  <c r="AR1370" i="95"/>
  <c r="AR1371" i="95"/>
  <c r="AR1372" i="95"/>
  <c r="AR1373" i="95"/>
  <c r="AR1374" i="95"/>
  <c r="AR1375" i="95"/>
  <c r="AR1376" i="95"/>
  <c r="AR1377" i="95"/>
  <c r="AR1378" i="95"/>
  <c r="AR1379" i="95"/>
  <c r="AR1380" i="95"/>
  <c r="AR1381" i="95"/>
  <c r="AR1382" i="95"/>
  <c r="AR1383" i="95"/>
  <c r="AR1384" i="95"/>
  <c r="AR1385" i="95"/>
  <c r="AR1386" i="95"/>
  <c r="AR1387" i="95"/>
  <c r="AR1388" i="95"/>
  <c r="AR1389" i="95"/>
  <c r="AR1390" i="95"/>
  <c r="AR1391" i="95"/>
  <c r="AR1392" i="95"/>
  <c r="AR1393" i="95"/>
  <c r="AR1394" i="95"/>
  <c r="AR1395" i="95"/>
  <c r="AR1396" i="95"/>
  <c r="AR1397" i="95"/>
  <c r="AR1398" i="95"/>
  <c r="AR1399" i="95"/>
  <c r="AR1400" i="95"/>
  <c r="AR1401" i="95"/>
  <c r="AR1402" i="95"/>
  <c r="AR1403" i="95"/>
  <c r="AR1404" i="95"/>
  <c r="AR1405" i="95"/>
  <c r="AR1406" i="95"/>
  <c r="AR1407" i="95"/>
  <c r="AR1408" i="95"/>
  <c r="AR1409" i="95"/>
  <c r="AR1410" i="95"/>
  <c r="AR1411" i="95"/>
  <c r="AR1412" i="95"/>
  <c r="AR1413" i="95"/>
  <c r="AR1414" i="95"/>
  <c r="AR1415" i="95"/>
  <c r="AR1416" i="95"/>
  <c r="AR1417" i="95"/>
  <c r="AR1418" i="95"/>
  <c r="AR1419" i="95"/>
  <c r="AR1420" i="95"/>
  <c r="AR1421" i="95"/>
  <c r="AR1422" i="95"/>
  <c r="AR1423" i="95"/>
  <c r="AR1424" i="95"/>
  <c r="AR1425" i="95"/>
  <c r="AR1426" i="95"/>
  <c r="AR1427" i="95"/>
  <c r="AR1428" i="95"/>
  <c r="AR1429" i="95"/>
  <c r="AR1430" i="95"/>
  <c r="AR1431" i="95"/>
  <c r="AR1432" i="95"/>
  <c r="AR1433" i="95"/>
  <c r="AR1434" i="95"/>
  <c r="AR1435" i="95"/>
  <c r="AR1436" i="95"/>
  <c r="AR1437" i="95"/>
  <c r="AR1438" i="95"/>
  <c r="AR1439" i="95"/>
  <c r="AR1440" i="95"/>
  <c r="AR1441" i="95"/>
  <c r="AR1442" i="95"/>
  <c r="AR1443" i="95"/>
  <c r="AR1444" i="95"/>
  <c r="AR1445" i="95"/>
  <c r="AR1446" i="95"/>
  <c r="AR1447" i="95"/>
  <c r="AR1448" i="95"/>
  <c r="AR1449" i="95"/>
  <c r="AR1450" i="95"/>
  <c r="AR1451" i="95"/>
  <c r="AR1452" i="95"/>
  <c r="AR1453" i="95"/>
  <c r="AR1454" i="95"/>
  <c r="AR1455" i="95"/>
  <c r="AR1456" i="95"/>
  <c r="AR1457" i="95"/>
  <c r="AR1458" i="95"/>
  <c r="AR1459" i="95"/>
  <c r="AR1460" i="95"/>
  <c r="AR1461" i="95"/>
  <c r="AR1462" i="95"/>
  <c r="AR1463" i="95"/>
  <c r="AR1464" i="95"/>
  <c r="AR1465" i="95"/>
  <c r="AR1466" i="95"/>
  <c r="AR1467" i="95"/>
  <c r="AR1468" i="95"/>
  <c r="AR1469" i="95"/>
  <c r="AR1470" i="95"/>
  <c r="AR1471" i="95"/>
  <c r="AR1472" i="95"/>
  <c r="AR1473" i="95"/>
  <c r="AR1474" i="95"/>
  <c r="AR1475" i="95"/>
  <c r="AR1476" i="95"/>
  <c r="AR1477" i="95"/>
  <c r="AR1478" i="95"/>
  <c r="AR1479" i="95"/>
  <c r="AR1480" i="95"/>
  <c r="AR1481" i="95"/>
  <c r="AR1482" i="95"/>
  <c r="AR1483" i="95"/>
  <c r="AR1484" i="95"/>
  <c r="AR1485" i="95"/>
  <c r="AR1486" i="95"/>
  <c r="AR1487" i="95"/>
  <c r="AR1488" i="95"/>
  <c r="AR1489" i="95"/>
  <c r="AR1490" i="95"/>
  <c r="AR1491" i="95"/>
  <c r="AR1492" i="95"/>
  <c r="AR1493" i="95"/>
  <c r="AR1494" i="95"/>
  <c r="AR1495" i="95"/>
  <c r="AR1496" i="95"/>
  <c r="AR1497" i="95"/>
  <c r="AR1498" i="95"/>
  <c r="AR1499" i="95"/>
  <c r="AR1500" i="95"/>
  <c r="AR1501" i="95"/>
  <c r="AR1502" i="95"/>
  <c r="AR1503" i="95"/>
  <c r="AR1504" i="95"/>
  <c r="AR1505" i="95"/>
  <c r="AR1506" i="95"/>
  <c r="AR1507" i="95"/>
  <c r="AR1508" i="95"/>
  <c r="AR1509" i="95"/>
  <c r="AR1510" i="95"/>
  <c r="AR1511" i="95"/>
  <c r="AR1512" i="95"/>
  <c r="AR1513" i="95"/>
  <c r="AR1514" i="95"/>
  <c r="AR1515" i="95"/>
  <c r="AR1516" i="95"/>
  <c r="AR1517" i="95"/>
  <c r="AR1518" i="95"/>
  <c r="AR1519" i="95"/>
  <c r="AR1520" i="95"/>
  <c r="AR1521" i="95"/>
  <c r="AR1522" i="95"/>
  <c r="AR1523" i="95"/>
  <c r="AR1524" i="95"/>
  <c r="AR1525" i="95"/>
  <c r="AR1526" i="95"/>
  <c r="AR1527" i="95"/>
  <c r="AR1528" i="95"/>
  <c r="AR1529" i="95"/>
  <c r="AR1530" i="95"/>
  <c r="AR1531" i="95"/>
  <c r="AR1532" i="95"/>
  <c r="AR1533" i="95"/>
  <c r="AR1534" i="95"/>
  <c r="AR1535" i="95"/>
  <c r="AR1536" i="95"/>
  <c r="AR1537" i="95"/>
  <c r="AR1538" i="95"/>
  <c r="AR1539" i="95"/>
  <c r="AR1540" i="95"/>
  <c r="AR1541" i="95"/>
  <c r="AR1542" i="95"/>
  <c r="AR1543" i="95"/>
  <c r="AR1544" i="95"/>
  <c r="AR1545" i="95"/>
  <c r="AR1546" i="95"/>
  <c r="AR1547" i="95"/>
  <c r="AR1548" i="95"/>
  <c r="AR1549" i="95"/>
  <c r="AR1550" i="95"/>
  <c r="AR1551" i="95"/>
  <c r="AR1552" i="95"/>
  <c r="AR1553" i="95"/>
  <c r="AR1554" i="95"/>
  <c r="AR1555" i="95"/>
  <c r="AR1556" i="95"/>
  <c r="AR1557" i="95"/>
  <c r="AR1558" i="95"/>
  <c r="AR1559" i="95"/>
  <c r="AR1560" i="95"/>
  <c r="AR1561" i="95"/>
  <c r="AR1562" i="95"/>
  <c r="AR1563" i="95"/>
  <c r="AR1564" i="95"/>
  <c r="AR1565" i="95"/>
  <c r="AR1566" i="95"/>
  <c r="AR1567" i="95"/>
  <c r="AR1568" i="95"/>
  <c r="AR1569" i="95"/>
  <c r="AR1570" i="95"/>
  <c r="AR1571" i="95"/>
  <c r="AR1572" i="95"/>
  <c r="AR1573" i="95"/>
  <c r="AR1574" i="95"/>
  <c r="AR1575" i="95"/>
  <c r="AR1576" i="95"/>
  <c r="AR1577" i="95"/>
  <c r="AR1578" i="95"/>
  <c r="AR1579" i="95"/>
  <c r="AR1580" i="95"/>
  <c r="AR1581" i="95"/>
  <c r="AR1582" i="95"/>
  <c r="AR1583" i="95"/>
  <c r="AR1584" i="95"/>
  <c r="AR1585" i="95"/>
  <c r="AR1586" i="95"/>
  <c r="AR1587" i="95"/>
  <c r="AR1588" i="95"/>
  <c r="AR1589" i="95"/>
  <c r="AR1590" i="95"/>
  <c r="AR1591" i="95"/>
  <c r="AR1592" i="95"/>
  <c r="AR1593" i="95"/>
  <c r="AR1594" i="95"/>
  <c r="AR1595" i="95"/>
  <c r="AR1596" i="95"/>
  <c r="AR1597" i="95"/>
  <c r="AR1598" i="95"/>
  <c r="AR1599" i="95"/>
  <c r="AR1600" i="95"/>
  <c r="AR1601" i="95"/>
  <c r="AR1602" i="95"/>
  <c r="AR1603" i="95"/>
  <c r="AR1604" i="95"/>
  <c r="AR1605" i="95"/>
  <c r="AR1606" i="95"/>
  <c r="AR1607" i="95"/>
  <c r="AR1608" i="95"/>
  <c r="AR1609" i="95"/>
  <c r="AR1610" i="95"/>
  <c r="AR1611" i="95"/>
  <c r="AR1612" i="95"/>
  <c r="AR1613" i="95"/>
  <c r="AR1614" i="95"/>
  <c r="AR1615" i="95"/>
  <c r="AR1616" i="95"/>
  <c r="AR1617" i="95"/>
  <c r="AR1618" i="95"/>
  <c r="AR1619" i="95"/>
  <c r="AR1620" i="95"/>
  <c r="AR1621" i="95"/>
  <c r="AR1622" i="95"/>
  <c r="AR1623" i="95"/>
  <c r="AR1624" i="95"/>
  <c r="AR1625" i="95"/>
  <c r="AR1626" i="95"/>
  <c r="AR1627" i="95"/>
  <c r="AR1628" i="95"/>
  <c r="AR1629" i="95"/>
  <c r="AR1630" i="95"/>
  <c r="AR1631" i="95"/>
  <c r="AR1632" i="95"/>
  <c r="AR1633" i="95"/>
  <c r="AR1634" i="95"/>
  <c r="AR1635" i="95"/>
  <c r="AR1636" i="95"/>
  <c r="AR1637" i="95"/>
  <c r="AR1638" i="95"/>
  <c r="AR1639" i="95"/>
  <c r="AR1640" i="95"/>
  <c r="AR1641" i="95"/>
  <c r="AR1642" i="95"/>
  <c r="AR1643" i="95"/>
  <c r="AR1644" i="95"/>
  <c r="AR1645" i="95"/>
  <c r="AR1646" i="95"/>
  <c r="AR1647" i="95"/>
  <c r="AR1648" i="95"/>
  <c r="AR1649" i="95"/>
  <c r="AR1650" i="95"/>
  <c r="AR1651" i="95"/>
  <c r="AR1652" i="95"/>
  <c r="AR1653" i="95"/>
  <c r="AR1654" i="95"/>
  <c r="AR1655" i="95"/>
  <c r="AR1656" i="95"/>
  <c r="AR1657" i="95"/>
  <c r="AR1658" i="95"/>
  <c r="AR1659" i="95"/>
  <c r="AR1660" i="95"/>
  <c r="AR1661" i="95"/>
  <c r="AR1662" i="95"/>
  <c r="AR1663" i="95"/>
  <c r="AR1664" i="95"/>
  <c r="AR1665" i="95"/>
  <c r="AR1666" i="95"/>
  <c r="AR1667" i="95"/>
  <c r="AR1668" i="95"/>
  <c r="AR1669" i="95"/>
  <c r="AR1670" i="95"/>
  <c r="AR1671" i="95"/>
  <c r="AR1672" i="95"/>
  <c r="AR1673" i="95"/>
  <c r="AR1674" i="95"/>
  <c r="AR1675" i="95"/>
  <c r="AR1676" i="95"/>
  <c r="AR1677" i="95"/>
  <c r="AR1678" i="95"/>
  <c r="AR1679" i="95"/>
  <c r="AR1680" i="95"/>
  <c r="AR1681" i="95"/>
  <c r="AR1682" i="95"/>
  <c r="AR1683" i="95"/>
  <c r="AR1684" i="95"/>
  <c r="AR1685" i="95"/>
  <c r="AR1686" i="95"/>
  <c r="AR1687" i="95"/>
  <c r="AR1688" i="95"/>
  <c r="AR1689" i="95"/>
  <c r="AR1690" i="95"/>
  <c r="AR1691" i="95"/>
  <c r="AR1692" i="95"/>
  <c r="AR1693" i="95"/>
  <c r="AR1694" i="95"/>
  <c r="AR1695" i="95"/>
  <c r="AR1696" i="95"/>
  <c r="AR1697" i="95"/>
  <c r="AR1698" i="95"/>
  <c r="AR1699" i="95"/>
  <c r="AR1700" i="95"/>
  <c r="AR1701" i="95"/>
  <c r="AR1702" i="95"/>
  <c r="AR1703" i="95"/>
  <c r="AR1704" i="95"/>
  <c r="AR1705" i="95"/>
  <c r="AR1706" i="95"/>
  <c r="AR1707" i="95"/>
  <c r="AR1708" i="95"/>
  <c r="AR1709" i="95"/>
  <c r="AR1710" i="95"/>
  <c r="AR1711" i="95"/>
  <c r="AR1712" i="95"/>
  <c r="AR1713" i="95"/>
  <c r="AR1714" i="95"/>
  <c r="AR1715" i="95"/>
  <c r="AR1716" i="95"/>
  <c r="AR1717" i="95"/>
  <c r="AR1718" i="95"/>
  <c r="AR1719" i="95"/>
  <c r="AR1720" i="95"/>
  <c r="AR1721" i="95"/>
  <c r="AR1722" i="95"/>
  <c r="AR1723" i="95"/>
  <c r="AR1724" i="95"/>
  <c r="AR1725" i="95"/>
  <c r="AR1726" i="95"/>
  <c r="AR1727" i="95"/>
  <c r="AR1728" i="95"/>
  <c r="AR1729" i="95"/>
  <c r="AR1730" i="95"/>
  <c r="AR1731" i="95"/>
  <c r="AR1732" i="95"/>
  <c r="AR1733" i="95"/>
  <c r="AR1734" i="95"/>
  <c r="AR1735" i="95"/>
  <c r="AR1736" i="95"/>
  <c r="AR1737" i="95"/>
  <c r="AR1738" i="95"/>
  <c r="AR1739" i="95"/>
  <c r="AR1740" i="95"/>
  <c r="AR1741" i="95"/>
  <c r="AR1742" i="95"/>
  <c r="AR1743" i="95"/>
  <c r="AR1744" i="95"/>
  <c r="AR1745" i="95"/>
  <c r="AR1746" i="95"/>
  <c r="AR1747" i="95"/>
  <c r="AR1748" i="95"/>
  <c r="AR1749" i="95"/>
  <c r="AR1750" i="95"/>
  <c r="AR1751" i="95"/>
  <c r="AR1752" i="95"/>
  <c r="AR1753" i="95"/>
  <c r="AR1754" i="95"/>
  <c r="AR1755" i="95"/>
  <c r="AR1756" i="95"/>
  <c r="AR1757" i="95"/>
  <c r="AR1758" i="95"/>
  <c r="AR1759" i="95"/>
  <c r="AR1760" i="95"/>
  <c r="AR1761" i="95"/>
  <c r="AR1762" i="95"/>
  <c r="AR1763" i="95"/>
  <c r="AR1764" i="95"/>
  <c r="AR1765" i="95"/>
  <c r="AR1766" i="95"/>
  <c r="AR1767" i="95"/>
  <c r="AR1768" i="95"/>
  <c r="AR1769" i="95"/>
  <c r="AR1770" i="95"/>
  <c r="AR1771" i="95"/>
  <c r="AR1772" i="95"/>
  <c r="AR1773" i="95"/>
  <c r="AR1774" i="95"/>
  <c r="AR1775" i="95"/>
  <c r="AR1776" i="95"/>
  <c r="AR1777" i="95"/>
  <c r="AR1778" i="95"/>
  <c r="AR1779" i="95"/>
  <c r="AR1780" i="95"/>
  <c r="AR1781" i="95"/>
  <c r="AR1782" i="95"/>
  <c r="AR1783" i="95"/>
  <c r="AR1784" i="95"/>
  <c r="AR1785" i="95"/>
  <c r="AR1786" i="95"/>
  <c r="AR1787" i="95"/>
  <c r="AR1788" i="95"/>
  <c r="AR1789" i="95"/>
  <c r="AR1790" i="95"/>
  <c r="AR1791" i="95"/>
  <c r="AR1792" i="95"/>
  <c r="AR1793" i="95"/>
  <c r="AR1794" i="95"/>
  <c r="AR1795" i="95"/>
  <c r="AR1796" i="95"/>
  <c r="AR1797" i="95"/>
  <c r="AR1798" i="95"/>
  <c r="AR1799" i="95"/>
  <c r="AR1800" i="95"/>
  <c r="AR1801" i="95"/>
  <c r="AR1802" i="95"/>
  <c r="AR1803" i="95"/>
  <c r="AR1804" i="95"/>
  <c r="AR1805" i="95"/>
  <c r="AR1806" i="95"/>
  <c r="AR1807" i="95"/>
  <c r="AR1808" i="95"/>
  <c r="AR1809" i="95"/>
  <c r="AR1810" i="95"/>
  <c r="AR1811" i="95"/>
  <c r="AR1812" i="95"/>
  <c r="AR1813" i="95"/>
  <c r="AR1814" i="95"/>
  <c r="AR1815" i="95"/>
  <c r="AR1816" i="95"/>
  <c r="AR1817" i="95"/>
  <c r="AR1818" i="95"/>
  <c r="AR1819" i="95"/>
  <c r="AR1820" i="95"/>
  <c r="AR1821" i="95"/>
  <c r="AR1822" i="95"/>
  <c r="AR1823" i="95"/>
  <c r="AR1824" i="95"/>
  <c r="AR1825" i="95"/>
  <c r="AR1826" i="95"/>
  <c r="AR1827" i="95"/>
  <c r="AR1828" i="95"/>
  <c r="AR1829" i="95"/>
  <c r="AR1830" i="95"/>
  <c r="AR1831" i="95"/>
  <c r="AR1832" i="95"/>
  <c r="AR1833" i="95"/>
  <c r="AR1834" i="95"/>
  <c r="AR1835" i="95"/>
  <c r="AR1836" i="95"/>
  <c r="AR1837" i="95"/>
  <c r="AR1838" i="95"/>
  <c r="AR1839" i="95"/>
  <c r="AR1840" i="95"/>
  <c r="AR1841" i="95"/>
  <c r="AR1842" i="95"/>
  <c r="AR1843" i="95"/>
  <c r="AR1844" i="95"/>
  <c r="AR1845" i="95"/>
  <c r="AR1846" i="95"/>
  <c r="AR1847" i="95"/>
  <c r="AR1848" i="95"/>
  <c r="AR1849" i="95"/>
  <c r="AR1850" i="95"/>
  <c r="AR1851" i="95"/>
  <c r="AR1852" i="95"/>
  <c r="AR1853" i="95"/>
  <c r="AR1854" i="95"/>
  <c r="AR1855" i="95"/>
  <c r="AR1856" i="95"/>
  <c r="AR1857" i="95"/>
  <c r="AR1858" i="95"/>
  <c r="AR1859" i="95"/>
  <c r="AR1860" i="95"/>
  <c r="AR1861" i="95"/>
  <c r="AR1862" i="95"/>
  <c r="AR1863" i="95"/>
  <c r="AR1864" i="95"/>
  <c r="AR1865" i="95"/>
  <c r="AR1866" i="95"/>
  <c r="AR1867" i="95"/>
  <c r="AR1868" i="95"/>
  <c r="AR1869" i="95"/>
  <c r="AR1870" i="95"/>
  <c r="AR1871" i="95"/>
  <c r="AR1872" i="95"/>
  <c r="AR1873" i="95"/>
  <c r="AR1874" i="95"/>
  <c r="AR1875" i="95"/>
  <c r="AR1876" i="95"/>
  <c r="AR1877" i="95"/>
  <c r="AR1878" i="95"/>
  <c r="AR1879" i="95"/>
  <c r="AR1880" i="95"/>
  <c r="AR1881" i="95"/>
  <c r="AR1882" i="95"/>
  <c r="AR1883" i="95"/>
  <c r="AR1884" i="95"/>
  <c r="AR1885" i="95"/>
  <c r="AR1886" i="95"/>
  <c r="AR1887" i="95"/>
  <c r="AR1888" i="95"/>
  <c r="AR1889" i="95"/>
  <c r="AR1890" i="95"/>
  <c r="AR1891" i="95"/>
  <c r="AR1892" i="95"/>
  <c r="AR1893" i="95"/>
  <c r="AR1894" i="95"/>
  <c r="AR1895" i="95"/>
  <c r="AR1896" i="95"/>
  <c r="AR1897" i="95"/>
  <c r="AR1898" i="95"/>
  <c r="AR1899" i="95"/>
  <c r="AR1900" i="95"/>
  <c r="AR1901" i="95"/>
  <c r="AR1902" i="95"/>
  <c r="AR1903" i="95"/>
  <c r="AR1904" i="95"/>
  <c r="AR1905" i="95"/>
  <c r="AR1906" i="95"/>
  <c r="AR1907" i="95"/>
  <c r="AR1908" i="95"/>
  <c r="AR1909" i="95"/>
  <c r="AR1910" i="95"/>
  <c r="AR1911" i="95"/>
  <c r="AR1912" i="95"/>
  <c r="AR1913" i="95"/>
  <c r="AR1914" i="95"/>
  <c r="AR1915" i="95"/>
  <c r="AR1916" i="95"/>
  <c r="AR1917" i="95"/>
  <c r="AR1918" i="95"/>
  <c r="AR1919" i="95"/>
  <c r="AR1920" i="95"/>
  <c r="AR1921" i="95"/>
  <c r="AR1922" i="95"/>
  <c r="AR1923" i="95"/>
  <c r="AR1924" i="95"/>
  <c r="AR1925" i="95"/>
  <c r="AR1926" i="95"/>
  <c r="AR1927" i="95"/>
  <c r="AR1928" i="95"/>
  <c r="AR1929" i="95"/>
  <c r="AR1930" i="95"/>
  <c r="AR1931" i="95"/>
  <c r="AR1932" i="95"/>
  <c r="AR1933" i="95"/>
  <c r="AR1934" i="95"/>
  <c r="AR1935" i="95"/>
  <c r="AR1936" i="95"/>
  <c r="AR1937" i="95"/>
  <c r="AR1938" i="95"/>
  <c r="AR1939" i="95"/>
  <c r="AR1940" i="95"/>
  <c r="AR1941" i="95"/>
  <c r="AR1942" i="95"/>
  <c r="AR1943" i="95"/>
  <c r="AR1944" i="95"/>
  <c r="AR1945" i="95"/>
  <c r="AR1946" i="95"/>
  <c r="AR1947" i="95"/>
  <c r="AR1948" i="95"/>
  <c r="AR1949" i="95"/>
  <c r="AR1950" i="95"/>
  <c r="AR1951" i="95"/>
  <c r="AR1952" i="95"/>
  <c r="AR1953" i="95"/>
  <c r="AR1954" i="95"/>
  <c r="AR1955" i="95"/>
  <c r="AR1956" i="95"/>
  <c r="AR1957" i="95"/>
  <c r="AR1958" i="95"/>
  <c r="AR1959" i="95"/>
  <c r="AR1960" i="95"/>
  <c r="AR1961" i="95"/>
  <c r="AR1962" i="95"/>
  <c r="AR1963" i="95"/>
  <c r="AR1964" i="95"/>
  <c r="AR1965" i="95"/>
  <c r="AR1966" i="95"/>
  <c r="AR1967" i="95"/>
  <c r="AR1968" i="95"/>
  <c r="AR1969" i="95"/>
  <c r="AR1970" i="95"/>
  <c r="AR1971" i="95"/>
  <c r="AR1972" i="95"/>
  <c r="AR1973" i="95"/>
  <c r="AR1974" i="95"/>
  <c r="AR1975" i="95"/>
  <c r="AR1976" i="95"/>
  <c r="AR1977" i="95"/>
  <c r="AR1978" i="95"/>
  <c r="AR1979" i="95"/>
  <c r="AR1980" i="95"/>
  <c r="AR1981" i="95"/>
  <c r="AR1982" i="95"/>
  <c r="AR1983" i="95"/>
  <c r="AR1984" i="95"/>
  <c r="AR1985" i="95"/>
  <c r="AR1986" i="95"/>
  <c r="AR1987" i="95"/>
  <c r="AR1988" i="95"/>
  <c r="AR1989" i="95"/>
  <c r="AR1990" i="95"/>
  <c r="AR1991" i="95"/>
  <c r="AR1992" i="95"/>
  <c r="AR1993" i="95"/>
  <c r="AR1994" i="95"/>
  <c r="AR1995" i="95"/>
  <c r="AR1996" i="95"/>
  <c r="AR1997" i="95"/>
  <c r="AR1998" i="95"/>
  <c r="AR1999" i="95"/>
  <c r="AR2000" i="95"/>
  <c r="AR2001" i="95"/>
  <c r="AR2002" i="95"/>
  <c r="AR2003" i="95"/>
  <c r="AR2004" i="95"/>
  <c r="AR2005" i="95"/>
  <c r="AR2006" i="95"/>
  <c r="AR2007" i="95"/>
  <c r="AR2008" i="95"/>
  <c r="AR2009" i="95"/>
  <c r="AR2010" i="95"/>
  <c r="AR2011" i="95"/>
  <c r="AR2012" i="95"/>
  <c r="AR2013" i="95"/>
  <c r="AR2014" i="95"/>
  <c r="AR2015" i="95"/>
  <c r="AR2016" i="95"/>
  <c r="AR2017" i="95"/>
  <c r="AR2018" i="95"/>
  <c r="AR2019" i="95"/>
  <c r="AR2020" i="95"/>
  <c r="AR2021" i="95"/>
  <c r="AR2022" i="95"/>
  <c r="AR2023" i="95"/>
  <c r="AR2024" i="95"/>
  <c r="AR2025" i="95"/>
  <c r="AR2026" i="95"/>
  <c r="AR2027" i="95"/>
  <c r="AR2028" i="95"/>
  <c r="AR2029" i="95"/>
  <c r="AR2030" i="95"/>
  <c r="AR2031" i="95"/>
  <c r="AR2032" i="95"/>
  <c r="AR2033" i="95"/>
  <c r="AR2034" i="95"/>
  <c r="AR2035" i="95"/>
  <c r="AR2036" i="95"/>
  <c r="AR2037" i="95"/>
  <c r="AR2038" i="95"/>
  <c r="AR2039" i="95"/>
  <c r="AR2040" i="95"/>
  <c r="AR2041" i="95"/>
  <c r="AR2042" i="95"/>
  <c r="AR2043" i="95"/>
  <c r="AR2044" i="95"/>
  <c r="AR2045" i="95"/>
  <c r="AR2046" i="95"/>
  <c r="AR2047" i="95"/>
  <c r="AR2048" i="95"/>
  <c r="AR2049" i="95"/>
  <c r="AR2050" i="95"/>
  <c r="AR2051" i="95"/>
  <c r="AR2052" i="95"/>
  <c r="AR2053" i="95"/>
  <c r="AR2054" i="95"/>
  <c r="AR2055" i="95"/>
  <c r="AR2056" i="95"/>
  <c r="AR2057" i="95"/>
  <c r="AR2058" i="95"/>
  <c r="AR2059" i="95"/>
  <c r="AR2060" i="95"/>
  <c r="AR2061" i="95"/>
  <c r="AR2062" i="95"/>
  <c r="AR2063" i="95"/>
  <c r="AR2064" i="95"/>
  <c r="AR2065" i="95"/>
  <c r="AR2066" i="95"/>
  <c r="AR2067" i="95"/>
  <c r="AR2068" i="95"/>
  <c r="AR2069" i="95"/>
  <c r="AR2070" i="95"/>
  <c r="AR2071" i="95"/>
  <c r="AR2072" i="95"/>
  <c r="AR2073" i="95"/>
  <c r="AR2074" i="95"/>
  <c r="AR2075" i="95"/>
  <c r="AR2076" i="95"/>
  <c r="AR2077" i="95"/>
  <c r="AR2078" i="95"/>
  <c r="AR2079" i="95"/>
  <c r="AR2080" i="95"/>
  <c r="AR2081" i="95"/>
  <c r="AR2082" i="95"/>
  <c r="AR2083" i="95"/>
  <c r="AR2084" i="95"/>
  <c r="AR2085" i="95"/>
  <c r="AR2086" i="95"/>
  <c r="AR2087" i="95"/>
  <c r="AR2088" i="95"/>
  <c r="AR2089" i="95"/>
  <c r="AR2090" i="95"/>
  <c r="AR2091" i="95"/>
  <c r="AR2092" i="95"/>
  <c r="AR2093" i="95"/>
  <c r="AR2094" i="95"/>
  <c r="AR2095" i="95"/>
  <c r="AR2096" i="95"/>
  <c r="AR2097" i="95"/>
  <c r="AR2098" i="95"/>
  <c r="AR2099" i="95"/>
  <c r="AR2100" i="95"/>
  <c r="AR2101" i="95"/>
  <c r="AR2102" i="95"/>
  <c r="AR2103" i="95"/>
  <c r="AR2104" i="95"/>
  <c r="AR2105" i="95"/>
  <c r="AR2106" i="95"/>
  <c r="AR2107" i="95"/>
  <c r="AR2108" i="95"/>
  <c r="AR2109" i="95"/>
  <c r="AR2110" i="95"/>
  <c r="AR2111" i="95"/>
  <c r="AR2112" i="95"/>
  <c r="AR2113" i="95"/>
  <c r="AR2114" i="95"/>
  <c r="AR2115" i="95"/>
  <c r="AR2116" i="95"/>
  <c r="AR2117" i="95"/>
  <c r="AR2118" i="95"/>
  <c r="AR2119" i="95"/>
  <c r="AR2120" i="95"/>
  <c r="AR2121" i="95"/>
  <c r="AR2122" i="95"/>
  <c r="AR2123" i="95"/>
  <c r="AR2124" i="95"/>
  <c r="AR2125" i="95"/>
  <c r="AR2126" i="95"/>
  <c r="AR2127" i="95"/>
  <c r="AR2128" i="95"/>
  <c r="AR2129" i="95"/>
  <c r="AR2130" i="95"/>
  <c r="AR2131" i="95"/>
  <c r="AR2132" i="95"/>
  <c r="AR2133" i="95"/>
  <c r="AR2134" i="95"/>
  <c r="AR2135" i="95"/>
  <c r="AR2136" i="95"/>
  <c r="AR2137" i="95"/>
  <c r="AR2138" i="95"/>
  <c r="AR2139" i="95"/>
  <c r="AR2140" i="95"/>
  <c r="AR2141" i="95"/>
  <c r="AR2142" i="95"/>
  <c r="AR2143" i="95"/>
  <c r="AR2144" i="95"/>
  <c r="AR2145" i="95"/>
  <c r="AR2146" i="95"/>
  <c r="AR2147" i="95"/>
  <c r="AR2148" i="95"/>
  <c r="AR2149" i="95"/>
  <c r="AR2150" i="95"/>
  <c r="AR2151" i="95"/>
  <c r="AR2152" i="95"/>
  <c r="AR2153" i="95"/>
  <c r="AR2154" i="95"/>
  <c r="AR2155" i="95"/>
  <c r="AR2156" i="95"/>
  <c r="AR2157" i="95"/>
  <c r="AR2158" i="95"/>
  <c r="AR2159" i="95"/>
  <c r="AR2160" i="95"/>
  <c r="AR2161" i="95"/>
  <c r="AR2162" i="95"/>
  <c r="AR2163" i="95"/>
  <c r="AR2164" i="95"/>
  <c r="AR2165" i="95"/>
  <c r="AR2166" i="95"/>
  <c r="AR2167" i="95"/>
  <c r="AR2168" i="95"/>
  <c r="AR2169" i="95"/>
  <c r="AR2170" i="95"/>
  <c r="AR2171" i="95"/>
  <c r="AR2172" i="95"/>
  <c r="AR2173" i="95"/>
  <c r="AR2174" i="95"/>
  <c r="AR2175" i="95"/>
  <c r="AR2176" i="95"/>
  <c r="AR2177" i="95"/>
  <c r="AR2178" i="95"/>
  <c r="AR2179" i="95"/>
  <c r="AR2180" i="95"/>
  <c r="AR2181" i="95"/>
  <c r="AR2182" i="95"/>
  <c r="AR2183" i="95"/>
  <c r="AR2184" i="95"/>
  <c r="AR2185" i="95"/>
  <c r="AR2186" i="95"/>
  <c r="AR2187" i="95"/>
  <c r="AR2188" i="95"/>
  <c r="AR2189" i="95"/>
  <c r="AR2190" i="95"/>
  <c r="AR2191" i="95"/>
  <c r="AR2192" i="95"/>
  <c r="AR2193" i="95"/>
  <c r="AR2194" i="95"/>
  <c r="AR2195" i="95"/>
  <c r="AR2196" i="95"/>
  <c r="AR2197" i="95"/>
  <c r="AR2198" i="95"/>
  <c r="AR2199" i="95"/>
  <c r="AR2200" i="95"/>
  <c r="AR2201" i="95"/>
  <c r="AR2202" i="95"/>
  <c r="AR2203" i="95"/>
  <c r="AR2204" i="95"/>
  <c r="AR2205" i="95"/>
  <c r="AR2206" i="95"/>
  <c r="AR2207" i="95"/>
  <c r="AR2208" i="95"/>
  <c r="AR2209" i="95"/>
  <c r="AR2210" i="95"/>
  <c r="AR2211" i="95"/>
  <c r="AR2212" i="95"/>
  <c r="AR2213" i="95"/>
  <c r="AR2214" i="95"/>
  <c r="AR2215" i="95"/>
  <c r="AR2216" i="95"/>
  <c r="AR2217" i="95"/>
  <c r="AR2218" i="95"/>
  <c r="AR2219" i="95"/>
  <c r="AR2220" i="95"/>
  <c r="AR2221" i="95"/>
  <c r="AR2222" i="95"/>
  <c r="AR2223" i="95"/>
  <c r="AR2224" i="95"/>
  <c r="AR2225" i="95"/>
  <c r="AR2226" i="95"/>
  <c r="AR2227" i="95"/>
  <c r="AR2228" i="95"/>
  <c r="AR2229" i="95"/>
  <c r="AR2230" i="95"/>
  <c r="AR2231" i="95"/>
  <c r="AR2232" i="95"/>
  <c r="AR2233" i="95"/>
  <c r="AR2234" i="95"/>
  <c r="AR2235" i="95"/>
  <c r="AR2236" i="95"/>
  <c r="AR2237" i="95"/>
  <c r="AR2238" i="95"/>
  <c r="AR2239" i="95"/>
  <c r="AR2240" i="95"/>
  <c r="AR2241" i="95"/>
  <c r="AR2242" i="95"/>
  <c r="AR2243" i="95"/>
  <c r="AR2244" i="95"/>
  <c r="AR2245" i="95"/>
  <c r="AR2246" i="95"/>
  <c r="AR2247" i="95"/>
  <c r="AR2248" i="95"/>
  <c r="AR2249" i="95"/>
  <c r="AR2250" i="95"/>
  <c r="AR2251" i="95"/>
  <c r="AR2252" i="95"/>
  <c r="AR2253" i="95"/>
  <c r="AR2254" i="95"/>
  <c r="AR2255" i="95"/>
  <c r="AR2256" i="95"/>
  <c r="AR2257" i="95"/>
  <c r="AR2258" i="95"/>
  <c r="AR2259" i="95"/>
  <c r="AR2260" i="95"/>
  <c r="AR2261" i="95"/>
  <c r="AR2262" i="95"/>
  <c r="AR2263" i="95"/>
  <c r="AR2264" i="95"/>
  <c r="AR2265" i="95"/>
  <c r="AR2266" i="95"/>
  <c r="AR2267" i="95"/>
  <c r="AR2268" i="95"/>
  <c r="AR2269" i="95"/>
  <c r="AR2270" i="95"/>
  <c r="AR2271" i="95"/>
  <c r="AR2272" i="95"/>
  <c r="AR2273" i="95"/>
  <c r="AR2274" i="95"/>
  <c r="AR2275" i="95"/>
  <c r="AR2276" i="95"/>
  <c r="AR2277" i="95"/>
  <c r="AR2278" i="95"/>
  <c r="AR2279" i="95"/>
  <c r="AR2280" i="95"/>
  <c r="AR2281" i="95"/>
  <c r="AR2282" i="95"/>
  <c r="AR2283" i="95"/>
  <c r="AR2284" i="95"/>
  <c r="AR2285" i="95"/>
  <c r="AR2286" i="95"/>
  <c r="AR2287" i="95"/>
  <c r="AR2288" i="95"/>
  <c r="AR2289" i="95"/>
  <c r="AR2290" i="95"/>
  <c r="AR2291" i="95"/>
  <c r="AR2292" i="95"/>
  <c r="AR2293" i="95"/>
  <c r="AR2294" i="95"/>
  <c r="AR2295" i="95"/>
  <c r="AR2296" i="95"/>
  <c r="AR2297" i="95"/>
  <c r="AR2298" i="95"/>
  <c r="AR2299" i="95"/>
  <c r="AR2300" i="95"/>
  <c r="AR2301" i="95"/>
  <c r="AR2302" i="95"/>
  <c r="AR2303" i="95"/>
  <c r="AR2304" i="95"/>
  <c r="AR2305" i="95"/>
  <c r="AR2306" i="95"/>
  <c r="AR2307" i="95"/>
  <c r="AR2308" i="95"/>
  <c r="AR2309" i="95"/>
  <c r="AR2310" i="95"/>
  <c r="AR2311" i="95"/>
  <c r="AR2312" i="95"/>
  <c r="AR2313" i="95"/>
  <c r="AR2314" i="95"/>
  <c r="AR2315" i="95"/>
  <c r="AR2316" i="95"/>
  <c r="AR2317" i="95"/>
  <c r="AR2318" i="95"/>
  <c r="AR2319" i="95"/>
  <c r="AR2320" i="95"/>
  <c r="AR2321" i="95"/>
  <c r="AR2322" i="95"/>
  <c r="AR2323" i="95"/>
  <c r="AR2324" i="95"/>
  <c r="AR2325" i="95"/>
  <c r="AR2326" i="95"/>
  <c r="AR2327" i="95"/>
  <c r="AR2328" i="95"/>
  <c r="AR2329" i="95"/>
  <c r="AR2330" i="95"/>
  <c r="AR2331" i="95"/>
  <c r="AR2332" i="95"/>
  <c r="AR2333" i="95"/>
  <c r="AR2334" i="95"/>
  <c r="AR2335" i="95"/>
  <c r="AR2336" i="95"/>
  <c r="AR2337" i="95"/>
  <c r="AR2338" i="95"/>
  <c r="AR2339" i="95"/>
  <c r="AR2340" i="95"/>
  <c r="AR2341" i="95"/>
  <c r="AR2342" i="95"/>
  <c r="AR2343" i="95"/>
  <c r="AR2344" i="95"/>
  <c r="AR2345" i="95"/>
  <c r="AR2346" i="95"/>
  <c r="AR2347" i="95"/>
  <c r="AR2348" i="95"/>
  <c r="AR2349" i="95"/>
  <c r="AR2350" i="95"/>
  <c r="AR2351" i="95"/>
  <c r="AR2352" i="95"/>
  <c r="AR2353" i="95"/>
  <c r="AR2354" i="95"/>
  <c r="AR2355" i="95"/>
  <c r="AR2356" i="95"/>
  <c r="AR2357" i="95"/>
  <c r="AR2358" i="95"/>
  <c r="AR2359" i="95"/>
  <c r="AR2360" i="95"/>
  <c r="AR2361" i="95"/>
  <c r="AR2362" i="95"/>
  <c r="AR2363" i="95"/>
  <c r="AR2364" i="95"/>
  <c r="AR2365" i="95"/>
  <c r="AR2366" i="95"/>
  <c r="AR2367" i="95"/>
  <c r="AR2368" i="95"/>
  <c r="AR2369" i="95"/>
  <c r="AR2370" i="95"/>
  <c r="AR2371" i="95"/>
  <c r="AR2372" i="95"/>
  <c r="AR2373" i="95"/>
  <c r="AR2374" i="95"/>
  <c r="AR2375" i="95"/>
  <c r="AR2376" i="95"/>
  <c r="AR2377" i="95"/>
  <c r="AR2378" i="95"/>
  <c r="AR2379" i="95"/>
  <c r="AR2380" i="95"/>
  <c r="AR2381" i="95"/>
  <c r="AR2382" i="95"/>
  <c r="AR2383" i="95"/>
  <c r="AR2384" i="95"/>
  <c r="AR2385" i="95"/>
  <c r="AR2386" i="95"/>
  <c r="AR2387" i="95"/>
  <c r="AR2388" i="95"/>
  <c r="AR2389" i="95"/>
  <c r="AR2390" i="95"/>
  <c r="AR2391" i="95"/>
  <c r="AR2392" i="95"/>
  <c r="AR2393" i="95"/>
  <c r="AR2394" i="95"/>
  <c r="AR2395" i="95"/>
  <c r="AR2396" i="95"/>
  <c r="AR2397" i="95"/>
  <c r="AR2398" i="95"/>
  <c r="AR2399" i="95"/>
  <c r="AR2400" i="95"/>
  <c r="AR2401" i="95"/>
  <c r="AR2402" i="95"/>
  <c r="AR2403" i="95"/>
  <c r="AR2404" i="95"/>
  <c r="AR2405" i="95"/>
  <c r="AR2406" i="95"/>
  <c r="AR2407" i="95"/>
  <c r="AR2408" i="95"/>
  <c r="AR2409" i="95"/>
  <c r="AR2410" i="95"/>
  <c r="AR2411" i="95"/>
  <c r="AR2412" i="95"/>
  <c r="AR2413" i="95"/>
  <c r="AR2414" i="95"/>
  <c r="AR2415" i="95"/>
  <c r="AR2416" i="95"/>
  <c r="AR2417" i="95"/>
  <c r="AR2418" i="95"/>
  <c r="AR2419" i="95"/>
  <c r="AR2420" i="95"/>
  <c r="AR2421" i="95"/>
  <c r="AR2422" i="95"/>
  <c r="AR2423" i="95"/>
  <c r="AR2424" i="95"/>
  <c r="AR2425" i="95"/>
  <c r="AR2426" i="95"/>
  <c r="AR2427" i="95"/>
  <c r="AR2428" i="95"/>
  <c r="AR2429" i="95"/>
  <c r="AR2430" i="95"/>
  <c r="AR2431" i="95"/>
  <c r="AR2432" i="95"/>
  <c r="AR2433" i="95"/>
  <c r="AR2434" i="95"/>
  <c r="AR2435" i="95"/>
  <c r="AR2436" i="95"/>
  <c r="AR2437" i="95"/>
  <c r="AR2438" i="95"/>
  <c r="AR2439" i="95"/>
  <c r="AR2440" i="95"/>
  <c r="AR2441" i="95"/>
  <c r="AR2442" i="95"/>
  <c r="AR2443" i="95"/>
  <c r="AR2444" i="95"/>
  <c r="AR2445" i="95"/>
  <c r="AR2446" i="95"/>
  <c r="AR2447" i="95"/>
  <c r="AR2448" i="95"/>
  <c r="AR2449" i="95"/>
  <c r="AR2450" i="95"/>
  <c r="AR2451" i="95"/>
  <c r="AR2452" i="95"/>
  <c r="AR2453" i="95"/>
  <c r="AR2454" i="95"/>
  <c r="AR2455" i="95"/>
  <c r="AR2456" i="95"/>
  <c r="AR2457" i="95"/>
  <c r="AR2458" i="95"/>
  <c r="AR2459" i="95"/>
  <c r="AR2460" i="95"/>
  <c r="AR2461" i="95"/>
  <c r="AR2462" i="95"/>
  <c r="AR2463" i="95"/>
  <c r="AR2464" i="95"/>
  <c r="AR2465" i="95"/>
  <c r="AR2466" i="95"/>
  <c r="AR2467" i="95"/>
  <c r="AR2468" i="95"/>
  <c r="AR2469" i="95"/>
  <c r="AR2470" i="95"/>
  <c r="AR2471" i="95"/>
  <c r="AR2472" i="95"/>
  <c r="AR2473" i="95"/>
  <c r="AR2474" i="95"/>
  <c r="AR2475" i="95"/>
  <c r="AR2476" i="95"/>
  <c r="AR2477" i="95"/>
  <c r="AR2478" i="95"/>
  <c r="AR2479" i="95"/>
  <c r="AR2480" i="95"/>
  <c r="AR2481" i="95"/>
  <c r="AR2482" i="95"/>
  <c r="AR2483" i="95"/>
  <c r="AR2484" i="95"/>
  <c r="AR2485" i="95"/>
  <c r="AR2486" i="95"/>
  <c r="AR2487" i="95"/>
  <c r="AR2488" i="95"/>
  <c r="AR2489" i="95"/>
  <c r="AR2490" i="95"/>
  <c r="AR2491" i="95"/>
  <c r="AR2492" i="95"/>
  <c r="AR2493" i="95"/>
  <c r="AR2494" i="95"/>
  <c r="AR2495" i="95"/>
  <c r="AR2496" i="95"/>
  <c r="AR2497" i="95"/>
  <c r="AR2498" i="95"/>
  <c r="AR2499" i="95"/>
  <c r="AR2500" i="95"/>
  <c r="AR2501" i="95"/>
  <c r="AR2502" i="95"/>
  <c r="AR2503" i="95"/>
  <c r="AR2504" i="95"/>
  <c r="AR2505" i="95"/>
  <c r="AR2506" i="95"/>
  <c r="AR2507" i="95"/>
  <c r="AR2508" i="95"/>
  <c r="AR2509" i="95"/>
  <c r="AR2510" i="95"/>
  <c r="AR2511" i="95"/>
  <c r="AR2512" i="95"/>
  <c r="AR2513" i="95"/>
  <c r="AR2514" i="95"/>
  <c r="AR2515" i="95"/>
  <c r="AR2516" i="95"/>
  <c r="AR2517" i="95"/>
  <c r="AR2518" i="95"/>
  <c r="AR2519" i="95"/>
  <c r="AR2520" i="95"/>
  <c r="AR2521" i="95"/>
  <c r="AR2522" i="95"/>
  <c r="AR2523" i="95"/>
  <c r="AR2524" i="95"/>
  <c r="AR2525" i="95"/>
  <c r="AR2526" i="95"/>
  <c r="AR2527" i="95"/>
  <c r="AR2528" i="95"/>
  <c r="AR2529" i="95"/>
  <c r="AR2530" i="95"/>
  <c r="AR2531" i="95"/>
  <c r="AR2532" i="95"/>
  <c r="AR2533" i="95"/>
  <c r="AR2534" i="95"/>
  <c r="AR2535" i="95"/>
  <c r="AR2536" i="95"/>
  <c r="AR2537" i="95"/>
  <c r="AR2538" i="95"/>
  <c r="AR2539" i="95"/>
  <c r="AR2540" i="95"/>
  <c r="AR2541" i="95"/>
  <c r="AR2542" i="95"/>
  <c r="AR2543" i="95"/>
  <c r="AR2544" i="95"/>
  <c r="AR2545" i="95"/>
  <c r="AR2546" i="95"/>
  <c r="AR2547" i="95"/>
  <c r="AR2548" i="95"/>
  <c r="AR2549" i="95"/>
  <c r="AR2550" i="95"/>
  <c r="AR2551" i="95"/>
  <c r="AR2552" i="95"/>
  <c r="AR2553" i="95"/>
  <c r="AR2554" i="95"/>
  <c r="AR2555" i="95"/>
  <c r="AR2556" i="95"/>
  <c r="AR2557" i="95"/>
  <c r="AR2558" i="95"/>
  <c r="AR2559" i="95"/>
  <c r="AR2560" i="95"/>
  <c r="AR2561" i="95"/>
  <c r="AR2562" i="95"/>
  <c r="AR2563" i="95"/>
  <c r="AR2564" i="95"/>
  <c r="AR2565" i="95"/>
  <c r="AR2566" i="95"/>
  <c r="AR2567" i="95"/>
  <c r="AR2568" i="95"/>
  <c r="AR2569" i="95"/>
  <c r="AR2570" i="95"/>
  <c r="AR2571" i="95"/>
  <c r="AR2572" i="95"/>
  <c r="AR2573" i="95"/>
  <c r="AR2574" i="95"/>
  <c r="AR2575" i="95"/>
  <c r="AR2576" i="95"/>
  <c r="AR2577" i="95"/>
  <c r="AR2578" i="95"/>
  <c r="AR2579" i="95"/>
  <c r="AR2580" i="95"/>
  <c r="AR2581" i="95"/>
  <c r="AR2582" i="95"/>
  <c r="AR2583" i="95"/>
  <c r="AR2584" i="95"/>
  <c r="AR2585" i="95"/>
  <c r="AR2586" i="95"/>
  <c r="AR2587" i="95"/>
  <c r="AR2588" i="95"/>
  <c r="AR2589" i="95"/>
  <c r="AR2590" i="95"/>
  <c r="AR2591" i="95"/>
  <c r="AR2592" i="95"/>
  <c r="AR2593" i="95"/>
  <c r="AR2594" i="95"/>
  <c r="AR2595" i="95"/>
  <c r="AR2596" i="95"/>
  <c r="AR2597" i="95"/>
  <c r="AR2598" i="95"/>
  <c r="AR2599" i="95"/>
  <c r="AR2600" i="95"/>
  <c r="AR2601" i="95"/>
  <c r="AR2602" i="95"/>
  <c r="AR2603" i="95"/>
  <c r="AR2604" i="95"/>
  <c r="AR2605" i="95"/>
  <c r="AR2606" i="95"/>
  <c r="AR2607" i="95"/>
  <c r="AR2608" i="95"/>
  <c r="AR2609" i="95"/>
  <c r="AR2610" i="95"/>
  <c r="AR2611" i="95"/>
  <c r="AR2612" i="95"/>
  <c r="AR2613" i="95"/>
  <c r="AR2614" i="95"/>
  <c r="AR2615" i="95"/>
  <c r="AR2616" i="95"/>
  <c r="AR2617" i="95"/>
  <c r="AR2618" i="95"/>
  <c r="AR2619" i="95"/>
  <c r="AR2620" i="95"/>
  <c r="AR2621" i="95"/>
  <c r="AR2622" i="95"/>
  <c r="AR2623" i="95"/>
  <c r="AR2624" i="95"/>
  <c r="AR2625" i="95"/>
  <c r="AR2626" i="95"/>
  <c r="AR2627" i="95"/>
  <c r="AR2628" i="95"/>
  <c r="AR2629" i="95"/>
  <c r="AR2630" i="95"/>
  <c r="AR2631" i="95"/>
  <c r="AR2632" i="95"/>
  <c r="AR2633" i="95"/>
  <c r="AR2634" i="95"/>
  <c r="AR2635" i="95"/>
  <c r="AR2636" i="95"/>
  <c r="AR2637" i="95"/>
  <c r="AR2638" i="95"/>
  <c r="AR2639" i="95"/>
  <c r="AR2640" i="95"/>
  <c r="AR2641" i="95"/>
  <c r="AR2642" i="95"/>
  <c r="AR2643" i="95"/>
  <c r="AR2644" i="95"/>
  <c r="AR2645" i="95"/>
  <c r="AR2646" i="95"/>
  <c r="AR2647" i="95"/>
  <c r="AR2648" i="95"/>
  <c r="AR2649" i="95"/>
  <c r="AR2650" i="95"/>
  <c r="AR2651" i="95"/>
  <c r="AR2652" i="95"/>
  <c r="AR2653" i="95"/>
  <c r="AR2654" i="95"/>
  <c r="AR2655" i="95"/>
  <c r="AR2656" i="95"/>
  <c r="AR2657" i="95"/>
  <c r="AR2658" i="95"/>
  <c r="AR2659" i="95"/>
  <c r="AR2660" i="95"/>
  <c r="AR2661" i="95"/>
  <c r="AR2662" i="95"/>
  <c r="AR2663" i="95"/>
  <c r="AR2664" i="95"/>
  <c r="AR2665" i="95"/>
  <c r="AR2666" i="95"/>
  <c r="AR2667" i="95"/>
  <c r="AR2668" i="95"/>
  <c r="AR2669" i="95"/>
  <c r="AR2670" i="95"/>
  <c r="AR2671" i="95"/>
  <c r="AR2672" i="95"/>
  <c r="AR2673" i="95"/>
  <c r="AR2674" i="95"/>
  <c r="AR2675" i="95"/>
  <c r="AR2676" i="95"/>
  <c r="AR2677" i="95"/>
  <c r="AR2678" i="95"/>
  <c r="AR2679" i="95"/>
  <c r="AR2680" i="95"/>
  <c r="AR2681" i="95"/>
  <c r="AR2682" i="95"/>
  <c r="AR2683" i="95"/>
  <c r="AR2684" i="95"/>
  <c r="AR2685" i="95"/>
  <c r="AR2686" i="95"/>
  <c r="AR2687" i="95"/>
  <c r="AR2688" i="95"/>
  <c r="AR2689" i="95"/>
  <c r="AR2690" i="95"/>
  <c r="AR2691" i="95"/>
  <c r="AR2692" i="95"/>
  <c r="AR2693" i="95"/>
  <c r="AR2694" i="95"/>
  <c r="AR2695" i="95"/>
  <c r="AR2696" i="95"/>
  <c r="AR2697" i="95"/>
  <c r="AR2698" i="95"/>
  <c r="AR2699" i="95"/>
  <c r="AR2700" i="95"/>
  <c r="AR2701" i="95"/>
  <c r="AR2702" i="95"/>
  <c r="AR2703" i="95"/>
  <c r="AR2704" i="95"/>
  <c r="AR2705" i="95"/>
  <c r="AR2706" i="95"/>
  <c r="AR2707" i="95"/>
  <c r="AR2708" i="95"/>
  <c r="AR2709" i="95"/>
  <c r="AR2710" i="95"/>
  <c r="AR2711" i="95"/>
  <c r="AR2712" i="95"/>
  <c r="AR2713" i="95"/>
  <c r="AR2714" i="95"/>
  <c r="AR2715" i="95"/>
  <c r="AR2716" i="95"/>
  <c r="AR2717" i="95"/>
  <c r="AR2718" i="95"/>
  <c r="AR2719" i="95"/>
  <c r="AR2720" i="95"/>
  <c r="AR2721" i="95"/>
  <c r="AR2722" i="95"/>
  <c r="AR2723" i="95"/>
  <c r="AR2724" i="95"/>
  <c r="AR2725" i="95"/>
  <c r="AR2726" i="95"/>
  <c r="AR2727" i="95"/>
  <c r="AR2728" i="95"/>
  <c r="AR2729" i="95"/>
  <c r="AR2730" i="95"/>
  <c r="AR2731" i="95"/>
  <c r="AR2732" i="95"/>
  <c r="AR2733" i="95"/>
  <c r="AR2734" i="95"/>
  <c r="AR2735" i="95"/>
  <c r="AR2736" i="95"/>
  <c r="AR2737" i="95"/>
  <c r="AR2738" i="95"/>
  <c r="AR2739" i="95"/>
  <c r="AR2740" i="95"/>
  <c r="AR2741" i="95"/>
  <c r="AR2742" i="95"/>
  <c r="AR2743" i="95"/>
  <c r="AR2744" i="95"/>
  <c r="AR2745" i="95"/>
  <c r="AR2746" i="95"/>
  <c r="AR2747" i="95"/>
  <c r="AR2748" i="95"/>
  <c r="AR2749" i="95"/>
  <c r="AR2750" i="95"/>
  <c r="AR2751" i="95"/>
  <c r="AR2752" i="95"/>
  <c r="AR2753" i="95"/>
  <c r="AR2754" i="95"/>
  <c r="AR2755" i="95"/>
  <c r="AR2756" i="95"/>
  <c r="AR2757" i="95"/>
  <c r="AR2758" i="95"/>
  <c r="AR2759" i="95"/>
  <c r="AR2760" i="95"/>
  <c r="AR2761" i="95"/>
  <c r="AR2762" i="95"/>
  <c r="AR2763" i="95"/>
  <c r="AR2764" i="95"/>
  <c r="AR2765" i="95"/>
  <c r="AR2766" i="95"/>
  <c r="AR2767" i="95"/>
  <c r="AR2768" i="95"/>
  <c r="AR2769" i="95"/>
  <c r="AR2770" i="95"/>
  <c r="AR2771" i="95"/>
  <c r="AR2772" i="95"/>
  <c r="AR2773" i="95"/>
  <c r="AR2774" i="95"/>
  <c r="AR2775" i="95"/>
  <c r="AR2776" i="95"/>
  <c r="AR2777" i="95"/>
  <c r="AR2778" i="95"/>
  <c r="AR2779" i="95"/>
  <c r="AR2780" i="95"/>
  <c r="AR2781" i="95"/>
  <c r="AR2782" i="95"/>
  <c r="AR2783" i="95"/>
  <c r="AR2784" i="95"/>
  <c r="AR2785" i="95"/>
  <c r="AR2786" i="95"/>
  <c r="AR2787" i="95"/>
  <c r="AR2788" i="95"/>
  <c r="AR2789" i="95"/>
  <c r="AR2790" i="95"/>
  <c r="AR2791" i="95"/>
  <c r="AR2792" i="95"/>
  <c r="AR2793" i="95"/>
  <c r="AR2794" i="95"/>
  <c r="AR2795" i="95"/>
  <c r="AR2796" i="95"/>
  <c r="AR2797" i="95"/>
  <c r="AR2798" i="95"/>
  <c r="AR2799" i="95"/>
  <c r="AR2800" i="95"/>
  <c r="AR2801" i="95"/>
  <c r="AR2802" i="95"/>
  <c r="AR2803" i="95"/>
  <c r="AR2804" i="95"/>
  <c r="AR2805" i="95"/>
  <c r="AR2806" i="95"/>
  <c r="AR2807" i="95"/>
  <c r="AR2808" i="95"/>
  <c r="AR2809" i="95"/>
  <c r="AR2810" i="95"/>
  <c r="AR2811" i="95"/>
  <c r="AR2812" i="95"/>
  <c r="AR2813" i="95"/>
  <c r="AR2814" i="95"/>
  <c r="AR2815" i="95"/>
  <c r="AR2816" i="95"/>
  <c r="AR2817" i="95"/>
  <c r="AR2818" i="95"/>
  <c r="AR2819" i="95"/>
  <c r="AR2820" i="95"/>
  <c r="AR2821" i="95"/>
  <c r="AR2822" i="95"/>
  <c r="AR2823" i="95"/>
  <c r="AR2824" i="95"/>
  <c r="AR2825" i="95"/>
  <c r="AR2826" i="95"/>
  <c r="AR2827" i="95"/>
  <c r="AR2828" i="95"/>
  <c r="AR2829" i="95"/>
  <c r="AR2830" i="95"/>
  <c r="AR2831" i="95"/>
  <c r="AR2832" i="95"/>
  <c r="AR2833" i="95"/>
  <c r="AR2834" i="95"/>
  <c r="AR2835" i="95"/>
  <c r="AR2836" i="95"/>
  <c r="AR2837" i="95"/>
  <c r="AR2838" i="95"/>
  <c r="AR2839" i="95"/>
  <c r="AR2840" i="95"/>
  <c r="AR2841" i="95"/>
  <c r="AR2842" i="95"/>
  <c r="AR2843" i="95"/>
  <c r="AR2844" i="95"/>
  <c r="AR2845" i="95"/>
  <c r="AR2846" i="95"/>
  <c r="AR2847" i="95"/>
  <c r="AR2848" i="95"/>
  <c r="AR2849" i="95"/>
  <c r="AR2850" i="95"/>
  <c r="AR2851" i="95"/>
  <c r="AR2852" i="95"/>
  <c r="AR2853" i="95"/>
  <c r="AR2854" i="95"/>
  <c r="AR2855" i="95"/>
  <c r="AR2856" i="95"/>
  <c r="AR2857" i="95"/>
  <c r="AR2858" i="95"/>
  <c r="AR2859" i="95"/>
  <c r="AR2860" i="95"/>
  <c r="AR2861" i="95"/>
  <c r="AR2862" i="95"/>
  <c r="AR2863" i="95"/>
  <c r="AR2864" i="95"/>
  <c r="AR2865" i="95"/>
  <c r="AR2866" i="95"/>
  <c r="AR2867" i="95"/>
  <c r="AR2868" i="95"/>
  <c r="AR2869" i="95"/>
  <c r="AR2870" i="95"/>
  <c r="AR2871" i="95"/>
  <c r="AR2872" i="95"/>
  <c r="AR2873" i="95"/>
  <c r="AR2874" i="95"/>
  <c r="AR2875" i="95"/>
  <c r="AR2876" i="95"/>
  <c r="AR2877" i="95"/>
  <c r="AR2878" i="95"/>
  <c r="AR2879" i="95"/>
  <c r="AR2880" i="95"/>
  <c r="AR2881" i="95"/>
  <c r="AR2882" i="95"/>
  <c r="AR2883" i="95"/>
  <c r="AR2884" i="95"/>
  <c r="AR2885" i="95"/>
  <c r="AR2886" i="95"/>
  <c r="AR2887" i="95"/>
  <c r="AR2888" i="95"/>
  <c r="AR2889" i="95"/>
  <c r="AR2890" i="95"/>
  <c r="AR2891" i="95"/>
  <c r="AR2892" i="95"/>
  <c r="AR2893" i="95"/>
  <c r="AR2894" i="95"/>
  <c r="AR2895" i="95"/>
  <c r="AR2896" i="95"/>
  <c r="AR2897" i="95"/>
  <c r="AR2898" i="95"/>
  <c r="AR2899" i="95"/>
  <c r="AR2900" i="95"/>
  <c r="AR2901" i="95"/>
  <c r="AR2902" i="95"/>
  <c r="AR2903" i="95"/>
  <c r="AR2904" i="95"/>
  <c r="AR2905" i="95"/>
  <c r="AR2906" i="95"/>
  <c r="AR2907" i="95"/>
  <c r="AR2908" i="95"/>
  <c r="AR2909" i="95"/>
  <c r="AR2910" i="95"/>
  <c r="AR2911" i="95"/>
  <c r="AR2912" i="95"/>
  <c r="AR2913" i="95"/>
  <c r="AR2914" i="95"/>
  <c r="AR2915" i="95"/>
  <c r="AR2916" i="95"/>
  <c r="AR2917" i="95"/>
  <c r="AR2918" i="95"/>
  <c r="AR2919" i="95"/>
  <c r="AR2920" i="95"/>
  <c r="AR2921" i="95"/>
  <c r="AR2922" i="95"/>
  <c r="AR2923" i="95"/>
  <c r="AR2924" i="95"/>
  <c r="AR2925" i="95"/>
  <c r="AR2926" i="95"/>
  <c r="AR2927" i="95"/>
  <c r="AR2928" i="95"/>
  <c r="AR2929" i="95"/>
  <c r="AR2930" i="95"/>
  <c r="AR2931" i="95"/>
  <c r="AR2932" i="95"/>
  <c r="AR2933" i="95"/>
  <c r="AR2934" i="95"/>
  <c r="AR2935" i="95"/>
  <c r="AR2936" i="95"/>
  <c r="AR2937" i="95"/>
  <c r="AR2938" i="95"/>
  <c r="AR2939" i="95"/>
  <c r="AR2940" i="95"/>
  <c r="AR2941" i="95"/>
  <c r="AR2942" i="95"/>
  <c r="AR2943" i="95"/>
  <c r="AR2944" i="95"/>
  <c r="AR2945" i="95"/>
  <c r="AR2946" i="95"/>
  <c r="AR2947" i="95"/>
  <c r="AR2948" i="95"/>
  <c r="AR2949" i="95"/>
  <c r="AR2950" i="95"/>
  <c r="AR2951" i="95"/>
  <c r="AR2952" i="95"/>
  <c r="AR2953" i="95"/>
  <c r="AR2954" i="95"/>
  <c r="AR2955" i="95"/>
  <c r="AR2956" i="95"/>
  <c r="AR2957" i="95"/>
  <c r="AR2958" i="95"/>
  <c r="AR2959" i="95"/>
  <c r="AR2960" i="95"/>
  <c r="AR2961" i="95"/>
  <c r="AR2962" i="95"/>
  <c r="AR2963" i="95"/>
  <c r="AR2964" i="95"/>
  <c r="AR2965" i="95"/>
  <c r="AR2966" i="95"/>
  <c r="AR2967" i="95"/>
  <c r="AR2968" i="95"/>
  <c r="AR2969" i="95"/>
  <c r="AR2970" i="95"/>
  <c r="AR2971" i="95"/>
  <c r="AR2972" i="95"/>
  <c r="AR2973" i="95"/>
  <c r="AR2974" i="95"/>
  <c r="AR2975" i="95"/>
  <c r="AR2976" i="95"/>
  <c r="AR2977" i="95"/>
  <c r="AR2978" i="95"/>
  <c r="AR2979" i="95"/>
  <c r="AR2980" i="95"/>
  <c r="AR2981" i="95"/>
  <c r="AR2982" i="95"/>
  <c r="AR2983" i="95"/>
  <c r="AR2984" i="95"/>
  <c r="AR2985" i="95"/>
  <c r="AR2986" i="95"/>
  <c r="AR2987" i="95"/>
  <c r="AR2988" i="95"/>
  <c r="AR2989" i="95"/>
  <c r="AR2990" i="95"/>
  <c r="AR2991" i="95"/>
  <c r="AR2992" i="95"/>
  <c r="AR2993" i="95"/>
  <c r="AR2994" i="95"/>
  <c r="AR2995" i="95"/>
  <c r="AR2996" i="95"/>
  <c r="AR2997" i="95"/>
  <c r="AR2998" i="95"/>
  <c r="AR2999" i="95"/>
  <c r="AR3000" i="95"/>
  <c r="AR3001" i="95"/>
  <c r="AR3002" i="95"/>
  <c r="AR3003" i="95"/>
  <c r="AR3004" i="95"/>
  <c r="AR3005" i="95"/>
  <c r="AR3006" i="95"/>
  <c r="AR3007" i="95"/>
  <c r="AR3008" i="95"/>
  <c r="AR3009" i="95"/>
  <c r="AR3010" i="95"/>
  <c r="AR3011" i="95"/>
  <c r="AR3012" i="95"/>
  <c r="AR3013" i="95"/>
  <c r="AR3014" i="95"/>
  <c r="AR3015" i="95"/>
  <c r="AR3016" i="95"/>
  <c r="AR3017" i="95"/>
  <c r="AR3018" i="95"/>
  <c r="AR3019" i="95"/>
  <c r="AR3020" i="95"/>
  <c r="AR3021" i="95"/>
  <c r="AR3022" i="95"/>
  <c r="AR3023" i="95"/>
  <c r="AR3024" i="95"/>
  <c r="AR3025" i="95"/>
  <c r="AR3026" i="95"/>
  <c r="AR3027" i="95"/>
  <c r="AR3028" i="95"/>
  <c r="AR3029" i="95"/>
  <c r="AR3030" i="95"/>
  <c r="AR3031" i="95"/>
  <c r="AR3032" i="95"/>
  <c r="AR3033" i="95"/>
  <c r="AR3034" i="95"/>
  <c r="AR3035" i="95"/>
  <c r="AR3036" i="95"/>
  <c r="AR3037" i="95"/>
  <c r="AR3038" i="95"/>
  <c r="AR3039" i="95"/>
  <c r="AR3040" i="95"/>
  <c r="AR3041" i="95"/>
  <c r="AR3042" i="95"/>
  <c r="AR3043" i="95"/>
  <c r="AR3044" i="95"/>
  <c r="AR3045" i="95"/>
  <c r="AR3046" i="95"/>
  <c r="AR3047" i="95"/>
  <c r="AR3048" i="95"/>
  <c r="AR3049" i="95"/>
  <c r="AR3050" i="95"/>
  <c r="AR3051" i="95"/>
  <c r="AR3052" i="95"/>
  <c r="AR3053" i="95"/>
  <c r="AR3054" i="95"/>
  <c r="AR3055" i="95"/>
  <c r="AR3056" i="95"/>
  <c r="AR3057" i="95"/>
  <c r="AR3058" i="95"/>
  <c r="AR3059" i="95"/>
  <c r="AR3060" i="95"/>
  <c r="AR3061" i="95"/>
  <c r="AR3062" i="95"/>
  <c r="AR3063" i="95"/>
  <c r="AR3064" i="95"/>
  <c r="AR3065" i="95"/>
  <c r="AR3066" i="95"/>
  <c r="AR3067" i="95"/>
  <c r="AR3068" i="95"/>
  <c r="AR3069" i="95"/>
  <c r="AR3070" i="95"/>
  <c r="AR3071" i="95"/>
  <c r="AR3072" i="95"/>
  <c r="AR3073" i="95"/>
  <c r="AR3074" i="95"/>
  <c r="AR3075" i="95"/>
  <c r="AR3076" i="95"/>
  <c r="AR3077" i="95"/>
  <c r="AR3078" i="95"/>
  <c r="AR3079" i="95"/>
  <c r="AR3080" i="95"/>
  <c r="AR3081" i="95"/>
  <c r="AR3082" i="95"/>
  <c r="AR3083" i="95"/>
  <c r="AR3084" i="95"/>
  <c r="AR3085" i="95"/>
  <c r="AR3086" i="95"/>
  <c r="AR3087" i="95"/>
  <c r="AR3088" i="95"/>
  <c r="AR3089" i="95"/>
  <c r="AR3090" i="95"/>
  <c r="AR3091" i="95"/>
  <c r="AR3092" i="95"/>
  <c r="AR3093" i="95"/>
  <c r="AR3094" i="95"/>
  <c r="AR3095" i="95"/>
  <c r="AR3096" i="95"/>
  <c r="AR3097" i="95"/>
  <c r="AR3098" i="95"/>
  <c r="AR3099" i="95"/>
  <c r="AR3100" i="95"/>
  <c r="AR3101" i="95"/>
  <c r="AR3102" i="95"/>
  <c r="AR3103" i="95"/>
  <c r="AR3104" i="95"/>
  <c r="AR3105" i="95"/>
  <c r="AR3106" i="95"/>
  <c r="AR3107" i="95"/>
  <c r="AR3108" i="95"/>
  <c r="AR3109" i="95"/>
  <c r="AR3110" i="95"/>
  <c r="AR3111" i="95"/>
  <c r="AR3112" i="95"/>
  <c r="AR3113" i="95"/>
  <c r="AR3114" i="95"/>
  <c r="AR3115" i="95"/>
  <c r="AR3116" i="95"/>
  <c r="AR3117" i="95"/>
  <c r="AR3118" i="95"/>
  <c r="AR3119" i="95"/>
  <c r="AR3120" i="95"/>
  <c r="AR3121" i="95"/>
  <c r="AR3122" i="95"/>
  <c r="AR3123" i="95"/>
  <c r="AR3124" i="95"/>
  <c r="AR3125" i="95"/>
  <c r="AR3126" i="95"/>
  <c r="AR3127" i="95"/>
  <c r="AR3128" i="95"/>
  <c r="AR3129" i="95"/>
  <c r="AR3130" i="95"/>
  <c r="AR3131" i="95"/>
  <c r="AR3132" i="95"/>
  <c r="AR3133" i="95"/>
  <c r="AR3134" i="95"/>
  <c r="AR3135" i="95"/>
  <c r="AR3136" i="95"/>
  <c r="AR3137" i="95"/>
  <c r="AR3138" i="95"/>
  <c r="AR3139" i="95"/>
  <c r="AR3140" i="95"/>
  <c r="AR3141" i="95"/>
  <c r="AR3142" i="95"/>
  <c r="AR3143" i="95"/>
  <c r="AR3144" i="95"/>
  <c r="AR3145" i="95"/>
  <c r="AR3146" i="95"/>
  <c r="AR3147" i="95"/>
  <c r="AR3148" i="95"/>
  <c r="AR3149" i="95"/>
  <c r="AR3150" i="95"/>
  <c r="AR3151" i="95"/>
  <c r="AR3152" i="95"/>
  <c r="AR3153" i="95"/>
  <c r="AR3154" i="95"/>
  <c r="AR3155" i="95"/>
  <c r="AR3156" i="95"/>
  <c r="AR3157" i="95"/>
  <c r="AR3158" i="95"/>
  <c r="AR3159" i="95"/>
  <c r="AR3160" i="95"/>
  <c r="AR3161" i="95"/>
  <c r="AR3162" i="95"/>
  <c r="AR3163" i="95"/>
  <c r="AR3164" i="95"/>
  <c r="AR3165" i="95"/>
  <c r="AR3166" i="95"/>
  <c r="AR3167" i="95"/>
  <c r="AR3168" i="95"/>
  <c r="AR3169" i="95"/>
  <c r="AR3170" i="95"/>
  <c r="AR3171" i="95"/>
  <c r="AR3172" i="95"/>
  <c r="AR3173" i="95"/>
  <c r="AR3174" i="95"/>
  <c r="AR3175" i="95"/>
  <c r="AR3176" i="95"/>
  <c r="AR3177" i="95"/>
  <c r="AR3178" i="95"/>
  <c r="AR3179" i="95"/>
  <c r="AR3180" i="95"/>
  <c r="AR3181" i="95"/>
  <c r="AR3182" i="95"/>
  <c r="AR3183" i="95"/>
  <c r="AR3184" i="95"/>
  <c r="AR3185" i="95"/>
  <c r="AR3186" i="95"/>
  <c r="AR3187" i="95"/>
  <c r="AR3188" i="95"/>
  <c r="AR3189" i="95"/>
  <c r="AR3190" i="95"/>
  <c r="AR3191" i="95"/>
  <c r="AR3192" i="95"/>
  <c r="AR3193" i="95"/>
  <c r="AR3194" i="95"/>
  <c r="AR3195" i="95"/>
  <c r="AR3196" i="95"/>
  <c r="AR3197" i="95"/>
  <c r="AR3198" i="95"/>
  <c r="AR3199" i="95"/>
  <c r="AR3200" i="95"/>
  <c r="AR3201" i="95"/>
  <c r="AR3202" i="95"/>
  <c r="AR3203" i="95"/>
  <c r="AR3204" i="95"/>
  <c r="AR3205" i="95"/>
  <c r="AR3206" i="95"/>
  <c r="AR3207" i="95"/>
  <c r="AR3208" i="95"/>
  <c r="AR3209" i="95"/>
  <c r="AR3210" i="95"/>
  <c r="AR3211" i="95"/>
  <c r="AR3212" i="95"/>
  <c r="AR3213" i="95"/>
  <c r="AR3214" i="95"/>
  <c r="AR3215" i="95"/>
  <c r="AR3216" i="95"/>
  <c r="AR3217" i="95"/>
  <c r="AR3218" i="95"/>
  <c r="AR3219" i="95"/>
  <c r="AR3220" i="95"/>
  <c r="AR3221" i="95"/>
  <c r="AR3222" i="95"/>
  <c r="AR3223" i="95"/>
  <c r="AR3224" i="95"/>
  <c r="AR3225" i="95"/>
  <c r="AR3226" i="95"/>
  <c r="AR3227" i="95"/>
  <c r="AR3228" i="95"/>
  <c r="AR3229" i="95"/>
  <c r="AR3230" i="95"/>
  <c r="AR3231" i="95"/>
  <c r="AR3232" i="95"/>
  <c r="AR3233" i="95"/>
  <c r="AR3234" i="95"/>
  <c r="AR3235" i="95"/>
  <c r="AR3236" i="95"/>
  <c r="AR3237" i="95"/>
  <c r="AR3238" i="95"/>
  <c r="AR3239" i="95"/>
  <c r="AR3240" i="95"/>
  <c r="AR3241" i="95"/>
  <c r="AR3242" i="95"/>
  <c r="AR3243" i="95"/>
  <c r="AR3244" i="95"/>
  <c r="AR3245" i="95"/>
  <c r="AR3246" i="95"/>
  <c r="AR3247" i="95"/>
  <c r="AR3248" i="95"/>
  <c r="AR3249" i="95"/>
  <c r="AR3250" i="95"/>
  <c r="AR3251" i="95"/>
  <c r="AR3252" i="95"/>
  <c r="AR3253" i="95"/>
  <c r="AR3254" i="95"/>
  <c r="AR3255" i="95"/>
  <c r="AR3256" i="95"/>
  <c r="AR3257" i="95"/>
  <c r="AR3258" i="95"/>
  <c r="AR3259" i="95"/>
  <c r="AR3260" i="95"/>
  <c r="AR3261" i="95"/>
  <c r="AR3262" i="95"/>
  <c r="AR3263" i="95"/>
  <c r="AR3264" i="95"/>
  <c r="AR3265" i="95"/>
  <c r="AR3266" i="95"/>
  <c r="AR3267" i="95"/>
  <c r="AR3268" i="95"/>
  <c r="AR3269" i="95"/>
  <c r="AR3270" i="95"/>
  <c r="AR3271" i="95"/>
  <c r="AR3272" i="95"/>
  <c r="AR3273" i="95"/>
  <c r="AR3274" i="95"/>
  <c r="AR3275" i="95"/>
  <c r="AR3276" i="95"/>
  <c r="AR3277" i="95"/>
  <c r="AR3278" i="95"/>
  <c r="AR3279" i="95"/>
  <c r="AR3280" i="95"/>
  <c r="AR3281" i="95"/>
  <c r="AR3282" i="95"/>
  <c r="AR3283" i="95"/>
  <c r="AR3284" i="95"/>
  <c r="AR3285" i="95"/>
  <c r="AR3286" i="95"/>
  <c r="AR3287" i="95"/>
  <c r="AR3288" i="95"/>
  <c r="AR3289" i="95"/>
  <c r="AR3290" i="95"/>
  <c r="AR3291" i="95"/>
  <c r="AR3292" i="95"/>
  <c r="AR3293" i="95"/>
  <c r="AR3294" i="95"/>
  <c r="AR3295" i="95"/>
  <c r="AR3296" i="95"/>
  <c r="AR3297" i="95"/>
  <c r="AR3298" i="95"/>
  <c r="AR3299" i="95"/>
  <c r="AR3300" i="95"/>
  <c r="AR3301" i="95"/>
  <c r="AR3302" i="95"/>
  <c r="AR3303" i="95"/>
  <c r="AR3304" i="95"/>
  <c r="AR3305" i="95"/>
  <c r="AR3306" i="95"/>
  <c r="AR3307" i="95"/>
  <c r="AR3308" i="95"/>
  <c r="AR3309" i="95"/>
  <c r="AR3310" i="95"/>
  <c r="AR3311" i="95"/>
  <c r="AR3312" i="95"/>
  <c r="AR3313" i="95"/>
  <c r="AR3314" i="95"/>
  <c r="AR3315" i="95"/>
  <c r="AR3316" i="95"/>
  <c r="AR3317" i="95"/>
  <c r="AR3318" i="95"/>
  <c r="AR3319" i="95"/>
  <c r="AR3320" i="95"/>
  <c r="AR3321" i="95"/>
  <c r="AR3322" i="95"/>
  <c r="AR3323" i="95"/>
  <c r="AR3324" i="95"/>
  <c r="AR3325" i="95"/>
  <c r="AR3326" i="95"/>
  <c r="AR3327" i="95"/>
  <c r="AR3328" i="95"/>
  <c r="AR3329" i="95"/>
  <c r="AR3330" i="95"/>
  <c r="AR3331" i="95"/>
  <c r="AR3332" i="95"/>
  <c r="AR3333" i="95"/>
  <c r="AR3334" i="95"/>
  <c r="AR3335" i="95"/>
  <c r="AR3336" i="95"/>
  <c r="AR3337" i="95"/>
  <c r="AR3338" i="95"/>
  <c r="AR3339" i="95"/>
  <c r="AR3340" i="95"/>
  <c r="AR3341" i="95"/>
  <c r="AR3342" i="95"/>
  <c r="AR3343" i="95"/>
  <c r="AR3344" i="95"/>
  <c r="AR3345" i="95"/>
  <c r="AR3346" i="95"/>
  <c r="AR3347" i="95"/>
  <c r="AR3348" i="95"/>
  <c r="AR3349" i="95"/>
  <c r="AR3350" i="95"/>
  <c r="AR3351" i="95"/>
  <c r="AR3352" i="95"/>
  <c r="AR3353" i="95"/>
  <c r="AR3354" i="95"/>
  <c r="AR3355" i="95"/>
  <c r="AR3356" i="95"/>
  <c r="AR3357" i="95"/>
  <c r="AR3358" i="95"/>
  <c r="AR3359" i="95"/>
  <c r="AR3360" i="95"/>
  <c r="AR3361" i="95"/>
  <c r="AR3362" i="95"/>
  <c r="AR3363" i="95"/>
  <c r="AR3364" i="95"/>
  <c r="AR3365" i="95"/>
  <c r="AR3366" i="95"/>
  <c r="AR3367" i="95"/>
  <c r="AR3368" i="95"/>
  <c r="AR3369" i="95"/>
  <c r="AR3370" i="95"/>
  <c r="AR3371" i="95"/>
  <c r="AR3372" i="95"/>
  <c r="AR3373" i="95"/>
  <c r="AR3374" i="95"/>
  <c r="AR3375" i="95"/>
  <c r="AR3376" i="95"/>
  <c r="AR3377" i="95"/>
  <c r="AR3378" i="95"/>
  <c r="AR3379" i="95"/>
  <c r="AR3380" i="95"/>
  <c r="AR3381" i="95"/>
  <c r="AR3382" i="95"/>
  <c r="AR3383" i="95"/>
  <c r="AR3384" i="95"/>
  <c r="AR3385" i="95"/>
  <c r="AR3386" i="95"/>
  <c r="AR3387" i="95"/>
  <c r="AR3388" i="95"/>
  <c r="AR3389" i="95"/>
  <c r="AR3390" i="95"/>
  <c r="AR3391" i="95"/>
  <c r="AR3392" i="95"/>
  <c r="AR3393" i="95"/>
  <c r="AR3394" i="95"/>
  <c r="AR3395" i="95"/>
  <c r="AR3396" i="95"/>
  <c r="AR3397" i="95"/>
  <c r="AR3398" i="95"/>
  <c r="AR3399" i="95"/>
  <c r="AR3400" i="95"/>
  <c r="AR3401" i="95"/>
  <c r="AR3402" i="95"/>
  <c r="AR3403" i="95"/>
  <c r="AR3404" i="95"/>
  <c r="AR3405" i="95"/>
  <c r="AR3406" i="95"/>
  <c r="AR3407" i="95"/>
  <c r="AR3408" i="95"/>
  <c r="AR3409" i="95"/>
  <c r="AR3410" i="95"/>
  <c r="AR3411" i="95"/>
  <c r="AR3412" i="95"/>
  <c r="AR3413" i="95"/>
  <c r="AR3414" i="95"/>
  <c r="AR3415" i="95"/>
  <c r="AR3416" i="95"/>
  <c r="AR3417" i="95"/>
  <c r="AR3418" i="95"/>
  <c r="AR3419" i="95"/>
  <c r="AR3420" i="95"/>
  <c r="AR3421" i="95"/>
  <c r="AR3422" i="95"/>
  <c r="AR3423" i="95"/>
  <c r="AR3424" i="95"/>
  <c r="AR3425" i="95"/>
  <c r="AR3426" i="95"/>
  <c r="AR3427" i="95"/>
  <c r="AR3428" i="95"/>
  <c r="AR3429" i="95"/>
  <c r="AR3430" i="95"/>
  <c r="AR3431" i="95"/>
  <c r="AR3432" i="95"/>
  <c r="AR3433" i="95"/>
  <c r="AR3434" i="95"/>
  <c r="AR3435" i="95"/>
  <c r="AR3436" i="95"/>
  <c r="AR3437" i="95"/>
  <c r="AR3438" i="95"/>
  <c r="AR3439" i="95"/>
  <c r="AR3440" i="95"/>
  <c r="AR3441" i="95"/>
  <c r="AR3442" i="95"/>
  <c r="AR3443" i="95"/>
  <c r="AR3444" i="95"/>
  <c r="AR3445" i="95"/>
  <c r="AR3446" i="95"/>
  <c r="AR3447" i="95"/>
  <c r="AR3448" i="95"/>
  <c r="AR3449" i="95"/>
  <c r="AR3450" i="95"/>
  <c r="AR3451" i="95"/>
  <c r="AR3452" i="95"/>
  <c r="AR3453" i="95"/>
  <c r="AR3454" i="95"/>
  <c r="AR3455" i="95"/>
  <c r="AR3456" i="95"/>
  <c r="AR3457" i="95"/>
  <c r="AR3458" i="95"/>
  <c r="AR3459" i="95"/>
  <c r="AR3460" i="95"/>
  <c r="AR3461" i="95"/>
  <c r="AR3462" i="95"/>
  <c r="AR3463" i="95"/>
  <c r="AR3464" i="95"/>
  <c r="AR3465" i="95"/>
  <c r="AR3466" i="95"/>
  <c r="AR3467" i="95"/>
  <c r="AR3468" i="95"/>
  <c r="AR3469" i="95"/>
  <c r="AR3470" i="95"/>
  <c r="AR3471" i="95"/>
  <c r="AR3472" i="95"/>
  <c r="AR3473" i="95"/>
  <c r="AR3474" i="95"/>
  <c r="AR3475" i="95"/>
  <c r="AR3476" i="95"/>
  <c r="AR3477" i="95"/>
  <c r="AR3478" i="95"/>
  <c r="AR3479" i="95"/>
  <c r="AR3480" i="95"/>
  <c r="AR3481" i="95"/>
  <c r="AR3482" i="95"/>
  <c r="AR3483" i="95"/>
  <c r="AR3484" i="95"/>
  <c r="AR3485" i="95"/>
  <c r="AR3486" i="95"/>
  <c r="AR3487" i="95"/>
  <c r="AR3488" i="95"/>
  <c r="AR3489" i="95"/>
  <c r="AR3490" i="95"/>
  <c r="AR3491" i="95"/>
  <c r="AR3492" i="95"/>
  <c r="AR3493" i="95"/>
  <c r="AR3494" i="95"/>
  <c r="AR3495" i="95"/>
  <c r="AR3496" i="95"/>
  <c r="AR3497" i="95"/>
  <c r="AR3498" i="95"/>
  <c r="AR3499" i="95"/>
  <c r="AR3500" i="95"/>
  <c r="AR3501" i="95"/>
  <c r="AR3502" i="95"/>
  <c r="AR3503" i="95"/>
  <c r="AR3504" i="95"/>
  <c r="AR3505" i="95"/>
  <c r="AR3506" i="95"/>
  <c r="AR3507" i="95"/>
  <c r="AR3508" i="95"/>
  <c r="AR3509" i="95"/>
  <c r="AR3510" i="95"/>
  <c r="AR3511" i="95"/>
  <c r="AR3512" i="95"/>
  <c r="AR3513" i="95"/>
  <c r="AR3514" i="95"/>
  <c r="AR3515" i="95"/>
  <c r="AR3516" i="95"/>
  <c r="AR3517" i="95"/>
  <c r="AR3518" i="95"/>
  <c r="AR3519" i="95"/>
  <c r="AR3520" i="95"/>
  <c r="AR3521" i="95"/>
  <c r="AR3522" i="95"/>
  <c r="AR3523" i="95"/>
  <c r="AR3524" i="95"/>
  <c r="AR3525" i="95"/>
  <c r="AR3526" i="95"/>
  <c r="AR3527" i="95"/>
  <c r="AR3528" i="95"/>
  <c r="AR3529" i="95"/>
  <c r="AR3530" i="95"/>
  <c r="AR3531" i="95"/>
  <c r="AR3532" i="95"/>
  <c r="AR3533" i="95"/>
  <c r="AR3534" i="95"/>
  <c r="AR3535" i="95"/>
  <c r="AR3536" i="95"/>
  <c r="AR3537" i="95"/>
  <c r="AR3538" i="95"/>
  <c r="AR3539" i="95"/>
  <c r="AR3540" i="95"/>
  <c r="AR3541" i="95"/>
  <c r="AR3542" i="95"/>
  <c r="AR3543" i="95"/>
  <c r="AR3544" i="95"/>
  <c r="AR3545" i="95"/>
  <c r="AR3546" i="95"/>
  <c r="AR3547" i="95"/>
  <c r="AR3548" i="95"/>
  <c r="AR3549" i="95"/>
  <c r="AR3550" i="95"/>
  <c r="AR3551" i="95"/>
  <c r="AR3552" i="95"/>
  <c r="AR3553" i="95"/>
  <c r="AR3554" i="95"/>
  <c r="AR3555" i="95"/>
  <c r="AR3556" i="95"/>
  <c r="AR3557" i="95"/>
  <c r="AR3558" i="95"/>
  <c r="AR3559" i="95"/>
  <c r="AR3560" i="95"/>
  <c r="AR3561" i="95"/>
  <c r="AR3562" i="95"/>
  <c r="AR3563" i="95"/>
  <c r="AR3564" i="95"/>
  <c r="AR3565" i="95"/>
  <c r="AR3566" i="95"/>
  <c r="AR3567" i="95"/>
  <c r="AR3568" i="95"/>
  <c r="AR3569" i="95"/>
  <c r="AR3570" i="95"/>
  <c r="AR3571" i="95"/>
  <c r="AR3572" i="95"/>
  <c r="AR3573" i="95"/>
  <c r="AR3574" i="95"/>
  <c r="AR3575" i="95"/>
  <c r="AR3576" i="95"/>
  <c r="AR3577" i="95"/>
  <c r="AR3578" i="95"/>
  <c r="AR3579" i="95"/>
  <c r="AR3580" i="95"/>
  <c r="AR3581" i="95"/>
  <c r="AR3582" i="95"/>
  <c r="AR3583" i="95"/>
  <c r="AR3584" i="95"/>
  <c r="AR3585" i="95"/>
  <c r="AR3586" i="95"/>
  <c r="AR3587" i="95"/>
  <c r="AR3588" i="95"/>
  <c r="AR3589" i="95"/>
  <c r="AR3590" i="95"/>
  <c r="AR3591" i="95"/>
  <c r="AR3592" i="95"/>
  <c r="AR3593" i="95"/>
  <c r="AR3594" i="95"/>
  <c r="AR3595" i="95"/>
  <c r="AR3596" i="95"/>
  <c r="AR3597" i="95"/>
  <c r="AR3598" i="95"/>
  <c r="AR3599" i="95"/>
  <c r="AR3600" i="95"/>
  <c r="AR3601" i="95"/>
  <c r="AR3602" i="95"/>
  <c r="AR3603" i="95"/>
  <c r="AR3604" i="95"/>
  <c r="AR3605" i="95"/>
  <c r="AR3606" i="95"/>
  <c r="AR3607" i="95"/>
  <c r="AR3608" i="95"/>
  <c r="AR3609" i="95"/>
  <c r="AR3610" i="95"/>
  <c r="AR3611" i="95"/>
  <c r="AR3612" i="95"/>
  <c r="AO13" i="95"/>
  <c r="AR13" i="95"/>
  <c r="AQ3619" i="95" l="1"/>
  <c r="AQ3623" i="95"/>
  <c r="AQ3622" i="95"/>
  <c r="AQ3620" i="95"/>
  <c r="AQ3617" i="95"/>
  <c r="AQ3625" i="95"/>
  <c r="AQ3614" i="95"/>
  <c r="AQ3613" i="95"/>
  <c r="C2" i="84" l="1"/>
  <c r="Q9" i="95" l="1"/>
  <c r="Q20" i="95" s="1"/>
  <c r="R9" i="95"/>
  <c r="R20" i="95" s="1"/>
  <c r="S9" i="95"/>
  <c r="S20" i="95" s="1"/>
  <c r="T9" i="95"/>
  <c r="T20" i="95" s="1"/>
  <c r="U9" i="95"/>
  <c r="U20" i="95" s="1"/>
  <c r="P9" i="95"/>
  <c r="P20" i="95" s="1"/>
  <c r="P22" i="95" s="1"/>
  <c r="AQ14" i="95" l="1"/>
  <c r="AQ164" i="95"/>
  <c r="AQ315" i="95"/>
  <c r="AQ466" i="95"/>
  <c r="AQ617" i="95"/>
  <c r="AQ768" i="95"/>
  <c r="AQ919" i="95"/>
  <c r="AQ1070" i="95"/>
  <c r="AQ1221" i="95"/>
  <c r="AQ1372" i="95"/>
  <c r="AQ1523" i="95"/>
  <c r="AQ1674" i="95"/>
  <c r="AQ1825" i="95"/>
  <c r="AQ1976" i="95"/>
  <c r="AQ2127" i="95"/>
  <c r="AQ2278" i="95"/>
  <c r="AQ2429" i="95"/>
  <c r="AQ2580" i="95"/>
  <c r="AQ2731" i="95"/>
  <c r="AQ2882" i="95"/>
  <c r="AQ3033" i="95"/>
  <c r="AQ3184" i="95"/>
  <c r="AQ3335" i="95"/>
  <c r="AQ3486" i="95"/>
  <c r="AQ13" i="95"/>
  <c r="AK134" i="95"/>
  <c r="AJ136" i="95" s="1"/>
  <c r="AK114" i="95"/>
  <c r="AJ114" i="95" s="1"/>
  <c r="AK94" i="95"/>
  <c r="AJ94" i="95" s="1"/>
  <c r="AK54" i="95"/>
  <c r="AJ56" i="95" s="1"/>
  <c r="AK14" i="95"/>
  <c r="AJ16" i="95" s="1"/>
  <c r="AQ2881" i="95" l="1"/>
  <c r="AQ3605" i="95"/>
  <c r="AQ3589" i="95"/>
  <c r="AQ3573" i="95"/>
  <c r="AQ3561" i="95"/>
  <c r="AQ3549" i="95"/>
  <c r="AQ3537" i="95"/>
  <c r="AQ3525" i="95"/>
  <c r="AQ3509" i="95"/>
  <c r="AQ3493" i="95"/>
  <c r="AQ3481" i="95"/>
  <c r="AQ3469" i="95"/>
  <c r="AQ3457" i="95"/>
  <c r="AQ3445" i="95"/>
  <c r="AQ3433" i="95"/>
  <c r="AQ3421" i="95"/>
  <c r="AQ3409" i="95"/>
  <c r="AQ3393" i="95"/>
  <c r="AQ3377" i="95"/>
  <c r="AQ3365" i="95"/>
  <c r="AQ3353" i="95"/>
  <c r="AQ3345" i="95"/>
  <c r="AQ3333" i="95"/>
  <c r="AQ3321" i="95"/>
  <c r="AQ3309" i="95"/>
  <c r="AQ3297" i="95"/>
  <c r="AQ3285" i="95"/>
  <c r="AQ3277" i="95"/>
  <c r="AQ3269" i="95"/>
  <c r="AQ3257" i="95"/>
  <c r="AQ3245" i="95"/>
  <c r="AQ3233" i="95"/>
  <c r="AQ3221" i="95"/>
  <c r="AQ3209" i="95"/>
  <c r="AQ3197" i="95"/>
  <c r="AQ3185" i="95"/>
  <c r="AQ3173" i="95"/>
  <c r="AQ3161" i="95"/>
  <c r="AQ3149" i="95"/>
  <c r="AQ3137" i="95"/>
  <c r="AQ3125" i="95"/>
  <c r="AQ3113" i="95"/>
  <c r="AQ3101" i="95"/>
  <c r="AQ3097" i="95"/>
  <c r="AQ3085" i="95"/>
  <c r="AQ3081" i="95"/>
  <c r="AQ3077" i="95"/>
  <c r="AQ3065" i="95"/>
  <c r="AQ3061" i="95"/>
  <c r="AQ3057" i="95"/>
  <c r="AQ3053" i="95"/>
  <c r="AQ3049" i="95"/>
  <c r="AQ3045" i="95"/>
  <c r="AQ3041" i="95"/>
  <c r="AQ3037" i="95"/>
  <c r="AQ3029" i="95"/>
  <c r="AQ3025" i="95"/>
  <c r="AQ3021" i="95"/>
  <c r="AQ3017" i="95"/>
  <c r="AQ3013" i="95"/>
  <c r="AQ3009" i="95"/>
  <c r="AQ3005" i="95"/>
  <c r="AQ3001" i="95"/>
  <c r="AQ2997" i="95"/>
  <c r="AQ2993" i="95"/>
  <c r="AQ2989" i="95"/>
  <c r="AQ2985" i="95"/>
  <c r="AQ2981" i="95"/>
  <c r="AQ2977" i="95"/>
  <c r="AQ2973" i="95"/>
  <c r="AQ2969" i="95"/>
  <c r="AQ2965" i="95"/>
  <c r="AQ2961" i="95"/>
  <c r="AQ2957" i="95"/>
  <c r="AQ2953" i="95"/>
  <c r="AQ2949" i="95"/>
  <c r="AQ2945" i="95"/>
  <c r="AQ2941" i="95"/>
  <c r="AQ2937" i="95"/>
  <c r="AQ2933" i="95"/>
  <c r="AQ2925" i="95"/>
  <c r="AQ2917" i="95"/>
  <c r="AQ2913" i="95"/>
  <c r="AQ2909" i="95"/>
  <c r="AQ2905" i="95"/>
  <c r="AQ2901" i="95"/>
  <c r="AQ2897" i="95"/>
  <c r="AQ2893" i="95"/>
  <c r="AQ2889" i="95"/>
  <c r="AQ2885" i="95"/>
  <c r="AQ3612" i="95"/>
  <c r="AQ3608" i="95"/>
  <c r="AQ3604" i="95"/>
  <c r="AQ3600" i="95"/>
  <c r="AQ3596" i="95"/>
  <c r="AQ3592" i="95"/>
  <c r="AQ3588" i="95"/>
  <c r="AQ3584" i="95"/>
  <c r="AQ3580" i="95"/>
  <c r="AQ3576" i="95"/>
  <c r="AQ3572" i="95"/>
  <c r="AQ3568" i="95"/>
  <c r="AQ3564" i="95"/>
  <c r="AQ3560" i="95"/>
  <c r="AQ3556" i="95"/>
  <c r="AQ3552" i="95"/>
  <c r="AQ3548" i="95"/>
  <c r="AQ3544" i="95"/>
  <c r="AQ3540" i="95"/>
  <c r="AQ3536" i="95"/>
  <c r="AQ3532" i="95"/>
  <c r="AQ3528" i="95"/>
  <c r="AQ3524" i="95"/>
  <c r="AQ3520" i="95"/>
  <c r="AQ3609" i="95"/>
  <c r="AQ3597" i="95"/>
  <c r="AQ3585" i="95"/>
  <c r="AQ3581" i="95"/>
  <c r="AQ3569" i="95"/>
  <c r="AQ3557" i="95"/>
  <c r="AQ3545" i="95"/>
  <c r="AQ3529" i="95"/>
  <c r="AQ3517" i="95"/>
  <c r="AQ3505" i="95"/>
  <c r="AQ3497" i="95"/>
  <c r="AQ3489" i="95"/>
  <c r="AQ3477" i="95"/>
  <c r="AQ3465" i="95"/>
  <c r="AQ3449" i="95"/>
  <c r="AQ3437" i="95"/>
  <c r="AQ3429" i="95"/>
  <c r="AQ3417" i="95"/>
  <c r="AQ3405" i="95"/>
  <c r="AQ3397" i="95"/>
  <c r="AQ3385" i="95"/>
  <c r="AQ3369" i="95"/>
  <c r="AQ3357" i="95"/>
  <c r="AQ3341" i="95"/>
  <c r="AQ3329" i="95"/>
  <c r="AQ3317" i="95"/>
  <c r="AQ3305" i="95"/>
  <c r="AQ3293" i="95"/>
  <c r="AQ3281" i="95"/>
  <c r="AQ3265" i="95"/>
  <c r="AQ3253" i="95"/>
  <c r="AQ3241" i="95"/>
  <c r="AQ3229" i="95"/>
  <c r="AQ3217" i="95"/>
  <c r="AQ3205" i="95"/>
  <c r="AQ3193" i="95"/>
  <c r="AQ3181" i="95"/>
  <c r="AQ3169" i="95"/>
  <c r="AQ3157" i="95"/>
  <c r="AQ3145" i="95"/>
  <c r="AQ3133" i="95"/>
  <c r="AQ3117" i="95"/>
  <c r="AQ3105" i="95"/>
  <c r="AQ3089" i="95"/>
  <c r="AQ3069" i="95"/>
  <c r="AQ2929" i="95"/>
  <c r="AQ3607" i="95"/>
  <c r="AQ3599" i="95"/>
  <c r="AQ3587" i="95"/>
  <c r="AQ3579" i="95"/>
  <c r="AQ3575" i="95"/>
  <c r="AQ3571" i="95"/>
  <c r="AQ3567" i="95"/>
  <c r="AQ3563" i="95"/>
  <c r="AQ3559" i="95"/>
  <c r="AQ3555" i="95"/>
  <c r="AQ3551" i="95"/>
  <c r="AQ3547" i="95"/>
  <c r="AQ3543" i="95"/>
  <c r="AQ3539" i="95"/>
  <c r="AQ3535" i="95"/>
  <c r="AQ3531" i="95"/>
  <c r="AQ3527" i="95"/>
  <c r="AQ3523" i="95"/>
  <c r="AQ3519" i="95"/>
  <c r="AQ3515" i="95"/>
  <c r="AQ3511" i="95"/>
  <c r="AQ3507" i="95"/>
  <c r="AQ3503" i="95"/>
  <c r="AQ3499" i="95"/>
  <c r="AQ3495" i="95"/>
  <c r="AQ3491" i="95"/>
  <c r="AQ3487" i="95"/>
  <c r="AQ3483" i="95"/>
  <c r="AQ3479" i="95"/>
  <c r="AQ3475" i="95"/>
  <c r="AQ3471" i="95"/>
  <c r="AQ3467" i="95"/>
  <c r="AQ3463" i="95"/>
  <c r="AQ3459" i="95"/>
  <c r="AQ3455" i="95"/>
  <c r="AQ3451" i="95"/>
  <c r="AQ3447" i="95"/>
  <c r="AQ3443" i="95"/>
  <c r="AQ3439" i="95"/>
  <c r="AQ3435" i="95"/>
  <c r="AQ3431" i="95"/>
  <c r="AQ3427" i="95"/>
  <c r="AQ3423" i="95"/>
  <c r="AQ3419" i="95"/>
  <c r="AQ3415" i="95"/>
  <c r="AQ3411" i="95"/>
  <c r="AQ3407" i="95"/>
  <c r="AQ3403" i="95"/>
  <c r="AQ3399" i="95"/>
  <c r="AQ3395" i="95"/>
  <c r="AQ3391" i="95"/>
  <c r="AQ3387" i="95"/>
  <c r="AQ3383" i="95"/>
  <c r="AQ3379" i="95"/>
  <c r="AQ3375" i="95"/>
  <c r="AQ3371" i="95"/>
  <c r="AQ3367" i="95"/>
  <c r="AQ3363" i="95"/>
  <c r="AQ3359" i="95"/>
  <c r="AQ3355" i="95"/>
  <c r="AQ3351" i="95"/>
  <c r="AQ3347" i="95"/>
  <c r="AQ3343" i="95"/>
  <c r="AQ3339" i="95"/>
  <c r="AQ3601" i="95"/>
  <c r="AQ3593" i="95"/>
  <c r="AQ3577" i="95"/>
  <c r="AQ3565" i="95"/>
  <c r="AQ3553" i="95"/>
  <c r="AQ3541" i="95"/>
  <c r="AQ3533" i="95"/>
  <c r="AQ3521" i="95"/>
  <c r="AQ3513" i="95"/>
  <c r="AQ3501" i="95"/>
  <c r="AQ3485" i="95"/>
  <c r="AQ3473" i="95"/>
  <c r="AQ3461" i="95"/>
  <c r="AQ3453" i="95"/>
  <c r="AQ3441" i="95"/>
  <c r="AQ3425" i="95"/>
  <c r="AQ3413" i="95"/>
  <c r="AQ3401" i="95"/>
  <c r="AQ3389" i="95"/>
  <c r="AQ3381" i="95"/>
  <c r="AQ3373" i="95"/>
  <c r="AQ3361" i="95"/>
  <c r="AQ3349" i="95"/>
  <c r="AQ3337" i="95"/>
  <c r="AQ3325" i="95"/>
  <c r="AQ3313" i="95"/>
  <c r="AQ3301" i="95"/>
  <c r="AQ3289" i="95"/>
  <c r="AQ3273" i="95"/>
  <c r="AQ3261" i="95"/>
  <c r="AQ3249" i="95"/>
  <c r="AQ3237" i="95"/>
  <c r="AQ3225" i="95"/>
  <c r="AQ3213" i="95"/>
  <c r="AQ3201" i="95"/>
  <c r="AQ3189" i="95"/>
  <c r="AQ3177" i="95"/>
  <c r="AQ3165" i="95"/>
  <c r="AQ3153" i="95"/>
  <c r="AQ3141" i="95"/>
  <c r="AQ3129" i="95"/>
  <c r="AQ3121" i="95"/>
  <c r="AQ3109" i="95"/>
  <c r="AQ3093" i="95"/>
  <c r="AQ3073" i="95"/>
  <c r="AQ2921" i="95"/>
  <c r="AQ3611" i="95"/>
  <c r="AQ3603" i="95"/>
  <c r="AQ3595" i="95"/>
  <c r="AQ3591" i="95"/>
  <c r="AQ3583" i="95"/>
  <c r="AQ3610" i="95"/>
  <c r="AQ3606" i="95"/>
  <c r="AQ3602" i="95"/>
  <c r="AQ3598" i="95"/>
  <c r="AQ3594" i="95"/>
  <c r="AQ3590" i="95"/>
  <c r="AQ3586" i="95"/>
  <c r="AQ3582" i="95"/>
  <c r="AQ3578" i="95"/>
  <c r="AQ3574" i="95"/>
  <c r="AQ3570" i="95"/>
  <c r="AQ3566" i="95"/>
  <c r="AQ3562" i="95"/>
  <c r="AQ3558" i="95"/>
  <c r="AQ3554" i="95"/>
  <c r="AQ3550" i="95"/>
  <c r="AQ3546" i="95"/>
  <c r="AQ3542" i="95"/>
  <c r="AQ3538" i="95"/>
  <c r="AQ3534" i="95"/>
  <c r="AQ3530" i="95"/>
  <c r="AQ3526" i="95"/>
  <c r="AQ3522" i="95"/>
  <c r="AQ3518" i="95"/>
  <c r="AQ3514" i="95"/>
  <c r="AQ3510" i="95"/>
  <c r="AQ3506" i="95"/>
  <c r="AQ3502" i="95"/>
  <c r="AQ3498" i="95"/>
  <c r="AQ3494" i="95"/>
  <c r="AQ3490" i="95"/>
  <c r="AQ3482" i="95"/>
  <c r="AQ3478" i="95"/>
  <c r="AQ3474" i="95"/>
  <c r="AQ3470" i="95"/>
  <c r="AQ3466" i="95"/>
  <c r="AQ3462" i="95"/>
  <c r="AQ3458" i="95"/>
  <c r="AQ3454" i="95"/>
  <c r="AQ3450" i="95"/>
  <c r="AQ3446" i="95"/>
  <c r="AQ3442" i="95"/>
  <c r="AQ3438" i="95"/>
  <c r="AQ3434" i="95"/>
  <c r="AQ3430" i="95"/>
  <c r="AQ3426" i="95"/>
  <c r="AQ3422" i="95"/>
  <c r="AQ3418" i="95"/>
  <c r="AQ3414" i="95"/>
  <c r="AQ3410" i="95"/>
  <c r="AQ3406" i="95"/>
  <c r="AQ3402" i="95"/>
  <c r="AQ3398" i="95"/>
  <c r="AQ3394" i="95"/>
  <c r="AQ3390" i="95"/>
  <c r="AQ2877" i="95"/>
  <c r="AQ2873" i="95"/>
  <c r="AQ2869" i="95"/>
  <c r="AQ2865" i="95"/>
  <c r="AQ2861" i="95"/>
  <c r="AQ2857" i="95"/>
  <c r="AQ2853" i="95"/>
  <c r="AQ2849" i="95"/>
  <c r="AQ2845" i="95"/>
  <c r="AQ2841" i="95"/>
  <c r="AQ2837" i="95"/>
  <c r="AQ2833" i="95"/>
  <c r="AQ2829" i="95"/>
  <c r="AQ2825" i="95"/>
  <c r="AQ2821" i="95"/>
  <c r="AQ2817" i="95"/>
  <c r="AQ2813" i="95"/>
  <c r="AQ2809" i="95"/>
  <c r="AQ2805" i="95"/>
  <c r="AQ2801" i="95"/>
  <c r="AQ2797" i="95"/>
  <c r="AQ2793" i="95"/>
  <c r="AQ2789" i="95"/>
  <c r="AQ2785" i="95"/>
  <c r="AQ2781" i="95"/>
  <c r="AQ2777" i="95"/>
  <c r="AQ2773" i="95"/>
  <c r="AQ2769" i="95"/>
  <c r="AQ2765" i="95"/>
  <c r="AQ2761" i="95"/>
  <c r="AQ2757" i="95"/>
  <c r="AQ2753" i="95"/>
  <c r="AQ2749" i="95"/>
  <c r="AQ2745" i="95"/>
  <c r="AQ2741" i="95"/>
  <c r="AQ2737" i="95"/>
  <c r="AQ2733" i="95"/>
  <c r="AQ2729" i="95"/>
  <c r="AQ2725" i="95"/>
  <c r="AQ2721" i="95"/>
  <c r="AQ2717" i="95"/>
  <c r="AQ2713" i="95"/>
  <c r="AQ2709" i="95"/>
  <c r="AQ2705" i="95"/>
  <c r="AQ2701" i="95"/>
  <c r="AQ2697" i="95"/>
  <c r="AQ2693" i="95"/>
  <c r="AQ2689" i="95"/>
  <c r="AQ2685" i="95"/>
  <c r="AQ2681" i="95"/>
  <c r="AQ2677" i="95"/>
  <c r="AQ2673" i="95"/>
  <c r="AQ2669" i="95"/>
  <c r="AQ2665" i="95"/>
  <c r="AQ2661" i="95"/>
  <c r="AQ2657" i="95"/>
  <c r="AQ2653" i="95"/>
  <c r="AQ2649" i="95"/>
  <c r="AQ2645" i="95"/>
  <c r="AQ2641" i="95"/>
  <c r="AQ2637" i="95"/>
  <c r="AQ2633" i="95"/>
  <c r="AQ2629" i="95"/>
  <c r="AQ2625" i="95"/>
  <c r="AQ2621" i="95"/>
  <c r="AQ2617" i="95"/>
  <c r="AQ2613" i="95"/>
  <c r="AQ2609" i="95"/>
  <c r="AQ2605" i="95"/>
  <c r="AQ2601" i="95"/>
  <c r="AQ2597" i="95"/>
  <c r="AQ2593" i="95"/>
  <c r="AQ2589" i="95"/>
  <c r="AQ2585" i="95"/>
  <c r="AQ2581" i="95"/>
  <c r="AQ2577" i="95"/>
  <c r="AQ2573" i="95"/>
  <c r="AQ2569" i="95"/>
  <c r="AQ2565" i="95"/>
  <c r="AQ2561" i="95"/>
  <c r="AQ2557" i="95"/>
  <c r="AQ2553" i="95"/>
  <c r="AQ2549" i="95"/>
  <c r="AQ2545" i="95"/>
  <c r="AQ2541" i="95"/>
  <c r="AQ2537" i="95"/>
  <c r="AQ2533" i="95"/>
  <c r="AQ2529" i="95"/>
  <c r="AQ2525" i="95"/>
  <c r="AQ2521" i="95"/>
  <c r="AQ2517" i="95"/>
  <c r="AQ2513" i="95"/>
  <c r="AQ2509" i="95"/>
  <c r="AQ2505" i="95"/>
  <c r="AQ2501" i="95"/>
  <c r="AQ2497" i="95"/>
  <c r="AQ2493" i="95"/>
  <c r="AQ2489" i="95"/>
  <c r="AQ2485" i="95"/>
  <c r="AQ2481" i="95"/>
  <c r="AQ2477" i="95"/>
  <c r="AQ2473" i="95"/>
  <c r="AQ2469" i="95"/>
  <c r="AQ2465" i="95"/>
  <c r="AQ2461" i="95"/>
  <c r="AQ2457" i="95"/>
  <c r="AQ2453" i="95"/>
  <c r="AQ2449" i="95"/>
  <c r="AQ2445" i="95"/>
  <c r="AQ2441" i="95"/>
  <c r="AQ2437" i="95"/>
  <c r="AQ2433" i="95"/>
  <c r="AQ2425" i="95"/>
  <c r="AQ2421" i="95"/>
  <c r="AQ2417" i="95"/>
  <c r="AQ2413" i="95"/>
  <c r="AQ2409" i="95"/>
  <c r="AQ2405" i="95"/>
  <c r="AQ2401" i="95"/>
  <c r="AQ2397" i="95"/>
  <c r="AQ2393" i="95"/>
  <c r="AQ2389" i="95"/>
  <c r="AQ2385" i="95"/>
  <c r="AQ2381" i="95"/>
  <c r="AQ2377" i="95"/>
  <c r="AQ2373" i="95"/>
  <c r="AQ2369" i="95"/>
  <c r="AQ2365" i="95"/>
  <c r="AQ2361" i="95"/>
  <c r="AQ2357" i="95"/>
  <c r="AQ2353" i="95"/>
  <c r="AQ2349" i="95"/>
  <c r="AQ2345" i="95"/>
  <c r="AQ2341" i="95"/>
  <c r="AQ2337" i="95"/>
  <c r="AQ2333" i="95"/>
  <c r="AQ2329" i="95"/>
  <c r="AQ2325" i="95"/>
  <c r="AQ2321" i="95"/>
  <c r="AQ2317" i="95"/>
  <c r="AQ2313" i="95"/>
  <c r="AQ2309" i="95"/>
  <c r="AQ2305" i="95"/>
  <c r="AQ2301" i="95"/>
  <c r="AQ2297" i="95"/>
  <c r="AQ2293" i="95"/>
  <c r="AQ2289" i="95"/>
  <c r="AQ2285" i="95"/>
  <c r="AQ2281" i="95"/>
  <c r="AQ2277" i="95"/>
  <c r="AQ2273" i="95"/>
  <c r="AQ2269" i="95"/>
  <c r="AQ2265" i="95"/>
  <c r="AQ2261" i="95"/>
  <c r="AQ2257" i="95"/>
  <c r="AQ2253" i="95"/>
  <c r="AQ2249" i="95"/>
  <c r="AQ2245" i="95"/>
  <c r="AQ2241" i="95"/>
  <c r="AQ2237" i="95"/>
  <c r="AQ2233" i="95"/>
  <c r="AQ2229" i="95"/>
  <c r="AQ2225" i="95"/>
  <c r="AQ2221" i="95"/>
  <c r="AQ2217" i="95"/>
  <c r="AQ2213" i="95"/>
  <c r="AQ2209" i="95"/>
  <c r="AQ2205" i="95"/>
  <c r="AQ2201" i="95"/>
  <c r="AQ2197" i="95"/>
  <c r="AQ2193" i="95"/>
  <c r="AQ2189" i="95"/>
  <c r="AQ2185" i="95"/>
  <c r="AQ2181" i="95"/>
  <c r="AQ2177" i="95"/>
  <c r="AQ2173" i="95"/>
  <c r="AQ2169" i="95"/>
  <c r="AQ2165" i="95"/>
  <c r="AQ2161" i="95"/>
  <c r="AQ2157" i="95"/>
  <c r="AQ2153" i="95"/>
  <c r="AQ2149" i="95"/>
  <c r="AQ2145" i="95"/>
  <c r="AQ2141" i="95"/>
  <c r="AQ2137" i="95"/>
  <c r="AQ2133" i="95"/>
  <c r="AQ2129" i="95"/>
  <c r="AQ2125" i="95"/>
  <c r="AQ2121" i="95"/>
  <c r="AQ2117" i="95"/>
  <c r="AQ2113" i="95"/>
  <c r="AQ2109" i="95"/>
  <c r="AQ2105" i="95"/>
  <c r="AQ2101" i="95"/>
  <c r="AQ2097" i="95"/>
  <c r="AQ2093" i="95"/>
  <c r="AQ2089" i="95"/>
  <c r="AQ2085" i="95"/>
  <c r="AQ2081" i="95"/>
  <c r="AQ2077" i="95"/>
  <c r="AQ2073" i="95"/>
  <c r="AQ2069" i="95"/>
  <c r="AQ2065" i="95"/>
  <c r="AQ2061" i="95"/>
  <c r="AQ2057" i="95"/>
  <c r="AQ2053" i="95"/>
  <c r="AQ2049" i="95"/>
  <c r="AQ2045" i="95"/>
  <c r="AQ2041" i="95"/>
  <c r="AQ2037" i="95"/>
  <c r="AQ2033" i="95"/>
  <c r="AQ2029" i="95"/>
  <c r="AQ2025" i="95"/>
  <c r="AQ2021" i="95"/>
  <c r="AQ2017" i="95"/>
  <c r="AQ2013" i="95"/>
  <c r="AQ2009" i="95"/>
  <c r="AQ2005" i="95"/>
  <c r="AQ2001" i="95"/>
  <c r="AQ1997" i="95"/>
  <c r="AQ1993" i="95"/>
  <c r="AQ1989" i="95"/>
  <c r="AQ1985" i="95"/>
  <c r="AQ1981" i="95"/>
  <c r="AQ1977" i="95"/>
  <c r="AQ1973" i="95"/>
  <c r="AQ1969" i="95"/>
  <c r="AQ1965" i="95"/>
  <c r="AQ1961" i="95"/>
  <c r="AQ1957" i="95"/>
  <c r="AQ1953" i="95"/>
  <c r="AQ1949" i="95"/>
  <c r="AQ1945" i="95"/>
  <c r="AQ1941" i="95"/>
  <c r="AQ1937" i="95"/>
  <c r="AQ1933" i="95"/>
  <c r="AQ1929" i="95"/>
  <c r="AQ1925" i="95"/>
  <c r="AQ1921" i="95"/>
  <c r="AQ1917" i="95"/>
  <c r="AQ1913" i="95"/>
  <c r="AQ1909" i="95"/>
  <c r="AQ1905" i="95"/>
  <c r="AQ1901" i="95"/>
  <c r="AQ1897" i="95"/>
  <c r="AQ1893" i="95"/>
  <c r="AQ1889" i="95"/>
  <c r="AQ1885" i="95"/>
  <c r="AQ1881" i="95"/>
  <c r="AQ1877" i="95"/>
  <c r="AQ1873" i="95"/>
  <c r="AQ1869" i="95"/>
  <c r="AQ1865" i="95"/>
  <c r="AQ1861" i="95"/>
  <c r="AQ1857" i="95"/>
  <c r="AQ1853" i="95"/>
  <c r="AQ1849" i="95"/>
  <c r="AQ1845" i="95"/>
  <c r="AQ1841" i="95"/>
  <c r="AQ1837" i="95"/>
  <c r="AQ1833" i="95"/>
  <c r="AQ1829" i="95"/>
  <c r="AQ1821" i="95"/>
  <c r="AQ1817" i="95"/>
  <c r="AQ1813" i="95"/>
  <c r="AQ1809" i="95"/>
  <c r="AQ1805" i="95"/>
  <c r="AQ1801" i="95"/>
  <c r="AQ1797" i="95"/>
  <c r="AQ1793" i="95"/>
  <c r="AQ1789" i="95"/>
  <c r="AQ1785" i="95"/>
  <c r="AQ1781" i="95"/>
  <c r="AQ1777" i="95"/>
  <c r="AQ1773" i="95"/>
  <c r="AQ1769" i="95"/>
  <c r="AQ1765" i="95"/>
  <c r="AQ1761" i="95"/>
  <c r="AQ1757" i="95"/>
  <c r="AQ1753" i="95"/>
  <c r="AQ1749" i="95"/>
  <c r="AQ1745" i="95"/>
  <c r="AQ1741" i="95"/>
  <c r="AQ1737" i="95"/>
  <c r="AQ1733" i="95"/>
  <c r="AQ1729" i="95"/>
  <c r="AQ1725" i="95"/>
  <c r="AQ1721" i="95"/>
  <c r="AQ1717" i="95"/>
  <c r="AQ1713" i="95"/>
  <c r="AQ1709" i="95"/>
  <c r="AQ1705" i="95"/>
  <c r="AQ1701" i="95"/>
  <c r="AQ1697" i="95"/>
  <c r="AQ1693" i="95"/>
  <c r="AQ1689" i="95"/>
  <c r="AQ1685" i="95"/>
  <c r="AQ1681" i="95"/>
  <c r="AQ1677" i="95"/>
  <c r="AQ1673" i="95"/>
  <c r="AQ1669" i="95"/>
  <c r="AQ1665" i="95"/>
  <c r="AQ1661" i="95"/>
  <c r="AQ1657" i="95"/>
  <c r="AQ1653" i="95"/>
  <c r="AQ1649" i="95"/>
  <c r="AQ1645" i="95"/>
  <c r="AQ1641" i="95"/>
  <c r="AQ1637" i="95"/>
  <c r="AQ1633" i="95"/>
  <c r="AQ1629" i="95"/>
  <c r="AQ1625" i="95"/>
  <c r="AQ1621" i="95"/>
  <c r="AQ1617" i="95"/>
  <c r="AQ1613" i="95"/>
  <c r="AQ1609" i="95"/>
  <c r="AQ1605" i="95"/>
  <c r="AQ1601" i="95"/>
  <c r="AQ1597" i="95"/>
  <c r="AQ1593" i="95"/>
  <c r="AQ1589" i="95"/>
  <c r="AQ1585" i="95"/>
  <c r="AQ1581" i="95"/>
  <c r="AQ1577" i="95"/>
  <c r="AQ1573" i="95"/>
  <c r="AQ1569" i="95"/>
  <c r="AQ1565" i="95"/>
  <c r="AQ1561" i="95"/>
  <c r="AQ1557" i="95"/>
  <c r="AQ1553" i="95"/>
  <c r="AQ1549" i="95"/>
  <c r="AQ1545" i="95"/>
  <c r="AQ1541" i="95"/>
  <c r="AQ1537" i="95"/>
  <c r="AQ1533" i="95"/>
  <c r="AQ1529" i="95"/>
  <c r="AQ1525" i="95"/>
  <c r="AQ1521" i="95"/>
  <c r="AQ1517" i="95"/>
  <c r="AQ1513" i="95"/>
  <c r="AQ1509" i="95"/>
  <c r="AQ1505" i="95"/>
  <c r="AQ1501" i="95"/>
  <c r="AQ1497" i="95"/>
  <c r="AQ1493" i="95"/>
  <c r="AQ1489" i="95"/>
  <c r="AQ1485" i="95"/>
  <c r="AQ1481" i="95"/>
  <c r="AQ1477" i="95"/>
  <c r="AQ1473" i="95"/>
  <c r="AQ1469" i="95"/>
  <c r="AQ1465" i="95"/>
  <c r="AQ1461" i="95"/>
  <c r="AQ1457" i="95"/>
  <c r="AQ1453" i="95"/>
  <c r="AQ1449" i="95"/>
  <c r="AQ1445" i="95"/>
  <c r="AQ1441" i="95"/>
  <c r="AQ1437" i="95"/>
  <c r="AQ1433" i="95"/>
  <c r="AQ1429" i="95"/>
  <c r="AQ1425" i="95"/>
  <c r="AQ1421" i="95"/>
  <c r="AQ1417" i="95"/>
  <c r="AQ1413" i="95"/>
  <c r="AQ1409" i="95"/>
  <c r="AQ1405" i="95"/>
  <c r="AQ1401" i="95"/>
  <c r="AQ1397" i="95"/>
  <c r="AQ1393" i="95"/>
  <c r="AQ1389" i="95"/>
  <c r="AQ1385" i="95"/>
  <c r="AQ1381" i="95"/>
  <c r="AQ1377" i="95"/>
  <c r="AQ1373" i="95"/>
  <c r="AQ1369" i="95"/>
  <c r="AQ1365" i="95"/>
  <c r="AQ1361" i="95"/>
  <c r="AQ1357" i="95"/>
  <c r="AQ1353" i="95"/>
  <c r="AQ1349" i="95"/>
  <c r="AQ1345" i="95"/>
  <c r="AQ1341" i="95"/>
  <c r="AQ1337" i="95"/>
  <c r="AQ1333" i="95"/>
  <c r="AQ1329" i="95"/>
  <c r="AQ1325" i="95"/>
  <c r="AQ1321" i="95"/>
  <c r="AQ1317" i="95"/>
  <c r="AQ1313" i="95"/>
  <c r="AQ1309" i="95"/>
  <c r="AQ1305" i="95"/>
  <c r="AQ1301" i="95"/>
  <c r="AQ1297" i="95"/>
  <c r="AQ1293" i="95"/>
  <c r="AQ1289" i="95"/>
  <c r="AQ1285" i="95"/>
  <c r="AQ1281" i="95"/>
  <c r="AQ1277" i="95"/>
  <c r="AQ1273" i="95"/>
  <c r="AQ1269" i="95"/>
  <c r="AQ1265" i="95"/>
  <c r="AQ1261" i="95"/>
  <c r="AQ1257" i="95"/>
  <c r="AQ1253" i="95"/>
  <c r="AQ1249" i="95"/>
  <c r="AQ1245" i="95"/>
  <c r="AQ1241" i="95"/>
  <c r="AQ1237" i="95"/>
  <c r="AQ1233" i="95"/>
  <c r="AQ1229" i="95"/>
  <c r="AQ1225" i="95"/>
  <c r="AQ1217" i="95"/>
  <c r="AQ1213" i="95"/>
  <c r="AQ1209" i="95"/>
  <c r="AQ1205" i="95"/>
  <c r="AQ1201" i="95"/>
  <c r="AQ1197" i="95"/>
  <c r="AQ1193" i="95"/>
  <c r="AQ1189" i="95"/>
  <c r="AQ1185" i="95"/>
  <c r="AQ1181" i="95"/>
  <c r="AQ1177" i="95"/>
  <c r="AQ1173" i="95"/>
  <c r="AQ1169" i="95"/>
  <c r="AQ1165" i="95"/>
  <c r="AQ1161" i="95"/>
  <c r="AQ1157" i="95"/>
  <c r="AQ1153" i="95"/>
  <c r="AQ1149" i="95"/>
  <c r="AQ1145" i="95"/>
  <c r="AQ1141" i="95"/>
  <c r="AQ1137" i="95"/>
  <c r="AQ1133" i="95"/>
  <c r="AQ1129" i="95"/>
  <c r="AQ1125" i="95"/>
  <c r="AQ1121" i="95"/>
  <c r="AQ1117" i="95"/>
  <c r="AQ1113" i="95"/>
  <c r="AQ1109" i="95"/>
  <c r="AQ1105" i="95"/>
  <c r="AQ1101" i="95"/>
  <c r="AQ1097" i="95"/>
  <c r="AQ1093" i="95"/>
  <c r="AQ1089" i="95"/>
  <c r="AQ1085" i="95"/>
  <c r="AQ1081" i="95"/>
  <c r="AQ1077" i="95"/>
  <c r="AQ1073" i="95"/>
  <c r="AQ1069" i="95"/>
  <c r="AQ1065" i="95"/>
  <c r="AQ1061" i="95"/>
  <c r="AQ1057" i="95"/>
  <c r="AQ1053" i="95"/>
  <c r="AQ1049" i="95"/>
  <c r="AQ1045" i="95"/>
  <c r="AQ1041" i="95"/>
  <c r="AQ1037" i="95"/>
  <c r="AQ1033" i="95"/>
  <c r="AQ1029" i="95"/>
  <c r="AQ1025" i="95"/>
  <c r="AQ1021" i="95"/>
  <c r="AQ1017" i="95"/>
  <c r="AQ1013" i="95"/>
  <c r="AQ1009" i="95"/>
  <c r="AQ1005" i="95"/>
  <c r="AQ1001" i="95"/>
  <c r="AQ997" i="95"/>
  <c r="AQ993" i="95"/>
  <c r="AQ989" i="95"/>
  <c r="AQ985" i="95"/>
  <c r="AQ981" i="95"/>
  <c r="AQ977" i="95"/>
  <c r="AQ973" i="95"/>
  <c r="AQ969" i="95"/>
  <c r="AQ965" i="95"/>
  <c r="AQ961" i="95"/>
  <c r="AQ957" i="95"/>
  <c r="AQ953" i="95"/>
  <c r="AQ949" i="95"/>
  <c r="AQ945" i="95"/>
  <c r="AQ941" i="95"/>
  <c r="AQ937" i="95"/>
  <c r="AQ933" i="95"/>
  <c r="AQ929" i="95"/>
  <c r="AQ925" i="95"/>
  <c r="AQ921" i="95"/>
  <c r="AQ917" i="95"/>
  <c r="AQ913" i="95"/>
  <c r="AQ909" i="95"/>
  <c r="AQ905" i="95"/>
  <c r="AQ901" i="95"/>
  <c r="AQ897" i="95"/>
  <c r="AQ893" i="95"/>
  <c r="AQ889" i="95"/>
  <c r="AQ885" i="95"/>
  <c r="AQ881" i="95"/>
  <c r="AQ877" i="95"/>
  <c r="AQ873" i="95"/>
  <c r="AQ869" i="95"/>
  <c r="AQ865" i="95"/>
  <c r="AQ861" i="95"/>
  <c r="AQ857" i="95"/>
  <c r="AQ853" i="95"/>
  <c r="AQ849" i="95"/>
  <c r="AQ845" i="95"/>
  <c r="AQ841" i="95"/>
  <c r="AQ837" i="95"/>
  <c r="AQ833" i="95"/>
  <c r="AQ829" i="95"/>
  <c r="AQ3516" i="95"/>
  <c r="AQ3512" i="95"/>
  <c r="AQ3508" i="95"/>
  <c r="AQ3504" i="95"/>
  <c r="AQ3500" i="95"/>
  <c r="AQ3496" i="95"/>
  <c r="AQ3492" i="95"/>
  <c r="AQ3488" i="95"/>
  <c r="AQ3484" i="95"/>
  <c r="AQ3480" i="95"/>
  <c r="AQ3476" i="95"/>
  <c r="AQ3472" i="95"/>
  <c r="AQ3468" i="95"/>
  <c r="AQ3464" i="95"/>
  <c r="AQ3460" i="95"/>
  <c r="AQ3456" i="95"/>
  <c r="AQ3452" i="95"/>
  <c r="AQ3448" i="95"/>
  <c r="AQ3444" i="95"/>
  <c r="AQ3440" i="95"/>
  <c r="AQ3436" i="95"/>
  <c r="AQ3432" i="95"/>
  <c r="AQ3428" i="95"/>
  <c r="AQ3424" i="95"/>
  <c r="AQ3420" i="95"/>
  <c r="AQ3416" i="95"/>
  <c r="AQ3412" i="95"/>
  <c r="AQ3408" i="95"/>
  <c r="AQ3404" i="95"/>
  <c r="AQ3400" i="95"/>
  <c r="AQ3396" i="95"/>
  <c r="AQ3392" i="95"/>
  <c r="AQ3388" i="95"/>
  <c r="AQ3384" i="95"/>
  <c r="AQ3380" i="95"/>
  <c r="AQ3376" i="95"/>
  <c r="AQ3372" i="95"/>
  <c r="AQ3368" i="95"/>
  <c r="AQ3364" i="95"/>
  <c r="AQ3360" i="95"/>
  <c r="AQ3356" i="95"/>
  <c r="AQ3352" i="95"/>
  <c r="AQ3348" i="95"/>
  <c r="AQ3344" i="95"/>
  <c r="AQ3340" i="95"/>
  <c r="AQ3336" i="95"/>
  <c r="AQ3332" i="95"/>
  <c r="AQ3328" i="95"/>
  <c r="AQ3324" i="95"/>
  <c r="AQ3320" i="95"/>
  <c r="AQ3316" i="95"/>
  <c r="AQ3312" i="95"/>
  <c r="AQ3308" i="95"/>
  <c r="AQ3304" i="95"/>
  <c r="AQ3300" i="95"/>
  <c r="AQ3296" i="95"/>
  <c r="AQ3292" i="95"/>
  <c r="AQ3288" i="95"/>
  <c r="AQ3284" i="95"/>
  <c r="AQ3280" i="95"/>
  <c r="AQ3276" i="95"/>
  <c r="AQ3272" i="95"/>
  <c r="AQ3268" i="95"/>
  <c r="AQ3264" i="95"/>
  <c r="AQ3260" i="95"/>
  <c r="AQ3256" i="95"/>
  <c r="AQ3252" i="95"/>
  <c r="AQ3248" i="95"/>
  <c r="AQ3244" i="95"/>
  <c r="AQ3240" i="95"/>
  <c r="AQ3236" i="95"/>
  <c r="AQ3232" i="95"/>
  <c r="AQ3228" i="95"/>
  <c r="AQ3224" i="95"/>
  <c r="AQ3220" i="95"/>
  <c r="AQ3216" i="95"/>
  <c r="AQ3212" i="95"/>
  <c r="AQ3208" i="95"/>
  <c r="AQ3204" i="95"/>
  <c r="AQ3200" i="95"/>
  <c r="AQ3196" i="95"/>
  <c r="AQ3192" i="95"/>
  <c r="AQ3188" i="95"/>
  <c r="AQ3180" i="95"/>
  <c r="AQ3176" i="95"/>
  <c r="AQ3172" i="95"/>
  <c r="AQ3168" i="95"/>
  <c r="AQ3164" i="95"/>
  <c r="AQ3160" i="95"/>
  <c r="AQ3156" i="95"/>
  <c r="AQ3152" i="95"/>
  <c r="AQ3148" i="95"/>
  <c r="AQ3144" i="95"/>
  <c r="AQ3140" i="95"/>
  <c r="AQ3136" i="95"/>
  <c r="AQ3132" i="95"/>
  <c r="AQ3128" i="95"/>
  <c r="AQ3124" i="95"/>
  <c r="AQ3120" i="95"/>
  <c r="AQ3116" i="95"/>
  <c r="AQ3112" i="95"/>
  <c r="AQ3108" i="95"/>
  <c r="AQ3104" i="95"/>
  <c r="AQ3100" i="95"/>
  <c r="AQ3096" i="95"/>
  <c r="AQ3092" i="95"/>
  <c r="AQ3088" i="95"/>
  <c r="AQ3084" i="95"/>
  <c r="AQ3080" i="95"/>
  <c r="AQ3076" i="95"/>
  <c r="AQ3072" i="95"/>
  <c r="AQ3068" i="95"/>
  <c r="AQ3064" i="95"/>
  <c r="AQ3060" i="95"/>
  <c r="AQ3056" i="95"/>
  <c r="AQ3052" i="95"/>
  <c r="AQ3048" i="95"/>
  <c r="AQ3044" i="95"/>
  <c r="AQ3040" i="95"/>
  <c r="AQ3036" i="95"/>
  <c r="AQ3032" i="95"/>
  <c r="AQ3028" i="95"/>
  <c r="AQ3024" i="95"/>
  <c r="AQ3020" i="95"/>
  <c r="AQ3016" i="95"/>
  <c r="AQ3012" i="95"/>
  <c r="AQ3008" i="95"/>
  <c r="AQ3004" i="95"/>
  <c r="AQ3000" i="95"/>
  <c r="AQ2996" i="95"/>
  <c r="AQ2992" i="95"/>
  <c r="AQ2988" i="95"/>
  <c r="AQ2984" i="95"/>
  <c r="AQ2980" i="95"/>
  <c r="AQ2976" i="95"/>
  <c r="AQ2972" i="95"/>
  <c r="AQ2968" i="95"/>
  <c r="AQ2964" i="95"/>
  <c r="AQ2960" i="95"/>
  <c r="AQ2956" i="95"/>
  <c r="AQ2952" i="95"/>
  <c r="AQ2948" i="95"/>
  <c r="AQ2944" i="95"/>
  <c r="AQ2940" i="95"/>
  <c r="AQ2936" i="95"/>
  <c r="AQ2932" i="95"/>
  <c r="AQ2928" i="95"/>
  <c r="AQ2924" i="95"/>
  <c r="AQ2920" i="95"/>
  <c r="AQ2916" i="95"/>
  <c r="AQ2912" i="95"/>
  <c r="AQ2908" i="95"/>
  <c r="AQ2904" i="95"/>
  <c r="AQ2900" i="95"/>
  <c r="AQ2896" i="95"/>
  <c r="AQ2892" i="95"/>
  <c r="AQ2888" i="95"/>
  <c r="AQ2884" i="95"/>
  <c r="AQ2880" i="95"/>
  <c r="AQ2876" i="95"/>
  <c r="AQ2872" i="95"/>
  <c r="AQ2868" i="95"/>
  <c r="AQ2864" i="95"/>
  <c r="AQ2860" i="95"/>
  <c r="AQ2856" i="95"/>
  <c r="AQ2852" i="95"/>
  <c r="AQ2848" i="95"/>
  <c r="AQ2844" i="95"/>
  <c r="AQ2840" i="95"/>
  <c r="AQ2836" i="95"/>
  <c r="AQ2832" i="95"/>
  <c r="AQ2828" i="95"/>
  <c r="AQ2824" i="95"/>
  <c r="AQ2820" i="95"/>
  <c r="AQ2816" i="95"/>
  <c r="AQ2812" i="95"/>
  <c r="AQ2808" i="95"/>
  <c r="AQ2804" i="95"/>
  <c r="AQ2800" i="95"/>
  <c r="AQ2796" i="95"/>
  <c r="AQ2792" i="95"/>
  <c r="AQ2788" i="95"/>
  <c r="AQ2784" i="95"/>
  <c r="AQ2780" i="95"/>
  <c r="AQ2776" i="95"/>
  <c r="AQ2772" i="95"/>
  <c r="AQ2768" i="95"/>
  <c r="AQ2764" i="95"/>
  <c r="AQ2760" i="95"/>
  <c r="AQ2756" i="95"/>
  <c r="AQ2752" i="95"/>
  <c r="AQ2748" i="95"/>
  <c r="AQ2744" i="95"/>
  <c r="AQ2740" i="95"/>
  <c r="AQ2736" i="95"/>
  <c r="AQ2732" i="95"/>
  <c r="AQ2728" i="95"/>
  <c r="AQ2724" i="95"/>
  <c r="AQ2720" i="95"/>
  <c r="AQ2716" i="95"/>
  <c r="AQ2712" i="95"/>
  <c r="AQ2708" i="95"/>
  <c r="AQ2704" i="95"/>
  <c r="AQ2700" i="95"/>
  <c r="AQ2696" i="95"/>
  <c r="AQ2692" i="95"/>
  <c r="AQ2688" i="95"/>
  <c r="AQ2684" i="95"/>
  <c r="AQ2680" i="95"/>
  <c r="AQ2676" i="95"/>
  <c r="AQ2672" i="95"/>
  <c r="AQ2668" i="95"/>
  <c r="AQ2664" i="95"/>
  <c r="AQ2660" i="95"/>
  <c r="AQ2656" i="95"/>
  <c r="AQ2652" i="95"/>
  <c r="AQ2648" i="95"/>
  <c r="AQ2644" i="95"/>
  <c r="AQ2640" i="95"/>
  <c r="AQ2636" i="95"/>
  <c r="AQ2632" i="95"/>
  <c r="AQ2628" i="95"/>
  <c r="AQ2624" i="95"/>
  <c r="AQ2620" i="95"/>
  <c r="AQ2616" i="95"/>
  <c r="AQ2612" i="95"/>
  <c r="AQ2608" i="95"/>
  <c r="AQ2604" i="95"/>
  <c r="AQ2600" i="95"/>
  <c r="AQ2596" i="95"/>
  <c r="AQ2592" i="95"/>
  <c r="AQ2588" i="95"/>
  <c r="AQ2584" i="95"/>
  <c r="AQ2576" i="95"/>
  <c r="AQ2572" i="95"/>
  <c r="AQ2568" i="95"/>
  <c r="AQ2564" i="95"/>
  <c r="AQ2560" i="95"/>
  <c r="AQ2556" i="95"/>
  <c r="AQ2552" i="95"/>
  <c r="AQ2548" i="95"/>
  <c r="AQ2544" i="95"/>
  <c r="AQ2540" i="95"/>
  <c r="AQ2536" i="95"/>
  <c r="AQ2532" i="95"/>
  <c r="AQ2528" i="95"/>
  <c r="AQ2524" i="95"/>
  <c r="AQ2520" i="95"/>
  <c r="AQ2516" i="95"/>
  <c r="AQ2512" i="95"/>
  <c r="AQ2508" i="95"/>
  <c r="AQ2504" i="95"/>
  <c r="AQ2500" i="95"/>
  <c r="AQ2496" i="95"/>
  <c r="AQ2492" i="95"/>
  <c r="AQ2488" i="95"/>
  <c r="AQ2484" i="95"/>
  <c r="AQ2480" i="95"/>
  <c r="AQ2476" i="95"/>
  <c r="AQ2472" i="95"/>
  <c r="AQ2468" i="95"/>
  <c r="AQ2464" i="95"/>
  <c r="AQ2460" i="95"/>
  <c r="AQ2456" i="95"/>
  <c r="AQ2452" i="95"/>
  <c r="AQ2448" i="95"/>
  <c r="AQ2444" i="95"/>
  <c r="AQ2440" i="95"/>
  <c r="AQ2436" i="95"/>
  <c r="AQ2432" i="95"/>
  <c r="AQ2428" i="95"/>
  <c r="AQ2424" i="95"/>
  <c r="AQ2420" i="95"/>
  <c r="AQ2416" i="95"/>
  <c r="AQ2412" i="95"/>
  <c r="AQ2408" i="95"/>
  <c r="AQ2404" i="95"/>
  <c r="AQ2400" i="95"/>
  <c r="AQ2396" i="95"/>
  <c r="AQ2392" i="95"/>
  <c r="AQ2388" i="95"/>
  <c r="AQ2384" i="95"/>
  <c r="AQ2380" i="95"/>
  <c r="AQ2376" i="95"/>
  <c r="AQ2372" i="95"/>
  <c r="AQ2368" i="95"/>
  <c r="AQ2364" i="95"/>
  <c r="AQ2360" i="95"/>
  <c r="AQ2356" i="95"/>
  <c r="AQ2352" i="95"/>
  <c r="AQ2348" i="95"/>
  <c r="AQ2344" i="95"/>
  <c r="AQ2340" i="95"/>
  <c r="AQ2336" i="95"/>
  <c r="AQ2332" i="95"/>
  <c r="AQ2328" i="95"/>
  <c r="AQ2324" i="95"/>
  <c r="AQ2320" i="95"/>
  <c r="AQ2316" i="95"/>
  <c r="AQ2312" i="95"/>
  <c r="AQ2308" i="95"/>
  <c r="AQ2304" i="95"/>
  <c r="AQ2300" i="95"/>
  <c r="AQ2296" i="95"/>
  <c r="AQ2292" i="95"/>
  <c r="AQ2288" i="95"/>
  <c r="AQ2284" i="95"/>
  <c r="AQ2280" i="95"/>
  <c r="AQ2276" i="95"/>
  <c r="AQ2272" i="95"/>
  <c r="AQ2268" i="95"/>
  <c r="AQ2264" i="95"/>
  <c r="AQ2260" i="95"/>
  <c r="AQ2256" i="95"/>
  <c r="AQ2252" i="95"/>
  <c r="AQ2248" i="95"/>
  <c r="AQ2244" i="95"/>
  <c r="AQ2240" i="95"/>
  <c r="AQ2236" i="95"/>
  <c r="AQ2232" i="95"/>
  <c r="AQ2228" i="95"/>
  <c r="AQ2224" i="95"/>
  <c r="AQ2220" i="95"/>
  <c r="AQ2216" i="95"/>
  <c r="AQ2212" i="95"/>
  <c r="AQ2208" i="95"/>
  <c r="AQ2204" i="95"/>
  <c r="AQ2200" i="95"/>
  <c r="AQ2196" i="95"/>
  <c r="AQ2192" i="95"/>
  <c r="AQ2188" i="95"/>
  <c r="AQ2184" i="95"/>
  <c r="AQ2180" i="95"/>
  <c r="AQ2176" i="95"/>
  <c r="AQ2172" i="95"/>
  <c r="AQ2168" i="95"/>
  <c r="AQ2164" i="95"/>
  <c r="AQ2160" i="95"/>
  <c r="AQ2156" i="95"/>
  <c r="AQ2152" i="95"/>
  <c r="AQ2148" i="95"/>
  <c r="AQ2144" i="95"/>
  <c r="AQ2140" i="95"/>
  <c r="AQ2136" i="95"/>
  <c r="AQ2132" i="95"/>
  <c r="AQ2128" i="95"/>
  <c r="AQ2124" i="95"/>
  <c r="AQ2120" i="95"/>
  <c r="AQ2116" i="95"/>
  <c r="AQ2112" i="95"/>
  <c r="AQ2108" i="95"/>
  <c r="AQ2104" i="95"/>
  <c r="AQ2100" i="95"/>
  <c r="AQ2096" i="95"/>
  <c r="AQ2092" i="95"/>
  <c r="AQ2088" i="95"/>
  <c r="AQ2084" i="95"/>
  <c r="AQ2080" i="95"/>
  <c r="AQ2076" i="95"/>
  <c r="AQ2072" i="95"/>
  <c r="AQ2068" i="95"/>
  <c r="AQ2064" i="95"/>
  <c r="AQ2060" i="95"/>
  <c r="AQ2056" i="95"/>
  <c r="AQ2052" i="95"/>
  <c r="AQ2048" i="95"/>
  <c r="AQ2044" i="95"/>
  <c r="AQ2040" i="95"/>
  <c r="AQ2036" i="95"/>
  <c r="AQ2032" i="95"/>
  <c r="AQ2028" i="95"/>
  <c r="AQ2024" i="95"/>
  <c r="AQ2020" i="95"/>
  <c r="AQ2016" i="95"/>
  <c r="AQ2012" i="95"/>
  <c r="AQ2008" i="95"/>
  <c r="AQ2004" i="95"/>
  <c r="AQ2000" i="95"/>
  <c r="AQ1996" i="95"/>
  <c r="AQ1992" i="95"/>
  <c r="AQ1988" i="95"/>
  <c r="AQ1984" i="95"/>
  <c r="AQ1980" i="95"/>
  <c r="AQ1972" i="95"/>
  <c r="AQ1968" i="95"/>
  <c r="AQ1964" i="95"/>
  <c r="AQ1960" i="95"/>
  <c r="AQ1956" i="95"/>
  <c r="AQ1952" i="95"/>
  <c r="AQ1948" i="95"/>
  <c r="AQ1944" i="95"/>
  <c r="AQ1940" i="95"/>
  <c r="AQ1936" i="95"/>
  <c r="AQ1932" i="95"/>
  <c r="AQ1928" i="95"/>
  <c r="AQ1924" i="95"/>
  <c r="AQ1920" i="95"/>
  <c r="AQ1916" i="95"/>
  <c r="AQ1912" i="95"/>
  <c r="AQ1908" i="95"/>
  <c r="AQ1904" i="95"/>
  <c r="AQ1900" i="95"/>
  <c r="AQ1896" i="95"/>
  <c r="AQ1892" i="95"/>
  <c r="AQ1888" i="95"/>
  <c r="AQ1884" i="95"/>
  <c r="AQ1880" i="95"/>
  <c r="AQ1876" i="95"/>
  <c r="AQ1872" i="95"/>
  <c r="AQ1868" i="95"/>
  <c r="AQ1864" i="95"/>
  <c r="AQ1860" i="95"/>
  <c r="AQ1856" i="95"/>
  <c r="AQ1852" i="95"/>
  <c r="AQ1848" i="95"/>
  <c r="AQ1844" i="95"/>
  <c r="AQ1840" i="95"/>
  <c r="AQ1836" i="95"/>
  <c r="AQ1832" i="95"/>
  <c r="AQ1828" i="95"/>
  <c r="AQ1824" i="95"/>
  <c r="AQ1820" i="95"/>
  <c r="AQ1816" i="95"/>
  <c r="AQ1812" i="95"/>
  <c r="AQ1808" i="95"/>
  <c r="AQ1804" i="95"/>
  <c r="AQ1800" i="95"/>
  <c r="AQ1796" i="95"/>
  <c r="AQ1792" i="95"/>
  <c r="AQ1788" i="95"/>
  <c r="AQ1784" i="95"/>
  <c r="AQ1780" i="95"/>
  <c r="AQ1776" i="95"/>
  <c r="AQ1772" i="95"/>
  <c r="AQ1768" i="95"/>
  <c r="AQ1764" i="95"/>
  <c r="AQ1760" i="95"/>
  <c r="AQ1756" i="95"/>
  <c r="AQ1752" i="95"/>
  <c r="AQ1748" i="95"/>
  <c r="AQ1744" i="95"/>
  <c r="AQ1740" i="95"/>
  <c r="AQ1736" i="95"/>
  <c r="AQ1732" i="95"/>
  <c r="AQ1728" i="95"/>
  <c r="AQ1724" i="95"/>
  <c r="AQ1720" i="95"/>
  <c r="AQ1716" i="95"/>
  <c r="AQ1712" i="95"/>
  <c r="AQ1708" i="95"/>
  <c r="AQ1704" i="95"/>
  <c r="AQ1700" i="95"/>
  <c r="AQ1696" i="95"/>
  <c r="AQ1692" i="95"/>
  <c r="AQ1688" i="95"/>
  <c r="AQ1684" i="95"/>
  <c r="AQ1680" i="95"/>
  <c r="AQ1676" i="95"/>
  <c r="AQ1672" i="95"/>
  <c r="AQ1668" i="95"/>
  <c r="AQ1664" i="95"/>
  <c r="AQ1660" i="95"/>
  <c r="AQ1656" i="95"/>
  <c r="AQ1652" i="95"/>
  <c r="AQ1648" i="95"/>
  <c r="AQ1644" i="95"/>
  <c r="AQ1640" i="95"/>
  <c r="AQ1636" i="95"/>
  <c r="AQ1632" i="95"/>
  <c r="AQ1628" i="95"/>
  <c r="AQ1624" i="95"/>
  <c r="AQ1620" i="95"/>
  <c r="AQ1616" i="95"/>
  <c r="AQ1612" i="95"/>
  <c r="AQ1608" i="95"/>
  <c r="AQ1604" i="95"/>
  <c r="AQ1600" i="95"/>
  <c r="AQ1596" i="95"/>
  <c r="AQ1592" i="95"/>
  <c r="AQ1588" i="95"/>
  <c r="AQ1584" i="95"/>
  <c r="AQ1580" i="95"/>
  <c r="AQ1576" i="95"/>
  <c r="AQ1572" i="95"/>
  <c r="AQ1568" i="95"/>
  <c r="AQ1564" i="95"/>
  <c r="AQ1560" i="95"/>
  <c r="AQ1556" i="95"/>
  <c r="AQ1552" i="95"/>
  <c r="AQ1548" i="95"/>
  <c r="AQ1544" i="95"/>
  <c r="AQ1540" i="95"/>
  <c r="AQ1536" i="95"/>
  <c r="AQ1532" i="95"/>
  <c r="AQ1528" i="95"/>
  <c r="AQ1524" i="95"/>
  <c r="AQ1520" i="95"/>
  <c r="AQ1516" i="95"/>
  <c r="AQ1512" i="95"/>
  <c r="AQ1508" i="95"/>
  <c r="AQ1504" i="95"/>
  <c r="AQ1500" i="95"/>
  <c r="AQ1496" i="95"/>
  <c r="AQ1492" i="95"/>
  <c r="AQ1488" i="95"/>
  <c r="AQ1484" i="95"/>
  <c r="AQ1480" i="95"/>
  <c r="AQ1476" i="95"/>
  <c r="AQ1472" i="95"/>
  <c r="AQ1468" i="95"/>
  <c r="AQ1464" i="95"/>
  <c r="AQ1460" i="95"/>
  <c r="AQ1456" i="95"/>
  <c r="AQ1452" i="95"/>
  <c r="AQ1448" i="95"/>
  <c r="AQ1444" i="95"/>
  <c r="AQ1440" i="95"/>
  <c r="AQ1436" i="95"/>
  <c r="AQ1432" i="95"/>
  <c r="AQ1428" i="95"/>
  <c r="AQ1424" i="95"/>
  <c r="AQ1420" i="95"/>
  <c r="AQ1416" i="95"/>
  <c r="AQ1412" i="95"/>
  <c r="AQ1408" i="95"/>
  <c r="AQ1404" i="95"/>
  <c r="AQ1400" i="95"/>
  <c r="AQ1396" i="95"/>
  <c r="AQ1392" i="95"/>
  <c r="AQ1388" i="95"/>
  <c r="AQ1384" i="95"/>
  <c r="AQ1380" i="95"/>
  <c r="AQ1376" i="95"/>
  <c r="AQ1368" i="95"/>
  <c r="AQ1364" i="95"/>
  <c r="AQ1360" i="95"/>
  <c r="AQ1356" i="95"/>
  <c r="AQ1352" i="95"/>
  <c r="AQ1348" i="95"/>
  <c r="AQ1344" i="95"/>
  <c r="AQ1340" i="95"/>
  <c r="AQ1336" i="95"/>
  <c r="AQ1332" i="95"/>
  <c r="AQ1328" i="95"/>
  <c r="AQ1324" i="95"/>
  <c r="AQ1320" i="95"/>
  <c r="AQ1316" i="95"/>
  <c r="AQ1312" i="95"/>
  <c r="AQ1308" i="95"/>
  <c r="AQ1304" i="95"/>
  <c r="AQ1300" i="95"/>
  <c r="AQ1296" i="95"/>
  <c r="AQ1292" i="95"/>
  <c r="AQ1288" i="95"/>
  <c r="AQ1284" i="95"/>
  <c r="AQ1280" i="95"/>
  <c r="AQ1276" i="95"/>
  <c r="AQ1272" i="95"/>
  <c r="AQ1268" i="95"/>
  <c r="AQ1264" i="95"/>
  <c r="AQ1260" i="95"/>
  <c r="AQ1256" i="95"/>
  <c r="AQ1252" i="95"/>
  <c r="AQ1248" i="95"/>
  <c r="AQ1244" i="95"/>
  <c r="AQ1240" i="95"/>
  <c r="AQ1236" i="95"/>
  <c r="AQ1232" i="95"/>
  <c r="AQ1228" i="95"/>
  <c r="AQ1224" i="95"/>
  <c r="AQ1220" i="95"/>
  <c r="AQ1216" i="95"/>
  <c r="AQ1212" i="95"/>
  <c r="AQ1208" i="95"/>
  <c r="AQ1204" i="95"/>
  <c r="AQ1200" i="95"/>
  <c r="AQ1196" i="95"/>
  <c r="AQ1192" i="95"/>
  <c r="AQ1188" i="95"/>
  <c r="AQ1184" i="95"/>
  <c r="AQ1180" i="95"/>
  <c r="AQ1176" i="95"/>
  <c r="AQ1172" i="95"/>
  <c r="AQ1168" i="95"/>
  <c r="AQ1164" i="95"/>
  <c r="AQ1160" i="95"/>
  <c r="AQ1156" i="95"/>
  <c r="AQ1152" i="95"/>
  <c r="AQ1148" i="95"/>
  <c r="AQ1144" i="95"/>
  <c r="AQ1140" i="95"/>
  <c r="AQ1136" i="95"/>
  <c r="AQ1132" i="95"/>
  <c r="AQ1128" i="95"/>
  <c r="AQ1124" i="95"/>
  <c r="AQ1120" i="95"/>
  <c r="AQ1116" i="95"/>
  <c r="AQ1112" i="95"/>
  <c r="AQ1108" i="95"/>
  <c r="AQ1104" i="95"/>
  <c r="AQ1100" i="95"/>
  <c r="AQ1096" i="95"/>
  <c r="AQ1092" i="95"/>
  <c r="AQ1088" i="95"/>
  <c r="AQ1084" i="95"/>
  <c r="AQ1080" i="95"/>
  <c r="AQ1076" i="95"/>
  <c r="AQ1072" i="95"/>
  <c r="AQ1068" i="95"/>
  <c r="AQ1064" i="95"/>
  <c r="AQ1060" i="95"/>
  <c r="AQ1056" i="95"/>
  <c r="AQ1052" i="95"/>
  <c r="AQ1048" i="95"/>
  <c r="AQ1044" i="95"/>
  <c r="AQ1040" i="95"/>
  <c r="AQ1036" i="95"/>
  <c r="AQ1032" i="95"/>
  <c r="AQ1028" i="95"/>
  <c r="AQ1024" i="95"/>
  <c r="AQ1020" i="95"/>
  <c r="AQ1016" i="95"/>
  <c r="AQ1012" i="95"/>
  <c r="AQ1008" i="95"/>
  <c r="AQ1004" i="95"/>
  <c r="AQ1000" i="95"/>
  <c r="AQ996" i="95"/>
  <c r="AQ992" i="95"/>
  <c r="AQ988" i="95"/>
  <c r="AQ984" i="95"/>
  <c r="AQ980" i="95"/>
  <c r="AQ976" i="95"/>
  <c r="AQ972" i="95"/>
  <c r="AQ968" i="95"/>
  <c r="AQ964" i="95"/>
  <c r="AQ960" i="95"/>
  <c r="AQ956" i="95"/>
  <c r="AQ952" i="95"/>
  <c r="AQ948" i="95"/>
  <c r="AQ944" i="95"/>
  <c r="AQ940" i="95"/>
  <c r="AQ936" i="95"/>
  <c r="AQ932" i="95"/>
  <c r="AQ928" i="95"/>
  <c r="AQ924" i="95"/>
  <c r="AQ920" i="95"/>
  <c r="AQ916" i="95"/>
  <c r="AQ912" i="95"/>
  <c r="AQ908" i="95"/>
  <c r="AQ904" i="95"/>
  <c r="AQ900" i="95"/>
  <c r="AQ896" i="95"/>
  <c r="AQ892" i="95"/>
  <c r="AQ888" i="95"/>
  <c r="AQ884" i="95"/>
  <c r="AQ880" i="95"/>
  <c r="AQ876" i="95"/>
  <c r="AQ872" i="95"/>
  <c r="AQ868" i="95"/>
  <c r="AQ864" i="95"/>
  <c r="AQ860" i="95"/>
  <c r="AQ856" i="95"/>
  <c r="AQ852" i="95"/>
  <c r="AQ848" i="95"/>
  <c r="AQ844" i="95"/>
  <c r="AQ840" i="95"/>
  <c r="AQ836" i="95"/>
  <c r="AQ832" i="95"/>
  <c r="AQ828" i="95"/>
  <c r="AQ3331" i="95"/>
  <c r="AQ3327" i="95"/>
  <c r="AQ3323" i="95"/>
  <c r="AQ3319" i="95"/>
  <c r="AQ3315" i="95"/>
  <c r="AQ3311" i="95"/>
  <c r="AQ3307" i="95"/>
  <c r="AQ3303" i="95"/>
  <c r="AQ3299" i="95"/>
  <c r="AQ3295" i="95"/>
  <c r="AQ3291" i="95"/>
  <c r="AQ3287" i="95"/>
  <c r="AQ3283" i="95"/>
  <c r="AQ3279" i="95"/>
  <c r="AQ3275" i="95"/>
  <c r="AQ3271" i="95"/>
  <c r="AQ3267" i="95"/>
  <c r="AQ3263" i="95"/>
  <c r="AQ3259" i="95"/>
  <c r="AQ3255" i="95"/>
  <c r="AQ3251" i="95"/>
  <c r="AQ3247" i="95"/>
  <c r="AQ3243" i="95"/>
  <c r="AQ3239" i="95"/>
  <c r="AQ3235" i="95"/>
  <c r="AQ3231" i="95"/>
  <c r="AQ3227" i="95"/>
  <c r="AQ3223" i="95"/>
  <c r="AQ3219" i="95"/>
  <c r="AQ3215" i="95"/>
  <c r="AQ3211" i="95"/>
  <c r="AQ3207" i="95"/>
  <c r="AQ3203" i="95"/>
  <c r="AQ3199" i="95"/>
  <c r="AQ3195" i="95"/>
  <c r="AQ3191" i="95"/>
  <c r="AQ3187" i="95"/>
  <c r="AQ3183" i="95"/>
  <c r="AQ3179" i="95"/>
  <c r="AQ3175" i="95"/>
  <c r="AQ3171" i="95"/>
  <c r="AQ3167" i="95"/>
  <c r="AQ3163" i="95"/>
  <c r="AQ3159" i="95"/>
  <c r="AQ3155" i="95"/>
  <c r="AQ3151" i="95"/>
  <c r="AQ3147" i="95"/>
  <c r="AQ3143" i="95"/>
  <c r="AQ3139" i="95"/>
  <c r="AQ3135" i="95"/>
  <c r="AQ3131" i="95"/>
  <c r="AQ3127" i="95"/>
  <c r="AQ3123" i="95"/>
  <c r="AQ3119" i="95"/>
  <c r="AQ3115" i="95"/>
  <c r="AQ3111" i="95"/>
  <c r="AQ3107" i="95"/>
  <c r="AQ3103" i="95"/>
  <c r="AQ3099" i="95"/>
  <c r="AQ3095" i="95"/>
  <c r="AQ3091" i="95"/>
  <c r="AQ3087" i="95"/>
  <c r="AQ3083" i="95"/>
  <c r="AQ3079" i="95"/>
  <c r="AQ3075" i="95"/>
  <c r="AQ3071" i="95"/>
  <c r="AQ3067" i="95"/>
  <c r="AQ3063" i="95"/>
  <c r="AQ3059" i="95"/>
  <c r="AQ3055" i="95"/>
  <c r="AQ3051" i="95"/>
  <c r="AQ3047" i="95"/>
  <c r="AQ3043" i="95"/>
  <c r="AQ3039" i="95"/>
  <c r="AQ3035" i="95"/>
  <c r="AQ3031" i="95"/>
  <c r="AQ3027" i="95"/>
  <c r="AQ3023" i="95"/>
  <c r="AQ3019" i="95"/>
  <c r="AQ3015" i="95"/>
  <c r="AQ3011" i="95"/>
  <c r="AQ3007" i="95"/>
  <c r="AQ3003" i="95"/>
  <c r="AQ2999" i="95"/>
  <c r="AQ2995" i="95"/>
  <c r="AQ2991" i="95"/>
  <c r="AQ2987" i="95"/>
  <c r="AQ2983" i="95"/>
  <c r="AQ2979" i="95"/>
  <c r="AQ2975" i="95"/>
  <c r="AQ2971" i="95"/>
  <c r="AQ2967" i="95"/>
  <c r="AQ2963" i="95"/>
  <c r="AQ2959" i="95"/>
  <c r="AQ2955" i="95"/>
  <c r="AQ2951" i="95"/>
  <c r="AQ2947" i="95"/>
  <c r="AQ2943" i="95"/>
  <c r="AQ2939" i="95"/>
  <c r="AQ2935" i="95"/>
  <c r="AQ2931" i="95"/>
  <c r="AQ2927" i="95"/>
  <c r="AQ2923" i="95"/>
  <c r="AQ2919" i="95"/>
  <c r="AQ2915" i="95"/>
  <c r="AQ2911" i="95"/>
  <c r="AQ2907" i="95"/>
  <c r="AQ2903" i="95"/>
  <c r="AQ2899" i="95"/>
  <c r="AQ2895" i="95"/>
  <c r="AQ2891" i="95"/>
  <c r="AQ2887" i="95"/>
  <c r="AQ2883" i="95"/>
  <c r="AQ2879" i="95"/>
  <c r="AQ2875" i="95"/>
  <c r="AQ2871" i="95"/>
  <c r="AQ2867" i="95"/>
  <c r="AQ2863" i="95"/>
  <c r="AQ2859" i="95"/>
  <c r="AQ2855" i="95"/>
  <c r="AQ2851" i="95"/>
  <c r="AQ2847" i="95"/>
  <c r="AQ2843" i="95"/>
  <c r="AQ2839" i="95"/>
  <c r="AQ2835" i="95"/>
  <c r="AQ2831" i="95"/>
  <c r="AQ2827" i="95"/>
  <c r="AQ2823" i="95"/>
  <c r="AQ2819" i="95"/>
  <c r="AQ2815" i="95"/>
  <c r="AQ2811" i="95"/>
  <c r="AQ2807" i="95"/>
  <c r="AQ2803" i="95"/>
  <c r="AQ2799" i="95"/>
  <c r="AQ2795" i="95"/>
  <c r="AQ2791" i="95"/>
  <c r="AQ2787" i="95"/>
  <c r="AQ2783" i="95"/>
  <c r="AQ2779" i="95"/>
  <c r="AQ2775" i="95"/>
  <c r="AQ2771" i="95"/>
  <c r="AQ2767" i="95"/>
  <c r="AQ2763" i="95"/>
  <c r="AQ2759" i="95"/>
  <c r="AQ2755" i="95"/>
  <c r="AQ2751" i="95"/>
  <c r="AQ2747" i="95"/>
  <c r="AQ2743" i="95"/>
  <c r="AQ2739" i="95"/>
  <c r="AQ2735" i="95"/>
  <c r="AQ2727" i="95"/>
  <c r="AQ2723" i="95"/>
  <c r="AQ2719" i="95"/>
  <c r="AQ2715" i="95"/>
  <c r="AQ2711" i="95"/>
  <c r="AQ2707" i="95"/>
  <c r="AQ2703" i="95"/>
  <c r="AQ2699" i="95"/>
  <c r="AQ2695" i="95"/>
  <c r="AQ2691" i="95"/>
  <c r="AQ2687" i="95"/>
  <c r="AQ2683" i="95"/>
  <c r="AQ2679" i="95"/>
  <c r="AQ2675" i="95"/>
  <c r="AQ2671" i="95"/>
  <c r="AQ2667" i="95"/>
  <c r="AQ2663" i="95"/>
  <c r="AQ2659" i="95"/>
  <c r="AQ2655" i="95"/>
  <c r="AQ2651" i="95"/>
  <c r="AQ2647" i="95"/>
  <c r="AQ2643" i="95"/>
  <c r="AQ2639" i="95"/>
  <c r="AQ2635" i="95"/>
  <c r="AQ2631" i="95"/>
  <c r="AQ2627" i="95"/>
  <c r="AQ2623" i="95"/>
  <c r="AQ2619" i="95"/>
  <c r="AQ2615" i="95"/>
  <c r="AQ2611" i="95"/>
  <c r="AQ2607" i="95"/>
  <c r="AQ2603" i="95"/>
  <c r="AQ2599" i="95"/>
  <c r="AQ2595" i="95"/>
  <c r="AQ2591" i="95"/>
  <c r="AQ2587" i="95"/>
  <c r="AQ2583" i="95"/>
  <c r="AQ2579" i="95"/>
  <c r="AQ2575" i="95"/>
  <c r="AQ2571" i="95"/>
  <c r="AQ2567" i="95"/>
  <c r="AQ2563" i="95"/>
  <c r="AQ2559" i="95"/>
  <c r="AQ2555" i="95"/>
  <c r="AQ2551" i="95"/>
  <c r="AQ2547" i="95"/>
  <c r="AQ2543" i="95"/>
  <c r="AQ2539" i="95"/>
  <c r="AQ2535" i="95"/>
  <c r="AQ2531" i="95"/>
  <c r="AQ2527" i="95"/>
  <c r="AQ2523" i="95"/>
  <c r="AQ2519" i="95"/>
  <c r="AQ2515" i="95"/>
  <c r="AQ2511" i="95"/>
  <c r="AQ2507" i="95"/>
  <c r="AQ2503" i="95"/>
  <c r="AQ2499" i="95"/>
  <c r="AQ2495" i="95"/>
  <c r="AQ2491" i="95"/>
  <c r="AQ2487" i="95"/>
  <c r="AQ2483" i="95"/>
  <c r="AQ2479" i="95"/>
  <c r="AQ2475" i="95"/>
  <c r="AQ2471" i="95"/>
  <c r="AQ2467" i="95"/>
  <c r="AQ2463" i="95"/>
  <c r="AQ2459" i="95"/>
  <c r="AQ2455" i="95"/>
  <c r="AQ2451" i="95"/>
  <c r="AQ2447" i="95"/>
  <c r="AQ2443" i="95"/>
  <c r="AQ2439" i="95"/>
  <c r="AQ2435" i="95"/>
  <c r="AQ2431" i="95"/>
  <c r="AQ2427" i="95"/>
  <c r="AQ2423" i="95"/>
  <c r="AQ2419" i="95"/>
  <c r="AQ2415" i="95"/>
  <c r="AQ2411" i="95"/>
  <c r="AQ2407" i="95"/>
  <c r="AQ2403" i="95"/>
  <c r="AQ2399" i="95"/>
  <c r="AQ2395" i="95"/>
  <c r="AQ2391" i="95"/>
  <c r="AQ2387" i="95"/>
  <c r="AQ2383" i="95"/>
  <c r="AQ2379" i="95"/>
  <c r="AQ2375" i="95"/>
  <c r="AQ2371" i="95"/>
  <c r="AQ2367" i="95"/>
  <c r="AQ2363" i="95"/>
  <c r="AQ2359" i="95"/>
  <c r="AQ2355" i="95"/>
  <c r="AQ2351" i="95"/>
  <c r="AQ2347" i="95"/>
  <c r="AQ2343" i="95"/>
  <c r="AQ2339" i="95"/>
  <c r="AQ2335" i="95"/>
  <c r="AQ2331" i="95"/>
  <c r="AQ2327" i="95"/>
  <c r="AQ2323" i="95"/>
  <c r="AQ2319" i="95"/>
  <c r="AQ2315" i="95"/>
  <c r="AQ2311" i="95"/>
  <c r="AQ2307" i="95"/>
  <c r="AQ2303" i="95"/>
  <c r="AQ2299" i="95"/>
  <c r="AQ2295" i="95"/>
  <c r="AQ2291" i="95"/>
  <c r="AQ2287" i="95"/>
  <c r="AQ2283" i="95"/>
  <c r="AQ2279" i="95"/>
  <c r="AQ2275" i="95"/>
  <c r="AQ2271" i="95"/>
  <c r="AQ2267" i="95"/>
  <c r="AQ2263" i="95"/>
  <c r="AQ2259" i="95"/>
  <c r="AQ2255" i="95"/>
  <c r="AQ2251" i="95"/>
  <c r="AQ2247" i="95"/>
  <c r="AQ2243" i="95"/>
  <c r="AQ2239" i="95"/>
  <c r="AQ2235" i="95"/>
  <c r="AQ2231" i="95"/>
  <c r="AQ2227" i="95"/>
  <c r="AQ2223" i="95"/>
  <c r="AQ2219" i="95"/>
  <c r="AQ2215" i="95"/>
  <c r="AQ2211" i="95"/>
  <c r="AQ2207" i="95"/>
  <c r="AQ2203" i="95"/>
  <c r="AQ2199" i="95"/>
  <c r="AQ2195" i="95"/>
  <c r="AQ2191" i="95"/>
  <c r="AQ2187" i="95"/>
  <c r="AQ2183" i="95"/>
  <c r="AQ2179" i="95"/>
  <c r="AQ2175" i="95"/>
  <c r="AQ2171" i="95"/>
  <c r="AQ2167" i="95"/>
  <c r="AQ2163" i="95"/>
  <c r="AQ2159" i="95"/>
  <c r="AQ2155" i="95"/>
  <c r="AQ2151" i="95"/>
  <c r="AQ2147" i="95"/>
  <c r="AQ2143" i="95"/>
  <c r="AQ2139" i="95"/>
  <c r="AQ2135" i="95"/>
  <c r="AQ2131" i="95"/>
  <c r="AQ2123" i="95"/>
  <c r="AQ2119" i="95"/>
  <c r="AQ2115" i="95"/>
  <c r="AQ2111" i="95"/>
  <c r="AQ2107" i="95"/>
  <c r="AQ2103" i="95"/>
  <c r="AQ2099" i="95"/>
  <c r="AQ2095" i="95"/>
  <c r="AQ2091" i="95"/>
  <c r="AQ2087" i="95"/>
  <c r="AQ2083" i="95"/>
  <c r="AQ2079" i="95"/>
  <c r="AQ2075" i="95"/>
  <c r="AQ2071" i="95"/>
  <c r="AQ2067" i="95"/>
  <c r="AQ2063" i="95"/>
  <c r="AQ2059" i="95"/>
  <c r="AQ2055" i="95"/>
  <c r="AQ2051" i="95"/>
  <c r="AQ2047" i="95"/>
  <c r="AQ2043" i="95"/>
  <c r="AQ2039" i="95"/>
  <c r="AQ2035" i="95"/>
  <c r="AQ2031" i="95"/>
  <c r="AQ2027" i="95"/>
  <c r="AQ2023" i="95"/>
  <c r="AQ2019" i="95"/>
  <c r="AQ2015" i="95"/>
  <c r="AQ2011" i="95"/>
  <c r="AQ2007" i="95"/>
  <c r="AQ2003" i="95"/>
  <c r="AQ1999" i="95"/>
  <c r="AQ1995" i="95"/>
  <c r="AQ1991" i="95"/>
  <c r="AQ1987" i="95"/>
  <c r="AQ1983" i="95"/>
  <c r="AQ1979" i="95"/>
  <c r="AQ1975" i="95"/>
  <c r="AQ1971" i="95"/>
  <c r="AQ1967" i="95"/>
  <c r="AQ1963" i="95"/>
  <c r="AQ1959" i="95"/>
  <c r="AQ1955" i="95"/>
  <c r="AQ1951" i="95"/>
  <c r="AQ1947" i="95"/>
  <c r="AQ1943" i="95"/>
  <c r="AQ1939" i="95"/>
  <c r="AQ1935" i="95"/>
  <c r="AQ1931" i="95"/>
  <c r="AQ1927" i="95"/>
  <c r="AQ1923" i="95"/>
  <c r="AQ1919" i="95"/>
  <c r="AQ1915" i="95"/>
  <c r="AQ1911" i="95"/>
  <c r="AQ1907" i="95"/>
  <c r="AQ1903" i="95"/>
  <c r="AQ1899" i="95"/>
  <c r="AQ1895" i="95"/>
  <c r="AQ1891" i="95"/>
  <c r="AQ1887" i="95"/>
  <c r="AQ1883" i="95"/>
  <c r="AQ1879" i="95"/>
  <c r="AQ1875" i="95"/>
  <c r="AQ1871" i="95"/>
  <c r="AQ1867" i="95"/>
  <c r="AQ1863" i="95"/>
  <c r="AQ1859" i="95"/>
  <c r="AQ1855" i="95"/>
  <c r="AQ1851" i="95"/>
  <c r="AQ1847" i="95"/>
  <c r="AQ1843" i="95"/>
  <c r="AQ1839" i="95"/>
  <c r="AQ1835" i="95"/>
  <c r="AQ1831" i="95"/>
  <c r="AQ1827" i="95"/>
  <c r="AQ1823" i="95"/>
  <c r="AQ1819" i="95"/>
  <c r="AQ1815" i="95"/>
  <c r="AQ1811" i="95"/>
  <c r="AQ1807" i="95"/>
  <c r="AQ1803" i="95"/>
  <c r="AQ1799" i="95"/>
  <c r="AQ1795" i="95"/>
  <c r="AQ1791" i="95"/>
  <c r="AQ1787" i="95"/>
  <c r="AQ1783" i="95"/>
  <c r="AQ1779" i="95"/>
  <c r="AQ1775" i="95"/>
  <c r="AQ1771" i="95"/>
  <c r="AQ1767" i="95"/>
  <c r="AQ1763" i="95"/>
  <c r="AQ1759" i="95"/>
  <c r="AQ1755" i="95"/>
  <c r="AQ1751" i="95"/>
  <c r="AQ1747" i="95"/>
  <c r="AQ1743" i="95"/>
  <c r="AQ1739" i="95"/>
  <c r="AQ1735" i="95"/>
  <c r="AQ1731" i="95"/>
  <c r="AQ1727" i="95"/>
  <c r="AQ1723" i="95"/>
  <c r="AQ1719" i="95"/>
  <c r="AQ1715" i="95"/>
  <c r="AQ1711" i="95"/>
  <c r="AQ1707" i="95"/>
  <c r="AQ1703" i="95"/>
  <c r="AQ1699" i="95"/>
  <c r="AQ1695" i="95"/>
  <c r="AQ1691" i="95"/>
  <c r="AQ1687" i="95"/>
  <c r="AQ1683" i="95"/>
  <c r="AQ1679" i="95"/>
  <c r="AQ1675" i="95"/>
  <c r="AQ1671" i="95"/>
  <c r="AQ1667" i="95"/>
  <c r="AQ1663" i="95"/>
  <c r="AQ1659" i="95"/>
  <c r="AQ1655" i="95"/>
  <c r="AQ1651" i="95"/>
  <c r="AQ1647" i="95"/>
  <c r="AQ1643" i="95"/>
  <c r="AQ1639" i="95"/>
  <c r="AQ1635" i="95"/>
  <c r="AQ1631" i="95"/>
  <c r="AQ1627" i="95"/>
  <c r="AQ1623" i="95"/>
  <c r="AQ1619" i="95"/>
  <c r="AQ1615" i="95"/>
  <c r="AQ1611" i="95"/>
  <c r="AQ1607" i="95"/>
  <c r="AQ1603" i="95"/>
  <c r="AQ1599" i="95"/>
  <c r="AQ1595" i="95"/>
  <c r="AQ1591" i="95"/>
  <c r="AQ1587" i="95"/>
  <c r="AQ1583" i="95"/>
  <c r="AQ1579" i="95"/>
  <c r="AQ1575" i="95"/>
  <c r="AQ1571" i="95"/>
  <c r="AQ1567" i="95"/>
  <c r="AQ1563" i="95"/>
  <c r="AQ1559" i="95"/>
  <c r="AQ1555" i="95"/>
  <c r="AQ1551" i="95"/>
  <c r="AQ1547" i="95"/>
  <c r="AQ1543" i="95"/>
  <c r="AQ1539" i="95"/>
  <c r="AQ1535" i="95"/>
  <c r="AQ1531" i="95"/>
  <c r="AQ1527" i="95"/>
  <c r="AQ1519" i="95"/>
  <c r="AQ1515" i="95"/>
  <c r="AQ1511" i="95"/>
  <c r="AQ1507" i="95"/>
  <c r="AQ1503" i="95"/>
  <c r="AQ1499" i="95"/>
  <c r="AQ1495" i="95"/>
  <c r="AQ1491" i="95"/>
  <c r="AQ1487" i="95"/>
  <c r="AQ1483" i="95"/>
  <c r="AQ1479" i="95"/>
  <c r="AQ1475" i="95"/>
  <c r="AQ1471" i="95"/>
  <c r="AQ1467" i="95"/>
  <c r="AQ1463" i="95"/>
  <c r="AQ1459" i="95"/>
  <c r="AQ1455" i="95"/>
  <c r="AQ1451" i="95"/>
  <c r="AQ1447" i="95"/>
  <c r="AQ1443" i="95"/>
  <c r="AQ1439" i="95"/>
  <c r="AQ1435" i="95"/>
  <c r="AQ1431" i="95"/>
  <c r="AQ1427" i="95"/>
  <c r="AQ1423" i="95"/>
  <c r="AQ1419" i="95"/>
  <c r="AQ1415" i="95"/>
  <c r="AQ1411" i="95"/>
  <c r="AQ1407" i="95"/>
  <c r="AQ1403" i="95"/>
  <c r="AQ1399" i="95"/>
  <c r="AQ1395" i="95"/>
  <c r="AQ1391" i="95"/>
  <c r="AQ1387" i="95"/>
  <c r="AQ1383" i="95"/>
  <c r="AQ1379" i="95"/>
  <c r="AQ1375" i="95"/>
  <c r="AQ1371" i="95"/>
  <c r="AQ1367" i="95"/>
  <c r="AQ1363" i="95"/>
  <c r="AQ1359" i="95"/>
  <c r="AQ1355" i="95"/>
  <c r="AQ1351" i="95"/>
  <c r="AQ1347" i="95"/>
  <c r="AQ1343" i="95"/>
  <c r="AQ1339" i="95"/>
  <c r="AQ1335" i="95"/>
  <c r="AQ1331" i="95"/>
  <c r="AQ1327" i="95"/>
  <c r="AQ1323" i="95"/>
  <c r="AQ1319" i="95"/>
  <c r="AQ1315" i="95"/>
  <c r="AQ1311" i="95"/>
  <c r="AQ1307" i="95"/>
  <c r="AQ1303" i="95"/>
  <c r="AQ1299" i="95"/>
  <c r="AQ1295" i="95"/>
  <c r="AQ1291" i="95"/>
  <c r="AQ1287" i="95"/>
  <c r="AQ1283" i="95"/>
  <c r="AQ1279" i="95"/>
  <c r="AQ1275" i="95"/>
  <c r="AQ1271" i="95"/>
  <c r="AQ1267" i="95"/>
  <c r="AQ1263" i="95"/>
  <c r="AQ1259" i="95"/>
  <c r="AQ1255" i="95"/>
  <c r="AQ1251" i="95"/>
  <c r="AQ1247" i="95"/>
  <c r="AQ1243" i="95"/>
  <c r="AQ1239" i="95"/>
  <c r="AQ1235" i="95"/>
  <c r="AQ1231" i="95"/>
  <c r="AQ1227" i="95"/>
  <c r="AQ1223" i="95"/>
  <c r="AQ1219" i="95"/>
  <c r="AQ1215" i="95"/>
  <c r="AQ1211" i="95"/>
  <c r="AQ1207" i="95"/>
  <c r="AQ1203" i="95"/>
  <c r="AQ1199" i="95"/>
  <c r="AQ1195" i="95"/>
  <c r="AQ1191" i="95"/>
  <c r="AQ1187" i="95"/>
  <c r="AQ1183" i="95"/>
  <c r="AQ1179" i="95"/>
  <c r="AQ1175" i="95"/>
  <c r="AQ1171" i="95"/>
  <c r="AQ1167" i="95"/>
  <c r="AQ1163" i="95"/>
  <c r="AQ1159" i="95"/>
  <c r="AQ1155" i="95"/>
  <c r="AQ1151" i="95"/>
  <c r="AQ1147" i="95"/>
  <c r="AQ1143" i="95"/>
  <c r="AQ1139" i="95"/>
  <c r="AQ1135" i="95"/>
  <c r="AQ1131" i="95"/>
  <c r="AQ1127" i="95"/>
  <c r="AQ1123" i="95"/>
  <c r="AQ1119" i="95"/>
  <c r="AQ1115" i="95"/>
  <c r="AQ1111" i="95"/>
  <c r="AQ1107" i="95"/>
  <c r="AQ1103" i="95"/>
  <c r="AQ1099" i="95"/>
  <c r="AQ1095" i="95"/>
  <c r="AQ1091" i="95"/>
  <c r="AQ1087" i="95"/>
  <c r="AQ1083" i="95"/>
  <c r="AQ1079" i="95"/>
  <c r="AQ1075" i="95"/>
  <c r="AQ1071" i="95"/>
  <c r="AQ1067" i="95"/>
  <c r="AQ1063" i="95"/>
  <c r="AQ1059" i="95"/>
  <c r="AQ1055" i="95"/>
  <c r="AQ1051" i="95"/>
  <c r="AQ1047" i="95"/>
  <c r="AQ1043" i="95"/>
  <c r="AQ1039" i="95"/>
  <c r="AQ1035" i="95"/>
  <c r="AQ1031" i="95"/>
  <c r="AQ1027" i="95"/>
  <c r="AQ1023" i="95"/>
  <c r="AQ1019" i="95"/>
  <c r="AQ1015" i="95"/>
  <c r="AQ1011" i="95"/>
  <c r="AQ1007" i="95"/>
  <c r="AQ1003" i="95"/>
  <c r="AQ999" i="95"/>
  <c r="AQ995" i="95"/>
  <c r="AQ991" i="95"/>
  <c r="AQ987" i="95"/>
  <c r="AQ983" i="95"/>
  <c r="AQ979" i="95"/>
  <c r="AQ975" i="95"/>
  <c r="AQ971" i="95"/>
  <c r="AQ967" i="95"/>
  <c r="AQ963" i="95"/>
  <c r="AQ959" i="95"/>
  <c r="AQ955" i="95"/>
  <c r="AQ951" i="95"/>
  <c r="AQ947" i="95"/>
  <c r="AQ943" i="95"/>
  <c r="AQ939" i="95"/>
  <c r="AQ935" i="95"/>
  <c r="AQ931" i="95"/>
  <c r="AQ927" i="95"/>
  <c r="AQ923" i="95"/>
  <c r="AQ915" i="95"/>
  <c r="AQ911" i="95"/>
  <c r="AQ907" i="95"/>
  <c r="AQ903" i="95"/>
  <c r="AQ899" i="95"/>
  <c r="AQ895" i="95"/>
  <c r="AQ891" i="95"/>
  <c r="AQ887" i="95"/>
  <c r="AQ883" i="95"/>
  <c r="AQ879" i="95"/>
  <c r="AQ875" i="95"/>
  <c r="AQ871" i="95"/>
  <c r="AQ867" i="95"/>
  <c r="AQ863" i="95"/>
  <c r="AQ859" i="95"/>
  <c r="AQ855" i="95"/>
  <c r="AQ851" i="95"/>
  <c r="AQ847" i="95"/>
  <c r="AQ843" i="95"/>
  <c r="AQ839" i="95"/>
  <c r="AQ835" i="95"/>
  <c r="AQ831" i="95"/>
  <c r="AQ3386" i="95"/>
  <c r="AQ3382" i="95"/>
  <c r="AQ3378" i="95"/>
  <c r="AQ3374" i="95"/>
  <c r="AQ3370" i="95"/>
  <c r="AQ3366" i="95"/>
  <c r="AQ3362" i="95"/>
  <c r="AQ3358" i="95"/>
  <c r="AQ3354" i="95"/>
  <c r="AQ3350" i="95"/>
  <c r="AQ3346" i="95"/>
  <c r="AQ3342" i="95"/>
  <c r="AQ3338" i="95"/>
  <c r="AQ3334" i="95"/>
  <c r="AQ3330" i="95"/>
  <c r="AQ3326" i="95"/>
  <c r="AQ3322" i="95"/>
  <c r="AQ3318" i="95"/>
  <c r="AQ3314" i="95"/>
  <c r="AQ3310" i="95"/>
  <c r="AQ3306" i="95"/>
  <c r="AQ3302" i="95"/>
  <c r="AQ3298" i="95"/>
  <c r="AQ3294" i="95"/>
  <c r="AQ3290" i="95"/>
  <c r="AQ3286" i="95"/>
  <c r="AQ3282" i="95"/>
  <c r="AQ3278" i="95"/>
  <c r="AQ3274" i="95"/>
  <c r="AQ3270" i="95"/>
  <c r="AQ3266" i="95"/>
  <c r="AQ3262" i="95"/>
  <c r="AQ3258" i="95"/>
  <c r="AQ3254" i="95"/>
  <c r="AQ3250" i="95"/>
  <c r="AQ3246" i="95"/>
  <c r="AQ3242" i="95"/>
  <c r="AQ3238" i="95"/>
  <c r="AQ3234" i="95"/>
  <c r="AQ3230" i="95"/>
  <c r="AQ3226" i="95"/>
  <c r="AQ3222" i="95"/>
  <c r="AQ3218" i="95"/>
  <c r="AQ3214" i="95"/>
  <c r="AQ3210" i="95"/>
  <c r="AQ3206" i="95"/>
  <c r="AQ3202" i="95"/>
  <c r="AQ3198" i="95"/>
  <c r="AQ3194" i="95"/>
  <c r="AQ3190" i="95"/>
  <c r="AQ3186" i="95"/>
  <c r="AQ3182" i="95"/>
  <c r="AQ3178" i="95"/>
  <c r="AQ3174" i="95"/>
  <c r="AQ3170" i="95"/>
  <c r="AQ3166" i="95"/>
  <c r="AQ3162" i="95"/>
  <c r="AQ3158" i="95"/>
  <c r="AQ3154" i="95"/>
  <c r="AQ3150" i="95"/>
  <c r="AQ3146" i="95"/>
  <c r="AQ3142" i="95"/>
  <c r="AQ3138" i="95"/>
  <c r="AQ3134" i="95"/>
  <c r="AQ3130" i="95"/>
  <c r="AQ3126" i="95"/>
  <c r="AQ3122" i="95"/>
  <c r="AQ3118" i="95"/>
  <c r="AQ3114" i="95"/>
  <c r="AQ3110" i="95"/>
  <c r="AQ3106" i="95"/>
  <c r="AQ3102" i="95"/>
  <c r="AQ3098" i="95"/>
  <c r="AQ3094" i="95"/>
  <c r="AQ3090" i="95"/>
  <c r="AQ3086" i="95"/>
  <c r="AQ3082" i="95"/>
  <c r="AQ3078" i="95"/>
  <c r="AQ3074" i="95"/>
  <c r="AQ3070" i="95"/>
  <c r="AQ3066" i="95"/>
  <c r="AQ3062" i="95"/>
  <c r="AQ3058" i="95"/>
  <c r="AQ3054" i="95"/>
  <c r="AQ3050" i="95"/>
  <c r="AQ3046" i="95"/>
  <c r="AQ3042" i="95"/>
  <c r="AQ3038" i="95"/>
  <c r="AQ3034" i="95"/>
  <c r="AQ3030" i="95"/>
  <c r="AQ3026" i="95"/>
  <c r="AQ3022" i="95"/>
  <c r="AQ3018" i="95"/>
  <c r="AQ3014" i="95"/>
  <c r="AQ3010" i="95"/>
  <c r="AQ3006" i="95"/>
  <c r="AQ3002" i="95"/>
  <c r="AQ2998" i="95"/>
  <c r="AQ2994" i="95"/>
  <c r="AQ2990" i="95"/>
  <c r="AQ2986" i="95"/>
  <c r="AQ2982" i="95"/>
  <c r="AQ2978" i="95"/>
  <c r="AQ2974" i="95"/>
  <c r="AQ2970" i="95"/>
  <c r="AQ2966" i="95"/>
  <c r="AQ2962" i="95"/>
  <c r="AQ2958" i="95"/>
  <c r="AQ2954" i="95"/>
  <c r="AQ2950" i="95"/>
  <c r="AQ2946" i="95"/>
  <c r="AQ2942" i="95"/>
  <c r="AQ2938" i="95"/>
  <c r="AQ2934" i="95"/>
  <c r="AQ2930" i="95"/>
  <c r="AQ2926" i="95"/>
  <c r="AQ2922" i="95"/>
  <c r="AQ2918" i="95"/>
  <c r="AQ2914" i="95"/>
  <c r="AQ2910" i="95"/>
  <c r="AQ2906" i="95"/>
  <c r="AQ2902" i="95"/>
  <c r="AQ2898" i="95"/>
  <c r="AQ2894" i="95"/>
  <c r="AQ2890" i="95"/>
  <c r="AQ2886" i="95"/>
  <c r="AQ2878" i="95"/>
  <c r="AQ2874" i="95"/>
  <c r="AQ2870" i="95"/>
  <c r="AQ2866" i="95"/>
  <c r="AQ2862" i="95"/>
  <c r="AQ2858" i="95"/>
  <c r="AQ2854" i="95"/>
  <c r="AQ2850" i="95"/>
  <c r="AQ2846" i="95"/>
  <c r="AQ2842" i="95"/>
  <c r="AQ2838" i="95"/>
  <c r="AQ2834" i="95"/>
  <c r="AQ2830" i="95"/>
  <c r="AQ2826" i="95"/>
  <c r="AQ2822" i="95"/>
  <c r="AQ2818" i="95"/>
  <c r="AQ2814" i="95"/>
  <c r="AQ2810" i="95"/>
  <c r="AQ2806" i="95"/>
  <c r="AQ2802" i="95"/>
  <c r="AQ2798" i="95"/>
  <c r="AQ2794" i="95"/>
  <c r="AQ2790" i="95"/>
  <c r="AQ2786" i="95"/>
  <c r="AQ2782" i="95"/>
  <c r="AQ2778" i="95"/>
  <c r="AQ2774" i="95"/>
  <c r="AQ2770" i="95"/>
  <c r="AQ2766" i="95"/>
  <c r="AQ2762" i="95"/>
  <c r="AQ2758" i="95"/>
  <c r="AQ2754" i="95"/>
  <c r="AQ2750" i="95"/>
  <c r="AQ2746" i="95"/>
  <c r="AQ2742" i="95"/>
  <c r="AQ2738" i="95"/>
  <c r="AQ2734" i="95"/>
  <c r="AQ2730" i="95"/>
  <c r="AQ2726" i="95"/>
  <c r="AQ2722" i="95"/>
  <c r="AQ2718" i="95"/>
  <c r="AQ2714" i="95"/>
  <c r="AQ2710" i="95"/>
  <c r="AQ2706" i="95"/>
  <c r="AQ2702" i="95"/>
  <c r="AQ2698" i="95"/>
  <c r="AQ2694" i="95"/>
  <c r="AQ2690" i="95"/>
  <c r="AQ2686" i="95"/>
  <c r="AQ2682" i="95"/>
  <c r="AQ2678" i="95"/>
  <c r="AQ2674" i="95"/>
  <c r="AQ2670" i="95"/>
  <c r="AQ2666" i="95"/>
  <c r="AQ2662" i="95"/>
  <c r="AQ2658" i="95"/>
  <c r="AQ2654" i="95"/>
  <c r="AQ2650" i="95"/>
  <c r="AQ2646" i="95"/>
  <c r="AQ2642" i="95"/>
  <c r="AQ2638" i="95"/>
  <c r="AQ2634" i="95"/>
  <c r="AQ2630" i="95"/>
  <c r="AQ2626" i="95"/>
  <c r="AQ2622" i="95"/>
  <c r="AQ2618" i="95"/>
  <c r="AQ2614" i="95"/>
  <c r="AQ2610" i="95"/>
  <c r="AQ2606" i="95"/>
  <c r="AQ2602" i="95"/>
  <c r="AQ2598" i="95"/>
  <c r="AQ2594" i="95"/>
  <c r="AQ2590" i="95"/>
  <c r="AQ2586" i="95"/>
  <c r="AQ2582" i="95"/>
  <c r="AQ2578" i="95"/>
  <c r="AQ2574" i="95"/>
  <c r="AQ2570" i="95"/>
  <c r="AQ2566" i="95"/>
  <c r="AQ2562" i="95"/>
  <c r="AQ2558" i="95"/>
  <c r="AQ2554" i="95"/>
  <c r="AQ2550" i="95"/>
  <c r="AQ2546" i="95"/>
  <c r="AQ2542" i="95"/>
  <c r="AQ2538" i="95"/>
  <c r="AQ2534" i="95"/>
  <c r="AQ2530" i="95"/>
  <c r="AQ2526" i="95"/>
  <c r="AQ2522" i="95"/>
  <c r="AQ2518" i="95"/>
  <c r="AQ2514" i="95"/>
  <c r="AQ2510" i="95"/>
  <c r="AQ2506" i="95"/>
  <c r="AQ2502" i="95"/>
  <c r="AQ2498" i="95"/>
  <c r="AQ2494" i="95"/>
  <c r="AQ2490" i="95"/>
  <c r="AQ2486" i="95"/>
  <c r="AQ2482" i="95"/>
  <c r="AQ2478" i="95"/>
  <c r="AQ2474" i="95"/>
  <c r="AQ2470" i="95"/>
  <c r="AQ2466" i="95"/>
  <c r="AQ2462" i="95"/>
  <c r="AQ2458" i="95"/>
  <c r="AQ2454" i="95"/>
  <c r="AQ2450" i="95"/>
  <c r="AQ2446" i="95"/>
  <c r="AQ2442" i="95"/>
  <c r="AQ2438" i="95"/>
  <c r="AQ2434" i="95"/>
  <c r="AQ2430" i="95"/>
  <c r="AQ2426" i="95"/>
  <c r="AQ2422" i="95"/>
  <c r="AQ2418" i="95"/>
  <c r="AQ2414" i="95"/>
  <c r="AQ2410" i="95"/>
  <c r="AQ2406" i="95"/>
  <c r="AQ2402" i="95"/>
  <c r="AQ2398" i="95"/>
  <c r="AQ2394" i="95"/>
  <c r="AQ2390" i="95"/>
  <c r="AQ2386" i="95"/>
  <c r="AQ2382" i="95"/>
  <c r="AQ2378" i="95"/>
  <c r="AQ2374" i="95"/>
  <c r="AQ2370" i="95"/>
  <c r="AQ2366" i="95"/>
  <c r="AQ2362" i="95"/>
  <c r="AQ2358" i="95"/>
  <c r="AQ2354" i="95"/>
  <c r="AQ2350" i="95"/>
  <c r="AQ2346" i="95"/>
  <c r="AQ2342" i="95"/>
  <c r="AQ2338" i="95"/>
  <c r="AQ2334" i="95"/>
  <c r="AQ2330" i="95"/>
  <c r="AQ2326" i="95"/>
  <c r="AQ2322" i="95"/>
  <c r="AQ2318" i="95"/>
  <c r="AQ2314" i="95"/>
  <c r="AQ2310" i="95"/>
  <c r="AQ2306" i="95"/>
  <c r="AQ2302" i="95"/>
  <c r="AQ2298" i="95"/>
  <c r="AQ2294" i="95"/>
  <c r="AQ2290" i="95"/>
  <c r="AQ2286" i="95"/>
  <c r="AQ2282" i="95"/>
  <c r="AQ2274" i="95"/>
  <c r="AQ2270" i="95"/>
  <c r="AQ2266" i="95"/>
  <c r="AQ2262" i="95"/>
  <c r="AQ2258" i="95"/>
  <c r="AQ2254" i="95"/>
  <c r="AQ2250" i="95"/>
  <c r="AQ2246" i="95"/>
  <c r="AQ2242" i="95"/>
  <c r="AQ2238" i="95"/>
  <c r="AQ2234" i="95"/>
  <c r="AQ2230" i="95"/>
  <c r="AQ2226" i="95"/>
  <c r="AQ2222" i="95"/>
  <c r="AQ2218" i="95"/>
  <c r="AQ2214" i="95"/>
  <c r="AQ2210" i="95"/>
  <c r="AQ2206" i="95"/>
  <c r="AQ2202" i="95"/>
  <c r="AQ2198" i="95"/>
  <c r="AQ2194" i="95"/>
  <c r="AQ2190" i="95"/>
  <c r="AQ2186" i="95"/>
  <c r="AQ2182" i="95"/>
  <c r="AQ2178" i="95"/>
  <c r="AQ2174" i="95"/>
  <c r="AQ2170" i="95"/>
  <c r="AQ2166" i="95"/>
  <c r="AQ2162" i="95"/>
  <c r="AQ2158" i="95"/>
  <c r="AQ2154" i="95"/>
  <c r="AQ2150" i="95"/>
  <c r="AQ2146" i="95"/>
  <c r="AQ2142" i="95"/>
  <c r="AQ2138" i="95"/>
  <c r="AQ2134" i="95"/>
  <c r="AQ2130" i="95"/>
  <c r="AQ2126" i="95"/>
  <c r="AQ2122" i="95"/>
  <c r="AQ2118" i="95"/>
  <c r="AQ2114" i="95"/>
  <c r="AQ2110" i="95"/>
  <c r="AQ2106" i="95"/>
  <c r="AQ2102" i="95"/>
  <c r="AQ2098" i="95"/>
  <c r="AQ2094" i="95"/>
  <c r="AQ2090" i="95"/>
  <c r="AQ2086" i="95"/>
  <c r="AQ2082" i="95"/>
  <c r="AQ2078" i="95"/>
  <c r="AQ2074" i="95"/>
  <c r="AQ2070" i="95"/>
  <c r="AQ2066" i="95"/>
  <c r="AQ2062" i="95"/>
  <c r="AQ2058" i="95"/>
  <c r="AQ2054" i="95"/>
  <c r="AQ2050" i="95"/>
  <c r="AQ2046" i="95"/>
  <c r="AQ2042" i="95"/>
  <c r="AQ2038" i="95"/>
  <c r="AQ2034" i="95"/>
  <c r="AQ2030" i="95"/>
  <c r="AQ2026" i="95"/>
  <c r="AQ2022" i="95"/>
  <c r="AQ2018" i="95"/>
  <c r="AQ2014" i="95"/>
  <c r="AQ2010" i="95"/>
  <c r="AQ2006" i="95"/>
  <c r="AQ2002" i="95"/>
  <c r="AQ1998" i="95"/>
  <c r="AQ1994" i="95"/>
  <c r="AQ1990" i="95"/>
  <c r="AQ1986" i="95"/>
  <c r="AQ1982" i="95"/>
  <c r="AQ1978" i="95"/>
  <c r="AQ1974" i="95"/>
  <c r="AQ1970" i="95"/>
  <c r="AQ1966" i="95"/>
  <c r="AQ1962" i="95"/>
  <c r="AQ1958" i="95"/>
  <c r="AQ1954" i="95"/>
  <c r="AQ1950" i="95"/>
  <c r="AQ1946" i="95"/>
  <c r="AQ1942" i="95"/>
  <c r="AQ1938" i="95"/>
  <c r="AQ1934" i="95"/>
  <c r="AQ1930" i="95"/>
  <c r="AQ1926" i="95"/>
  <c r="AQ1922" i="95"/>
  <c r="AQ1918" i="95"/>
  <c r="AQ1914" i="95"/>
  <c r="AQ1910" i="95"/>
  <c r="AQ1906" i="95"/>
  <c r="AQ1902" i="95"/>
  <c r="AQ1898" i="95"/>
  <c r="AQ1894" i="95"/>
  <c r="AQ1890" i="95"/>
  <c r="AQ1886" i="95"/>
  <c r="AQ1882" i="95"/>
  <c r="AQ1878" i="95"/>
  <c r="AQ1874" i="95"/>
  <c r="AQ1870" i="95"/>
  <c r="AQ1866" i="95"/>
  <c r="AQ1862" i="95"/>
  <c r="AQ1858" i="95"/>
  <c r="AQ1854" i="95"/>
  <c r="AQ1850" i="95"/>
  <c r="AQ1846" i="95"/>
  <c r="AQ1842" i="95"/>
  <c r="AQ1838" i="95"/>
  <c r="AQ1834" i="95"/>
  <c r="AQ1830" i="95"/>
  <c r="AQ1826" i="95"/>
  <c r="AQ1822" i="95"/>
  <c r="AQ1818" i="95"/>
  <c r="AQ1814" i="95"/>
  <c r="AQ1810" i="95"/>
  <c r="AQ1806" i="95"/>
  <c r="AQ1802" i="95"/>
  <c r="AQ1798" i="95"/>
  <c r="AQ1794" i="95"/>
  <c r="AQ1790" i="95"/>
  <c r="AQ1786" i="95"/>
  <c r="AQ1782" i="95"/>
  <c r="AQ1778" i="95"/>
  <c r="AQ1774" i="95"/>
  <c r="AQ1770" i="95"/>
  <c r="AQ1766" i="95"/>
  <c r="AQ1762" i="95"/>
  <c r="AQ1758" i="95"/>
  <c r="AQ1754" i="95"/>
  <c r="AQ1750" i="95"/>
  <c r="AQ1746" i="95"/>
  <c r="AQ1742" i="95"/>
  <c r="AQ1738" i="95"/>
  <c r="AQ1734" i="95"/>
  <c r="AQ1730" i="95"/>
  <c r="AQ1726" i="95"/>
  <c r="AQ1722" i="95"/>
  <c r="AQ1718" i="95"/>
  <c r="AQ1714" i="95"/>
  <c r="AQ1710" i="95"/>
  <c r="AQ1706" i="95"/>
  <c r="AQ1702" i="95"/>
  <c r="AQ1698" i="95"/>
  <c r="AQ1694" i="95"/>
  <c r="AQ1690" i="95"/>
  <c r="AQ1686" i="95"/>
  <c r="AQ1682" i="95"/>
  <c r="AQ1678" i="95"/>
  <c r="AQ1670" i="95"/>
  <c r="AQ1666" i="95"/>
  <c r="AQ1662" i="95"/>
  <c r="AQ1658" i="95"/>
  <c r="AQ1654" i="95"/>
  <c r="AQ1650" i="95"/>
  <c r="AQ1646" i="95"/>
  <c r="AQ1642" i="95"/>
  <c r="AQ1638" i="95"/>
  <c r="AQ1634" i="95"/>
  <c r="AQ1630" i="95"/>
  <c r="AQ1626" i="95"/>
  <c r="AQ1622" i="95"/>
  <c r="AQ1618" i="95"/>
  <c r="AQ1614" i="95"/>
  <c r="AQ1610" i="95"/>
  <c r="AQ1606" i="95"/>
  <c r="AQ1602" i="95"/>
  <c r="AQ1598" i="95"/>
  <c r="AQ1594" i="95"/>
  <c r="AQ1590" i="95"/>
  <c r="AQ1586" i="95"/>
  <c r="AQ1582" i="95"/>
  <c r="AQ1578" i="95"/>
  <c r="AQ1574" i="95"/>
  <c r="AQ1570" i="95"/>
  <c r="AQ1566" i="95"/>
  <c r="AQ1562" i="95"/>
  <c r="AQ1558" i="95"/>
  <c r="AQ1554" i="95"/>
  <c r="AQ1550" i="95"/>
  <c r="AQ1546" i="95"/>
  <c r="AQ1542" i="95"/>
  <c r="AQ1538" i="95"/>
  <c r="AQ1534" i="95"/>
  <c r="AQ1530" i="95"/>
  <c r="AQ1526" i="95"/>
  <c r="AQ1522" i="95"/>
  <c r="AQ1518" i="95"/>
  <c r="AQ1514" i="95"/>
  <c r="AQ1510" i="95"/>
  <c r="AQ1506" i="95"/>
  <c r="AQ1502" i="95"/>
  <c r="AQ1498" i="95"/>
  <c r="AQ1494" i="95"/>
  <c r="AQ1490" i="95"/>
  <c r="AQ1486" i="95"/>
  <c r="AQ1482" i="95"/>
  <c r="AQ1478" i="95"/>
  <c r="AQ1474" i="95"/>
  <c r="AQ1470" i="95"/>
  <c r="AQ1466" i="95"/>
  <c r="AQ1462" i="95"/>
  <c r="AQ1458" i="95"/>
  <c r="AQ1454" i="95"/>
  <c r="AQ1450" i="95"/>
  <c r="AQ1446" i="95"/>
  <c r="AQ1442" i="95"/>
  <c r="AQ1438" i="95"/>
  <c r="AQ1434" i="95"/>
  <c r="AQ1430" i="95"/>
  <c r="AQ1426" i="95"/>
  <c r="AQ1422" i="95"/>
  <c r="AQ1418" i="95"/>
  <c r="AQ1414" i="95"/>
  <c r="AQ1410" i="95"/>
  <c r="AQ1406" i="95"/>
  <c r="AQ1402" i="95"/>
  <c r="AQ1398" i="95"/>
  <c r="AQ1394" i="95"/>
  <c r="AQ1390" i="95"/>
  <c r="AQ1386" i="95"/>
  <c r="AQ1382" i="95"/>
  <c r="AQ1378" i="95"/>
  <c r="AQ1374" i="95"/>
  <c r="AQ1370" i="95"/>
  <c r="AQ1366" i="95"/>
  <c r="AQ1362" i="95"/>
  <c r="AQ1358" i="95"/>
  <c r="AQ1354" i="95"/>
  <c r="AQ1350" i="95"/>
  <c r="AQ1346" i="95"/>
  <c r="AQ1342" i="95"/>
  <c r="AQ1338" i="95"/>
  <c r="AQ1334" i="95"/>
  <c r="AQ1330" i="95"/>
  <c r="AQ1326" i="95"/>
  <c r="AQ1322" i="95"/>
  <c r="AQ1318" i="95"/>
  <c r="AQ1314" i="95"/>
  <c r="AQ1310" i="95"/>
  <c r="AQ1306" i="95"/>
  <c r="AQ1302" i="95"/>
  <c r="AQ1298" i="95"/>
  <c r="AQ1294" i="95"/>
  <c r="AQ1290" i="95"/>
  <c r="AQ1286" i="95"/>
  <c r="AQ1282" i="95"/>
  <c r="AQ1278" i="95"/>
  <c r="AQ1274" i="95"/>
  <c r="AQ1270" i="95"/>
  <c r="AQ1266" i="95"/>
  <c r="AQ1262" i="95"/>
  <c r="AQ1258" i="95"/>
  <c r="AQ1254" i="95"/>
  <c r="AQ1250" i="95"/>
  <c r="AQ1246" i="95"/>
  <c r="AQ1242" i="95"/>
  <c r="AQ1238" i="95"/>
  <c r="AQ1234" i="95"/>
  <c r="AQ1230" i="95"/>
  <c r="AQ1226" i="95"/>
  <c r="AQ1222" i="95"/>
  <c r="AQ1218" i="95"/>
  <c r="AQ1214" i="95"/>
  <c r="AQ1210" i="95"/>
  <c r="AQ1206" i="95"/>
  <c r="AQ1202" i="95"/>
  <c r="AQ1198" i="95"/>
  <c r="AQ1194" i="95"/>
  <c r="AQ1190" i="95"/>
  <c r="AQ1186" i="95"/>
  <c r="AQ1182" i="95"/>
  <c r="AQ1178" i="95"/>
  <c r="AQ1174" i="95"/>
  <c r="AQ1170" i="95"/>
  <c r="AQ1166" i="95"/>
  <c r="AQ1162" i="95"/>
  <c r="AQ1158" i="95"/>
  <c r="AQ1154" i="95"/>
  <c r="AQ1150" i="95"/>
  <c r="AQ1146" i="95"/>
  <c r="AQ1142" i="95"/>
  <c r="AQ1138" i="95"/>
  <c r="AQ1134" i="95"/>
  <c r="AQ1130" i="95"/>
  <c r="AQ1126" i="95"/>
  <c r="AQ1122" i="95"/>
  <c r="AQ1118" i="95"/>
  <c r="AQ1114" i="95"/>
  <c r="AQ1110" i="95"/>
  <c r="AQ1106" i="95"/>
  <c r="AQ1102" i="95"/>
  <c r="AQ1098" i="95"/>
  <c r="AQ1094" i="95"/>
  <c r="AQ1090" i="95"/>
  <c r="AQ1086" i="95"/>
  <c r="AQ1082" i="95"/>
  <c r="AQ1078" i="95"/>
  <c r="AQ1074" i="95"/>
  <c r="AQ1066" i="95"/>
  <c r="AQ1062" i="95"/>
  <c r="AQ1058" i="95"/>
  <c r="AQ1054" i="95"/>
  <c r="AQ1050" i="95"/>
  <c r="AQ1046" i="95"/>
  <c r="AQ1042" i="95"/>
  <c r="AQ1038" i="95"/>
  <c r="AQ1034" i="95"/>
  <c r="AQ1030" i="95"/>
  <c r="AQ1026" i="95"/>
  <c r="AQ1022" i="95"/>
  <c r="AQ1018" i="95"/>
  <c r="AQ1014" i="95"/>
  <c r="AQ1010" i="95"/>
  <c r="AQ1006" i="95"/>
  <c r="AQ1002" i="95"/>
  <c r="AQ998" i="95"/>
  <c r="AQ994" i="95"/>
  <c r="AQ990" i="95"/>
  <c r="AQ986" i="95"/>
  <c r="AQ982" i="95"/>
  <c r="AQ978" i="95"/>
  <c r="AQ974" i="95"/>
  <c r="AQ970" i="95"/>
  <c r="AQ966" i="95"/>
  <c r="AQ962" i="95"/>
  <c r="AQ958" i="95"/>
  <c r="AQ954" i="95"/>
  <c r="AQ950" i="95"/>
  <c r="AQ946" i="95"/>
  <c r="AQ942" i="95"/>
  <c r="AQ938" i="95"/>
  <c r="AQ934" i="95"/>
  <c r="AQ930" i="95"/>
  <c r="AQ926" i="95"/>
  <c r="AQ922" i="95"/>
  <c r="AQ918" i="95"/>
  <c r="AQ914" i="95"/>
  <c r="AQ910" i="95"/>
  <c r="AQ906" i="95"/>
  <c r="AQ902" i="95"/>
  <c r="AQ898" i="95"/>
  <c r="AQ894" i="95"/>
  <c r="AQ890" i="95"/>
  <c r="AQ886" i="95"/>
  <c r="AQ882" i="95"/>
  <c r="AQ878" i="95"/>
  <c r="AQ874" i="95"/>
  <c r="AQ870" i="95"/>
  <c r="AQ827" i="95"/>
  <c r="AQ823" i="95"/>
  <c r="AQ819" i="95"/>
  <c r="AQ815" i="95"/>
  <c r="AQ811" i="95"/>
  <c r="AQ807" i="95"/>
  <c r="AQ803" i="95"/>
  <c r="AQ799" i="95"/>
  <c r="AQ795" i="95"/>
  <c r="AQ791" i="95"/>
  <c r="AQ787" i="95"/>
  <c r="AQ783" i="95"/>
  <c r="AQ779" i="95"/>
  <c r="AQ775" i="95"/>
  <c r="AQ771" i="95"/>
  <c r="AQ767" i="95"/>
  <c r="AQ763" i="95"/>
  <c r="AQ759" i="95"/>
  <c r="AQ755" i="95"/>
  <c r="AQ751" i="95"/>
  <c r="AQ747" i="95"/>
  <c r="AQ743" i="95"/>
  <c r="AQ739" i="95"/>
  <c r="AQ735" i="95"/>
  <c r="AQ731" i="95"/>
  <c r="AQ727" i="95"/>
  <c r="AQ723" i="95"/>
  <c r="AQ719" i="95"/>
  <c r="AQ715" i="95"/>
  <c r="AQ711" i="95"/>
  <c r="AQ707" i="95"/>
  <c r="AQ703" i="95"/>
  <c r="AQ699" i="95"/>
  <c r="AQ695" i="95"/>
  <c r="AQ691" i="95"/>
  <c r="AQ687" i="95"/>
  <c r="AQ683" i="95"/>
  <c r="AQ679" i="95"/>
  <c r="AQ675" i="95"/>
  <c r="AQ671" i="95"/>
  <c r="AQ667" i="95"/>
  <c r="AQ663" i="95"/>
  <c r="AQ659" i="95"/>
  <c r="AQ655" i="95"/>
  <c r="AQ651" i="95"/>
  <c r="AQ647" i="95"/>
  <c r="AQ643" i="95"/>
  <c r="AQ639" i="95"/>
  <c r="AQ635" i="95"/>
  <c r="AQ631" i="95"/>
  <c r="AQ627" i="95"/>
  <c r="AQ623" i="95"/>
  <c r="AQ619" i="95"/>
  <c r="AQ615" i="95"/>
  <c r="AQ611" i="95"/>
  <c r="AQ607" i="95"/>
  <c r="AQ603" i="95"/>
  <c r="AQ599" i="95"/>
  <c r="AQ595" i="95"/>
  <c r="AQ591" i="95"/>
  <c r="AQ587" i="95"/>
  <c r="AQ583" i="95"/>
  <c r="AQ579" i="95"/>
  <c r="AQ575" i="95"/>
  <c r="AQ571" i="95"/>
  <c r="AQ567" i="95"/>
  <c r="AQ563" i="95"/>
  <c r="AQ559" i="95"/>
  <c r="AQ555" i="95"/>
  <c r="AQ551" i="95"/>
  <c r="AQ547" i="95"/>
  <c r="AQ543" i="95"/>
  <c r="AQ539" i="95"/>
  <c r="AQ535" i="95"/>
  <c r="AQ531" i="95"/>
  <c r="AQ527" i="95"/>
  <c r="AQ523" i="95"/>
  <c r="AQ519" i="95"/>
  <c r="AQ515" i="95"/>
  <c r="AQ511" i="95"/>
  <c r="AQ507" i="95"/>
  <c r="AQ503" i="95"/>
  <c r="AQ499" i="95"/>
  <c r="AQ495" i="95"/>
  <c r="AQ491" i="95"/>
  <c r="AQ487" i="95"/>
  <c r="AQ483" i="95"/>
  <c r="AQ479" i="95"/>
  <c r="AQ475" i="95"/>
  <c r="AQ471" i="95"/>
  <c r="AQ467" i="95"/>
  <c r="AQ463" i="95"/>
  <c r="AQ459" i="95"/>
  <c r="AQ455" i="95"/>
  <c r="AQ451" i="95"/>
  <c r="AQ447" i="95"/>
  <c r="AQ443" i="95"/>
  <c r="AQ439" i="95"/>
  <c r="AQ435" i="95"/>
  <c r="AQ431" i="95"/>
  <c r="AQ427" i="95"/>
  <c r="AQ423" i="95"/>
  <c r="AQ419" i="95"/>
  <c r="AQ415" i="95"/>
  <c r="AQ411" i="95"/>
  <c r="AQ407" i="95"/>
  <c r="AQ403" i="95"/>
  <c r="AQ399" i="95"/>
  <c r="AQ395" i="95"/>
  <c r="AQ391" i="95"/>
  <c r="AQ387" i="95"/>
  <c r="AQ383" i="95"/>
  <c r="AQ379" i="95"/>
  <c r="AQ375" i="95"/>
  <c r="AQ371" i="95"/>
  <c r="AQ367" i="95"/>
  <c r="AQ363" i="95"/>
  <c r="AQ359" i="95"/>
  <c r="AQ355" i="95"/>
  <c r="AQ351" i="95"/>
  <c r="AQ347" i="95"/>
  <c r="AQ343" i="95"/>
  <c r="AQ339" i="95"/>
  <c r="AQ335" i="95"/>
  <c r="AQ331" i="95"/>
  <c r="AQ327" i="95"/>
  <c r="AQ323" i="95"/>
  <c r="AQ319" i="95"/>
  <c r="AQ311" i="95"/>
  <c r="AQ307" i="95"/>
  <c r="AQ303" i="95"/>
  <c r="AQ299" i="95"/>
  <c r="AQ295" i="95"/>
  <c r="AQ291" i="95"/>
  <c r="AQ287" i="95"/>
  <c r="AQ283" i="95"/>
  <c r="AQ279" i="95"/>
  <c r="AQ275" i="95"/>
  <c r="AQ271" i="95"/>
  <c r="AQ267" i="95"/>
  <c r="AQ263" i="95"/>
  <c r="AQ259" i="95"/>
  <c r="AQ255" i="95"/>
  <c r="AQ251" i="95"/>
  <c r="AQ247" i="95"/>
  <c r="AQ243" i="95"/>
  <c r="AQ239" i="95"/>
  <c r="AQ235" i="95"/>
  <c r="AQ231" i="95"/>
  <c r="AQ227" i="95"/>
  <c r="AQ223" i="95"/>
  <c r="AQ219" i="95"/>
  <c r="AQ215" i="95"/>
  <c r="AQ211" i="95"/>
  <c r="AQ207" i="95"/>
  <c r="AQ203" i="95"/>
  <c r="AQ199" i="95"/>
  <c r="AQ195" i="95"/>
  <c r="AQ191" i="95"/>
  <c r="AQ187" i="95"/>
  <c r="AQ183" i="95"/>
  <c r="AQ179" i="95"/>
  <c r="AQ175" i="95"/>
  <c r="AQ171" i="95"/>
  <c r="AQ167" i="95"/>
  <c r="AQ163" i="95"/>
  <c r="AQ159" i="95"/>
  <c r="AQ155" i="95"/>
  <c r="AQ151" i="95"/>
  <c r="AQ147" i="95"/>
  <c r="AQ143" i="95"/>
  <c r="AQ139" i="95"/>
  <c r="AQ135" i="95"/>
  <c r="AQ131" i="95"/>
  <c r="AQ127" i="95"/>
  <c r="AQ123" i="95"/>
  <c r="AQ119" i="95"/>
  <c r="AQ115" i="95"/>
  <c r="AQ111" i="95"/>
  <c r="AQ107" i="95"/>
  <c r="AQ103" i="95"/>
  <c r="AQ99" i="95"/>
  <c r="AQ95" i="95"/>
  <c r="AQ91" i="95"/>
  <c r="AQ87" i="95"/>
  <c r="AQ83" i="95"/>
  <c r="AQ79" i="95"/>
  <c r="AQ75" i="95"/>
  <c r="AQ71" i="95"/>
  <c r="AQ67" i="95"/>
  <c r="AQ63" i="95"/>
  <c r="AQ59" i="95"/>
  <c r="AQ55" i="95"/>
  <c r="AQ51" i="95"/>
  <c r="AQ47" i="95"/>
  <c r="AQ43" i="95"/>
  <c r="AQ39" i="95"/>
  <c r="AQ35" i="95"/>
  <c r="AQ31" i="95"/>
  <c r="AQ27" i="95"/>
  <c r="AQ23" i="95"/>
  <c r="AQ19" i="95"/>
  <c r="AQ15" i="95"/>
  <c r="AQ866" i="95"/>
  <c r="AQ862" i="95"/>
  <c r="AQ858" i="95"/>
  <c r="AQ854" i="95"/>
  <c r="AQ850" i="95"/>
  <c r="AQ846" i="95"/>
  <c r="AQ842" i="95"/>
  <c r="AQ838" i="95"/>
  <c r="AQ834" i="95"/>
  <c r="AQ830" i="95"/>
  <c r="AQ826" i="95"/>
  <c r="AQ822" i="95"/>
  <c r="AQ818" i="95"/>
  <c r="AQ814" i="95"/>
  <c r="AQ810" i="95"/>
  <c r="AQ806" i="95"/>
  <c r="AQ802" i="95"/>
  <c r="AQ798" i="95"/>
  <c r="AQ794" i="95"/>
  <c r="AQ790" i="95"/>
  <c r="AQ786" i="95"/>
  <c r="AQ782" i="95"/>
  <c r="AQ778" i="95"/>
  <c r="AQ774" i="95"/>
  <c r="AQ770" i="95"/>
  <c r="AQ766" i="95"/>
  <c r="AQ762" i="95"/>
  <c r="AQ758" i="95"/>
  <c r="AQ754" i="95"/>
  <c r="AQ750" i="95"/>
  <c r="AQ746" i="95"/>
  <c r="AQ742" i="95"/>
  <c r="AQ738" i="95"/>
  <c r="AQ734" i="95"/>
  <c r="AQ730" i="95"/>
  <c r="AQ726" i="95"/>
  <c r="AQ722" i="95"/>
  <c r="AQ718" i="95"/>
  <c r="AQ714" i="95"/>
  <c r="AQ710" i="95"/>
  <c r="AQ706" i="95"/>
  <c r="AQ702" i="95"/>
  <c r="AQ698" i="95"/>
  <c r="AQ694" i="95"/>
  <c r="AQ690" i="95"/>
  <c r="AQ686" i="95"/>
  <c r="AQ682" i="95"/>
  <c r="AQ678" i="95"/>
  <c r="AQ674" i="95"/>
  <c r="AQ670" i="95"/>
  <c r="AQ666" i="95"/>
  <c r="AQ662" i="95"/>
  <c r="AQ658" i="95"/>
  <c r="AQ654" i="95"/>
  <c r="AQ650" i="95"/>
  <c r="AQ646" i="95"/>
  <c r="AQ642" i="95"/>
  <c r="AQ638" i="95"/>
  <c r="AQ634" i="95"/>
  <c r="AQ630" i="95"/>
  <c r="AQ626" i="95"/>
  <c r="AQ622" i="95"/>
  <c r="AQ618" i="95"/>
  <c r="AQ614" i="95"/>
  <c r="AQ610" i="95"/>
  <c r="AQ606" i="95"/>
  <c r="AQ602" i="95"/>
  <c r="AQ598" i="95"/>
  <c r="AQ594" i="95"/>
  <c r="AQ590" i="95"/>
  <c r="AQ586" i="95"/>
  <c r="AQ582" i="95"/>
  <c r="AQ578" i="95"/>
  <c r="AQ574" i="95"/>
  <c r="AQ570" i="95"/>
  <c r="AQ566" i="95"/>
  <c r="AQ562" i="95"/>
  <c r="AQ558" i="95"/>
  <c r="AQ554" i="95"/>
  <c r="AQ550" i="95"/>
  <c r="AQ546" i="95"/>
  <c r="AQ542" i="95"/>
  <c r="AQ538" i="95"/>
  <c r="AQ534" i="95"/>
  <c r="AQ530" i="95"/>
  <c r="AQ526" i="95"/>
  <c r="AQ522" i="95"/>
  <c r="AQ518" i="95"/>
  <c r="AQ514" i="95"/>
  <c r="AQ510" i="95"/>
  <c r="AQ506" i="95"/>
  <c r="AQ502" i="95"/>
  <c r="AQ498" i="95"/>
  <c r="AQ494" i="95"/>
  <c r="AQ490" i="95"/>
  <c r="AQ486" i="95"/>
  <c r="AQ482" i="95"/>
  <c r="AQ478" i="95"/>
  <c r="AQ474" i="95"/>
  <c r="AQ470" i="95"/>
  <c r="AQ462" i="95"/>
  <c r="AQ458" i="95"/>
  <c r="AQ454" i="95"/>
  <c r="AQ450" i="95"/>
  <c r="AQ446" i="95"/>
  <c r="AQ442" i="95"/>
  <c r="AQ438" i="95"/>
  <c r="AQ434" i="95"/>
  <c r="AQ430" i="95"/>
  <c r="AQ426" i="95"/>
  <c r="AQ422" i="95"/>
  <c r="AQ418" i="95"/>
  <c r="AQ414" i="95"/>
  <c r="AQ410" i="95"/>
  <c r="AQ406" i="95"/>
  <c r="AQ402" i="95"/>
  <c r="AQ398" i="95"/>
  <c r="AQ394" i="95"/>
  <c r="AQ390" i="95"/>
  <c r="AQ386" i="95"/>
  <c r="AQ382" i="95"/>
  <c r="AQ378" i="95"/>
  <c r="AQ374" i="95"/>
  <c r="AQ370" i="95"/>
  <c r="AQ366" i="95"/>
  <c r="AQ362" i="95"/>
  <c r="AQ358" i="95"/>
  <c r="AQ354" i="95"/>
  <c r="AQ350" i="95"/>
  <c r="AQ346" i="95"/>
  <c r="AQ342" i="95"/>
  <c r="AQ338" i="95"/>
  <c r="AQ334" i="95"/>
  <c r="AQ330" i="95"/>
  <c r="AQ326" i="95"/>
  <c r="AQ322" i="95"/>
  <c r="AQ318" i="95"/>
  <c r="AQ314" i="95"/>
  <c r="AQ310" i="95"/>
  <c r="AQ306" i="95"/>
  <c r="AQ302" i="95"/>
  <c r="AQ298" i="95"/>
  <c r="AQ294" i="95"/>
  <c r="AQ290" i="95"/>
  <c r="AQ286" i="95"/>
  <c r="AQ282" i="95"/>
  <c r="AQ278" i="95"/>
  <c r="AQ274" i="95"/>
  <c r="AQ270" i="95"/>
  <c r="AQ266" i="95"/>
  <c r="AQ262" i="95"/>
  <c r="AQ258" i="95"/>
  <c r="AQ254" i="95"/>
  <c r="AQ250" i="95"/>
  <c r="AQ246" i="95"/>
  <c r="AQ242" i="95"/>
  <c r="AQ238" i="95"/>
  <c r="AQ234" i="95"/>
  <c r="AQ230" i="95"/>
  <c r="AQ226" i="95"/>
  <c r="AQ222" i="95"/>
  <c r="AQ218" i="95"/>
  <c r="AQ214" i="95"/>
  <c r="AQ210" i="95"/>
  <c r="AQ206" i="95"/>
  <c r="AQ202" i="95"/>
  <c r="AQ198" i="95"/>
  <c r="AQ194" i="95"/>
  <c r="AQ190" i="95"/>
  <c r="AQ186" i="95"/>
  <c r="AQ182" i="95"/>
  <c r="AQ178" i="95"/>
  <c r="AQ174" i="95"/>
  <c r="AQ170" i="95"/>
  <c r="AQ166" i="95"/>
  <c r="AQ162" i="95"/>
  <c r="AQ158" i="95"/>
  <c r="AQ154" i="95"/>
  <c r="AQ150" i="95"/>
  <c r="AQ146" i="95"/>
  <c r="AQ142" i="95"/>
  <c r="AQ138" i="95"/>
  <c r="AQ134" i="95"/>
  <c r="AQ130" i="95"/>
  <c r="AQ126" i="95"/>
  <c r="AQ122" i="95"/>
  <c r="AQ118" i="95"/>
  <c r="AQ114" i="95"/>
  <c r="AQ110" i="95"/>
  <c r="AQ106" i="95"/>
  <c r="AQ102" i="95"/>
  <c r="AQ98" i="95"/>
  <c r="AQ94" i="95"/>
  <c r="AQ90" i="95"/>
  <c r="AQ86" i="95"/>
  <c r="AQ82" i="95"/>
  <c r="AQ78" i="95"/>
  <c r="AQ74" i="95"/>
  <c r="AQ70" i="95"/>
  <c r="AQ66" i="95"/>
  <c r="AQ62" i="95"/>
  <c r="AQ58" i="95"/>
  <c r="AQ54" i="95"/>
  <c r="AQ50" i="95"/>
  <c r="AQ46" i="95"/>
  <c r="AQ42" i="95"/>
  <c r="AQ38" i="95"/>
  <c r="AQ34" i="95"/>
  <c r="AQ30" i="95"/>
  <c r="AQ26" i="95"/>
  <c r="AQ22" i="95"/>
  <c r="AQ18" i="95"/>
  <c r="AQ825" i="95"/>
  <c r="AQ821" i="95"/>
  <c r="AQ817" i="95"/>
  <c r="AQ813" i="95"/>
  <c r="AQ809" i="95"/>
  <c r="AQ805" i="95"/>
  <c r="AQ801" i="95"/>
  <c r="AQ797" i="95"/>
  <c r="AQ793" i="95"/>
  <c r="AQ789" i="95"/>
  <c r="AQ785" i="95"/>
  <c r="AQ781" i="95"/>
  <c r="AQ777" i="95"/>
  <c r="AQ773" i="95"/>
  <c r="AQ769" i="95"/>
  <c r="AQ765" i="95"/>
  <c r="AQ761" i="95"/>
  <c r="AQ757" i="95"/>
  <c r="AQ753" i="95"/>
  <c r="AQ749" i="95"/>
  <c r="AQ745" i="95"/>
  <c r="AQ741" i="95"/>
  <c r="AQ737" i="95"/>
  <c r="AQ733" i="95"/>
  <c r="AQ729" i="95"/>
  <c r="AQ725" i="95"/>
  <c r="AQ721" i="95"/>
  <c r="AQ717" i="95"/>
  <c r="AQ713" i="95"/>
  <c r="AQ709" i="95"/>
  <c r="AQ705" i="95"/>
  <c r="AQ701" i="95"/>
  <c r="AQ697" i="95"/>
  <c r="AQ693" i="95"/>
  <c r="AQ689" i="95"/>
  <c r="AQ685" i="95"/>
  <c r="AQ681" i="95"/>
  <c r="AQ677" i="95"/>
  <c r="AQ673" i="95"/>
  <c r="AQ669" i="95"/>
  <c r="AQ665" i="95"/>
  <c r="AQ661" i="95"/>
  <c r="AQ657" i="95"/>
  <c r="AQ653" i="95"/>
  <c r="AQ649" i="95"/>
  <c r="AQ645" i="95"/>
  <c r="AQ641" i="95"/>
  <c r="AQ637" i="95"/>
  <c r="AQ633" i="95"/>
  <c r="AQ629" i="95"/>
  <c r="AQ625" i="95"/>
  <c r="AQ621" i="95"/>
  <c r="AQ613" i="95"/>
  <c r="AQ609" i="95"/>
  <c r="AQ605" i="95"/>
  <c r="AQ601" i="95"/>
  <c r="AQ597" i="95"/>
  <c r="AQ593" i="95"/>
  <c r="AQ589" i="95"/>
  <c r="AQ585" i="95"/>
  <c r="AQ581" i="95"/>
  <c r="AQ577" i="95"/>
  <c r="AQ573" i="95"/>
  <c r="AQ569" i="95"/>
  <c r="AQ565" i="95"/>
  <c r="AQ561" i="95"/>
  <c r="AQ557" i="95"/>
  <c r="AQ553" i="95"/>
  <c r="AQ549" i="95"/>
  <c r="AQ545" i="95"/>
  <c r="AQ541" i="95"/>
  <c r="AQ537" i="95"/>
  <c r="AQ533" i="95"/>
  <c r="AQ529" i="95"/>
  <c r="AQ525" i="95"/>
  <c r="AQ521" i="95"/>
  <c r="AQ517" i="95"/>
  <c r="AQ513" i="95"/>
  <c r="AQ509" i="95"/>
  <c r="AQ505" i="95"/>
  <c r="AQ501" i="95"/>
  <c r="AQ497" i="95"/>
  <c r="AQ493" i="95"/>
  <c r="AQ489" i="95"/>
  <c r="AQ485" i="95"/>
  <c r="AQ481" i="95"/>
  <c r="AQ477" i="95"/>
  <c r="AQ473" i="95"/>
  <c r="AQ469" i="95"/>
  <c r="AQ465" i="95"/>
  <c r="AQ461" i="95"/>
  <c r="AQ457" i="95"/>
  <c r="AQ453" i="95"/>
  <c r="AQ449" i="95"/>
  <c r="AQ445" i="95"/>
  <c r="AQ441" i="95"/>
  <c r="AQ437" i="95"/>
  <c r="AQ433" i="95"/>
  <c r="AQ429" i="95"/>
  <c r="AQ425" i="95"/>
  <c r="AQ421" i="95"/>
  <c r="AQ417" i="95"/>
  <c r="AQ413" i="95"/>
  <c r="AQ409" i="95"/>
  <c r="AQ405" i="95"/>
  <c r="AQ401" i="95"/>
  <c r="AQ397" i="95"/>
  <c r="AQ393" i="95"/>
  <c r="AQ389" i="95"/>
  <c r="AQ385" i="95"/>
  <c r="AQ381" i="95"/>
  <c r="AQ377" i="95"/>
  <c r="AQ373" i="95"/>
  <c r="AQ369" i="95"/>
  <c r="AQ365" i="95"/>
  <c r="AQ361" i="95"/>
  <c r="AQ357" i="95"/>
  <c r="AQ353" i="95"/>
  <c r="AQ349" i="95"/>
  <c r="AQ345" i="95"/>
  <c r="AQ341" i="95"/>
  <c r="AQ337" i="95"/>
  <c r="AQ333" i="95"/>
  <c r="AQ329" i="95"/>
  <c r="AQ325" i="95"/>
  <c r="AQ321" i="95"/>
  <c r="AQ317" i="95"/>
  <c r="AQ313" i="95"/>
  <c r="AQ309" i="95"/>
  <c r="AQ305" i="95"/>
  <c r="AQ301" i="95"/>
  <c r="AQ297" i="95"/>
  <c r="AQ293" i="95"/>
  <c r="AQ289" i="95"/>
  <c r="AQ285" i="95"/>
  <c r="AQ281" i="95"/>
  <c r="AQ277" i="95"/>
  <c r="AQ273" i="95"/>
  <c r="AQ269" i="95"/>
  <c r="AQ265" i="95"/>
  <c r="AQ261" i="95"/>
  <c r="AQ257" i="95"/>
  <c r="AQ253" i="95"/>
  <c r="AQ249" i="95"/>
  <c r="AQ245" i="95"/>
  <c r="AQ241" i="95"/>
  <c r="AQ237" i="95"/>
  <c r="AQ233" i="95"/>
  <c r="AQ229" i="95"/>
  <c r="AQ225" i="95"/>
  <c r="AQ221" i="95"/>
  <c r="AQ217" i="95"/>
  <c r="AQ213" i="95"/>
  <c r="AQ209" i="95"/>
  <c r="AQ205" i="95"/>
  <c r="AQ201" i="95"/>
  <c r="AQ197" i="95"/>
  <c r="AQ193" i="95"/>
  <c r="AQ189" i="95"/>
  <c r="AQ185" i="95"/>
  <c r="AQ181" i="95"/>
  <c r="AQ177" i="95"/>
  <c r="AQ173" i="95"/>
  <c r="AQ169" i="95"/>
  <c r="AQ165" i="95"/>
  <c r="AQ161" i="95"/>
  <c r="AQ157" i="95"/>
  <c r="AQ153" i="95"/>
  <c r="AQ149" i="95"/>
  <c r="AQ145" i="95"/>
  <c r="AQ141" i="95"/>
  <c r="AQ137" i="95"/>
  <c r="AQ133" i="95"/>
  <c r="AQ129" i="95"/>
  <c r="AQ125" i="95"/>
  <c r="AQ121" i="95"/>
  <c r="AQ117" i="95"/>
  <c r="AQ113" i="95"/>
  <c r="AQ109" i="95"/>
  <c r="AQ105" i="95"/>
  <c r="AQ101" i="95"/>
  <c r="AQ97" i="95"/>
  <c r="AQ93" i="95"/>
  <c r="AQ89" i="95"/>
  <c r="AQ85" i="95"/>
  <c r="AQ81" i="95"/>
  <c r="AQ77" i="95"/>
  <c r="AQ73" i="95"/>
  <c r="AQ69" i="95"/>
  <c r="AQ65" i="95"/>
  <c r="AQ61" i="95"/>
  <c r="AQ57" i="95"/>
  <c r="AQ53" i="95"/>
  <c r="AQ49" i="95"/>
  <c r="AQ45" i="95"/>
  <c r="AQ41" i="95"/>
  <c r="AQ37" i="95"/>
  <c r="AQ33" i="95"/>
  <c r="AQ29" i="95"/>
  <c r="AQ25" i="95"/>
  <c r="AQ21" i="95"/>
  <c r="AQ17" i="95"/>
  <c r="AQ824" i="95"/>
  <c r="AQ820" i="95"/>
  <c r="AQ816" i="95"/>
  <c r="AQ812" i="95"/>
  <c r="AQ808" i="95"/>
  <c r="AQ804" i="95"/>
  <c r="AQ800" i="95"/>
  <c r="AQ796" i="95"/>
  <c r="AQ792" i="95"/>
  <c r="AQ788" i="95"/>
  <c r="AQ784" i="95"/>
  <c r="AQ780" i="95"/>
  <c r="AQ776" i="95"/>
  <c r="AQ772" i="95"/>
  <c r="AQ764" i="95"/>
  <c r="AQ760" i="95"/>
  <c r="AQ756" i="95"/>
  <c r="AQ752" i="95"/>
  <c r="AQ748" i="95"/>
  <c r="AQ744" i="95"/>
  <c r="AQ740" i="95"/>
  <c r="AQ736" i="95"/>
  <c r="AQ732" i="95"/>
  <c r="AQ728" i="95"/>
  <c r="AQ724" i="95"/>
  <c r="AQ720" i="95"/>
  <c r="AQ716" i="95"/>
  <c r="AQ712" i="95"/>
  <c r="AQ708" i="95"/>
  <c r="AQ704" i="95"/>
  <c r="AQ700" i="95"/>
  <c r="AQ696" i="95"/>
  <c r="AQ692" i="95"/>
  <c r="AQ688" i="95"/>
  <c r="AQ684" i="95"/>
  <c r="AQ680" i="95"/>
  <c r="AQ676" i="95"/>
  <c r="AQ672" i="95"/>
  <c r="AQ668" i="95"/>
  <c r="AQ664" i="95"/>
  <c r="AQ660" i="95"/>
  <c r="AQ656" i="95"/>
  <c r="AQ652" i="95"/>
  <c r="AQ648" i="95"/>
  <c r="AQ644" i="95"/>
  <c r="AQ640" i="95"/>
  <c r="AQ636" i="95"/>
  <c r="AQ632" i="95"/>
  <c r="AQ628" i="95"/>
  <c r="AQ624" i="95"/>
  <c r="AQ620" i="95"/>
  <c r="AQ616" i="95"/>
  <c r="AQ612" i="95"/>
  <c r="AQ608" i="95"/>
  <c r="AQ604" i="95"/>
  <c r="AQ600" i="95"/>
  <c r="AQ596" i="95"/>
  <c r="AQ592" i="95"/>
  <c r="AQ588" i="95"/>
  <c r="AQ584" i="95"/>
  <c r="AQ580" i="95"/>
  <c r="AQ576" i="95"/>
  <c r="AQ572" i="95"/>
  <c r="AQ568" i="95"/>
  <c r="AQ564" i="95"/>
  <c r="AQ560" i="95"/>
  <c r="AQ556" i="95"/>
  <c r="AQ552" i="95"/>
  <c r="AQ548" i="95"/>
  <c r="AQ544" i="95"/>
  <c r="AQ540" i="95"/>
  <c r="AQ536" i="95"/>
  <c r="AQ532" i="95"/>
  <c r="AQ528" i="95"/>
  <c r="AQ524" i="95"/>
  <c r="AQ520" i="95"/>
  <c r="AQ516" i="95"/>
  <c r="AQ512" i="95"/>
  <c r="AQ508" i="95"/>
  <c r="AQ504" i="95"/>
  <c r="AQ500" i="95"/>
  <c r="AQ496" i="95"/>
  <c r="AQ492" i="95"/>
  <c r="AQ488" i="95"/>
  <c r="AQ484" i="95"/>
  <c r="AQ480" i="95"/>
  <c r="AQ476" i="95"/>
  <c r="AQ472" i="95"/>
  <c r="AQ468" i="95"/>
  <c r="AQ464" i="95"/>
  <c r="AQ460" i="95"/>
  <c r="AQ456" i="95"/>
  <c r="AQ452" i="95"/>
  <c r="AQ448" i="95"/>
  <c r="AQ444" i="95"/>
  <c r="AQ440" i="95"/>
  <c r="AQ436" i="95"/>
  <c r="AQ432" i="95"/>
  <c r="AQ428" i="95"/>
  <c r="AQ424" i="95"/>
  <c r="AQ420" i="95"/>
  <c r="AQ416" i="95"/>
  <c r="AQ412" i="95"/>
  <c r="AQ408" i="95"/>
  <c r="AQ404" i="95"/>
  <c r="AQ400" i="95"/>
  <c r="AQ396" i="95"/>
  <c r="AQ392" i="95"/>
  <c r="AQ388" i="95"/>
  <c r="AQ384" i="95"/>
  <c r="AQ380" i="95"/>
  <c r="AQ376" i="95"/>
  <c r="AQ372" i="95"/>
  <c r="AQ368" i="95"/>
  <c r="AQ364" i="95"/>
  <c r="AQ360" i="95"/>
  <c r="AQ356" i="95"/>
  <c r="AQ352" i="95"/>
  <c r="AQ348" i="95"/>
  <c r="AQ344" i="95"/>
  <c r="AQ340" i="95"/>
  <c r="AQ336" i="95"/>
  <c r="AQ332" i="95"/>
  <c r="AQ328" i="95"/>
  <c r="AQ324" i="95"/>
  <c r="AQ320" i="95"/>
  <c r="AQ316" i="95"/>
  <c r="AQ312" i="95"/>
  <c r="AQ308" i="95"/>
  <c r="AQ304" i="95"/>
  <c r="AQ300" i="95"/>
  <c r="AQ296" i="95"/>
  <c r="AQ292" i="95"/>
  <c r="AQ288" i="95"/>
  <c r="AQ284" i="95"/>
  <c r="AQ280" i="95"/>
  <c r="AQ276" i="95"/>
  <c r="AQ272" i="95"/>
  <c r="AQ268" i="95"/>
  <c r="AQ264" i="95"/>
  <c r="AQ260" i="95"/>
  <c r="AQ256" i="95"/>
  <c r="AQ252" i="95"/>
  <c r="AQ248" i="95"/>
  <c r="AQ244" i="95"/>
  <c r="AQ240" i="95"/>
  <c r="AQ236" i="95"/>
  <c r="AQ232" i="95"/>
  <c r="AQ228" i="95"/>
  <c r="AQ224" i="95"/>
  <c r="AQ220" i="95"/>
  <c r="AQ216" i="95"/>
  <c r="AQ212" i="95"/>
  <c r="AQ208" i="95"/>
  <c r="AQ204" i="95"/>
  <c r="AQ200" i="95"/>
  <c r="AQ196" i="95"/>
  <c r="AQ192" i="95"/>
  <c r="AQ188" i="95"/>
  <c r="AQ184" i="95"/>
  <c r="AQ180" i="95"/>
  <c r="AQ176" i="95"/>
  <c r="AQ172" i="95"/>
  <c r="AQ168" i="95"/>
  <c r="AQ160" i="95"/>
  <c r="AQ156" i="95"/>
  <c r="AQ152" i="95"/>
  <c r="AQ148" i="95"/>
  <c r="AQ144" i="95"/>
  <c r="AQ140" i="95"/>
  <c r="AQ136" i="95"/>
  <c r="AQ132" i="95"/>
  <c r="AQ128" i="95"/>
  <c r="AQ124" i="95"/>
  <c r="AQ120" i="95"/>
  <c r="AQ116" i="95"/>
  <c r="AQ112" i="95"/>
  <c r="AQ108" i="95"/>
  <c r="AQ104" i="95"/>
  <c r="AQ100" i="95"/>
  <c r="AQ96" i="95"/>
  <c r="AQ92" i="95"/>
  <c r="AQ88" i="95"/>
  <c r="AQ84" i="95"/>
  <c r="AQ80" i="95"/>
  <c r="AQ76" i="95"/>
  <c r="AQ72" i="95"/>
  <c r="AQ68" i="95"/>
  <c r="AQ64" i="95"/>
  <c r="AQ60" i="95"/>
  <c r="AQ56" i="95"/>
  <c r="AQ52" i="95"/>
  <c r="AQ48" i="95"/>
  <c r="AQ44" i="95"/>
  <c r="AQ40" i="95"/>
  <c r="AQ36" i="95"/>
  <c r="AQ32" i="95"/>
  <c r="AQ28" i="95"/>
  <c r="AQ24" i="95"/>
  <c r="AQ20" i="95"/>
  <c r="AQ16" i="95"/>
  <c r="AJ146" i="95"/>
  <c r="AJ139" i="95"/>
  <c r="AJ161" i="95"/>
  <c r="AJ153" i="95"/>
  <c r="AJ158" i="95"/>
  <c r="AJ151" i="95"/>
  <c r="AJ145" i="95"/>
  <c r="AJ137" i="95"/>
  <c r="AJ133" i="95"/>
  <c r="AJ157" i="95"/>
  <c r="AJ150" i="95"/>
  <c r="AJ142" i="95"/>
  <c r="AJ135" i="95"/>
  <c r="AJ162" i="95"/>
  <c r="AJ155" i="95"/>
  <c r="AJ147" i="95"/>
  <c r="AJ141" i="95"/>
  <c r="AJ134" i="95"/>
  <c r="AJ159" i="95"/>
  <c r="AJ154" i="95"/>
  <c r="AJ149" i="95"/>
  <c r="AJ143" i="95"/>
  <c r="AJ138" i="95"/>
  <c r="AJ160" i="95"/>
  <c r="AJ156" i="95"/>
  <c r="AJ152" i="95"/>
  <c r="AJ148" i="95"/>
  <c r="AJ144" i="95"/>
  <c r="AJ140" i="95"/>
  <c r="AJ129" i="95"/>
  <c r="AJ125" i="95"/>
  <c r="AJ121" i="95"/>
  <c r="AJ113" i="95"/>
  <c r="AJ117" i="95"/>
  <c r="AJ132" i="95"/>
  <c r="AJ128" i="95"/>
  <c r="AJ124" i="95"/>
  <c r="AJ120" i="95"/>
  <c r="AJ116" i="95"/>
  <c r="AJ131" i="95"/>
  <c r="AJ127" i="95"/>
  <c r="AJ123" i="95"/>
  <c r="AJ119" i="95"/>
  <c r="AJ115" i="95"/>
  <c r="AJ130" i="95"/>
  <c r="AJ126" i="95"/>
  <c r="AJ122" i="95"/>
  <c r="AJ118" i="95"/>
  <c r="AJ101" i="95"/>
  <c r="AJ93" i="95"/>
  <c r="AJ97" i="95"/>
  <c r="AJ109" i="95"/>
  <c r="AJ105" i="95"/>
  <c r="AJ112" i="95"/>
  <c r="AJ108" i="95"/>
  <c r="AJ104" i="95"/>
  <c r="AJ100" i="95"/>
  <c r="AJ96" i="95"/>
  <c r="AJ111" i="95"/>
  <c r="AJ107" i="95"/>
  <c r="AJ103" i="95"/>
  <c r="AJ99" i="95"/>
  <c r="AJ95" i="95"/>
  <c r="AJ110" i="95"/>
  <c r="AJ106" i="95"/>
  <c r="AJ102" i="95"/>
  <c r="AJ98" i="95"/>
  <c r="AJ83" i="95"/>
  <c r="AJ55" i="95"/>
  <c r="AJ75" i="95"/>
  <c r="AJ91" i="95"/>
  <c r="AJ71" i="95"/>
  <c r="AJ87" i="95"/>
  <c r="AJ67" i="95"/>
  <c r="AJ79" i="95"/>
  <c r="AJ63" i="95"/>
  <c r="AJ59" i="95"/>
  <c r="AJ90" i="95"/>
  <c r="AJ86" i="95"/>
  <c r="AJ82" i="95"/>
  <c r="AJ78" i="95"/>
  <c r="AJ74" i="95"/>
  <c r="AJ70" i="95"/>
  <c r="AJ66" i="95"/>
  <c r="AJ62" i="95"/>
  <c r="AJ58" i="95"/>
  <c r="AJ54" i="95"/>
  <c r="AJ53" i="95"/>
  <c r="AJ89" i="95"/>
  <c r="AJ85" i="95"/>
  <c r="AJ81" i="95"/>
  <c r="AJ77" i="95"/>
  <c r="AJ73" i="95"/>
  <c r="AJ69" i="95"/>
  <c r="AJ65" i="95"/>
  <c r="AJ61" i="95"/>
  <c r="AJ57" i="95"/>
  <c r="AJ92" i="95"/>
  <c r="AJ88" i="95"/>
  <c r="AJ84" i="95"/>
  <c r="AJ80" i="95"/>
  <c r="AJ76" i="95"/>
  <c r="AJ72" i="95"/>
  <c r="AJ68" i="95"/>
  <c r="AJ64" i="95"/>
  <c r="AJ60" i="95"/>
  <c r="AJ43" i="95"/>
  <c r="AJ27" i="95"/>
  <c r="AJ39" i="95"/>
  <c r="AJ23" i="95"/>
  <c r="AJ51" i="95"/>
  <c r="AJ35" i="95"/>
  <c r="AJ19" i="95"/>
  <c r="AJ47" i="95"/>
  <c r="AJ31" i="95"/>
  <c r="AJ15" i="95"/>
  <c r="AJ46" i="95"/>
  <c r="AJ38" i="95"/>
  <c r="AJ30" i="95"/>
  <c r="AJ22" i="95"/>
  <c r="AJ14" i="95"/>
  <c r="AJ13" i="95"/>
  <c r="AJ49" i="95"/>
  <c r="AJ45" i="95"/>
  <c r="AJ41" i="95"/>
  <c r="AJ37" i="95"/>
  <c r="AJ33" i="95"/>
  <c r="AJ29" i="95"/>
  <c r="AJ25" i="95"/>
  <c r="AJ21" i="95"/>
  <c r="AJ17" i="95"/>
  <c r="AJ50" i="95"/>
  <c r="AJ42" i="95"/>
  <c r="AJ34" i="95"/>
  <c r="AJ26" i="95"/>
  <c r="AJ18" i="95"/>
  <c r="AJ52" i="95"/>
  <c r="AJ48" i="95"/>
  <c r="AJ44" i="95"/>
  <c r="AJ40" i="95"/>
  <c r="AJ36" i="95"/>
  <c r="AJ32" i="95"/>
  <c r="AJ28" i="95"/>
  <c r="AJ24" i="95"/>
  <c r="AJ20" i="95"/>
  <c r="G10" i="77" l="1"/>
  <c r="G11" i="77"/>
  <c r="G9" i="77"/>
  <c r="Q18" i="95" l="1"/>
  <c r="S18" i="95"/>
  <c r="T18" i="95"/>
  <c r="U18" i="95"/>
  <c r="P18" i="95"/>
  <c r="Q17" i="95"/>
  <c r="R17" i="95"/>
  <c r="S17" i="95"/>
  <c r="T17" i="95"/>
  <c r="U17" i="95"/>
  <c r="P17" i="95"/>
  <c r="Q16" i="95"/>
  <c r="R16" i="95"/>
  <c r="S16" i="95"/>
  <c r="T16" i="95"/>
  <c r="U16" i="95"/>
  <c r="P16" i="95"/>
  <c r="Q15" i="95"/>
  <c r="R15" i="95"/>
  <c r="S15" i="95"/>
  <c r="T15" i="95"/>
  <c r="U15" i="95"/>
  <c r="P15" i="95"/>
  <c r="Q14" i="95"/>
  <c r="R14" i="95"/>
  <c r="S14" i="95"/>
  <c r="T14" i="95"/>
  <c r="U14" i="95"/>
  <c r="P14" i="95"/>
  <c r="T19" i="95" l="1"/>
  <c r="S19" i="95"/>
  <c r="R19" i="95"/>
  <c r="U19" i="95"/>
  <c r="Q19" i="95"/>
  <c r="P19" i="95"/>
  <c r="X5" i="95"/>
  <c r="X6" i="95"/>
  <c r="AE6" i="95" s="1"/>
  <c r="X7" i="95"/>
  <c r="AE7" i="95" s="1"/>
  <c r="X8" i="95"/>
  <c r="AE8" i="95" s="1"/>
  <c r="X9" i="95"/>
  <c r="AE9" i="95" s="1"/>
  <c r="X10" i="95"/>
  <c r="AE10" i="95" s="1"/>
  <c r="X11" i="95"/>
  <c r="AE11" i="95" s="1"/>
  <c r="X12" i="95"/>
  <c r="AE12" i="95" s="1"/>
  <c r="X13" i="95"/>
  <c r="AE13" i="95" s="1"/>
  <c r="X14" i="95"/>
  <c r="AE14" i="95" s="1"/>
  <c r="X15" i="95"/>
  <c r="AE15" i="95" s="1"/>
  <c r="X16" i="95"/>
  <c r="AE16" i="95" s="1"/>
  <c r="X17" i="95"/>
  <c r="AE17" i="95" s="1"/>
  <c r="X18" i="95"/>
  <c r="AE18" i="95" s="1"/>
  <c r="X4" i="95"/>
  <c r="BE7" i="95" l="1"/>
  <c r="BE11" i="95"/>
  <c r="BE15" i="95"/>
  <c r="BE6" i="95"/>
  <c r="BE9" i="95"/>
  <c r="BE17" i="95"/>
  <c r="BE14" i="95"/>
  <c r="BE8" i="95"/>
  <c r="BE12" i="95"/>
  <c r="BE16" i="95"/>
  <c r="BE13" i="95"/>
  <c r="BE10" i="95"/>
  <c r="BE18" i="95"/>
  <c r="AA19" i="95"/>
  <c r="Y19" i="95"/>
  <c r="Z19" i="95"/>
  <c r="AB19" i="95"/>
  <c r="AC19" i="95"/>
  <c r="AD19" i="95"/>
  <c r="X38" i="90"/>
  <c r="Y38" i="90" s="1"/>
  <c r="Z38" i="90"/>
  <c r="X39" i="90"/>
  <c r="Z39" i="90"/>
  <c r="X40" i="90"/>
  <c r="Z40" i="90"/>
  <c r="X41" i="90"/>
  <c r="Y41" i="90" s="1"/>
  <c r="Z41" i="90"/>
  <c r="AC41" i="90"/>
  <c r="X42" i="90"/>
  <c r="Y42" i="90" s="1"/>
  <c r="Z42" i="90"/>
  <c r="X43" i="90"/>
  <c r="Z43" i="90"/>
  <c r="X44" i="90"/>
  <c r="Z44" i="90"/>
  <c r="AC44" i="90"/>
  <c r="X45" i="90"/>
  <c r="Y45" i="90" s="1"/>
  <c r="Z45" i="90"/>
  <c r="X46" i="90"/>
  <c r="Y46" i="90" s="1"/>
  <c r="Z46" i="90"/>
  <c r="X47" i="90"/>
  <c r="Z47" i="90"/>
  <c r="X48" i="90"/>
  <c r="Z48" i="90"/>
  <c r="X49" i="90"/>
  <c r="Y49" i="90" s="1"/>
  <c r="Z49" i="90"/>
  <c r="AC49" i="90"/>
  <c r="X50" i="90"/>
  <c r="Y50" i="90" s="1"/>
  <c r="Z50" i="90"/>
  <c r="X51" i="90"/>
  <c r="Z51" i="90"/>
  <c r="X52" i="90"/>
  <c r="AC52" i="90" s="1"/>
  <c r="Z52" i="90"/>
  <c r="X53" i="90"/>
  <c r="Y53" i="90" s="1"/>
  <c r="Z53" i="90"/>
  <c r="X54" i="90"/>
  <c r="Y54" i="90" s="1"/>
  <c r="Z54" i="90"/>
  <c r="X55" i="90"/>
  <c r="Z55" i="90"/>
  <c r="X56" i="90"/>
  <c r="Z56" i="90"/>
  <c r="X57" i="90"/>
  <c r="Y57" i="90" s="1"/>
  <c r="Z57" i="90"/>
  <c r="X58" i="90"/>
  <c r="Y58" i="90" s="1"/>
  <c r="Z58" i="90"/>
  <c r="X59" i="90"/>
  <c r="Z59" i="90"/>
  <c r="X60" i="90"/>
  <c r="AC60" i="90" s="1"/>
  <c r="Z60" i="90"/>
  <c r="X61" i="90"/>
  <c r="Y61" i="90" s="1"/>
  <c r="Z61" i="90"/>
  <c r="AC61" i="90"/>
  <c r="X62" i="90"/>
  <c r="Y62" i="90" s="1"/>
  <c r="Z62" i="90"/>
  <c r="X63" i="90"/>
  <c r="Z63" i="90"/>
  <c r="X64" i="90"/>
  <c r="Z64" i="90"/>
  <c r="X65" i="90"/>
  <c r="Y65" i="90" s="1"/>
  <c r="Z65" i="90"/>
  <c r="X66" i="90"/>
  <c r="Y66" i="90" s="1"/>
  <c r="Z66" i="90"/>
  <c r="X67" i="90"/>
  <c r="Z67" i="90"/>
  <c r="X68" i="90"/>
  <c r="Z68" i="90"/>
  <c r="AC68" i="90"/>
  <c r="X69" i="90"/>
  <c r="Y69" i="90" s="1"/>
  <c r="Z69" i="90"/>
  <c r="AC69" i="90"/>
  <c r="X70" i="90"/>
  <c r="Y70" i="90" s="1"/>
  <c r="Z70" i="90"/>
  <c r="X71" i="90"/>
  <c r="Z71" i="90"/>
  <c r="X72" i="90"/>
  <c r="Y72" i="90" s="1"/>
  <c r="Z72" i="90"/>
  <c r="X73" i="90"/>
  <c r="Z73" i="90"/>
  <c r="X74" i="90"/>
  <c r="Y74" i="90" s="1"/>
  <c r="Z74" i="90"/>
  <c r="AC74" i="90"/>
  <c r="X75" i="90"/>
  <c r="Z75" i="90"/>
  <c r="X76" i="90"/>
  <c r="Y76" i="90" s="1"/>
  <c r="Z76" i="90"/>
  <c r="AC76" i="90"/>
  <c r="X77" i="90"/>
  <c r="Z77" i="90"/>
  <c r="X78" i="90"/>
  <c r="Y78" i="90" s="1"/>
  <c r="Z78" i="90"/>
  <c r="X79" i="90"/>
  <c r="Z79" i="90"/>
  <c r="X80" i="90"/>
  <c r="Y80" i="90" s="1"/>
  <c r="Z80" i="90"/>
  <c r="X81" i="90"/>
  <c r="Y81" i="90" s="1"/>
  <c r="Z81" i="90"/>
  <c r="X82" i="90"/>
  <c r="Y82" i="90" s="1"/>
  <c r="Z82" i="90"/>
  <c r="X83" i="90"/>
  <c r="Y83" i="90" s="1"/>
  <c r="Z83" i="90"/>
  <c r="AC83" i="90"/>
  <c r="X84" i="90"/>
  <c r="Y84" i="90" s="1"/>
  <c r="Z84" i="90"/>
  <c r="AC84" i="90"/>
  <c r="X85" i="90"/>
  <c r="Y85" i="90" s="1"/>
  <c r="Z85" i="90"/>
  <c r="X86" i="90"/>
  <c r="Y86" i="90" s="1"/>
  <c r="Z86" i="90"/>
  <c r="X87" i="90"/>
  <c r="Y87" i="90" s="1"/>
  <c r="Z87" i="90"/>
  <c r="AC87" i="90"/>
  <c r="X88" i="90"/>
  <c r="Y88" i="90" s="1"/>
  <c r="Z88" i="90"/>
  <c r="AC88" i="90"/>
  <c r="X89" i="90"/>
  <c r="Y89" i="90" s="1"/>
  <c r="Z89" i="90"/>
  <c r="X90" i="90"/>
  <c r="Y90" i="90" s="1"/>
  <c r="Z90" i="90"/>
  <c r="X91" i="90"/>
  <c r="Y91" i="90" s="1"/>
  <c r="Z91" i="90"/>
  <c r="AC91" i="90"/>
  <c r="X92" i="90"/>
  <c r="Y92" i="90" s="1"/>
  <c r="Z92" i="90"/>
  <c r="AC92" i="90"/>
  <c r="X93" i="90"/>
  <c r="Y93" i="90" s="1"/>
  <c r="Z93" i="90"/>
  <c r="X94" i="90"/>
  <c r="Y94" i="90" s="1"/>
  <c r="Z94" i="90"/>
  <c r="AC94" i="90"/>
  <c r="X95" i="90"/>
  <c r="Y95" i="90" s="1"/>
  <c r="Z95" i="90"/>
  <c r="X96" i="90"/>
  <c r="Y96" i="90" s="1"/>
  <c r="Z96" i="90"/>
  <c r="X97" i="90"/>
  <c r="Y97" i="90" s="1"/>
  <c r="Z97" i="90"/>
  <c r="X98" i="90"/>
  <c r="Y98" i="90" s="1"/>
  <c r="Z98" i="90"/>
  <c r="X99" i="90"/>
  <c r="Y99" i="90" s="1"/>
  <c r="Z99" i="90"/>
  <c r="X100" i="90"/>
  <c r="Y100" i="90" s="1"/>
  <c r="Z100" i="90"/>
  <c r="AC100" i="90"/>
  <c r="X101" i="90"/>
  <c r="Y101" i="90" s="1"/>
  <c r="Z101" i="90"/>
  <c r="X102" i="90"/>
  <c r="Y102" i="90" s="1"/>
  <c r="Z102" i="90"/>
  <c r="AC102" i="90"/>
  <c r="X103" i="90"/>
  <c r="Y103" i="90" s="1"/>
  <c r="Z103" i="90"/>
  <c r="X104" i="90"/>
  <c r="Y104" i="90" s="1"/>
  <c r="Z104" i="90"/>
  <c r="X105" i="90"/>
  <c r="Y105" i="90" s="1"/>
  <c r="Z105" i="90"/>
  <c r="X106" i="90"/>
  <c r="Y106" i="90" s="1"/>
  <c r="Z106" i="90"/>
  <c r="X107" i="90"/>
  <c r="Y107" i="90" s="1"/>
  <c r="Z107" i="90"/>
  <c r="X108" i="90"/>
  <c r="Y108" i="90" s="1"/>
  <c r="Z108" i="90"/>
  <c r="X109" i="90"/>
  <c r="Y109" i="90" s="1"/>
  <c r="Z109" i="90"/>
  <c r="X110" i="90"/>
  <c r="Y110" i="90" s="1"/>
  <c r="Z110" i="90"/>
  <c r="X111" i="90"/>
  <c r="Y111" i="90" s="1"/>
  <c r="Z111" i="90"/>
  <c r="X112" i="90"/>
  <c r="Y112" i="90" s="1"/>
  <c r="Z112" i="90"/>
  <c r="X113" i="90"/>
  <c r="Y113" i="90" s="1"/>
  <c r="Z113" i="90"/>
  <c r="X114" i="90"/>
  <c r="Y114" i="90" s="1"/>
  <c r="Z114" i="90"/>
  <c r="X115" i="90"/>
  <c r="Y115" i="90" s="1"/>
  <c r="Z115" i="90"/>
  <c r="X116" i="90"/>
  <c r="Y116" i="90" s="1"/>
  <c r="Z116" i="90"/>
  <c r="X117" i="90"/>
  <c r="Y117" i="90" s="1"/>
  <c r="Z117" i="90"/>
  <c r="X118" i="90"/>
  <c r="Y118" i="90" s="1"/>
  <c r="Z118" i="90"/>
  <c r="X119" i="90"/>
  <c r="Y119" i="90" s="1"/>
  <c r="Z119" i="90"/>
  <c r="X120" i="90"/>
  <c r="Y120" i="90" s="1"/>
  <c r="Z120" i="90"/>
  <c r="X121" i="90"/>
  <c r="Y121" i="90" s="1"/>
  <c r="Z121" i="90"/>
  <c r="X122" i="90"/>
  <c r="Y122" i="90" s="1"/>
  <c r="Z122" i="90"/>
  <c r="X123" i="90"/>
  <c r="Y123" i="90" s="1"/>
  <c r="Z123" i="90"/>
  <c r="X124" i="90"/>
  <c r="Y124" i="90" s="1"/>
  <c r="Z124" i="90"/>
  <c r="X125" i="90"/>
  <c r="Y125" i="90" s="1"/>
  <c r="Z125" i="90"/>
  <c r="X126" i="90"/>
  <c r="Y126" i="90" s="1"/>
  <c r="Z126" i="90"/>
  <c r="X127" i="90"/>
  <c r="Y127" i="90" s="1"/>
  <c r="Z127" i="90"/>
  <c r="X128" i="90"/>
  <c r="Y128" i="90" s="1"/>
  <c r="Z128" i="90"/>
  <c r="X129" i="90"/>
  <c r="Y129" i="90" s="1"/>
  <c r="Z129" i="90"/>
  <c r="X130" i="90"/>
  <c r="Y130" i="90" s="1"/>
  <c r="Z130" i="90"/>
  <c r="X131" i="90"/>
  <c r="Y131" i="90" s="1"/>
  <c r="Z131" i="90"/>
  <c r="X132" i="90"/>
  <c r="Y132" i="90" s="1"/>
  <c r="Z132" i="90"/>
  <c r="X133" i="90"/>
  <c r="Y133" i="90" s="1"/>
  <c r="Z133" i="90"/>
  <c r="X134" i="90"/>
  <c r="Y134" i="90" s="1"/>
  <c r="Z134" i="90"/>
  <c r="X135" i="90"/>
  <c r="Y135" i="90" s="1"/>
  <c r="Z135" i="90"/>
  <c r="X136" i="90"/>
  <c r="Y136" i="90" s="1"/>
  <c r="Z136" i="90"/>
  <c r="X137" i="90"/>
  <c r="Y137" i="90" s="1"/>
  <c r="Z137" i="90"/>
  <c r="X138" i="90"/>
  <c r="Y138" i="90" s="1"/>
  <c r="Z138" i="90"/>
  <c r="X139" i="90"/>
  <c r="Y139" i="90" s="1"/>
  <c r="Z139" i="90"/>
  <c r="X140" i="90"/>
  <c r="Y140" i="90" s="1"/>
  <c r="Z140" i="90"/>
  <c r="X141" i="90"/>
  <c r="Y141" i="90" s="1"/>
  <c r="Z141" i="90"/>
  <c r="X142" i="90"/>
  <c r="Y142" i="90" s="1"/>
  <c r="Z142" i="90"/>
  <c r="X143" i="90"/>
  <c r="Y143" i="90" s="1"/>
  <c r="Z143" i="90"/>
  <c r="X144" i="90"/>
  <c r="Y144" i="90" s="1"/>
  <c r="Z144" i="90"/>
  <c r="X145" i="90"/>
  <c r="Y145" i="90" s="1"/>
  <c r="Z145" i="90"/>
  <c r="X146" i="90"/>
  <c r="Y146" i="90" s="1"/>
  <c r="Z146" i="90"/>
  <c r="X147" i="90"/>
  <c r="Y147" i="90" s="1"/>
  <c r="Z147" i="90"/>
  <c r="X148" i="90"/>
  <c r="Y148" i="90" s="1"/>
  <c r="Z148" i="90"/>
  <c r="X149" i="90"/>
  <c r="Y149" i="90" s="1"/>
  <c r="Z149" i="90"/>
  <c r="X150" i="90"/>
  <c r="Y150" i="90" s="1"/>
  <c r="Z150" i="90"/>
  <c r="X151" i="90"/>
  <c r="Y151" i="90" s="1"/>
  <c r="Z151" i="90"/>
  <c r="X152" i="90"/>
  <c r="Y152" i="90" s="1"/>
  <c r="Z152" i="90"/>
  <c r="X153" i="90"/>
  <c r="Y153" i="90" s="1"/>
  <c r="Z153" i="90"/>
  <c r="X154" i="90"/>
  <c r="Y154" i="90" s="1"/>
  <c r="Z154" i="90"/>
  <c r="AC154" i="90"/>
  <c r="X155" i="90"/>
  <c r="Y155" i="90" s="1"/>
  <c r="Z155" i="90"/>
  <c r="AC155" i="90"/>
  <c r="X156" i="90"/>
  <c r="Y156" i="90" s="1"/>
  <c r="Z156" i="90"/>
  <c r="X157" i="90"/>
  <c r="Y157" i="90" s="1"/>
  <c r="Z157" i="90"/>
  <c r="X158" i="90"/>
  <c r="Y158" i="90" s="1"/>
  <c r="Z158" i="90"/>
  <c r="AC158" i="90"/>
  <c r="X159" i="90"/>
  <c r="Y159" i="90" s="1"/>
  <c r="Z159" i="90"/>
  <c r="AC159" i="90"/>
  <c r="X160" i="90"/>
  <c r="Y160" i="90" s="1"/>
  <c r="Z160" i="90"/>
  <c r="X161" i="90"/>
  <c r="Y161" i="90" s="1"/>
  <c r="Z161" i="90"/>
  <c r="X162" i="90"/>
  <c r="Y162" i="90" s="1"/>
  <c r="Z162" i="90"/>
  <c r="AC162" i="90"/>
  <c r="X163" i="90"/>
  <c r="Y163" i="90" s="1"/>
  <c r="Z163" i="90"/>
  <c r="AC163" i="90"/>
  <c r="X164" i="90"/>
  <c r="Y164" i="90" s="1"/>
  <c r="Z164" i="90"/>
  <c r="X165" i="90"/>
  <c r="Y165" i="90" s="1"/>
  <c r="Z165" i="90"/>
  <c r="X166" i="90"/>
  <c r="Y166" i="90" s="1"/>
  <c r="Z166" i="90"/>
  <c r="AC166" i="90"/>
  <c r="X167" i="90"/>
  <c r="Y167" i="90" s="1"/>
  <c r="Z167" i="90"/>
  <c r="AC167" i="90"/>
  <c r="X168" i="90"/>
  <c r="Y168" i="90" s="1"/>
  <c r="Z168" i="90"/>
  <c r="X169" i="90"/>
  <c r="Y169" i="90" s="1"/>
  <c r="Z169" i="90"/>
  <c r="X170" i="90"/>
  <c r="Y170" i="90" s="1"/>
  <c r="Z170" i="90"/>
  <c r="AC170" i="90"/>
  <c r="X171" i="90"/>
  <c r="Y171" i="90" s="1"/>
  <c r="Z171" i="90"/>
  <c r="AC171" i="90"/>
  <c r="X172" i="90"/>
  <c r="Y172" i="90" s="1"/>
  <c r="Z172" i="90"/>
  <c r="X173" i="90"/>
  <c r="Y173" i="90" s="1"/>
  <c r="Z173" i="90"/>
  <c r="AC173" i="90"/>
  <c r="X174" i="90"/>
  <c r="Y174" i="90" s="1"/>
  <c r="Z174" i="90"/>
  <c r="X175" i="90"/>
  <c r="Y175" i="90" s="1"/>
  <c r="Z175" i="90"/>
  <c r="X176" i="90"/>
  <c r="Y176" i="90" s="1"/>
  <c r="Z176" i="90"/>
  <c r="X177" i="90"/>
  <c r="Y177" i="90" s="1"/>
  <c r="Z177" i="90"/>
  <c r="X178" i="90"/>
  <c r="Y178" i="90" s="1"/>
  <c r="Z178" i="90"/>
  <c r="X179" i="90"/>
  <c r="Y179" i="90" s="1"/>
  <c r="Z179" i="90"/>
  <c r="AC179" i="90"/>
  <c r="X180" i="90"/>
  <c r="Y180" i="90" s="1"/>
  <c r="Z180" i="90"/>
  <c r="X181" i="90"/>
  <c r="Y181" i="90" s="1"/>
  <c r="Z181" i="90"/>
  <c r="AC181" i="90"/>
  <c r="X182" i="90"/>
  <c r="Y182" i="90" s="1"/>
  <c r="Z182" i="90"/>
  <c r="X183" i="90"/>
  <c r="Y183" i="90" s="1"/>
  <c r="Z183" i="90"/>
  <c r="X184" i="90"/>
  <c r="Z184" i="90"/>
  <c r="X185" i="90"/>
  <c r="Y185" i="90" s="1"/>
  <c r="Z185" i="90"/>
  <c r="X186" i="90"/>
  <c r="Z186" i="90"/>
  <c r="X187" i="90"/>
  <c r="Y187" i="90" s="1"/>
  <c r="Z187" i="90"/>
  <c r="AC187" i="90"/>
  <c r="X188" i="90"/>
  <c r="Z188" i="90"/>
  <c r="X189" i="90"/>
  <c r="Y189" i="90" s="1"/>
  <c r="Z189" i="90"/>
  <c r="AC189" i="90"/>
  <c r="X190" i="90"/>
  <c r="Z190" i="90"/>
  <c r="X191" i="90"/>
  <c r="Y191" i="90" s="1"/>
  <c r="Z191" i="90"/>
  <c r="X192" i="90"/>
  <c r="Z192" i="90"/>
  <c r="X193" i="90"/>
  <c r="Y193" i="90" s="1"/>
  <c r="Z193" i="90"/>
  <c r="X194" i="90"/>
  <c r="Z194" i="90"/>
  <c r="X195" i="90"/>
  <c r="Y195" i="90" s="1"/>
  <c r="Z195" i="90"/>
  <c r="AC195" i="90"/>
  <c r="X196" i="90"/>
  <c r="Y196" i="90" s="1"/>
  <c r="Z196" i="90"/>
  <c r="X197" i="90"/>
  <c r="Y197" i="90" s="1"/>
  <c r="Z197" i="90"/>
  <c r="X198" i="90"/>
  <c r="Y198" i="90" s="1"/>
  <c r="Z198" i="90"/>
  <c r="AC198" i="90"/>
  <c r="X199" i="90"/>
  <c r="Y199" i="90" s="1"/>
  <c r="Z199" i="90"/>
  <c r="AC199" i="90"/>
  <c r="X200" i="90"/>
  <c r="Y200" i="90" s="1"/>
  <c r="Z200" i="90"/>
  <c r="X201" i="90"/>
  <c r="Y201" i="90" s="1"/>
  <c r="Z201" i="90"/>
  <c r="X202" i="90"/>
  <c r="Y202" i="90" s="1"/>
  <c r="Z202" i="90"/>
  <c r="AC202" i="90"/>
  <c r="X203" i="90"/>
  <c r="Y203" i="90" s="1"/>
  <c r="Z203" i="90"/>
  <c r="AC203" i="90"/>
  <c r="X204" i="90"/>
  <c r="Y204" i="90" s="1"/>
  <c r="Z204" i="90"/>
  <c r="X205" i="90"/>
  <c r="Y205" i="90" s="1"/>
  <c r="Z205" i="90"/>
  <c r="X206" i="90"/>
  <c r="Y206" i="90" s="1"/>
  <c r="Z206" i="90"/>
  <c r="AC206" i="90"/>
  <c r="X207" i="90"/>
  <c r="Y207" i="90" s="1"/>
  <c r="Z207" i="90"/>
  <c r="AC207" i="90"/>
  <c r="X208" i="90"/>
  <c r="Y208" i="90" s="1"/>
  <c r="Z208" i="90"/>
  <c r="X209" i="90"/>
  <c r="Y209" i="90" s="1"/>
  <c r="Z209" i="90"/>
  <c r="X210" i="90"/>
  <c r="Y210" i="90" s="1"/>
  <c r="Z210" i="90"/>
  <c r="AC210" i="90"/>
  <c r="X211" i="90"/>
  <c r="Y211" i="90" s="1"/>
  <c r="Z211" i="90"/>
  <c r="AC211" i="90"/>
  <c r="X212" i="90"/>
  <c r="Y212" i="90" s="1"/>
  <c r="Z212" i="90"/>
  <c r="X213" i="90"/>
  <c r="Y213" i="90" s="1"/>
  <c r="Z213" i="90"/>
  <c r="X214" i="90"/>
  <c r="Y214" i="90" s="1"/>
  <c r="Z214" i="90"/>
  <c r="AC214" i="90"/>
  <c r="X215" i="90"/>
  <c r="Y215" i="90" s="1"/>
  <c r="Z215" i="90"/>
  <c r="AC215" i="90"/>
  <c r="X216" i="90"/>
  <c r="Y216" i="90" s="1"/>
  <c r="Z216" i="90"/>
  <c r="X217" i="90"/>
  <c r="Y217" i="90" s="1"/>
  <c r="Z217" i="90"/>
  <c r="X218" i="90"/>
  <c r="Y218" i="90" s="1"/>
  <c r="Z218" i="90"/>
  <c r="AC218" i="90"/>
  <c r="X219" i="90"/>
  <c r="Y219" i="90" s="1"/>
  <c r="Z219" i="90"/>
  <c r="AC219" i="90"/>
  <c r="X220" i="90"/>
  <c r="Y220" i="90" s="1"/>
  <c r="Z220" i="90"/>
  <c r="X221" i="90"/>
  <c r="Y221" i="90" s="1"/>
  <c r="Z221" i="90"/>
  <c r="X222" i="90"/>
  <c r="Y222" i="90" s="1"/>
  <c r="Z222" i="90"/>
  <c r="AC222" i="90"/>
  <c r="X223" i="90"/>
  <c r="Y223" i="90" s="1"/>
  <c r="Z223" i="90"/>
  <c r="AC223" i="90"/>
  <c r="X224" i="90"/>
  <c r="Y224" i="90" s="1"/>
  <c r="Z224" i="90"/>
  <c r="X225" i="90"/>
  <c r="Y225" i="90" s="1"/>
  <c r="Z225" i="90"/>
  <c r="X226" i="90"/>
  <c r="Y226" i="90" s="1"/>
  <c r="Z226" i="90"/>
  <c r="AC226" i="90"/>
  <c r="X227" i="90"/>
  <c r="Y227" i="90" s="1"/>
  <c r="Z227" i="90"/>
  <c r="AC227" i="90"/>
  <c r="AC149" i="90" l="1"/>
  <c r="AC146" i="90"/>
  <c r="AC143" i="90"/>
  <c r="AC139" i="90"/>
  <c r="AC136" i="90"/>
  <c r="AC133" i="90"/>
  <c r="AC129" i="90"/>
  <c r="AC126" i="90"/>
  <c r="AC122" i="90"/>
  <c r="AC119" i="90"/>
  <c r="AC112" i="90"/>
  <c r="AC151" i="90"/>
  <c r="AC148" i="90"/>
  <c r="AC145" i="90"/>
  <c r="AC142" i="90"/>
  <c r="AC140" i="90"/>
  <c r="AC138" i="90"/>
  <c r="AC135" i="90"/>
  <c r="AC132" i="90"/>
  <c r="AC130" i="90"/>
  <c r="AC127" i="90"/>
  <c r="AC125" i="90"/>
  <c r="AC123" i="90"/>
  <c r="AC121" i="90"/>
  <c r="AC120" i="90"/>
  <c r="AC118" i="90"/>
  <c r="AC117" i="90"/>
  <c r="AC115" i="90"/>
  <c r="AC114" i="90"/>
  <c r="AC113" i="90"/>
  <c r="AC111" i="90"/>
  <c r="AC110" i="90"/>
  <c r="AC109" i="90"/>
  <c r="AC108" i="90"/>
  <c r="AC107" i="90"/>
  <c r="AC106" i="90"/>
  <c r="AC80" i="90"/>
  <c r="AC224" i="90"/>
  <c r="AC220" i="90"/>
  <c r="AC216" i="90"/>
  <c r="AC212" i="90"/>
  <c r="AC208" i="90"/>
  <c r="AC204" i="90"/>
  <c r="AC200" i="90"/>
  <c r="AC196" i="90"/>
  <c r="AC193" i="90"/>
  <c r="AC185" i="90"/>
  <c r="AC177" i="90"/>
  <c r="AC168" i="90"/>
  <c r="AC164" i="90"/>
  <c r="AC160" i="90"/>
  <c r="AC156" i="90"/>
  <c r="AC152" i="90"/>
  <c r="AC98" i="90"/>
  <c r="AC89" i="90"/>
  <c r="AC85" i="90"/>
  <c r="AC81" i="90"/>
  <c r="AC72" i="90"/>
  <c r="AC57" i="90"/>
  <c r="AC45" i="90"/>
  <c r="AC150" i="90"/>
  <c r="AC147" i="90"/>
  <c r="AC144" i="90"/>
  <c r="AC141" i="90"/>
  <c r="AC137" i="90"/>
  <c r="AC134" i="90"/>
  <c r="AC131" i="90"/>
  <c r="AC128" i="90"/>
  <c r="AC124" i="90"/>
  <c r="AC116" i="90"/>
  <c r="AC225" i="90"/>
  <c r="AC221" i="90"/>
  <c r="AC217" i="90"/>
  <c r="AC213" i="90"/>
  <c r="AC209" i="90"/>
  <c r="AC205" i="90"/>
  <c r="AC201" i="90"/>
  <c r="AC197" i="90"/>
  <c r="AC191" i="90"/>
  <c r="AC183" i="90"/>
  <c r="AC175" i="90"/>
  <c r="AC169" i="90"/>
  <c r="AC165" i="90"/>
  <c r="AC161" i="90"/>
  <c r="AC157" i="90"/>
  <c r="AC153" i="90"/>
  <c r="AC104" i="90"/>
  <c r="AC96" i="90"/>
  <c r="AC90" i="90"/>
  <c r="AC86" i="90"/>
  <c r="AC82" i="90"/>
  <c r="AC78" i="90"/>
  <c r="AC65" i="90"/>
  <c r="AC53" i="90"/>
  <c r="Y73" i="90"/>
  <c r="AC73" i="90"/>
  <c r="Y47" i="90"/>
  <c r="AC47" i="90"/>
  <c r="Y194" i="90"/>
  <c r="AC194" i="90"/>
  <c r="Y192" i="90"/>
  <c r="AC192" i="90"/>
  <c r="Y190" i="90"/>
  <c r="AC190" i="90"/>
  <c r="Y188" i="90"/>
  <c r="AC188" i="90"/>
  <c r="Y186" i="90"/>
  <c r="AC186" i="90"/>
  <c r="Y184" i="90"/>
  <c r="AC184" i="90"/>
  <c r="Y79" i="90"/>
  <c r="AC79" i="90"/>
  <c r="Y71" i="90"/>
  <c r="AC71" i="90"/>
  <c r="Y39" i="90"/>
  <c r="AC39" i="90"/>
  <c r="AC182" i="90"/>
  <c r="AC180" i="90"/>
  <c r="AC178" i="90"/>
  <c r="AC176" i="90"/>
  <c r="AC174" i="90"/>
  <c r="AC172" i="90"/>
  <c r="Y77" i="90"/>
  <c r="AC77" i="90"/>
  <c r="Y63" i="90"/>
  <c r="AC63" i="90"/>
  <c r="Y75" i="90"/>
  <c r="AC75" i="90"/>
  <c r="Y55" i="90"/>
  <c r="AC55" i="90"/>
  <c r="Y64" i="90"/>
  <c r="Y56" i="90"/>
  <c r="Y48" i="90"/>
  <c r="Y40" i="90"/>
  <c r="AC105" i="90"/>
  <c r="AC103" i="90"/>
  <c r="AC101" i="90"/>
  <c r="AC99" i="90"/>
  <c r="AC97" i="90"/>
  <c r="AC95" i="90"/>
  <c r="AC93" i="90"/>
  <c r="Y67" i="90"/>
  <c r="AC67" i="90"/>
  <c r="Y59" i="90"/>
  <c r="AC59" i="90"/>
  <c r="Y51" i="90"/>
  <c r="AC51" i="90"/>
  <c r="Y43" i="90"/>
  <c r="AC43" i="90"/>
  <c r="Y68" i="90"/>
  <c r="AC64" i="90"/>
  <c r="Y60" i="90"/>
  <c r="AC56" i="90"/>
  <c r="Y52" i="90"/>
  <c r="AC48" i="90"/>
  <c r="Y44" i="90"/>
  <c r="AC40" i="90"/>
  <c r="AC70" i="90"/>
  <c r="AC66" i="90"/>
  <c r="AC62" i="90"/>
  <c r="AC58" i="90"/>
  <c r="AC54" i="90"/>
  <c r="AC50" i="90"/>
  <c r="AC46" i="90"/>
  <c r="AC42" i="90"/>
  <c r="AC38" i="90"/>
  <c r="K38" i="90" l="1"/>
  <c r="G34" i="90"/>
  <c r="G33" i="90"/>
  <c r="T53" i="90" l="1"/>
  <c r="U53" i="90"/>
  <c r="T50" i="90"/>
  <c r="U50" i="90"/>
  <c r="T44" i="90"/>
  <c r="U44" i="90"/>
  <c r="T41" i="90"/>
  <c r="U41" i="90"/>
  <c r="T38" i="90"/>
  <c r="U38" i="90"/>
  <c r="T49" i="90"/>
  <c r="U49" i="90"/>
  <c r="T40" i="90"/>
  <c r="U40" i="90"/>
  <c r="T51" i="90"/>
  <c r="U51" i="90"/>
  <c r="T48" i="90"/>
  <c r="U48" i="90"/>
  <c r="T45" i="90"/>
  <c r="U45" i="90"/>
  <c r="T42" i="90"/>
  <c r="U42" i="90"/>
  <c r="T39" i="90"/>
  <c r="U39" i="90"/>
  <c r="T52" i="90"/>
  <c r="U52" i="90"/>
  <c r="T47" i="90"/>
  <c r="U47" i="90"/>
  <c r="T46" i="90"/>
  <c r="U46" i="90"/>
  <c r="T43" i="90"/>
  <c r="U43" i="90"/>
  <c r="AD216" i="90" l="1"/>
  <c r="AD220" i="90"/>
  <c r="AD224" i="90"/>
  <c r="AD54" i="90"/>
  <c r="AD70" i="90"/>
  <c r="AD86" i="90"/>
  <c r="AD102" i="90"/>
  <c r="AD118" i="90"/>
  <c r="AD134" i="90"/>
  <c r="AD38" i="90"/>
  <c r="AD206" i="90" l="1"/>
  <c r="AD174" i="90"/>
  <c r="AD94" i="90"/>
  <c r="AD78" i="90"/>
  <c r="AD58" i="90"/>
  <c r="AD212" i="90"/>
  <c r="AD148" i="90"/>
  <c r="AD84" i="90"/>
  <c r="AD210" i="90"/>
  <c r="AD194" i="90"/>
  <c r="AD178" i="90"/>
  <c r="AD162" i="90"/>
  <c r="AD150" i="90"/>
  <c r="AD138" i="90"/>
  <c r="AD130" i="90"/>
  <c r="AD122" i="90"/>
  <c r="AD110" i="90"/>
  <c r="AD98" i="90"/>
  <c r="AD82" i="90"/>
  <c r="AD66" i="90"/>
  <c r="AD209" i="90"/>
  <c r="AD205" i="90"/>
  <c r="AD201" i="90"/>
  <c r="AD197" i="90"/>
  <c r="AD193" i="90"/>
  <c r="AD189" i="90"/>
  <c r="AD185" i="90"/>
  <c r="AD181" i="90"/>
  <c r="AD177" i="90"/>
  <c r="AD173" i="90"/>
  <c r="AD169" i="90"/>
  <c r="AD165" i="90"/>
  <c r="AD161" i="90"/>
  <c r="AD157" i="90"/>
  <c r="AD153" i="90"/>
  <c r="AD149" i="90"/>
  <c r="AD145" i="90"/>
  <c r="AD141" i="90"/>
  <c r="AD137" i="90"/>
  <c r="AD133" i="90"/>
  <c r="AD129" i="90"/>
  <c r="AD125" i="90"/>
  <c r="AD121" i="90"/>
  <c r="AD117" i="90"/>
  <c r="AD113" i="90"/>
  <c r="AD109" i="90"/>
  <c r="AD105" i="90"/>
  <c r="AD101" i="90"/>
  <c r="AD97" i="90"/>
  <c r="AD93" i="90"/>
  <c r="AD89" i="90"/>
  <c r="AD85" i="90"/>
  <c r="AD81" i="90"/>
  <c r="AD77" i="90"/>
  <c r="AD73" i="90"/>
  <c r="AD69" i="90"/>
  <c r="AD65" i="90"/>
  <c r="AD61" i="90"/>
  <c r="AD57" i="90"/>
  <c r="AD53" i="90"/>
  <c r="AD49" i="90"/>
  <c r="AD45" i="90"/>
  <c r="AD41" i="90"/>
  <c r="AD196" i="90"/>
  <c r="AD132" i="90"/>
  <c r="AD68" i="90"/>
  <c r="AD202" i="90"/>
  <c r="AD190" i="90"/>
  <c r="AD182" i="90"/>
  <c r="AD166" i="90"/>
  <c r="AD154" i="90"/>
  <c r="AD142" i="90"/>
  <c r="AD126" i="90"/>
  <c r="AD114" i="90"/>
  <c r="AD74" i="90"/>
  <c r="AD46" i="90"/>
  <c r="AD204" i="90"/>
  <c r="AD200" i="90"/>
  <c r="AD192" i="90"/>
  <c r="AD188" i="90"/>
  <c r="AD184" i="90"/>
  <c r="AD176" i="90"/>
  <c r="AD168" i="90"/>
  <c r="AD160" i="90"/>
  <c r="AD156" i="90"/>
  <c r="AD152" i="90"/>
  <c r="AD144" i="90"/>
  <c r="AD140" i="90"/>
  <c r="AD136" i="90"/>
  <c r="AD128" i="90"/>
  <c r="AD124" i="90"/>
  <c r="AD120" i="90"/>
  <c r="AD112" i="90"/>
  <c r="AD108" i="90"/>
  <c r="AD104" i="90"/>
  <c r="AD96" i="90"/>
  <c r="AD92" i="90"/>
  <c r="AD88" i="90"/>
  <c r="AD80" i="90"/>
  <c r="AD76" i="90"/>
  <c r="AD72" i="90"/>
  <c r="AD64" i="90"/>
  <c r="AD60" i="90"/>
  <c r="AD56" i="90"/>
  <c r="AD48" i="90"/>
  <c r="AD44" i="90"/>
  <c r="AD40" i="90"/>
  <c r="AD180" i="90"/>
  <c r="AD116" i="90"/>
  <c r="AD52" i="90"/>
  <c r="AD198" i="90"/>
  <c r="AD186" i="90"/>
  <c r="AD170" i="90"/>
  <c r="AD158" i="90"/>
  <c r="AD146" i="90"/>
  <c r="AD106" i="90"/>
  <c r="AD90" i="90"/>
  <c r="AD62" i="90"/>
  <c r="AD50" i="90"/>
  <c r="AD42" i="90"/>
  <c r="AD208" i="90"/>
  <c r="AD172" i="90"/>
  <c r="AD211" i="90"/>
  <c r="AD207" i="90"/>
  <c r="AD203" i="90"/>
  <c r="AD199" i="90"/>
  <c r="AD195" i="90"/>
  <c r="AD191" i="90"/>
  <c r="AD187" i="90"/>
  <c r="AD183" i="90"/>
  <c r="AD179" i="90"/>
  <c r="AD175" i="90"/>
  <c r="AD171" i="90"/>
  <c r="AD167" i="90"/>
  <c r="AD163" i="90"/>
  <c r="AD159" i="90"/>
  <c r="AD155" i="90"/>
  <c r="AD151" i="90"/>
  <c r="AD147" i="90"/>
  <c r="AD143" i="90"/>
  <c r="AD139" i="90"/>
  <c r="AD135" i="90"/>
  <c r="AD131" i="90"/>
  <c r="AD127" i="90"/>
  <c r="AD123" i="90"/>
  <c r="AD119" i="90"/>
  <c r="AD115" i="90"/>
  <c r="AD111" i="90"/>
  <c r="AD107" i="90"/>
  <c r="AD103" i="90"/>
  <c r="AD99" i="90"/>
  <c r="AD95" i="90"/>
  <c r="AD91" i="90"/>
  <c r="AD87" i="90"/>
  <c r="AD83" i="90"/>
  <c r="AD79" i="90"/>
  <c r="AD75" i="90"/>
  <c r="AD71" i="90"/>
  <c r="AD67" i="90"/>
  <c r="AD63" i="90"/>
  <c r="AD59" i="90"/>
  <c r="AD55" i="90"/>
  <c r="AD51" i="90"/>
  <c r="AD47" i="90"/>
  <c r="AD43" i="90"/>
  <c r="AD39" i="90"/>
  <c r="AD164" i="90"/>
  <c r="AD100" i="90"/>
  <c r="AD226" i="90"/>
  <c r="AD225" i="90"/>
  <c r="AD222" i="90"/>
  <c r="AD221" i="90"/>
  <c r="AD218" i="90"/>
  <c r="AD217" i="90"/>
  <c r="AD214" i="90"/>
  <c r="AD213" i="90"/>
  <c r="AD227" i="90"/>
  <c r="AD223" i="90"/>
  <c r="AD219" i="90"/>
  <c r="AD215" i="90"/>
  <c r="D330" i="92" l="1"/>
  <c r="E330" i="92" s="1"/>
  <c r="D331" i="92"/>
  <c r="E331" i="92" s="1"/>
  <c r="D332" i="92"/>
  <c r="E332" i="92" s="1"/>
  <c r="D333" i="92"/>
  <c r="E333" i="92" s="1"/>
  <c r="D334" i="92"/>
  <c r="E334" i="92" s="1"/>
  <c r="D335" i="92"/>
  <c r="E335" i="92" s="1"/>
  <c r="D336" i="92"/>
  <c r="E336" i="92" s="1"/>
  <c r="D337" i="92"/>
  <c r="E337" i="92" s="1"/>
  <c r="D338" i="92"/>
  <c r="E338" i="92" s="1"/>
  <c r="D339" i="92"/>
  <c r="E339" i="92" s="1"/>
  <c r="D340" i="92"/>
  <c r="E340" i="92" s="1"/>
  <c r="D341" i="92"/>
  <c r="E341" i="92" s="1"/>
  <c r="D342" i="92"/>
  <c r="E342" i="92" s="1"/>
  <c r="D343" i="92"/>
  <c r="E343" i="92" s="1"/>
  <c r="D344" i="92"/>
  <c r="E344" i="92" s="1"/>
  <c r="D345" i="92"/>
  <c r="E345" i="92" s="1"/>
  <c r="D346" i="92"/>
  <c r="E346" i="92" s="1"/>
  <c r="D347" i="92"/>
  <c r="E347" i="92" s="1"/>
  <c r="D348" i="92"/>
  <c r="E348" i="92" s="1"/>
  <c r="D349" i="92"/>
  <c r="E349" i="92" s="1"/>
  <c r="D350" i="92"/>
  <c r="E350" i="92" s="1"/>
  <c r="D351" i="92"/>
  <c r="E351" i="92" s="1"/>
  <c r="D352" i="92"/>
  <c r="E352" i="92" s="1"/>
  <c r="D353" i="92"/>
  <c r="E353" i="92" s="1"/>
  <c r="D354" i="92"/>
  <c r="E354" i="92" s="1"/>
  <c r="D355" i="92"/>
  <c r="E355" i="92" s="1"/>
  <c r="D356" i="92"/>
  <c r="E356" i="92" s="1"/>
  <c r="D357" i="92"/>
  <c r="E357" i="92" s="1"/>
  <c r="D358" i="92"/>
  <c r="E358" i="92" s="1"/>
  <c r="D359" i="92"/>
  <c r="E359" i="92" s="1"/>
  <c r="D360" i="92"/>
  <c r="E360" i="92" s="1"/>
  <c r="D361" i="92"/>
  <c r="E361" i="92" s="1"/>
  <c r="D362" i="92"/>
  <c r="E362" i="92" s="1"/>
  <c r="D363" i="92"/>
  <c r="E363" i="92" s="1"/>
  <c r="D364" i="92"/>
  <c r="E364" i="92" s="1"/>
  <c r="D365" i="92"/>
  <c r="E365" i="92" s="1"/>
  <c r="D366" i="92"/>
  <c r="E366" i="92" s="1"/>
  <c r="D367" i="92"/>
  <c r="E367" i="92" s="1"/>
  <c r="D368" i="92"/>
  <c r="E368" i="92" s="1"/>
  <c r="D369" i="92"/>
  <c r="E369" i="92" s="1"/>
  <c r="D370" i="92"/>
  <c r="E370" i="92" s="1"/>
  <c r="D329" i="92"/>
  <c r="E329" i="92" s="1"/>
  <c r="D302" i="92"/>
  <c r="D303" i="92"/>
  <c r="E303" i="92" s="1"/>
  <c r="D304" i="92"/>
  <c r="E304" i="92" s="1"/>
  <c r="D305" i="92"/>
  <c r="E305" i="92" s="1"/>
  <c r="D306" i="92"/>
  <c r="E306" i="92" s="1"/>
  <c r="D307" i="92"/>
  <c r="E307" i="92" s="1"/>
  <c r="D308" i="92"/>
  <c r="E308" i="92" s="1"/>
  <c r="D309" i="92"/>
  <c r="E309" i="92" s="1"/>
  <c r="D310" i="92"/>
  <c r="E310" i="92" s="1"/>
  <c r="D311" i="92"/>
  <c r="E311" i="92" s="1"/>
  <c r="D312" i="92"/>
  <c r="E312" i="92" s="1"/>
  <c r="D313" i="92"/>
  <c r="E313" i="92" s="1"/>
  <c r="D314" i="92"/>
  <c r="E314" i="92" s="1"/>
  <c r="D315" i="92"/>
  <c r="E315" i="92" s="1"/>
  <c r="D316" i="92"/>
  <c r="E316" i="92" s="1"/>
  <c r="D317" i="92"/>
  <c r="E317" i="92" s="1"/>
  <c r="D318" i="92"/>
  <c r="E318" i="92" s="1"/>
  <c r="D319" i="92"/>
  <c r="E319" i="92" s="1"/>
  <c r="D320" i="92"/>
  <c r="E320" i="92" s="1"/>
  <c r="D321" i="92"/>
  <c r="E321" i="92" s="1"/>
  <c r="D322" i="92"/>
  <c r="E322" i="92" s="1"/>
  <c r="D323" i="92"/>
  <c r="E323" i="92" s="1"/>
  <c r="D324" i="92"/>
  <c r="E324" i="92" s="1"/>
  <c r="D325" i="92"/>
  <c r="E325" i="92" s="1"/>
  <c r="D326" i="92"/>
  <c r="E326" i="92" s="1"/>
  <c r="D299" i="92"/>
  <c r="E299" i="92" s="1"/>
  <c r="D298" i="92"/>
  <c r="E298" i="92" s="1"/>
  <c r="D297" i="92"/>
  <c r="E297" i="92" s="1"/>
  <c r="D296" i="92"/>
  <c r="E296" i="92" s="1"/>
  <c r="D295" i="92"/>
  <c r="E295" i="92" s="1"/>
  <c r="D294" i="92"/>
  <c r="E294" i="92" s="1"/>
  <c r="D293" i="92"/>
  <c r="E293" i="92" s="1"/>
  <c r="D292" i="92"/>
  <c r="E292" i="92" s="1"/>
  <c r="D291" i="92"/>
  <c r="E291" i="92" s="1"/>
  <c r="D290" i="92"/>
  <c r="E290" i="92" s="1"/>
  <c r="D289" i="92"/>
  <c r="E289" i="92" s="1"/>
  <c r="D288" i="92"/>
  <c r="E288" i="92" s="1"/>
  <c r="D287" i="92"/>
  <c r="E287" i="92" s="1"/>
  <c r="D286" i="92"/>
  <c r="E286" i="92" s="1"/>
  <c r="D285" i="92"/>
  <c r="E285" i="92" s="1"/>
  <c r="D284" i="92"/>
  <c r="E284" i="92" s="1"/>
  <c r="D283" i="92"/>
  <c r="E283" i="92" s="1"/>
  <c r="D282" i="92"/>
  <c r="E282" i="92" s="1"/>
  <c r="D281" i="92"/>
  <c r="E281" i="92" s="1"/>
  <c r="D280" i="92"/>
  <c r="E280" i="92" s="1"/>
  <c r="D279" i="92"/>
  <c r="E279" i="92" s="1"/>
  <c r="D278" i="92"/>
  <c r="E278" i="92" s="1"/>
  <c r="D277" i="92"/>
  <c r="E277" i="92" s="1"/>
  <c r="D276" i="92"/>
  <c r="D258" i="92"/>
  <c r="E258" i="92" s="1"/>
  <c r="D259" i="92"/>
  <c r="E259" i="92" s="1"/>
  <c r="D260" i="92"/>
  <c r="E260" i="92" s="1"/>
  <c r="D261" i="92"/>
  <c r="E261" i="92" s="1"/>
  <c r="D262" i="92"/>
  <c r="E262" i="92" s="1"/>
  <c r="D263" i="92"/>
  <c r="E263" i="92" s="1"/>
  <c r="D264" i="92"/>
  <c r="E264" i="92" s="1"/>
  <c r="D265" i="92"/>
  <c r="E265" i="92" s="1"/>
  <c r="D266" i="92"/>
  <c r="E266" i="92" s="1"/>
  <c r="D267" i="92"/>
  <c r="E267" i="92" s="1"/>
  <c r="D268" i="92"/>
  <c r="E268" i="92" s="1"/>
  <c r="D269" i="92"/>
  <c r="E269" i="92" s="1"/>
  <c r="D270" i="92"/>
  <c r="E270" i="92" s="1"/>
  <c r="D271" i="92"/>
  <c r="E271" i="92" s="1"/>
  <c r="D272" i="92"/>
  <c r="E272" i="92" s="1"/>
  <c r="D273" i="92"/>
  <c r="E273" i="92" s="1"/>
  <c r="D257" i="92"/>
  <c r="E257" i="92" s="1"/>
  <c r="D238" i="92"/>
  <c r="E238" i="92" s="1"/>
  <c r="D239" i="92"/>
  <c r="E239" i="92" s="1"/>
  <c r="D240" i="92"/>
  <c r="E240" i="92" s="1"/>
  <c r="D241" i="92"/>
  <c r="E241" i="92" s="1"/>
  <c r="D242" i="92"/>
  <c r="E242" i="92" s="1"/>
  <c r="D243" i="92"/>
  <c r="E243" i="92" s="1"/>
  <c r="D244" i="92"/>
  <c r="E244" i="92" s="1"/>
  <c r="D245" i="92"/>
  <c r="E245" i="92" s="1"/>
  <c r="D246" i="92"/>
  <c r="E246" i="92" s="1"/>
  <c r="D247" i="92"/>
  <c r="E247" i="92" s="1"/>
  <c r="D248" i="92"/>
  <c r="E248" i="92" s="1"/>
  <c r="D249" i="92"/>
  <c r="E249" i="92" s="1"/>
  <c r="D250" i="92"/>
  <c r="E250" i="92" s="1"/>
  <c r="D251" i="92"/>
  <c r="E251" i="92" s="1"/>
  <c r="D252" i="92"/>
  <c r="E252" i="92" s="1"/>
  <c r="D253" i="92"/>
  <c r="E253" i="92" s="1"/>
  <c r="D254" i="92"/>
  <c r="E254" i="92" s="1"/>
  <c r="D237" i="92"/>
  <c r="E237" i="92" s="1"/>
  <c r="E256" i="92" l="1"/>
  <c r="F270" i="92" s="1"/>
  <c r="E236" i="92"/>
  <c r="F252" i="92" s="1"/>
  <c r="F261" i="92"/>
  <c r="F260" i="92"/>
  <c r="E276" i="92"/>
  <c r="E328" i="92"/>
  <c r="F357" i="92" s="1"/>
  <c r="E302" i="92"/>
  <c r="F269" i="92" l="1"/>
  <c r="F248" i="92"/>
  <c r="F268" i="92"/>
  <c r="F239" i="92"/>
  <c r="F258" i="92"/>
  <c r="F242" i="92"/>
  <c r="F247" i="92"/>
  <c r="F240" i="92"/>
  <c r="F245" i="92"/>
  <c r="E275" i="92"/>
  <c r="F264" i="92"/>
  <c r="F271" i="92"/>
  <c r="F246" i="92"/>
  <c r="F251" i="92"/>
  <c r="F262" i="92"/>
  <c r="F257" i="92"/>
  <c r="F244" i="92"/>
  <c r="F263" i="92"/>
  <c r="F249" i="92"/>
  <c r="F266" i="92"/>
  <c r="D256" i="92"/>
  <c r="F238" i="92"/>
  <c r="F253" i="92"/>
  <c r="F267" i="92"/>
  <c r="F272" i="92"/>
  <c r="F265" i="92"/>
  <c r="F243" i="92"/>
  <c r="F237" i="92"/>
  <c r="F259" i="92"/>
  <c r="F250" i="92"/>
  <c r="F241" i="92"/>
  <c r="F347" i="92"/>
  <c r="F363" i="92"/>
  <c r="F341" i="92"/>
  <c r="F331" i="92"/>
  <c r="F342" i="92"/>
  <c r="F336" i="92"/>
  <c r="F344" i="92"/>
  <c r="F360" i="92"/>
  <c r="F368" i="92"/>
  <c r="F352" i="92"/>
  <c r="F329" i="92"/>
  <c r="F332" i="92"/>
  <c r="F340" i="92"/>
  <c r="F348" i="92"/>
  <c r="F356" i="92"/>
  <c r="F364" i="92"/>
  <c r="F334" i="92"/>
  <c r="F350" i="92"/>
  <c r="F358" i="92"/>
  <c r="F366" i="92"/>
  <c r="D328" i="92"/>
  <c r="F354" i="92"/>
  <c r="F335" i="92"/>
  <c r="F351" i="92"/>
  <c r="F367" i="92"/>
  <c r="F345" i="92"/>
  <c r="F361" i="92"/>
  <c r="F330" i="92"/>
  <c r="F362" i="92"/>
  <c r="F339" i="92"/>
  <c r="F355" i="92"/>
  <c r="F333" i="92"/>
  <c r="F349" i="92"/>
  <c r="F365" i="92"/>
  <c r="F338" i="92"/>
  <c r="F343" i="92"/>
  <c r="F359" i="92"/>
  <c r="F337" i="92"/>
  <c r="F353" i="92"/>
  <c r="F369" i="92"/>
  <c r="F346" i="92"/>
  <c r="E301" i="92"/>
  <c r="F302" i="92" s="1"/>
  <c r="F282" i="92" l="1"/>
  <c r="F298" i="92"/>
  <c r="F291" i="92"/>
  <c r="F280" i="92"/>
  <c r="F296" i="92"/>
  <c r="F286" i="92"/>
  <c r="F289" i="92"/>
  <c r="F279" i="92"/>
  <c r="F295" i="92"/>
  <c r="F284" i="92"/>
  <c r="F297" i="92"/>
  <c r="F293" i="92"/>
  <c r="F290" i="92"/>
  <c r="F283" i="92"/>
  <c r="F285" i="92"/>
  <c r="F288" i="92"/>
  <c r="F281" i="92"/>
  <c r="F277" i="92"/>
  <c r="F292" i="92"/>
  <c r="F278" i="92"/>
  <c r="F294" i="92"/>
  <c r="F287" i="92"/>
  <c r="D275" i="92"/>
  <c r="F276" i="92"/>
  <c r="F299" i="92" s="1"/>
  <c r="F254" i="92"/>
  <c r="F273" i="92"/>
  <c r="F370" i="92"/>
  <c r="F307" i="92"/>
  <c r="F308" i="92"/>
  <c r="F312" i="92"/>
  <c r="F316" i="92"/>
  <c r="F320" i="92"/>
  <c r="F324" i="92"/>
  <c r="F309" i="92"/>
  <c r="F313" i="92"/>
  <c r="F317" i="92"/>
  <c r="F321" i="92"/>
  <c r="F325" i="92"/>
  <c r="F304" i="92"/>
  <c r="F305" i="92"/>
  <c r="F310" i="92"/>
  <c r="F314" i="92"/>
  <c r="F318" i="92"/>
  <c r="F322" i="92"/>
  <c r="F319" i="92"/>
  <c r="F311" i="92"/>
  <c r="F306" i="92"/>
  <c r="F303" i="92"/>
  <c r="F315" i="92"/>
  <c r="F323" i="92"/>
  <c r="D301" i="92"/>
  <c r="F326" i="92" l="1"/>
  <c r="D220" i="92" l="1"/>
  <c r="E220" i="92" s="1"/>
  <c r="D221" i="92"/>
  <c r="E221" i="92" s="1"/>
  <c r="D222" i="92"/>
  <c r="E222" i="92" s="1"/>
  <c r="D223" i="92"/>
  <c r="E223" i="92" s="1"/>
  <c r="D224" i="92"/>
  <c r="E224" i="92" s="1"/>
  <c r="D225" i="92"/>
  <c r="E225" i="92" s="1"/>
  <c r="D226" i="92"/>
  <c r="E226" i="92" s="1"/>
  <c r="D227" i="92"/>
  <c r="E227" i="92" s="1"/>
  <c r="D228" i="92"/>
  <c r="E228" i="92" s="1"/>
  <c r="D229" i="92"/>
  <c r="E229" i="92" s="1"/>
  <c r="D230" i="92"/>
  <c r="E230" i="92" s="1"/>
  <c r="D231" i="92"/>
  <c r="E231" i="92" s="1"/>
  <c r="D232" i="92"/>
  <c r="E232" i="92" s="1"/>
  <c r="D233" i="92"/>
  <c r="E233" i="92" s="1"/>
  <c r="D234" i="92"/>
  <c r="E234" i="92" s="1"/>
  <c r="D219" i="92"/>
  <c r="E219" i="92" s="1"/>
  <c r="E218" i="92" l="1"/>
  <c r="F219" i="92"/>
  <c r="F227" i="92"/>
  <c r="F226" i="92"/>
  <c r="F229" i="92"/>
  <c r="F221" i="92"/>
  <c r="F231" i="92"/>
  <c r="F223" i="92"/>
  <c r="F230" i="92"/>
  <c r="F222" i="92"/>
  <c r="F233" i="92"/>
  <c r="F225" i="92"/>
  <c r="F232" i="92"/>
  <c r="F228" i="92"/>
  <c r="F224" i="92"/>
  <c r="F220" i="92"/>
  <c r="D216" i="92"/>
  <c r="E216" i="92" s="1"/>
  <c r="D215" i="92"/>
  <c r="E215" i="92" s="1"/>
  <c r="D214" i="92"/>
  <c r="E214" i="92" s="1"/>
  <c r="D213" i="92"/>
  <c r="E213" i="92" s="1"/>
  <c r="D212" i="92"/>
  <c r="E212" i="92" s="1"/>
  <c r="D211" i="92"/>
  <c r="E211" i="92" s="1"/>
  <c r="D210" i="92"/>
  <c r="E210" i="92" s="1"/>
  <c r="D209" i="92"/>
  <c r="E209" i="92" s="1"/>
  <c r="D208" i="92"/>
  <c r="E208" i="92" s="1"/>
  <c r="D207" i="92"/>
  <c r="E207" i="92" s="1"/>
  <c r="D206" i="92"/>
  <c r="E206" i="92" s="1"/>
  <c r="D205" i="92"/>
  <c r="E205" i="92" s="1"/>
  <c r="D204" i="92"/>
  <c r="E204" i="92" s="1"/>
  <c r="D203" i="92"/>
  <c r="E203" i="92" s="1"/>
  <c r="D202" i="92"/>
  <c r="E202" i="92" s="1"/>
  <c r="D201" i="92"/>
  <c r="E201" i="92" s="1"/>
  <c r="D200" i="92"/>
  <c r="E200" i="92" s="1"/>
  <c r="D199" i="92"/>
  <c r="E199" i="92" s="1"/>
  <c r="D198" i="92"/>
  <c r="E198" i="92" s="1"/>
  <c r="D197" i="92"/>
  <c r="E197" i="92" s="1"/>
  <c r="D196" i="92"/>
  <c r="E196" i="92" s="1"/>
  <c r="D195" i="92"/>
  <c r="E195" i="92" s="1"/>
  <c r="D194" i="92"/>
  <c r="E194" i="92" s="1"/>
  <c r="D193" i="92"/>
  <c r="E193" i="92" s="1"/>
  <c r="D192" i="92"/>
  <c r="E192" i="92" s="1"/>
  <c r="D191" i="92"/>
  <c r="E191" i="92" s="1"/>
  <c r="D190" i="92"/>
  <c r="E190" i="92" s="1"/>
  <c r="D189" i="92"/>
  <c r="E189" i="92" s="1"/>
  <c r="D188" i="92"/>
  <c r="E188" i="92" s="1"/>
  <c r="D187" i="92"/>
  <c r="E187" i="92" s="1"/>
  <c r="D186" i="92"/>
  <c r="E186" i="92" s="1"/>
  <c r="D185" i="92"/>
  <c r="E185" i="92" s="1"/>
  <c r="D184" i="92"/>
  <c r="E184" i="92" s="1"/>
  <c r="D183" i="92"/>
  <c r="E183" i="92" s="1"/>
  <c r="D148" i="92"/>
  <c r="E148" i="92" s="1"/>
  <c r="D149" i="92"/>
  <c r="E149" i="92" s="1"/>
  <c r="D150" i="92"/>
  <c r="E150" i="92" s="1"/>
  <c r="D151" i="92"/>
  <c r="E151" i="92" s="1"/>
  <c r="D152" i="92"/>
  <c r="E152" i="92" s="1"/>
  <c r="D153" i="92"/>
  <c r="E153" i="92" s="1"/>
  <c r="D154" i="92"/>
  <c r="E154" i="92" s="1"/>
  <c r="D155" i="92"/>
  <c r="E155" i="92" s="1"/>
  <c r="D156" i="92"/>
  <c r="E156" i="92" s="1"/>
  <c r="D157" i="92"/>
  <c r="E157" i="92" s="1"/>
  <c r="D158" i="92"/>
  <c r="E158" i="92" s="1"/>
  <c r="D159" i="92"/>
  <c r="E159" i="92" s="1"/>
  <c r="D160" i="92"/>
  <c r="E160" i="92" s="1"/>
  <c r="D161" i="92"/>
  <c r="E161" i="92" s="1"/>
  <c r="D162" i="92"/>
  <c r="E162" i="92" s="1"/>
  <c r="D163" i="92"/>
  <c r="E163" i="92" s="1"/>
  <c r="D164" i="92"/>
  <c r="E164" i="92" s="1"/>
  <c r="D165" i="92"/>
  <c r="E165" i="92" s="1"/>
  <c r="D166" i="92"/>
  <c r="E166" i="92" s="1"/>
  <c r="D167" i="92"/>
  <c r="E167" i="92" s="1"/>
  <c r="D168" i="92"/>
  <c r="E168" i="92" s="1"/>
  <c r="D169" i="92"/>
  <c r="E169" i="92" s="1"/>
  <c r="D170" i="92"/>
  <c r="E170" i="92" s="1"/>
  <c r="D171" i="92"/>
  <c r="E171" i="92" s="1"/>
  <c r="D172" i="92"/>
  <c r="E172" i="92" s="1"/>
  <c r="D173" i="92"/>
  <c r="E173" i="92" s="1"/>
  <c r="D174" i="92"/>
  <c r="E174" i="92" s="1"/>
  <c r="D175" i="92"/>
  <c r="E175" i="92" s="1"/>
  <c r="D176" i="92"/>
  <c r="E176" i="92" s="1"/>
  <c r="D177" i="92"/>
  <c r="E177" i="92" s="1"/>
  <c r="D178" i="92"/>
  <c r="E178" i="92" s="1"/>
  <c r="D179" i="92"/>
  <c r="E179" i="92" s="1"/>
  <c r="D180" i="92"/>
  <c r="E180" i="92" s="1"/>
  <c r="D147" i="92"/>
  <c r="E147" i="92" s="1"/>
  <c r="D112" i="92"/>
  <c r="E112" i="92" s="1"/>
  <c r="D113" i="92"/>
  <c r="E113" i="92" s="1"/>
  <c r="D114" i="92"/>
  <c r="E114" i="92" s="1"/>
  <c r="D115" i="92"/>
  <c r="E115" i="92" s="1"/>
  <c r="D116" i="92"/>
  <c r="E116" i="92" s="1"/>
  <c r="D117" i="92"/>
  <c r="E117" i="92" s="1"/>
  <c r="D118" i="92"/>
  <c r="E118" i="92" s="1"/>
  <c r="D119" i="92"/>
  <c r="E119" i="92" s="1"/>
  <c r="D120" i="92"/>
  <c r="E120" i="92" s="1"/>
  <c r="D121" i="92"/>
  <c r="E121" i="92" s="1"/>
  <c r="D122" i="92"/>
  <c r="E122" i="92" s="1"/>
  <c r="D123" i="92"/>
  <c r="E123" i="92" s="1"/>
  <c r="D124" i="92"/>
  <c r="E124" i="92" s="1"/>
  <c r="D125" i="92"/>
  <c r="E125" i="92" s="1"/>
  <c r="D126" i="92"/>
  <c r="E126" i="92" s="1"/>
  <c r="D127" i="92"/>
  <c r="E127" i="92" s="1"/>
  <c r="D128" i="92"/>
  <c r="E128" i="92" s="1"/>
  <c r="D129" i="92"/>
  <c r="E129" i="92" s="1"/>
  <c r="D130" i="92"/>
  <c r="E130" i="92" s="1"/>
  <c r="D131" i="92"/>
  <c r="E131" i="92" s="1"/>
  <c r="D132" i="92"/>
  <c r="E132" i="92" s="1"/>
  <c r="D133" i="92"/>
  <c r="E133" i="92" s="1"/>
  <c r="D134" i="92"/>
  <c r="E134" i="92" s="1"/>
  <c r="D135" i="92"/>
  <c r="E135" i="92" s="1"/>
  <c r="D136" i="92"/>
  <c r="E136" i="92" s="1"/>
  <c r="D137" i="92"/>
  <c r="E137" i="92" s="1"/>
  <c r="D138" i="92"/>
  <c r="E138" i="92" s="1"/>
  <c r="D139" i="92"/>
  <c r="E139" i="92" s="1"/>
  <c r="D140" i="92"/>
  <c r="E140" i="92" s="1"/>
  <c r="D141" i="92"/>
  <c r="E141" i="92" s="1"/>
  <c r="D142" i="92"/>
  <c r="E142" i="92" s="1"/>
  <c r="D143" i="92"/>
  <c r="E143" i="92" s="1"/>
  <c r="D144" i="92"/>
  <c r="E144" i="92" s="1"/>
  <c r="D111" i="92"/>
  <c r="E111" i="92" s="1"/>
  <c r="E146" i="92" l="1"/>
  <c r="F178" i="92" s="1"/>
  <c r="F234" i="92"/>
  <c r="E182" i="92"/>
  <c r="F202" i="92" s="1"/>
  <c r="E110" i="92"/>
  <c r="F213" i="92" l="1"/>
  <c r="F159" i="92"/>
  <c r="F163" i="92"/>
  <c r="F148" i="92"/>
  <c r="F165" i="92"/>
  <c r="F175" i="92"/>
  <c r="F164" i="92"/>
  <c r="F204" i="92"/>
  <c r="F194" i="92"/>
  <c r="F147" i="92"/>
  <c r="F179" i="92"/>
  <c r="F166" i="92"/>
  <c r="F189" i="92"/>
  <c r="F214" i="92"/>
  <c r="F188" i="92"/>
  <c r="F161" i="92"/>
  <c r="F158" i="92"/>
  <c r="F207" i="92"/>
  <c r="F215" i="92"/>
  <c r="F203" i="92"/>
  <c r="F187" i="92"/>
  <c r="F191" i="92"/>
  <c r="F199" i="92"/>
  <c r="F190" i="92"/>
  <c r="F200" i="92"/>
  <c r="F185" i="92"/>
  <c r="F152" i="92"/>
  <c r="F168" i="92"/>
  <c r="F211" i="92"/>
  <c r="F184" i="92"/>
  <c r="F174" i="92"/>
  <c r="F198" i="92"/>
  <c r="F177" i="92"/>
  <c r="F162" i="92"/>
  <c r="F209" i="92"/>
  <c r="F205" i="92"/>
  <c r="F186" i="92"/>
  <c r="F151" i="92"/>
  <c r="F167" i="92"/>
  <c r="F212" i="92"/>
  <c r="F197" i="92"/>
  <c r="F153" i="92"/>
  <c r="F156" i="92"/>
  <c r="F172" i="92"/>
  <c r="F196" i="92"/>
  <c r="F157" i="92"/>
  <c r="F210" i="92"/>
  <c r="F195" i="92"/>
  <c r="F150" i="92"/>
  <c r="F170" i="92"/>
  <c r="F201" i="92"/>
  <c r="F149" i="92"/>
  <c r="F155" i="92"/>
  <c r="F171" i="92"/>
  <c r="F208" i="92"/>
  <c r="F193" i="92"/>
  <c r="F169" i="92"/>
  <c r="F160" i="92"/>
  <c r="F176" i="92"/>
  <c r="F192" i="92"/>
  <c r="F173" i="92"/>
  <c r="F206" i="92"/>
  <c r="F183" i="92"/>
  <c r="F154" i="92"/>
  <c r="F112" i="92"/>
  <c r="F116" i="92"/>
  <c r="F120" i="92"/>
  <c r="F124" i="92"/>
  <c r="F128" i="92"/>
  <c r="F132" i="92"/>
  <c r="F136" i="92"/>
  <c r="F140" i="92"/>
  <c r="F111" i="92"/>
  <c r="F114" i="92"/>
  <c r="F118" i="92"/>
  <c r="F122" i="92"/>
  <c r="F126" i="92"/>
  <c r="F130" i="92"/>
  <c r="F134" i="92"/>
  <c r="F138" i="92"/>
  <c r="F142" i="92"/>
  <c r="F115" i="92"/>
  <c r="F123" i="92"/>
  <c r="F131" i="92"/>
  <c r="F135" i="92"/>
  <c r="F143" i="92"/>
  <c r="F113" i="92"/>
  <c r="F117" i="92"/>
  <c r="F121" i="92"/>
  <c r="F125" i="92"/>
  <c r="F133" i="92"/>
  <c r="F137" i="92"/>
  <c r="F141" i="92"/>
  <c r="F119" i="92"/>
  <c r="F127" i="92"/>
  <c r="F139" i="92"/>
  <c r="F129" i="92"/>
  <c r="F180" i="92" l="1"/>
  <c r="F216" i="92"/>
  <c r="F144" i="92"/>
  <c r="D68" i="92" l="1"/>
  <c r="E68" i="92" s="1"/>
  <c r="D69" i="92"/>
  <c r="E69" i="92" s="1"/>
  <c r="D70" i="92"/>
  <c r="E70" i="92" s="1"/>
  <c r="D71" i="92"/>
  <c r="E71" i="92" s="1"/>
  <c r="D72" i="92"/>
  <c r="E72" i="92" s="1"/>
  <c r="D73" i="92"/>
  <c r="E73" i="92" s="1"/>
  <c r="D74" i="92"/>
  <c r="E74" i="92" s="1"/>
  <c r="D75" i="92"/>
  <c r="E75" i="92" s="1"/>
  <c r="D76" i="92"/>
  <c r="E76" i="92" s="1"/>
  <c r="D77" i="92"/>
  <c r="E77" i="92" s="1"/>
  <c r="D78" i="92"/>
  <c r="E78" i="92" s="1"/>
  <c r="D79" i="92"/>
  <c r="E79" i="92" s="1"/>
  <c r="D80" i="92"/>
  <c r="E80" i="92" s="1"/>
  <c r="D81" i="92"/>
  <c r="E81" i="92" s="1"/>
  <c r="D82" i="92"/>
  <c r="E82" i="92" s="1"/>
  <c r="D83" i="92"/>
  <c r="E83" i="92" s="1"/>
  <c r="D84" i="92"/>
  <c r="E84" i="92" s="1"/>
  <c r="D85" i="92"/>
  <c r="E85" i="92" s="1"/>
  <c r="D86" i="92"/>
  <c r="E86" i="92" s="1"/>
  <c r="D87" i="92"/>
  <c r="E87" i="92" s="1"/>
  <c r="D88" i="92"/>
  <c r="E88" i="92" s="1"/>
  <c r="D89" i="92"/>
  <c r="E89" i="92" s="1"/>
  <c r="D90" i="92"/>
  <c r="E90" i="92" s="1"/>
  <c r="D91" i="92"/>
  <c r="E91" i="92" s="1"/>
  <c r="D92" i="92"/>
  <c r="E92" i="92" s="1"/>
  <c r="D93" i="92"/>
  <c r="E93" i="92" s="1"/>
  <c r="D94" i="92"/>
  <c r="E94" i="92" s="1"/>
  <c r="D95" i="92"/>
  <c r="E95" i="92" s="1"/>
  <c r="D96" i="92"/>
  <c r="E96" i="92" s="1"/>
  <c r="D97" i="92"/>
  <c r="E97" i="92" s="1"/>
  <c r="D98" i="92"/>
  <c r="E98" i="92" s="1"/>
  <c r="D99" i="92"/>
  <c r="E99" i="92" s="1"/>
  <c r="D100" i="92"/>
  <c r="E100" i="92" s="1"/>
  <c r="D101" i="92"/>
  <c r="E101" i="92" s="1"/>
  <c r="D102" i="92"/>
  <c r="E102" i="92" s="1"/>
  <c r="D103" i="92"/>
  <c r="E103" i="92" s="1"/>
  <c r="D104" i="92"/>
  <c r="E104" i="92" s="1"/>
  <c r="D105" i="92"/>
  <c r="E105" i="92" s="1"/>
  <c r="D106" i="92"/>
  <c r="E106" i="92" s="1"/>
  <c r="D107" i="92"/>
  <c r="E107" i="92" s="1"/>
  <c r="D108" i="92"/>
  <c r="E108" i="92" s="1"/>
  <c r="D67" i="92"/>
  <c r="E67" i="92" s="1"/>
  <c r="D40" i="92"/>
  <c r="E40" i="92" s="1"/>
  <c r="D41" i="92"/>
  <c r="E41" i="92" s="1"/>
  <c r="D42" i="92"/>
  <c r="E42" i="92" s="1"/>
  <c r="D43" i="92"/>
  <c r="E43" i="92" s="1"/>
  <c r="D44" i="92"/>
  <c r="E44" i="92" s="1"/>
  <c r="D45" i="92"/>
  <c r="E45" i="92" s="1"/>
  <c r="D46" i="92"/>
  <c r="E46" i="92" s="1"/>
  <c r="D47" i="92"/>
  <c r="E47" i="92" s="1"/>
  <c r="D48" i="92"/>
  <c r="E48" i="92" s="1"/>
  <c r="D49" i="92"/>
  <c r="E49" i="92" s="1"/>
  <c r="D50" i="92"/>
  <c r="E50" i="92" s="1"/>
  <c r="D51" i="92"/>
  <c r="E51" i="92" s="1"/>
  <c r="D52" i="92"/>
  <c r="E52" i="92" s="1"/>
  <c r="D53" i="92"/>
  <c r="E53" i="92" s="1"/>
  <c r="D54" i="92"/>
  <c r="E54" i="92" s="1"/>
  <c r="D55" i="92"/>
  <c r="E55" i="92" s="1"/>
  <c r="D56" i="92"/>
  <c r="E56" i="92" s="1"/>
  <c r="D57" i="92"/>
  <c r="E57" i="92" s="1"/>
  <c r="D58" i="92"/>
  <c r="E58" i="92" s="1"/>
  <c r="D59" i="92"/>
  <c r="E59" i="92" s="1"/>
  <c r="D60" i="92"/>
  <c r="E60" i="92" s="1"/>
  <c r="D61" i="92"/>
  <c r="E61" i="92" s="1"/>
  <c r="D62" i="92"/>
  <c r="E62" i="92" s="1"/>
  <c r="D63" i="92"/>
  <c r="E63" i="92" s="1"/>
  <c r="D64" i="92"/>
  <c r="E64" i="92" s="1"/>
  <c r="D39" i="92"/>
  <c r="E39" i="92" s="1"/>
  <c r="D30" i="92"/>
  <c r="E30" i="92" s="1"/>
  <c r="D31" i="92"/>
  <c r="E31" i="92" s="1"/>
  <c r="D32" i="92"/>
  <c r="E32" i="92" s="1"/>
  <c r="D33" i="92"/>
  <c r="E33" i="92" s="1"/>
  <c r="D34" i="92"/>
  <c r="E34" i="92" s="1"/>
  <c r="D35" i="92"/>
  <c r="E35" i="92" s="1"/>
  <c r="D36" i="92"/>
  <c r="E36" i="92" s="1"/>
  <c r="D29" i="92"/>
  <c r="E29" i="92" s="1"/>
  <c r="E66" i="92" l="1"/>
  <c r="F101" i="92" s="1"/>
  <c r="E38" i="92"/>
  <c r="F61" i="92" s="1"/>
  <c r="E27" i="92"/>
  <c r="F34" i="92" s="1"/>
  <c r="F84" i="92" l="1"/>
  <c r="F94" i="92"/>
  <c r="F107" i="92"/>
  <c r="F44" i="92"/>
  <c r="F77" i="92"/>
  <c r="F74" i="92"/>
  <c r="F102" i="92"/>
  <c r="F88" i="92"/>
  <c r="F75" i="92"/>
  <c r="F57" i="92"/>
  <c r="F68" i="92"/>
  <c r="F78" i="92"/>
  <c r="F106" i="92"/>
  <c r="F89" i="92"/>
  <c r="F79" i="92"/>
  <c r="F76" i="92"/>
  <c r="F86" i="92"/>
  <c r="F99" i="92"/>
  <c r="F93" i="92"/>
  <c r="F100" i="92"/>
  <c r="F60" i="92"/>
  <c r="F51" i="92"/>
  <c r="F46" i="92"/>
  <c r="F39" i="92"/>
  <c r="F42" i="92"/>
  <c r="F70" i="92"/>
  <c r="F90" i="92"/>
  <c r="F87" i="92"/>
  <c r="F96" i="92"/>
  <c r="F85" i="92"/>
  <c r="F81" i="92"/>
  <c r="F92" i="92"/>
  <c r="F82" i="92"/>
  <c r="F98" i="92"/>
  <c r="F91" i="92"/>
  <c r="F72" i="92"/>
  <c r="F104" i="92"/>
  <c r="F105" i="92"/>
  <c r="F67" i="92"/>
  <c r="F83" i="92"/>
  <c r="F97" i="92"/>
  <c r="F95" i="92"/>
  <c r="F80" i="92"/>
  <c r="F73" i="92"/>
  <c r="F69" i="92"/>
  <c r="F71" i="92"/>
  <c r="F103" i="92"/>
  <c r="F55" i="92"/>
  <c r="F50" i="92"/>
  <c r="F48" i="92"/>
  <c r="F45" i="92"/>
  <c r="F54" i="92"/>
  <c r="F41" i="92"/>
  <c r="F43" i="92"/>
  <c r="F59" i="92"/>
  <c r="F58" i="92"/>
  <c r="F52" i="92"/>
  <c r="F53" i="92"/>
  <c r="F62" i="92"/>
  <c r="F49" i="92"/>
  <c r="F47" i="92"/>
  <c r="F63" i="92"/>
  <c r="F40" i="92"/>
  <c r="F56" i="92"/>
  <c r="F31" i="92"/>
  <c r="F35" i="92"/>
  <c r="F30" i="92"/>
  <c r="F29" i="92"/>
  <c r="F32" i="92"/>
  <c r="F33" i="92"/>
  <c r="P2" i="93"/>
  <c r="Z2" i="93" s="1"/>
  <c r="T4" i="93"/>
  <c r="S6" i="93"/>
  <c r="S7" i="93"/>
  <c r="S8" i="93"/>
  <c r="S9" i="93"/>
  <c r="S10" i="93"/>
  <c r="S11" i="93"/>
  <c r="S12" i="93"/>
  <c r="S13" i="93"/>
  <c r="S14" i="93"/>
  <c r="S15" i="93"/>
  <c r="S16" i="93"/>
  <c r="S17" i="93"/>
  <c r="S18" i="93"/>
  <c r="S19" i="93"/>
  <c r="S20" i="93"/>
  <c r="S21" i="93"/>
  <c r="S22" i="93"/>
  <c r="S23" i="93"/>
  <c r="S24" i="93"/>
  <c r="S5" i="93"/>
  <c r="M2" i="93"/>
  <c r="AH46" i="93"/>
  <c r="AH45" i="93"/>
  <c r="AH44" i="93"/>
  <c r="AH43" i="93"/>
  <c r="AH42" i="93"/>
  <c r="AH41" i="93"/>
  <c r="AH40" i="93"/>
  <c r="AH39" i="93"/>
  <c r="AH38" i="93"/>
  <c r="AH37" i="93"/>
  <c r="AH36" i="93"/>
  <c r="AH35" i="93"/>
  <c r="AH34" i="93"/>
  <c r="AH33" i="93"/>
  <c r="AH32" i="93"/>
  <c r="AH31" i="93"/>
  <c r="AH30" i="93"/>
  <c r="AH29" i="93"/>
  <c r="AH28" i="93"/>
  <c r="AH27" i="93"/>
  <c r="AH26" i="93"/>
  <c r="AH25" i="93"/>
  <c r="AH24" i="93"/>
  <c r="AH23" i="93"/>
  <c r="AH22" i="93"/>
  <c r="AH21" i="93"/>
  <c r="AH20" i="93"/>
  <c r="AH19" i="93"/>
  <c r="AH18" i="93"/>
  <c r="AH17" i="93"/>
  <c r="AH16" i="93"/>
  <c r="AH15" i="93"/>
  <c r="AH14" i="93"/>
  <c r="AH13" i="93"/>
  <c r="AH12" i="93"/>
  <c r="AH11" i="93"/>
  <c r="AH10" i="93"/>
  <c r="AH9" i="93"/>
  <c r="AH8" i="93"/>
  <c r="AH7" i="93"/>
  <c r="AH6" i="93"/>
  <c r="AH5" i="93"/>
  <c r="F36" i="92" l="1"/>
  <c r="F64" i="92"/>
  <c r="F108" i="92"/>
  <c r="F12" i="93"/>
  <c r="W2" i="93"/>
  <c r="G12" i="93"/>
  <c r="X2" i="93"/>
  <c r="H12" i="93"/>
  <c r="Y2" i="93"/>
  <c r="I12" i="93"/>
  <c r="AL38" i="93"/>
  <c r="AN38" i="93" s="1"/>
  <c r="AL810" i="93"/>
  <c r="AL762" i="93"/>
  <c r="AL714" i="93"/>
  <c r="AL650" i="93"/>
  <c r="AL602" i="93"/>
  <c r="AL554" i="93"/>
  <c r="AL506" i="93"/>
  <c r="AL458" i="93"/>
  <c r="AL410" i="93"/>
  <c r="AL362" i="93"/>
  <c r="AL314" i="93"/>
  <c r="AL266" i="93"/>
  <c r="AL218" i="93"/>
  <c r="AL170" i="93"/>
  <c r="AL122" i="93"/>
  <c r="AL74" i="93"/>
  <c r="AL14" i="93"/>
  <c r="AL822" i="93"/>
  <c r="AL806" i="93"/>
  <c r="AL790" i="93"/>
  <c r="AL774" i="93"/>
  <c r="AL758" i="93"/>
  <c r="AL742" i="93"/>
  <c r="AL726" i="93"/>
  <c r="AL710" i="93"/>
  <c r="AL694" i="93"/>
  <c r="AL678" i="93"/>
  <c r="AL662" i="93"/>
  <c r="AL646" i="93"/>
  <c r="AL630" i="93"/>
  <c r="AL614" i="93"/>
  <c r="AL598" i="93"/>
  <c r="AL582" i="93"/>
  <c r="AL566" i="93"/>
  <c r="AL550" i="93"/>
  <c r="AL534" i="93"/>
  <c r="AL518" i="93"/>
  <c r="AL502" i="93"/>
  <c r="AL486" i="93"/>
  <c r="AL470" i="93"/>
  <c r="AL454" i="93"/>
  <c r="AL438" i="93"/>
  <c r="AL422" i="93"/>
  <c r="AL406" i="93"/>
  <c r="AL390" i="93"/>
  <c r="AL374" i="93"/>
  <c r="AL358" i="93"/>
  <c r="AL342" i="93"/>
  <c r="AL326" i="93"/>
  <c r="AL310" i="93"/>
  <c r="AL294" i="93"/>
  <c r="AL278" i="93"/>
  <c r="AL262" i="93"/>
  <c r="AL246" i="93"/>
  <c r="AL230" i="93"/>
  <c r="AL214" i="93"/>
  <c r="AL198" i="93"/>
  <c r="AL182" i="93"/>
  <c r="AL166" i="93"/>
  <c r="AL150" i="93"/>
  <c r="AL134" i="93"/>
  <c r="AL118" i="93"/>
  <c r="AL102" i="93"/>
  <c r="AL86" i="93"/>
  <c r="AL70" i="93"/>
  <c r="AL54" i="93"/>
  <c r="AL6" i="93"/>
  <c r="AL10" i="93"/>
  <c r="AL7" i="93"/>
  <c r="AL11" i="93"/>
  <c r="AL15" i="93"/>
  <c r="AL19" i="93"/>
  <c r="AL23" i="93"/>
  <c r="AL27" i="93"/>
  <c r="AL31" i="93"/>
  <c r="AL35" i="93"/>
  <c r="AL8" i="93"/>
  <c r="AL12" i="93"/>
  <c r="AL16" i="93"/>
  <c r="AL20" i="93"/>
  <c r="AL24" i="93"/>
  <c r="AL28" i="93"/>
  <c r="AL32" i="93"/>
  <c r="AL36" i="93"/>
  <c r="AL5" i="93"/>
  <c r="AL17" i="93"/>
  <c r="AL25" i="93"/>
  <c r="AL33" i="93"/>
  <c r="AL39" i="93"/>
  <c r="AL43" i="93"/>
  <c r="AL47" i="93"/>
  <c r="AL51" i="93"/>
  <c r="AL55" i="93"/>
  <c r="AL59" i="93"/>
  <c r="AL63" i="93"/>
  <c r="AL67" i="93"/>
  <c r="AL71" i="93"/>
  <c r="AL75" i="93"/>
  <c r="AL79" i="93"/>
  <c r="AL83" i="93"/>
  <c r="AL87" i="93"/>
  <c r="AL91" i="93"/>
  <c r="AL95" i="93"/>
  <c r="AL99" i="93"/>
  <c r="AL103" i="93"/>
  <c r="AL107" i="93"/>
  <c r="AL111" i="93"/>
  <c r="AL115" i="93"/>
  <c r="AL119" i="93"/>
  <c r="AL123" i="93"/>
  <c r="AL127" i="93"/>
  <c r="AL131" i="93"/>
  <c r="AL135" i="93"/>
  <c r="AL139" i="93"/>
  <c r="AL143" i="93"/>
  <c r="AL147" i="93"/>
  <c r="AL151" i="93"/>
  <c r="AL155" i="93"/>
  <c r="AL159" i="93"/>
  <c r="AL163" i="93"/>
  <c r="AL167" i="93"/>
  <c r="AL171" i="93"/>
  <c r="AL175" i="93"/>
  <c r="AL179" i="93"/>
  <c r="AL183" i="93"/>
  <c r="AL187" i="93"/>
  <c r="AL191" i="93"/>
  <c r="AL195" i="93"/>
  <c r="AL199" i="93"/>
  <c r="AL203" i="93"/>
  <c r="AL207" i="93"/>
  <c r="AL211" i="93"/>
  <c r="AL215" i="93"/>
  <c r="AL219" i="93"/>
  <c r="AL223" i="93"/>
  <c r="AL227" i="93"/>
  <c r="AL231" i="93"/>
  <c r="AL235" i="93"/>
  <c r="AL239" i="93"/>
  <c r="AL243" i="93"/>
  <c r="AL247" i="93"/>
  <c r="AL251" i="93"/>
  <c r="AL255" i="93"/>
  <c r="AL259" i="93"/>
  <c r="AL263" i="93"/>
  <c r="AL267" i="93"/>
  <c r="AL271" i="93"/>
  <c r="AL275" i="93"/>
  <c r="AL279" i="93"/>
  <c r="AL283" i="93"/>
  <c r="AL287" i="93"/>
  <c r="AL291" i="93"/>
  <c r="AL295" i="93"/>
  <c r="AL299" i="93"/>
  <c r="AL303" i="93"/>
  <c r="AL307" i="93"/>
  <c r="AL311" i="93"/>
  <c r="AL315" i="93"/>
  <c r="AL319" i="93"/>
  <c r="AL323" i="93"/>
  <c r="AL327" i="93"/>
  <c r="AL331" i="93"/>
  <c r="AL335" i="93"/>
  <c r="AL339" i="93"/>
  <c r="AL343" i="93"/>
  <c r="AL347" i="93"/>
  <c r="AL351" i="93"/>
  <c r="AL355" i="93"/>
  <c r="AL359" i="93"/>
  <c r="AL363" i="93"/>
  <c r="AL367" i="93"/>
  <c r="AL371" i="93"/>
  <c r="AL375" i="93"/>
  <c r="AL379" i="93"/>
  <c r="AL383" i="93"/>
  <c r="AL387" i="93"/>
  <c r="AL391" i="93"/>
  <c r="AL395" i="93"/>
  <c r="AL399" i="93"/>
  <c r="AL403" i="93"/>
  <c r="AL407" i="93"/>
  <c r="AL411" i="93"/>
  <c r="AL415" i="93"/>
  <c r="AL419" i="93"/>
  <c r="AL423" i="93"/>
  <c r="AL427" i="93"/>
  <c r="AL431" i="93"/>
  <c r="AL435" i="93"/>
  <c r="AL439" i="93"/>
  <c r="AL443" i="93"/>
  <c r="AL447" i="93"/>
  <c r="AL451" i="93"/>
  <c r="AL455" i="93"/>
  <c r="AL459" i="93"/>
  <c r="AL463" i="93"/>
  <c r="AL467" i="93"/>
  <c r="AL471" i="93"/>
  <c r="AL475" i="93"/>
  <c r="AL479" i="93"/>
  <c r="AL483" i="93"/>
  <c r="AL487" i="93"/>
  <c r="AL491" i="93"/>
  <c r="AL495" i="93"/>
  <c r="AL499" i="93"/>
  <c r="AL503" i="93"/>
  <c r="AL507" i="93"/>
  <c r="AL511" i="93"/>
  <c r="AL515" i="93"/>
  <c r="AL519" i="93"/>
  <c r="AL523" i="93"/>
  <c r="AL527" i="93"/>
  <c r="AL531" i="93"/>
  <c r="AL535" i="93"/>
  <c r="AL539" i="93"/>
  <c r="AL543" i="93"/>
  <c r="AL547" i="93"/>
  <c r="AL551" i="93"/>
  <c r="AL555" i="93"/>
  <c r="AL559" i="93"/>
  <c r="AL563" i="93"/>
  <c r="AL567" i="93"/>
  <c r="AL571" i="93"/>
  <c r="AL575" i="93"/>
  <c r="AL579" i="93"/>
  <c r="AL583" i="93"/>
  <c r="AL587" i="93"/>
  <c r="AL591" i="93"/>
  <c r="AL595" i="93"/>
  <c r="AL599" i="93"/>
  <c r="AL603" i="93"/>
  <c r="AL607" i="93"/>
  <c r="AL611" i="93"/>
  <c r="AL615" i="93"/>
  <c r="AL619" i="93"/>
  <c r="AL623" i="93"/>
  <c r="AL627" i="93"/>
  <c r="AL631" i="93"/>
  <c r="AL635" i="93"/>
  <c r="AL639" i="93"/>
  <c r="AL643" i="93"/>
  <c r="AL647" i="93"/>
  <c r="AL651" i="93"/>
  <c r="AL655" i="93"/>
  <c r="AL659" i="93"/>
  <c r="AL663" i="93"/>
  <c r="AL667" i="93"/>
  <c r="AL671" i="93"/>
  <c r="AL675" i="93"/>
  <c r="AL679" i="93"/>
  <c r="AL683" i="93"/>
  <c r="AL687" i="93"/>
  <c r="AL691" i="93"/>
  <c r="AL695" i="93"/>
  <c r="AL699" i="93"/>
  <c r="AL703" i="93"/>
  <c r="AL707" i="93"/>
  <c r="AL711" i="93"/>
  <c r="AL715" i="93"/>
  <c r="AL719" i="93"/>
  <c r="AL723" i="93"/>
  <c r="AL727" i="93"/>
  <c r="AL731" i="93"/>
  <c r="AL735" i="93"/>
  <c r="AL739" i="93"/>
  <c r="AL743" i="93"/>
  <c r="AL747" i="93"/>
  <c r="AL751" i="93"/>
  <c r="AL755" i="93"/>
  <c r="AL759" i="93"/>
  <c r="AL763" i="93"/>
  <c r="AL767" i="93"/>
  <c r="AL771" i="93"/>
  <c r="AL775" i="93"/>
  <c r="AL779" i="93"/>
  <c r="AL783" i="93"/>
  <c r="AL787" i="93"/>
  <c r="AL791" i="93"/>
  <c r="AL795" i="93"/>
  <c r="AL799" i="93"/>
  <c r="AL803" i="93"/>
  <c r="AL807" i="93"/>
  <c r="AL811" i="93"/>
  <c r="AL815" i="93"/>
  <c r="AL819" i="93"/>
  <c r="AL823" i="93"/>
  <c r="AL827" i="93"/>
  <c r="AL831" i="93"/>
  <c r="AL835" i="93"/>
  <c r="AL9" i="93"/>
  <c r="AL18" i="93"/>
  <c r="AL26" i="93"/>
  <c r="AL34" i="93"/>
  <c r="AL40" i="93"/>
  <c r="AL44" i="93"/>
  <c r="AL48" i="93"/>
  <c r="AL52" i="93"/>
  <c r="AL56" i="93"/>
  <c r="AL60" i="93"/>
  <c r="AL64" i="93"/>
  <c r="AL68" i="93"/>
  <c r="AL72" i="93"/>
  <c r="AL76" i="93"/>
  <c r="AL80" i="93"/>
  <c r="AL84" i="93"/>
  <c r="AL88" i="93"/>
  <c r="AL92" i="93"/>
  <c r="AL96" i="93"/>
  <c r="AL100" i="93"/>
  <c r="AL104" i="93"/>
  <c r="AL108" i="93"/>
  <c r="AL112" i="93"/>
  <c r="AL116" i="93"/>
  <c r="AL120" i="93"/>
  <c r="AL124" i="93"/>
  <c r="AL128" i="93"/>
  <c r="AL132" i="93"/>
  <c r="AL136" i="93"/>
  <c r="AL140" i="93"/>
  <c r="AL144" i="93"/>
  <c r="AL148" i="93"/>
  <c r="AL152" i="93"/>
  <c r="AL156" i="93"/>
  <c r="AL160" i="93"/>
  <c r="AL164" i="93"/>
  <c r="AL168" i="93"/>
  <c r="AL172" i="93"/>
  <c r="AL176" i="93"/>
  <c r="AL180" i="93"/>
  <c r="AL184" i="93"/>
  <c r="AL188" i="93"/>
  <c r="AL192" i="93"/>
  <c r="AL196" i="93"/>
  <c r="AL200" i="93"/>
  <c r="AL204" i="93"/>
  <c r="AL208" i="93"/>
  <c r="AL212" i="93"/>
  <c r="AL216" i="93"/>
  <c r="AL220" i="93"/>
  <c r="AL224" i="93"/>
  <c r="AL228" i="93"/>
  <c r="AL232" i="93"/>
  <c r="AL236" i="93"/>
  <c r="AL240" i="93"/>
  <c r="AL244" i="93"/>
  <c r="AL248" i="93"/>
  <c r="AL252" i="93"/>
  <c r="AL256" i="93"/>
  <c r="AL260" i="93"/>
  <c r="AL264" i="93"/>
  <c r="AL268" i="93"/>
  <c r="AL272" i="93"/>
  <c r="AL276" i="93"/>
  <c r="AL280" i="93"/>
  <c r="AL284" i="93"/>
  <c r="AL288" i="93"/>
  <c r="AL292" i="93"/>
  <c r="AL296" i="93"/>
  <c r="AL300" i="93"/>
  <c r="AL304" i="93"/>
  <c r="AL308" i="93"/>
  <c r="AL312" i="93"/>
  <c r="AL316" i="93"/>
  <c r="AL320" i="93"/>
  <c r="AL324" i="93"/>
  <c r="AL328" i="93"/>
  <c r="AL332" i="93"/>
  <c r="AL336" i="93"/>
  <c r="AL340" i="93"/>
  <c r="AL344" i="93"/>
  <c r="AL348" i="93"/>
  <c r="AL352" i="93"/>
  <c r="AL356" i="93"/>
  <c r="AL360" i="93"/>
  <c r="AL364" i="93"/>
  <c r="AL368" i="93"/>
  <c r="AL372" i="93"/>
  <c r="AL376" i="93"/>
  <c r="AL380" i="93"/>
  <c r="AL384" i="93"/>
  <c r="AL388" i="93"/>
  <c r="AL392" i="93"/>
  <c r="AL396" i="93"/>
  <c r="AL400" i="93"/>
  <c r="AL404" i="93"/>
  <c r="AL408" i="93"/>
  <c r="AL412" i="93"/>
  <c r="AL416" i="93"/>
  <c r="AL420" i="93"/>
  <c r="AL424" i="93"/>
  <c r="AL428" i="93"/>
  <c r="AL432" i="93"/>
  <c r="AL436" i="93"/>
  <c r="AL440" i="93"/>
  <c r="AL444" i="93"/>
  <c r="AL448" i="93"/>
  <c r="AL452" i="93"/>
  <c r="AL456" i="93"/>
  <c r="AL460" i="93"/>
  <c r="AL464" i="93"/>
  <c r="AL468" i="93"/>
  <c r="AL472" i="93"/>
  <c r="AL476" i="93"/>
  <c r="AL480" i="93"/>
  <c r="AL484" i="93"/>
  <c r="AL488" i="93"/>
  <c r="AL492" i="93"/>
  <c r="AL496" i="93"/>
  <c r="AL500" i="93"/>
  <c r="AL504" i="93"/>
  <c r="AL508" i="93"/>
  <c r="AL512" i="93"/>
  <c r="AL516" i="93"/>
  <c r="AL520" i="93"/>
  <c r="AL524" i="93"/>
  <c r="AL528" i="93"/>
  <c r="AL532" i="93"/>
  <c r="AL536" i="93"/>
  <c r="AL540" i="93"/>
  <c r="AL544" i="93"/>
  <c r="AL548" i="93"/>
  <c r="AL552" i="93"/>
  <c r="AL556" i="93"/>
  <c r="AL560" i="93"/>
  <c r="AL564" i="93"/>
  <c r="AL568" i="93"/>
  <c r="AL572" i="93"/>
  <c r="AL576" i="93"/>
  <c r="AL580" i="93"/>
  <c r="AL584" i="93"/>
  <c r="AL588" i="93"/>
  <c r="AL592" i="93"/>
  <c r="AL596" i="93"/>
  <c r="AL600" i="93"/>
  <c r="AL604" i="93"/>
  <c r="AL608" i="93"/>
  <c r="AL612" i="93"/>
  <c r="AL616" i="93"/>
  <c r="AL620" i="93"/>
  <c r="AL624" i="93"/>
  <c r="AL628" i="93"/>
  <c r="AL632" i="93"/>
  <c r="AL636" i="93"/>
  <c r="AL640" i="93"/>
  <c r="AL644" i="93"/>
  <c r="AL648" i="93"/>
  <c r="AL652" i="93"/>
  <c r="AL656" i="93"/>
  <c r="AL660" i="93"/>
  <c r="AL664" i="93"/>
  <c r="AL668" i="93"/>
  <c r="AL672" i="93"/>
  <c r="AL676" i="93"/>
  <c r="AL680" i="93"/>
  <c r="AL684" i="93"/>
  <c r="AL688" i="93"/>
  <c r="AL692" i="93"/>
  <c r="AL696" i="93"/>
  <c r="AL700" i="93"/>
  <c r="AL704" i="93"/>
  <c r="AL708" i="93"/>
  <c r="AL712" i="93"/>
  <c r="AL716" i="93"/>
  <c r="AL720" i="93"/>
  <c r="AL724" i="93"/>
  <c r="AL728" i="93"/>
  <c r="AL732" i="93"/>
  <c r="AL736" i="93"/>
  <c r="AL740" i="93"/>
  <c r="AL744" i="93"/>
  <c r="AL748" i="93"/>
  <c r="AL752" i="93"/>
  <c r="AL756" i="93"/>
  <c r="AL760" i="93"/>
  <c r="AL764" i="93"/>
  <c r="AL768" i="93"/>
  <c r="AL772" i="93"/>
  <c r="AL776" i="93"/>
  <c r="AL780" i="93"/>
  <c r="AL784" i="93"/>
  <c r="AL788" i="93"/>
  <c r="AL792" i="93"/>
  <c r="AL796" i="93"/>
  <c r="AL800" i="93"/>
  <c r="AL804" i="93"/>
  <c r="AL808" i="93"/>
  <c r="AL812" i="93"/>
  <c r="AL816" i="93"/>
  <c r="AL820" i="93"/>
  <c r="AL824" i="93"/>
  <c r="AL828" i="93"/>
  <c r="AL832" i="93"/>
  <c r="AL836" i="93"/>
  <c r="AL13" i="93"/>
  <c r="AL21" i="93"/>
  <c r="AL29" i="93"/>
  <c r="AL37" i="93"/>
  <c r="AL41" i="93"/>
  <c r="AL45" i="93"/>
  <c r="AL49" i="93"/>
  <c r="AL53" i="93"/>
  <c r="AL57" i="93"/>
  <c r="AL61" i="93"/>
  <c r="AL65" i="93"/>
  <c r="AL69" i="93"/>
  <c r="AL73" i="93"/>
  <c r="AL77" i="93"/>
  <c r="AL81" i="93"/>
  <c r="AL85" i="93"/>
  <c r="AL89" i="93"/>
  <c r="AL93" i="93"/>
  <c r="AL97" i="93"/>
  <c r="AL101" i="93"/>
  <c r="AL105" i="93"/>
  <c r="AL109" i="93"/>
  <c r="AL113" i="93"/>
  <c r="AL117" i="93"/>
  <c r="AL121" i="93"/>
  <c r="AL125" i="93"/>
  <c r="AL129" i="93"/>
  <c r="AL133" i="93"/>
  <c r="AL137" i="93"/>
  <c r="AL141" i="93"/>
  <c r="AL145" i="93"/>
  <c r="AL149" i="93"/>
  <c r="AL153" i="93"/>
  <c r="AL157" i="93"/>
  <c r="AL161" i="93"/>
  <c r="AL165" i="93"/>
  <c r="AL169" i="93"/>
  <c r="AL173" i="93"/>
  <c r="AL177" i="93"/>
  <c r="AL181" i="93"/>
  <c r="AL185" i="93"/>
  <c r="AL189" i="93"/>
  <c r="AL193" i="93"/>
  <c r="AL197" i="93"/>
  <c r="AL201" i="93"/>
  <c r="AL205" i="93"/>
  <c r="AL209" i="93"/>
  <c r="AL213" i="93"/>
  <c r="AL217" i="93"/>
  <c r="AL221" i="93"/>
  <c r="AL225" i="93"/>
  <c r="AL229" i="93"/>
  <c r="AL233" i="93"/>
  <c r="AL237" i="93"/>
  <c r="AL241" i="93"/>
  <c r="AL245" i="93"/>
  <c r="AL249" i="93"/>
  <c r="AL253" i="93"/>
  <c r="AL257" i="93"/>
  <c r="AL261" i="93"/>
  <c r="AL265" i="93"/>
  <c r="AL269" i="93"/>
  <c r="AL273" i="93"/>
  <c r="AL277" i="93"/>
  <c r="AL281" i="93"/>
  <c r="AL285" i="93"/>
  <c r="AL289" i="93"/>
  <c r="AL293" i="93"/>
  <c r="AL297" i="93"/>
  <c r="AL301" i="93"/>
  <c r="AL305" i="93"/>
  <c r="AL309" i="93"/>
  <c r="AL313" i="93"/>
  <c r="AL317" i="93"/>
  <c r="AL321" i="93"/>
  <c r="AL325" i="93"/>
  <c r="AL329" i="93"/>
  <c r="AL333" i="93"/>
  <c r="AL337" i="93"/>
  <c r="AL341" i="93"/>
  <c r="AL345" i="93"/>
  <c r="AL349" i="93"/>
  <c r="AL353" i="93"/>
  <c r="AL357" i="93"/>
  <c r="AL361" i="93"/>
  <c r="AL365" i="93"/>
  <c r="AL369" i="93"/>
  <c r="AL373" i="93"/>
  <c r="AL377" i="93"/>
  <c r="AL381" i="93"/>
  <c r="AL385" i="93"/>
  <c r="AL389" i="93"/>
  <c r="AL393" i="93"/>
  <c r="AL397" i="93"/>
  <c r="AL401" i="93"/>
  <c r="AL405" i="93"/>
  <c r="AL409" i="93"/>
  <c r="AL413" i="93"/>
  <c r="AL417" i="93"/>
  <c r="AL421" i="93"/>
  <c r="AL425" i="93"/>
  <c r="AL429" i="93"/>
  <c r="AL433" i="93"/>
  <c r="AL437" i="93"/>
  <c r="AL441" i="93"/>
  <c r="AL445" i="93"/>
  <c r="AL449" i="93"/>
  <c r="AL453" i="93"/>
  <c r="AL457" i="93"/>
  <c r="AL461" i="93"/>
  <c r="AL465" i="93"/>
  <c r="AL469" i="93"/>
  <c r="AL473" i="93"/>
  <c r="AL477" i="93"/>
  <c r="AL481" i="93"/>
  <c r="AL485" i="93"/>
  <c r="AL489" i="93"/>
  <c r="AL493" i="93"/>
  <c r="AL497" i="93"/>
  <c r="AL501" i="93"/>
  <c r="AL505" i="93"/>
  <c r="AL509" i="93"/>
  <c r="AL513" i="93"/>
  <c r="AL517" i="93"/>
  <c r="AL521" i="93"/>
  <c r="AL525" i="93"/>
  <c r="AL529" i="93"/>
  <c r="AL533" i="93"/>
  <c r="AL537" i="93"/>
  <c r="AL541" i="93"/>
  <c r="AL545" i="93"/>
  <c r="AL549" i="93"/>
  <c r="AL553" i="93"/>
  <c r="AL557" i="93"/>
  <c r="AL561" i="93"/>
  <c r="AL565" i="93"/>
  <c r="AL569" i="93"/>
  <c r="AL573" i="93"/>
  <c r="AL577" i="93"/>
  <c r="AL581" i="93"/>
  <c r="AL585" i="93"/>
  <c r="AL589" i="93"/>
  <c r="AL593" i="93"/>
  <c r="AL597" i="93"/>
  <c r="AL601" i="93"/>
  <c r="AL605" i="93"/>
  <c r="AL609" i="93"/>
  <c r="AL613" i="93"/>
  <c r="AL617" i="93"/>
  <c r="AL621" i="93"/>
  <c r="AL625" i="93"/>
  <c r="AL629" i="93"/>
  <c r="AL633" i="93"/>
  <c r="AL637" i="93"/>
  <c r="AL641" i="93"/>
  <c r="AL645" i="93"/>
  <c r="AL649" i="93"/>
  <c r="AL653" i="93"/>
  <c r="AL657" i="93"/>
  <c r="AL661" i="93"/>
  <c r="AL665" i="93"/>
  <c r="AL669" i="93"/>
  <c r="AL673" i="93"/>
  <c r="AL677" i="93"/>
  <c r="AL681" i="93"/>
  <c r="AL685" i="93"/>
  <c r="AL689" i="93"/>
  <c r="AL693" i="93"/>
  <c r="AL697" i="93"/>
  <c r="AL701" i="93"/>
  <c r="AL705" i="93"/>
  <c r="AL709" i="93"/>
  <c r="AL713" i="93"/>
  <c r="AL717" i="93"/>
  <c r="AL721" i="93"/>
  <c r="AL725" i="93"/>
  <c r="AL729" i="93"/>
  <c r="AL733" i="93"/>
  <c r="AL737" i="93"/>
  <c r="AL741" i="93"/>
  <c r="AL745" i="93"/>
  <c r="AL749" i="93"/>
  <c r="AL753" i="93"/>
  <c r="AL757" i="93"/>
  <c r="AL761" i="93"/>
  <c r="AL765" i="93"/>
  <c r="AL769" i="93"/>
  <c r="AL773" i="93"/>
  <c r="AL777" i="93"/>
  <c r="AL781" i="93"/>
  <c r="AL785" i="93"/>
  <c r="AL789" i="93"/>
  <c r="AL793" i="93"/>
  <c r="AL797" i="93"/>
  <c r="AL801" i="93"/>
  <c r="AL805" i="93"/>
  <c r="AL809" i="93"/>
  <c r="AL813" i="93"/>
  <c r="AL817" i="93"/>
  <c r="AL821" i="93"/>
  <c r="AL825" i="93"/>
  <c r="AL829" i="93"/>
  <c r="AL833" i="93"/>
  <c r="AL837" i="93"/>
  <c r="AL826" i="93"/>
  <c r="AL746" i="93"/>
  <c r="AL698" i="93"/>
  <c r="AL666" i="93"/>
  <c r="AL618" i="93"/>
  <c r="AL570" i="93"/>
  <c r="AL522" i="93"/>
  <c r="AL474" i="93"/>
  <c r="AL426" i="93"/>
  <c r="AL378" i="93"/>
  <c r="AL330" i="93"/>
  <c r="AL282" i="93"/>
  <c r="AL234" i="93"/>
  <c r="AL186" i="93"/>
  <c r="AL138" i="93"/>
  <c r="AL90" i="93"/>
  <c r="AL42" i="93"/>
  <c r="AL4" i="93"/>
  <c r="AL834" i="93"/>
  <c r="AL818" i="93"/>
  <c r="AL802" i="93"/>
  <c r="AL786" i="93"/>
  <c r="AL770" i="93"/>
  <c r="AL754" i="93"/>
  <c r="AL738" i="93"/>
  <c r="AL722" i="93"/>
  <c r="AL706" i="93"/>
  <c r="AL690" i="93"/>
  <c r="AL674" i="93"/>
  <c r="AL658" i="93"/>
  <c r="AL642" i="93"/>
  <c r="AL626" i="93"/>
  <c r="AL610" i="93"/>
  <c r="AL594" i="93"/>
  <c r="AL578" i="93"/>
  <c r="AL562" i="93"/>
  <c r="AL546" i="93"/>
  <c r="AL530" i="93"/>
  <c r="AL514" i="93"/>
  <c r="AL498" i="93"/>
  <c r="AL482" i="93"/>
  <c r="AL466" i="93"/>
  <c r="AL450" i="93"/>
  <c r="AL434" i="93"/>
  <c r="AL418" i="93"/>
  <c r="AL402" i="93"/>
  <c r="AL386" i="93"/>
  <c r="AL370" i="93"/>
  <c r="AL354" i="93"/>
  <c r="AL338" i="93"/>
  <c r="AL322" i="93"/>
  <c r="AL306" i="93"/>
  <c r="AL290" i="93"/>
  <c r="AL274" i="93"/>
  <c r="AL258" i="93"/>
  <c r="AL242" i="93"/>
  <c r="AL226" i="93"/>
  <c r="AL210" i="93"/>
  <c r="AL194" i="93"/>
  <c r="AL178" i="93"/>
  <c r="AL162" i="93"/>
  <c r="AL146" i="93"/>
  <c r="AL130" i="93"/>
  <c r="AL114" i="93"/>
  <c r="AL98" i="93"/>
  <c r="AL82" i="93"/>
  <c r="AL66" i="93"/>
  <c r="AL50" i="93"/>
  <c r="AL30" i="93"/>
  <c r="AL794" i="93"/>
  <c r="AL778" i="93"/>
  <c r="AL730" i="93"/>
  <c r="AL682" i="93"/>
  <c r="AL634" i="93"/>
  <c r="AL586" i="93"/>
  <c r="AL538" i="93"/>
  <c r="AL490" i="93"/>
  <c r="AL442" i="93"/>
  <c r="AL394" i="93"/>
  <c r="AL346" i="93"/>
  <c r="AL298" i="93"/>
  <c r="AL250" i="93"/>
  <c r="AL202" i="93"/>
  <c r="AL154" i="93"/>
  <c r="AL106" i="93"/>
  <c r="AL58" i="93"/>
  <c r="AL830" i="93"/>
  <c r="AL814" i="93"/>
  <c r="AL798" i="93"/>
  <c r="AL782" i="93"/>
  <c r="AL766" i="93"/>
  <c r="AL750" i="93"/>
  <c r="AL734" i="93"/>
  <c r="AL718" i="93"/>
  <c r="AL702" i="93"/>
  <c r="AL686" i="93"/>
  <c r="AL670" i="93"/>
  <c r="AL654" i="93"/>
  <c r="AL638" i="93"/>
  <c r="AL622" i="93"/>
  <c r="AL606" i="93"/>
  <c r="AL590" i="93"/>
  <c r="AL574" i="93"/>
  <c r="AL558" i="93"/>
  <c r="AL542" i="93"/>
  <c r="AL526" i="93"/>
  <c r="AL510" i="93"/>
  <c r="AL494" i="93"/>
  <c r="AL478" i="93"/>
  <c r="AL462" i="93"/>
  <c r="AL446" i="93"/>
  <c r="AL430" i="93"/>
  <c r="AL414" i="93"/>
  <c r="AL398" i="93"/>
  <c r="AL382" i="93"/>
  <c r="AL366" i="93"/>
  <c r="AL350" i="93"/>
  <c r="AL334" i="93"/>
  <c r="AL318" i="93"/>
  <c r="AL302" i="93"/>
  <c r="AL286" i="93"/>
  <c r="AL270" i="93"/>
  <c r="AL254" i="93"/>
  <c r="AL238" i="93"/>
  <c r="AL222" i="93"/>
  <c r="AL206" i="93"/>
  <c r="AL190" i="93"/>
  <c r="AL174" i="93"/>
  <c r="AL158" i="93"/>
  <c r="AL142" i="93"/>
  <c r="AL126" i="93"/>
  <c r="AL110" i="93"/>
  <c r="AL94" i="93"/>
  <c r="AL78" i="93"/>
  <c r="AL62" i="93"/>
  <c r="AL46" i="93"/>
  <c r="AL22" i="93"/>
  <c r="BW47" i="83"/>
  <c r="BW46" i="83"/>
  <c r="BW45" i="83"/>
  <c r="BW44" i="83"/>
  <c r="BW43" i="83"/>
  <c r="BW42" i="83"/>
  <c r="BW41" i="83"/>
  <c r="BW40" i="83"/>
  <c r="BW39" i="83"/>
  <c r="BW38" i="83"/>
  <c r="BW37" i="83"/>
  <c r="BW36" i="83"/>
  <c r="BW35" i="83"/>
  <c r="BW34" i="83"/>
  <c r="BW33" i="83"/>
  <c r="BW32" i="83"/>
  <c r="BW31" i="83"/>
  <c r="BW30" i="83"/>
  <c r="BW29" i="83"/>
  <c r="BW28" i="83"/>
  <c r="BW27" i="83"/>
  <c r="BW26" i="83"/>
  <c r="BW25" i="83"/>
  <c r="BW24" i="83"/>
  <c r="BW23" i="83"/>
  <c r="BW22" i="83"/>
  <c r="BW21" i="83"/>
  <c r="BW20" i="83"/>
  <c r="BW19" i="83"/>
  <c r="BW18" i="83"/>
  <c r="BW17" i="83"/>
  <c r="BW16" i="83"/>
  <c r="BW15" i="83"/>
  <c r="BW14" i="83"/>
  <c r="BW13" i="83"/>
  <c r="BW12" i="83"/>
  <c r="BW11" i="83"/>
  <c r="BW10" i="83"/>
  <c r="BW9" i="83"/>
  <c r="BW8" i="83"/>
  <c r="BW7" i="83"/>
  <c r="BW6" i="83"/>
  <c r="AM22" i="93" l="1"/>
  <c r="AP22" i="93"/>
  <c r="AM222" i="93"/>
  <c r="AP222" i="93"/>
  <c r="AM414" i="93"/>
  <c r="AP414" i="93"/>
  <c r="AM606" i="93"/>
  <c r="AP606" i="93"/>
  <c r="AM798" i="93"/>
  <c r="AP798" i="93"/>
  <c r="AM490" i="93"/>
  <c r="AP490" i="93"/>
  <c r="AM98" i="93"/>
  <c r="AP98" i="93"/>
  <c r="AM290" i="93"/>
  <c r="AP290" i="93"/>
  <c r="AM482" i="93"/>
  <c r="AP482" i="93"/>
  <c r="AM674" i="93"/>
  <c r="AP674" i="93"/>
  <c r="AM42" i="93"/>
  <c r="AP42" i="93"/>
  <c r="AM618" i="93"/>
  <c r="AP618" i="93"/>
  <c r="AM809" i="93"/>
  <c r="AP809" i="93"/>
  <c r="AM761" i="93"/>
  <c r="AP761" i="93"/>
  <c r="AM713" i="93"/>
  <c r="AP713" i="93"/>
  <c r="AM665" i="93"/>
  <c r="AP665" i="93"/>
  <c r="AM617" i="93"/>
  <c r="AP617" i="93"/>
  <c r="AM569" i="93"/>
  <c r="AP569" i="93"/>
  <c r="AM521" i="93"/>
  <c r="AP521" i="93"/>
  <c r="AM473" i="93"/>
  <c r="AP473" i="93"/>
  <c r="AM425" i="93"/>
  <c r="AP425" i="93"/>
  <c r="AM377" i="93"/>
  <c r="AP377" i="93"/>
  <c r="AM329" i="93"/>
  <c r="AP329" i="93"/>
  <c r="AM281" i="93"/>
  <c r="AP281" i="93"/>
  <c r="AM233" i="93"/>
  <c r="AP233" i="93"/>
  <c r="AM185" i="93"/>
  <c r="AP185" i="93"/>
  <c r="AM137" i="93"/>
  <c r="AP137" i="93"/>
  <c r="AM89" i="93"/>
  <c r="AP89" i="93"/>
  <c r="AM41" i="93"/>
  <c r="AP41" i="93"/>
  <c r="AM808" i="93"/>
  <c r="AP808" i="93"/>
  <c r="AM760" i="93"/>
  <c r="AP760" i="93"/>
  <c r="AM712" i="93"/>
  <c r="AP712" i="93"/>
  <c r="AM664" i="93"/>
  <c r="AP664" i="93"/>
  <c r="AM616" i="93"/>
  <c r="AP616" i="93"/>
  <c r="AM568" i="93"/>
  <c r="AP568" i="93"/>
  <c r="AM520" i="93"/>
  <c r="AP520" i="93"/>
  <c r="AM472" i="93"/>
  <c r="AP472" i="93"/>
  <c r="AM424" i="93"/>
  <c r="AP424" i="93"/>
  <c r="AM376" i="93"/>
  <c r="AP376" i="93"/>
  <c r="AM328" i="93"/>
  <c r="AP328" i="93"/>
  <c r="AM280" i="93"/>
  <c r="AP280" i="93"/>
  <c r="AM232" i="93"/>
  <c r="AP232" i="93"/>
  <c r="AM184" i="93"/>
  <c r="AP184" i="93"/>
  <c r="AM136" i="93"/>
  <c r="AP136" i="93"/>
  <c r="AM88" i="93"/>
  <c r="AP88" i="93"/>
  <c r="AM40" i="93"/>
  <c r="AP40" i="93"/>
  <c r="AM807" i="93"/>
  <c r="AP807" i="93"/>
  <c r="AM759" i="93"/>
  <c r="AP759" i="93"/>
  <c r="AM711" i="93"/>
  <c r="AP711" i="93"/>
  <c r="AM663" i="93"/>
  <c r="AP663" i="93"/>
  <c r="AM615" i="93"/>
  <c r="AP615" i="93"/>
  <c r="AM567" i="93"/>
  <c r="AP567" i="93"/>
  <c r="AM519" i="93"/>
  <c r="AP519" i="93"/>
  <c r="AM471" i="93"/>
  <c r="AP471" i="93"/>
  <c r="AM423" i="93"/>
  <c r="AP423" i="93"/>
  <c r="AM375" i="93"/>
  <c r="AP375" i="93"/>
  <c r="AM327" i="93"/>
  <c r="AP327" i="93"/>
  <c r="AM279" i="93"/>
  <c r="AP279" i="93"/>
  <c r="AM231" i="93"/>
  <c r="AP231" i="93"/>
  <c r="AM183" i="93"/>
  <c r="AP183" i="93"/>
  <c r="AM135" i="93"/>
  <c r="AP135" i="93"/>
  <c r="AM87" i="93"/>
  <c r="AP87" i="93"/>
  <c r="AM39" i="93"/>
  <c r="AP39" i="93"/>
  <c r="AM8" i="93"/>
  <c r="AP8" i="93"/>
  <c r="AM70" i="93"/>
  <c r="AP70" i="93"/>
  <c r="AM262" i="93"/>
  <c r="AP262" i="93"/>
  <c r="AM454" i="93"/>
  <c r="AP454" i="93"/>
  <c r="AM646" i="93"/>
  <c r="AP646" i="93"/>
  <c r="AM14" i="93"/>
  <c r="AP14" i="93"/>
  <c r="AM602" i="93"/>
  <c r="AP602" i="93"/>
  <c r="AM206" i="93"/>
  <c r="AP206" i="93"/>
  <c r="AM398" i="93"/>
  <c r="AP398" i="93"/>
  <c r="AM590" i="93"/>
  <c r="AP590" i="93"/>
  <c r="AM782" i="93"/>
  <c r="AP782" i="93"/>
  <c r="AM442" i="93"/>
  <c r="AP442" i="93"/>
  <c r="AM82" i="93"/>
  <c r="AP82" i="93"/>
  <c r="AM274" i="93"/>
  <c r="AP274" i="93"/>
  <c r="AM466" i="93"/>
  <c r="AP466" i="93"/>
  <c r="AM658" i="93"/>
  <c r="AP658" i="93"/>
  <c r="AM4" i="93"/>
  <c r="AP4" i="93"/>
  <c r="AM570" i="93"/>
  <c r="AP570" i="93"/>
  <c r="AM813" i="93"/>
  <c r="AP813" i="93"/>
  <c r="AM765" i="93"/>
  <c r="AP765" i="93"/>
  <c r="AM717" i="93"/>
  <c r="AP717" i="93"/>
  <c r="AM669" i="93"/>
  <c r="AP669" i="93"/>
  <c r="AM621" i="93"/>
  <c r="AP621" i="93"/>
  <c r="AM573" i="93"/>
  <c r="AP573" i="93"/>
  <c r="AM525" i="93"/>
  <c r="AP525" i="93"/>
  <c r="AM477" i="93"/>
  <c r="AP477" i="93"/>
  <c r="AM429" i="93"/>
  <c r="AP429" i="93"/>
  <c r="AM381" i="93"/>
  <c r="AP381" i="93"/>
  <c r="AM333" i="93"/>
  <c r="AP333" i="93"/>
  <c r="AM285" i="93"/>
  <c r="AP285" i="93"/>
  <c r="AM237" i="93"/>
  <c r="AP237" i="93"/>
  <c r="AM189" i="93"/>
  <c r="AP189" i="93"/>
  <c r="AM141" i="93"/>
  <c r="AP141" i="93"/>
  <c r="AM93" i="93"/>
  <c r="AP93" i="93"/>
  <c r="AM45" i="93"/>
  <c r="AP45" i="93"/>
  <c r="AM812" i="93"/>
  <c r="AP812" i="93"/>
  <c r="AM764" i="93"/>
  <c r="AP764" i="93"/>
  <c r="AM716" i="93"/>
  <c r="AP716" i="93"/>
  <c r="AM668" i="93"/>
  <c r="AP668" i="93"/>
  <c r="AM620" i="93"/>
  <c r="AP620" i="93"/>
  <c r="AM572" i="93"/>
  <c r="AP572" i="93"/>
  <c r="AM524" i="93"/>
  <c r="AP524" i="93"/>
  <c r="AM476" i="93"/>
  <c r="AP476" i="93"/>
  <c r="AM428" i="93"/>
  <c r="AP428" i="93"/>
  <c r="AM380" i="93"/>
  <c r="AP380" i="93"/>
  <c r="AM332" i="93"/>
  <c r="AP332" i="93"/>
  <c r="AM284" i="93"/>
  <c r="AP284" i="93"/>
  <c r="AM236" i="93"/>
  <c r="AP236" i="93"/>
  <c r="AM188" i="93"/>
  <c r="AP188" i="93"/>
  <c r="AM140" i="93"/>
  <c r="AP140" i="93"/>
  <c r="AM92" i="93"/>
  <c r="AP92" i="93"/>
  <c r="AM44" i="93"/>
  <c r="AP44" i="93"/>
  <c r="AM811" i="93"/>
  <c r="AP811" i="93"/>
  <c r="AM763" i="93"/>
  <c r="AP763" i="93"/>
  <c r="AM715" i="93"/>
  <c r="AP715" i="93"/>
  <c r="AM667" i="93"/>
  <c r="AP667" i="93"/>
  <c r="AM619" i="93"/>
  <c r="AP619" i="93"/>
  <c r="AM571" i="93"/>
  <c r="AP571" i="93"/>
  <c r="AM523" i="93"/>
  <c r="AP523" i="93"/>
  <c r="AM475" i="93"/>
  <c r="AP475" i="93"/>
  <c r="AM427" i="93"/>
  <c r="AP427" i="93"/>
  <c r="AM379" i="93"/>
  <c r="AP379" i="93"/>
  <c r="AM331" i="93"/>
  <c r="AP331" i="93"/>
  <c r="AM283" i="93"/>
  <c r="AP283" i="93"/>
  <c r="AM235" i="93"/>
  <c r="AP235" i="93"/>
  <c r="AM187" i="93"/>
  <c r="AP187" i="93"/>
  <c r="AM139" i="93"/>
  <c r="AP139" i="93"/>
  <c r="AM91" i="93"/>
  <c r="AP91" i="93"/>
  <c r="AM43" i="93"/>
  <c r="AP43" i="93"/>
  <c r="AM12" i="93"/>
  <c r="AP12" i="93"/>
  <c r="AM54" i="93"/>
  <c r="AP54" i="93"/>
  <c r="AM246" i="93"/>
  <c r="AP246" i="93"/>
  <c r="AM438" i="93"/>
  <c r="AP438" i="93"/>
  <c r="AM630" i="93"/>
  <c r="AP630" i="93"/>
  <c r="AM822" i="93"/>
  <c r="AP822" i="93"/>
  <c r="AM554" i="93"/>
  <c r="AP554" i="93"/>
  <c r="AM46" i="93"/>
  <c r="AP46" i="93"/>
  <c r="AM238" i="93"/>
  <c r="AP238" i="93"/>
  <c r="AM430" i="93"/>
  <c r="AP430" i="93"/>
  <c r="AM622" i="93"/>
  <c r="AP622" i="93"/>
  <c r="AM814" i="93"/>
  <c r="AP814" i="93"/>
  <c r="AM538" i="93"/>
  <c r="AP538" i="93"/>
  <c r="AM114" i="93"/>
  <c r="AP114" i="93"/>
  <c r="AM306" i="93"/>
  <c r="AP306" i="93"/>
  <c r="AM498" i="93"/>
  <c r="AP498" i="93"/>
  <c r="AM690" i="93"/>
  <c r="AP690" i="93"/>
  <c r="AM90" i="93"/>
  <c r="AP90" i="93"/>
  <c r="AM666" i="93"/>
  <c r="AP666" i="93"/>
  <c r="AM805" i="93"/>
  <c r="AP805" i="93"/>
  <c r="AM757" i="93"/>
  <c r="AP757" i="93"/>
  <c r="AM709" i="93"/>
  <c r="AP709" i="93"/>
  <c r="AM661" i="93"/>
  <c r="AP661" i="93"/>
  <c r="AM613" i="93"/>
  <c r="AP613" i="93"/>
  <c r="AM565" i="93"/>
  <c r="AP565" i="93"/>
  <c r="AM517" i="93"/>
  <c r="AP517" i="93"/>
  <c r="AM469" i="93"/>
  <c r="AP469" i="93"/>
  <c r="AM421" i="93"/>
  <c r="AP421" i="93"/>
  <c r="AM373" i="93"/>
  <c r="AP373" i="93"/>
  <c r="AM325" i="93"/>
  <c r="AP325" i="93"/>
  <c r="AM277" i="93"/>
  <c r="AP277" i="93"/>
  <c r="AM229" i="93"/>
  <c r="AP229" i="93"/>
  <c r="AM181" i="93"/>
  <c r="AP181" i="93"/>
  <c r="AM133" i="93"/>
  <c r="AP133" i="93"/>
  <c r="AM85" i="93"/>
  <c r="AP85" i="93"/>
  <c r="AM37" i="93"/>
  <c r="AP37" i="93"/>
  <c r="AM804" i="93"/>
  <c r="AP804" i="93"/>
  <c r="AM756" i="93"/>
  <c r="AP756" i="93"/>
  <c r="AM708" i="93"/>
  <c r="AP708" i="93"/>
  <c r="AM660" i="93"/>
  <c r="AP660" i="93"/>
  <c r="AM612" i="93"/>
  <c r="AP612" i="93"/>
  <c r="AM564" i="93"/>
  <c r="AP564" i="93"/>
  <c r="AM516" i="93"/>
  <c r="AP516" i="93"/>
  <c r="AM468" i="93"/>
  <c r="AP468" i="93"/>
  <c r="AM420" i="93"/>
  <c r="AP420" i="93"/>
  <c r="AM372" i="93"/>
  <c r="AP372" i="93"/>
  <c r="AM324" i="93"/>
  <c r="AP324" i="93"/>
  <c r="AM276" i="93"/>
  <c r="AP276" i="93"/>
  <c r="AM228" i="93"/>
  <c r="AP228" i="93"/>
  <c r="AM180" i="93"/>
  <c r="AP180" i="93"/>
  <c r="AM132" i="93"/>
  <c r="AP132" i="93"/>
  <c r="AM84" i="93"/>
  <c r="AP84" i="93"/>
  <c r="AM34" i="93"/>
  <c r="AP34" i="93"/>
  <c r="AM803" i="93"/>
  <c r="AP803" i="93"/>
  <c r="AM755" i="93"/>
  <c r="AP755" i="93"/>
  <c r="AM707" i="93"/>
  <c r="AP707" i="93"/>
  <c r="AM659" i="93"/>
  <c r="AP659" i="93"/>
  <c r="AM611" i="93"/>
  <c r="AP611" i="93"/>
  <c r="AM563" i="93"/>
  <c r="AP563" i="93"/>
  <c r="AM515" i="93"/>
  <c r="AP515" i="93"/>
  <c r="AM467" i="93"/>
  <c r="AP467" i="93"/>
  <c r="AM419" i="93"/>
  <c r="AP419" i="93"/>
  <c r="AM371" i="93"/>
  <c r="AP371" i="93"/>
  <c r="AM323" i="93"/>
  <c r="AP323" i="93"/>
  <c r="AM275" i="93"/>
  <c r="AP275" i="93"/>
  <c r="AM227" i="93"/>
  <c r="AP227" i="93"/>
  <c r="AM179" i="93"/>
  <c r="AP179" i="93"/>
  <c r="AM131" i="93"/>
  <c r="AP131" i="93"/>
  <c r="AM83" i="93"/>
  <c r="AP83" i="93"/>
  <c r="AM33" i="93"/>
  <c r="AP33" i="93"/>
  <c r="AM35" i="93"/>
  <c r="AP35" i="93"/>
  <c r="AM86" i="93"/>
  <c r="AP86" i="93"/>
  <c r="AM278" i="93"/>
  <c r="AP278" i="93"/>
  <c r="AM470" i="93"/>
  <c r="AP470" i="93"/>
  <c r="AM662" i="93"/>
  <c r="AP662" i="93"/>
  <c r="AM74" i="93"/>
  <c r="AP74" i="93"/>
  <c r="AM650" i="93"/>
  <c r="AP650" i="93"/>
  <c r="AM62" i="93"/>
  <c r="AP62" i="93"/>
  <c r="AM254" i="93"/>
  <c r="AP254" i="93"/>
  <c r="AM446" i="93"/>
  <c r="AP446" i="93"/>
  <c r="AM638" i="93"/>
  <c r="AP638" i="93"/>
  <c r="AM830" i="93"/>
  <c r="AP830" i="93"/>
  <c r="AM586" i="93"/>
  <c r="AP586" i="93"/>
  <c r="AM130" i="93"/>
  <c r="AP130" i="93"/>
  <c r="AM322" i="93"/>
  <c r="AP322" i="93"/>
  <c r="AM514" i="93"/>
  <c r="AP514" i="93"/>
  <c r="AM706" i="93"/>
  <c r="AP706" i="93"/>
  <c r="AM138" i="93"/>
  <c r="AP138" i="93"/>
  <c r="AM698" i="93"/>
  <c r="AP698" i="93"/>
  <c r="AM801" i="93"/>
  <c r="AP801" i="93"/>
  <c r="AM753" i="93"/>
  <c r="AP753" i="93"/>
  <c r="AM705" i="93"/>
  <c r="AP705" i="93"/>
  <c r="AM657" i="93"/>
  <c r="AP657" i="93"/>
  <c r="AM609" i="93"/>
  <c r="AP609" i="93"/>
  <c r="AM561" i="93"/>
  <c r="AP561" i="93"/>
  <c r="AM513" i="93"/>
  <c r="AP513" i="93"/>
  <c r="AM465" i="93"/>
  <c r="AP465" i="93"/>
  <c r="AM417" i="93"/>
  <c r="AP417" i="93"/>
  <c r="AM369" i="93"/>
  <c r="AP369" i="93"/>
  <c r="AM321" i="93"/>
  <c r="AP321" i="93"/>
  <c r="AM273" i="93"/>
  <c r="AP273" i="93"/>
  <c r="AM225" i="93"/>
  <c r="AP225" i="93"/>
  <c r="AM177" i="93"/>
  <c r="AP177" i="93"/>
  <c r="AM129" i="93"/>
  <c r="AP129" i="93"/>
  <c r="AM81" i="93"/>
  <c r="AP81" i="93"/>
  <c r="AM29" i="93"/>
  <c r="AP29" i="93"/>
  <c r="AM800" i="93"/>
  <c r="AP800" i="93"/>
  <c r="AM752" i="93"/>
  <c r="AP752" i="93"/>
  <c r="AM704" i="93"/>
  <c r="AP704" i="93"/>
  <c r="AM656" i="93"/>
  <c r="AP656" i="93"/>
  <c r="AM608" i="93"/>
  <c r="AP608" i="93"/>
  <c r="AM560" i="93"/>
  <c r="AP560" i="93"/>
  <c r="AM512" i="93"/>
  <c r="AP512" i="93"/>
  <c r="AM464" i="93"/>
  <c r="AP464" i="93"/>
  <c r="AM416" i="93"/>
  <c r="AP416" i="93"/>
  <c r="AM368" i="93"/>
  <c r="AP368" i="93"/>
  <c r="AM320" i="93"/>
  <c r="AP320" i="93"/>
  <c r="AM272" i="93"/>
  <c r="AP272" i="93"/>
  <c r="AM224" i="93"/>
  <c r="AP224" i="93"/>
  <c r="AM176" i="93"/>
  <c r="AP176" i="93"/>
  <c r="AM128" i="93"/>
  <c r="AP128" i="93"/>
  <c r="AM80" i="93"/>
  <c r="AP80" i="93"/>
  <c r="AM26" i="93"/>
  <c r="AP26" i="93"/>
  <c r="AM799" i="93"/>
  <c r="AP799" i="93"/>
  <c r="AM751" i="93"/>
  <c r="AP751" i="93"/>
  <c r="AM703" i="93"/>
  <c r="AP703" i="93"/>
  <c r="AM655" i="93"/>
  <c r="AP655" i="93"/>
  <c r="AM607" i="93"/>
  <c r="AP607" i="93"/>
  <c r="AM559" i="93"/>
  <c r="AP559" i="93"/>
  <c r="AM511" i="93"/>
  <c r="AP511" i="93"/>
  <c r="AM463" i="93"/>
  <c r="AP463" i="93"/>
  <c r="AM415" i="93"/>
  <c r="AP415" i="93"/>
  <c r="AM367" i="93"/>
  <c r="AP367" i="93"/>
  <c r="AM319" i="93"/>
  <c r="AP319" i="93"/>
  <c r="AM271" i="93"/>
  <c r="AP271" i="93"/>
  <c r="AM223" i="93"/>
  <c r="AP223" i="93"/>
  <c r="AM175" i="93"/>
  <c r="AP175" i="93"/>
  <c r="AM127" i="93"/>
  <c r="AP127" i="93"/>
  <c r="AM79" i="93"/>
  <c r="AP79" i="93"/>
  <c r="AM25" i="93"/>
  <c r="AP25" i="93"/>
  <c r="AM31" i="93"/>
  <c r="AP31" i="93"/>
  <c r="AM102" i="93"/>
  <c r="AP102" i="93"/>
  <c r="AM294" i="93"/>
  <c r="AP294" i="93"/>
  <c r="AM486" i="93"/>
  <c r="AP486" i="93"/>
  <c r="AM678" i="93"/>
  <c r="AP678" i="93"/>
  <c r="AM122" i="93"/>
  <c r="AP122" i="93"/>
  <c r="AM714" i="93"/>
  <c r="AP714" i="93"/>
  <c r="AM78" i="93"/>
  <c r="AP78" i="93"/>
  <c r="AM270" i="93"/>
  <c r="AP270" i="93"/>
  <c r="AM462" i="93"/>
  <c r="AP462" i="93"/>
  <c r="AM654" i="93"/>
  <c r="AP654" i="93"/>
  <c r="AM58" i="93"/>
  <c r="AP58" i="93"/>
  <c r="AM634" i="93"/>
  <c r="AP634" i="93"/>
  <c r="AM146" i="93"/>
  <c r="AP146" i="93"/>
  <c r="AM338" i="93"/>
  <c r="AP338" i="93"/>
  <c r="AM530" i="93"/>
  <c r="AP530" i="93"/>
  <c r="AM722" i="93"/>
  <c r="AP722" i="93"/>
  <c r="AM186" i="93"/>
  <c r="AP186" i="93"/>
  <c r="AM746" i="93"/>
  <c r="AP746" i="93"/>
  <c r="AM797" i="93"/>
  <c r="AP797" i="93"/>
  <c r="AM749" i="93"/>
  <c r="AP749" i="93"/>
  <c r="AM701" i="93"/>
  <c r="AP701" i="93"/>
  <c r="AM653" i="93"/>
  <c r="AP653" i="93"/>
  <c r="AM605" i="93"/>
  <c r="AP605" i="93"/>
  <c r="AM557" i="93"/>
  <c r="AP557" i="93"/>
  <c r="AM509" i="93"/>
  <c r="AP509" i="93"/>
  <c r="AM461" i="93"/>
  <c r="AP461" i="93"/>
  <c r="AM413" i="93"/>
  <c r="AP413" i="93"/>
  <c r="AM365" i="93"/>
  <c r="AP365" i="93"/>
  <c r="AM317" i="93"/>
  <c r="AP317" i="93"/>
  <c r="AM269" i="93"/>
  <c r="AP269" i="93"/>
  <c r="AM221" i="93"/>
  <c r="AP221" i="93"/>
  <c r="AM173" i="93"/>
  <c r="AP173" i="93"/>
  <c r="AM125" i="93"/>
  <c r="AP125" i="93"/>
  <c r="AM77" i="93"/>
  <c r="AP77" i="93"/>
  <c r="AM21" i="93"/>
  <c r="AP21" i="93"/>
  <c r="AM796" i="93"/>
  <c r="AP796" i="93"/>
  <c r="AM748" i="93"/>
  <c r="AP748" i="93"/>
  <c r="AM700" i="93"/>
  <c r="AP700" i="93"/>
  <c r="AM652" i="93"/>
  <c r="AP652" i="93"/>
  <c r="AM604" i="93"/>
  <c r="AP604" i="93"/>
  <c r="AM556" i="93"/>
  <c r="AP556" i="93"/>
  <c r="AM508" i="93"/>
  <c r="AP508" i="93"/>
  <c r="AM460" i="93"/>
  <c r="AP460" i="93"/>
  <c r="AM412" i="93"/>
  <c r="AP412" i="93"/>
  <c r="AM364" i="93"/>
  <c r="AP364" i="93"/>
  <c r="AM316" i="93"/>
  <c r="AP316" i="93"/>
  <c r="AM268" i="93"/>
  <c r="AP268" i="93"/>
  <c r="AM220" i="93"/>
  <c r="AP220" i="93"/>
  <c r="AM172" i="93"/>
  <c r="AP172" i="93"/>
  <c r="AM124" i="93"/>
  <c r="AP124" i="93"/>
  <c r="AM76" i="93"/>
  <c r="AP76" i="93"/>
  <c r="AM18" i="93"/>
  <c r="AP18" i="93"/>
  <c r="AM795" i="93"/>
  <c r="AP795" i="93"/>
  <c r="AM747" i="93"/>
  <c r="AP747" i="93"/>
  <c r="AM699" i="93"/>
  <c r="AP699" i="93"/>
  <c r="AM651" i="93"/>
  <c r="AP651" i="93"/>
  <c r="AM603" i="93"/>
  <c r="AP603" i="93"/>
  <c r="AM555" i="93"/>
  <c r="AP555" i="93"/>
  <c r="AM507" i="93"/>
  <c r="AP507" i="93"/>
  <c r="AM459" i="93"/>
  <c r="AP459" i="93"/>
  <c r="AM411" i="93"/>
  <c r="AP411" i="93"/>
  <c r="AM363" i="93"/>
  <c r="AP363" i="93"/>
  <c r="AM315" i="93"/>
  <c r="AP315" i="93"/>
  <c r="AM267" i="93"/>
  <c r="AP267" i="93"/>
  <c r="AM219" i="93"/>
  <c r="AP219" i="93"/>
  <c r="AM171" i="93"/>
  <c r="AP171" i="93"/>
  <c r="AM123" i="93"/>
  <c r="AP123" i="93"/>
  <c r="AM75" i="93"/>
  <c r="AP75" i="93"/>
  <c r="AM17" i="93"/>
  <c r="AP17" i="93"/>
  <c r="AM27" i="93"/>
  <c r="AP27" i="93"/>
  <c r="AM118" i="93"/>
  <c r="AP118" i="93"/>
  <c r="AM310" i="93"/>
  <c r="AP310" i="93"/>
  <c r="AM502" i="93"/>
  <c r="AP502" i="93"/>
  <c r="AM694" i="93"/>
  <c r="AP694" i="93"/>
  <c r="AM170" i="93"/>
  <c r="AP170" i="93"/>
  <c r="AM762" i="93"/>
  <c r="AP762" i="93"/>
  <c r="AM94" i="93"/>
  <c r="AP94" i="93"/>
  <c r="AM286" i="93"/>
  <c r="AP286" i="93"/>
  <c r="AM478" i="93"/>
  <c r="AP478" i="93"/>
  <c r="AM670" i="93"/>
  <c r="AP670" i="93"/>
  <c r="AM106" i="93"/>
  <c r="AP106" i="93"/>
  <c r="AM682" i="93"/>
  <c r="AP682" i="93"/>
  <c r="AM162" i="93"/>
  <c r="AP162" i="93"/>
  <c r="AM354" i="93"/>
  <c r="AP354" i="93"/>
  <c r="AM546" i="93"/>
  <c r="AP546" i="93"/>
  <c r="AM738" i="93"/>
  <c r="AP738" i="93"/>
  <c r="AM234" i="93"/>
  <c r="AP234" i="93"/>
  <c r="AM826" i="93"/>
  <c r="AP826" i="93"/>
  <c r="AM793" i="93"/>
  <c r="AP793" i="93"/>
  <c r="AM745" i="93"/>
  <c r="AP745" i="93"/>
  <c r="AM697" i="93"/>
  <c r="AP697" i="93"/>
  <c r="AM649" i="93"/>
  <c r="AP649" i="93"/>
  <c r="AM601" i="93"/>
  <c r="AP601" i="93"/>
  <c r="AM553" i="93"/>
  <c r="AP553" i="93"/>
  <c r="AM505" i="93"/>
  <c r="AP505" i="93"/>
  <c r="AM457" i="93"/>
  <c r="AP457" i="93"/>
  <c r="AM409" i="93"/>
  <c r="AP409" i="93"/>
  <c r="AM361" i="93"/>
  <c r="AP361" i="93"/>
  <c r="AM313" i="93"/>
  <c r="AP313" i="93"/>
  <c r="AM265" i="93"/>
  <c r="AP265" i="93"/>
  <c r="AM217" i="93"/>
  <c r="AP217" i="93"/>
  <c r="AM169" i="93"/>
  <c r="AP169" i="93"/>
  <c r="AM121" i="93"/>
  <c r="AP121" i="93"/>
  <c r="AM73" i="93"/>
  <c r="AP73" i="93"/>
  <c r="AM13" i="93"/>
  <c r="AP13" i="93"/>
  <c r="AM792" i="93"/>
  <c r="AP792" i="93"/>
  <c r="AM744" i="93"/>
  <c r="AP744" i="93"/>
  <c r="AM696" i="93"/>
  <c r="AP696" i="93"/>
  <c r="AM648" i="93"/>
  <c r="AP648" i="93"/>
  <c r="AM600" i="93"/>
  <c r="AP600" i="93"/>
  <c r="AM552" i="93"/>
  <c r="AP552" i="93"/>
  <c r="AM504" i="93"/>
  <c r="AP504" i="93"/>
  <c r="AM456" i="93"/>
  <c r="AP456" i="93"/>
  <c r="AM408" i="93"/>
  <c r="AP408" i="93"/>
  <c r="AM360" i="93"/>
  <c r="AP360" i="93"/>
  <c r="AM312" i="93"/>
  <c r="AP312" i="93"/>
  <c r="AM264" i="93"/>
  <c r="AP264" i="93"/>
  <c r="AM216" i="93"/>
  <c r="AP216" i="93"/>
  <c r="AM168" i="93"/>
  <c r="AP168" i="93"/>
  <c r="AM120" i="93"/>
  <c r="AP120" i="93"/>
  <c r="AM72" i="93"/>
  <c r="AP72" i="93"/>
  <c r="AM9" i="93"/>
  <c r="AP9" i="93"/>
  <c r="AM791" i="93"/>
  <c r="AP791" i="93"/>
  <c r="AM743" i="93"/>
  <c r="AP743" i="93"/>
  <c r="AM695" i="93"/>
  <c r="AP695" i="93"/>
  <c r="AM647" i="93"/>
  <c r="AP647" i="93"/>
  <c r="AM599" i="93"/>
  <c r="AP599" i="93"/>
  <c r="AM551" i="93"/>
  <c r="AP551" i="93"/>
  <c r="AM503" i="93"/>
  <c r="AP503" i="93"/>
  <c r="AM455" i="93"/>
  <c r="AP455" i="93"/>
  <c r="AM407" i="93"/>
  <c r="AP407" i="93"/>
  <c r="AM359" i="93"/>
  <c r="AP359" i="93"/>
  <c r="AM311" i="93"/>
  <c r="AP311" i="93"/>
  <c r="AM263" i="93"/>
  <c r="AP263" i="93"/>
  <c r="AM215" i="93"/>
  <c r="AP215" i="93"/>
  <c r="AM167" i="93"/>
  <c r="AP167" i="93"/>
  <c r="AM119" i="93"/>
  <c r="AP119" i="93"/>
  <c r="AM71" i="93"/>
  <c r="AP71" i="93"/>
  <c r="AM5" i="93"/>
  <c r="AP5" i="93"/>
  <c r="AM23" i="93"/>
  <c r="AP23" i="93"/>
  <c r="AM134" i="93"/>
  <c r="AP134" i="93"/>
  <c r="AM326" i="93"/>
  <c r="AP326" i="93"/>
  <c r="AM518" i="93"/>
  <c r="AP518" i="93"/>
  <c r="AM710" i="93"/>
  <c r="AP710" i="93"/>
  <c r="AM218" i="93"/>
  <c r="AP218" i="93"/>
  <c r="AM810" i="93"/>
  <c r="AP810" i="93"/>
  <c r="AM110" i="93"/>
  <c r="AP110" i="93"/>
  <c r="AM302" i="93"/>
  <c r="AP302" i="93"/>
  <c r="AM494" i="93"/>
  <c r="AP494" i="93"/>
  <c r="AM686" i="93"/>
  <c r="AP686" i="93"/>
  <c r="AM154" i="93"/>
  <c r="AP154" i="93"/>
  <c r="AM730" i="93"/>
  <c r="AP730" i="93"/>
  <c r="AM178" i="93"/>
  <c r="AP178" i="93"/>
  <c r="AM370" i="93"/>
  <c r="AP370" i="93"/>
  <c r="AM562" i="93"/>
  <c r="AP562" i="93"/>
  <c r="AM754" i="93"/>
  <c r="AP754" i="93"/>
  <c r="AM282" i="93"/>
  <c r="AP282" i="93"/>
  <c r="AM837" i="93"/>
  <c r="AP837" i="93"/>
  <c r="AM789" i="93"/>
  <c r="AP789" i="93"/>
  <c r="AM741" i="93"/>
  <c r="AP741" i="93"/>
  <c r="AM693" i="93"/>
  <c r="AP693" i="93"/>
  <c r="AM645" i="93"/>
  <c r="AP645" i="93"/>
  <c r="AM597" i="93"/>
  <c r="AP597" i="93"/>
  <c r="AM549" i="93"/>
  <c r="AP549" i="93"/>
  <c r="AM501" i="93"/>
  <c r="AP501" i="93"/>
  <c r="AM453" i="93"/>
  <c r="AP453" i="93"/>
  <c r="AM405" i="93"/>
  <c r="AP405" i="93"/>
  <c r="AM357" i="93"/>
  <c r="AP357" i="93"/>
  <c r="AM309" i="93"/>
  <c r="AP309" i="93"/>
  <c r="AM261" i="93"/>
  <c r="AP261" i="93"/>
  <c r="AM213" i="93"/>
  <c r="AP213" i="93"/>
  <c r="AM165" i="93"/>
  <c r="AP165" i="93"/>
  <c r="AM117" i="93"/>
  <c r="AP117" i="93"/>
  <c r="AM69" i="93"/>
  <c r="AP69" i="93"/>
  <c r="AM836" i="93"/>
  <c r="AP836" i="93"/>
  <c r="AM788" i="93"/>
  <c r="AP788" i="93"/>
  <c r="AM740" i="93"/>
  <c r="AP740" i="93"/>
  <c r="AM692" i="93"/>
  <c r="AP692" i="93"/>
  <c r="AM644" i="93"/>
  <c r="AP644" i="93"/>
  <c r="AM596" i="93"/>
  <c r="AP596" i="93"/>
  <c r="AM548" i="93"/>
  <c r="AP548" i="93"/>
  <c r="AM500" i="93"/>
  <c r="AP500" i="93"/>
  <c r="AM452" i="93"/>
  <c r="AP452" i="93"/>
  <c r="AM404" i="93"/>
  <c r="AP404" i="93"/>
  <c r="AM356" i="93"/>
  <c r="AP356" i="93"/>
  <c r="AM308" i="93"/>
  <c r="AP308" i="93"/>
  <c r="AM260" i="93"/>
  <c r="AP260" i="93"/>
  <c r="AM212" i="93"/>
  <c r="AP212" i="93"/>
  <c r="AM164" i="93"/>
  <c r="AP164" i="93"/>
  <c r="AM116" i="93"/>
  <c r="AP116" i="93"/>
  <c r="AM68" i="93"/>
  <c r="AP68" i="93"/>
  <c r="AM835" i="93"/>
  <c r="AP835" i="93"/>
  <c r="AM787" i="93"/>
  <c r="AP787" i="93"/>
  <c r="AM739" i="93"/>
  <c r="AP739" i="93"/>
  <c r="AM691" i="93"/>
  <c r="AP691" i="93"/>
  <c r="AM643" i="93"/>
  <c r="AP643" i="93"/>
  <c r="AM595" i="93"/>
  <c r="AP595" i="93"/>
  <c r="AM547" i="93"/>
  <c r="AP547" i="93"/>
  <c r="AM499" i="93"/>
  <c r="AP499" i="93"/>
  <c r="AM451" i="93"/>
  <c r="AP451" i="93"/>
  <c r="AM403" i="93"/>
  <c r="AP403" i="93"/>
  <c r="AM355" i="93"/>
  <c r="AP355" i="93"/>
  <c r="AM307" i="93"/>
  <c r="AP307" i="93"/>
  <c r="AM259" i="93"/>
  <c r="AP259" i="93"/>
  <c r="AM211" i="93"/>
  <c r="AP211" i="93"/>
  <c r="AM163" i="93"/>
  <c r="AP163" i="93"/>
  <c r="AM115" i="93"/>
  <c r="AP115" i="93"/>
  <c r="AM67" i="93"/>
  <c r="AP67" i="93"/>
  <c r="AM36" i="93"/>
  <c r="AP36" i="93"/>
  <c r="AM19" i="93"/>
  <c r="AP19" i="93"/>
  <c r="AM150" i="93"/>
  <c r="AP150" i="93"/>
  <c r="AM342" i="93"/>
  <c r="AP342" i="93"/>
  <c r="AM534" i="93"/>
  <c r="AP534" i="93"/>
  <c r="AM726" i="93"/>
  <c r="AP726" i="93"/>
  <c r="AM266" i="93"/>
  <c r="AP266" i="93"/>
  <c r="AM126" i="93"/>
  <c r="AP126" i="93"/>
  <c r="AM318" i="93"/>
  <c r="AP318" i="93"/>
  <c r="AM510" i="93"/>
  <c r="AP510" i="93"/>
  <c r="AM702" i="93"/>
  <c r="AP702" i="93"/>
  <c r="AM202" i="93"/>
  <c r="AP202" i="93"/>
  <c r="AM778" i="93"/>
  <c r="AP778" i="93"/>
  <c r="AM194" i="93"/>
  <c r="AP194" i="93"/>
  <c r="AM386" i="93"/>
  <c r="AP386" i="93"/>
  <c r="AM578" i="93"/>
  <c r="AP578" i="93"/>
  <c r="AM770" i="93"/>
  <c r="AP770" i="93"/>
  <c r="AM330" i="93"/>
  <c r="AP330" i="93"/>
  <c r="AM833" i="93"/>
  <c r="AP833" i="93"/>
  <c r="AM785" i="93"/>
  <c r="AP785" i="93"/>
  <c r="AM737" i="93"/>
  <c r="AP737" i="93"/>
  <c r="AM689" i="93"/>
  <c r="AP689" i="93"/>
  <c r="AM641" i="93"/>
  <c r="AP641" i="93"/>
  <c r="AM593" i="93"/>
  <c r="AP593" i="93"/>
  <c r="AM545" i="93"/>
  <c r="AP545" i="93"/>
  <c r="AM497" i="93"/>
  <c r="AP497" i="93"/>
  <c r="AM449" i="93"/>
  <c r="AP449" i="93"/>
  <c r="AM401" i="93"/>
  <c r="AP401" i="93"/>
  <c r="AM353" i="93"/>
  <c r="AP353" i="93"/>
  <c r="AM305" i="93"/>
  <c r="AP305" i="93"/>
  <c r="AM257" i="93"/>
  <c r="AP257" i="93"/>
  <c r="AM209" i="93"/>
  <c r="AP209" i="93"/>
  <c r="AM161" i="93"/>
  <c r="AP161" i="93"/>
  <c r="AM113" i="93"/>
  <c r="AP113" i="93"/>
  <c r="AM65" i="93"/>
  <c r="AP65" i="93"/>
  <c r="AM832" i="93"/>
  <c r="AP832" i="93"/>
  <c r="AM784" i="93"/>
  <c r="AP784" i="93"/>
  <c r="AM736" i="93"/>
  <c r="AP736" i="93"/>
  <c r="AM688" i="93"/>
  <c r="AP688" i="93"/>
  <c r="AM640" i="93"/>
  <c r="AP640" i="93"/>
  <c r="AM592" i="93"/>
  <c r="AP592" i="93"/>
  <c r="AM544" i="93"/>
  <c r="AP544" i="93"/>
  <c r="AM496" i="93"/>
  <c r="AP496" i="93"/>
  <c r="AM448" i="93"/>
  <c r="AP448" i="93"/>
  <c r="AM400" i="93"/>
  <c r="AP400" i="93"/>
  <c r="AM352" i="93"/>
  <c r="AP352" i="93"/>
  <c r="AM304" i="93"/>
  <c r="AP304" i="93"/>
  <c r="AM256" i="93"/>
  <c r="AP256" i="93"/>
  <c r="AM208" i="93"/>
  <c r="AP208" i="93"/>
  <c r="AM160" i="93"/>
  <c r="AP160" i="93"/>
  <c r="AM112" i="93"/>
  <c r="AP112" i="93"/>
  <c r="AM64" i="93"/>
  <c r="AP64" i="93"/>
  <c r="AM831" i="93"/>
  <c r="AP831" i="93"/>
  <c r="AM783" i="93"/>
  <c r="AP783" i="93"/>
  <c r="AM735" i="93"/>
  <c r="AP735" i="93"/>
  <c r="AM687" i="93"/>
  <c r="AP687" i="93"/>
  <c r="AM639" i="93"/>
  <c r="AP639" i="93"/>
  <c r="AM591" i="93"/>
  <c r="AP591" i="93"/>
  <c r="AM543" i="93"/>
  <c r="AP543" i="93"/>
  <c r="AM495" i="93"/>
  <c r="AP495" i="93"/>
  <c r="AM447" i="93"/>
  <c r="AP447" i="93"/>
  <c r="AM399" i="93"/>
  <c r="AP399" i="93"/>
  <c r="AM351" i="93"/>
  <c r="AP351" i="93"/>
  <c r="AM303" i="93"/>
  <c r="AP303" i="93"/>
  <c r="AM255" i="93"/>
  <c r="AP255" i="93"/>
  <c r="AM207" i="93"/>
  <c r="AP207" i="93"/>
  <c r="AM159" i="93"/>
  <c r="AP159" i="93"/>
  <c r="AM111" i="93"/>
  <c r="AP111" i="93"/>
  <c r="AM63" i="93"/>
  <c r="AP63" i="93"/>
  <c r="AM32" i="93"/>
  <c r="AP32" i="93"/>
  <c r="AM15" i="93"/>
  <c r="AP15" i="93"/>
  <c r="AM166" i="93"/>
  <c r="AP166" i="93"/>
  <c r="AM358" i="93"/>
  <c r="AP358" i="93"/>
  <c r="AM550" i="93"/>
  <c r="AP550" i="93"/>
  <c r="AM742" i="93"/>
  <c r="AP742" i="93"/>
  <c r="AM314" i="93"/>
  <c r="AP314" i="93"/>
  <c r="AM38" i="93"/>
  <c r="AP38" i="93"/>
  <c r="AM142" i="93"/>
  <c r="AP142" i="93"/>
  <c r="AM334" i="93"/>
  <c r="AP334" i="93"/>
  <c r="AM526" i="93"/>
  <c r="AP526" i="93"/>
  <c r="AM718" i="93"/>
  <c r="AP718" i="93"/>
  <c r="AM250" i="93"/>
  <c r="AP250" i="93"/>
  <c r="AM794" i="93"/>
  <c r="AP794" i="93"/>
  <c r="AM210" i="93"/>
  <c r="AP210" i="93"/>
  <c r="AM402" i="93"/>
  <c r="AP402" i="93"/>
  <c r="AM594" i="93"/>
  <c r="AP594" i="93"/>
  <c r="AM786" i="93"/>
  <c r="AP786" i="93"/>
  <c r="AM378" i="93"/>
  <c r="AP378" i="93"/>
  <c r="AM829" i="93"/>
  <c r="AP829" i="93"/>
  <c r="AM781" i="93"/>
  <c r="AP781" i="93"/>
  <c r="AM733" i="93"/>
  <c r="AP733" i="93"/>
  <c r="AM685" i="93"/>
  <c r="AP685" i="93"/>
  <c r="AM637" i="93"/>
  <c r="AP637" i="93"/>
  <c r="AM589" i="93"/>
  <c r="AP589" i="93"/>
  <c r="AM541" i="93"/>
  <c r="AP541" i="93"/>
  <c r="AM493" i="93"/>
  <c r="AP493" i="93"/>
  <c r="AM445" i="93"/>
  <c r="AP445" i="93"/>
  <c r="AM397" i="93"/>
  <c r="AP397" i="93"/>
  <c r="AM349" i="93"/>
  <c r="AP349" i="93"/>
  <c r="AM301" i="93"/>
  <c r="AP301" i="93"/>
  <c r="AM253" i="93"/>
  <c r="AP253" i="93"/>
  <c r="AM205" i="93"/>
  <c r="AP205" i="93"/>
  <c r="AM157" i="93"/>
  <c r="AP157" i="93"/>
  <c r="AM109" i="93"/>
  <c r="AP109" i="93"/>
  <c r="AM61" i="93"/>
  <c r="AP61" i="93"/>
  <c r="AM828" i="93"/>
  <c r="AP828" i="93"/>
  <c r="AM780" i="93"/>
  <c r="AP780" i="93"/>
  <c r="AM732" i="93"/>
  <c r="AP732" i="93"/>
  <c r="AM684" i="93"/>
  <c r="AP684" i="93"/>
  <c r="AM636" i="93"/>
  <c r="AP636" i="93"/>
  <c r="AM588" i="93"/>
  <c r="AP588" i="93"/>
  <c r="AM540" i="93"/>
  <c r="AP540" i="93"/>
  <c r="AM492" i="93"/>
  <c r="AP492" i="93"/>
  <c r="AM444" i="93"/>
  <c r="AP444" i="93"/>
  <c r="AM396" i="93"/>
  <c r="AP396" i="93"/>
  <c r="AM348" i="93"/>
  <c r="AP348" i="93"/>
  <c r="AM300" i="93"/>
  <c r="AP300" i="93"/>
  <c r="AM252" i="93"/>
  <c r="AP252" i="93"/>
  <c r="AM204" i="93"/>
  <c r="AP204" i="93"/>
  <c r="AM156" i="93"/>
  <c r="AP156" i="93"/>
  <c r="AM108" i="93"/>
  <c r="AP108" i="93"/>
  <c r="AM60" i="93"/>
  <c r="AP60" i="93"/>
  <c r="AM827" i="93"/>
  <c r="AP827" i="93"/>
  <c r="AM779" i="93"/>
  <c r="AP779" i="93"/>
  <c r="AM731" i="93"/>
  <c r="AP731" i="93"/>
  <c r="AM683" i="93"/>
  <c r="AP683" i="93"/>
  <c r="AM635" i="93"/>
  <c r="AP635" i="93"/>
  <c r="AM587" i="93"/>
  <c r="AP587" i="93"/>
  <c r="AM539" i="93"/>
  <c r="AP539" i="93"/>
  <c r="AM491" i="93"/>
  <c r="AP491" i="93"/>
  <c r="AM443" i="93"/>
  <c r="AP443" i="93"/>
  <c r="AM395" i="93"/>
  <c r="AP395" i="93"/>
  <c r="AM347" i="93"/>
  <c r="AP347" i="93"/>
  <c r="AM299" i="93"/>
  <c r="AP299" i="93"/>
  <c r="AM251" i="93"/>
  <c r="AP251" i="93"/>
  <c r="AM203" i="93"/>
  <c r="AP203" i="93"/>
  <c r="AM155" i="93"/>
  <c r="AP155" i="93"/>
  <c r="AM107" i="93"/>
  <c r="AP107" i="93"/>
  <c r="AM59" i="93"/>
  <c r="AP59" i="93"/>
  <c r="AM28" i="93"/>
  <c r="AP28" i="93"/>
  <c r="AM11" i="93"/>
  <c r="AP11" i="93"/>
  <c r="AM182" i="93"/>
  <c r="AP182" i="93"/>
  <c r="AM374" i="93"/>
  <c r="AP374" i="93"/>
  <c r="AM566" i="93"/>
  <c r="AP566" i="93"/>
  <c r="AM758" i="93"/>
  <c r="AP758" i="93"/>
  <c r="AM362" i="93"/>
  <c r="AP362" i="93"/>
  <c r="AM158" i="93"/>
  <c r="AP158" i="93"/>
  <c r="AM350" i="93"/>
  <c r="AP350" i="93"/>
  <c r="AM542" i="93"/>
  <c r="AP542" i="93"/>
  <c r="AM734" i="93"/>
  <c r="AP734" i="93"/>
  <c r="AM298" i="93"/>
  <c r="AP298" i="93"/>
  <c r="AM30" i="93"/>
  <c r="AP30" i="93"/>
  <c r="AM226" i="93"/>
  <c r="AP226" i="93"/>
  <c r="AM418" i="93"/>
  <c r="AP418" i="93"/>
  <c r="AM610" i="93"/>
  <c r="AP610" i="93"/>
  <c r="AM802" i="93"/>
  <c r="AP802" i="93"/>
  <c r="AM426" i="93"/>
  <c r="AP426" i="93"/>
  <c r="AM825" i="93"/>
  <c r="AP825" i="93"/>
  <c r="AM777" i="93"/>
  <c r="AP777" i="93"/>
  <c r="AM729" i="93"/>
  <c r="AP729" i="93"/>
  <c r="AM681" i="93"/>
  <c r="AP681" i="93"/>
  <c r="AM633" i="93"/>
  <c r="AP633" i="93"/>
  <c r="AM585" i="93"/>
  <c r="AP585" i="93"/>
  <c r="AM537" i="93"/>
  <c r="AP537" i="93"/>
  <c r="AM489" i="93"/>
  <c r="AP489" i="93"/>
  <c r="AM441" i="93"/>
  <c r="AP441" i="93"/>
  <c r="AM393" i="93"/>
  <c r="AP393" i="93"/>
  <c r="AM345" i="93"/>
  <c r="AP345" i="93"/>
  <c r="AM297" i="93"/>
  <c r="AP297" i="93"/>
  <c r="AM249" i="93"/>
  <c r="AP249" i="93"/>
  <c r="AM201" i="93"/>
  <c r="AP201" i="93"/>
  <c r="AM153" i="93"/>
  <c r="AP153" i="93"/>
  <c r="AM105" i="93"/>
  <c r="AP105" i="93"/>
  <c r="AM57" i="93"/>
  <c r="AP57" i="93"/>
  <c r="AM824" i="93"/>
  <c r="AP824" i="93"/>
  <c r="AM776" i="93"/>
  <c r="AP776" i="93"/>
  <c r="AM728" i="93"/>
  <c r="AP728" i="93"/>
  <c r="AM680" i="93"/>
  <c r="AP680" i="93"/>
  <c r="AM632" i="93"/>
  <c r="AP632" i="93"/>
  <c r="AM584" i="93"/>
  <c r="AP584" i="93"/>
  <c r="AM536" i="93"/>
  <c r="AP536" i="93"/>
  <c r="AM488" i="93"/>
  <c r="AP488" i="93"/>
  <c r="AM440" i="93"/>
  <c r="AP440" i="93"/>
  <c r="AM392" i="93"/>
  <c r="AP392" i="93"/>
  <c r="AM344" i="93"/>
  <c r="AP344" i="93"/>
  <c r="AM296" i="93"/>
  <c r="AP296" i="93"/>
  <c r="AM248" i="93"/>
  <c r="AP248" i="93"/>
  <c r="AM200" i="93"/>
  <c r="AP200" i="93"/>
  <c r="AM152" i="93"/>
  <c r="AP152" i="93"/>
  <c r="AM104" i="93"/>
  <c r="AP104" i="93"/>
  <c r="AM56" i="93"/>
  <c r="AP56" i="93"/>
  <c r="AM823" i="93"/>
  <c r="AP823" i="93"/>
  <c r="AM775" i="93"/>
  <c r="AP775" i="93"/>
  <c r="AM727" i="93"/>
  <c r="AP727" i="93"/>
  <c r="AM679" i="93"/>
  <c r="AP679" i="93"/>
  <c r="AM631" i="93"/>
  <c r="AP631" i="93"/>
  <c r="AM583" i="93"/>
  <c r="AP583" i="93"/>
  <c r="AM535" i="93"/>
  <c r="AP535" i="93"/>
  <c r="AM487" i="93"/>
  <c r="AP487" i="93"/>
  <c r="AM439" i="93"/>
  <c r="AP439" i="93"/>
  <c r="AM391" i="93"/>
  <c r="AP391" i="93"/>
  <c r="AM343" i="93"/>
  <c r="AP343" i="93"/>
  <c r="AM295" i="93"/>
  <c r="AP295" i="93"/>
  <c r="AM247" i="93"/>
  <c r="AP247" i="93"/>
  <c r="AM199" i="93"/>
  <c r="AP199" i="93"/>
  <c r="AM151" i="93"/>
  <c r="AP151" i="93"/>
  <c r="AM103" i="93"/>
  <c r="AP103" i="93"/>
  <c r="AM55" i="93"/>
  <c r="AP55" i="93"/>
  <c r="AM24" i="93"/>
  <c r="AP24" i="93"/>
  <c r="AM7" i="93"/>
  <c r="AP7" i="93"/>
  <c r="AM198" i="93"/>
  <c r="AP198" i="93"/>
  <c r="AM390" i="93"/>
  <c r="AP390" i="93"/>
  <c r="AM582" i="93"/>
  <c r="AP582" i="93"/>
  <c r="AM774" i="93"/>
  <c r="AP774" i="93"/>
  <c r="AM410" i="93"/>
  <c r="AP410" i="93"/>
  <c r="AM174" i="93"/>
  <c r="AP174" i="93"/>
  <c r="AM366" i="93"/>
  <c r="AP366" i="93"/>
  <c r="AM558" i="93"/>
  <c r="AP558" i="93"/>
  <c r="AM750" i="93"/>
  <c r="AP750" i="93"/>
  <c r="AM346" i="93"/>
  <c r="AP346" i="93"/>
  <c r="AM50" i="93"/>
  <c r="AP50" i="93"/>
  <c r="AM242" i="93"/>
  <c r="AP242" i="93"/>
  <c r="AM434" i="93"/>
  <c r="AP434" i="93"/>
  <c r="AM626" i="93"/>
  <c r="AP626" i="93"/>
  <c r="AM818" i="93"/>
  <c r="AP818" i="93"/>
  <c r="AM474" i="93"/>
  <c r="AP474" i="93"/>
  <c r="AM821" i="93"/>
  <c r="AP821" i="93"/>
  <c r="AM773" i="93"/>
  <c r="AP773" i="93"/>
  <c r="AM725" i="93"/>
  <c r="AP725" i="93"/>
  <c r="AM677" i="93"/>
  <c r="AP677" i="93"/>
  <c r="AM629" i="93"/>
  <c r="AP629" i="93"/>
  <c r="AM581" i="93"/>
  <c r="AP581" i="93"/>
  <c r="AM533" i="93"/>
  <c r="AP533" i="93"/>
  <c r="AM485" i="93"/>
  <c r="AP485" i="93"/>
  <c r="AM437" i="93"/>
  <c r="AP437" i="93"/>
  <c r="AM389" i="93"/>
  <c r="AP389" i="93"/>
  <c r="AM341" i="93"/>
  <c r="AP341" i="93"/>
  <c r="AM293" i="93"/>
  <c r="AP293" i="93"/>
  <c r="AM245" i="93"/>
  <c r="AP245" i="93"/>
  <c r="AM197" i="93"/>
  <c r="AP197" i="93"/>
  <c r="AM149" i="93"/>
  <c r="AP149" i="93"/>
  <c r="AM101" i="93"/>
  <c r="AP101" i="93"/>
  <c r="AM53" i="93"/>
  <c r="AP53" i="93"/>
  <c r="AM820" i="93"/>
  <c r="AP820" i="93"/>
  <c r="AM772" i="93"/>
  <c r="AP772" i="93"/>
  <c r="AM724" i="93"/>
  <c r="AP724" i="93"/>
  <c r="AM676" i="93"/>
  <c r="AP676" i="93"/>
  <c r="AM628" i="93"/>
  <c r="AP628" i="93"/>
  <c r="AM580" i="93"/>
  <c r="AP580" i="93"/>
  <c r="AM532" i="93"/>
  <c r="AP532" i="93"/>
  <c r="AM484" i="93"/>
  <c r="AP484" i="93"/>
  <c r="AM436" i="93"/>
  <c r="AP436" i="93"/>
  <c r="AM388" i="93"/>
  <c r="AP388" i="93"/>
  <c r="AM340" i="93"/>
  <c r="AP340" i="93"/>
  <c r="AM292" i="93"/>
  <c r="AP292" i="93"/>
  <c r="AM244" i="93"/>
  <c r="AP244" i="93"/>
  <c r="AM196" i="93"/>
  <c r="AP196" i="93"/>
  <c r="AM148" i="93"/>
  <c r="AP148" i="93"/>
  <c r="AM100" i="93"/>
  <c r="AP100" i="93"/>
  <c r="AM52" i="93"/>
  <c r="AP52" i="93"/>
  <c r="AM819" i="93"/>
  <c r="AP819" i="93"/>
  <c r="AM771" i="93"/>
  <c r="AP771" i="93"/>
  <c r="AM723" i="93"/>
  <c r="AP723" i="93"/>
  <c r="AM675" i="93"/>
  <c r="AP675" i="93"/>
  <c r="AM627" i="93"/>
  <c r="AP627" i="93"/>
  <c r="AM579" i="93"/>
  <c r="AP579" i="93"/>
  <c r="AM531" i="93"/>
  <c r="AP531" i="93"/>
  <c r="AM483" i="93"/>
  <c r="AP483" i="93"/>
  <c r="AM435" i="93"/>
  <c r="AP435" i="93"/>
  <c r="AM387" i="93"/>
  <c r="AP387" i="93"/>
  <c r="AM339" i="93"/>
  <c r="AP339" i="93"/>
  <c r="AM291" i="93"/>
  <c r="AP291" i="93"/>
  <c r="AM243" i="93"/>
  <c r="AP243" i="93"/>
  <c r="AM195" i="93"/>
  <c r="AP195" i="93"/>
  <c r="AM147" i="93"/>
  <c r="AP147" i="93"/>
  <c r="AM99" i="93"/>
  <c r="AP99" i="93"/>
  <c r="AM51" i="93"/>
  <c r="AP51" i="93"/>
  <c r="AM20" i="93"/>
  <c r="AP20" i="93"/>
  <c r="AM10" i="93"/>
  <c r="AP10" i="93"/>
  <c r="AM214" i="93"/>
  <c r="AP214" i="93"/>
  <c r="AM406" i="93"/>
  <c r="AP406" i="93"/>
  <c r="AM598" i="93"/>
  <c r="AP598" i="93"/>
  <c r="AM790" i="93"/>
  <c r="AP790" i="93"/>
  <c r="AM458" i="93"/>
  <c r="AP458" i="93"/>
  <c r="AM190" i="93"/>
  <c r="AP190" i="93"/>
  <c r="AM382" i="93"/>
  <c r="AP382" i="93"/>
  <c r="AM574" i="93"/>
  <c r="AP574" i="93"/>
  <c r="AM766" i="93"/>
  <c r="AP766" i="93"/>
  <c r="AM394" i="93"/>
  <c r="AP394" i="93"/>
  <c r="AM66" i="93"/>
  <c r="AP66" i="93"/>
  <c r="AM258" i="93"/>
  <c r="AP258" i="93"/>
  <c r="AM450" i="93"/>
  <c r="AP450" i="93"/>
  <c r="AM642" i="93"/>
  <c r="AP642" i="93"/>
  <c r="AM834" i="93"/>
  <c r="AP834" i="93"/>
  <c r="AM522" i="93"/>
  <c r="AP522" i="93"/>
  <c r="AM817" i="93"/>
  <c r="AP817" i="93"/>
  <c r="AM769" i="93"/>
  <c r="AP769" i="93"/>
  <c r="AM721" i="93"/>
  <c r="AP721" i="93"/>
  <c r="AM673" i="93"/>
  <c r="AP673" i="93"/>
  <c r="AM625" i="93"/>
  <c r="AP625" i="93"/>
  <c r="AM577" i="93"/>
  <c r="AP577" i="93"/>
  <c r="AM529" i="93"/>
  <c r="AP529" i="93"/>
  <c r="AM481" i="93"/>
  <c r="AP481" i="93"/>
  <c r="AM433" i="93"/>
  <c r="AP433" i="93"/>
  <c r="AM385" i="93"/>
  <c r="AP385" i="93"/>
  <c r="AM337" i="93"/>
  <c r="AP337" i="93"/>
  <c r="AM289" i="93"/>
  <c r="AP289" i="93"/>
  <c r="AM241" i="93"/>
  <c r="AP241" i="93"/>
  <c r="AM193" i="93"/>
  <c r="AP193" i="93"/>
  <c r="AM145" i="93"/>
  <c r="AP145" i="93"/>
  <c r="AM97" i="93"/>
  <c r="AP97" i="93"/>
  <c r="AM49" i="93"/>
  <c r="AP49" i="93"/>
  <c r="AM816" i="93"/>
  <c r="AP816" i="93"/>
  <c r="AM768" i="93"/>
  <c r="AP768" i="93"/>
  <c r="AM720" i="93"/>
  <c r="AP720" i="93"/>
  <c r="AM672" i="93"/>
  <c r="AP672" i="93"/>
  <c r="AM624" i="93"/>
  <c r="AP624" i="93"/>
  <c r="AM576" i="93"/>
  <c r="AP576" i="93"/>
  <c r="AM528" i="93"/>
  <c r="AP528" i="93"/>
  <c r="AM480" i="93"/>
  <c r="AP480" i="93"/>
  <c r="AM432" i="93"/>
  <c r="AP432" i="93"/>
  <c r="AM384" i="93"/>
  <c r="AP384" i="93"/>
  <c r="AM336" i="93"/>
  <c r="AP336" i="93"/>
  <c r="AM288" i="93"/>
  <c r="AP288" i="93"/>
  <c r="AM240" i="93"/>
  <c r="AP240" i="93"/>
  <c r="AM192" i="93"/>
  <c r="AP192" i="93"/>
  <c r="AM144" i="93"/>
  <c r="AP144" i="93"/>
  <c r="AM96" i="93"/>
  <c r="AP96" i="93"/>
  <c r="AM48" i="93"/>
  <c r="AP48" i="93"/>
  <c r="AM815" i="93"/>
  <c r="AP815" i="93"/>
  <c r="AM767" i="93"/>
  <c r="AP767" i="93"/>
  <c r="AM719" i="93"/>
  <c r="AP719" i="93"/>
  <c r="AM671" i="93"/>
  <c r="AP671" i="93"/>
  <c r="AM623" i="93"/>
  <c r="AP623" i="93"/>
  <c r="AM575" i="93"/>
  <c r="AP575" i="93"/>
  <c r="AM527" i="93"/>
  <c r="AP527" i="93"/>
  <c r="AM479" i="93"/>
  <c r="AP479" i="93"/>
  <c r="AM431" i="93"/>
  <c r="AP431" i="93"/>
  <c r="AM383" i="93"/>
  <c r="AP383" i="93"/>
  <c r="AM335" i="93"/>
  <c r="AP335" i="93"/>
  <c r="AM287" i="93"/>
  <c r="AP287" i="93"/>
  <c r="AM239" i="93"/>
  <c r="AP239" i="93"/>
  <c r="AM191" i="93"/>
  <c r="AP191" i="93"/>
  <c r="AM143" i="93"/>
  <c r="AP143" i="93"/>
  <c r="AM95" i="93"/>
  <c r="AP95" i="93"/>
  <c r="AM47" i="93"/>
  <c r="AP47" i="93"/>
  <c r="AM16" i="93"/>
  <c r="AP16" i="93"/>
  <c r="AM6" i="93"/>
  <c r="AP6" i="93"/>
  <c r="AM230" i="93"/>
  <c r="AP230" i="93"/>
  <c r="AM422" i="93"/>
  <c r="AP422" i="93"/>
  <c r="AM614" i="93"/>
  <c r="AP614" i="93"/>
  <c r="AM806" i="93"/>
  <c r="AP806" i="93"/>
  <c r="AM506" i="93"/>
  <c r="AP506" i="93"/>
  <c r="AO38" i="93"/>
  <c r="AO142" i="93"/>
  <c r="AN142" i="93"/>
  <c r="AO334" i="93"/>
  <c r="AN334" i="93"/>
  <c r="AO526" i="93"/>
  <c r="AN526" i="93"/>
  <c r="AO718" i="93"/>
  <c r="AN718" i="93"/>
  <c r="AO538" i="93"/>
  <c r="AN538" i="93"/>
  <c r="AO146" i="93"/>
  <c r="AN146" i="93"/>
  <c r="AO402" i="93"/>
  <c r="AN402" i="93"/>
  <c r="AO594" i="93"/>
  <c r="AN594" i="93"/>
  <c r="AO786" i="93"/>
  <c r="AN786" i="93"/>
  <c r="AO330" i="93"/>
  <c r="AN330" i="93"/>
  <c r="AO797" i="93"/>
  <c r="AN797" i="93"/>
  <c r="AO749" i="93"/>
  <c r="AN749" i="93"/>
  <c r="AO701" i="93"/>
  <c r="AN701" i="93"/>
  <c r="AO653" i="93"/>
  <c r="AN653" i="93"/>
  <c r="AO589" i="93"/>
  <c r="AN589" i="93"/>
  <c r="AO541" i="93"/>
  <c r="AN541" i="93"/>
  <c r="AO493" i="93"/>
  <c r="AN493" i="93"/>
  <c r="AO445" i="93"/>
  <c r="AN445" i="93"/>
  <c r="AO397" i="93"/>
  <c r="AN397" i="93"/>
  <c r="AO349" i="93"/>
  <c r="AN349" i="93"/>
  <c r="AO301" i="93"/>
  <c r="AN301" i="93"/>
  <c r="AO253" i="93"/>
  <c r="AN253" i="93"/>
  <c r="AN205" i="93"/>
  <c r="AO205" i="93"/>
  <c r="AN141" i="93"/>
  <c r="AO141" i="93"/>
  <c r="AN93" i="93"/>
  <c r="AO93" i="93"/>
  <c r="AN45" i="93"/>
  <c r="AO45" i="93"/>
  <c r="AO804" i="93"/>
  <c r="AN804" i="93"/>
  <c r="AO756" i="93"/>
  <c r="AN756" i="93"/>
  <c r="AO708" i="93"/>
  <c r="AN708" i="93"/>
  <c r="AO660" i="93"/>
  <c r="AN660" i="93"/>
  <c r="AO612" i="93"/>
  <c r="AN612" i="93"/>
  <c r="AO564" i="93"/>
  <c r="AN564" i="93"/>
  <c r="AO516" i="93"/>
  <c r="AN516" i="93"/>
  <c r="AO468" i="93"/>
  <c r="AN468" i="93"/>
  <c r="AO404" i="93"/>
  <c r="AN404" i="93"/>
  <c r="AO356" i="93"/>
  <c r="AN356" i="93"/>
  <c r="AO308" i="93"/>
  <c r="AN308" i="93"/>
  <c r="AO260" i="93"/>
  <c r="AN260" i="93"/>
  <c r="AO196" i="93"/>
  <c r="AN196" i="93"/>
  <c r="AO148" i="93"/>
  <c r="AN148" i="93"/>
  <c r="AO100" i="93"/>
  <c r="AN100" i="93"/>
  <c r="AO52" i="93"/>
  <c r="AN52" i="93"/>
  <c r="AO795" i="93"/>
  <c r="AN795" i="93"/>
  <c r="AO747" i="93"/>
  <c r="AN747" i="93"/>
  <c r="AO715" i="93"/>
  <c r="AN715" i="93"/>
  <c r="AO667" i="93"/>
  <c r="AN667" i="93"/>
  <c r="AO587" i="93"/>
  <c r="AN587" i="93"/>
  <c r="AO539" i="93"/>
  <c r="AN539" i="93"/>
  <c r="AO491" i="93"/>
  <c r="AN491" i="93"/>
  <c r="AO459" i="93"/>
  <c r="AN459" i="93"/>
  <c r="AO411" i="93"/>
  <c r="AN411" i="93"/>
  <c r="AO363" i="93"/>
  <c r="AN363" i="93"/>
  <c r="AO315" i="93"/>
  <c r="AN315" i="93"/>
  <c r="AO267" i="93"/>
  <c r="AN267" i="93"/>
  <c r="AO219" i="93"/>
  <c r="AN219" i="93"/>
  <c r="AO171" i="93"/>
  <c r="AN171" i="93"/>
  <c r="AO123" i="93"/>
  <c r="AN123" i="93"/>
  <c r="AO59" i="93"/>
  <c r="AN59" i="93"/>
  <c r="AO28" i="93"/>
  <c r="AN28" i="93"/>
  <c r="AO11" i="93"/>
  <c r="AN11" i="93"/>
  <c r="AO182" i="93"/>
  <c r="AN182" i="93"/>
  <c r="AO374" i="93"/>
  <c r="AN374" i="93"/>
  <c r="AO566" i="93"/>
  <c r="AN566" i="93"/>
  <c r="AO758" i="93"/>
  <c r="AN758" i="93"/>
  <c r="AO266" i="93"/>
  <c r="AN266" i="93"/>
  <c r="AO458" i="93"/>
  <c r="AN458" i="93"/>
  <c r="AO650" i="93"/>
  <c r="AN650" i="93"/>
  <c r="AO22" i="93"/>
  <c r="AN22" i="93"/>
  <c r="AO94" i="93"/>
  <c r="AN94" i="93"/>
  <c r="AO158" i="93"/>
  <c r="AN158" i="93"/>
  <c r="AO222" i="93"/>
  <c r="AN222" i="93"/>
  <c r="AO286" i="93"/>
  <c r="AN286" i="93"/>
  <c r="AO350" i="93"/>
  <c r="AN350" i="93"/>
  <c r="AO414" i="93"/>
  <c r="AN414" i="93"/>
  <c r="AO478" i="93"/>
  <c r="AN478" i="93"/>
  <c r="AO542" i="93"/>
  <c r="AN542" i="93"/>
  <c r="AO606" i="93"/>
  <c r="AN606" i="93"/>
  <c r="AO670" i="93"/>
  <c r="AN670" i="93"/>
  <c r="AO734" i="93"/>
  <c r="AN734" i="93"/>
  <c r="AO798" i="93"/>
  <c r="AN798" i="93"/>
  <c r="AO202" i="93"/>
  <c r="AN202" i="93"/>
  <c r="AO394" i="93"/>
  <c r="AN394" i="93"/>
  <c r="AO586" i="93"/>
  <c r="AN586" i="93"/>
  <c r="AO778" i="93"/>
  <c r="AN778" i="93"/>
  <c r="AO30" i="93"/>
  <c r="AN30" i="93"/>
  <c r="AO98" i="93"/>
  <c r="AN98" i="93"/>
  <c r="AO162" i="93"/>
  <c r="AN162" i="93"/>
  <c r="AO226" i="93"/>
  <c r="AN226" i="93"/>
  <c r="AO290" i="93"/>
  <c r="AN290" i="93"/>
  <c r="AO354" i="93"/>
  <c r="AN354" i="93"/>
  <c r="AO418" i="93"/>
  <c r="AN418" i="93"/>
  <c r="AO482" i="93"/>
  <c r="AN482" i="93"/>
  <c r="AO546" i="93"/>
  <c r="AN546" i="93"/>
  <c r="AO610" i="93"/>
  <c r="AN610" i="93"/>
  <c r="AO674" i="93"/>
  <c r="AN674" i="93"/>
  <c r="AO738" i="93"/>
  <c r="AN738" i="93"/>
  <c r="AO802" i="93"/>
  <c r="AN802" i="93"/>
  <c r="AO4" i="93"/>
  <c r="AN4" i="93"/>
  <c r="AO186" i="93"/>
  <c r="AN186" i="93"/>
  <c r="AO378" i="93"/>
  <c r="AN378" i="93"/>
  <c r="AO570" i="93"/>
  <c r="AN570" i="93"/>
  <c r="AO746" i="93"/>
  <c r="AN746" i="93"/>
  <c r="AO825" i="93"/>
  <c r="AN825" i="93"/>
  <c r="AO809" i="93"/>
  <c r="AN809" i="93"/>
  <c r="AO793" i="93"/>
  <c r="AN793" i="93"/>
  <c r="AO777" i="93"/>
  <c r="AN777" i="93"/>
  <c r="AO761" i="93"/>
  <c r="AN761" i="93"/>
  <c r="AO745" i="93"/>
  <c r="AN745" i="93"/>
  <c r="AO729" i="93"/>
  <c r="AN729" i="93"/>
  <c r="AO713" i="93"/>
  <c r="AN713" i="93"/>
  <c r="AO697" i="93"/>
  <c r="AN697" i="93"/>
  <c r="AO681" i="93"/>
  <c r="AN681" i="93"/>
  <c r="AO665" i="93"/>
  <c r="AN665" i="93"/>
  <c r="AO649" i="93"/>
  <c r="AN649" i="93"/>
  <c r="AO633" i="93"/>
  <c r="AN633" i="93"/>
  <c r="AO617" i="93"/>
  <c r="AN617" i="93"/>
  <c r="AO601" i="93"/>
  <c r="AN601" i="93"/>
  <c r="AO585" i="93"/>
  <c r="AN585" i="93"/>
  <c r="AO569" i="93"/>
  <c r="AN569" i="93"/>
  <c r="AO553" i="93"/>
  <c r="AN553" i="93"/>
  <c r="AO537" i="93"/>
  <c r="AN537" i="93"/>
  <c r="AO521" i="93"/>
  <c r="AN521" i="93"/>
  <c r="AO505" i="93"/>
  <c r="AN505" i="93"/>
  <c r="AO489" i="93"/>
  <c r="AN489" i="93"/>
  <c r="AO473" i="93"/>
  <c r="AN473" i="93"/>
  <c r="AO457" i="93"/>
  <c r="AN457" i="93"/>
  <c r="AO441" i="93"/>
  <c r="AN441" i="93"/>
  <c r="AO425" i="93"/>
  <c r="AN425" i="93"/>
  <c r="AO409" i="93"/>
  <c r="AN409" i="93"/>
  <c r="AO393" i="93"/>
  <c r="AN393" i="93"/>
  <c r="AO377" i="93"/>
  <c r="AN377" i="93"/>
  <c r="AO361" i="93"/>
  <c r="AN361" i="93"/>
  <c r="AO345" i="93"/>
  <c r="AN345" i="93"/>
  <c r="AO329" i="93"/>
  <c r="AN329" i="93"/>
  <c r="AO313" i="93"/>
  <c r="AN313" i="93"/>
  <c r="AO297" i="93"/>
  <c r="AN297" i="93"/>
  <c r="AO281" i="93"/>
  <c r="AN281" i="93"/>
  <c r="AO265" i="93"/>
  <c r="AN265" i="93"/>
  <c r="AO249" i="93"/>
  <c r="AN249" i="93"/>
  <c r="AO233" i="93"/>
  <c r="AN233" i="93"/>
  <c r="AN217" i="93"/>
  <c r="AO217" i="93"/>
  <c r="AN201" i="93"/>
  <c r="AO201" i="93"/>
  <c r="AN185" i="93"/>
  <c r="AO185" i="93"/>
  <c r="AN169" i="93"/>
  <c r="AO169" i="93"/>
  <c r="AN153" i="93"/>
  <c r="AO153" i="93"/>
  <c r="AN137" i="93"/>
  <c r="AO137" i="93"/>
  <c r="AN121" i="93"/>
  <c r="AO121" i="93"/>
  <c r="AN105" i="93"/>
  <c r="AO105" i="93"/>
  <c r="AN89" i="93"/>
  <c r="AO89" i="93"/>
  <c r="AN73" i="93"/>
  <c r="AO73" i="93"/>
  <c r="AN57" i="93"/>
  <c r="AO57" i="93"/>
  <c r="AN41" i="93"/>
  <c r="AO41" i="93"/>
  <c r="AN13" i="93"/>
  <c r="AO13" i="93"/>
  <c r="AO832" i="93"/>
  <c r="AN832" i="93"/>
  <c r="AO816" i="93"/>
  <c r="AN816" i="93"/>
  <c r="AO800" i="93"/>
  <c r="AN800" i="93"/>
  <c r="AO784" i="93"/>
  <c r="AN784" i="93"/>
  <c r="AO768" i="93"/>
  <c r="AN768" i="93"/>
  <c r="AO752" i="93"/>
  <c r="AN752" i="93"/>
  <c r="AO736" i="93"/>
  <c r="AN736" i="93"/>
  <c r="AO720" i="93"/>
  <c r="AN720" i="93"/>
  <c r="AO704" i="93"/>
  <c r="AN704" i="93"/>
  <c r="AO688" i="93"/>
  <c r="AN688" i="93"/>
  <c r="AO672" i="93"/>
  <c r="AN672" i="93"/>
  <c r="AO656" i="93"/>
  <c r="AN656" i="93"/>
  <c r="AO640" i="93"/>
  <c r="AN640" i="93"/>
  <c r="AO624" i="93"/>
  <c r="AN624" i="93"/>
  <c r="AO608" i="93"/>
  <c r="AN608" i="93"/>
  <c r="AO592" i="93"/>
  <c r="AN592" i="93"/>
  <c r="AO576" i="93"/>
  <c r="AN576" i="93"/>
  <c r="AO560" i="93"/>
  <c r="AN560" i="93"/>
  <c r="AO544" i="93"/>
  <c r="AN544" i="93"/>
  <c r="AO528" i="93"/>
  <c r="AN528" i="93"/>
  <c r="AO512" i="93"/>
  <c r="AN512" i="93"/>
  <c r="AO496" i="93"/>
  <c r="AN496" i="93"/>
  <c r="AO480" i="93"/>
  <c r="AN480" i="93"/>
  <c r="AO464" i="93"/>
  <c r="AN464" i="93"/>
  <c r="AO448" i="93"/>
  <c r="AN448" i="93"/>
  <c r="AO432" i="93"/>
  <c r="AN432" i="93"/>
  <c r="AO416" i="93"/>
  <c r="AN416" i="93"/>
  <c r="AO400" i="93"/>
  <c r="AN400" i="93"/>
  <c r="AO384" i="93"/>
  <c r="AN384" i="93"/>
  <c r="AO368" i="93"/>
  <c r="AN368" i="93"/>
  <c r="AO352" i="93"/>
  <c r="AN352" i="93"/>
  <c r="AO336" i="93"/>
  <c r="AN336" i="93"/>
  <c r="AO320" i="93"/>
  <c r="AN320" i="93"/>
  <c r="AO304" i="93"/>
  <c r="AN304" i="93"/>
  <c r="AO288" i="93"/>
  <c r="AN288" i="93"/>
  <c r="AO272" i="93"/>
  <c r="AN272" i="93"/>
  <c r="AO256" i="93"/>
  <c r="AN256" i="93"/>
  <c r="AO240" i="93"/>
  <c r="AN240" i="93"/>
  <c r="AO224" i="93"/>
  <c r="AN224" i="93"/>
  <c r="AO208" i="93"/>
  <c r="AN208" i="93"/>
  <c r="AO192" i="93"/>
  <c r="AN192" i="93"/>
  <c r="AO176" i="93"/>
  <c r="AN176" i="93"/>
  <c r="AO160" i="93"/>
  <c r="AN160" i="93"/>
  <c r="AO144" i="93"/>
  <c r="AN144" i="93"/>
  <c r="AO128" i="93"/>
  <c r="AN128" i="93"/>
  <c r="AO112" i="93"/>
  <c r="AN112" i="93"/>
  <c r="AO96" i="93"/>
  <c r="AN96" i="93"/>
  <c r="AO80" i="93"/>
  <c r="AN80" i="93"/>
  <c r="AO64" i="93"/>
  <c r="AN64" i="93"/>
  <c r="AO48" i="93"/>
  <c r="AN48" i="93"/>
  <c r="AO26" i="93"/>
  <c r="AN26" i="93"/>
  <c r="AO823" i="93"/>
  <c r="AN823" i="93"/>
  <c r="AO807" i="93"/>
  <c r="AN807" i="93"/>
  <c r="AO791" i="93"/>
  <c r="AN791" i="93"/>
  <c r="AO775" i="93"/>
  <c r="AN775" i="93"/>
  <c r="AO759" i="93"/>
  <c r="AN759" i="93"/>
  <c r="AO743" i="93"/>
  <c r="AN743" i="93"/>
  <c r="AO727" i="93"/>
  <c r="AN727" i="93"/>
  <c r="AO711" i="93"/>
  <c r="AN711" i="93"/>
  <c r="AO695" i="93"/>
  <c r="AN695" i="93"/>
  <c r="AO679" i="93"/>
  <c r="AN679" i="93"/>
  <c r="AO663" i="93"/>
  <c r="AN663" i="93"/>
  <c r="AO647" i="93"/>
  <c r="AN647" i="93"/>
  <c r="AO631" i="93"/>
  <c r="AN631" i="93"/>
  <c r="AO615" i="93"/>
  <c r="AN615" i="93"/>
  <c r="AO599" i="93"/>
  <c r="AN599" i="93"/>
  <c r="AO583" i="93"/>
  <c r="AN583" i="93"/>
  <c r="AO567" i="93"/>
  <c r="AN567" i="93"/>
  <c r="AO551" i="93"/>
  <c r="AN551" i="93"/>
  <c r="AO535" i="93"/>
  <c r="AN535" i="93"/>
  <c r="AO519" i="93"/>
  <c r="AN519" i="93"/>
  <c r="AO503" i="93"/>
  <c r="AN503" i="93"/>
  <c r="AO487" i="93"/>
  <c r="AN487" i="93"/>
  <c r="AO471" i="93"/>
  <c r="AN471" i="93"/>
  <c r="AO455" i="93"/>
  <c r="AN455" i="93"/>
  <c r="AO439" i="93"/>
  <c r="AN439" i="93"/>
  <c r="AO423" i="93"/>
  <c r="AN423" i="93"/>
  <c r="AO407" i="93"/>
  <c r="AN407" i="93"/>
  <c r="AO391" i="93"/>
  <c r="AN391" i="93"/>
  <c r="AO375" i="93"/>
  <c r="AN375" i="93"/>
  <c r="AO359" i="93"/>
  <c r="AN359" i="93"/>
  <c r="AO343" i="93"/>
  <c r="AN343" i="93"/>
  <c r="AO327" i="93"/>
  <c r="AN327" i="93"/>
  <c r="AO311" i="93"/>
  <c r="AN311" i="93"/>
  <c r="AO295" i="93"/>
  <c r="AN295" i="93"/>
  <c r="AO279" i="93"/>
  <c r="AN279" i="93"/>
  <c r="AO263" i="93"/>
  <c r="AN263" i="93"/>
  <c r="AO247" i="93"/>
  <c r="AN247" i="93"/>
  <c r="AO231" i="93"/>
  <c r="AN231" i="93"/>
  <c r="AO215" i="93"/>
  <c r="AN215" i="93"/>
  <c r="AO199" i="93"/>
  <c r="AN199" i="93"/>
  <c r="AO183" i="93"/>
  <c r="AN183" i="93"/>
  <c r="AO167" i="93"/>
  <c r="AN167" i="93"/>
  <c r="AO151" i="93"/>
  <c r="AN151" i="93"/>
  <c r="AO135" i="93"/>
  <c r="AN135" i="93"/>
  <c r="AO119" i="93"/>
  <c r="AN119" i="93"/>
  <c r="AO103" i="93"/>
  <c r="AN103" i="93"/>
  <c r="AO87" i="93"/>
  <c r="AN87" i="93"/>
  <c r="AO71" i="93"/>
  <c r="AN71" i="93"/>
  <c r="AO55" i="93"/>
  <c r="AN55" i="93"/>
  <c r="AO39" i="93"/>
  <c r="AN39" i="93"/>
  <c r="AN5" i="93"/>
  <c r="AO5" i="93"/>
  <c r="AO24" i="93"/>
  <c r="AN24" i="93"/>
  <c r="AO8" i="93"/>
  <c r="AN8" i="93"/>
  <c r="AO23" i="93"/>
  <c r="AN23" i="93"/>
  <c r="AO7" i="93"/>
  <c r="AN7" i="93"/>
  <c r="AO70" i="93"/>
  <c r="AN70" i="93"/>
  <c r="AO134" i="93"/>
  <c r="AN134" i="93"/>
  <c r="AO198" i="93"/>
  <c r="AN198" i="93"/>
  <c r="AO262" i="93"/>
  <c r="AN262" i="93"/>
  <c r="AO326" i="93"/>
  <c r="AN326" i="93"/>
  <c r="AO390" i="93"/>
  <c r="AN390" i="93"/>
  <c r="AO454" i="93"/>
  <c r="AN454" i="93"/>
  <c r="AO518" i="93"/>
  <c r="AN518" i="93"/>
  <c r="AO582" i="93"/>
  <c r="AN582" i="93"/>
  <c r="AO646" i="93"/>
  <c r="AN646" i="93"/>
  <c r="AO710" i="93"/>
  <c r="AN710" i="93"/>
  <c r="AO774" i="93"/>
  <c r="AN774" i="93"/>
  <c r="AO122" i="93"/>
  <c r="AN122" i="93"/>
  <c r="AO314" i="93"/>
  <c r="AN314" i="93"/>
  <c r="AO506" i="93"/>
  <c r="AN506" i="93"/>
  <c r="AO714" i="93"/>
  <c r="AN714" i="93"/>
  <c r="AO206" i="93"/>
  <c r="AN206" i="93"/>
  <c r="AO398" i="93"/>
  <c r="AN398" i="93"/>
  <c r="AO590" i="93"/>
  <c r="AN590" i="93"/>
  <c r="AO782" i="93"/>
  <c r="AN782" i="93"/>
  <c r="AO346" i="93"/>
  <c r="AN346" i="93"/>
  <c r="AO210" i="93"/>
  <c r="AN210" i="93"/>
  <c r="AO338" i="93"/>
  <c r="AN338" i="93"/>
  <c r="AO530" i="93"/>
  <c r="AN530" i="93"/>
  <c r="AO722" i="93"/>
  <c r="AN722" i="93"/>
  <c r="AO138" i="93"/>
  <c r="AN138" i="93"/>
  <c r="AO698" i="93"/>
  <c r="AN698" i="93"/>
  <c r="AO829" i="93"/>
  <c r="AN829" i="93"/>
  <c r="AO781" i="93"/>
  <c r="AN781" i="93"/>
  <c r="AO717" i="93"/>
  <c r="AN717" i="93"/>
  <c r="AO669" i="93"/>
  <c r="AN669" i="93"/>
  <c r="AO621" i="93"/>
  <c r="AN621" i="93"/>
  <c r="AO573" i="93"/>
  <c r="AN573" i="93"/>
  <c r="AO525" i="93"/>
  <c r="AN525" i="93"/>
  <c r="AO477" i="93"/>
  <c r="AN477" i="93"/>
  <c r="AO429" i="93"/>
  <c r="AN429" i="93"/>
  <c r="AO381" i="93"/>
  <c r="AN381" i="93"/>
  <c r="AO317" i="93"/>
  <c r="AN317" i="93"/>
  <c r="AO269" i="93"/>
  <c r="AN269" i="93"/>
  <c r="AN221" i="93"/>
  <c r="AO221" i="93"/>
  <c r="AN173" i="93"/>
  <c r="AO173" i="93"/>
  <c r="AN125" i="93"/>
  <c r="AO125" i="93"/>
  <c r="AN77" i="93"/>
  <c r="AO77" i="93"/>
  <c r="AO21" i="93"/>
  <c r="AN21" i="93"/>
  <c r="AO820" i="93"/>
  <c r="AN820" i="93"/>
  <c r="AO772" i="93"/>
  <c r="AN772" i="93"/>
  <c r="AO724" i="93"/>
  <c r="AN724" i="93"/>
  <c r="AO676" i="93"/>
  <c r="AN676" i="93"/>
  <c r="AO628" i="93"/>
  <c r="AN628" i="93"/>
  <c r="AO580" i="93"/>
  <c r="AN580" i="93"/>
  <c r="AO532" i="93"/>
  <c r="AN532" i="93"/>
  <c r="AO484" i="93"/>
  <c r="AN484" i="93"/>
  <c r="AO436" i="93"/>
  <c r="AN436" i="93"/>
  <c r="AO388" i="93"/>
  <c r="AN388" i="93"/>
  <c r="AO340" i="93"/>
  <c r="AN340" i="93"/>
  <c r="AO292" i="93"/>
  <c r="AN292" i="93"/>
  <c r="AO244" i="93"/>
  <c r="AN244" i="93"/>
  <c r="AO212" i="93"/>
  <c r="AN212" i="93"/>
  <c r="AO164" i="93"/>
  <c r="AN164" i="93"/>
  <c r="AO116" i="93"/>
  <c r="AN116" i="93"/>
  <c r="AO68" i="93"/>
  <c r="AN68" i="93"/>
  <c r="AO811" i="93"/>
  <c r="AN811" i="93"/>
  <c r="AO763" i="93"/>
  <c r="AN763" i="93"/>
  <c r="AO699" i="93"/>
  <c r="AN699" i="93"/>
  <c r="AO651" i="93"/>
  <c r="AN651" i="93"/>
  <c r="AO603" i="93"/>
  <c r="AN603" i="93"/>
  <c r="AO555" i="93"/>
  <c r="AN555" i="93"/>
  <c r="AO507" i="93"/>
  <c r="AN507" i="93"/>
  <c r="AO443" i="93"/>
  <c r="AN443" i="93"/>
  <c r="AO395" i="93"/>
  <c r="AN395" i="93"/>
  <c r="AO347" i="93"/>
  <c r="AN347" i="93"/>
  <c r="AO299" i="93"/>
  <c r="AN299" i="93"/>
  <c r="AO251" i="93"/>
  <c r="AN251" i="93"/>
  <c r="AO203" i="93"/>
  <c r="AN203" i="93"/>
  <c r="AO155" i="93"/>
  <c r="AN155" i="93"/>
  <c r="AO107" i="93"/>
  <c r="AN107" i="93"/>
  <c r="AO75" i="93"/>
  <c r="AN75" i="93"/>
  <c r="AN17" i="93"/>
  <c r="AO17" i="93"/>
  <c r="AO27" i="93"/>
  <c r="AN27" i="93"/>
  <c r="AO118" i="93"/>
  <c r="AN118" i="93"/>
  <c r="AO310" i="93"/>
  <c r="AN310" i="93"/>
  <c r="AO438" i="93"/>
  <c r="AN438" i="93"/>
  <c r="AO630" i="93"/>
  <c r="AN630" i="93"/>
  <c r="AO822" i="93"/>
  <c r="AN822" i="93"/>
  <c r="AO74" i="93"/>
  <c r="AN74" i="93"/>
  <c r="AO46" i="93"/>
  <c r="AN46" i="93"/>
  <c r="AO110" i="93"/>
  <c r="AN110" i="93"/>
  <c r="AO174" i="93"/>
  <c r="AN174" i="93"/>
  <c r="AO238" i="93"/>
  <c r="AN238" i="93"/>
  <c r="AO302" i="93"/>
  <c r="AN302" i="93"/>
  <c r="AO366" i="93"/>
  <c r="AN366" i="93"/>
  <c r="AO430" i="93"/>
  <c r="AN430" i="93"/>
  <c r="AO494" i="93"/>
  <c r="AN494" i="93"/>
  <c r="AO558" i="93"/>
  <c r="AN558" i="93"/>
  <c r="AO622" i="93"/>
  <c r="AN622" i="93"/>
  <c r="AO686" i="93"/>
  <c r="AN686" i="93"/>
  <c r="AO750" i="93"/>
  <c r="AN750" i="93"/>
  <c r="AO814" i="93"/>
  <c r="AN814" i="93"/>
  <c r="AO58" i="93"/>
  <c r="AN58" i="93"/>
  <c r="AO250" i="93"/>
  <c r="AN250" i="93"/>
  <c r="AO442" i="93"/>
  <c r="AN442" i="93"/>
  <c r="AO634" i="93"/>
  <c r="AN634" i="93"/>
  <c r="AO794" i="93"/>
  <c r="AN794" i="93"/>
  <c r="AO50" i="93"/>
  <c r="AN50" i="93"/>
  <c r="AO114" i="93"/>
  <c r="AN114" i="93"/>
  <c r="AO178" i="93"/>
  <c r="AN178" i="93"/>
  <c r="AO242" i="93"/>
  <c r="AN242" i="93"/>
  <c r="AO306" i="93"/>
  <c r="AN306" i="93"/>
  <c r="AO370" i="93"/>
  <c r="AN370" i="93"/>
  <c r="AO434" i="93"/>
  <c r="AN434" i="93"/>
  <c r="AO498" i="93"/>
  <c r="AN498" i="93"/>
  <c r="AO562" i="93"/>
  <c r="AN562" i="93"/>
  <c r="AO626" i="93"/>
  <c r="AN626" i="93"/>
  <c r="AO690" i="93"/>
  <c r="AN690" i="93"/>
  <c r="AO754" i="93"/>
  <c r="AN754" i="93"/>
  <c r="AO818" i="93"/>
  <c r="AN818" i="93"/>
  <c r="AO42" i="93"/>
  <c r="AN42" i="93"/>
  <c r="AO234" i="93"/>
  <c r="AN234" i="93"/>
  <c r="AO426" i="93"/>
  <c r="AN426" i="93"/>
  <c r="AO618" i="93"/>
  <c r="AN618" i="93"/>
  <c r="AO826" i="93"/>
  <c r="AN826" i="93"/>
  <c r="AO837" i="93"/>
  <c r="AN837" i="93"/>
  <c r="AO821" i="93"/>
  <c r="AN821" i="93"/>
  <c r="AO805" i="93"/>
  <c r="AN805" i="93"/>
  <c r="AO789" i="93"/>
  <c r="AN789" i="93"/>
  <c r="AO773" i="93"/>
  <c r="AN773" i="93"/>
  <c r="AO757" i="93"/>
  <c r="AN757" i="93"/>
  <c r="AO741" i="93"/>
  <c r="AN741" i="93"/>
  <c r="AO725" i="93"/>
  <c r="AN725" i="93"/>
  <c r="AO709" i="93"/>
  <c r="AN709" i="93"/>
  <c r="AO693" i="93"/>
  <c r="AN693" i="93"/>
  <c r="AO677" i="93"/>
  <c r="AN677" i="93"/>
  <c r="AO661" i="93"/>
  <c r="AN661" i="93"/>
  <c r="AO645" i="93"/>
  <c r="AN645" i="93"/>
  <c r="AO629" i="93"/>
  <c r="AN629" i="93"/>
  <c r="AO613" i="93"/>
  <c r="AN613" i="93"/>
  <c r="AO597" i="93"/>
  <c r="AN597" i="93"/>
  <c r="AO581" i="93"/>
  <c r="AN581" i="93"/>
  <c r="AO565" i="93"/>
  <c r="AN565" i="93"/>
  <c r="AO549" i="93"/>
  <c r="AN549" i="93"/>
  <c r="AO533" i="93"/>
  <c r="AN533" i="93"/>
  <c r="AO517" i="93"/>
  <c r="AN517" i="93"/>
  <c r="AO501" i="93"/>
  <c r="AN501" i="93"/>
  <c r="AO485" i="93"/>
  <c r="AN485" i="93"/>
  <c r="AO469" i="93"/>
  <c r="AN469" i="93"/>
  <c r="AO453" i="93"/>
  <c r="AN453" i="93"/>
  <c r="AO437" i="93"/>
  <c r="AN437" i="93"/>
  <c r="AO421" i="93"/>
  <c r="AN421" i="93"/>
  <c r="AO405" i="93"/>
  <c r="AN405" i="93"/>
  <c r="AO389" i="93"/>
  <c r="AN389" i="93"/>
  <c r="AO373" i="93"/>
  <c r="AN373" i="93"/>
  <c r="AO357" i="93"/>
  <c r="AN357" i="93"/>
  <c r="AO341" i="93"/>
  <c r="AN341" i="93"/>
  <c r="AO325" i="93"/>
  <c r="AN325" i="93"/>
  <c r="AO309" i="93"/>
  <c r="AN309" i="93"/>
  <c r="AO293" i="93"/>
  <c r="AN293" i="93"/>
  <c r="AO277" i="93"/>
  <c r="AN277" i="93"/>
  <c r="AO261" i="93"/>
  <c r="AN261" i="93"/>
  <c r="AO245" i="93"/>
  <c r="AN245" i="93"/>
  <c r="AO229" i="93"/>
  <c r="AN229" i="93"/>
  <c r="AO213" i="93"/>
  <c r="AN213" i="93"/>
  <c r="AO197" i="93"/>
  <c r="AN197" i="93"/>
  <c r="AO181" i="93"/>
  <c r="AN181" i="93"/>
  <c r="AO165" i="93"/>
  <c r="AN165" i="93"/>
  <c r="AO149" i="93"/>
  <c r="AN149" i="93"/>
  <c r="AO133" i="93"/>
  <c r="AN133" i="93"/>
  <c r="AO117" i="93"/>
  <c r="AN117" i="93"/>
  <c r="AO101" i="93"/>
  <c r="AN101" i="93"/>
  <c r="AO85" i="93"/>
  <c r="AN85" i="93"/>
  <c r="AO69" i="93"/>
  <c r="AN69" i="93"/>
  <c r="AO53" i="93"/>
  <c r="AN53" i="93"/>
  <c r="AO37" i="93"/>
  <c r="AN37" i="93"/>
  <c r="AO828" i="93"/>
  <c r="AN828" i="93"/>
  <c r="AO812" i="93"/>
  <c r="AN812" i="93"/>
  <c r="AO796" i="93"/>
  <c r="AN796" i="93"/>
  <c r="AO780" i="93"/>
  <c r="AN780" i="93"/>
  <c r="AO764" i="93"/>
  <c r="AN764" i="93"/>
  <c r="AO748" i="93"/>
  <c r="AN748" i="93"/>
  <c r="AO732" i="93"/>
  <c r="AN732" i="93"/>
  <c r="AO716" i="93"/>
  <c r="AN716" i="93"/>
  <c r="AO700" i="93"/>
  <c r="AN700" i="93"/>
  <c r="AO684" i="93"/>
  <c r="AN684" i="93"/>
  <c r="AO668" i="93"/>
  <c r="AN668" i="93"/>
  <c r="AO652" i="93"/>
  <c r="AN652" i="93"/>
  <c r="AO636" i="93"/>
  <c r="AN636" i="93"/>
  <c r="AO620" i="93"/>
  <c r="AN620" i="93"/>
  <c r="AO604" i="93"/>
  <c r="AN604" i="93"/>
  <c r="AO588" i="93"/>
  <c r="AN588" i="93"/>
  <c r="AO572" i="93"/>
  <c r="AN572" i="93"/>
  <c r="AO556" i="93"/>
  <c r="AN556" i="93"/>
  <c r="AO540" i="93"/>
  <c r="AN540" i="93"/>
  <c r="AO524" i="93"/>
  <c r="AN524" i="93"/>
  <c r="AO508" i="93"/>
  <c r="AN508" i="93"/>
  <c r="AO492" i="93"/>
  <c r="AN492" i="93"/>
  <c r="AO476" i="93"/>
  <c r="AN476" i="93"/>
  <c r="AO460" i="93"/>
  <c r="AN460" i="93"/>
  <c r="AO444" i="93"/>
  <c r="AN444" i="93"/>
  <c r="AO428" i="93"/>
  <c r="AN428" i="93"/>
  <c r="AO412" i="93"/>
  <c r="AN412" i="93"/>
  <c r="AO396" i="93"/>
  <c r="AN396" i="93"/>
  <c r="AO380" i="93"/>
  <c r="AN380" i="93"/>
  <c r="AO364" i="93"/>
  <c r="AN364" i="93"/>
  <c r="AO348" i="93"/>
  <c r="AN348" i="93"/>
  <c r="AO332" i="93"/>
  <c r="AN332" i="93"/>
  <c r="AO316" i="93"/>
  <c r="AN316" i="93"/>
  <c r="AO300" i="93"/>
  <c r="AN300" i="93"/>
  <c r="AO284" i="93"/>
  <c r="AN284" i="93"/>
  <c r="AO268" i="93"/>
  <c r="AN268" i="93"/>
  <c r="AO252" i="93"/>
  <c r="AN252" i="93"/>
  <c r="AO236" i="93"/>
  <c r="AN236" i="93"/>
  <c r="AO220" i="93"/>
  <c r="AN220" i="93"/>
  <c r="AO204" i="93"/>
  <c r="AN204" i="93"/>
  <c r="AO188" i="93"/>
  <c r="AN188" i="93"/>
  <c r="AO172" i="93"/>
  <c r="AN172" i="93"/>
  <c r="AO156" i="93"/>
  <c r="AN156" i="93"/>
  <c r="AO140" i="93"/>
  <c r="AN140" i="93"/>
  <c r="AO124" i="93"/>
  <c r="AN124" i="93"/>
  <c r="AO108" i="93"/>
  <c r="AN108" i="93"/>
  <c r="AO92" i="93"/>
  <c r="AN92" i="93"/>
  <c r="AO76" i="93"/>
  <c r="AN76" i="93"/>
  <c r="AO60" i="93"/>
  <c r="AN60" i="93"/>
  <c r="AO44" i="93"/>
  <c r="AN44" i="93"/>
  <c r="AO18" i="93"/>
  <c r="AN18" i="93"/>
  <c r="AO835" i="93"/>
  <c r="AN835" i="93"/>
  <c r="AO819" i="93"/>
  <c r="AN819" i="93"/>
  <c r="AO803" i="93"/>
  <c r="AN803" i="93"/>
  <c r="AO787" i="93"/>
  <c r="AN787" i="93"/>
  <c r="AO771" i="93"/>
  <c r="AN771" i="93"/>
  <c r="AO755" i="93"/>
  <c r="AN755" i="93"/>
  <c r="AO739" i="93"/>
  <c r="AN739" i="93"/>
  <c r="AO723" i="93"/>
  <c r="AN723" i="93"/>
  <c r="AO707" i="93"/>
  <c r="AN707" i="93"/>
  <c r="AO691" i="93"/>
  <c r="AN691" i="93"/>
  <c r="AO675" i="93"/>
  <c r="AN675" i="93"/>
  <c r="AO659" i="93"/>
  <c r="AN659" i="93"/>
  <c r="AO643" i="93"/>
  <c r="AN643" i="93"/>
  <c r="AO627" i="93"/>
  <c r="AN627" i="93"/>
  <c r="AO611" i="93"/>
  <c r="AN611" i="93"/>
  <c r="AO595" i="93"/>
  <c r="AN595" i="93"/>
  <c r="AO579" i="93"/>
  <c r="AN579" i="93"/>
  <c r="AO563" i="93"/>
  <c r="AN563" i="93"/>
  <c r="AO547" i="93"/>
  <c r="AN547" i="93"/>
  <c r="AO531" i="93"/>
  <c r="AN531" i="93"/>
  <c r="AO515" i="93"/>
  <c r="AN515" i="93"/>
  <c r="AO499" i="93"/>
  <c r="AN499" i="93"/>
  <c r="AO483" i="93"/>
  <c r="AN483" i="93"/>
  <c r="AO467" i="93"/>
  <c r="AN467" i="93"/>
  <c r="AO451" i="93"/>
  <c r="AN451" i="93"/>
  <c r="AO435" i="93"/>
  <c r="AN435" i="93"/>
  <c r="AO419" i="93"/>
  <c r="AN419" i="93"/>
  <c r="AO403" i="93"/>
  <c r="AN403" i="93"/>
  <c r="AO387" i="93"/>
  <c r="AN387" i="93"/>
  <c r="AO371" i="93"/>
  <c r="AN371" i="93"/>
  <c r="AO355" i="93"/>
  <c r="AN355" i="93"/>
  <c r="AO339" i="93"/>
  <c r="AN339" i="93"/>
  <c r="AO323" i="93"/>
  <c r="AN323" i="93"/>
  <c r="AO307" i="93"/>
  <c r="AN307" i="93"/>
  <c r="AO291" i="93"/>
  <c r="AN291" i="93"/>
  <c r="AO275" i="93"/>
  <c r="AN275" i="93"/>
  <c r="AO259" i="93"/>
  <c r="AN259" i="93"/>
  <c r="AO243" i="93"/>
  <c r="AN243" i="93"/>
  <c r="AO227" i="93"/>
  <c r="AN227" i="93"/>
  <c r="AO211" i="93"/>
  <c r="AN211" i="93"/>
  <c r="AO195" i="93"/>
  <c r="AN195" i="93"/>
  <c r="AO179" i="93"/>
  <c r="AN179" i="93"/>
  <c r="AO163" i="93"/>
  <c r="AN163" i="93"/>
  <c r="AO147" i="93"/>
  <c r="AN147" i="93"/>
  <c r="AO131" i="93"/>
  <c r="AN131" i="93"/>
  <c r="AO115" i="93"/>
  <c r="AN115" i="93"/>
  <c r="AO99" i="93"/>
  <c r="AN99" i="93"/>
  <c r="AO83" i="93"/>
  <c r="AN83" i="93"/>
  <c r="AO67" i="93"/>
  <c r="AN67" i="93"/>
  <c r="AO51" i="93"/>
  <c r="AN51" i="93"/>
  <c r="AN33" i="93"/>
  <c r="AO33" i="93"/>
  <c r="AO36" i="93"/>
  <c r="AN36" i="93"/>
  <c r="AO20" i="93"/>
  <c r="AN20" i="93"/>
  <c r="AO35" i="93"/>
  <c r="AN35" i="93"/>
  <c r="AO19" i="93"/>
  <c r="AN19" i="93"/>
  <c r="AN10" i="93"/>
  <c r="AO10" i="93"/>
  <c r="AO86" i="93"/>
  <c r="AN86" i="93"/>
  <c r="AO150" i="93"/>
  <c r="AN150" i="93"/>
  <c r="AO214" i="93"/>
  <c r="AN214" i="93"/>
  <c r="AO278" i="93"/>
  <c r="AN278" i="93"/>
  <c r="AO342" i="93"/>
  <c r="AN342" i="93"/>
  <c r="AO406" i="93"/>
  <c r="AN406" i="93"/>
  <c r="AO470" i="93"/>
  <c r="AN470" i="93"/>
  <c r="AO534" i="93"/>
  <c r="AN534" i="93"/>
  <c r="AO598" i="93"/>
  <c r="AN598" i="93"/>
  <c r="AO662" i="93"/>
  <c r="AN662" i="93"/>
  <c r="AO726" i="93"/>
  <c r="AN726" i="93"/>
  <c r="AO790" i="93"/>
  <c r="AN790" i="93"/>
  <c r="AO170" i="93"/>
  <c r="AN170" i="93"/>
  <c r="AO362" i="93"/>
  <c r="AN362" i="93"/>
  <c r="AO554" i="93"/>
  <c r="AN554" i="93"/>
  <c r="AO762" i="93"/>
  <c r="AN762" i="93"/>
  <c r="AO78" i="93"/>
  <c r="AN78" i="93"/>
  <c r="AO270" i="93"/>
  <c r="AN270" i="93"/>
  <c r="AO462" i="93"/>
  <c r="AN462" i="93"/>
  <c r="AO654" i="93"/>
  <c r="AN654" i="93"/>
  <c r="AO154" i="93"/>
  <c r="AN154" i="93"/>
  <c r="AO730" i="93"/>
  <c r="AN730" i="93"/>
  <c r="AO82" i="93"/>
  <c r="AN82" i="93"/>
  <c r="AO274" i="93"/>
  <c r="AN274" i="93"/>
  <c r="AO466" i="93"/>
  <c r="AN466" i="93"/>
  <c r="AO658" i="93"/>
  <c r="AN658" i="93"/>
  <c r="AO522" i="93"/>
  <c r="AN522" i="93"/>
  <c r="AO813" i="93"/>
  <c r="AN813" i="93"/>
  <c r="AO765" i="93"/>
  <c r="AN765" i="93"/>
  <c r="AO733" i="93"/>
  <c r="AN733" i="93"/>
  <c r="AO685" i="93"/>
  <c r="AN685" i="93"/>
  <c r="AO637" i="93"/>
  <c r="AN637" i="93"/>
  <c r="AO605" i="93"/>
  <c r="AN605" i="93"/>
  <c r="AO557" i="93"/>
  <c r="AN557" i="93"/>
  <c r="AO509" i="93"/>
  <c r="AN509" i="93"/>
  <c r="AO461" i="93"/>
  <c r="AN461" i="93"/>
  <c r="AO413" i="93"/>
  <c r="AN413" i="93"/>
  <c r="AO365" i="93"/>
  <c r="AN365" i="93"/>
  <c r="AO333" i="93"/>
  <c r="AN333" i="93"/>
  <c r="AO285" i="93"/>
  <c r="AN285" i="93"/>
  <c r="AO237" i="93"/>
  <c r="AN237" i="93"/>
  <c r="AN189" i="93"/>
  <c r="AO189" i="93"/>
  <c r="AN157" i="93"/>
  <c r="AO157" i="93"/>
  <c r="AN109" i="93"/>
  <c r="AO109" i="93"/>
  <c r="AN61" i="93"/>
  <c r="AO61" i="93"/>
  <c r="AO836" i="93"/>
  <c r="AN836" i="93"/>
  <c r="AO788" i="93"/>
  <c r="AN788" i="93"/>
  <c r="AO740" i="93"/>
  <c r="AN740" i="93"/>
  <c r="AO692" i="93"/>
  <c r="AN692" i="93"/>
  <c r="AO644" i="93"/>
  <c r="AN644" i="93"/>
  <c r="AO596" i="93"/>
  <c r="AN596" i="93"/>
  <c r="AO548" i="93"/>
  <c r="AN548" i="93"/>
  <c r="AO500" i="93"/>
  <c r="AN500" i="93"/>
  <c r="AO452" i="93"/>
  <c r="AN452" i="93"/>
  <c r="AO420" i="93"/>
  <c r="AN420" i="93"/>
  <c r="AO372" i="93"/>
  <c r="AN372" i="93"/>
  <c r="AO324" i="93"/>
  <c r="AN324" i="93"/>
  <c r="AO276" i="93"/>
  <c r="AN276" i="93"/>
  <c r="AO228" i="93"/>
  <c r="AN228" i="93"/>
  <c r="AO180" i="93"/>
  <c r="AN180" i="93"/>
  <c r="AO132" i="93"/>
  <c r="AN132" i="93"/>
  <c r="AO84" i="93"/>
  <c r="AN84" i="93"/>
  <c r="AO34" i="93"/>
  <c r="AN34" i="93"/>
  <c r="AO827" i="93"/>
  <c r="AN827" i="93"/>
  <c r="AO779" i="93"/>
  <c r="AN779" i="93"/>
  <c r="AO731" i="93"/>
  <c r="AN731" i="93"/>
  <c r="AO683" i="93"/>
  <c r="AN683" i="93"/>
  <c r="AO635" i="93"/>
  <c r="AN635" i="93"/>
  <c r="AO619" i="93"/>
  <c r="AN619" i="93"/>
  <c r="AO571" i="93"/>
  <c r="AN571" i="93"/>
  <c r="AO523" i="93"/>
  <c r="AN523" i="93"/>
  <c r="AO475" i="93"/>
  <c r="AN475" i="93"/>
  <c r="AO427" i="93"/>
  <c r="AN427" i="93"/>
  <c r="AO379" i="93"/>
  <c r="AN379" i="93"/>
  <c r="AO331" i="93"/>
  <c r="AN331" i="93"/>
  <c r="AO283" i="93"/>
  <c r="AN283" i="93"/>
  <c r="AO235" i="93"/>
  <c r="AN235" i="93"/>
  <c r="AO187" i="93"/>
  <c r="AN187" i="93"/>
  <c r="AO139" i="93"/>
  <c r="AN139" i="93"/>
  <c r="AO91" i="93"/>
  <c r="AN91" i="93"/>
  <c r="AO43" i="93"/>
  <c r="AN43" i="93"/>
  <c r="AO12" i="93"/>
  <c r="AN12" i="93"/>
  <c r="AO54" i="93"/>
  <c r="AN54" i="93"/>
  <c r="AO246" i="93"/>
  <c r="AN246" i="93"/>
  <c r="AO502" i="93"/>
  <c r="AN502" i="93"/>
  <c r="AO694" i="93"/>
  <c r="AN694" i="93"/>
  <c r="AO62" i="93"/>
  <c r="AN62" i="93"/>
  <c r="AO126" i="93"/>
  <c r="AN126" i="93"/>
  <c r="AO190" i="93"/>
  <c r="AN190" i="93"/>
  <c r="AO254" i="93"/>
  <c r="AN254" i="93"/>
  <c r="AO318" i="93"/>
  <c r="AN318" i="93"/>
  <c r="AO382" i="93"/>
  <c r="AN382" i="93"/>
  <c r="AO446" i="93"/>
  <c r="AN446" i="93"/>
  <c r="AO510" i="93"/>
  <c r="AN510" i="93"/>
  <c r="AO574" i="93"/>
  <c r="AN574" i="93"/>
  <c r="AO638" i="93"/>
  <c r="AN638" i="93"/>
  <c r="AO702" i="93"/>
  <c r="AN702" i="93"/>
  <c r="AO766" i="93"/>
  <c r="AN766" i="93"/>
  <c r="AO830" i="93"/>
  <c r="AN830" i="93"/>
  <c r="AO106" i="93"/>
  <c r="AN106" i="93"/>
  <c r="AO298" i="93"/>
  <c r="AN298" i="93"/>
  <c r="AO490" i="93"/>
  <c r="AN490" i="93"/>
  <c r="AO682" i="93"/>
  <c r="AN682" i="93"/>
  <c r="AO66" i="93"/>
  <c r="AN66" i="93"/>
  <c r="AO130" i="93"/>
  <c r="AN130" i="93"/>
  <c r="AO194" i="93"/>
  <c r="AN194" i="93"/>
  <c r="AO258" i="93"/>
  <c r="AN258" i="93"/>
  <c r="AO322" i="93"/>
  <c r="AN322" i="93"/>
  <c r="AO386" i="93"/>
  <c r="AN386" i="93"/>
  <c r="AO450" i="93"/>
  <c r="AN450" i="93"/>
  <c r="AO514" i="93"/>
  <c r="AN514" i="93"/>
  <c r="AO578" i="93"/>
  <c r="AN578" i="93"/>
  <c r="AO642" i="93"/>
  <c r="AN642" i="93"/>
  <c r="AO706" i="93"/>
  <c r="AN706" i="93"/>
  <c r="AO770" i="93"/>
  <c r="AN770" i="93"/>
  <c r="AO834" i="93"/>
  <c r="AN834" i="93"/>
  <c r="AO90" i="93"/>
  <c r="AN90" i="93"/>
  <c r="AO282" i="93"/>
  <c r="AN282" i="93"/>
  <c r="AO474" i="93"/>
  <c r="AN474" i="93"/>
  <c r="AO666" i="93"/>
  <c r="AN666" i="93"/>
  <c r="AO833" i="93"/>
  <c r="AN833" i="93"/>
  <c r="AO817" i="93"/>
  <c r="AN817" i="93"/>
  <c r="AO801" i="93"/>
  <c r="AN801" i="93"/>
  <c r="AO785" i="93"/>
  <c r="AN785" i="93"/>
  <c r="AO769" i="93"/>
  <c r="AN769" i="93"/>
  <c r="AO753" i="93"/>
  <c r="AN753" i="93"/>
  <c r="AO737" i="93"/>
  <c r="AN737" i="93"/>
  <c r="AO721" i="93"/>
  <c r="AN721" i="93"/>
  <c r="AO705" i="93"/>
  <c r="AN705" i="93"/>
  <c r="AO689" i="93"/>
  <c r="AN689" i="93"/>
  <c r="AO673" i="93"/>
  <c r="AN673" i="93"/>
  <c r="AO657" i="93"/>
  <c r="AN657" i="93"/>
  <c r="AO641" i="93"/>
  <c r="AN641" i="93"/>
  <c r="AO625" i="93"/>
  <c r="AN625" i="93"/>
  <c r="AO609" i="93"/>
  <c r="AN609" i="93"/>
  <c r="AO593" i="93"/>
  <c r="AN593" i="93"/>
  <c r="AO577" i="93"/>
  <c r="AN577" i="93"/>
  <c r="AO561" i="93"/>
  <c r="AN561" i="93"/>
  <c r="AO545" i="93"/>
  <c r="AN545" i="93"/>
  <c r="AO529" i="93"/>
  <c r="AN529" i="93"/>
  <c r="AO513" i="93"/>
  <c r="AN513" i="93"/>
  <c r="AO497" i="93"/>
  <c r="AN497" i="93"/>
  <c r="AO481" i="93"/>
  <c r="AN481" i="93"/>
  <c r="AO465" i="93"/>
  <c r="AN465" i="93"/>
  <c r="AO449" i="93"/>
  <c r="AN449" i="93"/>
  <c r="AO433" i="93"/>
  <c r="AN433" i="93"/>
  <c r="AO417" i="93"/>
  <c r="AN417" i="93"/>
  <c r="AO401" i="93"/>
  <c r="AN401" i="93"/>
  <c r="AO385" i="93"/>
  <c r="AN385" i="93"/>
  <c r="AO369" i="93"/>
  <c r="AN369" i="93"/>
  <c r="AO353" i="93"/>
  <c r="AN353" i="93"/>
  <c r="AO337" i="93"/>
  <c r="AN337" i="93"/>
  <c r="AO321" i="93"/>
  <c r="AN321" i="93"/>
  <c r="AO305" i="93"/>
  <c r="AN305" i="93"/>
  <c r="AO289" i="93"/>
  <c r="AN289" i="93"/>
  <c r="AO273" i="93"/>
  <c r="AN273" i="93"/>
  <c r="AO257" i="93"/>
  <c r="AN257" i="93"/>
  <c r="AO241" i="93"/>
  <c r="AN241" i="93"/>
  <c r="AO225" i="93"/>
  <c r="AN225" i="93"/>
  <c r="AN209" i="93"/>
  <c r="AO209" i="93"/>
  <c r="AN193" i="93"/>
  <c r="AO193" i="93"/>
  <c r="AN177" i="93"/>
  <c r="AO177" i="93"/>
  <c r="AN161" i="93"/>
  <c r="AO161" i="93"/>
  <c r="AN145" i="93"/>
  <c r="AO145" i="93"/>
  <c r="AN129" i="93"/>
  <c r="AO129" i="93"/>
  <c r="AN113" i="93"/>
  <c r="AO113" i="93"/>
  <c r="AN97" i="93"/>
  <c r="AO97" i="93"/>
  <c r="AN81" i="93"/>
  <c r="AO81" i="93"/>
  <c r="AN65" i="93"/>
  <c r="AO65" i="93"/>
  <c r="AN49" i="93"/>
  <c r="AO49" i="93"/>
  <c r="AN29" i="93"/>
  <c r="AO29" i="93"/>
  <c r="AO824" i="93"/>
  <c r="AN824" i="93"/>
  <c r="AO808" i="93"/>
  <c r="AN808" i="93"/>
  <c r="AO792" i="93"/>
  <c r="AN792" i="93"/>
  <c r="AO776" i="93"/>
  <c r="AN776" i="93"/>
  <c r="AO760" i="93"/>
  <c r="AN760" i="93"/>
  <c r="AO744" i="93"/>
  <c r="AN744" i="93"/>
  <c r="AO728" i="93"/>
  <c r="AN728" i="93"/>
  <c r="AO712" i="93"/>
  <c r="AN712" i="93"/>
  <c r="AO696" i="93"/>
  <c r="AN696" i="93"/>
  <c r="AO680" i="93"/>
  <c r="AN680" i="93"/>
  <c r="AO664" i="93"/>
  <c r="AN664" i="93"/>
  <c r="AO648" i="93"/>
  <c r="AN648" i="93"/>
  <c r="AO632" i="93"/>
  <c r="AN632" i="93"/>
  <c r="AO616" i="93"/>
  <c r="AN616" i="93"/>
  <c r="AO600" i="93"/>
  <c r="AN600" i="93"/>
  <c r="AO584" i="93"/>
  <c r="AN584" i="93"/>
  <c r="AO568" i="93"/>
  <c r="AN568" i="93"/>
  <c r="AO552" i="93"/>
  <c r="AN552" i="93"/>
  <c r="AO536" i="93"/>
  <c r="AN536" i="93"/>
  <c r="AO520" i="93"/>
  <c r="AN520" i="93"/>
  <c r="AO504" i="93"/>
  <c r="AN504" i="93"/>
  <c r="AO488" i="93"/>
  <c r="AN488" i="93"/>
  <c r="AO472" i="93"/>
  <c r="AN472" i="93"/>
  <c r="AO456" i="93"/>
  <c r="AN456" i="93"/>
  <c r="AO440" i="93"/>
  <c r="AN440" i="93"/>
  <c r="AO424" i="93"/>
  <c r="AN424" i="93"/>
  <c r="AO408" i="93"/>
  <c r="AN408" i="93"/>
  <c r="AO392" i="93"/>
  <c r="AN392" i="93"/>
  <c r="AO376" i="93"/>
  <c r="AN376" i="93"/>
  <c r="AO360" i="93"/>
  <c r="AN360" i="93"/>
  <c r="AO344" i="93"/>
  <c r="AN344" i="93"/>
  <c r="AO328" i="93"/>
  <c r="AN328" i="93"/>
  <c r="AO312" i="93"/>
  <c r="AN312" i="93"/>
  <c r="AO296" i="93"/>
  <c r="AN296" i="93"/>
  <c r="AO280" i="93"/>
  <c r="AN280" i="93"/>
  <c r="AO264" i="93"/>
  <c r="AN264" i="93"/>
  <c r="AO248" i="93"/>
  <c r="AN248" i="93"/>
  <c r="AO232" i="93"/>
  <c r="AN232" i="93"/>
  <c r="AO216" i="93"/>
  <c r="AN216" i="93"/>
  <c r="AO200" i="93"/>
  <c r="AN200" i="93"/>
  <c r="AO184" i="93"/>
  <c r="AN184" i="93"/>
  <c r="AO168" i="93"/>
  <c r="AN168" i="93"/>
  <c r="AO152" i="93"/>
  <c r="AN152" i="93"/>
  <c r="AO136" i="93"/>
  <c r="AN136" i="93"/>
  <c r="AO120" i="93"/>
  <c r="AN120" i="93"/>
  <c r="AO104" i="93"/>
  <c r="AN104" i="93"/>
  <c r="AO88" i="93"/>
  <c r="AN88" i="93"/>
  <c r="AO72" i="93"/>
  <c r="AN72" i="93"/>
  <c r="AO56" i="93"/>
  <c r="AN56" i="93"/>
  <c r="AO40" i="93"/>
  <c r="AN40" i="93"/>
  <c r="AN9" i="93"/>
  <c r="AO9" i="93"/>
  <c r="AN831" i="93"/>
  <c r="AO831" i="93"/>
  <c r="AN815" i="93"/>
  <c r="AO815" i="93"/>
  <c r="AO799" i="93"/>
  <c r="AN799" i="93"/>
  <c r="AN783" i="93"/>
  <c r="AO783" i="93"/>
  <c r="AN767" i="93"/>
  <c r="AO767" i="93"/>
  <c r="AN751" i="93"/>
  <c r="AO751" i="93"/>
  <c r="AO735" i="93"/>
  <c r="AN735" i="93"/>
  <c r="AN719" i="93"/>
  <c r="AO719" i="93"/>
  <c r="AN703" i="93"/>
  <c r="AO703" i="93"/>
  <c r="AN687" i="93"/>
  <c r="AO687" i="93"/>
  <c r="AO671" i="93"/>
  <c r="AN671" i="93"/>
  <c r="AN655" i="93"/>
  <c r="AO655" i="93"/>
  <c r="AN639" i="93"/>
  <c r="AO639" i="93"/>
  <c r="AN623" i="93"/>
  <c r="AO623" i="93"/>
  <c r="AO607" i="93"/>
  <c r="AN607" i="93"/>
  <c r="AN591" i="93"/>
  <c r="AO591" i="93"/>
  <c r="AN575" i="93"/>
  <c r="AO575" i="93"/>
  <c r="AN559" i="93"/>
  <c r="AO559" i="93"/>
  <c r="AO543" i="93"/>
  <c r="AN543" i="93"/>
  <c r="AN527" i="93"/>
  <c r="AO527" i="93"/>
  <c r="AN511" i="93"/>
  <c r="AO511" i="93"/>
  <c r="AN495" i="93"/>
  <c r="AO495" i="93"/>
  <c r="AO479" i="93"/>
  <c r="AN479" i="93"/>
  <c r="AN463" i="93"/>
  <c r="AO463" i="93"/>
  <c r="AN447" i="93"/>
  <c r="AO447" i="93"/>
  <c r="AN431" i="93"/>
  <c r="AO431" i="93"/>
  <c r="AO415" i="93"/>
  <c r="AN415" i="93"/>
  <c r="AN399" i="93"/>
  <c r="AO399" i="93"/>
  <c r="AN383" i="93"/>
  <c r="AO383" i="93"/>
  <c r="AN367" i="93"/>
  <c r="AO367" i="93"/>
  <c r="AO351" i="93"/>
  <c r="AN351" i="93"/>
  <c r="AN335" i="93"/>
  <c r="AO335" i="93"/>
  <c r="AN319" i="93"/>
  <c r="AO319" i="93"/>
  <c r="AN303" i="93"/>
  <c r="AO303" i="93"/>
  <c r="AO287" i="93"/>
  <c r="AN287" i="93"/>
  <c r="AN271" i="93"/>
  <c r="AO271" i="93"/>
  <c r="AN255" i="93"/>
  <c r="AO255" i="93"/>
  <c r="AO239" i="93"/>
  <c r="AN239" i="93"/>
  <c r="AO223" i="93"/>
  <c r="AN223" i="93"/>
  <c r="AO207" i="93"/>
  <c r="AN207" i="93"/>
  <c r="AO191" i="93"/>
  <c r="AN191" i="93"/>
  <c r="AO175" i="93"/>
  <c r="AN175" i="93"/>
  <c r="AO159" i="93"/>
  <c r="AN159" i="93"/>
  <c r="AO143" i="93"/>
  <c r="AN143" i="93"/>
  <c r="AO127" i="93"/>
  <c r="AN127" i="93"/>
  <c r="AO111" i="93"/>
  <c r="AN111" i="93"/>
  <c r="AO95" i="93"/>
  <c r="AN95" i="93"/>
  <c r="AO79" i="93"/>
  <c r="AN79" i="93"/>
  <c r="AO63" i="93"/>
  <c r="AN63" i="93"/>
  <c r="AO47" i="93"/>
  <c r="AN47" i="93"/>
  <c r="AN25" i="93"/>
  <c r="AO25" i="93"/>
  <c r="AO32" i="93"/>
  <c r="AN32" i="93"/>
  <c r="AO16" i="93"/>
  <c r="AN16" i="93"/>
  <c r="AO31" i="93"/>
  <c r="AN31" i="93"/>
  <c r="AO15" i="93"/>
  <c r="AN15" i="93"/>
  <c r="AN6" i="93"/>
  <c r="AO6" i="93"/>
  <c r="AO102" i="93"/>
  <c r="AN102" i="93"/>
  <c r="AO166" i="93"/>
  <c r="AN166" i="93"/>
  <c r="AO230" i="93"/>
  <c r="AN230" i="93"/>
  <c r="AO294" i="93"/>
  <c r="AN294" i="93"/>
  <c r="AO358" i="93"/>
  <c r="AN358" i="93"/>
  <c r="AO422" i="93"/>
  <c r="AN422" i="93"/>
  <c r="AO486" i="93"/>
  <c r="AN486" i="93"/>
  <c r="AO550" i="93"/>
  <c r="AN550" i="93"/>
  <c r="AO614" i="93"/>
  <c r="AN614" i="93"/>
  <c r="AO678" i="93"/>
  <c r="AN678" i="93"/>
  <c r="AO742" i="93"/>
  <c r="AN742" i="93"/>
  <c r="AO806" i="93"/>
  <c r="AN806" i="93"/>
  <c r="AO14" i="93"/>
  <c r="AN14" i="93"/>
  <c r="AO218" i="93"/>
  <c r="AN218" i="93"/>
  <c r="AO410" i="93"/>
  <c r="AN410" i="93"/>
  <c r="AO602" i="93"/>
  <c r="AN602" i="93"/>
  <c r="AO810" i="93"/>
  <c r="AN810" i="93"/>
  <c r="AQ486" i="93" l="1"/>
  <c r="AR486" i="93"/>
  <c r="AT486" i="93"/>
  <c r="AQ360" i="93"/>
  <c r="AR360" i="93"/>
  <c r="AT360" i="93"/>
  <c r="AQ513" i="93"/>
  <c r="AR513" i="93"/>
  <c r="AT513" i="93"/>
  <c r="AQ801" i="93"/>
  <c r="AR801" i="93"/>
  <c r="AT801" i="93"/>
  <c r="AQ130" i="93"/>
  <c r="AR130" i="93"/>
  <c r="AT130" i="93"/>
  <c r="AT62" i="93"/>
  <c r="AQ62" i="93"/>
  <c r="AR62" i="93"/>
  <c r="AQ619" i="93"/>
  <c r="AR619" i="93"/>
  <c r="AT619" i="93"/>
  <c r="AQ596" i="93"/>
  <c r="AR596" i="93"/>
  <c r="AT596" i="93"/>
  <c r="AQ605" i="93"/>
  <c r="AR605" i="93"/>
  <c r="AT605" i="93"/>
  <c r="AR554" i="93"/>
  <c r="AQ554" i="93"/>
  <c r="AT554" i="93"/>
  <c r="AQ20" i="93"/>
  <c r="AR20" i="93"/>
  <c r="AT20" i="93"/>
  <c r="AS20" i="93"/>
  <c r="AR291" i="93"/>
  <c r="AQ291" i="93"/>
  <c r="AT291" i="93"/>
  <c r="AR579" i="93"/>
  <c r="AQ579" i="93"/>
  <c r="AT579" i="93"/>
  <c r="AQ236" i="93"/>
  <c r="AR236" i="93"/>
  <c r="AT236" i="93"/>
  <c r="AQ716" i="93"/>
  <c r="AR716" i="93"/>
  <c r="AT716" i="93"/>
  <c r="AQ389" i="93"/>
  <c r="AR389" i="93"/>
  <c r="AT389" i="93"/>
  <c r="AQ306" i="93"/>
  <c r="AR306" i="93"/>
  <c r="AT306" i="93"/>
  <c r="AQ345" i="93"/>
  <c r="AR345" i="93"/>
  <c r="AT345" i="93"/>
  <c r="AQ806" i="93"/>
  <c r="AR806" i="93"/>
  <c r="AT806" i="93"/>
  <c r="AQ143" i="93"/>
  <c r="AR143" i="93"/>
  <c r="AT143" i="93"/>
  <c r="AQ88" i="93"/>
  <c r="AR88" i="93"/>
  <c r="AT88" i="93"/>
  <c r="AQ280" i="93"/>
  <c r="AR280" i="93"/>
  <c r="AT280" i="93"/>
  <c r="AQ472" i="93"/>
  <c r="AR472" i="93"/>
  <c r="AT472" i="93"/>
  <c r="AQ664" i="93"/>
  <c r="AR664" i="93"/>
  <c r="AT664" i="93"/>
  <c r="AQ241" i="93"/>
  <c r="AR241" i="93"/>
  <c r="AT241" i="93"/>
  <c r="AQ433" i="93"/>
  <c r="AR433" i="93"/>
  <c r="AT433" i="93"/>
  <c r="AQ625" i="93"/>
  <c r="AR625" i="93"/>
  <c r="AT625" i="93"/>
  <c r="AQ817" i="93"/>
  <c r="AR817" i="93"/>
  <c r="AU817" i="93"/>
  <c r="AT817" i="93"/>
  <c r="AS817" i="93"/>
  <c r="AQ450" i="93"/>
  <c r="AR450" i="93"/>
  <c r="AT450" i="93"/>
  <c r="AQ766" i="93"/>
  <c r="AR766" i="93"/>
  <c r="AT766" i="93"/>
  <c r="AQ694" i="93"/>
  <c r="AR694" i="93"/>
  <c r="AT694" i="93"/>
  <c r="AQ379" i="93"/>
  <c r="AR379" i="93"/>
  <c r="AT379" i="93"/>
  <c r="AQ635" i="93"/>
  <c r="AR635" i="93"/>
  <c r="AT635" i="93"/>
  <c r="AQ372" i="93"/>
  <c r="AT372" i="93"/>
  <c r="AR372" i="93"/>
  <c r="AQ637" i="93"/>
  <c r="AR637" i="93"/>
  <c r="AT637" i="93"/>
  <c r="AQ654" i="93"/>
  <c r="AR654" i="93"/>
  <c r="AT654" i="93"/>
  <c r="AQ534" i="93"/>
  <c r="AR534" i="93"/>
  <c r="AT534" i="93"/>
  <c r="AQ150" i="93"/>
  <c r="AR150" i="93"/>
  <c r="AT150" i="93"/>
  <c r="AQ115" i="93"/>
  <c r="AR115" i="93"/>
  <c r="AT115" i="93"/>
  <c r="AQ307" i="93"/>
  <c r="AR307" i="93"/>
  <c r="AT307" i="93"/>
  <c r="AQ499" i="93"/>
  <c r="AR499" i="93"/>
  <c r="AT499" i="93"/>
  <c r="AQ691" i="93"/>
  <c r="AU691" i="93"/>
  <c r="AR691" i="93"/>
  <c r="AT691" i="93"/>
  <c r="AS691" i="93"/>
  <c r="AQ60" i="93"/>
  <c r="AR60" i="93"/>
  <c r="AT60" i="93"/>
  <c r="AQ252" i="93"/>
  <c r="AT252" i="93"/>
  <c r="AR252" i="93"/>
  <c r="AQ444" i="93"/>
  <c r="AR444" i="93"/>
  <c r="AT444" i="93"/>
  <c r="AQ636" i="93"/>
  <c r="AR636" i="93"/>
  <c r="AT636" i="93"/>
  <c r="AQ828" i="93"/>
  <c r="AT828" i="93"/>
  <c r="AR828" i="93"/>
  <c r="AQ213" i="93"/>
  <c r="AR213" i="93"/>
  <c r="AT213" i="93"/>
  <c r="AQ405" i="93"/>
  <c r="AR405" i="93"/>
  <c r="AT405" i="93"/>
  <c r="AQ597" i="93"/>
  <c r="AR597" i="93"/>
  <c r="AT597" i="93"/>
  <c r="AQ789" i="93"/>
  <c r="AR789" i="93"/>
  <c r="AT789" i="93"/>
  <c r="AR626" i="93"/>
  <c r="AQ626" i="93"/>
  <c r="AT626" i="93"/>
  <c r="AQ442" i="93"/>
  <c r="AR442" i="93"/>
  <c r="AT442" i="93"/>
  <c r="AQ622" i="93"/>
  <c r="AR622" i="93"/>
  <c r="AT622" i="93"/>
  <c r="AQ630" i="93"/>
  <c r="AR630" i="93"/>
  <c r="AT630" i="93"/>
  <c r="AQ347" i="93"/>
  <c r="AR347" i="93"/>
  <c r="AT347" i="93"/>
  <c r="AQ164" i="93"/>
  <c r="AR164" i="93"/>
  <c r="AT164" i="93"/>
  <c r="AQ724" i="93"/>
  <c r="AR724" i="93"/>
  <c r="AT724" i="93"/>
  <c r="AQ477" i="93"/>
  <c r="AR477" i="93"/>
  <c r="AT477" i="93"/>
  <c r="AR338" i="93"/>
  <c r="AQ338" i="93"/>
  <c r="AT338" i="93"/>
  <c r="AR710" i="93"/>
  <c r="AQ710" i="93"/>
  <c r="AT710" i="93"/>
  <c r="AQ23" i="93"/>
  <c r="AR23" i="93"/>
  <c r="AT23" i="93"/>
  <c r="AQ167" i="93"/>
  <c r="AR167" i="93"/>
  <c r="AT167" i="93"/>
  <c r="AQ359" i="93"/>
  <c r="AR359" i="93"/>
  <c r="AT359" i="93"/>
  <c r="AQ551" i="93"/>
  <c r="AR551" i="93"/>
  <c r="AT551" i="93"/>
  <c r="AQ647" i="93"/>
  <c r="AR647" i="93"/>
  <c r="AT647" i="93"/>
  <c r="AQ26" i="93"/>
  <c r="AR26" i="93"/>
  <c r="AT26" i="93"/>
  <c r="AQ224" i="93"/>
  <c r="AR224" i="93"/>
  <c r="AT224" i="93"/>
  <c r="AQ416" i="93"/>
  <c r="AR416" i="93"/>
  <c r="AT416" i="93"/>
  <c r="AQ512" i="93"/>
  <c r="AR512" i="93"/>
  <c r="AT512" i="93"/>
  <c r="AQ704" i="93"/>
  <c r="AR704" i="93"/>
  <c r="AT704" i="93"/>
  <c r="AQ265" i="93"/>
  <c r="AR265" i="93"/>
  <c r="AT265" i="93"/>
  <c r="AQ457" i="93"/>
  <c r="AR457" i="93"/>
  <c r="AT457" i="93"/>
  <c r="AU649" i="93"/>
  <c r="AQ649" i="93"/>
  <c r="AR649" i="93"/>
  <c r="AT649" i="93"/>
  <c r="AS649" i="93"/>
  <c r="AR746" i="93"/>
  <c r="AQ746" i="93"/>
  <c r="AT746" i="93"/>
  <c r="AQ738" i="93"/>
  <c r="AR738" i="93"/>
  <c r="AT738" i="93"/>
  <c r="AQ778" i="93"/>
  <c r="AR778" i="93"/>
  <c r="AT778" i="93"/>
  <c r="AQ286" i="93"/>
  <c r="AR286" i="93"/>
  <c r="AT286" i="93"/>
  <c r="AR458" i="93"/>
  <c r="AQ458" i="93"/>
  <c r="AT458" i="93"/>
  <c r="AR267" i="93"/>
  <c r="AQ267" i="93"/>
  <c r="AT267" i="93"/>
  <c r="AQ539" i="93"/>
  <c r="AR539" i="93"/>
  <c r="AT539" i="93"/>
  <c r="AQ356" i="93"/>
  <c r="AR356" i="93"/>
  <c r="AT356" i="93"/>
  <c r="AQ660" i="93"/>
  <c r="AT660" i="93"/>
  <c r="AR660" i="93"/>
  <c r="AQ445" i="93"/>
  <c r="AR445" i="93"/>
  <c r="AT445" i="93"/>
  <c r="AQ749" i="93"/>
  <c r="AR749" i="93"/>
  <c r="AT749" i="93"/>
  <c r="AQ102" i="93"/>
  <c r="AR102" i="93"/>
  <c r="AT102" i="93"/>
  <c r="AQ168" i="93"/>
  <c r="AR168" i="93"/>
  <c r="AT168" i="93"/>
  <c r="AQ744" i="93"/>
  <c r="AR744" i="93"/>
  <c r="AT744" i="93"/>
  <c r="AQ609" i="93"/>
  <c r="AR609" i="93"/>
  <c r="AT609" i="93"/>
  <c r="AQ90" i="93"/>
  <c r="AR90" i="93"/>
  <c r="AT90" i="93"/>
  <c r="AR830" i="93"/>
  <c r="AQ830" i="93"/>
  <c r="AT830" i="93"/>
  <c r="AQ43" i="93"/>
  <c r="AR43" i="93"/>
  <c r="AT43" i="93"/>
  <c r="AQ34" i="93"/>
  <c r="AR34" i="93"/>
  <c r="AU34" i="93"/>
  <c r="AT34" i="93"/>
  <c r="AS34" i="93"/>
  <c r="AQ522" i="93"/>
  <c r="AR522" i="93"/>
  <c r="AT522" i="93"/>
  <c r="AQ598" i="93"/>
  <c r="AR598" i="93"/>
  <c r="AT598" i="93"/>
  <c r="AQ99" i="93"/>
  <c r="AR99" i="93"/>
  <c r="AT99" i="93"/>
  <c r="AR387" i="93"/>
  <c r="AQ387" i="93"/>
  <c r="AT387" i="93"/>
  <c r="AR675" i="93"/>
  <c r="AQ675" i="93"/>
  <c r="AT675" i="93"/>
  <c r="AQ44" i="93"/>
  <c r="AR44" i="93"/>
  <c r="AT44" i="93"/>
  <c r="AQ332" i="93"/>
  <c r="AR332" i="93"/>
  <c r="AT332" i="93"/>
  <c r="AQ524" i="93"/>
  <c r="AR524" i="93"/>
  <c r="AT524" i="93"/>
  <c r="AQ812" i="93"/>
  <c r="AR812" i="93"/>
  <c r="AT812" i="93"/>
  <c r="AQ197" i="93"/>
  <c r="AR197" i="93"/>
  <c r="AT197" i="93"/>
  <c r="AQ485" i="93"/>
  <c r="AR485" i="93"/>
  <c r="AT485" i="93"/>
  <c r="AQ677" i="93"/>
  <c r="AR677" i="93"/>
  <c r="AT677" i="93"/>
  <c r="AQ618" i="93"/>
  <c r="AR618" i="93"/>
  <c r="AT618" i="93"/>
  <c r="AQ634" i="93"/>
  <c r="AR634" i="93"/>
  <c r="AT634" i="93"/>
  <c r="AQ302" i="93"/>
  <c r="AR302" i="93"/>
  <c r="AT302" i="93"/>
  <c r="AQ299" i="93"/>
  <c r="AR299" i="93"/>
  <c r="AT299" i="93"/>
  <c r="AQ116" i="93"/>
  <c r="AR116" i="93"/>
  <c r="AT116" i="93"/>
  <c r="AQ676" i="93"/>
  <c r="AR676" i="93"/>
  <c r="AT676" i="93"/>
  <c r="AQ774" i="93"/>
  <c r="AR774" i="93"/>
  <c r="AT774" i="93"/>
  <c r="AQ249" i="93"/>
  <c r="AR249" i="93"/>
  <c r="AT249" i="93"/>
  <c r="AR422" i="93"/>
  <c r="AQ422" i="93"/>
  <c r="AT422" i="93"/>
  <c r="AQ47" i="93"/>
  <c r="AR47" i="93"/>
  <c r="AT47" i="93"/>
  <c r="AQ239" i="93"/>
  <c r="AR239" i="93"/>
  <c r="AT239" i="93"/>
  <c r="AQ184" i="93"/>
  <c r="AR184" i="93"/>
  <c r="AT184" i="93"/>
  <c r="AU376" i="93"/>
  <c r="AQ376" i="93"/>
  <c r="AR376" i="93"/>
  <c r="AT376" i="93"/>
  <c r="AS376" i="93"/>
  <c r="AQ568" i="93"/>
  <c r="AR568" i="93"/>
  <c r="AT568" i="93"/>
  <c r="AQ760" i="93"/>
  <c r="AR760" i="93"/>
  <c r="AT760" i="93"/>
  <c r="AQ337" i="93"/>
  <c r="AR337" i="93"/>
  <c r="AT337" i="93"/>
  <c r="AQ529" i="93"/>
  <c r="AR529" i="93"/>
  <c r="AT529" i="93"/>
  <c r="AQ721" i="93"/>
  <c r="AR721" i="93"/>
  <c r="AT721" i="93"/>
  <c r="AQ834" i="93"/>
  <c r="AR834" i="93"/>
  <c r="AT834" i="93"/>
  <c r="AQ66" i="93"/>
  <c r="AR66" i="93"/>
  <c r="AT66" i="93"/>
  <c r="AQ382" i="93"/>
  <c r="AR382" i="93"/>
  <c r="AT382" i="93"/>
  <c r="AQ91" i="93"/>
  <c r="AR91" i="93"/>
  <c r="AT91" i="93"/>
  <c r="AQ84" i="93"/>
  <c r="AR84" i="93"/>
  <c r="AT84" i="93"/>
  <c r="AQ644" i="93"/>
  <c r="AR644" i="93"/>
  <c r="AT644" i="93"/>
  <c r="AQ365" i="93"/>
  <c r="AR365" i="93"/>
  <c r="AT365" i="93"/>
  <c r="AQ658" i="93"/>
  <c r="AR658" i="93"/>
  <c r="AT658" i="93"/>
  <c r="AR362" i="93"/>
  <c r="AQ362" i="93"/>
  <c r="AT362" i="93"/>
  <c r="AQ36" i="93"/>
  <c r="AR36" i="93"/>
  <c r="AT36" i="93"/>
  <c r="AQ211" i="93"/>
  <c r="AR211" i="93"/>
  <c r="AT211" i="93"/>
  <c r="AQ403" i="93"/>
  <c r="AR403" i="93"/>
  <c r="AT403" i="93"/>
  <c r="AQ595" i="93"/>
  <c r="AR595" i="93"/>
  <c r="AT595" i="93"/>
  <c r="AQ787" i="93"/>
  <c r="AR787" i="93"/>
  <c r="AT787" i="93"/>
  <c r="AQ156" i="93"/>
  <c r="AT156" i="93"/>
  <c r="AR156" i="93"/>
  <c r="AQ348" i="93"/>
  <c r="AR348" i="93"/>
  <c r="AT348" i="93"/>
  <c r="AQ540" i="93"/>
  <c r="AT540" i="93"/>
  <c r="AR540" i="93"/>
  <c r="AQ732" i="93"/>
  <c r="AR732" i="93"/>
  <c r="AT732" i="93"/>
  <c r="AQ117" i="93"/>
  <c r="AR117" i="93"/>
  <c r="AT117" i="93"/>
  <c r="AQ309" i="93"/>
  <c r="AR309" i="93"/>
  <c r="AT309" i="93"/>
  <c r="AQ501" i="93"/>
  <c r="AR501" i="93"/>
  <c r="AT501" i="93"/>
  <c r="AQ693" i="93"/>
  <c r="AR693" i="93"/>
  <c r="AT693" i="93"/>
  <c r="AQ426" i="93"/>
  <c r="AR426" i="93"/>
  <c r="AT426" i="93"/>
  <c r="AR242" i="93"/>
  <c r="AQ242" i="93"/>
  <c r="AT242" i="93"/>
  <c r="AQ238" i="93"/>
  <c r="AR238" i="93"/>
  <c r="AT238" i="93"/>
  <c r="AR75" i="93"/>
  <c r="AT75" i="93"/>
  <c r="AQ75" i="93"/>
  <c r="AR651" i="93"/>
  <c r="AQ651" i="93"/>
  <c r="AT651" i="93"/>
  <c r="AQ436" i="93"/>
  <c r="AR436" i="93"/>
  <c r="AT436" i="93"/>
  <c r="AQ781" i="93"/>
  <c r="AR781" i="93"/>
  <c r="AT781" i="93"/>
  <c r="AR206" i="93"/>
  <c r="AQ206" i="93"/>
  <c r="AT206" i="93"/>
  <c r="AR326" i="93"/>
  <c r="AQ326" i="93"/>
  <c r="AT326" i="93"/>
  <c r="AQ71" i="93"/>
  <c r="AR71" i="93"/>
  <c r="AT71" i="93"/>
  <c r="AQ263" i="93"/>
  <c r="AR263" i="93"/>
  <c r="AT263" i="93"/>
  <c r="AQ455" i="93"/>
  <c r="AR455" i="93"/>
  <c r="AT455" i="93"/>
  <c r="AQ743" i="93"/>
  <c r="AR743" i="93"/>
  <c r="AT743" i="93"/>
  <c r="AQ128" i="93"/>
  <c r="AR128" i="93"/>
  <c r="AT128" i="93"/>
  <c r="AQ320" i="93"/>
  <c r="AR320" i="93"/>
  <c r="AT320" i="93"/>
  <c r="AQ608" i="93"/>
  <c r="AR608" i="93"/>
  <c r="AT608" i="93"/>
  <c r="AQ800" i="93"/>
  <c r="AR800" i="93"/>
  <c r="AT800" i="93"/>
  <c r="AQ361" i="93"/>
  <c r="AR361" i="93"/>
  <c r="AT361" i="93"/>
  <c r="AQ553" i="93"/>
  <c r="AR553" i="93"/>
  <c r="AT553" i="93"/>
  <c r="AQ745" i="93"/>
  <c r="AR745" i="93"/>
  <c r="AT745" i="93"/>
  <c r="AQ354" i="93"/>
  <c r="AR354" i="93"/>
  <c r="AT354" i="93"/>
  <c r="AU670" i="93"/>
  <c r="AQ670" i="93"/>
  <c r="AR670" i="93"/>
  <c r="AT670" i="93"/>
  <c r="AS670" i="93"/>
  <c r="AQ11" i="93"/>
  <c r="AR11" i="93"/>
  <c r="AT11" i="93"/>
  <c r="AQ52" i="93"/>
  <c r="AR52" i="93"/>
  <c r="AT52" i="93"/>
  <c r="AR146" i="93"/>
  <c r="AT146" i="93"/>
  <c r="AQ146" i="93"/>
  <c r="AR255" i="93"/>
  <c r="AQ255" i="93"/>
  <c r="AT255" i="93"/>
  <c r="AQ447" i="93"/>
  <c r="AR447" i="93"/>
  <c r="AT447" i="93"/>
  <c r="AR639" i="93"/>
  <c r="AQ639" i="93"/>
  <c r="AT639" i="93"/>
  <c r="AR831" i="93"/>
  <c r="AQ831" i="93"/>
  <c r="AT831" i="93"/>
  <c r="AQ65" i="93"/>
  <c r="AR65" i="93"/>
  <c r="AT65" i="93"/>
  <c r="AS65" i="93"/>
  <c r="AQ161" i="93"/>
  <c r="AR161" i="93"/>
  <c r="AT161" i="93"/>
  <c r="AQ157" i="93"/>
  <c r="AR157" i="93"/>
  <c r="AT157" i="93"/>
  <c r="AQ33" i="93"/>
  <c r="AR33" i="93"/>
  <c r="AT33" i="93"/>
  <c r="AQ221" i="93"/>
  <c r="AR221" i="93"/>
  <c r="AT221" i="93"/>
  <c r="AQ89" i="93"/>
  <c r="AR89" i="93"/>
  <c r="AT89" i="93"/>
  <c r="AQ185" i="93"/>
  <c r="AR185" i="93"/>
  <c r="AT185" i="93"/>
  <c r="AQ205" i="93"/>
  <c r="AR205" i="93"/>
  <c r="AT205" i="93"/>
  <c r="AQ392" i="93"/>
  <c r="AR392" i="93"/>
  <c r="AT392" i="93"/>
  <c r="AQ139" i="93"/>
  <c r="AR139" i="93"/>
  <c r="AT139" i="93"/>
  <c r="AR170" i="93"/>
  <c r="AQ170" i="93"/>
  <c r="AT170" i="93"/>
  <c r="AQ323" i="93"/>
  <c r="AR323" i="93"/>
  <c r="AT323" i="93"/>
  <c r="AQ611" i="93"/>
  <c r="AR611" i="93"/>
  <c r="AT611" i="93"/>
  <c r="AQ172" i="93"/>
  <c r="AR172" i="93"/>
  <c r="AT172" i="93"/>
  <c r="AQ133" i="93"/>
  <c r="AR133" i="93"/>
  <c r="AT133" i="93"/>
  <c r="AQ421" i="93"/>
  <c r="AR421" i="93"/>
  <c r="AT421" i="93"/>
  <c r="AQ613" i="93"/>
  <c r="AR613" i="93"/>
  <c r="AT613" i="93"/>
  <c r="AQ234" i="93"/>
  <c r="AR234" i="93"/>
  <c r="AT234" i="93"/>
  <c r="AQ250" i="93"/>
  <c r="AU250" i="93"/>
  <c r="AR250" i="93"/>
  <c r="AT250" i="93"/>
  <c r="AS250" i="93"/>
  <c r="AQ438" i="93"/>
  <c r="AR438" i="93"/>
  <c r="AT438" i="93"/>
  <c r="AQ395" i="93"/>
  <c r="AR395" i="93"/>
  <c r="AT395" i="93"/>
  <c r="AQ484" i="93"/>
  <c r="AR484" i="93"/>
  <c r="AT484" i="93"/>
  <c r="AQ525" i="93"/>
  <c r="AR525" i="93"/>
  <c r="AT525" i="93"/>
  <c r="AQ714" i="93"/>
  <c r="AR714" i="93"/>
  <c r="AT714" i="93"/>
  <c r="AQ262" i="93"/>
  <c r="AR262" i="93"/>
  <c r="AT262" i="93"/>
  <c r="AR183" i="93"/>
  <c r="AQ183" i="93"/>
  <c r="AT183" i="93"/>
  <c r="AQ375" i="93"/>
  <c r="AR375" i="93"/>
  <c r="AT375" i="93"/>
  <c r="AQ663" i="93"/>
  <c r="AR663" i="93"/>
  <c r="AT663" i="93"/>
  <c r="AQ144" i="93"/>
  <c r="AR144" i="93"/>
  <c r="AT144" i="93"/>
  <c r="AQ336" i="93"/>
  <c r="AR336" i="93"/>
  <c r="AT336" i="93"/>
  <c r="AQ624" i="93"/>
  <c r="AR624" i="93"/>
  <c r="AT624" i="93"/>
  <c r="AQ281" i="93"/>
  <c r="AR281" i="93"/>
  <c r="AT281" i="93"/>
  <c r="AQ569" i="93"/>
  <c r="AR569" i="93"/>
  <c r="AT569" i="93"/>
  <c r="AQ570" i="93"/>
  <c r="AR570" i="93"/>
  <c r="AT570" i="93"/>
  <c r="AR290" i="93"/>
  <c r="AQ290" i="93"/>
  <c r="AT290" i="93"/>
  <c r="AQ222" i="93"/>
  <c r="AR222" i="93"/>
  <c r="AT222" i="93"/>
  <c r="AR315" i="93"/>
  <c r="AQ315" i="93"/>
  <c r="AT315" i="93"/>
  <c r="AQ404" i="93"/>
  <c r="AR404" i="93"/>
  <c r="AT404" i="93"/>
  <c r="AQ493" i="93"/>
  <c r="AR493" i="93"/>
  <c r="AT493" i="93"/>
  <c r="AU607" i="93"/>
  <c r="AQ607" i="93"/>
  <c r="AR607" i="93"/>
  <c r="AT607" i="93"/>
  <c r="AS607" i="93"/>
  <c r="AQ225" i="93"/>
  <c r="AR225" i="93"/>
  <c r="AT225" i="93"/>
  <c r="AT63" i="93"/>
  <c r="AQ63" i="93"/>
  <c r="AR63" i="93"/>
  <c r="AQ488" i="93"/>
  <c r="AR488" i="93"/>
  <c r="AT488" i="93"/>
  <c r="AQ353" i="93"/>
  <c r="AR353" i="93"/>
  <c r="AT353" i="93"/>
  <c r="AR386" i="93"/>
  <c r="AQ386" i="93"/>
  <c r="AT386" i="93"/>
  <c r="AQ132" i="93"/>
  <c r="AR132" i="93"/>
  <c r="AT132" i="93"/>
  <c r="AQ413" i="93"/>
  <c r="AR413" i="93"/>
  <c r="AT413" i="93"/>
  <c r="AQ86" i="93"/>
  <c r="AR86" i="93"/>
  <c r="AT86" i="93"/>
  <c r="AQ227" i="93"/>
  <c r="AR227" i="93"/>
  <c r="AT227" i="93"/>
  <c r="AQ419" i="93"/>
  <c r="AR419" i="93"/>
  <c r="AT419" i="93"/>
  <c r="AQ515" i="93"/>
  <c r="AR515" i="93"/>
  <c r="AT515" i="93"/>
  <c r="AQ707" i="93"/>
  <c r="AR707" i="93"/>
  <c r="AT707" i="93"/>
  <c r="AQ803" i="93"/>
  <c r="AR803" i="93"/>
  <c r="AT803" i="93"/>
  <c r="AQ268" i="93"/>
  <c r="AR268" i="93"/>
  <c r="AT268" i="93"/>
  <c r="AQ748" i="93"/>
  <c r="AR748" i="93"/>
  <c r="AT748" i="93"/>
  <c r="AU229" i="93"/>
  <c r="AQ229" i="93"/>
  <c r="AR229" i="93"/>
  <c r="AT229" i="93"/>
  <c r="AS229" i="93"/>
  <c r="AQ325" i="93"/>
  <c r="AR325" i="93"/>
  <c r="AT325" i="93"/>
  <c r="AQ517" i="93"/>
  <c r="AR517" i="93"/>
  <c r="AT517" i="93"/>
  <c r="AQ709" i="93"/>
  <c r="AR709" i="93"/>
  <c r="AT709" i="93"/>
  <c r="AQ805" i="93"/>
  <c r="AR805" i="93"/>
  <c r="AT805" i="93"/>
  <c r="AQ562" i="93"/>
  <c r="AR562" i="93"/>
  <c r="AT562" i="93"/>
  <c r="AQ178" i="93"/>
  <c r="AR178" i="93"/>
  <c r="AT178" i="93"/>
  <c r="AQ558" i="93"/>
  <c r="AR558" i="93"/>
  <c r="AT558" i="93"/>
  <c r="AQ174" i="93"/>
  <c r="AR174" i="93"/>
  <c r="AT174" i="93"/>
  <c r="AQ107" i="93"/>
  <c r="AR107" i="93"/>
  <c r="AT107" i="93"/>
  <c r="AR699" i="93"/>
  <c r="AQ699" i="93"/>
  <c r="AT699" i="93"/>
  <c r="AQ212" i="93"/>
  <c r="AR212" i="93"/>
  <c r="AT212" i="93"/>
  <c r="AQ772" i="93"/>
  <c r="AR772" i="93"/>
  <c r="AT772" i="93"/>
  <c r="AQ829" i="93"/>
  <c r="AR829" i="93"/>
  <c r="AT829" i="93"/>
  <c r="AQ210" i="93"/>
  <c r="AR210" i="93"/>
  <c r="AT210" i="93"/>
  <c r="AQ646" i="93"/>
  <c r="AR646" i="93"/>
  <c r="AT646" i="93"/>
  <c r="AQ8" i="93"/>
  <c r="AR8" i="93"/>
  <c r="AT8" i="93"/>
  <c r="AQ87" i="93"/>
  <c r="AR87" i="93"/>
  <c r="AT87" i="93"/>
  <c r="AR279" i="93"/>
  <c r="AQ279" i="93"/>
  <c r="AT279" i="93"/>
  <c r="AR471" i="93"/>
  <c r="AQ471" i="93"/>
  <c r="AT471" i="93"/>
  <c r="AR567" i="93"/>
  <c r="AQ567" i="93"/>
  <c r="AT567" i="93"/>
  <c r="AR759" i="93"/>
  <c r="AQ759" i="93"/>
  <c r="AT759" i="93"/>
  <c r="AQ48" i="93"/>
  <c r="AR48" i="93"/>
  <c r="AT48" i="93"/>
  <c r="AQ240" i="93"/>
  <c r="AT240" i="93"/>
  <c r="AR240" i="93"/>
  <c r="AQ432" i="93"/>
  <c r="AR432" i="93"/>
  <c r="AT432" i="93"/>
  <c r="AQ528" i="93"/>
  <c r="AT528" i="93"/>
  <c r="AR528" i="93"/>
  <c r="AQ720" i="93"/>
  <c r="AR720" i="93"/>
  <c r="AT720" i="93"/>
  <c r="AQ816" i="93"/>
  <c r="AT816" i="93"/>
  <c r="AR816" i="93"/>
  <c r="AQ377" i="93"/>
  <c r="AR377" i="93"/>
  <c r="AT377" i="93"/>
  <c r="AS377" i="93"/>
  <c r="AQ473" i="93"/>
  <c r="AR473" i="93"/>
  <c r="AT473" i="93"/>
  <c r="AQ665" i="93"/>
  <c r="AR665" i="93"/>
  <c r="AT665" i="93"/>
  <c r="AQ761" i="93"/>
  <c r="AR761" i="93"/>
  <c r="AT761" i="93"/>
  <c r="AR674" i="93"/>
  <c r="AQ674" i="93"/>
  <c r="AT674" i="93"/>
  <c r="AQ586" i="93"/>
  <c r="AU586" i="93"/>
  <c r="AR586" i="93"/>
  <c r="AT586" i="93"/>
  <c r="AS586" i="93"/>
  <c r="AQ606" i="93"/>
  <c r="AR606" i="93"/>
  <c r="AT606" i="93"/>
  <c r="AR266" i="93"/>
  <c r="AQ266" i="93"/>
  <c r="AT266" i="93"/>
  <c r="AQ28" i="93"/>
  <c r="AR28" i="93"/>
  <c r="AT28" i="93"/>
  <c r="AQ587" i="93"/>
  <c r="AR587" i="93"/>
  <c r="AT587" i="93"/>
  <c r="AQ100" i="93"/>
  <c r="AR100" i="93"/>
  <c r="AT100" i="93"/>
  <c r="AQ708" i="93"/>
  <c r="AR708" i="93"/>
  <c r="AT708" i="93"/>
  <c r="AQ797" i="93"/>
  <c r="AR797" i="93"/>
  <c r="AT797" i="93"/>
  <c r="AQ538" i="93"/>
  <c r="AR538" i="93"/>
  <c r="AT538" i="93"/>
  <c r="AQ271" i="93"/>
  <c r="AU271" i="93"/>
  <c r="AR271" i="93"/>
  <c r="AT271" i="93"/>
  <c r="AS271" i="93"/>
  <c r="AQ367" i="93"/>
  <c r="AR367" i="93"/>
  <c r="AT367" i="93"/>
  <c r="AQ463" i="93"/>
  <c r="AR463" i="93"/>
  <c r="AT463" i="93"/>
  <c r="AQ559" i="93"/>
  <c r="AR559" i="93"/>
  <c r="AT559" i="93"/>
  <c r="AQ655" i="93"/>
  <c r="AR655" i="93"/>
  <c r="AT655" i="93"/>
  <c r="AQ751" i="93"/>
  <c r="AR751" i="93"/>
  <c r="AT751" i="93"/>
  <c r="AQ9" i="93"/>
  <c r="AR9" i="93"/>
  <c r="AT9" i="93"/>
  <c r="AQ81" i="93"/>
  <c r="AR81" i="93"/>
  <c r="AT81" i="93"/>
  <c r="AQ177" i="93"/>
  <c r="AR177" i="93"/>
  <c r="AT177" i="93"/>
  <c r="AQ189" i="93"/>
  <c r="AR189" i="93"/>
  <c r="AT189" i="93"/>
  <c r="AQ10" i="93"/>
  <c r="AR10" i="93"/>
  <c r="AT10" i="93"/>
  <c r="AQ105" i="93"/>
  <c r="AR105" i="93"/>
  <c r="AT105" i="93"/>
  <c r="AQ201" i="93"/>
  <c r="AR201" i="93"/>
  <c r="AT201" i="93"/>
  <c r="AQ415" i="93"/>
  <c r="AR415" i="93"/>
  <c r="AT415" i="93"/>
  <c r="AQ552" i="93"/>
  <c r="AT552" i="93"/>
  <c r="AR552" i="93"/>
  <c r="AQ742" i="93"/>
  <c r="AR742" i="93"/>
  <c r="AT742" i="93"/>
  <c r="AQ296" i="93"/>
  <c r="AR296" i="93"/>
  <c r="AT296" i="93"/>
  <c r="AQ833" i="93"/>
  <c r="AR833" i="93"/>
  <c r="AT833" i="93"/>
  <c r="AQ502" i="93"/>
  <c r="AU502" i="93"/>
  <c r="AR502" i="93"/>
  <c r="AT502" i="93"/>
  <c r="AS502" i="93"/>
  <c r="AQ131" i="93"/>
  <c r="AR131" i="93"/>
  <c r="AT131" i="93"/>
  <c r="AQ364" i="93"/>
  <c r="AR364" i="93"/>
  <c r="AT364" i="93"/>
  <c r="AQ294" i="93"/>
  <c r="AR294" i="93"/>
  <c r="AT294" i="93"/>
  <c r="AQ120" i="93"/>
  <c r="AR120" i="93"/>
  <c r="AT120" i="93"/>
  <c r="AQ504" i="93"/>
  <c r="AR504" i="93"/>
  <c r="AT504" i="93"/>
  <c r="AQ369" i="93"/>
  <c r="AR369" i="93"/>
  <c r="AT369" i="93"/>
  <c r="AQ753" i="93"/>
  <c r="AR753" i="93"/>
  <c r="AT753" i="93"/>
  <c r="AQ490" i="93"/>
  <c r="AR490" i="93"/>
  <c r="AT490" i="93"/>
  <c r="AQ246" i="93"/>
  <c r="AR246" i="93"/>
  <c r="AT246" i="93"/>
  <c r="AQ731" i="93"/>
  <c r="AR731" i="93"/>
  <c r="AT731" i="93"/>
  <c r="AU733" i="93"/>
  <c r="AQ733" i="93"/>
  <c r="AR733" i="93"/>
  <c r="AT733" i="93"/>
  <c r="AS733" i="93"/>
  <c r="AQ790" i="93"/>
  <c r="AR790" i="93"/>
  <c r="AT790" i="93"/>
  <c r="AR147" i="93"/>
  <c r="AT147" i="93"/>
  <c r="AQ147" i="93"/>
  <c r="AR339" i="93"/>
  <c r="AQ339" i="93"/>
  <c r="AT339" i="93"/>
  <c r="AR531" i="93"/>
  <c r="AQ531" i="93"/>
  <c r="AT531" i="93"/>
  <c r="AR723" i="93"/>
  <c r="AQ723" i="93"/>
  <c r="AT723" i="93"/>
  <c r="AQ92" i="93"/>
  <c r="AR92" i="93"/>
  <c r="AT92" i="93"/>
  <c r="AQ284" i="93"/>
  <c r="AR284" i="93"/>
  <c r="AT284" i="93"/>
  <c r="AQ572" i="93"/>
  <c r="AR572" i="93"/>
  <c r="AT572" i="93"/>
  <c r="AQ53" i="93"/>
  <c r="AR53" i="93"/>
  <c r="AT53" i="93"/>
  <c r="AQ245" i="93"/>
  <c r="AR245" i="93"/>
  <c r="AT245" i="93"/>
  <c r="AQ437" i="93"/>
  <c r="AR437" i="93"/>
  <c r="AT437" i="93"/>
  <c r="AQ629" i="93"/>
  <c r="AR629" i="93"/>
  <c r="AT629" i="93"/>
  <c r="AQ821" i="93"/>
  <c r="AR821" i="93"/>
  <c r="AT821" i="93"/>
  <c r="AQ498" i="93"/>
  <c r="AR498" i="93"/>
  <c r="AT498" i="93"/>
  <c r="AQ58" i="93"/>
  <c r="AR58" i="93"/>
  <c r="AT58" i="93"/>
  <c r="AQ110" i="93"/>
  <c r="AR110" i="93"/>
  <c r="AT110" i="93"/>
  <c r="AQ155" i="93"/>
  <c r="AT155" i="93"/>
  <c r="AR155" i="93"/>
  <c r="AQ763" i="93"/>
  <c r="AR763" i="93"/>
  <c r="AT763" i="93"/>
  <c r="AQ532" i="93"/>
  <c r="AR532" i="93"/>
  <c r="AT532" i="93"/>
  <c r="AQ269" i="93"/>
  <c r="AR269" i="93"/>
  <c r="AT269" i="93"/>
  <c r="AR698" i="93"/>
  <c r="AQ698" i="93"/>
  <c r="AT698" i="93"/>
  <c r="AR506" i="93"/>
  <c r="AQ506" i="93"/>
  <c r="AT506" i="93"/>
  <c r="AQ198" i="93"/>
  <c r="AR198" i="93"/>
  <c r="AT198" i="93"/>
  <c r="AQ103" i="93"/>
  <c r="AR103" i="93"/>
  <c r="AT103" i="93"/>
  <c r="AQ295" i="93"/>
  <c r="AR295" i="93"/>
  <c r="AT295" i="93"/>
  <c r="AQ487" i="93"/>
  <c r="AR487" i="93"/>
  <c r="AT487" i="93"/>
  <c r="AQ679" i="93"/>
  <c r="AR679" i="93"/>
  <c r="AT679" i="93"/>
  <c r="AQ64" i="93"/>
  <c r="AR64" i="93"/>
  <c r="AU64" i="93"/>
  <c r="AT64" i="93"/>
  <c r="AS64" i="93"/>
  <c r="AQ256" i="93"/>
  <c r="AR256" i="93"/>
  <c r="AT256" i="93"/>
  <c r="AQ448" i="93"/>
  <c r="AR448" i="93"/>
  <c r="AT448" i="93"/>
  <c r="AQ640" i="93"/>
  <c r="AR640" i="93"/>
  <c r="AT640" i="93"/>
  <c r="AQ832" i="93"/>
  <c r="AR832" i="93"/>
  <c r="AT832" i="93"/>
  <c r="AQ393" i="93"/>
  <c r="AR393" i="93"/>
  <c r="AT393" i="93"/>
  <c r="AQ585" i="93"/>
  <c r="AR585" i="93"/>
  <c r="AT585" i="93"/>
  <c r="AQ777" i="93"/>
  <c r="AR777" i="93"/>
  <c r="AT777" i="93"/>
  <c r="AQ610" i="93"/>
  <c r="AR610" i="93"/>
  <c r="AT610" i="93"/>
  <c r="AQ394" i="93"/>
  <c r="AR394" i="93"/>
  <c r="AT394" i="93"/>
  <c r="AQ158" i="93"/>
  <c r="AR158" i="93"/>
  <c r="AT158" i="93"/>
  <c r="AQ59" i="93"/>
  <c r="AR59" i="93"/>
  <c r="AT59" i="93"/>
  <c r="AQ667" i="93"/>
  <c r="AR667" i="93"/>
  <c r="AT667" i="93"/>
  <c r="AQ468" i="93"/>
  <c r="AR468" i="93"/>
  <c r="AT468" i="93"/>
  <c r="AQ253" i="93"/>
  <c r="AR253" i="93"/>
  <c r="AT253" i="93"/>
  <c r="AQ330" i="93"/>
  <c r="AR330" i="93"/>
  <c r="AT330" i="93"/>
  <c r="AQ223" i="93"/>
  <c r="AR223" i="93"/>
  <c r="AT223" i="93"/>
  <c r="AQ648" i="93"/>
  <c r="AR648" i="93"/>
  <c r="AT648" i="93"/>
  <c r="AQ810" i="93"/>
  <c r="AR810" i="93"/>
  <c r="AT810" i="93"/>
  <c r="AR351" i="93"/>
  <c r="AQ351" i="93"/>
  <c r="AT351" i="93"/>
  <c r="AQ200" i="93"/>
  <c r="AR200" i="93"/>
  <c r="AT200" i="93"/>
  <c r="AQ545" i="93"/>
  <c r="AR545" i="93"/>
  <c r="AT545" i="93"/>
  <c r="AQ682" i="93"/>
  <c r="AR682" i="93"/>
  <c r="AT682" i="93"/>
  <c r="AQ420" i="93"/>
  <c r="AR420" i="93"/>
  <c r="AT420" i="93"/>
  <c r="AR470" i="93"/>
  <c r="AQ470" i="93"/>
  <c r="AT470" i="93"/>
  <c r="AU460" i="93"/>
  <c r="AQ460" i="93"/>
  <c r="AR460" i="93"/>
  <c r="AT460" i="93"/>
  <c r="AS460" i="93"/>
  <c r="AQ79" i="93"/>
  <c r="AR79" i="93"/>
  <c r="AT79" i="93"/>
  <c r="AU79" i="93"/>
  <c r="AS79" i="93"/>
  <c r="AQ216" i="93"/>
  <c r="AR216" i="93"/>
  <c r="AT216" i="93"/>
  <c r="AQ600" i="93"/>
  <c r="AR600" i="93"/>
  <c r="AT600" i="93"/>
  <c r="AQ561" i="93"/>
  <c r="AR561" i="93"/>
  <c r="AT561" i="93"/>
  <c r="AQ666" i="93"/>
  <c r="AR666" i="93"/>
  <c r="AT666" i="93"/>
  <c r="AR638" i="93"/>
  <c r="AQ638" i="93"/>
  <c r="AT638" i="93"/>
  <c r="AQ187" i="93"/>
  <c r="AU187" i="93"/>
  <c r="AR187" i="93"/>
  <c r="AT187" i="93"/>
  <c r="AS187" i="93"/>
  <c r="AQ180" i="93"/>
  <c r="AR180" i="93"/>
  <c r="AT180" i="93"/>
  <c r="AQ461" i="93"/>
  <c r="AR461" i="93"/>
  <c r="AT461" i="93"/>
  <c r="AQ274" i="93"/>
  <c r="AR274" i="93"/>
  <c r="AT274" i="93"/>
  <c r="AQ406" i="93"/>
  <c r="AR406" i="93"/>
  <c r="AT406" i="93"/>
  <c r="AQ51" i="93"/>
  <c r="AT51" i="93"/>
  <c r="AR51" i="93"/>
  <c r="AR243" i="93"/>
  <c r="AQ243" i="93"/>
  <c r="AT243" i="93"/>
  <c r="AR435" i="93"/>
  <c r="AQ435" i="93"/>
  <c r="AT435" i="93"/>
  <c r="AR627" i="93"/>
  <c r="AQ627" i="93"/>
  <c r="AT627" i="93"/>
  <c r="AR819" i="93"/>
  <c r="AQ819" i="93"/>
  <c r="AT819" i="93"/>
  <c r="AQ188" i="93"/>
  <c r="AR188" i="93"/>
  <c r="AT188" i="93"/>
  <c r="AQ380" i="93"/>
  <c r="AR380" i="93"/>
  <c r="AT380" i="93"/>
  <c r="AQ668" i="93"/>
  <c r="AR668" i="93"/>
  <c r="AT668" i="93"/>
  <c r="AQ149" i="93"/>
  <c r="AR149" i="93"/>
  <c r="AT149" i="93"/>
  <c r="AQ341" i="93"/>
  <c r="AR341" i="93"/>
  <c r="AT341" i="93"/>
  <c r="AQ533" i="93"/>
  <c r="AR533" i="93"/>
  <c r="AT533" i="93"/>
  <c r="AQ725" i="93"/>
  <c r="AR725" i="93"/>
  <c r="AT725" i="93"/>
  <c r="AQ42" i="93"/>
  <c r="AR42" i="93"/>
  <c r="AT42" i="93"/>
  <c r="AQ114" i="93"/>
  <c r="AR114" i="93"/>
  <c r="AT114" i="93"/>
  <c r="AR494" i="93"/>
  <c r="AQ494" i="93"/>
  <c r="AT494" i="93"/>
  <c r="AQ310" i="93"/>
  <c r="AR310" i="93"/>
  <c r="AT310" i="93"/>
  <c r="AQ443" i="93"/>
  <c r="AR443" i="93"/>
  <c r="AT443" i="93"/>
  <c r="AQ244" i="93"/>
  <c r="AR244" i="93"/>
  <c r="AT244" i="93"/>
  <c r="AQ820" i="93"/>
  <c r="AR820" i="93"/>
  <c r="AT820" i="93"/>
  <c r="AQ573" i="93"/>
  <c r="AR573" i="93"/>
  <c r="AT573" i="93"/>
  <c r="AQ346" i="93"/>
  <c r="AR346" i="93"/>
  <c r="AT346" i="93"/>
  <c r="AQ582" i="93"/>
  <c r="AR582" i="93"/>
  <c r="AT582" i="93"/>
  <c r="AQ24" i="93"/>
  <c r="AR24" i="93"/>
  <c r="AT24" i="93"/>
  <c r="AQ199" i="93"/>
  <c r="AR199" i="93"/>
  <c r="AT199" i="93"/>
  <c r="AQ391" i="93"/>
  <c r="AR391" i="93"/>
  <c r="AT391" i="93"/>
  <c r="AQ583" i="93"/>
  <c r="AR583" i="93"/>
  <c r="AT583" i="93"/>
  <c r="AQ775" i="93"/>
  <c r="AU775" i="93"/>
  <c r="AR775" i="93"/>
  <c r="AT775" i="93"/>
  <c r="AS775" i="93"/>
  <c r="AQ160" i="93"/>
  <c r="AR160" i="93"/>
  <c r="AT160" i="93"/>
  <c r="AQ352" i="93"/>
  <c r="AR352" i="93"/>
  <c r="AT352" i="93"/>
  <c r="AQ544" i="93"/>
  <c r="AR544" i="93"/>
  <c r="AU544" i="93"/>
  <c r="AT544" i="93"/>
  <c r="AS544" i="93"/>
  <c r="AQ736" i="93"/>
  <c r="AR736" i="93"/>
  <c r="AT736" i="93"/>
  <c r="AQ297" i="93"/>
  <c r="AR297" i="93"/>
  <c r="AT297" i="93"/>
  <c r="AQ489" i="93"/>
  <c r="AR489" i="93"/>
  <c r="AT489" i="93"/>
  <c r="AQ681" i="93"/>
  <c r="AR681" i="93"/>
  <c r="AT681" i="93"/>
  <c r="AQ378" i="93"/>
  <c r="AR378" i="93"/>
  <c r="AT378" i="93"/>
  <c r="AQ226" i="93"/>
  <c r="AR226" i="93"/>
  <c r="AT226" i="93"/>
  <c r="AR542" i="93"/>
  <c r="AQ542" i="93"/>
  <c r="AT542" i="93"/>
  <c r="AR758" i="93"/>
  <c r="AQ758" i="93"/>
  <c r="AT758" i="93"/>
  <c r="AR363" i="93"/>
  <c r="AQ363" i="93"/>
  <c r="AT363" i="93"/>
  <c r="AQ148" i="93"/>
  <c r="AR148" i="93"/>
  <c r="AT148" i="93"/>
  <c r="AQ756" i="93"/>
  <c r="AR756" i="93"/>
  <c r="AT756" i="93"/>
  <c r="AQ541" i="93"/>
  <c r="AR541" i="93"/>
  <c r="AT541" i="93"/>
  <c r="AQ718" i="93"/>
  <c r="AR718" i="93"/>
  <c r="AT718" i="93"/>
  <c r="AQ383" i="93"/>
  <c r="AR383" i="93"/>
  <c r="AT383" i="93"/>
  <c r="AQ575" i="93"/>
  <c r="AR575" i="93"/>
  <c r="AT575" i="93"/>
  <c r="AQ767" i="93"/>
  <c r="AR767" i="93"/>
  <c r="AT767" i="93"/>
  <c r="AQ97" i="93"/>
  <c r="AR97" i="93"/>
  <c r="AT97" i="93"/>
  <c r="AQ193" i="93"/>
  <c r="AR193" i="93"/>
  <c r="AT193" i="93"/>
  <c r="AQ5" i="93"/>
  <c r="AR5" i="93"/>
  <c r="AT5" i="93"/>
  <c r="AS5" i="93"/>
  <c r="AQ13" i="93"/>
  <c r="AR13" i="93"/>
  <c r="AT13" i="93"/>
  <c r="AQ121" i="93"/>
  <c r="AR121" i="93"/>
  <c r="AT121" i="93"/>
  <c r="AQ217" i="93"/>
  <c r="AR217" i="93"/>
  <c r="AT217" i="93"/>
  <c r="AQ14" i="93"/>
  <c r="AR14" i="93"/>
  <c r="AT14" i="93"/>
  <c r="AQ456" i="93"/>
  <c r="AR456" i="93"/>
  <c r="AT456" i="93"/>
  <c r="AQ15" i="93"/>
  <c r="AR15" i="93"/>
  <c r="AT15" i="93"/>
  <c r="AQ104" i="93"/>
  <c r="AR104" i="93"/>
  <c r="AT104" i="93"/>
  <c r="AQ257" i="93"/>
  <c r="AR257" i="93"/>
  <c r="AT257" i="93"/>
  <c r="AR770" i="93"/>
  <c r="AQ770" i="93"/>
  <c r="AT770" i="93"/>
  <c r="AQ683" i="93"/>
  <c r="AR683" i="93"/>
  <c r="AT683" i="93"/>
  <c r="AQ466" i="93"/>
  <c r="AR466" i="93"/>
  <c r="AT466" i="93"/>
  <c r="AQ76" i="93"/>
  <c r="AR76" i="93"/>
  <c r="AT76" i="93"/>
  <c r="AR602" i="93"/>
  <c r="AQ602" i="93"/>
  <c r="AT602" i="93"/>
  <c r="AQ175" i="93"/>
  <c r="AR175" i="93"/>
  <c r="AT175" i="93"/>
  <c r="AQ312" i="93"/>
  <c r="AR312" i="93"/>
  <c r="AT312" i="93"/>
  <c r="AQ792" i="93"/>
  <c r="AR792" i="93"/>
  <c r="AT792" i="93"/>
  <c r="AQ465" i="93"/>
  <c r="AR465" i="93"/>
  <c r="AT465" i="93"/>
  <c r="AQ322" i="93"/>
  <c r="AR322" i="93"/>
  <c r="AT322" i="93"/>
  <c r="AQ740" i="93"/>
  <c r="AR740" i="93"/>
  <c r="AT740" i="93"/>
  <c r="AQ764" i="93"/>
  <c r="AR764" i="93"/>
  <c r="AT764" i="93"/>
  <c r="AR614" i="93"/>
  <c r="AQ614" i="93"/>
  <c r="AT614" i="93"/>
  <c r="AQ16" i="93"/>
  <c r="AR16" i="93"/>
  <c r="AT16" i="93"/>
  <c r="AQ191" i="93"/>
  <c r="AR191" i="93"/>
  <c r="AT191" i="93"/>
  <c r="AQ136" i="93"/>
  <c r="AR136" i="93"/>
  <c r="AT136" i="93"/>
  <c r="AQ328" i="93"/>
  <c r="AR328" i="93"/>
  <c r="AT328" i="93"/>
  <c r="AQ520" i="93"/>
  <c r="AR520" i="93"/>
  <c r="AT520" i="93"/>
  <c r="AU712" i="93"/>
  <c r="AQ712" i="93"/>
  <c r="AR712" i="93"/>
  <c r="AT712" i="93"/>
  <c r="AS712" i="93"/>
  <c r="AQ289" i="93"/>
  <c r="AR289" i="93"/>
  <c r="AT289" i="93"/>
  <c r="AU481" i="93"/>
  <c r="AQ481" i="93"/>
  <c r="AR481" i="93"/>
  <c r="AT481" i="93"/>
  <c r="AS481" i="93"/>
  <c r="AQ673" i="93"/>
  <c r="AR673" i="93"/>
  <c r="AT673" i="93"/>
  <c r="AQ474" i="93"/>
  <c r="AR474" i="93"/>
  <c r="AT474" i="93"/>
  <c r="AQ258" i="93"/>
  <c r="AR258" i="93"/>
  <c r="AT258" i="93"/>
  <c r="AQ574" i="93"/>
  <c r="AR574" i="93"/>
  <c r="AT574" i="93"/>
  <c r="AQ54" i="93"/>
  <c r="AR54" i="93"/>
  <c r="AT54" i="93"/>
  <c r="AQ523" i="93"/>
  <c r="AU523" i="93"/>
  <c r="AR523" i="93"/>
  <c r="AT523" i="93"/>
  <c r="AS523" i="93"/>
  <c r="AQ228" i="93"/>
  <c r="AT228" i="93"/>
  <c r="AR228" i="93"/>
  <c r="AQ500" i="93"/>
  <c r="AR500" i="93"/>
  <c r="AT500" i="93"/>
  <c r="AQ237" i="93"/>
  <c r="AR237" i="93"/>
  <c r="AT237" i="93"/>
  <c r="AQ765" i="93"/>
  <c r="AR765" i="93"/>
  <c r="AT765" i="93"/>
  <c r="AQ78" i="93"/>
  <c r="AR78" i="93"/>
  <c r="AT78" i="93"/>
  <c r="AQ342" i="93"/>
  <c r="AR342" i="93"/>
  <c r="AT342" i="93"/>
  <c r="AQ67" i="93"/>
  <c r="AR67" i="93"/>
  <c r="AT67" i="93"/>
  <c r="AQ259" i="93"/>
  <c r="AR259" i="93"/>
  <c r="AT259" i="93"/>
  <c r="AU355" i="93"/>
  <c r="AQ355" i="93"/>
  <c r="AR355" i="93"/>
  <c r="AT355" i="93"/>
  <c r="AS355" i="93"/>
  <c r="AQ547" i="93"/>
  <c r="AR547" i="93"/>
  <c r="AT547" i="93"/>
  <c r="AQ739" i="93"/>
  <c r="AR739" i="93"/>
  <c r="AT739" i="93"/>
  <c r="AQ108" i="93"/>
  <c r="AR108" i="93"/>
  <c r="AT108" i="93"/>
  <c r="AQ300" i="93"/>
  <c r="AR300" i="93"/>
  <c r="AT300" i="93"/>
  <c r="AQ492" i="93"/>
  <c r="AR492" i="93"/>
  <c r="AT492" i="93"/>
  <c r="AQ684" i="93"/>
  <c r="AT684" i="93"/>
  <c r="AR684" i="93"/>
  <c r="AQ69" i="93"/>
  <c r="AR69" i="93"/>
  <c r="AT69" i="93"/>
  <c r="AQ261" i="93"/>
  <c r="AR261" i="93"/>
  <c r="AT261" i="93"/>
  <c r="AQ453" i="93"/>
  <c r="AR453" i="93"/>
  <c r="AT453" i="93"/>
  <c r="AQ645" i="93"/>
  <c r="AR645" i="93"/>
  <c r="AT645" i="93"/>
  <c r="AQ837" i="93"/>
  <c r="AR837" i="93"/>
  <c r="AT837" i="93"/>
  <c r="AR434" i="93"/>
  <c r="AQ434" i="93"/>
  <c r="AT434" i="93"/>
  <c r="AQ814" i="93"/>
  <c r="AR814" i="93"/>
  <c r="AT814" i="93"/>
  <c r="AQ46" i="93"/>
  <c r="AR46" i="93"/>
  <c r="AT46" i="93"/>
  <c r="AQ203" i="93"/>
  <c r="AR203" i="93"/>
  <c r="AT203" i="93"/>
  <c r="AR507" i="93"/>
  <c r="AQ507" i="93"/>
  <c r="AT507" i="93"/>
  <c r="AQ292" i="93"/>
  <c r="AR292" i="93"/>
  <c r="AU292" i="93"/>
  <c r="AT292" i="93"/>
  <c r="AS292" i="93"/>
  <c r="AQ21" i="93"/>
  <c r="AR21" i="93"/>
  <c r="AT21" i="93"/>
  <c r="AQ621" i="93"/>
  <c r="AR621" i="93"/>
  <c r="AT621" i="93"/>
  <c r="AR782" i="93"/>
  <c r="AQ782" i="93"/>
  <c r="AT782" i="93"/>
  <c r="AQ518" i="93"/>
  <c r="AR518" i="93"/>
  <c r="AT518" i="93"/>
  <c r="AQ215" i="93"/>
  <c r="AR215" i="93"/>
  <c r="AT215" i="93"/>
  <c r="AQ407" i="93"/>
  <c r="AR407" i="93"/>
  <c r="AT407" i="93"/>
  <c r="AQ503" i="93"/>
  <c r="AR503" i="93"/>
  <c r="AT503" i="93"/>
  <c r="AQ695" i="93"/>
  <c r="AR695" i="93"/>
  <c r="AT695" i="93"/>
  <c r="AQ80" i="93"/>
  <c r="AR80" i="93"/>
  <c r="AT80" i="93"/>
  <c r="AS80" i="93"/>
  <c r="AQ272" i="93"/>
  <c r="AR272" i="93"/>
  <c r="AT272" i="93"/>
  <c r="AS272" i="93"/>
  <c r="AQ464" i="93"/>
  <c r="AR464" i="93"/>
  <c r="AT464" i="93"/>
  <c r="AQ656" i="93"/>
  <c r="AR656" i="93"/>
  <c r="AT656" i="93"/>
  <c r="AQ409" i="93"/>
  <c r="AR409" i="93"/>
  <c r="AT409" i="93"/>
  <c r="AQ601" i="93"/>
  <c r="AR601" i="93"/>
  <c r="AT601" i="93"/>
  <c r="AQ793" i="93"/>
  <c r="AR793" i="93"/>
  <c r="AT793" i="93"/>
  <c r="AQ546" i="93"/>
  <c r="AR546" i="93"/>
  <c r="AT546" i="93"/>
  <c r="AQ202" i="93"/>
  <c r="AR202" i="93"/>
  <c r="AT202" i="93"/>
  <c r="AQ94" i="93"/>
  <c r="AR94" i="93"/>
  <c r="AU94" i="93"/>
  <c r="AT94" i="93"/>
  <c r="AS94" i="93"/>
  <c r="AQ123" i="93"/>
  <c r="AT123" i="93"/>
  <c r="AR123" i="93"/>
  <c r="AQ715" i="93"/>
  <c r="AR715" i="93"/>
  <c r="AT715" i="93"/>
  <c r="AQ516" i="93"/>
  <c r="AT516" i="93"/>
  <c r="AR516" i="93"/>
  <c r="AQ589" i="93"/>
  <c r="AR589" i="93"/>
  <c r="AT589" i="93"/>
  <c r="AQ72" i="93"/>
  <c r="AR72" i="93"/>
  <c r="AT72" i="93"/>
  <c r="AQ358" i="93"/>
  <c r="AR358" i="93"/>
  <c r="AT358" i="93"/>
  <c r="AR543" i="93"/>
  <c r="AQ543" i="93"/>
  <c r="AT543" i="93"/>
  <c r="AQ584" i="93"/>
  <c r="AR584" i="93"/>
  <c r="AT584" i="93"/>
  <c r="AQ641" i="93"/>
  <c r="AR641" i="93"/>
  <c r="AT641" i="93"/>
  <c r="AQ318" i="93"/>
  <c r="AR318" i="93"/>
  <c r="AT318" i="93"/>
  <c r="AQ692" i="93"/>
  <c r="AR692" i="93"/>
  <c r="AT692" i="93"/>
  <c r="AQ556" i="93"/>
  <c r="AR556" i="93"/>
  <c r="AT556" i="93"/>
  <c r="AQ678" i="93"/>
  <c r="AR678" i="93"/>
  <c r="AT678" i="93"/>
  <c r="AQ31" i="93"/>
  <c r="AR31" i="93"/>
  <c r="AT31" i="93"/>
  <c r="AQ408" i="93"/>
  <c r="AT408" i="93"/>
  <c r="AR408" i="93"/>
  <c r="AQ696" i="93"/>
  <c r="AT696" i="93"/>
  <c r="AR696" i="93"/>
  <c r="AQ273" i="93"/>
  <c r="AR273" i="93"/>
  <c r="AT273" i="93"/>
  <c r="AQ657" i="93"/>
  <c r="AR657" i="93"/>
  <c r="AT657" i="93"/>
  <c r="AQ706" i="93"/>
  <c r="AR706" i="93"/>
  <c r="AT706" i="93"/>
  <c r="AR254" i="93"/>
  <c r="AQ254" i="93"/>
  <c r="AT254" i="93"/>
  <c r="AQ475" i="93"/>
  <c r="AR475" i="93"/>
  <c r="AT475" i="93"/>
  <c r="AQ452" i="93"/>
  <c r="AR452" i="93"/>
  <c r="AT452" i="93"/>
  <c r="AQ270" i="93"/>
  <c r="AR270" i="93"/>
  <c r="AT270" i="93"/>
  <c r="AQ476" i="93"/>
  <c r="AR476" i="93"/>
  <c r="AT476" i="93"/>
  <c r="AR410" i="93"/>
  <c r="AQ410" i="93"/>
  <c r="AT410" i="93"/>
  <c r="AQ230" i="93"/>
  <c r="AR230" i="93"/>
  <c r="AT230" i="93"/>
  <c r="AQ95" i="93"/>
  <c r="AR95" i="93"/>
  <c r="AT95" i="93"/>
  <c r="AQ287" i="93"/>
  <c r="AR287" i="93"/>
  <c r="AT287" i="93"/>
  <c r="AQ479" i="93"/>
  <c r="AR479" i="93"/>
  <c r="AT479" i="93"/>
  <c r="AQ671" i="93"/>
  <c r="AR671" i="93"/>
  <c r="AT671" i="93"/>
  <c r="AQ40" i="93"/>
  <c r="AR40" i="93"/>
  <c r="AT40" i="93"/>
  <c r="AQ232" i="93"/>
  <c r="AR232" i="93"/>
  <c r="AT232" i="93"/>
  <c r="AQ424" i="93"/>
  <c r="AR424" i="93"/>
  <c r="AT424" i="93"/>
  <c r="AQ616" i="93"/>
  <c r="AR616" i="93"/>
  <c r="AT616" i="93"/>
  <c r="AQ808" i="93"/>
  <c r="AR808" i="93"/>
  <c r="AT808" i="93"/>
  <c r="AQ385" i="93"/>
  <c r="AR385" i="93"/>
  <c r="AT385" i="93"/>
  <c r="AQ577" i="93"/>
  <c r="AR577" i="93"/>
  <c r="AT577" i="93"/>
  <c r="AQ769" i="93"/>
  <c r="AR769" i="93"/>
  <c r="AT769" i="93"/>
  <c r="AQ642" i="93"/>
  <c r="AR642" i="93"/>
  <c r="AT642" i="93"/>
  <c r="AQ298" i="93"/>
  <c r="AR298" i="93"/>
  <c r="AT298" i="93"/>
  <c r="AQ190" i="93"/>
  <c r="AR190" i="93"/>
  <c r="AT190" i="93"/>
  <c r="AQ235" i="93"/>
  <c r="AR235" i="93"/>
  <c r="AT235" i="93"/>
  <c r="AQ779" i="93"/>
  <c r="AR779" i="93"/>
  <c r="AT779" i="93"/>
  <c r="AQ788" i="93"/>
  <c r="AR788" i="93"/>
  <c r="AT788" i="93"/>
  <c r="AQ509" i="93"/>
  <c r="AR509" i="93"/>
  <c r="AT509" i="93"/>
  <c r="AQ82" i="93"/>
  <c r="AR82" i="93"/>
  <c r="AT82" i="93"/>
  <c r="AQ726" i="93"/>
  <c r="AR726" i="93"/>
  <c r="AT726" i="93"/>
  <c r="AQ19" i="93"/>
  <c r="AR19" i="93"/>
  <c r="AU19" i="93"/>
  <c r="AT19" i="93"/>
  <c r="AS19" i="93"/>
  <c r="AQ163" i="93"/>
  <c r="AR163" i="93"/>
  <c r="AT163" i="93"/>
  <c r="AQ451" i="93"/>
  <c r="AR451" i="93"/>
  <c r="AT451" i="93"/>
  <c r="AQ643" i="93"/>
  <c r="AR643" i="93"/>
  <c r="AT643" i="93"/>
  <c r="AQ835" i="93"/>
  <c r="AR835" i="93"/>
  <c r="AT835" i="93"/>
  <c r="AQ204" i="93"/>
  <c r="AR204" i="93"/>
  <c r="AT204" i="93"/>
  <c r="AQ396" i="93"/>
  <c r="AT396" i="93"/>
  <c r="AR396" i="93"/>
  <c r="AQ588" i="93"/>
  <c r="AR588" i="93"/>
  <c r="AT588" i="93"/>
  <c r="AQ780" i="93"/>
  <c r="AR780" i="93"/>
  <c r="AT780" i="93"/>
  <c r="AQ165" i="93"/>
  <c r="AR165" i="93"/>
  <c r="AT165" i="93"/>
  <c r="AQ357" i="93"/>
  <c r="AR357" i="93"/>
  <c r="AT357" i="93"/>
  <c r="AQ549" i="93"/>
  <c r="AR549" i="93"/>
  <c r="AT549" i="93"/>
  <c r="AQ741" i="93"/>
  <c r="AR741" i="93"/>
  <c r="AT741" i="93"/>
  <c r="AR818" i="93"/>
  <c r="AQ818" i="93"/>
  <c r="AT818" i="93"/>
  <c r="AQ50" i="93"/>
  <c r="AT50" i="93"/>
  <c r="AR50" i="93"/>
  <c r="AS50" i="93"/>
  <c r="AQ430" i="93"/>
  <c r="AR430" i="93"/>
  <c r="AT430" i="93"/>
  <c r="AQ118" i="93"/>
  <c r="AR118" i="93"/>
  <c r="AT118" i="93"/>
  <c r="AQ811" i="93"/>
  <c r="AR811" i="93"/>
  <c r="AT811" i="93"/>
  <c r="AQ580" i="93"/>
  <c r="AR580" i="93"/>
  <c r="AT580" i="93"/>
  <c r="AQ317" i="93"/>
  <c r="AR317" i="93"/>
  <c r="AT317" i="93"/>
  <c r="AQ138" i="93"/>
  <c r="AR138" i="93"/>
  <c r="AT138" i="93"/>
  <c r="AR314" i="93"/>
  <c r="AQ314" i="93"/>
  <c r="AT314" i="93"/>
  <c r="AT134" i="93"/>
  <c r="AQ134" i="93"/>
  <c r="AR134" i="93"/>
  <c r="AQ119" i="93"/>
  <c r="AR119" i="93"/>
  <c r="AT119" i="93"/>
  <c r="AQ311" i="93"/>
  <c r="AR311" i="93"/>
  <c r="AT311" i="93"/>
  <c r="AQ599" i="93"/>
  <c r="AR599" i="93"/>
  <c r="AT599" i="93"/>
  <c r="AQ791" i="93"/>
  <c r="AR791" i="93"/>
  <c r="AT791" i="93"/>
  <c r="AQ176" i="93"/>
  <c r="AR176" i="93"/>
  <c r="AT176" i="93"/>
  <c r="AQ368" i="93"/>
  <c r="AR368" i="93"/>
  <c r="AT368" i="93"/>
  <c r="AQ560" i="93"/>
  <c r="AR560" i="93"/>
  <c r="AT560" i="93"/>
  <c r="AQ752" i="93"/>
  <c r="AR752" i="93"/>
  <c r="AT752" i="93"/>
  <c r="AQ313" i="93"/>
  <c r="AR313" i="93"/>
  <c r="AU313" i="93"/>
  <c r="AT313" i="93"/>
  <c r="AS313" i="93"/>
  <c r="AQ505" i="93"/>
  <c r="AR505" i="93"/>
  <c r="AT505" i="93"/>
  <c r="AQ697" i="93"/>
  <c r="AR697" i="93"/>
  <c r="AT697" i="93"/>
  <c r="AQ186" i="93"/>
  <c r="AR186" i="93"/>
  <c r="AT186" i="93"/>
  <c r="AQ162" i="93"/>
  <c r="AR162" i="93"/>
  <c r="AT162" i="93"/>
  <c r="AQ478" i="93"/>
  <c r="AR478" i="93"/>
  <c r="AT478" i="93"/>
  <c r="AR566" i="93"/>
  <c r="AQ566" i="93"/>
  <c r="AT566" i="93"/>
  <c r="AR411" i="93"/>
  <c r="AQ411" i="93"/>
  <c r="AT411" i="93"/>
  <c r="AQ196" i="93"/>
  <c r="AR196" i="93"/>
  <c r="AT196" i="93"/>
  <c r="AQ804" i="93"/>
  <c r="AR804" i="93"/>
  <c r="AT804" i="93"/>
  <c r="AQ301" i="93"/>
  <c r="AR301" i="93"/>
  <c r="AT301" i="93"/>
  <c r="AQ786" i="93"/>
  <c r="AR786" i="93"/>
  <c r="AT786" i="93"/>
  <c r="AQ526" i="93"/>
  <c r="AR526" i="93"/>
  <c r="AT526" i="93"/>
  <c r="AQ303" i="93"/>
  <c r="AR303" i="93"/>
  <c r="AT303" i="93"/>
  <c r="AR399" i="93"/>
  <c r="AQ399" i="93"/>
  <c r="AT399" i="93"/>
  <c r="AR495" i="93"/>
  <c r="AQ495" i="93"/>
  <c r="AT495" i="93"/>
  <c r="AQ591" i="93"/>
  <c r="AR591" i="93"/>
  <c r="AT591" i="93"/>
  <c r="AR687" i="93"/>
  <c r="AQ687" i="93"/>
  <c r="AT687" i="93"/>
  <c r="AR783" i="93"/>
  <c r="AQ783" i="93"/>
  <c r="AT783" i="93"/>
  <c r="AQ113" i="93"/>
  <c r="AR113" i="93"/>
  <c r="AT113" i="93"/>
  <c r="AQ209" i="93"/>
  <c r="AR209" i="93"/>
  <c r="AT209" i="93"/>
  <c r="AQ77" i="93"/>
  <c r="AR77" i="93"/>
  <c r="AT77" i="93"/>
  <c r="AQ41" i="93"/>
  <c r="AR41" i="93"/>
  <c r="AT41" i="93"/>
  <c r="AQ137" i="93"/>
  <c r="AR137" i="93"/>
  <c r="AT137" i="93"/>
  <c r="AQ45" i="93"/>
  <c r="AR45" i="93"/>
  <c r="AT45" i="93"/>
  <c r="AQ417" i="93"/>
  <c r="AR417" i="93"/>
  <c r="AT417" i="93"/>
  <c r="AQ776" i="93"/>
  <c r="AR776" i="93"/>
  <c r="AT776" i="93"/>
  <c r="AQ737" i="93"/>
  <c r="AR737" i="93"/>
  <c r="AT737" i="93"/>
  <c r="AQ427" i="93"/>
  <c r="AR427" i="93"/>
  <c r="AT427" i="93"/>
  <c r="AQ462" i="93"/>
  <c r="AR462" i="93"/>
  <c r="AT462" i="93"/>
  <c r="AQ37" i="93"/>
  <c r="AR37" i="93"/>
  <c r="AT37" i="93"/>
  <c r="AR218" i="93"/>
  <c r="AQ218" i="93"/>
  <c r="AT218" i="93"/>
  <c r="AU166" i="93"/>
  <c r="AQ166" i="93"/>
  <c r="AR166" i="93"/>
  <c r="AT166" i="93"/>
  <c r="AS166" i="93"/>
  <c r="AQ32" i="93"/>
  <c r="AR32" i="93"/>
  <c r="AT32" i="93"/>
  <c r="AR207" i="93"/>
  <c r="AQ207" i="93"/>
  <c r="AT207" i="93"/>
  <c r="AQ56" i="93"/>
  <c r="AR56" i="93"/>
  <c r="AT56" i="93"/>
  <c r="AQ248" i="93"/>
  <c r="AR248" i="93"/>
  <c r="AT248" i="93"/>
  <c r="AQ440" i="93"/>
  <c r="AR440" i="93"/>
  <c r="AT440" i="93"/>
  <c r="AQ632" i="93"/>
  <c r="AR632" i="93"/>
  <c r="AT632" i="93"/>
  <c r="AQ728" i="93"/>
  <c r="AR728" i="93"/>
  <c r="AT728" i="93"/>
  <c r="AQ305" i="93"/>
  <c r="AR305" i="93"/>
  <c r="AT305" i="93"/>
  <c r="AQ497" i="93"/>
  <c r="AR497" i="93"/>
  <c r="AT497" i="93"/>
  <c r="AQ593" i="93"/>
  <c r="AR593" i="93"/>
  <c r="AT593" i="93"/>
  <c r="AQ785" i="93"/>
  <c r="AR785" i="93"/>
  <c r="AT785" i="93"/>
  <c r="AR578" i="93"/>
  <c r="AQ578" i="93"/>
  <c r="AT578" i="93"/>
  <c r="AQ106" i="93"/>
  <c r="AR106" i="93"/>
  <c r="AT106" i="93"/>
  <c r="AQ510" i="93"/>
  <c r="AR510" i="93"/>
  <c r="AT510" i="93"/>
  <c r="AQ12" i="93"/>
  <c r="AR12" i="93"/>
  <c r="AT12" i="93"/>
  <c r="AQ571" i="93"/>
  <c r="AR571" i="93"/>
  <c r="AT571" i="93"/>
  <c r="AQ276" i="93"/>
  <c r="AR276" i="93"/>
  <c r="AT276" i="93"/>
  <c r="AQ836" i="93"/>
  <c r="AR836" i="93"/>
  <c r="AT836" i="93"/>
  <c r="AQ557" i="93"/>
  <c r="AR557" i="93"/>
  <c r="AT557" i="93"/>
  <c r="AQ730" i="93"/>
  <c r="AR730" i="93"/>
  <c r="AT730" i="93"/>
  <c r="AQ662" i="93"/>
  <c r="AR662" i="93"/>
  <c r="AT662" i="93"/>
  <c r="AQ35" i="93"/>
  <c r="AR35" i="93"/>
  <c r="AT35" i="93"/>
  <c r="AQ179" i="93"/>
  <c r="AR179" i="93"/>
  <c r="AT179" i="93"/>
  <c r="AQ371" i="93"/>
  <c r="AR371" i="93"/>
  <c r="AT371" i="93"/>
  <c r="AQ563" i="93"/>
  <c r="AR563" i="93"/>
  <c r="AT563" i="93"/>
  <c r="AQ755" i="93"/>
  <c r="AR755" i="93"/>
  <c r="AT755" i="93"/>
  <c r="AQ18" i="93"/>
  <c r="AR18" i="93"/>
  <c r="AT18" i="93"/>
  <c r="AQ220" i="93"/>
  <c r="AR220" i="93"/>
  <c r="AT220" i="93"/>
  <c r="AQ412" i="93"/>
  <c r="AR412" i="93"/>
  <c r="AT412" i="93"/>
  <c r="AQ604" i="93"/>
  <c r="AR604" i="93"/>
  <c r="AT604" i="93"/>
  <c r="AQ796" i="93"/>
  <c r="AU796" i="93"/>
  <c r="AR796" i="93"/>
  <c r="AT796" i="93"/>
  <c r="AS796" i="93"/>
  <c r="AQ181" i="93"/>
  <c r="AR181" i="93"/>
  <c r="AT181" i="93"/>
  <c r="AQ373" i="93"/>
  <c r="AR373" i="93"/>
  <c r="AT373" i="93"/>
  <c r="AQ565" i="93"/>
  <c r="AR565" i="93"/>
  <c r="AT565" i="93"/>
  <c r="AU565" i="93"/>
  <c r="AS565" i="93"/>
  <c r="AQ757" i="93"/>
  <c r="AR757" i="93"/>
  <c r="AT757" i="93"/>
  <c r="AQ754" i="93"/>
  <c r="AU754" i="93"/>
  <c r="AR754" i="93"/>
  <c r="AT754" i="93"/>
  <c r="AS754" i="93"/>
  <c r="AR794" i="93"/>
  <c r="AQ794" i="93"/>
  <c r="AT794" i="93"/>
  <c r="AQ366" i="93"/>
  <c r="AR366" i="93"/>
  <c r="AT366" i="93"/>
  <c r="AQ27" i="93"/>
  <c r="AR27" i="93"/>
  <c r="AT27" i="93"/>
  <c r="AQ251" i="93"/>
  <c r="AR251" i="93"/>
  <c r="AT251" i="93"/>
  <c r="AS251" i="93"/>
  <c r="AQ68" i="93"/>
  <c r="AR68" i="93"/>
  <c r="AT68" i="93"/>
  <c r="AU628" i="93"/>
  <c r="AQ628" i="93"/>
  <c r="AR628" i="93"/>
  <c r="AT628" i="93"/>
  <c r="AS628" i="93"/>
  <c r="AQ381" i="93"/>
  <c r="AR381" i="93"/>
  <c r="AT381" i="93"/>
  <c r="AR722" i="93"/>
  <c r="AQ722" i="93"/>
  <c r="AT722" i="93"/>
  <c r="AQ122" i="93"/>
  <c r="AT122" i="93"/>
  <c r="AR122" i="93"/>
  <c r="AQ70" i="93"/>
  <c r="AR70" i="93"/>
  <c r="AT70" i="93"/>
  <c r="AT135" i="93"/>
  <c r="AQ135" i="93"/>
  <c r="AR135" i="93"/>
  <c r="AR327" i="93"/>
  <c r="AQ327" i="93"/>
  <c r="AT327" i="93"/>
  <c r="AR423" i="93"/>
  <c r="AQ423" i="93"/>
  <c r="AT423" i="93"/>
  <c r="AR615" i="93"/>
  <c r="AQ615" i="93"/>
  <c r="AT615" i="93"/>
  <c r="AQ807" i="93"/>
  <c r="AR807" i="93"/>
  <c r="AT807" i="93"/>
  <c r="AQ192" i="93"/>
  <c r="AR192" i="93"/>
  <c r="AT192" i="93"/>
  <c r="AQ288" i="93"/>
  <c r="AR288" i="93"/>
  <c r="AT288" i="93"/>
  <c r="AQ480" i="93"/>
  <c r="AR480" i="93"/>
  <c r="AT480" i="93"/>
  <c r="AQ672" i="93"/>
  <c r="AT672" i="93"/>
  <c r="AR672" i="93"/>
  <c r="AQ329" i="93"/>
  <c r="AR329" i="93"/>
  <c r="AT329" i="93"/>
  <c r="AQ521" i="93"/>
  <c r="AR521" i="93"/>
  <c r="AT521" i="93"/>
  <c r="AQ713" i="93"/>
  <c r="AR713" i="93"/>
  <c r="AT713" i="93"/>
  <c r="AQ809" i="93"/>
  <c r="AR809" i="93"/>
  <c r="AT809" i="93"/>
  <c r="AR482" i="93"/>
  <c r="AQ482" i="93"/>
  <c r="AT482" i="93"/>
  <c r="AQ798" i="93"/>
  <c r="AR798" i="93"/>
  <c r="AT798" i="93"/>
  <c r="AQ22" i="93"/>
  <c r="AR22" i="93"/>
  <c r="AT22" i="93"/>
  <c r="AR171" i="93"/>
  <c r="AQ171" i="93"/>
  <c r="AT171" i="93"/>
  <c r="AR747" i="93"/>
  <c r="AQ747" i="93"/>
  <c r="AT747" i="93"/>
  <c r="AQ260" i="93"/>
  <c r="AR260" i="93"/>
  <c r="AT260" i="93"/>
  <c r="AQ349" i="93"/>
  <c r="AR349" i="93"/>
  <c r="AT349" i="93"/>
  <c r="AQ594" i="93"/>
  <c r="AR594" i="93"/>
  <c r="AT594" i="93"/>
  <c r="AQ334" i="93"/>
  <c r="AU334" i="93"/>
  <c r="AR334" i="93"/>
  <c r="AT334" i="93"/>
  <c r="AS334" i="93"/>
  <c r="AQ799" i="93"/>
  <c r="AR799" i="93"/>
  <c r="AT799" i="93"/>
  <c r="AQ159" i="93"/>
  <c r="AR159" i="93"/>
  <c r="AT159" i="93"/>
  <c r="AQ735" i="93"/>
  <c r="AR735" i="93"/>
  <c r="AT735" i="93"/>
  <c r="AQ680" i="93"/>
  <c r="AR680" i="93"/>
  <c r="AT680" i="93"/>
  <c r="AQ449" i="93"/>
  <c r="AR449" i="93"/>
  <c r="AT449" i="93"/>
  <c r="AQ702" i="93"/>
  <c r="AR702" i="93"/>
  <c r="AT702" i="93"/>
  <c r="AQ685" i="93"/>
  <c r="AR685" i="93"/>
  <c r="AT685" i="93"/>
  <c r="AQ652" i="93"/>
  <c r="AR652" i="93"/>
  <c r="AT652" i="93"/>
  <c r="AQ550" i="93"/>
  <c r="AR550" i="93"/>
  <c r="AT550" i="93"/>
  <c r="AQ111" i="93"/>
  <c r="AR111" i="93"/>
  <c r="AT111" i="93"/>
  <c r="AQ152" i="93"/>
  <c r="AT152" i="93"/>
  <c r="AR152" i="93"/>
  <c r="AQ344" i="93"/>
  <c r="AR344" i="93"/>
  <c r="AT344" i="93"/>
  <c r="AQ536" i="93"/>
  <c r="AR536" i="93"/>
  <c r="AT536" i="93"/>
  <c r="AQ824" i="93"/>
  <c r="AR824" i="93"/>
  <c r="AT824" i="93"/>
  <c r="AQ401" i="93"/>
  <c r="AR401" i="93"/>
  <c r="AT401" i="93"/>
  <c r="AQ689" i="93"/>
  <c r="AR689" i="93"/>
  <c r="AT689" i="93"/>
  <c r="AQ282" i="93"/>
  <c r="AR282" i="93"/>
  <c r="AT282" i="93"/>
  <c r="AR194" i="93"/>
  <c r="AQ194" i="93"/>
  <c r="AT194" i="93"/>
  <c r="AQ126" i="93"/>
  <c r="AR126" i="93"/>
  <c r="AT126" i="93"/>
  <c r="AQ283" i="93"/>
  <c r="AR283" i="93"/>
  <c r="AT283" i="93"/>
  <c r="AQ827" i="93"/>
  <c r="AR827" i="93"/>
  <c r="AT827" i="93"/>
  <c r="AQ548" i="93"/>
  <c r="AR548" i="93"/>
  <c r="AT548" i="93"/>
  <c r="AQ285" i="93"/>
  <c r="AR285" i="93"/>
  <c r="AT285" i="93"/>
  <c r="AQ813" i="93"/>
  <c r="AR813" i="93"/>
  <c r="AT813" i="93"/>
  <c r="AQ762" i="93"/>
  <c r="AR762" i="93"/>
  <c r="AT762" i="93"/>
  <c r="AR278" i="93"/>
  <c r="AQ278" i="93"/>
  <c r="AT278" i="93"/>
  <c r="AQ83" i="93"/>
  <c r="AR83" i="93"/>
  <c r="AT83" i="93"/>
  <c r="AQ275" i="93"/>
  <c r="AR275" i="93"/>
  <c r="AT275" i="93"/>
  <c r="AQ467" i="93"/>
  <c r="AR467" i="93"/>
  <c r="AT467" i="93"/>
  <c r="AQ659" i="93"/>
  <c r="AR659" i="93"/>
  <c r="AT659" i="93"/>
  <c r="AU124" i="93"/>
  <c r="AQ124" i="93"/>
  <c r="AR124" i="93"/>
  <c r="AT124" i="93"/>
  <c r="AS124" i="93"/>
  <c r="AQ316" i="93"/>
  <c r="AR316" i="93"/>
  <c r="AT316" i="93"/>
  <c r="AQ508" i="93"/>
  <c r="AR508" i="93"/>
  <c r="AT508" i="93"/>
  <c r="AQ700" i="93"/>
  <c r="AR700" i="93"/>
  <c r="AT700" i="93"/>
  <c r="AQ85" i="93"/>
  <c r="AR85" i="93"/>
  <c r="AT85" i="93"/>
  <c r="AQ277" i="93"/>
  <c r="AR277" i="93"/>
  <c r="AT277" i="93"/>
  <c r="AQ469" i="93"/>
  <c r="AR469" i="93"/>
  <c r="AT469" i="93"/>
  <c r="AQ661" i="93"/>
  <c r="AR661" i="93"/>
  <c r="AT661" i="93"/>
  <c r="AQ826" i="93"/>
  <c r="AR826" i="93"/>
  <c r="AT826" i="93"/>
  <c r="AQ370" i="93"/>
  <c r="AR370" i="93"/>
  <c r="AT370" i="93"/>
  <c r="AQ750" i="93"/>
  <c r="AR750" i="93"/>
  <c r="AT750" i="93"/>
  <c r="AR74" i="93"/>
  <c r="AT74" i="93"/>
  <c r="AQ74" i="93"/>
  <c r="AR555" i="93"/>
  <c r="AQ555" i="93"/>
  <c r="AT555" i="93"/>
  <c r="AQ340" i="93"/>
  <c r="AR340" i="93"/>
  <c r="AT340" i="93"/>
  <c r="AQ669" i="93"/>
  <c r="AR669" i="93"/>
  <c r="AT669" i="93"/>
  <c r="AQ590" i="93"/>
  <c r="AR590" i="93"/>
  <c r="AT590" i="93"/>
  <c r="AQ454" i="93"/>
  <c r="AR454" i="93"/>
  <c r="AT454" i="93"/>
  <c r="AQ39" i="93"/>
  <c r="AR39" i="93"/>
  <c r="AT39" i="93"/>
  <c r="AQ231" i="93"/>
  <c r="AR231" i="93"/>
  <c r="AT231" i="93"/>
  <c r="AQ519" i="93"/>
  <c r="AR519" i="93"/>
  <c r="AT519" i="93"/>
  <c r="AR711" i="93"/>
  <c r="AQ711" i="93"/>
  <c r="AT711" i="93"/>
  <c r="AQ96" i="93"/>
  <c r="AR96" i="93"/>
  <c r="AT96" i="93"/>
  <c r="AQ384" i="93"/>
  <c r="AT384" i="93"/>
  <c r="AR384" i="93"/>
  <c r="AQ576" i="93"/>
  <c r="AR576" i="93"/>
  <c r="AT576" i="93"/>
  <c r="AQ768" i="93"/>
  <c r="AR768" i="93"/>
  <c r="AT768" i="93"/>
  <c r="AQ233" i="93"/>
  <c r="AR233" i="93"/>
  <c r="AT233" i="93"/>
  <c r="AQ425" i="93"/>
  <c r="AR425" i="93"/>
  <c r="AT425" i="93"/>
  <c r="AQ617" i="93"/>
  <c r="AR617" i="93"/>
  <c r="AT617" i="93"/>
  <c r="AQ4" i="93"/>
  <c r="AU4" i="93"/>
  <c r="AR4" i="93"/>
  <c r="AT4" i="93"/>
  <c r="AS4" i="93"/>
  <c r="AQ98" i="93"/>
  <c r="AR98" i="93"/>
  <c r="AT98" i="93"/>
  <c r="AQ414" i="93"/>
  <c r="AR414" i="93"/>
  <c r="AT414" i="93"/>
  <c r="AQ374" i="93"/>
  <c r="AR374" i="93"/>
  <c r="AT374" i="93"/>
  <c r="AR459" i="93"/>
  <c r="AQ459" i="93"/>
  <c r="AT459" i="93"/>
  <c r="AQ564" i="93"/>
  <c r="AR564" i="93"/>
  <c r="AT564" i="93"/>
  <c r="AQ653" i="93"/>
  <c r="AR653" i="93"/>
  <c r="AT653" i="93"/>
  <c r="AQ25" i="93"/>
  <c r="AR25" i="93"/>
  <c r="AT25" i="93"/>
  <c r="AQ319" i="93"/>
  <c r="AR319" i="93"/>
  <c r="AT319" i="93"/>
  <c r="AQ511" i="93"/>
  <c r="AR511" i="93"/>
  <c r="AT511" i="93"/>
  <c r="AQ703" i="93"/>
  <c r="AR703" i="93"/>
  <c r="AT703" i="93"/>
  <c r="AQ29" i="93"/>
  <c r="AR29" i="93"/>
  <c r="AT29" i="93"/>
  <c r="AQ129" i="93"/>
  <c r="AR129" i="93"/>
  <c r="AT129" i="93"/>
  <c r="AQ61" i="93"/>
  <c r="AR61" i="93"/>
  <c r="AT61" i="93"/>
  <c r="AQ17" i="93"/>
  <c r="AR17" i="93"/>
  <c r="AT17" i="93"/>
  <c r="AQ125" i="93"/>
  <c r="AR125" i="93"/>
  <c r="AT125" i="93"/>
  <c r="AS125" i="93"/>
  <c r="AQ57" i="93"/>
  <c r="AR57" i="93"/>
  <c r="AT57" i="93"/>
  <c r="AQ153" i="93"/>
  <c r="AT153" i="93"/>
  <c r="AR153" i="93"/>
  <c r="AQ93" i="93"/>
  <c r="AR93" i="93"/>
  <c r="AT93" i="93"/>
  <c r="AQ127" i="93"/>
  <c r="AR127" i="93"/>
  <c r="AT127" i="93"/>
  <c r="AQ264" i="93"/>
  <c r="AT264" i="93"/>
  <c r="AR264" i="93"/>
  <c r="AQ321" i="93"/>
  <c r="AR321" i="93"/>
  <c r="AT321" i="93"/>
  <c r="AQ705" i="93"/>
  <c r="AR705" i="93"/>
  <c r="AT705" i="93"/>
  <c r="AQ514" i="93"/>
  <c r="AR514" i="93"/>
  <c r="AT514" i="93"/>
  <c r="AQ446" i="93"/>
  <c r="AR446" i="93"/>
  <c r="AT446" i="93"/>
  <c r="AQ331" i="93"/>
  <c r="AR331" i="93"/>
  <c r="AT331" i="93"/>
  <c r="AQ324" i="93"/>
  <c r="AR324" i="93"/>
  <c r="AT324" i="93"/>
  <c r="AQ333" i="93"/>
  <c r="AR333" i="93"/>
  <c r="AT333" i="93"/>
  <c r="AQ154" i="93"/>
  <c r="AT154" i="93"/>
  <c r="AR154" i="93"/>
  <c r="AQ214" i="93"/>
  <c r="AR214" i="93"/>
  <c r="AT214" i="93"/>
  <c r="AR195" i="93"/>
  <c r="AQ195" i="93"/>
  <c r="AT195" i="93"/>
  <c r="AR483" i="93"/>
  <c r="AQ483" i="93"/>
  <c r="AT483" i="93"/>
  <c r="AR771" i="93"/>
  <c r="AQ771" i="93"/>
  <c r="AT771" i="93"/>
  <c r="AQ140" i="93"/>
  <c r="AR140" i="93"/>
  <c r="AT140" i="93"/>
  <c r="AQ428" i="93"/>
  <c r="AR428" i="93"/>
  <c r="AT428" i="93"/>
  <c r="AQ620" i="93"/>
  <c r="AR620" i="93"/>
  <c r="AT620" i="93"/>
  <c r="AQ101" i="93"/>
  <c r="AR101" i="93"/>
  <c r="AT101" i="93"/>
  <c r="AQ293" i="93"/>
  <c r="AR293" i="93"/>
  <c r="AT293" i="93"/>
  <c r="AQ581" i="93"/>
  <c r="AR581" i="93"/>
  <c r="AT581" i="93"/>
  <c r="AQ773" i="93"/>
  <c r="AR773" i="93"/>
  <c r="AT773" i="93"/>
  <c r="AQ690" i="93"/>
  <c r="AR690" i="93"/>
  <c r="AT690" i="93"/>
  <c r="AR686" i="93"/>
  <c r="AQ686" i="93"/>
  <c r="AT686" i="93"/>
  <c r="AQ822" i="93"/>
  <c r="AR822" i="93"/>
  <c r="AT822" i="93"/>
  <c r="AR603" i="93"/>
  <c r="AQ603" i="93"/>
  <c r="AT603" i="93"/>
  <c r="AQ388" i="93"/>
  <c r="AR388" i="93"/>
  <c r="AT388" i="93"/>
  <c r="AQ429" i="93"/>
  <c r="AR429" i="93"/>
  <c r="AT429" i="93"/>
  <c r="AQ717" i="93"/>
  <c r="AR717" i="93"/>
  <c r="AT717" i="93"/>
  <c r="AR530" i="93"/>
  <c r="AQ530" i="93"/>
  <c r="AT530" i="93"/>
  <c r="AR398" i="93"/>
  <c r="AQ398" i="93"/>
  <c r="AT398" i="93"/>
  <c r="AS398" i="93"/>
  <c r="AQ390" i="93"/>
  <c r="AR390" i="93"/>
  <c r="AT390" i="93"/>
  <c r="AQ7" i="93"/>
  <c r="AR7" i="93"/>
  <c r="AT7" i="93"/>
  <c r="AQ55" i="93"/>
  <c r="AR55" i="93"/>
  <c r="AT55" i="93"/>
  <c r="AQ151" i="93"/>
  <c r="AT151" i="93"/>
  <c r="AR151" i="93"/>
  <c r="AQ247" i="93"/>
  <c r="AR247" i="93"/>
  <c r="AT247" i="93"/>
  <c r="AQ343" i="93"/>
  <c r="AR343" i="93"/>
  <c r="AT343" i="93"/>
  <c r="AQ439" i="93"/>
  <c r="AU439" i="93"/>
  <c r="AR439" i="93"/>
  <c r="AT439" i="93"/>
  <c r="AS439" i="93"/>
  <c r="AQ535" i="93"/>
  <c r="AR535" i="93"/>
  <c r="AT535" i="93"/>
  <c r="AQ631" i="93"/>
  <c r="AR631" i="93"/>
  <c r="AT631" i="93"/>
  <c r="AQ727" i="93"/>
  <c r="AR727" i="93"/>
  <c r="AT727" i="93"/>
  <c r="AQ823" i="93"/>
  <c r="AR823" i="93"/>
  <c r="AT823" i="93"/>
  <c r="AQ112" i="93"/>
  <c r="AR112" i="93"/>
  <c r="AT112" i="93"/>
  <c r="AU208" i="93"/>
  <c r="AQ208" i="93"/>
  <c r="AR208" i="93"/>
  <c r="AT208" i="93"/>
  <c r="AS208" i="93"/>
  <c r="AQ304" i="93"/>
  <c r="AR304" i="93"/>
  <c r="AT304" i="93"/>
  <c r="AQ400" i="93"/>
  <c r="AR400" i="93"/>
  <c r="AT400" i="93"/>
  <c r="AQ496" i="93"/>
  <c r="AR496" i="93"/>
  <c r="AT496" i="93"/>
  <c r="AQ592" i="93"/>
  <c r="AR592" i="93"/>
  <c r="AT592" i="93"/>
  <c r="AQ688" i="93"/>
  <c r="AR688" i="93"/>
  <c r="AT688" i="93"/>
  <c r="AQ784" i="93"/>
  <c r="AR784" i="93"/>
  <c r="AT784" i="93"/>
  <c r="AQ441" i="93"/>
  <c r="AR441" i="93"/>
  <c r="AT441" i="93"/>
  <c r="AQ537" i="93"/>
  <c r="AR537" i="93"/>
  <c r="AT537" i="93"/>
  <c r="AQ633" i="93"/>
  <c r="AR633" i="93"/>
  <c r="AT633" i="93"/>
  <c r="AQ729" i="93"/>
  <c r="AR729" i="93"/>
  <c r="AT729" i="93"/>
  <c r="AQ825" i="93"/>
  <c r="AR825" i="93"/>
  <c r="AT825" i="93"/>
  <c r="AQ802" i="93"/>
  <c r="AR802" i="93"/>
  <c r="AT802" i="93"/>
  <c r="AU418" i="93"/>
  <c r="AQ418" i="93"/>
  <c r="AR418" i="93"/>
  <c r="AT418" i="93"/>
  <c r="AS418" i="93"/>
  <c r="AQ30" i="93"/>
  <c r="AR30" i="93"/>
  <c r="AT30" i="93"/>
  <c r="AQ734" i="93"/>
  <c r="AR734" i="93"/>
  <c r="AT734" i="93"/>
  <c r="AR350" i="93"/>
  <c r="AQ350" i="93"/>
  <c r="AT350" i="93"/>
  <c r="AR650" i="93"/>
  <c r="AQ650" i="93"/>
  <c r="AT650" i="93"/>
  <c r="AR182" i="93"/>
  <c r="AQ182" i="93"/>
  <c r="AT182" i="93"/>
  <c r="AR219" i="93"/>
  <c r="AQ219" i="93"/>
  <c r="AT219" i="93"/>
  <c r="AQ491" i="93"/>
  <c r="AR491" i="93"/>
  <c r="AT491" i="93"/>
  <c r="AR795" i="93"/>
  <c r="AQ795" i="93"/>
  <c r="AT795" i="93"/>
  <c r="AQ308" i="93"/>
  <c r="AR308" i="93"/>
  <c r="AT308" i="93"/>
  <c r="AQ612" i="93"/>
  <c r="AR612" i="93"/>
  <c r="AT612" i="93"/>
  <c r="AU397" i="93"/>
  <c r="AQ397" i="93"/>
  <c r="AR397" i="93"/>
  <c r="AT397" i="93"/>
  <c r="AS397" i="93"/>
  <c r="AQ701" i="93"/>
  <c r="AR701" i="93"/>
  <c r="AT701" i="93"/>
  <c r="AQ402" i="93"/>
  <c r="AR402" i="93"/>
  <c r="AT402" i="93"/>
  <c r="AQ142" i="93"/>
  <c r="AR142" i="93"/>
  <c r="AT142" i="93"/>
  <c r="AQ6" i="93"/>
  <c r="AR6" i="93"/>
  <c r="AT6" i="93"/>
  <c r="AQ335" i="93"/>
  <c r="AR335" i="93"/>
  <c r="AT335" i="93"/>
  <c r="AQ431" i="93"/>
  <c r="AR431" i="93"/>
  <c r="AT431" i="93"/>
  <c r="AQ527" i="93"/>
  <c r="AR527" i="93"/>
  <c r="AT527" i="93"/>
  <c r="AQ623" i="93"/>
  <c r="AR623" i="93"/>
  <c r="AT623" i="93"/>
  <c r="AQ719" i="93"/>
  <c r="AR719" i="93"/>
  <c r="AT719" i="93"/>
  <c r="AQ815" i="93"/>
  <c r="AR815" i="93"/>
  <c r="AT815" i="93"/>
  <c r="AQ49" i="93"/>
  <c r="AU49" i="93"/>
  <c r="AR49" i="93"/>
  <c r="AT49" i="93"/>
  <c r="AS49" i="93"/>
  <c r="AU145" i="93"/>
  <c r="AQ145" i="93"/>
  <c r="AR145" i="93"/>
  <c r="AT145" i="93"/>
  <c r="AS145" i="93"/>
  <c r="AU109" i="93"/>
  <c r="AQ109" i="93"/>
  <c r="AR109" i="93"/>
  <c r="AT109" i="93"/>
  <c r="AS109" i="93"/>
  <c r="AQ173" i="93"/>
  <c r="AR173" i="93"/>
  <c r="AT173" i="93"/>
  <c r="AQ73" i="93"/>
  <c r="AR73" i="93"/>
  <c r="AT73" i="93"/>
  <c r="AQ169" i="93"/>
  <c r="AR169" i="93"/>
  <c r="AT169" i="93"/>
  <c r="AQ141" i="93"/>
  <c r="AR141" i="93"/>
  <c r="AT141" i="93"/>
  <c r="AQ38" i="93"/>
  <c r="AR38" i="93"/>
  <c r="AT38" i="93"/>
  <c r="AT148" i="90" l="1"/>
  <c r="AW147" i="90" s="1"/>
  <c r="AT147" i="90"/>
  <c r="AS146" i="90"/>
  <c r="AT138" i="90"/>
  <c r="AW138" i="90" s="1"/>
  <c r="AT137" i="90"/>
  <c r="AS136" i="90"/>
  <c r="AT128" i="90"/>
  <c r="AW129" i="90" s="1"/>
  <c r="AT127" i="90"/>
  <c r="AS126" i="90"/>
  <c r="AT118" i="90"/>
  <c r="AW118" i="90" s="1"/>
  <c r="AT117" i="90"/>
  <c r="AS116" i="90"/>
  <c r="AT108" i="90"/>
  <c r="AW109" i="90" s="1"/>
  <c r="AT107" i="90"/>
  <c r="AS106" i="90"/>
  <c r="AT98" i="90"/>
  <c r="AW98" i="90" s="1"/>
  <c r="AT97" i="90"/>
  <c r="AS96" i="90"/>
  <c r="AT88" i="90"/>
  <c r="AW86" i="90" s="1"/>
  <c r="AT87" i="90"/>
  <c r="AS86" i="90"/>
  <c r="AT78" i="90"/>
  <c r="AW78" i="90" s="1"/>
  <c r="AT77" i="90"/>
  <c r="AS76" i="90"/>
  <c r="AT68" i="90"/>
  <c r="AW66" i="90" s="1"/>
  <c r="AT67" i="90"/>
  <c r="AS66" i="90"/>
  <c r="AT58" i="90"/>
  <c r="AW58" i="90" s="1"/>
  <c r="AT57" i="90"/>
  <c r="AS56" i="90"/>
  <c r="AT48" i="90"/>
  <c r="AW46" i="90" s="1"/>
  <c r="AT47" i="90"/>
  <c r="AS46" i="90"/>
  <c r="AT38" i="90"/>
  <c r="AW38" i="90" s="1"/>
  <c r="AT37" i="90"/>
  <c r="AS36" i="90"/>
  <c r="AT28" i="90"/>
  <c r="AW26" i="90" s="1"/>
  <c r="AT27" i="90"/>
  <c r="AS26" i="90"/>
  <c r="AT18" i="90"/>
  <c r="AW18" i="90" s="1"/>
  <c r="AT8" i="90"/>
  <c r="AW8" i="90" s="1"/>
  <c r="AT17" i="90"/>
  <c r="AS16" i="90"/>
  <c r="AS6" i="90"/>
  <c r="AH5" i="90"/>
  <c r="AW49" i="90" l="1"/>
  <c r="AW92" i="90"/>
  <c r="AW132" i="90"/>
  <c r="AW146" i="90"/>
  <c r="AW93" i="90"/>
  <c r="AW89" i="90"/>
  <c r="AW125" i="90"/>
  <c r="AW131" i="90"/>
  <c r="AW128" i="90"/>
  <c r="AW127" i="90"/>
  <c r="AW153" i="90"/>
  <c r="AW150" i="90"/>
  <c r="AW17" i="90"/>
  <c r="AW149" i="90"/>
  <c r="AW16" i="90"/>
  <c r="AW135" i="90"/>
  <c r="AW52" i="90"/>
  <c r="AW144" i="90"/>
  <c r="AW141" i="90"/>
  <c r="AW140" i="90"/>
  <c r="AW137" i="90"/>
  <c r="AW136" i="90"/>
  <c r="AW88" i="90"/>
  <c r="AW154" i="90"/>
  <c r="AW15" i="90"/>
  <c r="AW24" i="90"/>
  <c r="AW21" i="90"/>
  <c r="AW20" i="90"/>
  <c r="AW152" i="90"/>
  <c r="AW148" i="90"/>
  <c r="AW145" i="90"/>
  <c r="AW151" i="90"/>
  <c r="AW143" i="90"/>
  <c r="AW139" i="90"/>
  <c r="AW142" i="90"/>
  <c r="AW134" i="90"/>
  <c r="AW130" i="90"/>
  <c r="AW126" i="90"/>
  <c r="AW133" i="90"/>
  <c r="AW121" i="90"/>
  <c r="AW117" i="90"/>
  <c r="AW115" i="90"/>
  <c r="AW124" i="90"/>
  <c r="AW120" i="90"/>
  <c r="AW116" i="90"/>
  <c r="AW123" i="90"/>
  <c r="AW119" i="90"/>
  <c r="AW122" i="90"/>
  <c r="AW112" i="90"/>
  <c r="AW108" i="90"/>
  <c r="AW105" i="90"/>
  <c r="AW111" i="90"/>
  <c r="AW107" i="90"/>
  <c r="AW114" i="90"/>
  <c r="AW110" i="90"/>
  <c r="AW106" i="90"/>
  <c r="AW113" i="90"/>
  <c r="AW101" i="90"/>
  <c r="AW104" i="90"/>
  <c r="AW100" i="90"/>
  <c r="AW103" i="90"/>
  <c r="AW99" i="90"/>
  <c r="AW95" i="90"/>
  <c r="AW97" i="90"/>
  <c r="AW96" i="90"/>
  <c r="AW102" i="90"/>
  <c r="AW85" i="90"/>
  <c r="AW91" i="90"/>
  <c r="AW87" i="90"/>
  <c r="AW94" i="90"/>
  <c r="AW90" i="90"/>
  <c r="AW76" i="90"/>
  <c r="AW75" i="90"/>
  <c r="AW77" i="90"/>
  <c r="AW84" i="90"/>
  <c r="AW81" i="90"/>
  <c r="AW80" i="90"/>
  <c r="AW83" i="90"/>
  <c r="AW79" i="90"/>
  <c r="AW82" i="90"/>
  <c r="AW73" i="90"/>
  <c r="AW61" i="90"/>
  <c r="AW60" i="90"/>
  <c r="AW72" i="90"/>
  <c r="AW69" i="90"/>
  <c r="AW68" i="90"/>
  <c r="AW55" i="90"/>
  <c r="AW57" i="90"/>
  <c r="AW64" i="90"/>
  <c r="AW56" i="90"/>
  <c r="AW48" i="90"/>
  <c r="AW53" i="90"/>
  <c r="AW37" i="90"/>
  <c r="AW36" i="90"/>
  <c r="AW41" i="90"/>
  <c r="AW35" i="90"/>
  <c r="AW44" i="90"/>
  <c r="AW40" i="90"/>
  <c r="AW33" i="90"/>
  <c r="AW32" i="90"/>
  <c r="AW29" i="90"/>
  <c r="AW28" i="90"/>
  <c r="AW7" i="90"/>
  <c r="AW5" i="90"/>
  <c r="AW6" i="90"/>
  <c r="AW11" i="90"/>
  <c r="AW23" i="90"/>
  <c r="AW19" i="90"/>
  <c r="AW25" i="90"/>
  <c r="AW31" i="90"/>
  <c r="AW27" i="90"/>
  <c r="AW43" i="90"/>
  <c r="AW39" i="90"/>
  <c r="AW45" i="90"/>
  <c r="AW51" i="90"/>
  <c r="AW47" i="90"/>
  <c r="AW63" i="90"/>
  <c r="AW59" i="90"/>
  <c r="AW65" i="90"/>
  <c r="AW71" i="90"/>
  <c r="AW67" i="90"/>
  <c r="AW10" i="90"/>
  <c r="AW14" i="90"/>
  <c r="AW22" i="90"/>
  <c r="AW34" i="90"/>
  <c r="AW30" i="90"/>
  <c r="AW42" i="90"/>
  <c r="AW54" i="90"/>
  <c r="AW50" i="90"/>
  <c r="AW62" i="90"/>
  <c r="AW74" i="90"/>
  <c r="AW70" i="90"/>
  <c r="AW13" i="90"/>
  <c r="AW9" i="90"/>
  <c r="AW12" i="90"/>
  <c r="BA4" i="93" l="1"/>
  <c r="BA5" i="93"/>
  <c r="BA6" i="93"/>
  <c r="BA7" i="93"/>
  <c r="BA8" i="93"/>
  <c r="BA9" i="93"/>
  <c r="BA3" i="93"/>
  <c r="BI12" i="93" l="1"/>
  <c r="BB4" i="93" l="1"/>
  <c r="BB5" i="93"/>
  <c r="BB6" i="93"/>
  <c r="BB7" i="93"/>
  <c r="BB8" i="93"/>
  <c r="BB9" i="93"/>
  <c r="BB3" i="93"/>
  <c r="BC3" i="93" l="1"/>
  <c r="BD7" i="93" s="1"/>
  <c r="BH90" i="93" s="1"/>
  <c r="BH86" i="93" l="1"/>
  <c r="BH89" i="93"/>
  <c r="BH61" i="93"/>
  <c r="BD4" i="93"/>
  <c r="BH77" i="93" s="1"/>
  <c r="BH57" i="93"/>
  <c r="BH26" i="93"/>
  <c r="BH88" i="93"/>
  <c r="BH58" i="93"/>
  <c r="BD6" i="93"/>
  <c r="BH24" i="93" s="1"/>
  <c r="BH87" i="93"/>
  <c r="BD8" i="93"/>
  <c r="BH92" i="93" s="1"/>
  <c r="BD5" i="93"/>
  <c r="BH48" i="93" s="1"/>
  <c r="BD9" i="93"/>
  <c r="BH101" i="93" s="1"/>
  <c r="BH56" i="93"/>
  <c r="BH28" i="93"/>
  <c r="BH91" i="93"/>
  <c r="BH30" i="93"/>
  <c r="BD3" i="93"/>
  <c r="BH75" i="93" s="1"/>
  <c r="BH59" i="93"/>
  <c r="BH60" i="93"/>
  <c r="BH29" i="93"/>
  <c r="BH31" i="93"/>
  <c r="BH27" i="93"/>
  <c r="BH97" i="93"/>
  <c r="BH100" i="93"/>
  <c r="BH69" i="93"/>
  <c r="BH73" i="93"/>
  <c r="BH74" i="93"/>
  <c r="BH45" i="93"/>
  <c r="BH15" i="93"/>
  <c r="BH14" i="93"/>
  <c r="BH84" i="93"/>
  <c r="BH53" i="93"/>
  <c r="BH55" i="93"/>
  <c r="BH19" i="93" l="1"/>
  <c r="BH44" i="93"/>
  <c r="BH23" i="93"/>
  <c r="BH22" i="93"/>
  <c r="BH83" i="93"/>
  <c r="BH63" i="93"/>
  <c r="BH62" i="93"/>
  <c r="BH32" i="93"/>
  <c r="BH64" i="93"/>
  <c r="BH35" i="93"/>
  <c r="BH67" i="93"/>
  <c r="BH50" i="93"/>
  <c r="BH76" i="93"/>
  <c r="BH33" i="93"/>
  <c r="BH34" i="93"/>
  <c r="BH93" i="93"/>
  <c r="BH94" i="93"/>
  <c r="BH36" i="93"/>
  <c r="BH95" i="93"/>
  <c r="BH96" i="93"/>
  <c r="BH66" i="93"/>
  <c r="BH79" i="93"/>
  <c r="BH17" i="93"/>
  <c r="BH47" i="93"/>
  <c r="BH51" i="93"/>
  <c r="BH16" i="93"/>
  <c r="BH46" i="93"/>
  <c r="BH20" i="93"/>
  <c r="BH78" i="93"/>
  <c r="BH72" i="93"/>
  <c r="BH21" i="93"/>
  <c r="BH85" i="93"/>
  <c r="BH41" i="93"/>
  <c r="BH68" i="93"/>
  <c r="BH18" i="93"/>
  <c r="BH52" i="93"/>
  <c r="BH39" i="93"/>
  <c r="BH102" i="93"/>
  <c r="BH99" i="93"/>
  <c r="BH81" i="93"/>
  <c r="BH82" i="93"/>
  <c r="BH42" i="93"/>
  <c r="BH98" i="93"/>
  <c r="BH65" i="93"/>
  <c r="BH49" i="93"/>
  <c r="BH54" i="93"/>
  <c r="BH38" i="93"/>
  <c r="BH70" i="93"/>
  <c r="BH40" i="93"/>
  <c r="BH43" i="93"/>
  <c r="BH80" i="93"/>
  <c r="BH25" i="93"/>
  <c r="BH71" i="93"/>
  <c r="BH37" i="93"/>
  <c r="BH103" i="93"/>
  <c r="G7" i="93" l="1"/>
  <c r="G8" i="93"/>
  <c r="G6" i="93"/>
  <c r="G5" i="93"/>
  <c r="C15" i="93" s="1"/>
  <c r="B9" i="93"/>
  <c r="B6" i="93"/>
  <c r="B7" i="93"/>
  <c r="B8" i="93"/>
  <c r="B5" i="93"/>
  <c r="C27" i="93" l="1"/>
  <c r="C22" i="93"/>
  <c r="C20" i="93"/>
  <c r="C18" i="93"/>
  <c r="C14" i="93"/>
  <c r="C16" i="93"/>
  <c r="C34" i="93"/>
  <c r="C30" i="93"/>
  <c r="C26" i="93"/>
  <c r="C33" i="93"/>
  <c r="C29" i="93"/>
  <c r="C25" i="93"/>
  <c r="C21" i="93"/>
  <c r="C17" i="93"/>
  <c r="C32" i="93"/>
  <c r="C28" i="93"/>
  <c r="C24" i="93"/>
  <c r="C31" i="93"/>
  <c r="C23" i="93"/>
  <c r="C19" i="93"/>
  <c r="P40" i="82" l="1"/>
  <c r="P44" i="82"/>
  <c r="P48" i="82"/>
  <c r="P52" i="82"/>
  <c r="P60" i="82"/>
  <c r="P64" i="82"/>
  <c r="P68" i="82"/>
  <c r="P72" i="82"/>
  <c r="P76" i="82"/>
  <c r="P80" i="82"/>
  <c r="P41" i="82"/>
  <c r="P42" i="82"/>
  <c r="P43" i="82"/>
  <c r="P45" i="82"/>
  <c r="P46" i="82"/>
  <c r="P47" i="82"/>
  <c r="P49" i="82"/>
  <c r="P50" i="82"/>
  <c r="P51" i="82"/>
  <c r="P53" i="82"/>
  <c r="P54" i="82"/>
  <c r="P55" i="82"/>
  <c r="P57" i="82"/>
  <c r="P58" i="82"/>
  <c r="P59" i="82"/>
  <c r="P61" i="82"/>
  <c r="P62" i="82"/>
  <c r="P63" i="82"/>
  <c r="P65" i="82"/>
  <c r="P66" i="82"/>
  <c r="P67" i="82"/>
  <c r="P69" i="82"/>
  <c r="P70" i="82"/>
  <c r="P71" i="82"/>
  <c r="P73" i="82"/>
  <c r="P74" i="82"/>
  <c r="P75" i="82"/>
  <c r="P77" i="82"/>
  <c r="P78" i="82"/>
  <c r="P79" i="82"/>
  <c r="P81" i="82"/>
  <c r="T81" i="82" s="1"/>
  <c r="P82" i="82"/>
  <c r="T82" i="82" s="1"/>
  <c r="P83" i="82"/>
  <c r="T83" i="82" s="1"/>
  <c r="P39" i="82"/>
  <c r="O40" i="82"/>
  <c r="O41" i="82"/>
  <c r="O42" i="82"/>
  <c r="O43" i="82"/>
  <c r="O44" i="82"/>
  <c r="O45" i="82"/>
  <c r="O46" i="82"/>
  <c r="O47" i="82"/>
  <c r="O48" i="82"/>
  <c r="O49" i="82"/>
  <c r="O50" i="82"/>
  <c r="O51" i="82"/>
  <c r="O52" i="82"/>
  <c r="O53" i="82"/>
  <c r="O54" i="82"/>
  <c r="O55" i="82"/>
  <c r="O56" i="82"/>
  <c r="O57" i="82"/>
  <c r="O58" i="82"/>
  <c r="O59" i="82"/>
  <c r="O60" i="82"/>
  <c r="O61" i="82"/>
  <c r="O62" i="82"/>
  <c r="O63" i="82"/>
  <c r="O64" i="82"/>
  <c r="O65" i="82"/>
  <c r="O66" i="82"/>
  <c r="O67" i="82"/>
  <c r="O68" i="82"/>
  <c r="O69" i="82"/>
  <c r="O70" i="82"/>
  <c r="O71" i="82"/>
  <c r="O72" i="82"/>
  <c r="O73" i="82"/>
  <c r="O74" i="82"/>
  <c r="O75" i="82"/>
  <c r="O76" i="82"/>
  <c r="O77" i="82"/>
  <c r="O78" i="82"/>
  <c r="O79" i="82"/>
  <c r="O80" i="82"/>
  <c r="O39" i="82"/>
  <c r="D40" i="82"/>
  <c r="D41" i="82"/>
  <c r="D42" i="82"/>
  <c r="D43" i="82"/>
  <c r="D44" i="82"/>
  <c r="D45" i="82"/>
  <c r="D46" i="82"/>
  <c r="D47" i="82"/>
  <c r="D48" i="82"/>
  <c r="D49" i="82"/>
  <c r="D50" i="82"/>
  <c r="D51" i="82"/>
  <c r="D52" i="82"/>
  <c r="D53" i="82"/>
  <c r="D54" i="82"/>
  <c r="D55" i="82"/>
  <c r="D56" i="82"/>
  <c r="D57" i="82"/>
  <c r="D58" i="82"/>
  <c r="D59" i="82"/>
  <c r="D60" i="82"/>
  <c r="D61" i="82"/>
  <c r="D62" i="82"/>
  <c r="D63" i="82"/>
  <c r="D64" i="82"/>
  <c r="D65" i="82"/>
  <c r="D66" i="82"/>
  <c r="D67" i="82"/>
  <c r="D68" i="82"/>
  <c r="D69" i="82"/>
  <c r="D70" i="82"/>
  <c r="D71" i="82"/>
  <c r="D72" i="82"/>
  <c r="D73" i="82"/>
  <c r="D74" i="82"/>
  <c r="D75" i="82"/>
  <c r="D76" i="82"/>
  <c r="D77" i="82"/>
  <c r="D78" i="82"/>
  <c r="D79" i="82"/>
  <c r="D80" i="82"/>
  <c r="D81" i="82"/>
  <c r="D82" i="82"/>
  <c r="D83" i="82"/>
  <c r="D39" i="82"/>
  <c r="R40" i="82"/>
  <c r="R46" i="82"/>
  <c r="N47" i="82"/>
  <c r="T47" i="82" s="1"/>
  <c r="N48" i="82"/>
  <c r="T48" i="82" s="1"/>
  <c r="N49" i="82"/>
  <c r="T49" i="82" s="1"/>
  <c r="N51" i="82"/>
  <c r="T51" i="82" s="1"/>
  <c r="N53" i="82"/>
  <c r="T53" i="82" s="1"/>
  <c r="N56" i="82"/>
  <c r="N57" i="82"/>
  <c r="T57" i="82" s="1"/>
  <c r="R58" i="82"/>
  <c r="N59" i="82"/>
  <c r="T59" i="82" s="1"/>
  <c r="R62" i="82"/>
  <c r="R64" i="82"/>
  <c r="R65" i="82"/>
  <c r="R68" i="82"/>
  <c r="N69" i="82"/>
  <c r="T69" i="82" s="1"/>
  <c r="R71" i="82"/>
  <c r="N73" i="82"/>
  <c r="T73" i="82" s="1"/>
  <c r="N75" i="82"/>
  <c r="T75" i="82" s="1"/>
  <c r="R76" i="82"/>
  <c r="R82" i="82"/>
  <c r="R41" i="82" l="1"/>
  <c r="N42" i="82"/>
  <c r="T42" i="82" s="1"/>
  <c r="R56" i="82"/>
  <c r="R49" i="82"/>
  <c r="R48" i="82"/>
  <c r="N64" i="82"/>
  <c r="T64" i="82" s="1"/>
  <c r="N63" i="82"/>
  <c r="T63" i="82" s="1"/>
  <c r="N62" i="82"/>
  <c r="T62" i="82" s="1"/>
  <c r="N43" i="82"/>
  <c r="T43" i="82" s="1"/>
  <c r="R78" i="82"/>
  <c r="R66" i="82"/>
  <c r="R42" i="82"/>
  <c r="R81" i="82"/>
  <c r="N80" i="82"/>
  <c r="T80" i="82" s="1"/>
  <c r="R80" i="82"/>
  <c r="N79" i="82"/>
  <c r="T79" i="82" s="1"/>
  <c r="N58" i="82"/>
  <c r="T58" i="82" s="1"/>
  <c r="R52" i="82"/>
  <c r="N74" i="82"/>
  <c r="T74" i="82" s="1"/>
  <c r="N70" i="82"/>
  <c r="T70" i="82" s="1"/>
  <c r="N50" i="82"/>
  <c r="T50" i="82" s="1"/>
  <c r="R75" i="82"/>
  <c r="N68" i="82"/>
  <c r="T68" i="82" s="1"/>
  <c r="R79" i="82"/>
  <c r="N54" i="82"/>
  <c r="T54" i="82" s="1"/>
  <c r="N67" i="82"/>
  <c r="T67" i="82" s="1"/>
  <c r="N78" i="82"/>
  <c r="T78" i="82" s="1"/>
  <c r="N52" i="82"/>
  <c r="T52" i="82" s="1"/>
  <c r="R57" i="82"/>
  <c r="N66" i="82"/>
  <c r="T66" i="82" s="1"/>
  <c r="N46" i="82"/>
  <c r="T46" i="82" s="1"/>
  <c r="P56" i="82"/>
  <c r="T56" i="82" s="1"/>
  <c r="N77" i="82"/>
  <c r="T77" i="82" s="1"/>
  <c r="N65" i="82"/>
  <c r="T65" i="82" s="1"/>
  <c r="N61" i="82"/>
  <c r="T61" i="82" s="1"/>
  <c r="N45" i="82"/>
  <c r="T45" i="82" s="1"/>
  <c r="N41" i="82"/>
  <c r="T41" i="82" s="1"/>
  <c r="R69" i="82"/>
  <c r="N39" i="82"/>
  <c r="T39" i="82" s="1"/>
  <c r="R73" i="82"/>
  <c r="R61" i="82"/>
  <c r="R53" i="82"/>
  <c r="R45" i="82"/>
  <c r="N72" i="82"/>
  <c r="T72" i="82" s="1"/>
  <c r="N40" i="82"/>
  <c r="T40" i="82" s="1"/>
  <c r="R63" i="82"/>
  <c r="R59" i="82"/>
  <c r="R55" i="82"/>
  <c r="R51" i="82"/>
  <c r="R47" i="82"/>
  <c r="R43" i="82"/>
  <c r="R77" i="82"/>
  <c r="R72" i="82"/>
  <c r="R67" i="82"/>
  <c r="R60" i="82"/>
  <c r="R44" i="82"/>
  <c r="N76" i="82"/>
  <c r="T76" i="82" s="1"/>
  <c r="N71" i="82"/>
  <c r="T71" i="82" s="1"/>
  <c r="N60" i="82"/>
  <c r="T60" i="82" s="1"/>
  <c r="N55" i="82"/>
  <c r="T55" i="82" s="1"/>
  <c r="N44" i="82"/>
  <c r="T44" i="82" s="1"/>
  <c r="R74" i="82"/>
  <c r="R70" i="82"/>
  <c r="R54" i="82"/>
  <c r="R50" i="82"/>
  <c r="R39" i="82"/>
  <c r="R192" i="81" l="1"/>
  <c r="R178" i="81"/>
  <c r="R164" i="81"/>
  <c r="R150" i="81"/>
  <c r="R136" i="81"/>
  <c r="Q1135" i="92" l="1"/>
  <c r="R1135" i="92" s="1"/>
  <c r="W1135" i="92"/>
  <c r="Q1136" i="92"/>
  <c r="R1136" i="92" s="1"/>
  <c r="W1136" i="92"/>
  <c r="X1136" i="92"/>
  <c r="Q1137" i="92"/>
  <c r="R1137" i="92" s="1"/>
  <c r="S1137" i="92"/>
  <c r="T1137" i="92"/>
  <c r="W1137" i="92"/>
  <c r="Y1137" i="92"/>
  <c r="AA1137" i="92"/>
  <c r="Q1138" i="92"/>
  <c r="R1138" i="92" s="1"/>
  <c r="T1138" i="92"/>
  <c r="X1138" i="92"/>
  <c r="Q1139" i="92"/>
  <c r="R1139" i="92" s="1"/>
  <c r="S1139" i="92"/>
  <c r="Q1140" i="92"/>
  <c r="R1140" i="92" s="1"/>
  <c r="X1140" i="92"/>
  <c r="Q1141" i="92"/>
  <c r="R1141" i="92" s="1"/>
  <c r="Y1141" i="92"/>
  <c r="AA1141" i="92"/>
  <c r="Q1142" i="92"/>
  <c r="R1142" i="92" s="1"/>
  <c r="S1142" i="92"/>
  <c r="T1142" i="92"/>
  <c r="U1142" i="92"/>
  <c r="W1142" i="92"/>
  <c r="X1142" i="92"/>
  <c r="Y1142" i="92"/>
  <c r="AA1142" i="92"/>
  <c r="Q1143" i="92"/>
  <c r="R1143" i="92" s="1"/>
  <c r="Q1144" i="92"/>
  <c r="R1144" i="92" s="1"/>
  <c r="Q1145" i="92"/>
  <c r="R1145" i="92" s="1"/>
  <c r="Y1145" i="92"/>
  <c r="Q1146" i="92"/>
  <c r="R1146" i="92" s="1"/>
  <c r="S1146" i="92"/>
  <c r="T1146" i="92"/>
  <c r="W1146" i="92"/>
  <c r="X1146" i="92"/>
  <c r="Y1146" i="92"/>
  <c r="Q1147" i="92"/>
  <c r="R1147" i="92" s="1"/>
  <c r="Q1148" i="92"/>
  <c r="R1148" i="92" s="1"/>
  <c r="W1148" i="92"/>
  <c r="Q1149" i="92"/>
  <c r="R1149" i="92" s="1"/>
  <c r="Q1150" i="92"/>
  <c r="R1150" i="92" s="1"/>
  <c r="U1150" i="92"/>
  <c r="W1150" i="92"/>
  <c r="Y1150" i="92"/>
  <c r="Q1151" i="92"/>
  <c r="R1151" i="92" s="1"/>
  <c r="Q1152" i="92"/>
  <c r="R1152" i="92" s="1"/>
  <c r="Q1153" i="92"/>
  <c r="R1153" i="92" s="1"/>
  <c r="U1153" i="92"/>
  <c r="AA1153" i="92"/>
  <c r="Q1154" i="92"/>
  <c r="R1154" i="92" s="1"/>
  <c r="S1154" i="92"/>
  <c r="W1154" i="92"/>
  <c r="X1154" i="92"/>
  <c r="Q1155" i="92"/>
  <c r="R1155" i="92" s="1"/>
  <c r="S1155" i="92"/>
  <c r="N1135" i="92"/>
  <c r="O1135" i="92" s="1"/>
  <c r="N1136" i="92"/>
  <c r="O1136" i="92" s="1"/>
  <c r="N1137" i="92"/>
  <c r="O1137" i="92" s="1"/>
  <c r="N1138" i="92"/>
  <c r="O1138" i="92" s="1"/>
  <c r="N1139" i="92"/>
  <c r="O1139" i="92" s="1"/>
  <c r="N1140" i="92"/>
  <c r="O1140" i="92" s="1"/>
  <c r="N1141" i="92"/>
  <c r="O1141" i="92" s="1"/>
  <c r="N1142" i="92"/>
  <c r="O1142" i="92" s="1"/>
  <c r="N1143" i="92"/>
  <c r="O1143" i="92" s="1"/>
  <c r="N1144" i="92"/>
  <c r="O1144" i="92" s="1"/>
  <c r="N1145" i="92"/>
  <c r="O1145" i="92" s="1"/>
  <c r="N1146" i="92"/>
  <c r="O1146" i="92" s="1"/>
  <c r="N1147" i="92"/>
  <c r="O1147" i="92" s="1"/>
  <c r="N1148" i="92"/>
  <c r="O1148" i="92" s="1"/>
  <c r="N1149" i="92"/>
  <c r="O1149" i="92" s="1"/>
  <c r="N1150" i="92"/>
  <c r="O1150" i="92" s="1"/>
  <c r="N1151" i="92"/>
  <c r="O1151" i="92" s="1"/>
  <c r="N1152" i="92"/>
  <c r="O1152" i="92" s="1"/>
  <c r="N1153" i="92"/>
  <c r="O1153" i="92" s="1"/>
  <c r="N1154" i="92"/>
  <c r="O1154" i="92" s="1"/>
  <c r="N1155" i="92"/>
  <c r="O1155" i="92" s="1"/>
  <c r="N1085" i="92"/>
  <c r="O1085" i="92" s="1"/>
  <c r="Q1085" i="92"/>
  <c r="R1085" i="92" s="1"/>
  <c r="N1086" i="92"/>
  <c r="O1086" i="92" s="1"/>
  <c r="Q1086" i="92"/>
  <c r="S1086" i="92" s="1"/>
  <c r="N1087" i="92"/>
  <c r="O1087" i="92"/>
  <c r="Q1087" i="92"/>
  <c r="S1087" i="92" s="1"/>
  <c r="N1088" i="92"/>
  <c r="O1088" i="92" s="1"/>
  <c r="Q1088" i="92"/>
  <c r="Y1088" i="92" s="1"/>
  <c r="N1089" i="92"/>
  <c r="O1089" i="92" s="1"/>
  <c r="Q1089" i="92"/>
  <c r="R1089" i="92" s="1"/>
  <c r="X1089" i="92"/>
  <c r="N1090" i="92"/>
  <c r="O1090" i="92" s="1"/>
  <c r="Q1090" i="92"/>
  <c r="U1090" i="92" s="1"/>
  <c r="N1091" i="92"/>
  <c r="O1091" i="92" s="1"/>
  <c r="Q1091" i="92"/>
  <c r="S1091" i="92" s="1"/>
  <c r="Y1091" i="92"/>
  <c r="N1092" i="92"/>
  <c r="O1092" i="92" s="1"/>
  <c r="Q1092" i="92"/>
  <c r="U1092" i="92" s="1"/>
  <c r="S1092" i="92"/>
  <c r="AA1092" i="92"/>
  <c r="N1093" i="92"/>
  <c r="O1093" i="92" s="1"/>
  <c r="Q1093" i="92"/>
  <c r="T1093" i="92" s="1"/>
  <c r="R1093" i="92"/>
  <c r="Y1093" i="92"/>
  <c r="AA1093" i="92"/>
  <c r="N1094" i="92"/>
  <c r="O1094" i="92" s="1"/>
  <c r="Q1094" i="92"/>
  <c r="U1094" i="92" s="1"/>
  <c r="S1094" i="92"/>
  <c r="AA1094" i="92"/>
  <c r="N1095" i="92"/>
  <c r="O1095" i="92" s="1"/>
  <c r="Q1095" i="92"/>
  <c r="S1095" i="92" s="1"/>
  <c r="R1095" i="92"/>
  <c r="N1096" i="92"/>
  <c r="O1096" i="92" s="1"/>
  <c r="Q1096" i="92"/>
  <c r="S1096" i="92" s="1"/>
  <c r="N1097" i="92"/>
  <c r="O1097" i="92" s="1"/>
  <c r="Q1097" i="92"/>
  <c r="R1097" i="92" s="1"/>
  <c r="U1097" i="92"/>
  <c r="Y1097" i="92"/>
  <c r="N1098" i="92"/>
  <c r="O1098" i="92" s="1"/>
  <c r="Q1098" i="92"/>
  <c r="V1098" i="92" s="1"/>
  <c r="N1099" i="92"/>
  <c r="O1099" i="92" s="1"/>
  <c r="Q1099" i="92"/>
  <c r="R1099" i="92" s="1"/>
  <c r="V1099" i="92"/>
  <c r="N1100" i="92"/>
  <c r="O1100" i="92" s="1"/>
  <c r="Q1100" i="92"/>
  <c r="T1100" i="92" s="1"/>
  <c r="N1101" i="92"/>
  <c r="O1101" i="92" s="1"/>
  <c r="Q1101" i="92"/>
  <c r="S1101" i="92" s="1"/>
  <c r="N1102" i="92"/>
  <c r="O1102" i="92" s="1"/>
  <c r="Q1102" i="92"/>
  <c r="S1102" i="92" s="1"/>
  <c r="N1103" i="92"/>
  <c r="O1103" i="92" s="1"/>
  <c r="Q1103" i="92"/>
  <c r="R1103" i="92" s="1"/>
  <c r="Y1103" i="92"/>
  <c r="N1104" i="92"/>
  <c r="O1104" i="92" s="1"/>
  <c r="Q1104" i="92"/>
  <c r="W1104" i="92" s="1"/>
  <c r="N1105" i="92"/>
  <c r="O1105" i="92" s="1"/>
  <c r="Q1105" i="92"/>
  <c r="R1105" i="92" s="1"/>
  <c r="N1106" i="92"/>
  <c r="O1106" i="92" s="1"/>
  <c r="Q1106" i="92"/>
  <c r="R1106" i="92" s="1"/>
  <c r="N1107" i="92"/>
  <c r="O1107" i="92" s="1"/>
  <c r="Q1107" i="92"/>
  <c r="T1107" i="92" s="1"/>
  <c r="N1108" i="92"/>
  <c r="O1108" i="92"/>
  <c r="Q1108" i="92"/>
  <c r="S1108" i="92" s="1"/>
  <c r="N1109" i="92"/>
  <c r="O1109" i="92" s="1"/>
  <c r="Q1109" i="92"/>
  <c r="S1109" i="92" s="1"/>
  <c r="N1110" i="92"/>
  <c r="O1110" i="92" s="1"/>
  <c r="Q1110" i="92"/>
  <c r="S1110" i="92" s="1"/>
  <c r="R1110" i="92"/>
  <c r="N1111" i="92"/>
  <c r="O1111" i="92" s="1"/>
  <c r="Q1111" i="92"/>
  <c r="T1111" i="92" s="1"/>
  <c r="N1112" i="92"/>
  <c r="O1112" i="92" s="1"/>
  <c r="Q1112" i="92"/>
  <c r="S1112" i="92" s="1"/>
  <c r="N1113" i="92"/>
  <c r="O1113" i="92" s="1"/>
  <c r="Q1113" i="92"/>
  <c r="AA1113" i="92" s="1"/>
  <c r="N1114" i="92"/>
  <c r="O1114" i="92" s="1"/>
  <c r="Q1114" i="92"/>
  <c r="N1115" i="92"/>
  <c r="O1115" i="92" s="1"/>
  <c r="Q1115" i="92"/>
  <c r="R1115" i="92" s="1"/>
  <c r="N1116" i="92"/>
  <c r="O1116" i="92" s="1"/>
  <c r="Q1116" i="92"/>
  <c r="T1116" i="92" s="1"/>
  <c r="X1116" i="92"/>
  <c r="N1117" i="92"/>
  <c r="O1117" i="92" s="1"/>
  <c r="Q1117" i="92"/>
  <c r="S1117" i="92" s="1"/>
  <c r="R1117" i="92"/>
  <c r="V1117" i="92"/>
  <c r="N1118" i="92"/>
  <c r="O1118" i="92" s="1"/>
  <c r="Q1118" i="92"/>
  <c r="S1118" i="92" s="1"/>
  <c r="W1118" i="92"/>
  <c r="N1119" i="92"/>
  <c r="O1119" i="92" s="1"/>
  <c r="Q1119" i="92"/>
  <c r="R1119" i="92" s="1"/>
  <c r="N1120" i="92"/>
  <c r="O1120" i="92" s="1"/>
  <c r="Q1120" i="92"/>
  <c r="N1121" i="92"/>
  <c r="O1121" i="92" s="1"/>
  <c r="Q1121" i="92"/>
  <c r="R1121" i="92" s="1"/>
  <c r="Y1121" i="92"/>
  <c r="N1122" i="92"/>
  <c r="O1122" i="92" s="1"/>
  <c r="Q1122" i="92"/>
  <c r="R1122" i="92" s="1"/>
  <c r="N1123" i="92"/>
  <c r="O1123" i="92"/>
  <c r="Q1123" i="92"/>
  <c r="S1123" i="92" s="1"/>
  <c r="N1124" i="92"/>
  <c r="O1124" i="92" s="1"/>
  <c r="Q1124" i="92"/>
  <c r="S1124" i="92" s="1"/>
  <c r="N1125" i="92"/>
  <c r="O1125" i="92" s="1"/>
  <c r="Q1125" i="92"/>
  <c r="T1125" i="92" s="1"/>
  <c r="N1126" i="92"/>
  <c r="O1126" i="92" s="1"/>
  <c r="Q1126" i="92"/>
  <c r="S1126" i="92" s="1"/>
  <c r="N1127" i="92"/>
  <c r="O1127" i="92" s="1"/>
  <c r="Q1127" i="92"/>
  <c r="R1127" i="92" s="1"/>
  <c r="N1128" i="92"/>
  <c r="O1128" i="92" s="1"/>
  <c r="Q1128" i="92"/>
  <c r="S1128" i="92" s="1"/>
  <c r="V1128" i="92"/>
  <c r="N1129" i="92"/>
  <c r="O1129" i="92" s="1"/>
  <c r="Q1129" i="92"/>
  <c r="T1129" i="92" s="1"/>
  <c r="S1129" i="92"/>
  <c r="N1130" i="92"/>
  <c r="O1130" i="92" s="1"/>
  <c r="Q1130" i="92"/>
  <c r="S1130" i="92" s="1"/>
  <c r="Z1130" i="92"/>
  <c r="N1131" i="92"/>
  <c r="O1131" i="92" s="1"/>
  <c r="Q1131" i="92"/>
  <c r="R1131" i="92" s="1"/>
  <c r="N1132" i="92"/>
  <c r="O1132" i="92" s="1"/>
  <c r="Q1132" i="92"/>
  <c r="N1133" i="92"/>
  <c r="O1133" i="92" s="1"/>
  <c r="Q1133" i="92"/>
  <c r="T1133" i="92" s="1"/>
  <c r="N1134" i="92"/>
  <c r="O1134" i="92" s="1"/>
  <c r="Q1134" i="92"/>
  <c r="S1134" i="92" s="1"/>
  <c r="Z1123" i="92" l="1"/>
  <c r="Y1119" i="92"/>
  <c r="S1116" i="92"/>
  <c r="U1109" i="92"/>
  <c r="W1093" i="92"/>
  <c r="AA1123" i="92"/>
  <c r="V1109" i="92"/>
  <c r="W1123" i="92"/>
  <c r="R1109" i="92"/>
  <c r="V1093" i="92"/>
  <c r="Y1090" i="92"/>
  <c r="U1152" i="92"/>
  <c r="S1147" i="92"/>
  <c r="S1143" i="92"/>
  <c r="Z1126" i="92"/>
  <c r="T1099" i="92"/>
  <c r="Y1085" i="92"/>
  <c r="Z1115" i="92"/>
  <c r="Z1110" i="92"/>
  <c r="V1126" i="92"/>
  <c r="T1115" i="92"/>
  <c r="W1110" i="92"/>
  <c r="Y1089" i="92"/>
  <c r="AA1150" i="92"/>
  <c r="Y1138" i="92"/>
  <c r="Y1128" i="92"/>
  <c r="Z1109" i="92"/>
  <c r="T1150" i="92"/>
  <c r="W1138" i="92"/>
  <c r="Y1109" i="92"/>
  <c r="T1128" i="92"/>
  <c r="AA1116" i="92"/>
  <c r="X1109" i="92"/>
  <c r="V1106" i="92"/>
  <c r="Z1093" i="92"/>
  <c r="X1091" i="92"/>
  <c r="Y1153" i="92"/>
  <c r="U1145" i="92"/>
  <c r="S1138" i="92"/>
  <c r="R1130" i="92"/>
  <c r="X1128" i="92"/>
  <c r="R1128" i="92"/>
  <c r="R1126" i="92"/>
  <c r="W1105" i="92"/>
  <c r="AA1149" i="92"/>
  <c r="U1141" i="92"/>
  <c r="W1140" i="92"/>
  <c r="U1136" i="92"/>
  <c r="T1135" i="92"/>
  <c r="V1115" i="92"/>
  <c r="V1110" i="92"/>
  <c r="T1109" i="92"/>
  <c r="AA1106" i="92"/>
  <c r="U1105" i="92"/>
  <c r="V1101" i="92"/>
  <c r="T1091" i="92"/>
  <c r="T1089" i="92"/>
  <c r="AA1154" i="92"/>
  <c r="U1154" i="92"/>
  <c r="S1151" i="92"/>
  <c r="X1150" i="92"/>
  <c r="S1150" i="92"/>
  <c r="Y1149" i="92"/>
  <c r="U1148" i="92"/>
  <c r="AA1146" i="92"/>
  <c r="U1146" i="92"/>
  <c r="AA1145" i="92"/>
  <c r="W1144" i="92"/>
  <c r="T1141" i="92"/>
  <c r="U1140" i="92"/>
  <c r="AA1138" i="92"/>
  <c r="U1138" i="92"/>
  <c r="U1137" i="92"/>
  <c r="AA1136" i="92"/>
  <c r="S1136" i="92"/>
  <c r="S1135" i="92"/>
  <c r="X1105" i="92"/>
  <c r="Z1128" i="92"/>
  <c r="U1128" i="92"/>
  <c r="Y1126" i="92"/>
  <c r="Y1117" i="92"/>
  <c r="U1115" i="92"/>
  <c r="AA1110" i="92"/>
  <c r="U1110" i="92"/>
  <c r="AA1109" i="92"/>
  <c r="W1109" i="92"/>
  <c r="W1108" i="92"/>
  <c r="Y1106" i="92"/>
  <c r="AA1105" i="92"/>
  <c r="T1105" i="92"/>
  <c r="R1101" i="92"/>
  <c r="Y1154" i="92"/>
  <c r="T1154" i="92"/>
  <c r="W1152" i="92"/>
  <c r="U1149" i="92"/>
  <c r="U1144" i="92"/>
  <c r="Z1134" i="92"/>
  <c r="AA1129" i="92"/>
  <c r="R1124" i="92"/>
  <c r="Z1113" i="92"/>
  <c r="W1112" i="92"/>
  <c r="Y1101" i="92"/>
  <c r="Y1099" i="92"/>
  <c r="S1093" i="92"/>
  <c r="U1091" i="92"/>
  <c r="U1089" i="92"/>
  <c r="W1153" i="92"/>
  <c r="S1152" i="92"/>
  <c r="W1149" i="92"/>
  <c r="S1148" i="92"/>
  <c r="W1145" i="92"/>
  <c r="S1144" i="92"/>
  <c r="W1141" i="92"/>
  <c r="S1140" i="92"/>
  <c r="Y1113" i="92"/>
  <c r="Y1134" i="92"/>
  <c r="V1134" i="92"/>
  <c r="U1131" i="92"/>
  <c r="Z1117" i="92"/>
  <c r="Y1115" i="92"/>
  <c r="X1113" i="92"/>
  <c r="Y1105" i="92"/>
  <c r="T1103" i="92"/>
  <c r="U1101" i="92"/>
  <c r="U1099" i="92"/>
  <c r="W1094" i="92"/>
  <c r="R1091" i="92"/>
  <c r="S1089" i="92"/>
  <c r="U1085" i="92"/>
  <c r="T1153" i="92"/>
  <c r="T1149" i="92"/>
  <c r="T1145" i="92"/>
  <c r="U1134" i="92"/>
  <c r="W1113" i="92"/>
  <c r="Z1095" i="92"/>
  <c r="AA1155" i="92"/>
  <c r="S1153" i="92"/>
  <c r="AA1151" i="92"/>
  <c r="S1149" i="92"/>
  <c r="AA1147" i="92"/>
  <c r="S1145" i="92"/>
  <c r="AA1143" i="92"/>
  <c r="S1141" i="92"/>
  <c r="AA1139" i="92"/>
  <c r="AA1135" i="92"/>
  <c r="R1134" i="92"/>
  <c r="V1113" i="92"/>
  <c r="Y1095" i="92"/>
  <c r="Y1155" i="92"/>
  <c r="Y1151" i="92"/>
  <c r="Y1147" i="92"/>
  <c r="Y1143" i="92"/>
  <c r="Y1139" i="92"/>
  <c r="Y1135" i="92"/>
  <c r="U1113" i="92"/>
  <c r="AA1102" i="92"/>
  <c r="X1095" i="92"/>
  <c r="X1155" i="92"/>
  <c r="X1151" i="92"/>
  <c r="X1147" i="92"/>
  <c r="X1143" i="92"/>
  <c r="X1139" i="92"/>
  <c r="X1135" i="92"/>
  <c r="V1123" i="92"/>
  <c r="T1113" i="92"/>
  <c r="W1102" i="92"/>
  <c r="AA1100" i="92"/>
  <c r="V1095" i="92"/>
  <c r="W1155" i="92"/>
  <c r="AA1152" i="92"/>
  <c r="W1151" i="92"/>
  <c r="AA1148" i="92"/>
  <c r="W1147" i="92"/>
  <c r="AA1144" i="92"/>
  <c r="W1143" i="92"/>
  <c r="AA1140" i="92"/>
  <c r="W1139" i="92"/>
  <c r="Y1130" i="92"/>
  <c r="AA1133" i="92"/>
  <c r="V1130" i="92"/>
  <c r="U1123" i="92"/>
  <c r="T1119" i="92"/>
  <c r="S1113" i="92"/>
  <c r="S1105" i="92"/>
  <c r="V1102" i="92"/>
  <c r="X1100" i="92"/>
  <c r="U1095" i="92"/>
  <c r="U1155" i="92"/>
  <c r="Y1152" i="92"/>
  <c r="U1151" i="92"/>
  <c r="Y1148" i="92"/>
  <c r="U1147" i="92"/>
  <c r="Y1144" i="92"/>
  <c r="U1143" i="92"/>
  <c r="Y1140" i="92"/>
  <c r="U1139" i="92"/>
  <c r="Y1136" i="92"/>
  <c r="U1135" i="92"/>
  <c r="W1133" i="92"/>
  <c r="U1130" i="92"/>
  <c r="R1113" i="92"/>
  <c r="R1102" i="92"/>
  <c r="S1100" i="92"/>
  <c r="T1095" i="92"/>
  <c r="Z1091" i="92"/>
  <c r="AA1089" i="92"/>
  <c r="T1155" i="92"/>
  <c r="X1152" i="92"/>
  <c r="T1151" i="92"/>
  <c r="X1148" i="92"/>
  <c r="T1147" i="92"/>
  <c r="X1144" i="92"/>
  <c r="T1143" i="92"/>
  <c r="T1139" i="92"/>
  <c r="X1124" i="92"/>
  <c r="R1118" i="92"/>
  <c r="Y1112" i="92"/>
  <c r="Z1101" i="92"/>
  <c r="Z1099" i="92"/>
  <c r="U1093" i="92"/>
  <c r="V1091" i="92"/>
  <c r="W1089" i="92"/>
  <c r="X1153" i="92"/>
  <c r="T1152" i="92"/>
  <c r="X1149" i="92"/>
  <c r="T1148" i="92"/>
  <c r="X1145" i="92"/>
  <c r="T1144" i="92"/>
  <c r="X1141" i="92"/>
  <c r="T1140" i="92"/>
  <c r="X1137" i="92"/>
  <c r="T1136" i="92"/>
  <c r="Z1155" i="92"/>
  <c r="V1155" i="92"/>
  <c r="Z1154" i="92"/>
  <c r="V1154" i="92"/>
  <c r="Z1153" i="92"/>
  <c r="V1153" i="92"/>
  <c r="Z1152" i="92"/>
  <c r="V1152" i="92"/>
  <c r="Z1151" i="92"/>
  <c r="V1151" i="92"/>
  <c r="Z1150" i="92"/>
  <c r="V1150" i="92"/>
  <c r="Z1149" i="92"/>
  <c r="V1149" i="92"/>
  <c r="Z1148" i="92"/>
  <c r="V1148" i="92"/>
  <c r="Z1147" i="92"/>
  <c r="V1147" i="92"/>
  <c r="Z1146" i="92"/>
  <c r="V1146" i="92"/>
  <c r="Z1145" i="92"/>
  <c r="V1145" i="92"/>
  <c r="Z1144" i="92"/>
  <c r="V1144" i="92"/>
  <c r="Z1143" i="92"/>
  <c r="V1143" i="92"/>
  <c r="Z1142" i="92"/>
  <c r="V1142" i="92"/>
  <c r="Z1141" i="92"/>
  <c r="V1141" i="92"/>
  <c r="Z1140" i="92"/>
  <c r="V1140" i="92"/>
  <c r="Z1139" i="92"/>
  <c r="V1139" i="92"/>
  <c r="Z1138" i="92"/>
  <c r="V1138" i="92"/>
  <c r="Z1137" i="92"/>
  <c r="V1137" i="92"/>
  <c r="Z1136" i="92"/>
  <c r="V1136" i="92"/>
  <c r="Z1135" i="92"/>
  <c r="V1135" i="92"/>
  <c r="S1132" i="92"/>
  <c r="R1132" i="92"/>
  <c r="X1132" i="92"/>
  <c r="Z1132" i="92"/>
  <c r="T1132" i="92"/>
  <c r="Y1132" i="92"/>
  <c r="U1132" i="92"/>
  <c r="V1132" i="92"/>
  <c r="AA1125" i="92"/>
  <c r="U1121" i="92"/>
  <c r="Y1086" i="92"/>
  <c r="U1126" i="92"/>
  <c r="V1124" i="92"/>
  <c r="T1121" i="92"/>
  <c r="AA1118" i="92"/>
  <c r="V1118" i="92"/>
  <c r="AA1108" i="92"/>
  <c r="U1108" i="92"/>
  <c r="V1107" i="92"/>
  <c r="X1097" i="92"/>
  <c r="T1097" i="92"/>
  <c r="Z1087" i="92"/>
  <c r="U1087" i="92"/>
  <c r="W1086" i="92"/>
  <c r="X1085" i="92"/>
  <c r="T1085" i="92"/>
  <c r="X1134" i="92"/>
  <c r="T1134" i="92"/>
  <c r="S1133" i="92"/>
  <c r="X1130" i="92"/>
  <c r="T1130" i="92"/>
  <c r="W1129" i="92"/>
  <c r="X1126" i="92"/>
  <c r="T1126" i="92"/>
  <c r="W1125" i="92"/>
  <c r="Z1124" i="92"/>
  <c r="U1124" i="92"/>
  <c r="Y1123" i="92"/>
  <c r="R1123" i="92"/>
  <c r="Y1122" i="92"/>
  <c r="AA1121" i="92"/>
  <c r="W1121" i="92"/>
  <c r="S1121" i="92"/>
  <c r="Z1118" i="92"/>
  <c r="U1118" i="92"/>
  <c r="X1117" i="92"/>
  <c r="T1117" i="92"/>
  <c r="W1116" i="92"/>
  <c r="X1115" i="92"/>
  <c r="T1112" i="92"/>
  <c r="Y1108" i="92"/>
  <c r="T1108" i="92"/>
  <c r="U1107" i="92"/>
  <c r="S1106" i="92"/>
  <c r="Z1105" i="92"/>
  <c r="V1105" i="92"/>
  <c r="Z1102" i="92"/>
  <c r="U1102" i="92"/>
  <c r="X1101" i="92"/>
  <c r="T1101" i="92"/>
  <c r="W1100" i="92"/>
  <c r="X1099" i="92"/>
  <c r="AA1098" i="92"/>
  <c r="AA1097" i="92"/>
  <c r="W1097" i="92"/>
  <c r="S1097" i="92"/>
  <c r="Y1092" i="92"/>
  <c r="Z1089" i="92"/>
  <c r="V1089" i="92"/>
  <c r="Y1087" i="92"/>
  <c r="T1087" i="92"/>
  <c r="U1086" i="92"/>
  <c r="AA1085" i="92"/>
  <c r="W1085" i="92"/>
  <c r="S1085" i="92"/>
  <c r="X1107" i="92"/>
  <c r="V1087" i="92"/>
  <c r="Y1129" i="92"/>
  <c r="Y1125" i="92"/>
  <c r="X1121" i="92"/>
  <c r="U1117" i="92"/>
  <c r="AA1134" i="92"/>
  <c r="W1134" i="92"/>
  <c r="Y1131" i="92"/>
  <c r="AA1130" i="92"/>
  <c r="W1130" i="92"/>
  <c r="U1129" i="92"/>
  <c r="AA1126" i="92"/>
  <c r="W1126" i="92"/>
  <c r="S1125" i="92"/>
  <c r="Y1124" i="92"/>
  <c r="T1124" i="92"/>
  <c r="S1122" i="92"/>
  <c r="Z1121" i="92"/>
  <c r="V1121" i="92"/>
  <c r="Y1118" i="92"/>
  <c r="AA1117" i="92"/>
  <c r="W1117" i="92"/>
  <c r="U1116" i="92"/>
  <c r="X1108" i="92"/>
  <c r="Z1107" i="92"/>
  <c r="R1107" i="92"/>
  <c r="Y1102" i="92"/>
  <c r="AA1101" i="92"/>
  <c r="W1101" i="92"/>
  <c r="U1100" i="92"/>
  <c r="Z1097" i="92"/>
  <c r="V1097" i="92"/>
  <c r="Y1094" i="92"/>
  <c r="X1093" i="92"/>
  <c r="W1092" i="92"/>
  <c r="X1087" i="92"/>
  <c r="R1087" i="92"/>
  <c r="AA1086" i="92"/>
  <c r="Z1085" i="92"/>
  <c r="V1085" i="92"/>
  <c r="R1120" i="92"/>
  <c r="V1120" i="92"/>
  <c r="Z1120" i="92"/>
  <c r="T1114" i="92"/>
  <c r="X1114" i="92"/>
  <c r="V1111" i="92"/>
  <c r="R1104" i="92"/>
  <c r="V1104" i="92"/>
  <c r="Z1104" i="92"/>
  <c r="T1098" i="92"/>
  <c r="X1098" i="92"/>
  <c r="Y1096" i="92"/>
  <c r="T1096" i="92"/>
  <c r="R1090" i="92"/>
  <c r="V1090" i="92"/>
  <c r="Z1090" i="92"/>
  <c r="T1090" i="92"/>
  <c r="X1090" i="92"/>
  <c r="T1088" i="92"/>
  <c r="X1088" i="92"/>
  <c r="R1088" i="92"/>
  <c r="V1088" i="92"/>
  <c r="Z1088" i="92"/>
  <c r="Z1133" i="92"/>
  <c r="V1133" i="92"/>
  <c r="R1133" i="92"/>
  <c r="AA1132" i="92"/>
  <c r="W1132" i="92"/>
  <c r="X1131" i="92"/>
  <c r="T1131" i="92"/>
  <c r="Z1129" i="92"/>
  <c r="V1129" i="92"/>
  <c r="R1129" i="92"/>
  <c r="AA1128" i="92"/>
  <c r="W1128" i="92"/>
  <c r="X1127" i="92"/>
  <c r="T1127" i="92"/>
  <c r="Z1125" i="92"/>
  <c r="V1125" i="92"/>
  <c r="R1125" i="92"/>
  <c r="AA1124" i="92"/>
  <c r="W1124" i="92"/>
  <c r="X1123" i="92"/>
  <c r="T1123" i="92"/>
  <c r="W1122" i="92"/>
  <c r="AA1120" i="92"/>
  <c r="U1120" i="92"/>
  <c r="X1119" i="92"/>
  <c r="T1118" i="92"/>
  <c r="X1118" i="92"/>
  <c r="Y1116" i="92"/>
  <c r="S1115" i="92"/>
  <c r="W1115" i="92"/>
  <c r="AA1115" i="92"/>
  <c r="Z1114" i="92"/>
  <c r="U1114" i="92"/>
  <c r="X1112" i="92"/>
  <c r="Z1111" i="92"/>
  <c r="U1111" i="92"/>
  <c r="Y1110" i="92"/>
  <c r="R1108" i="92"/>
  <c r="V1108" i="92"/>
  <c r="Z1108" i="92"/>
  <c r="Y1107" i="92"/>
  <c r="W1106" i="92"/>
  <c r="AA1104" i="92"/>
  <c r="U1104" i="92"/>
  <c r="X1103" i="92"/>
  <c r="T1102" i="92"/>
  <c r="X1102" i="92"/>
  <c r="Y1100" i="92"/>
  <c r="S1099" i="92"/>
  <c r="W1099" i="92"/>
  <c r="AA1099" i="92"/>
  <c r="Z1098" i="92"/>
  <c r="U1098" i="92"/>
  <c r="X1096" i="92"/>
  <c r="W1090" i="92"/>
  <c r="W1088" i="92"/>
  <c r="R1086" i="92"/>
  <c r="V1086" i="92"/>
  <c r="Z1086" i="92"/>
  <c r="T1086" i="92"/>
  <c r="X1086" i="92"/>
  <c r="Y1127" i="92"/>
  <c r="U1127" i="92"/>
  <c r="AA1114" i="92"/>
  <c r="W1127" i="92"/>
  <c r="S1127" i="92"/>
  <c r="U1125" i="92"/>
  <c r="T1122" i="92"/>
  <c r="X1122" i="92"/>
  <c r="T1120" i="92"/>
  <c r="S1119" i="92"/>
  <c r="W1119" i="92"/>
  <c r="AA1119" i="92"/>
  <c r="Y1114" i="92"/>
  <c r="S1114" i="92"/>
  <c r="R1112" i="92"/>
  <c r="V1112" i="92"/>
  <c r="Z1112" i="92"/>
  <c r="Y1111" i="92"/>
  <c r="S1103" i="92"/>
  <c r="W1103" i="92"/>
  <c r="AA1103" i="92"/>
  <c r="S1098" i="92"/>
  <c r="R1096" i="92"/>
  <c r="V1096" i="92"/>
  <c r="Z1096" i="92"/>
  <c r="U1088" i="92"/>
  <c r="W1120" i="92"/>
  <c r="V1114" i="92"/>
  <c r="S1111" i="92"/>
  <c r="W1111" i="92"/>
  <c r="AA1111" i="92"/>
  <c r="Y1133" i="92"/>
  <c r="U1133" i="92"/>
  <c r="AA1131" i="92"/>
  <c r="W1131" i="92"/>
  <c r="S1131" i="92"/>
  <c r="AA1127" i="92"/>
  <c r="AA1122" i="92"/>
  <c r="V1122" i="92"/>
  <c r="Y1120" i="92"/>
  <c r="V1119" i="92"/>
  <c r="T1106" i="92"/>
  <c r="X1106" i="92"/>
  <c r="Y1104" i="92"/>
  <c r="T1104" i="92"/>
  <c r="V1103" i="92"/>
  <c r="Y1098" i="92"/>
  <c r="W1096" i="92"/>
  <c r="X1133" i="92"/>
  <c r="Z1131" i="92"/>
  <c r="V1131" i="92"/>
  <c r="X1129" i="92"/>
  <c r="Z1127" i="92"/>
  <c r="V1127" i="92"/>
  <c r="X1125" i="92"/>
  <c r="Z1122" i="92"/>
  <c r="U1122" i="92"/>
  <c r="X1120" i="92"/>
  <c r="S1120" i="92"/>
  <c r="Z1119" i="92"/>
  <c r="U1119" i="92"/>
  <c r="R1116" i="92"/>
  <c r="V1116" i="92"/>
  <c r="Z1116" i="92"/>
  <c r="W1114" i="92"/>
  <c r="R1114" i="92"/>
  <c r="AA1112" i="92"/>
  <c r="U1112" i="92"/>
  <c r="X1111" i="92"/>
  <c r="R1111" i="92"/>
  <c r="T1110" i="92"/>
  <c r="X1110" i="92"/>
  <c r="S1107" i="92"/>
  <c r="W1107" i="92"/>
  <c r="AA1107" i="92"/>
  <c r="Z1106" i="92"/>
  <c r="U1106" i="92"/>
  <c r="X1104" i="92"/>
  <c r="S1104" i="92"/>
  <c r="Z1103" i="92"/>
  <c r="U1103" i="92"/>
  <c r="R1100" i="92"/>
  <c r="V1100" i="92"/>
  <c r="Z1100" i="92"/>
  <c r="W1098" i="92"/>
  <c r="R1098" i="92"/>
  <c r="AA1096" i="92"/>
  <c r="U1096" i="92"/>
  <c r="R1094" i="92"/>
  <c r="V1094" i="92"/>
  <c r="Z1094" i="92"/>
  <c r="T1094" i="92"/>
  <c r="X1094" i="92"/>
  <c r="T1092" i="92"/>
  <c r="X1092" i="92"/>
  <c r="R1092" i="92"/>
  <c r="V1092" i="92"/>
  <c r="Z1092" i="92"/>
  <c r="AA1090" i="92"/>
  <c r="S1090" i="92"/>
  <c r="AA1088" i="92"/>
  <c r="S1088" i="92"/>
  <c r="AA1095" i="92"/>
  <c r="W1095" i="92"/>
  <c r="AA1091" i="92"/>
  <c r="W1091" i="92"/>
  <c r="AA1087" i="92"/>
  <c r="W1087" i="92"/>
  <c r="AO33" i="92" l="1"/>
  <c r="AO34" i="92"/>
  <c r="AO35" i="92"/>
  <c r="AO36" i="92"/>
  <c r="AO37" i="92"/>
  <c r="AO38" i="92"/>
  <c r="AO39" i="92"/>
  <c r="AO40" i="92"/>
  <c r="AO41" i="92"/>
  <c r="AO42" i="92"/>
  <c r="AO43" i="92"/>
  <c r="AO44" i="92"/>
  <c r="AO45" i="92"/>
  <c r="AO46" i="92"/>
  <c r="AO47" i="92"/>
  <c r="AO48" i="92"/>
  <c r="AO49" i="92"/>
  <c r="AO50" i="92"/>
  <c r="AO51" i="92"/>
  <c r="AO52" i="92"/>
  <c r="AO53" i="92"/>
  <c r="AO54" i="92"/>
  <c r="AO55" i="92"/>
  <c r="AO56" i="92"/>
  <c r="AO57" i="92"/>
  <c r="AO58" i="92"/>
  <c r="AO59" i="92"/>
  <c r="AO60" i="92"/>
  <c r="AO61" i="92"/>
  <c r="AO62" i="92"/>
  <c r="AO63" i="92"/>
  <c r="AO64" i="92"/>
  <c r="AO65" i="92"/>
  <c r="AO66" i="92"/>
  <c r="AO67" i="92"/>
  <c r="AO68" i="92"/>
  <c r="AO69" i="92"/>
  <c r="AO70" i="92"/>
  <c r="AO71" i="92"/>
  <c r="AO72" i="92"/>
  <c r="AO73" i="92"/>
  <c r="AO74" i="92"/>
  <c r="AO75" i="92"/>
  <c r="AO76" i="92"/>
  <c r="AO77" i="92"/>
  <c r="AO78" i="92"/>
  <c r="AO79" i="92"/>
  <c r="AO80" i="92"/>
  <c r="AO81" i="92"/>
  <c r="AO32" i="92"/>
  <c r="AN31" i="92"/>
  <c r="N86" i="92" l="1"/>
  <c r="O86" i="92" s="1"/>
  <c r="N87" i="92"/>
  <c r="O87" i="92" s="1"/>
  <c r="N88" i="92"/>
  <c r="O88" i="92" s="1"/>
  <c r="N89" i="92"/>
  <c r="O89" i="92" s="1"/>
  <c r="N90" i="92"/>
  <c r="O90" i="92" s="1"/>
  <c r="N91" i="92"/>
  <c r="O91" i="92" s="1"/>
  <c r="N92" i="92"/>
  <c r="O92" i="92" s="1"/>
  <c r="N93" i="92"/>
  <c r="O93" i="92" s="1"/>
  <c r="N94" i="92"/>
  <c r="O94" i="92" s="1"/>
  <c r="N95" i="92"/>
  <c r="O95" i="92" s="1"/>
  <c r="N96" i="92"/>
  <c r="O96" i="92" s="1"/>
  <c r="N97" i="92"/>
  <c r="O97" i="92" s="1"/>
  <c r="N98" i="92"/>
  <c r="O98" i="92" s="1"/>
  <c r="N99" i="92"/>
  <c r="O99" i="92" s="1"/>
  <c r="N100" i="92"/>
  <c r="O100" i="92" s="1"/>
  <c r="N101" i="92"/>
  <c r="O101" i="92" s="1"/>
  <c r="N102" i="92"/>
  <c r="O102" i="92" s="1"/>
  <c r="N103" i="92"/>
  <c r="O103" i="92" s="1"/>
  <c r="N104" i="92"/>
  <c r="O104" i="92" s="1"/>
  <c r="N105" i="92"/>
  <c r="O105" i="92" s="1"/>
  <c r="N106" i="92"/>
  <c r="O106" i="92" s="1"/>
  <c r="N107" i="92"/>
  <c r="O107" i="92" s="1"/>
  <c r="N108" i="92"/>
  <c r="O108" i="92" s="1"/>
  <c r="N109" i="92"/>
  <c r="O109" i="92" s="1"/>
  <c r="N110" i="92"/>
  <c r="O110" i="92" s="1"/>
  <c r="N111" i="92"/>
  <c r="O111" i="92" s="1"/>
  <c r="N112" i="92"/>
  <c r="O112" i="92" s="1"/>
  <c r="N113" i="92"/>
  <c r="O113" i="92" s="1"/>
  <c r="N114" i="92"/>
  <c r="O114" i="92" s="1"/>
  <c r="N115" i="92"/>
  <c r="O115" i="92" s="1"/>
  <c r="N116" i="92"/>
  <c r="O116" i="92" s="1"/>
  <c r="N117" i="92"/>
  <c r="O117" i="92" s="1"/>
  <c r="N118" i="92"/>
  <c r="O118" i="92" s="1"/>
  <c r="N119" i="92"/>
  <c r="O119" i="92" s="1"/>
  <c r="N120" i="92"/>
  <c r="O120" i="92" s="1"/>
  <c r="N121" i="92"/>
  <c r="O121" i="92" s="1"/>
  <c r="N122" i="92"/>
  <c r="O122" i="92" s="1"/>
  <c r="N123" i="92"/>
  <c r="O123" i="92" s="1"/>
  <c r="N124" i="92"/>
  <c r="O124" i="92" s="1"/>
  <c r="N125" i="92"/>
  <c r="O125" i="92" s="1"/>
  <c r="N126" i="92"/>
  <c r="O126" i="92" s="1"/>
  <c r="N127" i="92"/>
  <c r="O127" i="92" s="1"/>
  <c r="N128" i="92"/>
  <c r="O128" i="92" s="1"/>
  <c r="N129" i="92"/>
  <c r="O129" i="92" s="1"/>
  <c r="N130" i="92"/>
  <c r="O130" i="92" s="1"/>
  <c r="N131" i="92"/>
  <c r="O131" i="92" s="1"/>
  <c r="N132" i="92"/>
  <c r="O132" i="92" s="1"/>
  <c r="N133" i="92"/>
  <c r="O133" i="92" s="1"/>
  <c r="N134" i="92"/>
  <c r="O134" i="92" s="1"/>
  <c r="N135" i="92"/>
  <c r="O135" i="92" s="1"/>
  <c r="N136" i="92"/>
  <c r="O136" i="92" s="1"/>
  <c r="N137" i="92"/>
  <c r="O137" i="92" s="1"/>
  <c r="N138" i="92"/>
  <c r="O138" i="92" s="1"/>
  <c r="N139" i="92"/>
  <c r="O139" i="92" s="1"/>
  <c r="N140" i="92"/>
  <c r="O140" i="92" s="1"/>
  <c r="N141" i="92"/>
  <c r="O141" i="92" s="1"/>
  <c r="N142" i="92"/>
  <c r="O142" i="92" s="1"/>
  <c r="N143" i="92"/>
  <c r="O143" i="92" s="1"/>
  <c r="N144" i="92"/>
  <c r="O144" i="92" s="1"/>
  <c r="N145" i="92"/>
  <c r="O145" i="92" s="1"/>
  <c r="N146" i="92"/>
  <c r="O146" i="92" s="1"/>
  <c r="N147" i="92"/>
  <c r="O147" i="92" s="1"/>
  <c r="N148" i="92"/>
  <c r="O148" i="92" s="1"/>
  <c r="N149" i="92"/>
  <c r="O149" i="92" s="1"/>
  <c r="N150" i="92"/>
  <c r="O150" i="92" s="1"/>
  <c r="N151" i="92"/>
  <c r="O151" i="92" s="1"/>
  <c r="N152" i="92"/>
  <c r="O152" i="92" s="1"/>
  <c r="N153" i="92"/>
  <c r="O153" i="92" s="1"/>
  <c r="N154" i="92"/>
  <c r="O154" i="92" s="1"/>
  <c r="N155" i="92"/>
  <c r="O155" i="92" s="1"/>
  <c r="N156" i="92"/>
  <c r="O156" i="92" s="1"/>
  <c r="N157" i="92"/>
  <c r="O157" i="92" s="1"/>
  <c r="N158" i="92"/>
  <c r="O158" i="92" s="1"/>
  <c r="N159" i="92"/>
  <c r="O159" i="92" s="1"/>
  <c r="N160" i="92"/>
  <c r="O160" i="92" s="1"/>
  <c r="N161" i="92"/>
  <c r="O161" i="92" s="1"/>
  <c r="N162" i="92"/>
  <c r="O162" i="92" s="1"/>
  <c r="N163" i="92"/>
  <c r="O163" i="92" s="1"/>
  <c r="N164" i="92"/>
  <c r="O164" i="92" s="1"/>
  <c r="N165" i="92"/>
  <c r="O165" i="92" s="1"/>
  <c r="N166" i="92"/>
  <c r="O166" i="92" s="1"/>
  <c r="N167" i="92"/>
  <c r="O167" i="92" s="1"/>
  <c r="N168" i="92"/>
  <c r="O168" i="92" s="1"/>
  <c r="N169" i="92"/>
  <c r="O169" i="92" s="1"/>
  <c r="N170" i="92"/>
  <c r="O170" i="92" s="1"/>
  <c r="N171" i="92"/>
  <c r="O171" i="92" s="1"/>
  <c r="N172" i="92"/>
  <c r="O172" i="92" s="1"/>
  <c r="N173" i="92"/>
  <c r="O173" i="92" s="1"/>
  <c r="N174" i="92"/>
  <c r="O174" i="92" s="1"/>
  <c r="N175" i="92"/>
  <c r="O175" i="92" s="1"/>
  <c r="N176" i="92"/>
  <c r="O176" i="92" s="1"/>
  <c r="N177" i="92"/>
  <c r="O177" i="92" s="1"/>
  <c r="N178" i="92"/>
  <c r="O178" i="92" s="1"/>
  <c r="N179" i="92"/>
  <c r="O179" i="92" s="1"/>
  <c r="N180" i="92"/>
  <c r="O180" i="92" s="1"/>
  <c r="N181" i="92"/>
  <c r="O181" i="92" s="1"/>
  <c r="N182" i="92"/>
  <c r="O182" i="92" s="1"/>
  <c r="N183" i="92"/>
  <c r="O183" i="92" s="1"/>
  <c r="N184" i="92"/>
  <c r="O184" i="92" s="1"/>
  <c r="N185" i="92"/>
  <c r="O185" i="92" s="1"/>
  <c r="N186" i="92"/>
  <c r="O186" i="92" s="1"/>
  <c r="N187" i="92"/>
  <c r="O187" i="92" s="1"/>
  <c r="N188" i="92"/>
  <c r="O188" i="92" s="1"/>
  <c r="N189" i="92"/>
  <c r="O189" i="92" s="1"/>
  <c r="N190" i="92"/>
  <c r="O190" i="92" s="1"/>
  <c r="N191" i="92"/>
  <c r="O191" i="92" s="1"/>
  <c r="N192" i="92"/>
  <c r="O192" i="92" s="1"/>
  <c r="N193" i="92"/>
  <c r="O193" i="92" s="1"/>
  <c r="N194" i="92"/>
  <c r="O194" i="92" s="1"/>
  <c r="N195" i="92"/>
  <c r="O195" i="92" s="1"/>
  <c r="N196" i="92"/>
  <c r="O196" i="92" s="1"/>
  <c r="N197" i="92"/>
  <c r="O197" i="92" s="1"/>
  <c r="N198" i="92"/>
  <c r="O198" i="92" s="1"/>
  <c r="N199" i="92"/>
  <c r="O199" i="92" s="1"/>
  <c r="N200" i="92"/>
  <c r="O200" i="92" s="1"/>
  <c r="N201" i="92"/>
  <c r="O201" i="92" s="1"/>
  <c r="N202" i="92"/>
  <c r="O202" i="92" s="1"/>
  <c r="N203" i="92"/>
  <c r="O203" i="92" s="1"/>
  <c r="N204" i="92"/>
  <c r="O204" i="92" s="1"/>
  <c r="N205" i="92"/>
  <c r="O205" i="92" s="1"/>
  <c r="N206" i="92"/>
  <c r="O206" i="92" s="1"/>
  <c r="N207" i="92"/>
  <c r="O207" i="92" s="1"/>
  <c r="N208" i="92"/>
  <c r="O208" i="92" s="1"/>
  <c r="N209" i="92"/>
  <c r="O209" i="92" s="1"/>
  <c r="N210" i="92"/>
  <c r="O210" i="92" s="1"/>
  <c r="N211" i="92"/>
  <c r="O211" i="92" s="1"/>
  <c r="N212" i="92"/>
  <c r="O212" i="92" s="1"/>
  <c r="N213" i="92"/>
  <c r="O213" i="92" s="1"/>
  <c r="N214" i="92"/>
  <c r="O214" i="92" s="1"/>
  <c r="N215" i="92"/>
  <c r="O215" i="92" s="1"/>
  <c r="N216" i="92"/>
  <c r="O216" i="92" s="1"/>
  <c r="N217" i="92"/>
  <c r="O217" i="92" s="1"/>
  <c r="N218" i="92"/>
  <c r="O218" i="92" s="1"/>
  <c r="N219" i="92"/>
  <c r="O219" i="92" s="1"/>
  <c r="N220" i="92"/>
  <c r="O220" i="92" s="1"/>
  <c r="N221" i="92"/>
  <c r="O221" i="92" s="1"/>
  <c r="N222" i="92"/>
  <c r="O222" i="92" s="1"/>
  <c r="N223" i="92"/>
  <c r="O223" i="92" s="1"/>
  <c r="N224" i="92"/>
  <c r="O224" i="92" s="1"/>
  <c r="N225" i="92"/>
  <c r="O225" i="92" s="1"/>
  <c r="N226" i="92"/>
  <c r="O226" i="92" s="1"/>
  <c r="N227" i="92"/>
  <c r="O227" i="92" s="1"/>
  <c r="N228" i="92"/>
  <c r="O228" i="92" s="1"/>
  <c r="N229" i="92"/>
  <c r="O229" i="92" s="1"/>
  <c r="N230" i="92"/>
  <c r="O230" i="92" s="1"/>
  <c r="N231" i="92"/>
  <c r="O231" i="92" s="1"/>
  <c r="N232" i="92"/>
  <c r="O232" i="92" s="1"/>
  <c r="N233" i="92"/>
  <c r="O233" i="92" s="1"/>
  <c r="N234" i="92"/>
  <c r="O234" i="92" s="1"/>
  <c r="N235" i="92"/>
  <c r="O235" i="92" s="1"/>
  <c r="N236" i="92"/>
  <c r="O236" i="92" s="1"/>
  <c r="N237" i="92"/>
  <c r="O237" i="92" s="1"/>
  <c r="N238" i="92"/>
  <c r="O238" i="92" s="1"/>
  <c r="N239" i="92"/>
  <c r="O239" i="92" s="1"/>
  <c r="N240" i="92"/>
  <c r="O240" i="92" s="1"/>
  <c r="N241" i="92"/>
  <c r="O241" i="92" s="1"/>
  <c r="N242" i="92"/>
  <c r="O242" i="92" s="1"/>
  <c r="N243" i="92"/>
  <c r="O243" i="92" s="1"/>
  <c r="N244" i="92"/>
  <c r="O244" i="92" s="1"/>
  <c r="N245" i="92"/>
  <c r="O245" i="92" s="1"/>
  <c r="N246" i="92"/>
  <c r="O246" i="92" s="1"/>
  <c r="N247" i="92"/>
  <c r="O247" i="92" s="1"/>
  <c r="N248" i="92"/>
  <c r="O248" i="92" s="1"/>
  <c r="N249" i="92"/>
  <c r="O249" i="92" s="1"/>
  <c r="N250" i="92"/>
  <c r="O250" i="92" s="1"/>
  <c r="N251" i="92"/>
  <c r="O251" i="92" s="1"/>
  <c r="N252" i="92"/>
  <c r="O252" i="92" s="1"/>
  <c r="N253" i="92"/>
  <c r="O253" i="92" s="1"/>
  <c r="N254" i="92"/>
  <c r="O254" i="92" s="1"/>
  <c r="N255" i="92"/>
  <c r="O255" i="92" s="1"/>
  <c r="N256" i="92"/>
  <c r="O256" i="92" s="1"/>
  <c r="N257" i="92"/>
  <c r="O257" i="92" s="1"/>
  <c r="N258" i="92"/>
  <c r="O258" i="92" s="1"/>
  <c r="N259" i="92"/>
  <c r="O259" i="92" s="1"/>
  <c r="N260" i="92"/>
  <c r="O260" i="92" s="1"/>
  <c r="N261" i="92"/>
  <c r="O261" i="92" s="1"/>
  <c r="N262" i="92"/>
  <c r="O262" i="92" s="1"/>
  <c r="N263" i="92"/>
  <c r="O263" i="92" s="1"/>
  <c r="N264" i="92"/>
  <c r="O264" i="92" s="1"/>
  <c r="N265" i="92"/>
  <c r="O265" i="92" s="1"/>
  <c r="N266" i="92"/>
  <c r="O266" i="92" s="1"/>
  <c r="N267" i="92"/>
  <c r="O267" i="92" s="1"/>
  <c r="N268" i="92"/>
  <c r="O268" i="92" s="1"/>
  <c r="N269" i="92"/>
  <c r="O269" i="92" s="1"/>
  <c r="N270" i="92"/>
  <c r="O270" i="92" s="1"/>
  <c r="N271" i="92"/>
  <c r="O271" i="92" s="1"/>
  <c r="N272" i="92"/>
  <c r="O272" i="92" s="1"/>
  <c r="N273" i="92"/>
  <c r="O273" i="92" s="1"/>
  <c r="N274" i="92"/>
  <c r="O274" i="92" s="1"/>
  <c r="N275" i="92"/>
  <c r="O275" i="92" s="1"/>
  <c r="N276" i="92"/>
  <c r="O276" i="92" s="1"/>
  <c r="N277" i="92"/>
  <c r="O277" i="92" s="1"/>
  <c r="N278" i="92"/>
  <c r="O278" i="92" s="1"/>
  <c r="N279" i="92"/>
  <c r="O279" i="92" s="1"/>
  <c r="N280" i="92"/>
  <c r="O280" i="92" s="1"/>
  <c r="N281" i="92"/>
  <c r="O281" i="92" s="1"/>
  <c r="N282" i="92"/>
  <c r="O282" i="92" s="1"/>
  <c r="N283" i="92"/>
  <c r="O283" i="92" s="1"/>
  <c r="N284" i="92"/>
  <c r="O284" i="92" s="1"/>
  <c r="N285" i="92"/>
  <c r="O285" i="92" s="1"/>
  <c r="N286" i="92"/>
  <c r="O286" i="92" s="1"/>
  <c r="N287" i="92"/>
  <c r="O287" i="92" s="1"/>
  <c r="N288" i="92"/>
  <c r="O288" i="92" s="1"/>
  <c r="N289" i="92"/>
  <c r="O289" i="92" s="1"/>
  <c r="N290" i="92"/>
  <c r="O290" i="92" s="1"/>
  <c r="N291" i="92"/>
  <c r="O291" i="92" s="1"/>
  <c r="N292" i="92"/>
  <c r="O292" i="92" s="1"/>
  <c r="N293" i="92"/>
  <c r="O293" i="92" s="1"/>
  <c r="N294" i="92"/>
  <c r="O294" i="92" s="1"/>
  <c r="N295" i="92"/>
  <c r="O295" i="92" s="1"/>
  <c r="N296" i="92"/>
  <c r="O296" i="92" s="1"/>
  <c r="N297" i="92"/>
  <c r="O297" i="92" s="1"/>
  <c r="N298" i="92"/>
  <c r="O298" i="92" s="1"/>
  <c r="N299" i="92"/>
  <c r="O299" i="92" s="1"/>
  <c r="N300" i="92"/>
  <c r="O300" i="92" s="1"/>
  <c r="N301" i="92"/>
  <c r="O301" i="92" s="1"/>
  <c r="N302" i="92"/>
  <c r="O302" i="92" s="1"/>
  <c r="N303" i="92"/>
  <c r="O303" i="92" s="1"/>
  <c r="N304" i="92"/>
  <c r="O304" i="92" s="1"/>
  <c r="N305" i="92"/>
  <c r="O305" i="92" s="1"/>
  <c r="N306" i="92"/>
  <c r="O306" i="92" s="1"/>
  <c r="N307" i="92"/>
  <c r="O307" i="92" s="1"/>
  <c r="N308" i="92"/>
  <c r="O308" i="92" s="1"/>
  <c r="N309" i="92"/>
  <c r="O309" i="92" s="1"/>
  <c r="N310" i="92"/>
  <c r="O310" i="92" s="1"/>
  <c r="N311" i="92"/>
  <c r="O311" i="92" s="1"/>
  <c r="N312" i="92"/>
  <c r="O312" i="92" s="1"/>
  <c r="N313" i="92"/>
  <c r="O313" i="92" s="1"/>
  <c r="N314" i="92"/>
  <c r="O314" i="92" s="1"/>
  <c r="N315" i="92"/>
  <c r="O315" i="92" s="1"/>
  <c r="N316" i="92"/>
  <c r="O316" i="92" s="1"/>
  <c r="N317" i="92"/>
  <c r="O317" i="92" s="1"/>
  <c r="N318" i="92"/>
  <c r="O318" i="92" s="1"/>
  <c r="N319" i="92"/>
  <c r="O319" i="92" s="1"/>
  <c r="N320" i="92"/>
  <c r="O320" i="92" s="1"/>
  <c r="N321" i="92"/>
  <c r="O321" i="92" s="1"/>
  <c r="N322" i="92"/>
  <c r="O322" i="92" s="1"/>
  <c r="N323" i="92"/>
  <c r="O323" i="92" s="1"/>
  <c r="N324" i="92"/>
  <c r="O324" i="92" s="1"/>
  <c r="N325" i="92"/>
  <c r="O325" i="92" s="1"/>
  <c r="N326" i="92"/>
  <c r="O326" i="92" s="1"/>
  <c r="N327" i="92"/>
  <c r="O327" i="92" s="1"/>
  <c r="N328" i="92"/>
  <c r="O328" i="92" s="1"/>
  <c r="N329" i="92"/>
  <c r="O329" i="92" s="1"/>
  <c r="N330" i="92"/>
  <c r="O330" i="92" s="1"/>
  <c r="N331" i="92"/>
  <c r="O331" i="92" s="1"/>
  <c r="N332" i="92"/>
  <c r="O332" i="92" s="1"/>
  <c r="N333" i="92"/>
  <c r="O333" i="92" s="1"/>
  <c r="N334" i="92"/>
  <c r="O334" i="92" s="1"/>
  <c r="N335" i="92"/>
  <c r="O335" i="92" s="1"/>
  <c r="N336" i="92"/>
  <c r="O336" i="92" s="1"/>
  <c r="N337" i="92"/>
  <c r="O337" i="92" s="1"/>
  <c r="N338" i="92"/>
  <c r="O338" i="92" s="1"/>
  <c r="N339" i="92"/>
  <c r="O339" i="92" s="1"/>
  <c r="N340" i="92"/>
  <c r="O340" i="92" s="1"/>
  <c r="N341" i="92"/>
  <c r="O341" i="92" s="1"/>
  <c r="N342" i="92"/>
  <c r="O342" i="92" s="1"/>
  <c r="N343" i="92"/>
  <c r="O343" i="92" s="1"/>
  <c r="N344" i="92"/>
  <c r="O344" i="92" s="1"/>
  <c r="N345" i="92"/>
  <c r="O345" i="92" s="1"/>
  <c r="N346" i="92"/>
  <c r="O346" i="92" s="1"/>
  <c r="N347" i="92"/>
  <c r="O347" i="92" s="1"/>
  <c r="N348" i="92"/>
  <c r="O348" i="92" s="1"/>
  <c r="N349" i="92"/>
  <c r="O349" i="92" s="1"/>
  <c r="N350" i="92"/>
  <c r="O350" i="92" s="1"/>
  <c r="N351" i="92"/>
  <c r="O351" i="92" s="1"/>
  <c r="N352" i="92"/>
  <c r="O352" i="92" s="1"/>
  <c r="N353" i="92"/>
  <c r="O353" i="92" s="1"/>
  <c r="N354" i="92"/>
  <c r="O354" i="92" s="1"/>
  <c r="N355" i="92"/>
  <c r="O355" i="92" s="1"/>
  <c r="N356" i="92"/>
  <c r="O356" i="92" s="1"/>
  <c r="N357" i="92"/>
  <c r="O357" i="92" s="1"/>
  <c r="N358" i="92"/>
  <c r="O358" i="92" s="1"/>
  <c r="N359" i="92"/>
  <c r="O359" i="92" s="1"/>
  <c r="N360" i="92"/>
  <c r="O360" i="92" s="1"/>
  <c r="N361" i="92"/>
  <c r="O361" i="92" s="1"/>
  <c r="N362" i="92"/>
  <c r="O362" i="92" s="1"/>
  <c r="N363" i="92"/>
  <c r="O363" i="92" s="1"/>
  <c r="N364" i="92"/>
  <c r="O364" i="92" s="1"/>
  <c r="N365" i="92"/>
  <c r="O365" i="92" s="1"/>
  <c r="N366" i="92"/>
  <c r="O366" i="92" s="1"/>
  <c r="N367" i="92"/>
  <c r="O367" i="92" s="1"/>
  <c r="N368" i="92"/>
  <c r="O368" i="92" s="1"/>
  <c r="N369" i="92"/>
  <c r="O369" i="92" s="1"/>
  <c r="N370" i="92"/>
  <c r="O370" i="92" s="1"/>
  <c r="N371" i="92"/>
  <c r="O371" i="92" s="1"/>
  <c r="N372" i="92"/>
  <c r="O372" i="92" s="1"/>
  <c r="N373" i="92"/>
  <c r="O373" i="92" s="1"/>
  <c r="N374" i="92"/>
  <c r="O374" i="92" s="1"/>
  <c r="N375" i="92"/>
  <c r="O375" i="92" s="1"/>
  <c r="N376" i="92"/>
  <c r="O376" i="92" s="1"/>
  <c r="N377" i="92"/>
  <c r="O377" i="92" s="1"/>
  <c r="N378" i="92"/>
  <c r="O378" i="92" s="1"/>
  <c r="N379" i="92"/>
  <c r="O379" i="92" s="1"/>
  <c r="N380" i="92"/>
  <c r="O380" i="92" s="1"/>
  <c r="N381" i="92"/>
  <c r="O381" i="92" s="1"/>
  <c r="N382" i="92"/>
  <c r="O382" i="92" s="1"/>
  <c r="N383" i="92"/>
  <c r="O383" i="92" s="1"/>
  <c r="N384" i="92"/>
  <c r="O384" i="92" s="1"/>
  <c r="N385" i="92"/>
  <c r="O385" i="92" s="1"/>
  <c r="N386" i="92"/>
  <c r="O386" i="92" s="1"/>
  <c r="N387" i="92"/>
  <c r="O387" i="92" s="1"/>
  <c r="N388" i="92"/>
  <c r="O388" i="92" s="1"/>
  <c r="N389" i="92"/>
  <c r="O389" i="92" s="1"/>
  <c r="N390" i="92"/>
  <c r="O390" i="92" s="1"/>
  <c r="N391" i="92"/>
  <c r="O391" i="92" s="1"/>
  <c r="N392" i="92"/>
  <c r="O392" i="92" s="1"/>
  <c r="N393" i="92"/>
  <c r="O393" i="92" s="1"/>
  <c r="N394" i="92"/>
  <c r="O394" i="92" s="1"/>
  <c r="N395" i="92"/>
  <c r="O395" i="92" s="1"/>
  <c r="N396" i="92"/>
  <c r="O396" i="92" s="1"/>
  <c r="N397" i="92"/>
  <c r="O397" i="92" s="1"/>
  <c r="N398" i="92"/>
  <c r="O398" i="92" s="1"/>
  <c r="N399" i="92"/>
  <c r="O399" i="92" s="1"/>
  <c r="N400" i="92"/>
  <c r="O400" i="92" s="1"/>
  <c r="N401" i="92"/>
  <c r="O401" i="92" s="1"/>
  <c r="N402" i="92"/>
  <c r="O402" i="92" s="1"/>
  <c r="N403" i="92"/>
  <c r="O403" i="92" s="1"/>
  <c r="N404" i="92"/>
  <c r="O404" i="92" s="1"/>
  <c r="N405" i="92"/>
  <c r="O405" i="92" s="1"/>
  <c r="N406" i="92"/>
  <c r="O406" i="92" s="1"/>
  <c r="N407" i="92"/>
  <c r="O407" i="92" s="1"/>
  <c r="N408" i="92"/>
  <c r="O408" i="92" s="1"/>
  <c r="N409" i="92"/>
  <c r="O409" i="92" s="1"/>
  <c r="N410" i="92"/>
  <c r="O410" i="92" s="1"/>
  <c r="N411" i="92"/>
  <c r="O411" i="92" s="1"/>
  <c r="N412" i="92"/>
  <c r="O412" i="92" s="1"/>
  <c r="N413" i="92"/>
  <c r="O413" i="92" s="1"/>
  <c r="N414" i="92"/>
  <c r="O414" i="92" s="1"/>
  <c r="N415" i="92"/>
  <c r="O415" i="92" s="1"/>
  <c r="N416" i="92"/>
  <c r="O416" i="92" s="1"/>
  <c r="N417" i="92"/>
  <c r="O417" i="92" s="1"/>
  <c r="N418" i="92"/>
  <c r="O418" i="92" s="1"/>
  <c r="N419" i="92"/>
  <c r="O419" i="92" s="1"/>
  <c r="N420" i="92"/>
  <c r="O420" i="92" s="1"/>
  <c r="N421" i="92"/>
  <c r="O421" i="92" s="1"/>
  <c r="N422" i="92"/>
  <c r="O422" i="92" s="1"/>
  <c r="N423" i="92"/>
  <c r="O423" i="92" s="1"/>
  <c r="N424" i="92"/>
  <c r="O424" i="92" s="1"/>
  <c r="N425" i="92"/>
  <c r="O425" i="92" s="1"/>
  <c r="N426" i="92"/>
  <c r="O426" i="92" s="1"/>
  <c r="N427" i="92"/>
  <c r="O427" i="92" s="1"/>
  <c r="N428" i="92"/>
  <c r="O428" i="92" s="1"/>
  <c r="N429" i="92"/>
  <c r="O429" i="92" s="1"/>
  <c r="N430" i="92"/>
  <c r="O430" i="92" s="1"/>
  <c r="N431" i="92"/>
  <c r="O431" i="92" s="1"/>
  <c r="N432" i="92"/>
  <c r="O432" i="92" s="1"/>
  <c r="N433" i="92"/>
  <c r="O433" i="92" s="1"/>
  <c r="N434" i="92"/>
  <c r="O434" i="92" s="1"/>
  <c r="N435" i="92"/>
  <c r="O435" i="92" s="1"/>
  <c r="N436" i="92"/>
  <c r="O436" i="92" s="1"/>
  <c r="N437" i="92"/>
  <c r="O437" i="92" s="1"/>
  <c r="N438" i="92"/>
  <c r="O438" i="92" s="1"/>
  <c r="N439" i="92"/>
  <c r="O439" i="92" s="1"/>
  <c r="N440" i="92"/>
  <c r="O440" i="92" s="1"/>
  <c r="N441" i="92"/>
  <c r="O441" i="92" s="1"/>
  <c r="N442" i="92"/>
  <c r="O442" i="92" s="1"/>
  <c r="N443" i="92"/>
  <c r="O443" i="92" s="1"/>
  <c r="N444" i="92"/>
  <c r="O444" i="92" s="1"/>
  <c r="N445" i="92"/>
  <c r="O445" i="92" s="1"/>
  <c r="N446" i="92"/>
  <c r="O446" i="92" s="1"/>
  <c r="N447" i="92"/>
  <c r="O447" i="92" s="1"/>
  <c r="N448" i="92"/>
  <c r="O448" i="92" s="1"/>
  <c r="N449" i="92"/>
  <c r="O449" i="92" s="1"/>
  <c r="N450" i="92"/>
  <c r="O450" i="92" s="1"/>
  <c r="N451" i="92"/>
  <c r="O451" i="92" s="1"/>
  <c r="N452" i="92"/>
  <c r="O452" i="92" s="1"/>
  <c r="N453" i="92"/>
  <c r="O453" i="92" s="1"/>
  <c r="N454" i="92"/>
  <c r="O454" i="92" s="1"/>
  <c r="N455" i="92"/>
  <c r="O455" i="92" s="1"/>
  <c r="N456" i="92"/>
  <c r="O456" i="92" s="1"/>
  <c r="N457" i="92"/>
  <c r="O457" i="92" s="1"/>
  <c r="N458" i="92"/>
  <c r="O458" i="92" s="1"/>
  <c r="N459" i="92"/>
  <c r="O459" i="92" s="1"/>
  <c r="N460" i="92"/>
  <c r="O460" i="92" s="1"/>
  <c r="N461" i="92"/>
  <c r="O461" i="92" s="1"/>
  <c r="N462" i="92"/>
  <c r="O462" i="92" s="1"/>
  <c r="N463" i="92"/>
  <c r="O463" i="92" s="1"/>
  <c r="N464" i="92"/>
  <c r="O464" i="92" s="1"/>
  <c r="N465" i="92"/>
  <c r="O465" i="92" s="1"/>
  <c r="N466" i="92"/>
  <c r="O466" i="92" s="1"/>
  <c r="N467" i="92"/>
  <c r="O467" i="92" s="1"/>
  <c r="N468" i="92"/>
  <c r="O468" i="92" s="1"/>
  <c r="N469" i="92"/>
  <c r="O469" i="92" s="1"/>
  <c r="N470" i="92"/>
  <c r="O470" i="92" s="1"/>
  <c r="N471" i="92"/>
  <c r="O471" i="92" s="1"/>
  <c r="N472" i="92"/>
  <c r="O472" i="92" s="1"/>
  <c r="N473" i="92"/>
  <c r="O473" i="92" s="1"/>
  <c r="N474" i="92"/>
  <c r="O474" i="92" s="1"/>
  <c r="N475" i="92"/>
  <c r="O475" i="92" s="1"/>
  <c r="N476" i="92"/>
  <c r="O476" i="92" s="1"/>
  <c r="N477" i="92"/>
  <c r="O477" i="92" s="1"/>
  <c r="N478" i="92"/>
  <c r="O478" i="92" s="1"/>
  <c r="N479" i="92"/>
  <c r="O479" i="92" s="1"/>
  <c r="N480" i="92"/>
  <c r="O480" i="92" s="1"/>
  <c r="N481" i="92"/>
  <c r="O481" i="92" s="1"/>
  <c r="N482" i="92"/>
  <c r="O482" i="92" s="1"/>
  <c r="N483" i="92"/>
  <c r="O483" i="92" s="1"/>
  <c r="N484" i="92"/>
  <c r="O484" i="92" s="1"/>
  <c r="N485" i="92"/>
  <c r="O485" i="92" s="1"/>
  <c r="N486" i="92"/>
  <c r="O486" i="92" s="1"/>
  <c r="N487" i="92"/>
  <c r="O487" i="92" s="1"/>
  <c r="N488" i="92"/>
  <c r="O488" i="92" s="1"/>
  <c r="N489" i="92"/>
  <c r="O489" i="92" s="1"/>
  <c r="N490" i="92"/>
  <c r="O490" i="92" s="1"/>
  <c r="N491" i="92"/>
  <c r="O491" i="92" s="1"/>
  <c r="N492" i="92"/>
  <c r="O492" i="92" s="1"/>
  <c r="N493" i="92"/>
  <c r="O493" i="92" s="1"/>
  <c r="N494" i="92"/>
  <c r="O494" i="92" s="1"/>
  <c r="N495" i="92"/>
  <c r="O495" i="92" s="1"/>
  <c r="N496" i="92"/>
  <c r="O496" i="92" s="1"/>
  <c r="N497" i="92"/>
  <c r="O497" i="92" s="1"/>
  <c r="N498" i="92"/>
  <c r="O498" i="92" s="1"/>
  <c r="N499" i="92"/>
  <c r="O499" i="92" s="1"/>
  <c r="N500" i="92"/>
  <c r="O500" i="92" s="1"/>
  <c r="N501" i="92"/>
  <c r="O501" i="92" s="1"/>
  <c r="N502" i="92"/>
  <c r="O502" i="92" s="1"/>
  <c r="N503" i="92"/>
  <c r="O503" i="92" s="1"/>
  <c r="N504" i="92"/>
  <c r="O504" i="92" s="1"/>
  <c r="N505" i="92"/>
  <c r="O505" i="92" s="1"/>
  <c r="N506" i="92"/>
  <c r="O506" i="92" s="1"/>
  <c r="N507" i="92"/>
  <c r="O507" i="92" s="1"/>
  <c r="N508" i="92"/>
  <c r="O508" i="92" s="1"/>
  <c r="N509" i="92"/>
  <c r="O509" i="92" s="1"/>
  <c r="N510" i="92"/>
  <c r="O510" i="92" s="1"/>
  <c r="N511" i="92"/>
  <c r="O511" i="92" s="1"/>
  <c r="N512" i="92"/>
  <c r="O512" i="92" s="1"/>
  <c r="N513" i="92"/>
  <c r="O513" i="92" s="1"/>
  <c r="N514" i="92"/>
  <c r="O514" i="92" s="1"/>
  <c r="N515" i="92"/>
  <c r="O515" i="92" s="1"/>
  <c r="N516" i="92"/>
  <c r="O516" i="92" s="1"/>
  <c r="N517" i="92"/>
  <c r="O517" i="92" s="1"/>
  <c r="N518" i="92"/>
  <c r="O518" i="92" s="1"/>
  <c r="N519" i="92"/>
  <c r="O519" i="92" s="1"/>
  <c r="N520" i="92"/>
  <c r="O520" i="92" s="1"/>
  <c r="N521" i="92"/>
  <c r="O521" i="92" s="1"/>
  <c r="N522" i="92"/>
  <c r="O522" i="92" s="1"/>
  <c r="N523" i="92"/>
  <c r="O523" i="92" s="1"/>
  <c r="N524" i="92"/>
  <c r="O524" i="92" s="1"/>
  <c r="N525" i="92"/>
  <c r="O525" i="92" s="1"/>
  <c r="N526" i="92"/>
  <c r="O526" i="92" s="1"/>
  <c r="N527" i="92"/>
  <c r="O527" i="92" s="1"/>
  <c r="N528" i="92"/>
  <c r="O528" i="92" s="1"/>
  <c r="N529" i="92"/>
  <c r="O529" i="92" s="1"/>
  <c r="N530" i="92"/>
  <c r="O530" i="92" s="1"/>
  <c r="N531" i="92"/>
  <c r="O531" i="92" s="1"/>
  <c r="N532" i="92"/>
  <c r="O532" i="92" s="1"/>
  <c r="N533" i="92"/>
  <c r="O533" i="92" s="1"/>
  <c r="N534" i="92"/>
  <c r="O534" i="92" s="1"/>
  <c r="N535" i="92"/>
  <c r="O535" i="92" s="1"/>
  <c r="N536" i="92"/>
  <c r="O536" i="92" s="1"/>
  <c r="N537" i="92"/>
  <c r="O537" i="92" s="1"/>
  <c r="N538" i="92"/>
  <c r="O538" i="92" s="1"/>
  <c r="N539" i="92"/>
  <c r="O539" i="92" s="1"/>
  <c r="N540" i="92"/>
  <c r="O540" i="92" s="1"/>
  <c r="N541" i="92"/>
  <c r="O541" i="92" s="1"/>
  <c r="N542" i="92"/>
  <c r="O542" i="92" s="1"/>
  <c r="N543" i="92"/>
  <c r="O543" i="92" s="1"/>
  <c r="N544" i="92"/>
  <c r="O544" i="92" s="1"/>
  <c r="N545" i="92"/>
  <c r="O545" i="92" s="1"/>
  <c r="N546" i="92"/>
  <c r="O546" i="92" s="1"/>
  <c r="N547" i="92"/>
  <c r="O547" i="92" s="1"/>
  <c r="N548" i="92"/>
  <c r="O548" i="92" s="1"/>
  <c r="N549" i="92"/>
  <c r="O549" i="92" s="1"/>
  <c r="N550" i="92"/>
  <c r="O550" i="92" s="1"/>
  <c r="N551" i="92"/>
  <c r="O551" i="92" s="1"/>
  <c r="N552" i="92"/>
  <c r="O552" i="92" s="1"/>
  <c r="N553" i="92"/>
  <c r="O553" i="92" s="1"/>
  <c r="N554" i="92"/>
  <c r="O554" i="92" s="1"/>
  <c r="N555" i="92"/>
  <c r="O555" i="92" s="1"/>
  <c r="N556" i="92"/>
  <c r="O556" i="92" s="1"/>
  <c r="N557" i="92"/>
  <c r="O557" i="92" s="1"/>
  <c r="N558" i="92"/>
  <c r="O558" i="92" s="1"/>
  <c r="N559" i="92"/>
  <c r="O559" i="92" s="1"/>
  <c r="N560" i="92"/>
  <c r="O560" i="92" s="1"/>
  <c r="N561" i="92"/>
  <c r="O561" i="92" s="1"/>
  <c r="N562" i="92"/>
  <c r="O562" i="92" s="1"/>
  <c r="N563" i="92"/>
  <c r="O563" i="92" s="1"/>
  <c r="N564" i="92"/>
  <c r="O564" i="92" s="1"/>
  <c r="N565" i="92"/>
  <c r="O565" i="92" s="1"/>
  <c r="N566" i="92"/>
  <c r="O566" i="92" s="1"/>
  <c r="N567" i="92"/>
  <c r="O567" i="92" s="1"/>
  <c r="N568" i="92"/>
  <c r="O568" i="92" s="1"/>
  <c r="N569" i="92"/>
  <c r="O569" i="92" s="1"/>
  <c r="N570" i="92"/>
  <c r="O570" i="92" s="1"/>
  <c r="N571" i="92"/>
  <c r="O571" i="92" s="1"/>
  <c r="N572" i="92"/>
  <c r="O572" i="92" s="1"/>
  <c r="N573" i="92"/>
  <c r="O573" i="92" s="1"/>
  <c r="N574" i="92"/>
  <c r="O574" i="92" s="1"/>
  <c r="N575" i="92"/>
  <c r="O575" i="92" s="1"/>
  <c r="N576" i="92"/>
  <c r="O576" i="92" s="1"/>
  <c r="N577" i="92"/>
  <c r="O577" i="92" s="1"/>
  <c r="N578" i="92"/>
  <c r="O578" i="92" s="1"/>
  <c r="N579" i="92"/>
  <c r="O579" i="92" s="1"/>
  <c r="N580" i="92"/>
  <c r="O580" i="92" s="1"/>
  <c r="N581" i="92"/>
  <c r="O581" i="92" s="1"/>
  <c r="N582" i="92"/>
  <c r="O582" i="92" s="1"/>
  <c r="N583" i="92"/>
  <c r="O583" i="92" s="1"/>
  <c r="N584" i="92"/>
  <c r="O584" i="92" s="1"/>
  <c r="N585" i="92"/>
  <c r="O585" i="92" s="1"/>
  <c r="N586" i="92"/>
  <c r="O586" i="92" s="1"/>
  <c r="N587" i="92"/>
  <c r="O587" i="92" s="1"/>
  <c r="N588" i="92"/>
  <c r="O588" i="92" s="1"/>
  <c r="N589" i="92"/>
  <c r="O589" i="92" s="1"/>
  <c r="N590" i="92"/>
  <c r="O590" i="92" s="1"/>
  <c r="N591" i="92"/>
  <c r="O591" i="92" s="1"/>
  <c r="N592" i="92"/>
  <c r="O592" i="92" s="1"/>
  <c r="N593" i="92"/>
  <c r="O593" i="92" s="1"/>
  <c r="N594" i="92"/>
  <c r="O594" i="92" s="1"/>
  <c r="N595" i="92"/>
  <c r="O595" i="92" s="1"/>
  <c r="N596" i="92"/>
  <c r="O596" i="92" s="1"/>
  <c r="N597" i="92"/>
  <c r="O597" i="92" s="1"/>
  <c r="N598" i="92"/>
  <c r="O598" i="92" s="1"/>
  <c r="N599" i="92"/>
  <c r="O599" i="92" s="1"/>
  <c r="N600" i="92"/>
  <c r="O600" i="92" s="1"/>
  <c r="N601" i="92"/>
  <c r="O601" i="92" s="1"/>
  <c r="N602" i="92"/>
  <c r="O602" i="92" s="1"/>
  <c r="N603" i="92"/>
  <c r="O603" i="92" s="1"/>
  <c r="N604" i="92"/>
  <c r="O604" i="92" s="1"/>
  <c r="N605" i="92"/>
  <c r="O605" i="92" s="1"/>
  <c r="N606" i="92"/>
  <c r="O606" i="92" s="1"/>
  <c r="N607" i="92"/>
  <c r="O607" i="92" s="1"/>
  <c r="N608" i="92"/>
  <c r="O608" i="92" s="1"/>
  <c r="N609" i="92"/>
  <c r="O609" i="92" s="1"/>
  <c r="N610" i="92"/>
  <c r="O610" i="92" s="1"/>
  <c r="N611" i="92"/>
  <c r="O611" i="92" s="1"/>
  <c r="N612" i="92"/>
  <c r="O612" i="92" s="1"/>
  <c r="N613" i="92"/>
  <c r="O613" i="92" s="1"/>
  <c r="N614" i="92"/>
  <c r="O614" i="92" s="1"/>
  <c r="N615" i="92"/>
  <c r="O615" i="92" s="1"/>
  <c r="N616" i="92"/>
  <c r="O616" i="92" s="1"/>
  <c r="N617" i="92"/>
  <c r="O617" i="92" s="1"/>
  <c r="N618" i="92"/>
  <c r="O618" i="92" s="1"/>
  <c r="N619" i="92"/>
  <c r="O619" i="92" s="1"/>
  <c r="N620" i="92"/>
  <c r="O620" i="92" s="1"/>
  <c r="N621" i="92"/>
  <c r="O621" i="92" s="1"/>
  <c r="N622" i="92"/>
  <c r="O622" i="92" s="1"/>
  <c r="N623" i="92"/>
  <c r="O623" i="92" s="1"/>
  <c r="N624" i="92"/>
  <c r="O624" i="92" s="1"/>
  <c r="N625" i="92"/>
  <c r="O625" i="92" s="1"/>
  <c r="N626" i="92"/>
  <c r="O626" i="92" s="1"/>
  <c r="N627" i="92"/>
  <c r="O627" i="92" s="1"/>
  <c r="N628" i="92"/>
  <c r="O628" i="92" s="1"/>
  <c r="N629" i="92"/>
  <c r="O629" i="92" s="1"/>
  <c r="N630" i="92"/>
  <c r="O630" i="92" s="1"/>
  <c r="N631" i="92"/>
  <c r="O631" i="92" s="1"/>
  <c r="N632" i="92"/>
  <c r="O632" i="92" s="1"/>
  <c r="N633" i="92"/>
  <c r="O633" i="92" s="1"/>
  <c r="N634" i="92"/>
  <c r="O634" i="92" s="1"/>
  <c r="N635" i="92"/>
  <c r="O635" i="92" s="1"/>
  <c r="N636" i="92"/>
  <c r="O636" i="92" s="1"/>
  <c r="N637" i="92"/>
  <c r="O637" i="92" s="1"/>
  <c r="N638" i="92"/>
  <c r="O638" i="92" s="1"/>
  <c r="N639" i="92"/>
  <c r="O639" i="92" s="1"/>
  <c r="N640" i="92"/>
  <c r="O640" i="92" s="1"/>
  <c r="N641" i="92"/>
  <c r="O641" i="92" s="1"/>
  <c r="N642" i="92"/>
  <c r="O642" i="92" s="1"/>
  <c r="N643" i="92"/>
  <c r="O643" i="92" s="1"/>
  <c r="N644" i="92"/>
  <c r="O644" i="92" s="1"/>
  <c r="N645" i="92"/>
  <c r="O645" i="92" s="1"/>
  <c r="N646" i="92"/>
  <c r="O646" i="92" s="1"/>
  <c r="N647" i="92"/>
  <c r="O647" i="92" s="1"/>
  <c r="N648" i="92"/>
  <c r="O648" i="92" s="1"/>
  <c r="N649" i="92"/>
  <c r="O649" i="92" s="1"/>
  <c r="N650" i="92"/>
  <c r="O650" i="92" s="1"/>
  <c r="N651" i="92"/>
  <c r="O651" i="92" s="1"/>
  <c r="N652" i="92"/>
  <c r="O652" i="92" s="1"/>
  <c r="N653" i="92"/>
  <c r="O653" i="92" s="1"/>
  <c r="N654" i="92"/>
  <c r="O654" i="92" s="1"/>
  <c r="N655" i="92"/>
  <c r="O655" i="92" s="1"/>
  <c r="N656" i="92"/>
  <c r="O656" i="92" s="1"/>
  <c r="N657" i="92"/>
  <c r="O657" i="92" s="1"/>
  <c r="N658" i="92"/>
  <c r="O658" i="92" s="1"/>
  <c r="N659" i="92"/>
  <c r="O659" i="92" s="1"/>
  <c r="N660" i="92"/>
  <c r="O660" i="92" s="1"/>
  <c r="N661" i="92"/>
  <c r="O661" i="92" s="1"/>
  <c r="N662" i="92"/>
  <c r="O662" i="92" s="1"/>
  <c r="N663" i="92"/>
  <c r="O663" i="92" s="1"/>
  <c r="N664" i="92"/>
  <c r="O664" i="92" s="1"/>
  <c r="N665" i="92"/>
  <c r="O665" i="92" s="1"/>
  <c r="N666" i="92"/>
  <c r="O666" i="92" s="1"/>
  <c r="N667" i="92"/>
  <c r="O667" i="92" s="1"/>
  <c r="N668" i="92"/>
  <c r="O668" i="92" s="1"/>
  <c r="N669" i="92"/>
  <c r="O669" i="92" s="1"/>
  <c r="N670" i="92"/>
  <c r="O670" i="92" s="1"/>
  <c r="N671" i="92"/>
  <c r="O671" i="92" s="1"/>
  <c r="N672" i="92"/>
  <c r="O672" i="92" s="1"/>
  <c r="N673" i="92"/>
  <c r="O673" i="92" s="1"/>
  <c r="N674" i="92"/>
  <c r="O674" i="92" s="1"/>
  <c r="N675" i="92"/>
  <c r="O675" i="92" s="1"/>
  <c r="N676" i="92"/>
  <c r="O676" i="92" s="1"/>
  <c r="N677" i="92"/>
  <c r="O677" i="92" s="1"/>
  <c r="N678" i="92"/>
  <c r="O678" i="92" s="1"/>
  <c r="N679" i="92"/>
  <c r="O679" i="92" s="1"/>
  <c r="N680" i="92"/>
  <c r="O680" i="92" s="1"/>
  <c r="N681" i="92"/>
  <c r="O681" i="92" s="1"/>
  <c r="N682" i="92"/>
  <c r="O682" i="92" s="1"/>
  <c r="N683" i="92"/>
  <c r="O683" i="92" s="1"/>
  <c r="N684" i="92"/>
  <c r="O684" i="92" s="1"/>
  <c r="N685" i="92"/>
  <c r="O685" i="92" s="1"/>
  <c r="N686" i="92"/>
  <c r="O686" i="92" s="1"/>
  <c r="N687" i="92"/>
  <c r="O687" i="92" s="1"/>
  <c r="N688" i="92"/>
  <c r="O688" i="92" s="1"/>
  <c r="N689" i="92"/>
  <c r="O689" i="92" s="1"/>
  <c r="N690" i="92"/>
  <c r="O690" i="92" s="1"/>
  <c r="N691" i="92"/>
  <c r="O691" i="92" s="1"/>
  <c r="N692" i="92"/>
  <c r="O692" i="92" s="1"/>
  <c r="N693" i="92"/>
  <c r="O693" i="92" s="1"/>
  <c r="N694" i="92"/>
  <c r="O694" i="92" s="1"/>
  <c r="N695" i="92"/>
  <c r="O695" i="92" s="1"/>
  <c r="N696" i="92"/>
  <c r="O696" i="92" s="1"/>
  <c r="N697" i="92"/>
  <c r="O697" i="92" s="1"/>
  <c r="N698" i="92"/>
  <c r="O698" i="92" s="1"/>
  <c r="N699" i="92"/>
  <c r="O699" i="92" s="1"/>
  <c r="N700" i="92"/>
  <c r="O700" i="92" s="1"/>
  <c r="N701" i="92"/>
  <c r="O701" i="92" s="1"/>
  <c r="N702" i="92"/>
  <c r="O702" i="92" s="1"/>
  <c r="N703" i="92"/>
  <c r="O703" i="92" s="1"/>
  <c r="N704" i="92"/>
  <c r="O704" i="92" s="1"/>
  <c r="N705" i="92"/>
  <c r="O705" i="92" s="1"/>
  <c r="N706" i="92"/>
  <c r="O706" i="92" s="1"/>
  <c r="N707" i="92"/>
  <c r="O707" i="92" s="1"/>
  <c r="N708" i="92"/>
  <c r="O708" i="92" s="1"/>
  <c r="N709" i="92"/>
  <c r="O709" i="92" s="1"/>
  <c r="N710" i="92"/>
  <c r="O710" i="92" s="1"/>
  <c r="N711" i="92"/>
  <c r="O711" i="92" s="1"/>
  <c r="N712" i="92"/>
  <c r="O712" i="92" s="1"/>
  <c r="N713" i="92"/>
  <c r="O713" i="92" s="1"/>
  <c r="N714" i="92"/>
  <c r="O714" i="92" s="1"/>
  <c r="N715" i="92"/>
  <c r="O715" i="92" s="1"/>
  <c r="N716" i="92"/>
  <c r="O716" i="92" s="1"/>
  <c r="N717" i="92"/>
  <c r="O717" i="92" s="1"/>
  <c r="N718" i="92"/>
  <c r="O718" i="92" s="1"/>
  <c r="N719" i="92"/>
  <c r="O719" i="92" s="1"/>
  <c r="N720" i="92"/>
  <c r="O720" i="92" s="1"/>
  <c r="N721" i="92"/>
  <c r="O721" i="92" s="1"/>
  <c r="N722" i="92"/>
  <c r="O722" i="92" s="1"/>
  <c r="N723" i="92"/>
  <c r="O723" i="92" s="1"/>
  <c r="N724" i="92"/>
  <c r="O724" i="92" s="1"/>
  <c r="N725" i="92"/>
  <c r="O725" i="92" s="1"/>
  <c r="N726" i="92"/>
  <c r="O726" i="92" s="1"/>
  <c r="N727" i="92"/>
  <c r="O727" i="92" s="1"/>
  <c r="N728" i="92"/>
  <c r="O728" i="92" s="1"/>
  <c r="N729" i="92"/>
  <c r="O729" i="92" s="1"/>
  <c r="N730" i="92"/>
  <c r="O730" i="92" s="1"/>
  <c r="N731" i="92"/>
  <c r="O731" i="92" s="1"/>
  <c r="N732" i="92"/>
  <c r="O732" i="92" s="1"/>
  <c r="N733" i="92"/>
  <c r="O733" i="92" s="1"/>
  <c r="N734" i="92"/>
  <c r="O734" i="92" s="1"/>
  <c r="N735" i="92"/>
  <c r="O735" i="92" s="1"/>
  <c r="N736" i="92"/>
  <c r="O736" i="92" s="1"/>
  <c r="N737" i="92"/>
  <c r="O737" i="92" s="1"/>
  <c r="N738" i="92"/>
  <c r="O738" i="92" s="1"/>
  <c r="N739" i="92"/>
  <c r="O739" i="92" s="1"/>
  <c r="N740" i="92"/>
  <c r="O740" i="92" s="1"/>
  <c r="N741" i="92"/>
  <c r="O741" i="92" s="1"/>
  <c r="N742" i="92"/>
  <c r="O742" i="92" s="1"/>
  <c r="N743" i="92"/>
  <c r="O743" i="92" s="1"/>
  <c r="N744" i="92"/>
  <c r="O744" i="92" s="1"/>
  <c r="N745" i="92"/>
  <c r="O745" i="92" s="1"/>
  <c r="N746" i="92"/>
  <c r="O746" i="92" s="1"/>
  <c r="N747" i="92"/>
  <c r="O747" i="92" s="1"/>
  <c r="N748" i="92"/>
  <c r="O748" i="92" s="1"/>
  <c r="N749" i="92"/>
  <c r="O749" i="92" s="1"/>
  <c r="N750" i="92"/>
  <c r="O750" i="92" s="1"/>
  <c r="N751" i="92"/>
  <c r="O751" i="92" s="1"/>
  <c r="N752" i="92"/>
  <c r="O752" i="92" s="1"/>
  <c r="N753" i="92"/>
  <c r="O753" i="92" s="1"/>
  <c r="N754" i="92"/>
  <c r="O754" i="92" s="1"/>
  <c r="N755" i="92"/>
  <c r="O755" i="92" s="1"/>
  <c r="N756" i="92"/>
  <c r="O756" i="92" s="1"/>
  <c r="N757" i="92"/>
  <c r="O757" i="92" s="1"/>
  <c r="N758" i="92"/>
  <c r="O758" i="92" s="1"/>
  <c r="N759" i="92"/>
  <c r="O759" i="92" s="1"/>
  <c r="N760" i="92"/>
  <c r="O760" i="92" s="1"/>
  <c r="N761" i="92"/>
  <c r="O761" i="92" s="1"/>
  <c r="N762" i="92"/>
  <c r="O762" i="92" s="1"/>
  <c r="N763" i="92"/>
  <c r="O763" i="92" s="1"/>
  <c r="N764" i="92"/>
  <c r="O764" i="92" s="1"/>
  <c r="N765" i="92"/>
  <c r="O765" i="92" s="1"/>
  <c r="N766" i="92"/>
  <c r="O766" i="92" s="1"/>
  <c r="N767" i="92"/>
  <c r="O767" i="92" s="1"/>
  <c r="N768" i="92"/>
  <c r="O768" i="92" s="1"/>
  <c r="N769" i="92"/>
  <c r="O769" i="92" s="1"/>
  <c r="N770" i="92"/>
  <c r="O770" i="92" s="1"/>
  <c r="N771" i="92"/>
  <c r="O771" i="92" s="1"/>
  <c r="N772" i="92"/>
  <c r="O772" i="92" s="1"/>
  <c r="N773" i="92"/>
  <c r="O773" i="92" s="1"/>
  <c r="N774" i="92"/>
  <c r="O774" i="92" s="1"/>
  <c r="N775" i="92"/>
  <c r="O775" i="92" s="1"/>
  <c r="N776" i="92"/>
  <c r="O776" i="92" s="1"/>
  <c r="N777" i="92"/>
  <c r="O777" i="92" s="1"/>
  <c r="N778" i="92"/>
  <c r="O778" i="92" s="1"/>
  <c r="N779" i="92"/>
  <c r="O779" i="92" s="1"/>
  <c r="N780" i="92"/>
  <c r="O780" i="92" s="1"/>
  <c r="N781" i="92"/>
  <c r="O781" i="92" s="1"/>
  <c r="N782" i="92"/>
  <c r="O782" i="92" s="1"/>
  <c r="N783" i="92"/>
  <c r="O783" i="92" s="1"/>
  <c r="N784" i="92"/>
  <c r="O784" i="92" s="1"/>
  <c r="N785" i="92"/>
  <c r="O785" i="92" s="1"/>
  <c r="N786" i="92"/>
  <c r="O786" i="92" s="1"/>
  <c r="N787" i="92"/>
  <c r="O787" i="92" s="1"/>
  <c r="N788" i="92"/>
  <c r="O788" i="92" s="1"/>
  <c r="N789" i="92"/>
  <c r="O789" i="92" s="1"/>
  <c r="N790" i="92"/>
  <c r="O790" i="92" s="1"/>
  <c r="N791" i="92"/>
  <c r="O791" i="92" s="1"/>
  <c r="N792" i="92"/>
  <c r="O792" i="92" s="1"/>
  <c r="N793" i="92"/>
  <c r="O793" i="92" s="1"/>
  <c r="N794" i="92"/>
  <c r="O794" i="92" s="1"/>
  <c r="N795" i="92"/>
  <c r="O795" i="92" s="1"/>
  <c r="N796" i="92"/>
  <c r="O796" i="92" s="1"/>
  <c r="N797" i="92"/>
  <c r="O797" i="92" s="1"/>
  <c r="N798" i="92"/>
  <c r="O798" i="92" s="1"/>
  <c r="N799" i="92"/>
  <c r="O799" i="92" s="1"/>
  <c r="N800" i="92"/>
  <c r="O800" i="92" s="1"/>
  <c r="N801" i="92"/>
  <c r="O801" i="92" s="1"/>
  <c r="N802" i="92"/>
  <c r="O802" i="92" s="1"/>
  <c r="N803" i="92"/>
  <c r="O803" i="92" s="1"/>
  <c r="N804" i="92"/>
  <c r="O804" i="92" s="1"/>
  <c r="N805" i="92"/>
  <c r="O805" i="92" s="1"/>
  <c r="N806" i="92"/>
  <c r="O806" i="92" s="1"/>
  <c r="N807" i="92"/>
  <c r="O807" i="92" s="1"/>
  <c r="N808" i="92"/>
  <c r="O808" i="92" s="1"/>
  <c r="N809" i="92"/>
  <c r="O809" i="92" s="1"/>
  <c r="N810" i="92"/>
  <c r="O810" i="92" s="1"/>
  <c r="N811" i="92"/>
  <c r="O811" i="92" s="1"/>
  <c r="N812" i="92"/>
  <c r="O812" i="92" s="1"/>
  <c r="N813" i="92"/>
  <c r="O813" i="92" s="1"/>
  <c r="N814" i="92"/>
  <c r="O814" i="92" s="1"/>
  <c r="N815" i="92"/>
  <c r="O815" i="92" s="1"/>
  <c r="N816" i="92"/>
  <c r="O816" i="92" s="1"/>
  <c r="N817" i="92"/>
  <c r="O817" i="92" s="1"/>
  <c r="N818" i="92"/>
  <c r="O818" i="92" s="1"/>
  <c r="N819" i="92"/>
  <c r="O819" i="92" s="1"/>
  <c r="N820" i="92"/>
  <c r="O820" i="92" s="1"/>
  <c r="N821" i="92"/>
  <c r="O821" i="92" s="1"/>
  <c r="N822" i="92"/>
  <c r="O822" i="92" s="1"/>
  <c r="N823" i="92"/>
  <c r="O823" i="92" s="1"/>
  <c r="N824" i="92"/>
  <c r="O824" i="92" s="1"/>
  <c r="N825" i="92"/>
  <c r="O825" i="92" s="1"/>
  <c r="N826" i="92"/>
  <c r="O826" i="92" s="1"/>
  <c r="N827" i="92"/>
  <c r="O827" i="92" s="1"/>
  <c r="N828" i="92"/>
  <c r="O828" i="92" s="1"/>
  <c r="N829" i="92"/>
  <c r="O829" i="92" s="1"/>
  <c r="N830" i="92"/>
  <c r="O830" i="92" s="1"/>
  <c r="N831" i="92"/>
  <c r="O831" i="92" s="1"/>
  <c r="N832" i="92"/>
  <c r="O832" i="92" s="1"/>
  <c r="N833" i="92"/>
  <c r="O833" i="92" s="1"/>
  <c r="N834" i="92"/>
  <c r="O834" i="92" s="1"/>
  <c r="N835" i="92"/>
  <c r="O835" i="92" s="1"/>
  <c r="N836" i="92"/>
  <c r="O836" i="92" s="1"/>
  <c r="N837" i="92"/>
  <c r="O837" i="92" s="1"/>
  <c r="N838" i="92"/>
  <c r="O838" i="92" s="1"/>
  <c r="N839" i="92"/>
  <c r="O839" i="92" s="1"/>
  <c r="N840" i="92"/>
  <c r="O840" i="92" s="1"/>
  <c r="N841" i="92"/>
  <c r="O841" i="92" s="1"/>
  <c r="N842" i="92"/>
  <c r="O842" i="92" s="1"/>
  <c r="N843" i="92"/>
  <c r="O843" i="92" s="1"/>
  <c r="N844" i="92"/>
  <c r="O844" i="92" s="1"/>
  <c r="N845" i="92"/>
  <c r="O845" i="92" s="1"/>
  <c r="N846" i="92"/>
  <c r="O846" i="92" s="1"/>
  <c r="N847" i="92"/>
  <c r="O847" i="92" s="1"/>
  <c r="N848" i="92"/>
  <c r="O848" i="92" s="1"/>
  <c r="N849" i="92"/>
  <c r="O849" i="92" s="1"/>
  <c r="N850" i="92"/>
  <c r="O850" i="92" s="1"/>
  <c r="N851" i="92"/>
  <c r="O851" i="92" s="1"/>
  <c r="N852" i="92"/>
  <c r="O852" i="92" s="1"/>
  <c r="N853" i="92"/>
  <c r="O853" i="92" s="1"/>
  <c r="N854" i="92"/>
  <c r="O854" i="92" s="1"/>
  <c r="N855" i="92"/>
  <c r="O855" i="92" s="1"/>
  <c r="N856" i="92"/>
  <c r="O856" i="92" s="1"/>
  <c r="N857" i="92"/>
  <c r="O857" i="92" s="1"/>
  <c r="N858" i="92"/>
  <c r="O858" i="92" s="1"/>
  <c r="N859" i="92"/>
  <c r="O859" i="92" s="1"/>
  <c r="N860" i="92"/>
  <c r="O860" i="92" s="1"/>
  <c r="N861" i="92"/>
  <c r="O861" i="92" s="1"/>
  <c r="N862" i="92"/>
  <c r="O862" i="92" s="1"/>
  <c r="N863" i="92"/>
  <c r="O863" i="92" s="1"/>
  <c r="N864" i="92"/>
  <c r="O864" i="92" s="1"/>
  <c r="N865" i="92"/>
  <c r="O865" i="92" s="1"/>
  <c r="N866" i="92"/>
  <c r="O866" i="92" s="1"/>
  <c r="N867" i="92"/>
  <c r="O867" i="92" s="1"/>
  <c r="N868" i="92"/>
  <c r="O868" i="92" s="1"/>
  <c r="N869" i="92"/>
  <c r="O869" i="92" s="1"/>
  <c r="N870" i="92"/>
  <c r="O870" i="92" s="1"/>
  <c r="N871" i="92"/>
  <c r="O871" i="92" s="1"/>
  <c r="N872" i="92"/>
  <c r="O872" i="92" s="1"/>
  <c r="N873" i="92"/>
  <c r="O873" i="92" s="1"/>
  <c r="N874" i="92"/>
  <c r="O874" i="92" s="1"/>
  <c r="N875" i="92"/>
  <c r="O875" i="92" s="1"/>
  <c r="N876" i="92"/>
  <c r="O876" i="92" s="1"/>
  <c r="N877" i="92"/>
  <c r="O877" i="92" s="1"/>
  <c r="N878" i="92"/>
  <c r="O878" i="92" s="1"/>
  <c r="N879" i="92"/>
  <c r="O879" i="92" s="1"/>
  <c r="N880" i="92"/>
  <c r="O880" i="92" s="1"/>
  <c r="N881" i="92"/>
  <c r="O881" i="92" s="1"/>
  <c r="N882" i="92"/>
  <c r="O882" i="92" s="1"/>
  <c r="N883" i="92"/>
  <c r="O883" i="92" s="1"/>
  <c r="N884" i="92"/>
  <c r="O884" i="92" s="1"/>
  <c r="N885" i="92"/>
  <c r="O885" i="92" s="1"/>
  <c r="N886" i="92"/>
  <c r="O886" i="92" s="1"/>
  <c r="N887" i="92"/>
  <c r="O887" i="92" s="1"/>
  <c r="N888" i="92"/>
  <c r="O888" i="92" s="1"/>
  <c r="N889" i="92"/>
  <c r="O889" i="92" s="1"/>
  <c r="N890" i="92"/>
  <c r="O890" i="92" s="1"/>
  <c r="N891" i="92"/>
  <c r="O891" i="92" s="1"/>
  <c r="N892" i="92"/>
  <c r="O892" i="92" s="1"/>
  <c r="N893" i="92"/>
  <c r="O893" i="92" s="1"/>
  <c r="N894" i="92"/>
  <c r="O894" i="92" s="1"/>
  <c r="N895" i="92"/>
  <c r="O895" i="92" s="1"/>
  <c r="N896" i="92"/>
  <c r="O896" i="92" s="1"/>
  <c r="N897" i="92"/>
  <c r="O897" i="92" s="1"/>
  <c r="N898" i="92"/>
  <c r="O898" i="92" s="1"/>
  <c r="N899" i="92"/>
  <c r="O899" i="92" s="1"/>
  <c r="N900" i="92"/>
  <c r="O900" i="92" s="1"/>
  <c r="N901" i="92"/>
  <c r="O901" i="92" s="1"/>
  <c r="N902" i="92"/>
  <c r="O902" i="92" s="1"/>
  <c r="N903" i="92"/>
  <c r="O903" i="92" s="1"/>
  <c r="N904" i="92"/>
  <c r="O904" i="92" s="1"/>
  <c r="N905" i="92"/>
  <c r="O905" i="92" s="1"/>
  <c r="N906" i="92"/>
  <c r="O906" i="92" s="1"/>
  <c r="N907" i="92"/>
  <c r="O907" i="92" s="1"/>
  <c r="N908" i="92"/>
  <c r="O908" i="92" s="1"/>
  <c r="N909" i="92"/>
  <c r="O909" i="92" s="1"/>
  <c r="N910" i="92"/>
  <c r="O910" i="92" s="1"/>
  <c r="N911" i="92"/>
  <c r="O911" i="92" s="1"/>
  <c r="N912" i="92"/>
  <c r="O912" i="92" s="1"/>
  <c r="N913" i="92"/>
  <c r="O913" i="92" s="1"/>
  <c r="N914" i="92"/>
  <c r="O914" i="92" s="1"/>
  <c r="N915" i="92"/>
  <c r="O915" i="92" s="1"/>
  <c r="N916" i="92"/>
  <c r="O916" i="92" s="1"/>
  <c r="N917" i="92"/>
  <c r="O917" i="92" s="1"/>
  <c r="N918" i="92"/>
  <c r="O918" i="92" s="1"/>
  <c r="N919" i="92"/>
  <c r="O919" i="92" s="1"/>
  <c r="N920" i="92"/>
  <c r="O920" i="92" s="1"/>
  <c r="N921" i="92"/>
  <c r="O921" i="92" s="1"/>
  <c r="N922" i="92"/>
  <c r="O922" i="92" s="1"/>
  <c r="N923" i="92"/>
  <c r="O923" i="92" s="1"/>
  <c r="N924" i="92"/>
  <c r="O924" i="92" s="1"/>
  <c r="N925" i="92"/>
  <c r="O925" i="92" s="1"/>
  <c r="N926" i="92"/>
  <c r="O926" i="92" s="1"/>
  <c r="N927" i="92"/>
  <c r="O927" i="92" s="1"/>
  <c r="N928" i="92"/>
  <c r="O928" i="92" s="1"/>
  <c r="N929" i="92"/>
  <c r="O929" i="92" s="1"/>
  <c r="N930" i="92"/>
  <c r="O930" i="92" s="1"/>
  <c r="N931" i="92"/>
  <c r="O931" i="92" s="1"/>
  <c r="N932" i="92"/>
  <c r="O932" i="92" s="1"/>
  <c r="N933" i="92"/>
  <c r="O933" i="92" s="1"/>
  <c r="N934" i="92"/>
  <c r="O934" i="92" s="1"/>
  <c r="N935" i="92"/>
  <c r="O935" i="92" s="1"/>
  <c r="N936" i="92"/>
  <c r="O936" i="92" s="1"/>
  <c r="N937" i="92"/>
  <c r="O937" i="92" s="1"/>
  <c r="N938" i="92"/>
  <c r="O938" i="92" s="1"/>
  <c r="N939" i="92"/>
  <c r="O939" i="92" s="1"/>
  <c r="N940" i="92"/>
  <c r="O940" i="92" s="1"/>
  <c r="N941" i="92"/>
  <c r="O941" i="92" s="1"/>
  <c r="N942" i="92"/>
  <c r="O942" i="92" s="1"/>
  <c r="N943" i="92"/>
  <c r="O943" i="92" s="1"/>
  <c r="N944" i="92"/>
  <c r="O944" i="92" s="1"/>
  <c r="N945" i="92"/>
  <c r="O945" i="92" s="1"/>
  <c r="N946" i="92"/>
  <c r="O946" i="92" s="1"/>
  <c r="N947" i="92"/>
  <c r="O947" i="92" s="1"/>
  <c r="N948" i="92"/>
  <c r="O948" i="92" s="1"/>
  <c r="N949" i="92"/>
  <c r="O949" i="92" s="1"/>
  <c r="N950" i="92"/>
  <c r="O950" i="92" s="1"/>
  <c r="N951" i="92"/>
  <c r="O951" i="92" s="1"/>
  <c r="N952" i="92"/>
  <c r="O952" i="92" s="1"/>
  <c r="N953" i="92"/>
  <c r="O953" i="92" s="1"/>
  <c r="N954" i="92"/>
  <c r="O954" i="92" s="1"/>
  <c r="N955" i="92"/>
  <c r="O955" i="92" s="1"/>
  <c r="N956" i="92"/>
  <c r="O956" i="92" s="1"/>
  <c r="N957" i="92"/>
  <c r="O957" i="92" s="1"/>
  <c r="N958" i="92"/>
  <c r="O958" i="92" s="1"/>
  <c r="N959" i="92"/>
  <c r="O959" i="92" s="1"/>
  <c r="N960" i="92"/>
  <c r="O960" i="92" s="1"/>
  <c r="N961" i="92"/>
  <c r="O961" i="92" s="1"/>
  <c r="N962" i="92"/>
  <c r="O962" i="92" s="1"/>
  <c r="N963" i="92"/>
  <c r="O963" i="92" s="1"/>
  <c r="N964" i="92"/>
  <c r="O964" i="92" s="1"/>
  <c r="N965" i="92"/>
  <c r="O965" i="92" s="1"/>
  <c r="N966" i="92"/>
  <c r="O966" i="92" s="1"/>
  <c r="N967" i="92"/>
  <c r="O967" i="92" s="1"/>
  <c r="N968" i="92"/>
  <c r="O968" i="92" s="1"/>
  <c r="N969" i="92"/>
  <c r="O969" i="92" s="1"/>
  <c r="N970" i="92"/>
  <c r="O970" i="92" s="1"/>
  <c r="N971" i="92"/>
  <c r="O971" i="92" s="1"/>
  <c r="N972" i="92"/>
  <c r="O972" i="92" s="1"/>
  <c r="N973" i="92"/>
  <c r="O973" i="92" s="1"/>
  <c r="N974" i="92"/>
  <c r="O974" i="92" s="1"/>
  <c r="N975" i="92"/>
  <c r="O975" i="92" s="1"/>
  <c r="N976" i="92"/>
  <c r="O976" i="92" s="1"/>
  <c r="N977" i="92"/>
  <c r="O977" i="92" s="1"/>
  <c r="N978" i="92"/>
  <c r="O978" i="92" s="1"/>
  <c r="N979" i="92"/>
  <c r="O979" i="92" s="1"/>
  <c r="N980" i="92"/>
  <c r="O980" i="92" s="1"/>
  <c r="N981" i="92"/>
  <c r="O981" i="92" s="1"/>
  <c r="N982" i="92"/>
  <c r="O982" i="92" s="1"/>
  <c r="N983" i="92"/>
  <c r="O983" i="92" s="1"/>
  <c r="N984" i="92"/>
  <c r="O984" i="92" s="1"/>
  <c r="N985" i="92"/>
  <c r="O985" i="92" s="1"/>
  <c r="N986" i="92"/>
  <c r="O986" i="92" s="1"/>
  <c r="N987" i="92"/>
  <c r="O987" i="92" s="1"/>
  <c r="N988" i="92"/>
  <c r="O988" i="92" s="1"/>
  <c r="N989" i="92"/>
  <c r="O989" i="92" s="1"/>
  <c r="N990" i="92"/>
  <c r="O990" i="92" s="1"/>
  <c r="N991" i="92"/>
  <c r="O991" i="92" s="1"/>
  <c r="N992" i="92"/>
  <c r="O992" i="92" s="1"/>
  <c r="N993" i="92"/>
  <c r="O993" i="92" s="1"/>
  <c r="N994" i="92"/>
  <c r="O994" i="92" s="1"/>
  <c r="N995" i="92"/>
  <c r="O995" i="92" s="1"/>
  <c r="N996" i="92"/>
  <c r="O996" i="92" s="1"/>
  <c r="N997" i="92"/>
  <c r="O997" i="92" s="1"/>
  <c r="N998" i="92"/>
  <c r="O998" i="92" s="1"/>
  <c r="N999" i="92"/>
  <c r="O999" i="92" s="1"/>
  <c r="N1000" i="92"/>
  <c r="O1000" i="92" s="1"/>
  <c r="N1001" i="92"/>
  <c r="O1001" i="92" s="1"/>
  <c r="N1002" i="92"/>
  <c r="O1002" i="92" s="1"/>
  <c r="N1003" i="92"/>
  <c r="O1003" i="92" s="1"/>
  <c r="N1004" i="92"/>
  <c r="O1004" i="92" s="1"/>
  <c r="N1005" i="92"/>
  <c r="O1005" i="92" s="1"/>
  <c r="N1006" i="92"/>
  <c r="O1006" i="92" s="1"/>
  <c r="N1007" i="92"/>
  <c r="O1007" i="92" s="1"/>
  <c r="N1008" i="92"/>
  <c r="O1008" i="92" s="1"/>
  <c r="N1009" i="92"/>
  <c r="O1009" i="92" s="1"/>
  <c r="N1010" i="92"/>
  <c r="O1010" i="92" s="1"/>
  <c r="N1011" i="92"/>
  <c r="O1011" i="92" s="1"/>
  <c r="N1012" i="92"/>
  <c r="O1012" i="92" s="1"/>
  <c r="N1013" i="92"/>
  <c r="O1013" i="92" s="1"/>
  <c r="N1014" i="92"/>
  <c r="O1014" i="92" s="1"/>
  <c r="N1015" i="92"/>
  <c r="O1015" i="92" s="1"/>
  <c r="N1016" i="92"/>
  <c r="O1016" i="92" s="1"/>
  <c r="N1017" i="92"/>
  <c r="O1017" i="92" s="1"/>
  <c r="N1018" i="92"/>
  <c r="O1018" i="92" s="1"/>
  <c r="N1019" i="92"/>
  <c r="O1019" i="92" s="1"/>
  <c r="N1020" i="92"/>
  <c r="O1020" i="92" s="1"/>
  <c r="N1021" i="92"/>
  <c r="O1021" i="92" s="1"/>
  <c r="N1022" i="92"/>
  <c r="O1022" i="92" s="1"/>
  <c r="N1023" i="92"/>
  <c r="O1023" i="92" s="1"/>
  <c r="N1024" i="92"/>
  <c r="O1024" i="92" s="1"/>
  <c r="N1025" i="92"/>
  <c r="O1025" i="92" s="1"/>
  <c r="N1026" i="92"/>
  <c r="O1026" i="92" s="1"/>
  <c r="N1027" i="92"/>
  <c r="O1027" i="92" s="1"/>
  <c r="N1028" i="92"/>
  <c r="O1028" i="92" s="1"/>
  <c r="N1029" i="92"/>
  <c r="O1029" i="92" s="1"/>
  <c r="N1030" i="92"/>
  <c r="O1030" i="92" s="1"/>
  <c r="N1031" i="92"/>
  <c r="O1031" i="92" s="1"/>
  <c r="N1032" i="92"/>
  <c r="O1032" i="92" s="1"/>
  <c r="N1033" i="92"/>
  <c r="O1033" i="92" s="1"/>
  <c r="N1034" i="92"/>
  <c r="O1034" i="92" s="1"/>
  <c r="N1035" i="92"/>
  <c r="O1035" i="92" s="1"/>
  <c r="N1036" i="92"/>
  <c r="O1036" i="92" s="1"/>
  <c r="N1037" i="92"/>
  <c r="O1037" i="92" s="1"/>
  <c r="N1038" i="92"/>
  <c r="O1038" i="92" s="1"/>
  <c r="N1039" i="92"/>
  <c r="O1039" i="92" s="1"/>
  <c r="N1040" i="92"/>
  <c r="O1040" i="92" s="1"/>
  <c r="N1041" i="92"/>
  <c r="O1041" i="92" s="1"/>
  <c r="N1042" i="92"/>
  <c r="O1042" i="92" s="1"/>
  <c r="N1043" i="92"/>
  <c r="O1043" i="92" s="1"/>
  <c r="N1044" i="92"/>
  <c r="O1044" i="92" s="1"/>
  <c r="N1045" i="92"/>
  <c r="O1045" i="92" s="1"/>
  <c r="N1046" i="92"/>
  <c r="O1046" i="92" s="1"/>
  <c r="N1047" i="92"/>
  <c r="O1047" i="92" s="1"/>
  <c r="N1048" i="92"/>
  <c r="O1048" i="92" s="1"/>
  <c r="N1049" i="92"/>
  <c r="O1049" i="92" s="1"/>
  <c r="N1050" i="92"/>
  <c r="O1050" i="92" s="1"/>
  <c r="N1051" i="92"/>
  <c r="O1051" i="92" s="1"/>
  <c r="N1052" i="92"/>
  <c r="O1052" i="92" s="1"/>
  <c r="N1053" i="92"/>
  <c r="O1053" i="92" s="1"/>
  <c r="N1054" i="92"/>
  <c r="O1054" i="92" s="1"/>
  <c r="N1055" i="92"/>
  <c r="O1055" i="92" s="1"/>
  <c r="N1056" i="92"/>
  <c r="O1056" i="92" s="1"/>
  <c r="N1057" i="92"/>
  <c r="O1057" i="92" s="1"/>
  <c r="N1058" i="92"/>
  <c r="O1058" i="92" s="1"/>
  <c r="N1059" i="92"/>
  <c r="O1059" i="92" s="1"/>
  <c r="N1060" i="92"/>
  <c r="O1060" i="92" s="1"/>
  <c r="N1061" i="92"/>
  <c r="O1061" i="92" s="1"/>
  <c r="N1062" i="92"/>
  <c r="O1062" i="92" s="1"/>
  <c r="N1063" i="92"/>
  <c r="O1063" i="92" s="1"/>
  <c r="N1064" i="92"/>
  <c r="O1064" i="92" s="1"/>
  <c r="N1065" i="92"/>
  <c r="O1065" i="92" s="1"/>
  <c r="N1066" i="92"/>
  <c r="O1066" i="92" s="1"/>
  <c r="N1067" i="92"/>
  <c r="O1067" i="92" s="1"/>
  <c r="N1068" i="92"/>
  <c r="O1068" i="92" s="1"/>
  <c r="N1069" i="92"/>
  <c r="O1069" i="92" s="1"/>
  <c r="N1070" i="92"/>
  <c r="O1070" i="92" s="1"/>
  <c r="N1071" i="92"/>
  <c r="O1071" i="92" s="1"/>
  <c r="N1072" i="92"/>
  <c r="O1072" i="92" s="1"/>
  <c r="N1073" i="92"/>
  <c r="O1073" i="92" s="1"/>
  <c r="N1074" i="92"/>
  <c r="O1074" i="92" s="1"/>
  <c r="N1075" i="92"/>
  <c r="O1075" i="92" s="1"/>
  <c r="N1076" i="92"/>
  <c r="O1076" i="92" s="1"/>
  <c r="N1077" i="92"/>
  <c r="O1077" i="92" s="1"/>
  <c r="N1078" i="92"/>
  <c r="O1078" i="92" s="1"/>
  <c r="N1079" i="92"/>
  <c r="O1079" i="92" s="1"/>
  <c r="N1080" i="92"/>
  <c r="O1080" i="92" s="1"/>
  <c r="N1081" i="92"/>
  <c r="O1081" i="92" s="1"/>
  <c r="N1082" i="92"/>
  <c r="O1082" i="92" s="1"/>
  <c r="N1083" i="92"/>
  <c r="O1083" i="92" s="1"/>
  <c r="N1084" i="92"/>
  <c r="O1084" i="92" s="1"/>
  <c r="N85" i="92"/>
  <c r="O85" i="92" s="1"/>
  <c r="Q86" i="92"/>
  <c r="Q87" i="92"/>
  <c r="X87" i="92" s="1"/>
  <c r="Q88" i="92"/>
  <c r="Q89" i="92"/>
  <c r="Q90" i="92"/>
  <c r="Q91" i="92"/>
  <c r="Q92" i="92"/>
  <c r="X92" i="92" s="1"/>
  <c r="Q93" i="92"/>
  <c r="Q94" i="92"/>
  <c r="Q95" i="92"/>
  <c r="Q96" i="92"/>
  <c r="Q97" i="92"/>
  <c r="Q98" i="92"/>
  <c r="Q99" i="92"/>
  <c r="W99" i="92" s="1"/>
  <c r="Q100" i="92"/>
  <c r="Q101" i="92"/>
  <c r="Q102" i="92"/>
  <c r="Q103" i="92"/>
  <c r="W103" i="92" s="1"/>
  <c r="Q104" i="92"/>
  <c r="W104" i="92" s="1"/>
  <c r="Q105" i="92"/>
  <c r="Q106" i="92"/>
  <c r="Q107" i="92"/>
  <c r="Q108" i="92"/>
  <c r="Q109" i="92"/>
  <c r="Y109" i="92" s="1"/>
  <c r="Q110" i="92"/>
  <c r="Q111" i="92"/>
  <c r="W111" i="92" s="1"/>
  <c r="Q112" i="92"/>
  <c r="Q113" i="92"/>
  <c r="T113" i="92" s="1"/>
  <c r="Q114" i="92"/>
  <c r="W114" i="92" s="1"/>
  <c r="Q115" i="92"/>
  <c r="R115" i="92" s="1"/>
  <c r="Q116" i="92"/>
  <c r="T116" i="92" s="1"/>
  <c r="Q117" i="92"/>
  <c r="Q118" i="92"/>
  <c r="Q119" i="92"/>
  <c r="Q120" i="92"/>
  <c r="Q121" i="92"/>
  <c r="Q122" i="92"/>
  <c r="Q123" i="92"/>
  <c r="X123" i="92" s="1"/>
  <c r="Q124" i="92"/>
  <c r="Q125" i="92"/>
  <c r="Q126" i="92"/>
  <c r="W126" i="92" s="1"/>
  <c r="Q127" i="92"/>
  <c r="S127" i="92" s="1"/>
  <c r="Q128" i="92"/>
  <c r="U128" i="92" s="1"/>
  <c r="Q129" i="92"/>
  <c r="S129" i="92" s="1"/>
  <c r="Q130" i="92"/>
  <c r="Q131" i="92"/>
  <c r="Q132" i="92"/>
  <c r="Q133" i="92"/>
  <c r="Q134" i="92"/>
  <c r="Q135" i="92"/>
  <c r="Q136" i="92"/>
  <c r="Q137" i="92"/>
  <c r="Q138" i="92"/>
  <c r="Q139" i="92"/>
  <c r="S139" i="92" s="1"/>
  <c r="Q140" i="92"/>
  <c r="X140" i="92" s="1"/>
  <c r="Q141" i="92"/>
  <c r="Q142" i="92"/>
  <c r="Q143" i="92"/>
  <c r="Q144" i="92"/>
  <c r="Q145" i="92"/>
  <c r="Q146" i="92"/>
  <c r="Q147" i="92"/>
  <c r="W147" i="92" s="1"/>
  <c r="Q148" i="92"/>
  <c r="Q149" i="92"/>
  <c r="Q150" i="92"/>
  <c r="Q151" i="92"/>
  <c r="W151" i="92" s="1"/>
  <c r="Q152" i="92"/>
  <c r="X152" i="92" s="1"/>
  <c r="Q153" i="92"/>
  <c r="Q154" i="92"/>
  <c r="Q155" i="92"/>
  <c r="Q156" i="92"/>
  <c r="Q157" i="92"/>
  <c r="Y157" i="92" s="1"/>
  <c r="Q158" i="92"/>
  <c r="Q159" i="92"/>
  <c r="W159" i="92" s="1"/>
  <c r="Q160" i="92"/>
  <c r="Q161" i="92"/>
  <c r="R161" i="92" s="1"/>
  <c r="Q162" i="92"/>
  <c r="W162" i="92" s="1"/>
  <c r="Q163" i="92"/>
  <c r="R163" i="92" s="1"/>
  <c r="Q164" i="92"/>
  <c r="U164" i="92" s="1"/>
  <c r="Q165" i="92"/>
  <c r="Q166" i="92"/>
  <c r="Q167" i="92"/>
  <c r="Q168" i="92"/>
  <c r="Q169" i="92"/>
  <c r="Q170" i="92"/>
  <c r="Q171" i="92"/>
  <c r="W171" i="92" s="1"/>
  <c r="Q172" i="92"/>
  <c r="Q173" i="92"/>
  <c r="Q174" i="92"/>
  <c r="W174" i="92" s="1"/>
  <c r="Q175" i="92"/>
  <c r="R175" i="92" s="1"/>
  <c r="Q176" i="92"/>
  <c r="R176" i="92" s="1"/>
  <c r="Q177" i="92"/>
  <c r="Q178" i="92"/>
  <c r="Q179" i="92"/>
  <c r="Q180" i="92"/>
  <c r="Q181" i="92"/>
  <c r="Q182" i="92"/>
  <c r="Q183" i="92"/>
  <c r="W183" i="92" s="1"/>
  <c r="Q184" i="92"/>
  <c r="Q185" i="92"/>
  <c r="Q186" i="92"/>
  <c r="W186" i="92" s="1"/>
  <c r="Q187" i="92"/>
  <c r="Q188" i="92"/>
  <c r="S188" i="92" s="1"/>
  <c r="Q189" i="92"/>
  <c r="Q190" i="92"/>
  <c r="Q191" i="92"/>
  <c r="Q192" i="92"/>
  <c r="Q193" i="92"/>
  <c r="Q194" i="92"/>
  <c r="Q195" i="92"/>
  <c r="X195" i="92" s="1"/>
  <c r="Q196" i="92"/>
  <c r="Q197" i="92"/>
  <c r="R197" i="92" s="1"/>
  <c r="Q198" i="92"/>
  <c r="Q199" i="92"/>
  <c r="R199" i="92" s="1"/>
  <c r="Q200" i="92"/>
  <c r="S200" i="92" s="1"/>
  <c r="Q201" i="92"/>
  <c r="R201" i="92" s="1"/>
  <c r="Q202" i="92"/>
  <c r="Q203" i="92"/>
  <c r="Q204" i="92"/>
  <c r="Q205" i="92"/>
  <c r="Y205" i="92" s="1"/>
  <c r="Q206" i="92"/>
  <c r="Q207" i="92"/>
  <c r="W207" i="92" s="1"/>
  <c r="Q208" i="92"/>
  <c r="Q209" i="92"/>
  <c r="R209" i="92" s="1"/>
  <c r="Q210" i="92"/>
  <c r="Q211" i="92"/>
  <c r="S211" i="92" s="1"/>
  <c r="Q212" i="92"/>
  <c r="X212" i="92" s="1"/>
  <c r="Q213" i="92"/>
  <c r="T213" i="92" s="1"/>
  <c r="Q214" i="92"/>
  <c r="Q215" i="92"/>
  <c r="Q216" i="92"/>
  <c r="Q217" i="92"/>
  <c r="Q218" i="92"/>
  <c r="Q219" i="92"/>
  <c r="W219" i="92" s="1"/>
  <c r="Q220" i="92"/>
  <c r="Q221" i="92"/>
  <c r="U221" i="92" s="1"/>
  <c r="Q222" i="92"/>
  <c r="W222" i="92" s="1"/>
  <c r="Q223" i="92"/>
  <c r="Q224" i="92"/>
  <c r="S224" i="92" s="1"/>
  <c r="Q225" i="92"/>
  <c r="R225" i="92" s="1"/>
  <c r="Q226" i="92"/>
  <c r="Q227" i="92"/>
  <c r="Q228" i="92"/>
  <c r="Q229" i="92"/>
  <c r="Q230" i="92"/>
  <c r="Q231" i="92"/>
  <c r="W231" i="92" s="1"/>
  <c r="Q232" i="92"/>
  <c r="Q233" i="92"/>
  <c r="R233" i="92" s="1"/>
  <c r="Q234" i="92"/>
  <c r="W234" i="92" s="1"/>
  <c r="Q235" i="92"/>
  <c r="S235" i="92" s="1"/>
  <c r="Q236" i="92"/>
  <c r="S236" i="92" s="1"/>
  <c r="Q237" i="92"/>
  <c r="Q238" i="92"/>
  <c r="Q239" i="92"/>
  <c r="Q240" i="92"/>
  <c r="Q241" i="92"/>
  <c r="Q242" i="92"/>
  <c r="Q243" i="92"/>
  <c r="X243" i="92" s="1"/>
  <c r="Q244" i="92"/>
  <c r="Q245" i="92"/>
  <c r="Q246" i="92"/>
  <c r="W246" i="92" s="1"/>
  <c r="Q247" i="92"/>
  <c r="S247" i="92" s="1"/>
  <c r="Q248" i="92"/>
  <c r="R248" i="92" s="1"/>
  <c r="Q249" i="92"/>
  <c r="Q250" i="92"/>
  <c r="Q251" i="92"/>
  <c r="Q252" i="92"/>
  <c r="Q253" i="92"/>
  <c r="Y253" i="92" s="1"/>
  <c r="Q254" i="92"/>
  <c r="Q255" i="92"/>
  <c r="X255" i="92" s="1"/>
  <c r="Q256" i="92"/>
  <c r="Q257" i="92"/>
  <c r="S257" i="92" s="1"/>
  <c r="Q258" i="92"/>
  <c r="Q259" i="92"/>
  <c r="R259" i="92" s="1"/>
  <c r="Q260" i="92"/>
  <c r="R260" i="92" s="1"/>
  <c r="Q261" i="92"/>
  <c r="Q262" i="92"/>
  <c r="Q263" i="92"/>
  <c r="Q264" i="92"/>
  <c r="Q265" i="92"/>
  <c r="Q266" i="92"/>
  <c r="Q267" i="92"/>
  <c r="W267" i="92" s="1"/>
  <c r="Q268" i="92"/>
  <c r="Q269" i="92"/>
  <c r="Q270" i="92"/>
  <c r="Q271" i="92"/>
  <c r="Q272" i="92"/>
  <c r="S272" i="92" s="1"/>
  <c r="Q273" i="92"/>
  <c r="Q274" i="92"/>
  <c r="Q275" i="92"/>
  <c r="Q276" i="92"/>
  <c r="Q277" i="92"/>
  <c r="Q278" i="92"/>
  <c r="Q279" i="92"/>
  <c r="U279" i="92" s="1"/>
  <c r="Q280" i="92"/>
  <c r="Q281" i="92"/>
  <c r="S281" i="92" s="1"/>
  <c r="Q282" i="92"/>
  <c r="W282" i="92" s="1"/>
  <c r="Q283" i="92"/>
  <c r="T283" i="92" s="1"/>
  <c r="Q284" i="92"/>
  <c r="X284" i="92" s="1"/>
  <c r="Q285" i="92"/>
  <c r="R285" i="92" s="1"/>
  <c r="Q286" i="92"/>
  <c r="Q287" i="92"/>
  <c r="Q288" i="92"/>
  <c r="Q289" i="92"/>
  <c r="Q290" i="92"/>
  <c r="Q291" i="92"/>
  <c r="W291" i="92" s="1"/>
  <c r="Q292" i="92"/>
  <c r="Q293" i="92"/>
  <c r="R293" i="92" s="1"/>
  <c r="Q294" i="92"/>
  <c r="W294" i="92" s="1"/>
  <c r="Q295" i="92"/>
  <c r="R295" i="92" s="1"/>
  <c r="Q296" i="92"/>
  <c r="T296" i="92" s="1"/>
  <c r="Q297" i="92"/>
  <c r="Q298" i="92"/>
  <c r="Q299" i="92"/>
  <c r="Q300" i="92"/>
  <c r="Q301" i="92"/>
  <c r="Y301" i="92" s="1"/>
  <c r="Q302" i="92"/>
  <c r="Q303" i="92"/>
  <c r="Q304" i="92"/>
  <c r="Q305" i="92"/>
  <c r="S305" i="92" s="1"/>
  <c r="Q306" i="92"/>
  <c r="W306" i="92" s="1"/>
  <c r="Q307" i="92"/>
  <c r="R307" i="92" s="1"/>
  <c r="Q308" i="92"/>
  <c r="R308" i="92" s="1"/>
  <c r="Q309" i="92"/>
  <c r="Q310" i="92"/>
  <c r="Q311" i="92"/>
  <c r="Q312" i="92"/>
  <c r="Q313" i="92"/>
  <c r="Q314" i="92"/>
  <c r="Q315" i="92"/>
  <c r="W315" i="92" s="1"/>
  <c r="Q316" i="92"/>
  <c r="Q317" i="92"/>
  <c r="Q318" i="92"/>
  <c r="W318" i="92" s="1"/>
  <c r="Q319" i="92"/>
  <c r="S319" i="92" s="1"/>
  <c r="Q320" i="92"/>
  <c r="T320" i="92" s="1"/>
  <c r="Q321" i="92"/>
  <c r="Q322" i="92"/>
  <c r="Q323" i="92"/>
  <c r="Q324" i="92"/>
  <c r="Q325" i="92"/>
  <c r="Q326" i="92"/>
  <c r="Q327" i="92"/>
  <c r="X327" i="92" s="1"/>
  <c r="Q328" i="92"/>
  <c r="Q329" i="92"/>
  <c r="R329" i="92" s="1"/>
  <c r="Q330" i="92"/>
  <c r="Q331" i="92"/>
  <c r="T331" i="92" s="1"/>
  <c r="Q332" i="92"/>
  <c r="R332" i="92" s="1"/>
  <c r="Q333" i="92"/>
  <c r="R333" i="92" s="1"/>
  <c r="Q334" i="92"/>
  <c r="Q335" i="92"/>
  <c r="Q336" i="92"/>
  <c r="Q337" i="92"/>
  <c r="Q338" i="92"/>
  <c r="Q339" i="92"/>
  <c r="W339" i="92" s="1"/>
  <c r="Q340" i="92"/>
  <c r="Q341" i="92"/>
  <c r="R341" i="92" s="1"/>
  <c r="Q342" i="92"/>
  <c r="W342" i="92" s="1"/>
  <c r="Q343" i="92"/>
  <c r="R343" i="92" s="1"/>
  <c r="Q344" i="92"/>
  <c r="U344" i="92" s="1"/>
  <c r="Q345" i="92"/>
  <c r="Q346" i="92"/>
  <c r="Q347" i="92"/>
  <c r="Q348" i="92"/>
  <c r="Q349" i="92"/>
  <c r="Y349" i="92" s="1"/>
  <c r="Q350" i="92"/>
  <c r="Q351" i="92"/>
  <c r="W351" i="92" s="1"/>
  <c r="Q352" i="92"/>
  <c r="Q353" i="92"/>
  <c r="R353" i="92" s="1"/>
  <c r="Q354" i="92"/>
  <c r="W354" i="92" s="1"/>
  <c r="Q355" i="92"/>
  <c r="Q356" i="92"/>
  <c r="X356" i="92" s="1"/>
  <c r="Q357" i="92"/>
  <c r="Q358" i="92"/>
  <c r="Q359" i="92"/>
  <c r="Q360" i="92"/>
  <c r="Q361" i="92"/>
  <c r="Q362" i="92"/>
  <c r="Q363" i="92"/>
  <c r="W363" i="92" s="1"/>
  <c r="Q364" i="92"/>
  <c r="Q365" i="92"/>
  <c r="Q366" i="92"/>
  <c r="Q367" i="92"/>
  <c r="Q368" i="92"/>
  <c r="U368" i="92" s="1"/>
  <c r="Q369" i="92"/>
  <c r="T369" i="92" s="1"/>
  <c r="Q370" i="92"/>
  <c r="Q371" i="92"/>
  <c r="Q372" i="92"/>
  <c r="Q373" i="92"/>
  <c r="Q374" i="92"/>
  <c r="Q375" i="92"/>
  <c r="Q376" i="92"/>
  <c r="Q377" i="92"/>
  <c r="Q378" i="92"/>
  <c r="W378" i="92" s="1"/>
  <c r="Q379" i="92"/>
  <c r="X379" i="92" s="1"/>
  <c r="Q380" i="92"/>
  <c r="R380" i="92" s="1"/>
  <c r="Q381" i="92"/>
  <c r="Q382" i="92"/>
  <c r="Q383" i="92"/>
  <c r="Q384" i="92"/>
  <c r="Q385" i="92"/>
  <c r="Q386" i="92"/>
  <c r="Q387" i="92"/>
  <c r="W387" i="92" s="1"/>
  <c r="Q388" i="92"/>
  <c r="Q389" i="92"/>
  <c r="R389" i="92" s="1"/>
  <c r="Q390" i="92"/>
  <c r="W390" i="92" s="1"/>
  <c r="Q391" i="92"/>
  <c r="X391" i="92" s="1"/>
  <c r="Q392" i="92"/>
  <c r="U392" i="92" s="1"/>
  <c r="Q393" i="92"/>
  <c r="R393" i="92" s="1"/>
  <c r="Q394" i="92"/>
  <c r="Q395" i="92"/>
  <c r="Q396" i="92"/>
  <c r="Q397" i="92"/>
  <c r="Y397" i="92" s="1"/>
  <c r="Q398" i="92"/>
  <c r="Q399" i="92"/>
  <c r="X399" i="92" s="1"/>
  <c r="Q400" i="92"/>
  <c r="Q401" i="92"/>
  <c r="R401" i="92" s="1"/>
  <c r="Q402" i="92"/>
  <c r="W402" i="92" s="1"/>
  <c r="Q403" i="92"/>
  <c r="S403" i="92" s="1"/>
  <c r="Q404" i="92"/>
  <c r="S404" i="92" s="1"/>
  <c r="Q405" i="92"/>
  <c r="R405" i="92" s="1"/>
  <c r="Q406" i="92"/>
  <c r="Q407" i="92"/>
  <c r="Q408" i="92"/>
  <c r="Q409" i="92"/>
  <c r="Q410" i="92"/>
  <c r="Q411" i="92"/>
  <c r="X411" i="92" s="1"/>
  <c r="Q412" i="92"/>
  <c r="Q413" i="92"/>
  <c r="Q414" i="92"/>
  <c r="Q415" i="92"/>
  <c r="T415" i="92" s="1"/>
  <c r="Q416" i="92"/>
  <c r="T416" i="92" s="1"/>
  <c r="Q417" i="92"/>
  <c r="Q418" i="92"/>
  <c r="Q419" i="92"/>
  <c r="Q420" i="92"/>
  <c r="Q421" i="92"/>
  <c r="Q422" i="92"/>
  <c r="Q423" i="92"/>
  <c r="U423" i="92" s="1"/>
  <c r="Q424" i="92"/>
  <c r="Q425" i="92"/>
  <c r="Q426" i="92"/>
  <c r="W426" i="92" s="1"/>
  <c r="Q427" i="92"/>
  <c r="S427" i="92" s="1"/>
  <c r="Q428" i="92"/>
  <c r="X428" i="92" s="1"/>
  <c r="Q429" i="92"/>
  <c r="Q430" i="92"/>
  <c r="Q431" i="92"/>
  <c r="Q432" i="92"/>
  <c r="Q433" i="92"/>
  <c r="Q434" i="92"/>
  <c r="Q435" i="92"/>
  <c r="W435" i="92" s="1"/>
  <c r="Q436" i="92"/>
  <c r="Q437" i="92"/>
  <c r="R437" i="92" s="1"/>
  <c r="Q438" i="92"/>
  <c r="W438" i="92" s="1"/>
  <c r="Q439" i="92"/>
  <c r="Q440" i="92"/>
  <c r="R440" i="92" s="1"/>
  <c r="Q441" i="92"/>
  <c r="X441" i="92" s="1"/>
  <c r="Q442" i="92"/>
  <c r="Q443" i="92"/>
  <c r="Q444" i="92"/>
  <c r="Q445" i="92"/>
  <c r="Y445" i="92" s="1"/>
  <c r="Q446" i="92"/>
  <c r="Q447" i="92"/>
  <c r="X447" i="92" s="1"/>
  <c r="Q448" i="92"/>
  <c r="Q449" i="92"/>
  <c r="U449" i="92" s="1"/>
  <c r="Q450" i="92"/>
  <c r="W450" i="92" s="1"/>
  <c r="Q451" i="92"/>
  <c r="R451" i="92" s="1"/>
  <c r="Q452" i="92"/>
  <c r="S452" i="92" s="1"/>
  <c r="Q453" i="92"/>
  <c r="U453" i="92" s="1"/>
  <c r="Q454" i="92"/>
  <c r="Q455" i="92"/>
  <c r="Q456" i="92"/>
  <c r="Q457" i="92"/>
  <c r="Q458" i="92"/>
  <c r="Q459" i="92"/>
  <c r="U459" i="92" s="1"/>
  <c r="Q460" i="92"/>
  <c r="Q461" i="92"/>
  <c r="R461" i="92" s="1"/>
  <c r="Q462" i="92"/>
  <c r="Q463" i="92"/>
  <c r="U463" i="92" s="1"/>
  <c r="Q464" i="92"/>
  <c r="R464" i="92" s="1"/>
  <c r="Q465" i="92"/>
  <c r="W465" i="92" s="1"/>
  <c r="Q466" i="92"/>
  <c r="Q467" i="92"/>
  <c r="Q468" i="92"/>
  <c r="Q469" i="92"/>
  <c r="Q470" i="92"/>
  <c r="Q471" i="92"/>
  <c r="W471" i="92" s="1"/>
  <c r="Q472" i="92"/>
  <c r="Q473" i="92"/>
  <c r="Q474" i="92"/>
  <c r="W474" i="92" s="1"/>
  <c r="Q475" i="92"/>
  <c r="R475" i="92" s="1"/>
  <c r="Q476" i="92"/>
  <c r="R476" i="92" s="1"/>
  <c r="Q477" i="92"/>
  <c r="Q478" i="92"/>
  <c r="Q479" i="92"/>
  <c r="Q480" i="92"/>
  <c r="Q481" i="92"/>
  <c r="Q482" i="92"/>
  <c r="Q483" i="92"/>
  <c r="W483" i="92" s="1"/>
  <c r="Q484" i="92"/>
  <c r="Q485" i="92"/>
  <c r="X485" i="92" s="1"/>
  <c r="Q486" i="92"/>
  <c r="W486" i="92" s="1"/>
  <c r="Q487" i="92"/>
  <c r="R487" i="92" s="1"/>
  <c r="Q488" i="92"/>
  <c r="T488" i="92" s="1"/>
  <c r="Q489" i="92"/>
  <c r="S489" i="92" s="1"/>
  <c r="Q490" i="92"/>
  <c r="Q491" i="92"/>
  <c r="Q492" i="92"/>
  <c r="Q493" i="92"/>
  <c r="Y493" i="92" s="1"/>
  <c r="Q494" i="92"/>
  <c r="Q495" i="92"/>
  <c r="X495" i="92" s="1"/>
  <c r="Q496" i="92"/>
  <c r="Q497" i="92"/>
  <c r="Q498" i="92"/>
  <c r="X498" i="92" s="1"/>
  <c r="Q499" i="92"/>
  <c r="Q500" i="92"/>
  <c r="T500" i="92" s="1"/>
  <c r="Q501" i="92"/>
  <c r="T501" i="92" s="1"/>
  <c r="Q502" i="92"/>
  <c r="Q503" i="92"/>
  <c r="Q504" i="92"/>
  <c r="Q505" i="92"/>
  <c r="Q506" i="92"/>
  <c r="Q507" i="92"/>
  <c r="X507" i="92" s="1"/>
  <c r="Q508" i="92"/>
  <c r="Q509" i="92"/>
  <c r="Q510" i="92"/>
  <c r="Q511" i="92"/>
  <c r="X511" i="92" s="1"/>
  <c r="Q512" i="92"/>
  <c r="U512" i="92" s="1"/>
  <c r="Q513" i="92"/>
  <c r="Q514" i="92"/>
  <c r="Q515" i="92"/>
  <c r="Q516" i="92"/>
  <c r="Q517" i="92"/>
  <c r="Q518" i="92"/>
  <c r="Q519" i="92"/>
  <c r="W519" i="92" s="1"/>
  <c r="Q520" i="92"/>
  <c r="Q521" i="92"/>
  <c r="Q522" i="92"/>
  <c r="W522" i="92" s="1"/>
  <c r="Q523" i="92"/>
  <c r="S523" i="92" s="1"/>
  <c r="Q524" i="92"/>
  <c r="X524" i="92" s="1"/>
  <c r="Q525" i="92"/>
  <c r="Q526" i="92"/>
  <c r="Q527" i="92"/>
  <c r="Q528" i="92"/>
  <c r="Q529" i="92"/>
  <c r="Q530" i="92"/>
  <c r="Q531" i="92"/>
  <c r="U531" i="92" s="1"/>
  <c r="Q532" i="92"/>
  <c r="Q533" i="92"/>
  <c r="R533" i="92" s="1"/>
  <c r="Q534" i="92"/>
  <c r="W534" i="92" s="1"/>
  <c r="Q535" i="92"/>
  <c r="U535" i="92" s="1"/>
  <c r="Q536" i="92"/>
  <c r="T536" i="92" s="1"/>
  <c r="Q537" i="92"/>
  <c r="Q538" i="92"/>
  <c r="Q539" i="92"/>
  <c r="Q540" i="92"/>
  <c r="Q541" i="92"/>
  <c r="Y541" i="92" s="1"/>
  <c r="Q542" i="92"/>
  <c r="Q543" i="92"/>
  <c r="X543" i="92" s="1"/>
  <c r="Q544" i="92"/>
  <c r="Q545" i="92"/>
  <c r="Q546" i="92"/>
  <c r="W546" i="92" s="1"/>
  <c r="Q547" i="92"/>
  <c r="Q548" i="92"/>
  <c r="T548" i="92" s="1"/>
  <c r="Q549" i="92"/>
  <c r="Q550" i="92"/>
  <c r="Q551" i="92"/>
  <c r="Q552" i="92"/>
  <c r="Q553" i="92"/>
  <c r="Q554" i="92"/>
  <c r="Q555" i="92"/>
  <c r="X555" i="92" s="1"/>
  <c r="Q556" i="92"/>
  <c r="Q557" i="92"/>
  <c r="T557" i="92" s="1"/>
  <c r="Q558" i="92"/>
  <c r="X558" i="92" s="1"/>
  <c r="Q559" i="92"/>
  <c r="W559" i="92" s="1"/>
  <c r="Q560" i="92"/>
  <c r="S560" i="92" s="1"/>
  <c r="Q561" i="92"/>
  <c r="S561" i="92" s="1"/>
  <c r="Q562" i="92"/>
  <c r="Q563" i="92"/>
  <c r="Q564" i="92"/>
  <c r="Q565" i="92"/>
  <c r="Q566" i="92"/>
  <c r="Q567" i="92"/>
  <c r="W567" i="92" s="1"/>
  <c r="Q568" i="92"/>
  <c r="Q569" i="92"/>
  <c r="T569" i="92" s="1"/>
  <c r="Q570" i="92"/>
  <c r="W570" i="92" s="1"/>
  <c r="Q571" i="92"/>
  <c r="S571" i="92" s="1"/>
  <c r="Q572" i="92"/>
  <c r="X572" i="92" s="1"/>
  <c r="Q573" i="92"/>
  <c r="Q574" i="92"/>
  <c r="Q575" i="92"/>
  <c r="Q576" i="92"/>
  <c r="Q577" i="92"/>
  <c r="Q578" i="92"/>
  <c r="Q579" i="92"/>
  <c r="W579" i="92" s="1"/>
  <c r="Q580" i="92"/>
  <c r="Q581" i="92"/>
  <c r="Q582" i="92"/>
  <c r="W582" i="92" s="1"/>
  <c r="Q583" i="92"/>
  <c r="U583" i="92" s="1"/>
  <c r="Q584" i="92"/>
  <c r="T584" i="92" s="1"/>
  <c r="Q585" i="92"/>
  <c r="Q586" i="92"/>
  <c r="Q587" i="92"/>
  <c r="Q588" i="92"/>
  <c r="Q589" i="92"/>
  <c r="Y589" i="92" s="1"/>
  <c r="Q590" i="92"/>
  <c r="Q591" i="92"/>
  <c r="X591" i="92" s="1"/>
  <c r="Q592" i="92"/>
  <c r="Q593" i="92"/>
  <c r="Q594" i="92"/>
  <c r="W594" i="92" s="1"/>
  <c r="Q595" i="92"/>
  <c r="Q596" i="92"/>
  <c r="R596" i="92" s="1"/>
  <c r="Q597" i="92"/>
  <c r="X597" i="92" s="1"/>
  <c r="Q598" i="92"/>
  <c r="Q599" i="92"/>
  <c r="Q600" i="92"/>
  <c r="Q601" i="92"/>
  <c r="Q602" i="92"/>
  <c r="Q603" i="92"/>
  <c r="X603" i="92" s="1"/>
  <c r="Q604" i="92"/>
  <c r="Q605" i="92"/>
  <c r="R605" i="92" s="1"/>
  <c r="Q606" i="92"/>
  <c r="W606" i="92" s="1"/>
  <c r="Q607" i="92"/>
  <c r="R607" i="92" s="1"/>
  <c r="Q608" i="92"/>
  <c r="S608" i="92" s="1"/>
  <c r="Q609" i="92"/>
  <c r="Q610" i="92"/>
  <c r="Q611" i="92"/>
  <c r="Q612" i="92"/>
  <c r="Q613" i="92"/>
  <c r="Q614" i="92"/>
  <c r="Q615" i="92"/>
  <c r="W615" i="92" s="1"/>
  <c r="Q616" i="92"/>
  <c r="Q617" i="92"/>
  <c r="R617" i="92" s="1"/>
  <c r="Q618" i="92"/>
  <c r="W618" i="92" s="1"/>
  <c r="Q619" i="92"/>
  <c r="R619" i="92" s="1"/>
  <c r="Q620" i="92"/>
  <c r="T620" i="92" s="1"/>
  <c r="Q621" i="92"/>
  <c r="Q622" i="92"/>
  <c r="Q623" i="92"/>
  <c r="Q624" i="92"/>
  <c r="Q625" i="92"/>
  <c r="Q626" i="92"/>
  <c r="Q627" i="92"/>
  <c r="X627" i="92" s="1"/>
  <c r="Q628" i="92"/>
  <c r="Q629" i="92"/>
  <c r="T629" i="92" s="1"/>
  <c r="Q630" i="92"/>
  <c r="Q631" i="92"/>
  <c r="R631" i="92" s="1"/>
  <c r="Q632" i="92"/>
  <c r="S632" i="92" s="1"/>
  <c r="Q633" i="92"/>
  <c r="R633" i="92" s="1"/>
  <c r="Q634" i="92"/>
  <c r="Q635" i="92"/>
  <c r="Q636" i="92"/>
  <c r="Q637" i="92"/>
  <c r="Y637" i="92" s="1"/>
  <c r="Q638" i="92"/>
  <c r="Q639" i="92"/>
  <c r="W639" i="92" s="1"/>
  <c r="Q640" i="92"/>
  <c r="Q641" i="92"/>
  <c r="Q642" i="92"/>
  <c r="Q643" i="92"/>
  <c r="Q644" i="92"/>
  <c r="X644" i="92" s="1"/>
  <c r="Q645" i="92"/>
  <c r="Q646" i="92"/>
  <c r="Q647" i="92"/>
  <c r="Q648" i="92"/>
  <c r="Q649" i="92"/>
  <c r="Q650" i="92"/>
  <c r="Q651" i="92"/>
  <c r="W651" i="92" s="1"/>
  <c r="Q652" i="92"/>
  <c r="Q653" i="92"/>
  <c r="Q654" i="92"/>
  <c r="Q655" i="92"/>
  <c r="X655" i="92" s="1"/>
  <c r="Q656" i="92"/>
  <c r="T656" i="92" s="1"/>
  <c r="Q657" i="92"/>
  <c r="Q658" i="92"/>
  <c r="Q659" i="92"/>
  <c r="Q660" i="92"/>
  <c r="Q661" i="92"/>
  <c r="Q662" i="92"/>
  <c r="Q663" i="92"/>
  <c r="X663" i="92" s="1"/>
  <c r="Q664" i="92"/>
  <c r="Q665" i="92"/>
  <c r="Q666" i="92"/>
  <c r="W666" i="92" s="1"/>
  <c r="Q667" i="92"/>
  <c r="S667" i="92" s="1"/>
  <c r="Q668" i="92"/>
  <c r="X668" i="92" s="1"/>
  <c r="Q669" i="92"/>
  <c r="Q670" i="92"/>
  <c r="Q671" i="92"/>
  <c r="Q672" i="92"/>
  <c r="Q673" i="92"/>
  <c r="Q674" i="92"/>
  <c r="Q675" i="92"/>
  <c r="W675" i="92" s="1"/>
  <c r="Q676" i="92"/>
  <c r="Q677" i="92"/>
  <c r="Q678" i="92"/>
  <c r="W678" i="92" s="1"/>
  <c r="Q679" i="92"/>
  <c r="W679" i="92" s="1"/>
  <c r="Q680" i="92"/>
  <c r="U680" i="92" s="1"/>
  <c r="Q681" i="92"/>
  <c r="Q682" i="92"/>
  <c r="Q683" i="92"/>
  <c r="Q684" i="92"/>
  <c r="Q685" i="92"/>
  <c r="Y685" i="92" s="1"/>
  <c r="Q686" i="92"/>
  <c r="Q687" i="92"/>
  <c r="W687" i="92" s="1"/>
  <c r="Q688" i="92"/>
  <c r="Q689" i="92"/>
  <c r="Q690" i="92"/>
  <c r="W690" i="92" s="1"/>
  <c r="Q691" i="92"/>
  <c r="R691" i="92" s="1"/>
  <c r="Q692" i="92"/>
  <c r="R692" i="92" s="1"/>
  <c r="Q693" i="92"/>
  <c r="Q694" i="92"/>
  <c r="Q695" i="92"/>
  <c r="Q696" i="92"/>
  <c r="Q697" i="92"/>
  <c r="Q698" i="92"/>
  <c r="Q699" i="92"/>
  <c r="W699" i="92" s="1"/>
  <c r="Q700" i="92"/>
  <c r="Q701" i="92"/>
  <c r="Q702" i="92"/>
  <c r="Q703" i="92"/>
  <c r="R703" i="92" s="1"/>
  <c r="Q704" i="92"/>
  <c r="U704" i="92" s="1"/>
  <c r="Q705" i="92"/>
  <c r="Q706" i="92"/>
  <c r="Q707" i="92"/>
  <c r="Q708" i="92"/>
  <c r="Q709" i="92"/>
  <c r="Q710" i="92"/>
  <c r="Q711" i="92"/>
  <c r="X711" i="92" s="1"/>
  <c r="Q712" i="92"/>
  <c r="Q713" i="92"/>
  <c r="Q714" i="92"/>
  <c r="W714" i="92" s="1"/>
  <c r="Q715" i="92"/>
  <c r="Q716" i="92"/>
  <c r="X716" i="92" s="1"/>
  <c r="Q717" i="92"/>
  <c r="S717" i="92" s="1"/>
  <c r="Q718" i="92"/>
  <c r="Q719" i="92"/>
  <c r="Q720" i="92"/>
  <c r="Q721" i="92"/>
  <c r="Q722" i="92"/>
  <c r="Q723" i="92"/>
  <c r="X723" i="92" s="1"/>
  <c r="Q724" i="92"/>
  <c r="Q725" i="92"/>
  <c r="Q726" i="92"/>
  <c r="W726" i="92" s="1"/>
  <c r="Q727" i="92"/>
  <c r="W727" i="92" s="1"/>
  <c r="Q728" i="92"/>
  <c r="S728" i="92" s="1"/>
  <c r="Q729" i="92"/>
  <c r="S729" i="92" s="1"/>
  <c r="Q730" i="92"/>
  <c r="Q731" i="92"/>
  <c r="Q732" i="92"/>
  <c r="Q733" i="92"/>
  <c r="Y733" i="92" s="1"/>
  <c r="Q734" i="92"/>
  <c r="Q735" i="92"/>
  <c r="X735" i="92" s="1"/>
  <c r="Q736" i="92"/>
  <c r="Q737" i="92"/>
  <c r="Q738" i="92"/>
  <c r="W738" i="92" s="1"/>
  <c r="Q739" i="92"/>
  <c r="Q740" i="92"/>
  <c r="T740" i="92" s="1"/>
  <c r="Q741" i="92"/>
  <c r="W741" i="92" s="1"/>
  <c r="Q742" i="92"/>
  <c r="Q743" i="92"/>
  <c r="Q744" i="92"/>
  <c r="Q745" i="92"/>
  <c r="Q746" i="92"/>
  <c r="Q747" i="92"/>
  <c r="W747" i="92" s="1"/>
  <c r="Q748" i="92"/>
  <c r="Q749" i="92"/>
  <c r="Q750" i="92"/>
  <c r="W750" i="92" s="1"/>
  <c r="Q751" i="92"/>
  <c r="Q752" i="92"/>
  <c r="S752" i="92" s="1"/>
  <c r="Q753" i="92"/>
  <c r="Q754" i="92"/>
  <c r="Q755" i="92"/>
  <c r="Z755" i="92" s="1"/>
  <c r="Q756" i="92"/>
  <c r="Q757" i="92"/>
  <c r="Z757" i="92" s="1"/>
  <c r="Q758" i="92"/>
  <c r="Q759" i="92"/>
  <c r="Z759" i="92" s="1"/>
  <c r="Q760" i="92"/>
  <c r="Q761" i="92"/>
  <c r="Q762" i="92"/>
  <c r="X762" i="92" s="1"/>
  <c r="Q763" i="92"/>
  <c r="U763" i="92" s="1"/>
  <c r="Q764" i="92"/>
  <c r="T764" i="92" s="1"/>
  <c r="Q765" i="92"/>
  <c r="Q766" i="92"/>
  <c r="Q767" i="92"/>
  <c r="Z767" i="92" s="1"/>
  <c r="Q768" i="92"/>
  <c r="Q769" i="92"/>
  <c r="Q770" i="92"/>
  <c r="Q771" i="92"/>
  <c r="Z771" i="92" s="1"/>
  <c r="Q772" i="92"/>
  <c r="Q773" i="92"/>
  <c r="R773" i="92" s="1"/>
  <c r="Q774" i="92"/>
  <c r="Q775" i="92"/>
  <c r="X775" i="92" s="1"/>
  <c r="Q776" i="92"/>
  <c r="R776" i="92" s="1"/>
  <c r="Q777" i="92"/>
  <c r="X777" i="92" s="1"/>
  <c r="Q778" i="92"/>
  <c r="Q779" i="92"/>
  <c r="Z779" i="92" s="1"/>
  <c r="Q780" i="92"/>
  <c r="Q781" i="92"/>
  <c r="Y781" i="92" s="1"/>
  <c r="Q782" i="92"/>
  <c r="Q783" i="92"/>
  <c r="Z783" i="92" s="1"/>
  <c r="Q784" i="92"/>
  <c r="Q785" i="92"/>
  <c r="R785" i="92" s="1"/>
  <c r="Q786" i="92"/>
  <c r="Q787" i="92"/>
  <c r="T787" i="92" s="1"/>
  <c r="Q788" i="92"/>
  <c r="T788" i="92" s="1"/>
  <c r="Q789" i="92"/>
  <c r="S789" i="92" s="1"/>
  <c r="Q790" i="92"/>
  <c r="Q791" i="92"/>
  <c r="Z791" i="92" s="1"/>
  <c r="Q792" i="92"/>
  <c r="Q793" i="92"/>
  <c r="Q794" i="92"/>
  <c r="Q795" i="92"/>
  <c r="Z795" i="92" s="1"/>
  <c r="Q796" i="92"/>
  <c r="Q797" i="92"/>
  <c r="Q798" i="92"/>
  <c r="W798" i="92" s="1"/>
  <c r="Q799" i="92"/>
  <c r="Q800" i="92"/>
  <c r="T800" i="92" s="1"/>
  <c r="Q801" i="92"/>
  <c r="Q802" i="92"/>
  <c r="Q803" i="92"/>
  <c r="Z803" i="92" s="1"/>
  <c r="Q804" i="92"/>
  <c r="Q805" i="92"/>
  <c r="Q806" i="92"/>
  <c r="Q807" i="92"/>
  <c r="Z807" i="92" s="1"/>
  <c r="Q808" i="92"/>
  <c r="Q809" i="92"/>
  <c r="Q810" i="92"/>
  <c r="X810" i="92" s="1"/>
  <c r="Q811" i="92"/>
  <c r="W811" i="92" s="1"/>
  <c r="Q812" i="92"/>
  <c r="R812" i="92" s="1"/>
  <c r="Q813" i="92"/>
  <c r="Q814" i="92"/>
  <c r="Q815" i="92"/>
  <c r="Z815" i="92" s="1"/>
  <c r="Q816" i="92"/>
  <c r="Q817" i="92"/>
  <c r="Q818" i="92"/>
  <c r="Q819" i="92"/>
  <c r="Z819" i="92" s="1"/>
  <c r="Q820" i="92"/>
  <c r="Q821" i="92"/>
  <c r="Q822" i="92"/>
  <c r="W822" i="92" s="1"/>
  <c r="Q823" i="92"/>
  <c r="Q824" i="92"/>
  <c r="T824" i="92" s="1"/>
  <c r="Q825" i="92"/>
  <c r="Q826" i="92"/>
  <c r="Q827" i="92"/>
  <c r="Z827" i="92" s="1"/>
  <c r="Q828" i="92"/>
  <c r="Q829" i="92"/>
  <c r="Y829" i="92" s="1"/>
  <c r="Q830" i="92"/>
  <c r="Q831" i="92"/>
  <c r="Z831" i="92" s="1"/>
  <c r="Q832" i="92"/>
  <c r="Q833" i="92"/>
  <c r="Q834" i="92"/>
  <c r="W834" i="92" s="1"/>
  <c r="Q835" i="92"/>
  <c r="W835" i="92" s="1"/>
  <c r="Q836" i="92"/>
  <c r="R836" i="92" s="1"/>
  <c r="Q837" i="92"/>
  <c r="Q838" i="92"/>
  <c r="Q839" i="92"/>
  <c r="Z839" i="92" s="1"/>
  <c r="Q840" i="92"/>
  <c r="Q841" i="92"/>
  <c r="Q842" i="92"/>
  <c r="Q843" i="92"/>
  <c r="Z843" i="92" s="1"/>
  <c r="Q844" i="92"/>
  <c r="Q845" i="92"/>
  <c r="T845" i="92" s="1"/>
  <c r="Q846" i="92"/>
  <c r="W846" i="92" s="1"/>
  <c r="Q847" i="92"/>
  <c r="T847" i="92" s="1"/>
  <c r="Q848" i="92"/>
  <c r="R848" i="92" s="1"/>
  <c r="Q849" i="92"/>
  <c r="U849" i="92" s="1"/>
  <c r="Q850" i="92"/>
  <c r="Q851" i="92"/>
  <c r="Z851" i="92" s="1"/>
  <c r="Q852" i="92"/>
  <c r="Q853" i="92"/>
  <c r="Q854" i="92"/>
  <c r="Q855" i="92"/>
  <c r="Z855" i="92" s="1"/>
  <c r="Q856" i="92"/>
  <c r="Q857" i="92"/>
  <c r="T857" i="92" s="1"/>
  <c r="Q858" i="92"/>
  <c r="W858" i="92" s="1"/>
  <c r="Q859" i="92"/>
  <c r="W859" i="92" s="1"/>
  <c r="Q860" i="92"/>
  <c r="T860" i="92" s="1"/>
  <c r="Q861" i="92"/>
  <c r="R861" i="92" s="1"/>
  <c r="Q862" i="92"/>
  <c r="Q863" i="92"/>
  <c r="Z863" i="92" s="1"/>
  <c r="Q864" i="92"/>
  <c r="Q865" i="92"/>
  <c r="Q866" i="92"/>
  <c r="Q867" i="92"/>
  <c r="Z867" i="92" s="1"/>
  <c r="Q868" i="92"/>
  <c r="Q869" i="92"/>
  <c r="T869" i="92" s="1"/>
  <c r="Q870" i="92"/>
  <c r="X870" i="92" s="1"/>
  <c r="Q871" i="92"/>
  <c r="R871" i="92" s="1"/>
  <c r="Q872" i="92"/>
  <c r="U872" i="92" s="1"/>
  <c r="Q873" i="92"/>
  <c r="T873" i="92" s="1"/>
  <c r="Q874" i="92"/>
  <c r="Q875" i="92"/>
  <c r="Z875" i="92" s="1"/>
  <c r="Q876" i="92"/>
  <c r="Q877" i="92"/>
  <c r="Y877" i="92" s="1"/>
  <c r="Q878" i="92"/>
  <c r="Q879" i="92"/>
  <c r="Z879" i="92" s="1"/>
  <c r="Q880" i="92"/>
  <c r="Q881" i="92"/>
  <c r="S881" i="92" s="1"/>
  <c r="Q882" i="92"/>
  <c r="W882" i="92" s="1"/>
  <c r="Q883" i="92"/>
  <c r="S883" i="92" s="1"/>
  <c r="Q884" i="92"/>
  <c r="T884" i="92" s="1"/>
  <c r="Q885" i="92"/>
  <c r="Q886" i="92"/>
  <c r="Q887" i="92"/>
  <c r="Z887" i="92" s="1"/>
  <c r="Q888" i="92"/>
  <c r="Q889" i="92"/>
  <c r="Q890" i="92"/>
  <c r="Q891" i="92"/>
  <c r="Z891" i="92" s="1"/>
  <c r="Q892" i="92"/>
  <c r="Q893" i="92"/>
  <c r="X893" i="92" s="1"/>
  <c r="Q894" i="92"/>
  <c r="Q895" i="92"/>
  <c r="Q896" i="92"/>
  <c r="U896" i="92" s="1"/>
  <c r="Q897" i="92"/>
  <c r="Q898" i="92"/>
  <c r="Q899" i="92"/>
  <c r="Z899" i="92" s="1"/>
  <c r="Q900" i="92"/>
  <c r="Q901" i="92"/>
  <c r="Q902" i="92"/>
  <c r="Q903" i="92"/>
  <c r="Z903" i="92" s="1"/>
  <c r="Q904" i="92"/>
  <c r="Q905" i="92"/>
  <c r="Q906" i="92"/>
  <c r="X906" i="92" s="1"/>
  <c r="Q907" i="92"/>
  <c r="Q908" i="92"/>
  <c r="R908" i="92" s="1"/>
  <c r="Q909" i="92"/>
  <c r="W909" i="92" s="1"/>
  <c r="Q910" i="92"/>
  <c r="Q911" i="92"/>
  <c r="Z911" i="92" s="1"/>
  <c r="Q912" i="92"/>
  <c r="Q913" i="92"/>
  <c r="Q914" i="92"/>
  <c r="Q915" i="92"/>
  <c r="Z915" i="92" s="1"/>
  <c r="Q916" i="92"/>
  <c r="Q917" i="92"/>
  <c r="R917" i="92" s="1"/>
  <c r="Q918" i="92"/>
  <c r="W918" i="92" s="1"/>
  <c r="Q919" i="92"/>
  <c r="R919" i="92" s="1"/>
  <c r="Q920" i="92"/>
  <c r="T920" i="92" s="1"/>
  <c r="Q921" i="92"/>
  <c r="Q922" i="92"/>
  <c r="Q923" i="92"/>
  <c r="Z923" i="92" s="1"/>
  <c r="Q924" i="92"/>
  <c r="Q925" i="92"/>
  <c r="Q926" i="92"/>
  <c r="Q927" i="92"/>
  <c r="Z927" i="92" s="1"/>
  <c r="Q928" i="92"/>
  <c r="Q929" i="92"/>
  <c r="R929" i="92" s="1"/>
  <c r="Q930" i="92"/>
  <c r="W930" i="92" s="1"/>
  <c r="Q931" i="92"/>
  <c r="T931" i="92" s="1"/>
  <c r="Q932" i="92"/>
  <c r="T932" i="92" s="1"/>
  <c r="Q933" i="92"/>
  <c r="Q934" i="92"/>
  <c r="Q935" i="92"/>
  <c r="Z935" i="92" s="1"/>
  <c r="Q936" i="92"/>
  <c r="Q937" i="92"/>
  <c r="Q938" i="92"/>
  <c r="Q939" i="92"/>
  <c r="Z939" i="92" s="1"/>
  <c r="Q940" i="92"/>
  <c r="Q941" i="92"/>
  <c r="R941" i="92" s="1"/>
  <c r="Q942" i="92"/>
  <c r="Q943" i="92"/>
  <c r="T943" i="92" s="1"/>
  <c r="Q944" i="92"/>
  <c r="U944" i="92" s="1"/>
  <c r="Q945" i="92"/>
  <c r="Q946" i="92"/>
  <c r="Q947" i="92"/>
  <c r="Z947" i="92" s="1"/>
  <c r="Q948" i="92"/>
  <c r="Q949" i="92"/>
  <c r="Q950" i="92"/>
  <c r="Q951" i="92"/>
  <c r="Z951" i="92" s="1"/>
  <c r="Q952" i="92"/>
  <c r="Q953" i="92"/>
  <c r="R953" i="92" s="1"/>
  <c r="Q954" i="92"/>
  <c r="W954" i="92" s="1"/>
  <c r="Q955" i="92"/>
  <c r="R955" i="92" s="1"/>
  <c r="Q956" i="92"/>
  <c r="S956" i="92" s="1"/>
  <c r="Q957" i="92"/>
  <c r="Q958" i="92"/>
  <c r="Q959" i="92"/>
  <c r="Z959" i="92" s="1"/>
  <c r="Q960" i="92"/>
  <c r="Q961" i="92"/>
  <c r="Q962" i="92"/>
  <c r="Q963" i="92"/>
  <c r="Z963" i="92" s="1"/>
  <c r="Q964" i="92"/>
  <c r="Q965" i="92"/>
  <c r="R965" i="92" s="1"/>
  <c r="Q966" i="92"/>
  <c r="W966" i="92" s="1"/>
  <c r="Q967" i="92"/>
  <c r="W967" i="92" s="1"/>
  <c r="Q968" i="92"/>
  <c r="T968" i="92" s="1"/>
  <c r="Q969" i="92"/>
  <c r="X969" i="92" s="1"/>
  <c r="Q970" i="92"/>
  <c r="Q971" i="92"/>
  <c r="Z971" i="92" s="1"/>
  <c r="Q972" i="92"/>
  <c r="Q973" i="92"/>
  <c r="Q974" i="92"/>
  <c r="Q975" i="92"/>
  <c r="Z975" i="92" s="1"/>
  <c r="Q976" i="92"/>
  <c r="Q977" i="92"/>
  <c r="R977" i="92" s="1"/>
  <c r="Q978" i="92"/>
  <c r="W978" i="92" s="1"/>
  <c r="Q979" i="92"/>
  <c r="T979" i="92" s="1"/>
  <c r="Q980" i="92"/>
  <c r="T980" i="92" s="1"/>
  <c r="Q981" i="92"/>
  <c r="U981" i="92" s="1"/>
  <c r="Q982" i="92"/>
  <c r="Q983" i="92"/>
  <c r="Z983" i="92" s="1"/>
  <c r="Q984" i="92"/>
  <c r="Q985" i="92"/>
  <c r="Q986" i="92"/>
  <c r="Q987" i="92"/>
  <c r="Z987" i="92" s="1"/>
  <c r="Q988" i="92"/>
  <c r="Q989" i="92"/>
  <c r="R989" i="92" s="1"/>
  <c r="Q990" i="92"/>
  <c r="Q991" i="92"/>
  <c r="T991" i="92" s="1"/>
  <c r="Q992" i="92"/>
  <c r="S992" i="92" s="1"/>
  <c r="Q993" i="92"/>
  <c r="Q994" i="92"/>
  <c r="Q995" i="92"/>
  <c r="Z995" i="92" s="1"/>
  <c r="Q996" i="92"/>
  <c r="Q997" i="92"/>
  <c r="Q998" i="92"/>
  <c r="Q999" i="92"/>
  <c r="Z999" i="92" s="1"/>
  <c r="Q1000" i="92"/>
  <c r="Q1001" i="92"/>
  <c r="R1001" i="92" s="1"/>
  <c r="Q1002" i="92"/>
  <c r="W1002" i="92" s="1"/>
  <c r="Q1003" i="92"/>
  <c r="Q1004" i="92"/>
  <c r="S1004" i="92" s="1"/>
  <c r="Q1005" i="92"/>
  <c r="Q1006" i="92"/>
  <c r="Q1007" i="92"/>
  <c r="Z1007" i="92" s="1"/>
  <c r="Q1008" i="92"/>
  <c r="Q1009" i="92"/>
  <c r="Q1010" i="92"/>
  <c r="Q1011" i="92"/>
  <c r="Z1011" i="92" s="1"/>
  <c r="Q1012" i="92"/>
  <c r="Q1013" i="92"/>
  <c r="R1013" i="92" s="1"/>
  <c r="Q1014" i="92"/>
  <c r="W1014" i="92" s="1"/>
  <c r="Q1015" i="92"/>
  <c r="R1015" i="92" s="1"/>
  <c r="Q1016" i="92"/>
  <c r="R1016" i="92" s="1"/>
  <c r="Q1017" i="92"/>
  <c r="S1017" i="92" s="1"/>
  <c r="Q1018" i="92"/>
  <c r="Q1019" i="92"/>
  <c r="Z1019" i="92" s="1"/>
  <c r="Q1020" i="92"/>
  <c r="Q1021" i="92"/>
  <c r="Q1022" i="92"/>
  <c r="Q1023" i="92"/>
  <c r="Z1023" i="92" s="1"/>
  <c r="Q1024" i="92"/>
  <c r="Q1025" i="92"/>
  <c r="U1025" i="92" s="1"/>
  <c r="Q1026" i="92"/>
  <c r="W1026" i="92" s="1"/>
  <c r="Q1027" i="92"/>
  <c r="U1027" i="92" s="1"/>
  <c r="Q1028" i="92"/>
  <c r="U1028" i="92" s="1"/>
  <c r="Q1029" i="92"/>
  <c r="T1029" i="92" s="1"/>
  <c r="Q1030" i="92"/>
  <c r="Q1031" i="92"/>
  <c r="Z1031" i="92" s="1"/>
  <c r="Q1032" i="92"/>
  <c r="Q1033" i="92"/>
  <c r="Q1034" i="92"/>
  <c r="Q1035" i="92"/>
  <c r="Z1035" i="92" s="1"/>
  <c r="Q1036" i="92"/>
  <c r="Q1037" i="92"/>
  <c r="R1037" i="92" s="1"/>
  <c r="Q1038" i="92"/>
  <c r="W1038" i="92" s="1"/>
  <c r="Q1039" i="92"/>
  <c r="Q1040" i="92"/>
  <c r="T1040" i="92" s="1"/>
  <c r="Q1041" i="92"/>
  <c r="Q1042" i="92"/>
  <c r="Q1043" i="92"/>
  <c r="Z1043" i="92" s="1"/>
  <c r="Q1044" i="92"/>
  <c r="Q1045" i="92"/>
  <c r="Q1046" i="92"/>
  <c r="Q1047" i="92"/>
  <c r="Z1047" i="92" s="1"/>
  <c r="Q1048" i="92"/>
  <c r="Q1049" i="92"/>
  <c r="Q1050" i="92"/>
  <c r="X1050" i="92" s="1"/>
  <c r="Q1051" i="92"/>
  <c r="Q1052" i="92"/>
  <c r="U1052" i="92" s="1"/>
  <c r="Q1053" i="92"/>
  <c r="Q1054" i="92"/>
  <c r="Q1055" i="92"/>
  <c r="Z1055" i="92" s="1"/>
  <c r="Q1056" i="92"/>
  <c r="Q1057" i="92"/>
  <c r="Q1058" i="92"/>
  <c r="Q1059" i="92"/>
  <c r="Z1059" i="92" s="1"/>
  <c r="Q1060" i="92"/>
  <c r="Q1061" i="92"/>
  <c r="S1061" i="92" s="1"/>
  <c r="Q1062" i="92"/>
  <c r="W1062" i="92" s="1"/>
  <c r="Q1063" i="92"/>
  <c r="Q1064" i="92"/>
  <c r="R1064" i="92" s="1"/>
  <c r="Q1065" i="92"/>
  <c r="Q1066" i="92"/>
  <c r="Q1067" i="92"/>
  <c r="Z1067" i="92" s="1"/>
  <c r="Q1068" i="92"/>
  <c r="Q1069" i="92"/>
  <c r="Q1070" i="92"/>
  <c r="Q1071" i="92"/>
  <c r="Z1071" i="92" s="1"/>
  <c r="Q1072" i="92"/>
  <c r="Q1073" i="92"/>
  <c r="S1073" i="92" s="1"/>
  <c r="Q1074" i="92"/>
  <c r="X1074" i="92" s="1"/>
  <c r="Q1075" i="92"/>
  <c r="Q1076" i="92"/>
  <c r="S1076" i="92" s="1"/>
  <c r="Q1077" i="92"/>
  <c r="R1077" i="92" s="1"/>
  <c r="Q1078" i="92"/>
  <c r="Q1079" i="92"/>
  <c r="Z1079" i="92" s="1"/>
  <c r="Q1080" i="92"/>
  <c r="Q1081" i="92"/>
  <c r="Q1082" i="92"/>
  <c r="Q1083" i="92"/>
  <c r="Z1083" i="92" s="1"/>
  <c r="Q1084" i="92"/>
  <c r="W86" i="92"/>
  <c r="W87" i="92"/>
  <c r="W88" i="92"/>
  <c r="W90" i="92"/>
  <c r="W93" i="92"/>
  <c r="W94" i="92"/>
  <c r="W95" i="92"/>
  <c r="W96" i="92"/>
  <c r="W98" i="92"/>
  <c r="W100" i="92"/>
  <c r="W102" i="92"/>
  <c r="W105" i="92"/>
  <c r="W106" i="92"/>
  <c r="W107" i="92"/>
  <c r="W108" i="92"/>
  <c r="W110" i="92"/>
  <c r="W112" i="92"/>
  <c r="W118" i="92"/>
  <c r="W119" i="92"/>
  <c r="W120" i="92"/>
  <c r="W122" i="92"/>
  <c r="W124" i="92"/>
  <c r="W130" i="92"/>
  <c r="W131" i="92"/>
  <c r="W132" i="92"/>
  <c r="W134" i="92"/>
  <c r="W135" i="92"/>
  <c r="W136" i="92"/>
  <c r="W138" i="92"/>
  <c r="W142" i="92"/>
  <c r="W143" i="92"/>
  <c r="W144" i="92"/>
  <c r="W146" i="92"/>
  <c r="W148" i="92"/>
  <c r="W150" i="92"/>
  <c r="W154" i="92"/>
  <c r="W155" i="92"/>
  <c r="W156" i="92"/>
  <c r="W158" i="92"/>
  <c r="W160" i="92"/>
  <c r="W166" i="92"/>
  <c r="W167" i="92"/>
  <c r="W168" i="92"/>
  <c r="W170" i="92"/>
  <c r="W172" i="92"/>
  <c r="W178" i="92"/>
  <c r="W179" i="92"/>
  <c r="W180" i="92"/>
  <c r="W182" i="92"/>
  <c r="W184" i="92"/>
  <c r="W190" i="92"/>
  <c r="W191" i="92"/>
  <c r="W192" i="92"/>
  <c r="W194" i="92"/>
  <c r="W195" i="92"/>
  <c r="W196" i="92"/>
  <c r="W198" i="92"/>
  <c r="W202" i="92"/>
  <c r="W203" i="92"/>
  <c r="W204" i="92"/>
  <c r="W206" i="92"/>
  <c r="W208" i="92"/>
  <c r="W210" i="92"/>
  <c r="W214" i="92"/>
  <c r="W215" i="92"/>
  <c r="W216" i="92"/>
  <c r="W218" i="92"/>
  <c r="W220" i="92"/>
  <c r="W226" i="92"/>
  <c r="W227" i="92"/>
  <c r="W228" i="92"/>
  <c r="W230" i="92"/>
  <c r="W232" i="92"/>
  <c r="W236" i="92"/>
  <c r="W238" i="92"/>
  <c r="W239" i="92"/>
  <c r="W240" i="92"/>
  <c r="W242" i="92"/>
  <c r="W243" i="92"/>
  <c r="W244" i="92"/>
  <c r="W250" i="92"/>
  <c r="W251" i="92"/>
  <c r="W252" i="92"/>
  <c r="W254" i="92"/>
  <c r="W256" i="92"/>
  <c r="W258" i="92"/>
  <c r="W262" i="92"/>
  <c r="W263" i="92"/>
  <c r="W264" i="92"/>
  <c r="W266" i="92"/>
  <c r="W268" i="92"/>
  <c r="W270" i="92"/>
  <c r="W274" i="92"/>
  <c r="W275" i="92"/>
  <c r="W276" i="92"/>
  <c r="W278" i="92"/>
  <c r="W280" i="92"/>
  <c r="W286" i="92"/>
  <c r="W287" i="92"/>
  <c r="W288" i="92"/>
  <c r="W290" i="92"/>
  <c r="W292" i="92"/>
  <c r="W298" i="92"/>
  <c r="W299" i="92"/>
  <c r="W300" i="92"/>
  <c r="W302" i="92"/>
  <c r="W303" i="92"/>
  <c r="W304" i="92"/>
  <c r="W310" i="92"/>
  <c r="W311" i="92"/>
  <c r="W312" i="92"/>
  <c r="W314" i="92"/>
  <c r="W316" i="92"/>
  <c r="W322" i="92"/>
  <c r="W323" i="92"/>
  <c r="W324" i="92"/>
  <c r="W326" i="92"/>
  <c r="W327" i="92"/>
  <c r="W328" i="92"/>
  <c r="W330" i="92"/>
  <c r="W334" i="92"/>
  <c r="W335" i="92"/>
  <c r="W336" i="92"/>
  <c r="W338" i="92"/>
  <c r="W340" i="92"/>
  <c r="W347" i="92"/>
  <c r="W348" i="92"/>
  <c r="W350" i="92"/>
  <c r="W352" i="92"/>
  <c r="W359" i="92"/>
  <c r="W360" i="92"/>
  <c r="W362" i="92"/>
  <c r="W364" i="92"/>
  <c r="W366" i="92"/>
  <c r="W371" i="92"/>
  <c r="W372" i="92"/>
  <c r="W374" i="92"/>
  <c r="W375" i="92"/>
  <c r="W376" i="92"/>
  <c r="W383" i="92"/>
  <c r="W384" i="92"/>
  <c r="W386" i="92"/>
  <c r="W388" i="92"/>
  <c r="W395" i="92"/>
  <c r="W396" i="92"/>
  <c r="W398" i="92"/>
  <c r="W400" i="92"/>
  <c r="W406" i="92"/>
  <c r="W407" i="92"/>
  <c r="W408" i="92"/>
  <c r="W410" i="92"/>
  <c r="W411" i="92"/>
  <c r="W412" i="92"/>
  <c r="W414" i="92"/>
  <c r="W419" i="92"/>
  <c r="W420" i="92"/>
  <c r="W422" i="92"/>
  <c r="W423" i="92"/>
  <c r="W424" i="92"/>
  <c r="W431" i="92"/>
  <c r="W432" i="92"/>
  <c r="W434" i="92"/>
  <c r="W436" i="92"/>
  <c r="W443" i="92"/>
  <c r="W444" i="92"/>
  <c r="W446" i="92"/>
  <c r="W447" i="92"/>
  <c r="W448" i="92"/>
  <c r="W455" i="92"/>
  <c r="W456" i="92"/>
  <c r="W458" i="92"/>
  <c r="W460" i="92"/>
  <c r="W462" i="92"/>
  <c r="W467" i="92"/>
  <c r="W468" i="92"/>
  <c r="W470" i="92"/>
  <c r="W472" i="92"/>
  <c r="W479" i="92"/>
  <c r="W480" i="92"/>
  <c r="W482" i="92"/>
  <c r="W484" i="92"/>
  <c r="W491" i="92"/>
  <c r="W492" i="92"/>
  <c r="W494" i="92"/>
  <c r="W495" i="92"/>
  <c r="W496" i="92"/>
  <c r="W498" i="92"/>
  <c r="W503" i="92"/>
  <c r="W504" i="92"/>
  <c r="W506" i="92"/>
  <c r="W507" i="92"/>
  <c r="W508" i="92"/>
  <c r="W510" i="92"/>
  <c r="W515" i="92"/>
  <c r="W516" i="92"/>
  <c r="W518" i="92"/>
  <c r="W520" i="92"/>
  <c r="W527" i="92"/>
  <c r="W528" i="92"/>
  <c r="W530" i="92"/>
  <c r="W531" i="92"/>
  <c r="W532" i="92"/>
  <c r="W539" i="92"/>
  <c r="W540" i="92"/>
  <c r="W542" i="92"/>
  <c r="W544" i="92"/>
  <c r="W550" i="92"/>
  <c r="W551" i="92"/>
  <c r="W552" i="92"/>
  <c r="W554" i="92"/>
  <c r="W556" i="92"/>
  <c r="W558" i="92"/>
  <c r="W563" i="92"/>
  <c r="W564" i="92"/>
  <c r="W566" i="92"/>
  <c r="W568" i="92"/>
  <c r="W575" i="92"/>
  <c r="W576" i="92"/>
  <c r="W578" i="92"/>
  <c r="W580" i="92"/>
  <c r="W587" i="92"/>
  <c r="W588" i="92"/>
  <c r="W590" i="92"/>
  <c r="W592" i="92"/>
  <c r="W599" i="92"/>
  <c r="W600" i="92"/>
  <c r="W602" i="92"/>
  <c r="W604" i="92"/>
  <c r="W611" i="92"/>
  <c r="W612" i="92"/>
  <c r="W614" i="92"/>
  <c r="W616" i="92"/>
  <c r="W623" i="92"/>
  <c r="W624" i="92"/>
  <c r="W626" i="92"/>
  <c r="W628" i="92"/>
  <c r="W630" i="92"/>
  <c r="W635" i="92"/>
  <c r="W636" i="92"/>
  <c r="W638" i="92"/>
  <c r="W640" i="92"/>
  <c r="W642" i="92"/>
  <c r="W647" i="92"/>
  <c r="W648" i="92"/>
  <c r="W650" i="92"/>
  <c r="W652" i="92"/>
  <c r="W654" i="92"/>
  <c r="W659" i="92"/>
  <c r="W660" i="92"/>
  <c r="W662" i="92"/>
  <c r="W664" i="92"/>
  <c r="W671" i="92"/>
  <c r="W672" i="92"/>
  <c r="W674" i="92"/>
  <c r="W676" i="92"/>
  <c r="W683" i="92"/>
  <c r="W684" i="92"/>
  <c r="W686" i="92"/>
  <c r="W688" i="92"/>
  <c r="W694" i="92"/>
  <c r="W695" i="92"/>
  <c r="W696" i="92"/>
  <c r="W698" i="92"/>
  <c r="W700" i="92"/>
  <c r="W702" i="92"/>
  <c r="W707" i="92"/>
  <c r="W708" i="92"/>
  <c r="W710" i="92"/>
  <c r="W712" i="92"/>
  <c r="W719" i="92"/>
  <c r="W720" i="92"/>
  <c r="W722" i="92"/>
  <c r="W724" i="92"/>
  <c r="W731" i="92"/>
  <c r="W732" i="92"/>
  <c r="W734" i="92"/>
  <c r="W735" i="92"/>
  <c r="W736" i="92"/>
  <c r="W743" i="92"/>
  <c r="W744" i="92"/>
  <c r="W746" i="92"/>
  <c r="W748" i="92"/>
  <c r="W755" i="92"/>
  <c r="W756" i="92"/>
  <c r="W758" i="92"/>
  <c r="W759" i="92"/>
  <c r="W760" i="92"/>
  <c r="W762" i="92"/>
  <c r="W767" i="92"/>
  <c r="W768" i="92"/>
  <c r="W770" i="92"/>
  <c r="W772" i="92"/>
  <c r="W774" i="92"/>
  <c r="W779" i="92"/>
  <c r="W780" i="92"/>
  <c r="W782" i="92"/>
  <c r="W784" i="92"/>
  <c r="W786" i="92"/>
  <c r="W791" i="92"/>
  <c r="W792" i="92"/>
  <c r="W794" i="92"/>
  <c r="W796" i="92"/>
  <c r="W803" i="92"/>
  <c r="W804" i="92"/>
  <c r="W806" i="92"/>
  <c r="W808" i="92"/>
  <c r="W815" i="92"/>
  <c r="W816" i="92"/>
  <c r="W818" i="92"/>
  <c r="W819" i="92"/>
  <c r="W820" i="92"/>
  <c r="W827" i="92"/>
  <c r="W828" i="92"/>
  <c r="W830" i="92"/>
  <c r="W832" i="92"/>
  <c r="W838" i="92"/>
  <c r="W839" i="92"/>
  <c r="W840" i="92"/>
  <c r="W842" i="92"/>
  <c r="W844" i="92"/>
  <c r="W851" i="92"/>
  <c r="W852" i="92"/>
  <c r="W854" i="92"/>
  <c r="W856" i="92"/>
  <c r="W863" i="92"/>
  <c r="W864" i="92"/>
  <c r="W866" i="92"/>
  <c r="W868" i="92"/>
  <c r="W875" i="92"/>
  <c r="W876" i="92"/>
  <c r="W878" i="92"/>
  <c r="W880" i="92"/>
  <c r="W883" i="92"/>
  <c r="W887" i="92"/>
  <c r="W888" i="92"/>
  <c r="W890" i="92"/>
  <c r="W892" i="92"/>
  <c r="W894" i="92"/>
  <c r="W899" i="92"/>
  <c r="W900" i="92"/>
  <c r="W902" i="92"/>
  <c r="W904" i="92"/>
  <c r="W906" i="92"/>
  <c r="W911" i="92"/>
  <c r="W912" i="92"/>
  <c r="W914" i="92"/>
  <c r="W916" i="92"/>
  <c r="W923" i="92"/>
  <c r="W924" i="92"/>
  <c r="W926" i="92"/>
  <c r="W928" i="92"/>
  <c r="W935" i="92"/>
  <c r="W936" i="92"/>
  <c r="W938" i="92"/>
  <c r="W940" i="92"/>
  <c r="W942" i="92"/>
  <c r="W947" i="92"/>
  <c r="W948" i="92"/>
  <c r="W950" i="92"/>
  <c r="W952" i="92"/>
  <c r="W959" i="92"/>
  <c r="W960" i="92"/>
  <c r="W962" i="92"/>
  <c r="W964" i="92"/>
  <c r="W971" i="92"/>
  <c r="W972" i="92"/>
  <c r="W974" i="92"/>
  <c r="W976" i="92"/>
  <c r="W982" i="92"/>
  <c r="W983" i="92"/>
  <c r="W984" i="92"/>
  <c r="W986" i="92"/>
  <c r="W988" i="92"/>
  <c r="W990" i="92"/>
  <c r="W995" i="92"/>
  <c r="W996" i="92"/>
  <c r="W998" i="92"/>
  <c r="W1000" i="92"/>
  <c r="W1007" i="92"/>
  <c r="W1008" i="92"/>
  <c r="W1010" i="92"/>
  <c r="W1012" i="92"/>
  <c r="W1019" i="92"/>
  <c r="W1020" i="92"/>
  <c r="W1022" i="92"/>
  <c r="W1023" i="92"/>
  <c r="W1024" i="92"/>
  <c r="W1031" i="92"/>
  <c r="W1032" i="92"/>
  <c r="W1034" i="92"/>
  <c r="W1036" i="92"/>
  <c r="W1044" i="92"/>
  <c r="W1046" i="92"/>
  <c r="W1048" i="92"/>
  <c r="W1050" i="92"/>
  <c r="W1055" i="92"/>
  <c r="W1056" i="92"/>
  <c r="W1058" i="92"/>
  <c r="W1060" i="92"/>
  <c r="W1067" i="92"/>
  <c r="W1068" i="92"/>
  <c r="W1070" i="92"/>
  <c r="W1072" i="92"/>
  <c r="W1079" i="92"/>
  <c r="W1080" i="92"/>
  <c r="W1082" i="92"/>
  <c r="W1084" i="92"/>
  <c r="X86" i="92"/>
  <c r="X88" i="92"/>
  <c r="X90" i="92"/>
  <c r="X94" i="92"/>
  <c r="X95" i="92"/>
  <c r="X96" i="92"/>
  <c r="X98" i="92"/>
  <c r="X99" i="92"/>
  <c r="X100" i="92"/>
  <c r="X102" i="92"/>
  <c r="X106" i="92"/>
  <c r="X107" i="92"/>
  <c r="X108" i="92"/>
  <c r="X110" i="92"/>
  <c r="X112" i="92"/>
  <c r="X114" i="92"/>
  <c r="X118" i="92"/>
  <c r="X119" i="92"/>
  <c r="X120" i="92"/>
  <c r="X122" i="92"/>
  <c r="X124" i="92"/>
  <c r="X126" i="92"/>
  <c r="X130" i="92"/>
  <c r="X131" i="92"/>
  <c r="X132" i="92"/>
  <c r="X134" i="92"/>
  <c r="X135" i="92"/>
  <c r="X136" i="92"/>
  <c r="X138" i="92"/>
  <c r="X142" i="92"/>
  <c r="X143" i="92"/>
  <c r="X144" i="92"/>
  <c r="X146" i="92"/>
  <c r="X147" i="92"/>
  <c r="X148" i="92"/>
  <c r="X150" i="92"/>
  <c r="X154" i="92"/>
  <c r="X155" i="92"/>
  <c r="X156" i="92"/>
  <c r="X158" i="92"/>
  <c r="X159" i="92"/>
  <c r="X160" i="92"/>
  <c r="X162" i="92"/>
  <c r="X166" i="92"/>
  <c r="X167" i="92"/>
  <c r="X168" i="92"/>
  <c r="X170" i="92"/>
  <c r="X172" i="92"/>
  <c r="X174" i="92"/>
  <c r="X178" i="92"/>
  <c r="X179" i="92"/>
  <c r="X180" i="92"/>
  <c r="X182" i="92"/>
  <c r="X183" i="92"/>
  <c r="X184" i="92"/>
  <c r="X186" i="92"/>
  <c r="X190" i="92"/>
  <c r="X191" i="92"/>
  <c r="X192" i="92"/>
  <c r="X194" i="92"/>
  <c r="X196" i="92"/>
  <c r="X198" i="92"/>
  <c r="X202" i="92"/>
  <c r="X203" i="92"/>
  <c r="X204" i="92"/>
  <c r="X206" i="92"/>
  <c r="X207" i="92"/>
  <c r="X208" i="92"/>
  <c r="X210" i="92"/>
  <c r="X214" i="92"/>
  <c r="X215" i="92"/>
  <c r="X216" i="92"/>
  <c r="X218" i="92"/>
  <c r="X219" i="92"/>
  <c r="X220" i="92"/>
  <c r="X222" i="92"/>
  <c r="X226" i="92"/>
  <c r="X227" i="92"/>
  <c r="X228" i="92"/>
  <c r="X230" i="92"/>
  <c r="X231" i="92"/>
  <c r="X232" i="92"/>
  <c r="X234" i="92"/>
  <c r="X238" i="92"/>
  <c r="X239" i="92"/>
  <c r="X240" i="92"/>
  <c r="X242" i="92"/>
  <c r="X244" i="92"/>
  <c r="X246" i="92"/>
  <c r="X250" i="92"/>
  <c r="X251" i="92"/>
  <c r="X252" i="92"/>
  <c r="X254" i="92"/>
  <c r="X256" i="92"/>
  <c r="X258" i="92"/>
  <c r="X262" i="92"/>
  <c r="X263" i="92"/>
  <c r="X264" i="92"/>
  <c r="X266" i="92"/>
  <c r="X267" i="92"/>
  <c r="X268" i="92"/>
  <c r="X270" i="92"/>
  <c r="X274" i="92"/>
  <c r="X275" i="92"/>
  <c r="X276" i="92"/>
  <c r="X278" i="92"/>
  <c r="X280" i="92"/>
  <c r="X282" i="92"/>
  <c r="X286" i="92"/>
  <c r="X287" i="92"/>
  <c r="X288" i="92"/>
  <c r="X290" i="92"/>
  <c r="X292" i="92"/>
  <c r="X294" i="92"/>
  <c r="X298" i="92"/>
  <c r="X299" i="92"/>
  <c r="X300" i="92"/>
  <c r="X302" i="92"/>
  <c r="X303" i="92"/>
  <c r="X304" i="92"/>
  <c r="X306" i="92"/>
  <c r="X310" i="92"/>
  <c r="X311" i="92"/>
  <c r="X312" i="92"/>
  <c r="X314" i="92"/>
  <c r="X315" i="92"/>
  <c r="X316" i="92"/>
  <c r="X318" i="92"/>
  <c r="X322" i="92"/>
  <c r="X323" i="92"/>
  <c r="X324" i="92"/>
  <c r="X326" i="92"/>
  <c r="X328" i="92"/>
  <c r="X330" i="92"/>
  <c r="X334" i="92"/>
  <c r="X335" i="92"/>
  <c r="X336" i="92"/>
  <c r="X338" i="92"/>
  <c r="X340" i="92"/>
  <c r="X342" i="92"/>
  <c r="X347" i="92"/>
  <c r="X348" i="92"/>
  <c r="X350" i="92"/>
  <c r="X352" i="92"/>
  <c r="X354" i="92"/>
  <c r="X359" i="92"/>
  <c r="X360" i="92"/>
  <c r="X362" i="92"/>
  <c r="X363" i="92"/>
  <c r="X364" i="92"/>
  <c r="X366" i="92"/>
  <c r="X371" i="92"/>
  <c r="X372" i="92"/>
  <c r="X374" i="92"/>
  <c r="X375" i="92"/>
  <c r="X376" i="92"/>
  <c r="X378" i="92"/>
  <c r="X383" i="92"/>
  <c r="X384" i="92"/>
  <c r="X386" i="92"/>
  <c r="X387" i="92"/>
  <c r="X388" i="92"/>
  <c r="X390" i="92"/>
  <c r="X395" i="92"/>
  <c r="X396" i="92"/>
  <c r="X398" i="92"/>
  <c r="X400" i="92"/>
  <c r="X402" i="92"/>
  <c r="X407" i="92"/>
  <c r="X408" i="92"/>
  <c r="X410" i="92"/>
  <c r="X412" i="92"/>
  <c r="X414" i="92"/>
  <c r="X419" i="92"/>
  <c r="X420" i="92"/>
  <c r="X422" i="92"/>
  <c r="X423" i="92"/>
  <c r="X424" i="92"/>
  <c r="X426" i="92"/>
  <c r="X431" i="92"/>
  <c r="X432" i="92"/>
  <c r="X434" i="92"/>
  <c r="X436" i="92"/>
  <c r="X438" i="92"/>
  <c r="X443" i="92"/>
  <c r="X444" i="92"/>
  <c r="X446" i="92"/>
  <c r="X448" i="92"/>
  <c r="X450" i="92"/>
  <c r="X455" i="92"/>
  <c r="X456" i="92"/>
  <c r="X458" i="92"/>
  <c r="X459" i="92"/>
  <c r="X460" i="92"/>
  <c r="X462" i="92"/>
  <c r="X466" i="92"/>
  <c r="X467" i="92"/>
  <c r="X468" i="92"/>
  <c r="X470" i="92"/>
  <c r="X471" i="92"/>
  <c r="X472" i="92"/>
  <c r="X474" i="92"/>
  <c r="X479" i="92"/>
  <c r="X480" i="92"/>
  <c r="X482" i="92"/>
  <c r="X484" i="92"/>
  <c r="X486" i="92"/>
  <c r="X491" i="92"/>
  <c r="X492" i="92"/>
  <c r="X494" i="92"/>
  <c r="X496" i="92"/>
  <c r="X503" i="92"/>
  <c r="X504" i="92"/>
  <c r="X506" i="92"/>
  <c r="X508" i="92"/>
  <c r="X510" i="92"/>
  <c r="X515" i="92"/>
  <c r="X516" i="92"/>
  <c r="X518" i="92"/>
  <c r="X519" i="92"/>
  <c r="X520" i="92"/>
  <c r="X522" i="92"/>
  <c r="X527" i="92"/>
  <c r="X528" i="92"/>
  <c r="X530" i="92"/>
  <c r="X531" i="92"/>
  <c r="X532" i="92"/>
  <c r="X534" i="92"/>
  <c r="X536" i="92"/>
  <c r="X539" i="92"/>
  <c r="X540" i="92"/>
  <c r="X542" i="92"/>
  <c r="X544" i="92"/>
  <c r="X546" i="92"/>
  <c r="X551" i="92"/>
  <c r="X552" i="92"/>
  <c r="X554" i="92"/>
  <c r="X556" i="92"/>
  <c r="X563" i="92"/>
  <c r="X564" i="92"/>
  <c r="X566" i="92"/>
  <c r="X567" i="92"/>
  <c r="X568" i="92"/>
  <c r="X570" i="92"/>
  <c r="X575" i="92"/>
  <c r="X576" i="92"/>
  <c r="X578" i="92"/>
  <c r="X580" i="92"/>
  <c r="X582" i="92"/>
  <c r="X587" i="92"/>
  <c r="X588" i="92"/>
  <c r="X590" i="92"/>
  <c r="X592" i="92"/>
  <c r="X594" i="92"/>
  <c r="X599" i="92"/>
  <c r="X600" i="92"/>
  <c r="X602" i="92"/>
  <c r="X604" i="92"/>
  <c r="X610" i="92"/>
  <c r="X611" i="92"/>
  <c r="X612" i="92"/>
  <c r="X614" i="92"/>
  <c r="X616" i="92"/>
  <c r="X618" i="92"/>
  <c r="X623" i="92"/>
  <c r="X624" i="92"/>
  <c r="X626" i="92"/>
  <c r="X628" i="92"/>
  <c r="X630" i="92"/>
  <c r="X635" i="92"/>
  <c r="X636" i="92"/>
  <c r="X638" i="92"/>
  <c r="X640" i="92"/>
  <c r="X642" i="92"/>
  <c r="X647" i="92"/>
  <c r="X648" i="92"/>
  <c r="X650" i="92"/>
  <c r="X651" i="92"/>
  <c r="X652" i="92"/>
  <c r="X654" i="92"/>
  <c r="X659" i="92"/>
  <c r="X660" i="92"/>
  <c r="X662" i="92"/>
  <c r="X664" i="92"/>
  <c r="X666" i="92"/>
  <c r="X671" i="92"/>
  <c r="X672" i="92"/>
  <c r="X674" i="92"/>
  <c r="X675" i="92"/>
  <c r="X676" i="92"/>
  <c r="X678" i="92"/>
  <c r="X683" i="92"/>
  <c r="X684" i="92"/>
  <c r="X686" i="92"/>
  <c r="X687" i="92"/>
  <c r="X688" i="92"/>
  <c r="X690" i="92"/>
  <c r="X695" i="92"/>
  <c r="X696" i="92"/>
  <c r="X698" i="92"/>
  <c r="X700" i="92"/>
  <c r="X702" i="92"/>
  <c r="X707" i="92"/>
  <c r="X708" i="92"/>
  <c r="X710" i="92"/>
  <c r="X712" i="92"/>
  <c r="X719" i="92"/>
  <c r="X720" i="92"/>
  <c r="X722" i="92"/>
  <c r="X724" i="92"/>
  <c r="X726" i="92"/>
  <c r="X731" i="92"/>
  <c r="X732" i="92"/>
  <c r="X734" i="92"/>
  <c r="X736" i="92"/>
  <c r="X738" i="92"/>
  <c r="X743" i="92"/>
  <c r="X744" i="92"/>
  <c r="X746" i="92"/>
  <c r="X748" i="92"/>
  <c r="X750" i="92"/>
  <c r="X754" i="92"/>
  <c r="X755" i="92"/>
  <c r="X756" i="92"/>
  <c r="X758" i="92"/>
  <c r="X759" i="92"/>
  <c r="X760" i="92"/>
  <c r="X767" i="92"/>
  <c r="X768" i="92"/>
  <c r="X770" i="92"/>
  <c r="X772" i="92"/>
  <c r="X774" i="92"/>
  <c r="X779" i="92"/>
  <c r="X780" i="92"/>
  <c r="X782" i="92"/>
  <c r="X784" i="92"/>
  <c r="X786" i="92"/>
  <c r="X788" i="92"/>
  <c r="X791" i="92"/>
  <c r="X792" i="92"/>
  <c r="X794" i="92"/>
  <c r="X795" i="92"/>
  <c r="X796" i="92"/>
  <c r="X798" i="92"/>
  <c r="X803" i="92"/>
  <c r="X804" i="92"/>
  <c r="X806" i="92"/>
  <c r="X807" i="92"/>
  <c r="X808" i="92"/>
  <c r="X812" i="92"/>
  <c r="X815" i="92"/>
  <c r="X816" i="92"/>
  <c r="X818" i="92"/>
  <c r="X820" i="92"/>
  <c r="X822" i="92"/>
  <c r="X827" i="92"/>
  <c r="X828" i="92"/>
  <c r="X830" i="92"/>
  <c r="X832" i="92"/>
  <c r="X834" i="92"/>
  <c r="X836" i="92"/>
  <c r="X839" i="92"/>
  <c r="X840" i="92"/>
  <c r="X842" i="92"/>
  <c r="X844" i="92"/>
  <c r="X846" i="92"/>
  <c r="X851" i="92"/>
  <c r="X852" i="92"/>
  <c r="X854" i="92"/>
  <c r="X856" i="92"/>
  <c r="X858" i="92"/>
  <c r="X863" i="92"/>
  <c r="X864" i="92"/>
  <c r="X866" i="92"/>
  <c r="X868" i="92"/>
  <c r="X875" i="92"/>
  <c r="X876" i="92"/>
  <c r="X878" i="92"/>
  <c r="X880" i="92"/>
  <c r="X882" i="92"/>
  <c r="X887" i="92"/>
  <c r="X888" i="92"/>
  <c r="X890" i="92"/>
  <c r="X891" i="92"/>
  <c r="X892" i="92"/>
  <c r="X894" i="92"/>
  <c r="X898" i="92"/>
  <c r="X899" i="92"/>
  <c r="X900" i="92"/>
  <c r="X902" i="92"/>
  <c r="X903" i="92"/>
  <c r="X904" i="92"/>
  <c r="X907" i="92"/>
  <c r="X911" i="92"/>
  <c r="X912" i="92"/>
  <c r="X914" i="92"/>
  <c r="X916" i="92"/>
  <c r="X923" i="92"/>
  <c r="X924" i="92"/>
  <c r="X926" i="92"/>
  <c r="X928" i="92"/>
  <c r="X930" i="92"/>
  <c r="X935" i="92"/>
  <c r="X936" i="92"/>
  <c r="X938" i="92"/>
  <c r="X940" i="92"/>
  <c r="X942" i="92"/>
  <c r="X947" i="92"/>
  <c r="X948" i="92"/>
  <c r="X950" i="92"/>
  <c r="X952" i="92"/>
  <c r="X959" i="92"/>
  <c r="X960" i="92"/>
  <c r="X962" i="92"/>
  <c r="X964" i="92"/>
  <c r="X966" i="92"/>
  <c r="X967" i="92"/>
  <c r="X971" i="92"/>
  <c r="X972" i="92"/>
  <c r="X974" i="92"/>
  <c r="X976" i="92"/>
  <c r="X983" i="92"/>
  <c r="X984" i="92"/>
  <c r="X986" i="92"/>
  <c r="X988" i="92"/>
  <c r="X990" i="92"/>
  <c r="X995" i="92"/>
  <c r="X996" i="92"/>
  <c r="X998" i="92"/>
  <c r="X1000" i="92"/>
  <c r="X1002" i="92"/>
  <c r="X1007" i="92"/>
  <c r="X1008" i="92"/>
  <c r="X1010" i="92"/>
  <c r="X1012" i="92"/>
  <c r="X1014" i="92"/>
  <c r="X1019" i="92"/>
  <c r="X1020" i="92"/>
  <c r="X1022" i="92"/>
  <c r="X1024" i="92"/>
  <c r="X1031" i="92"/>
  <c r="X1032" i="92"/>
  <c r="X1034" i="92"/>
  <c r="X1036" i="92"/>
  <c r="X1038" i="92"/>
  <c r="X1042" i="92"/>
  <c r="X1043" i="92"/>
  <c r="X1044" i="92"/>
  <c r="X1046" i="92"/>
  <c r="X1048" i="92"/>
  <c r="X1055" i="92"/>
  <c r="X1056" i="92"/>
  <c r="X1058" i="92"/>
  <c r="X1060" i="92"/>
  <c r="X1067" i="92"/>
  <c r="X1068" i="92"/>
  <c r="X1070" i="92"/>
  <c r="X1072" i="92"/>
  <c r="X1079" i="92"/>
  <c r="X1080" i="92"/>
  <c r="X1082" i="92"/>
  <c r="X1084" i="92"/>
  <c r="U86" i="92"/>
  <c r="U87" i="92"/>
  <c r="U88" i="92"/>
  <c r="U90" i="92"/>
  <c r="U94" i="92"/>
  <c r="U95" i="92"/>
  <c r="U96" i="92"/>
  <c r="U98" i="92"/>
  <c r="U99" i="92"/>
  <c r="U100" i="92"/>
  <c r="U102" i="92"/>
  <c r="U106" i="92"/>
  <c r="U107" i="92"/>
  <c r="U108" i="92"/>
  <c r="U110" i="92"/>
  <c r="U111" i="92"/>
  <c r="U112" i="92"/>
  <c r="U114" i="92"/>
  <c r="U118" i="92"/>
  <c r="U119" i="92"/>
  <c r="U120" i="92"/>
  <c r="U122" i="92"/>
  <c r="U123" i="92"/>
  <c r="U124" i="92"/>
  <c r="U126" i="92"/>
  <c r="U130" i="92"/>
  <c r="U131" i="92"/>
  <c r="U132" i="92"/>
  <c r="U134" i="92"/>
  <c r="U135" i="92"/>
  <c r="U136" i="92"/>
  <c r="U138" i="92"/>
  <c r="U142" i="92"/>
  <c r="U143" i="92"/>
  <c r="U144" i="92"/>
  <c r="U146" i="92"/>
  <c r="U147" i="92"/>
  <c r="U148" i="92"/>
  <c r="U150" i="92"/>
  <c r="U154" i="92"/>
  <c r="U155" i="92"/>
  <c r="U156" i="92"/>
  <c r="U158" i="92"/>
  <c r="U159" i="92"/>
  <c r="U160" i="92"/>
  <c r="U162" i="92"/>
  <c r="U166" i="92"/>
  <c r="U167" i="92"/>
  <c r="U168" i="92"/>
  <c r="U170" i="92"/>
  <c r="U171" i="92"/>
  <c r="U172" i="92"/>
  <c r="U174" i="92"/>
  <c r="U178" i="92"/>
  <c r="U179" i="92"/>
  <c r="U180" i="92"/>
  <c r="U182" i="92"/>
  <c r="U183" i="92"/>
  <c r="U184" i="92"/>
  <c r="U186" i="92"/>
  <c r="U190" i="92"/>
  <c r="U191" i="92"/>
  <c r="U192" i="92"/>
  <c r="U194" i="92"/>
  <c r="U195" i="92"/>
  <c r="U196" i="92"/>
  <c r="U198" i="92"/>
  <c r="U202" i="92"/>
  <c r="U203" i="92"/>
  <c r="U204" i="92"/>
  <c r="U206" i="92"/>
  <c r="U207" i="92"/>
  <c r="U208" i="92"/>
  <c r="U210" i="92"/>
  <c r="U211" i="92"/>
  <c r="U212" i="92"/>
  <c r="U214" i="92"/>
  <c r="U215" i="92"/>
  <c r="U216" i="92"/>
  <c r="U218" i="92"/>
  <c r="U219" i="92"/>
  <c r="U220" i="92"/>
  <c r="U222" i="92"/>
  <c r="U226" i="92"/>
  <c r="U227" i="92"/>
  <c r="U228" i="92"/>
  <c r="U230" i="92"/>
  <c r="U231" i="92"/>
  <c r="U232" i="92"/>
  <c r="U234" i="92"/>
  <c r="U238" i="92"/>
  <c r="U239" i="92"/>
  <c r="U240" i="92"/>
  <c r="U242" i="92"/>
  <c r="U243" i="92"/>
  <c r="U244" i="92"/>
  <c r="U246" i="92"/>
  <c r="U248" i="92"/>
  <c r="U250" i="92"/>
  <c r="U251" i="92"/>
  <c r="U252" i="92"/>
  <c r="U254" i="92"/>
  <c r="U255" i="92"/>
  <c r="U256" i="92"/>
  <c r="U258" i="92"/>
  <c r="U262" i="92"/>
  <c r="U263" i="92"/>
  <c r="U264" i="92"/>
  <c r="U266" i="92"/>
  <c r="U267" i="92"/>
  <c r="U268" i="92"/>
  <c r="U270" i="92"/>
  <c r="U274" i="92"/>
  <c r="U275" i="92"/>
  <c r="U276" i="92"/>
  <c r="U278" i="92"/>
  <c r="U280" i="92"/>
  <c r="U282" i="92"/>
  <c r="U285" i="92"/>
  <c r="U286" i="92"/>
  <c r="U287" i="92"/>
  <c r="U288" i="92"/>
  <c r="U290" i="92"/>
  <c r="U291" i="92"/>
  <c r="U292" i="92"/>
  <c r="U294" i="92"/>
  <c r="U298" i="92"/>
  <c r="U299" i="92"/>
  <c r="U300" i="92"/>
  <c r="U302" i="92"/>
  <c r="U303" i="92"/>
  <c r="U304" i="92"/>
  <c r="U306" i="92"/>
  <c r="U310" i="92"/>
  <c r="U311" i="92"/>
  <c r="U312" i="92"/>
  <c r="U314" i="92"/>
  <c r="U316" i="92"/>
  <c r="U318" i="92"/>
  <c r="U322" i="92"/>
  <c r="U323" i="92"/>
  <c r="U324" i="92"/>
  <c r="U326" i="92"/>
  <c r="U327" i="92"/>
  <c r="U328" i="92"/>
  <c r="U330" i="92"/>
  <c r="U334" i="92"/>
  <c r="U335" i="92"/>
  <c r="U336" i="92"/>
  <c r="U338" i="92"/>
  <c r="U339" i="92"/>
  <c r="U340" i="92"/>
  <c r="U342" i="92"/>
  <c r="U347" i="92"/>
  <c r="U348" i="92"/>
  <c r="U350" i="92"/>
  <c r="U352" i="92"/>
  <c r="U354" i="92"/>
  <c r="U359" i="92"/>
  <c r="U360" i="92"/>
  <c r="U362" i="92"/>
  <c r="U363" i="92"/>
  <c r="U364" i="92"/>
  <c r="U366" i="92"/>
  <c r="U371" i="92"/>
  <c r="U372" i="92"/>
  <c r="U374" i="92"/>
  <c r="U375" i="92"/>
  <c r="U376" i="92"/>
  <c r="U378" i="92"/>
  <c r="U383" i="92"/>
  <c r="U384" i="92"/>
  <c r="U386" i="92"/>
  <c r="U387" i="92"/>
  <c r="U388" i="92"/>
  <c r="U390" i="92"/>
  <c r="U395" i="92"/>
  <c r="U396" i="92"/>
  <c r="U398" i="92"/>
  <c r="U400" i="92"/>
  <c r="U402" i="92"/>
  <c r="U404" i="92"/>
  <c r="U407" i="92"/>
  <c r="U408" i="92"/>
  <c r="U410" i="92"/>
  <c r="U411" i="92"/>
  <c r="U412" i="92"/>
  <c r="U414" i="92"/>
  <c r="U419" i="92"/>
  <c r="U420" i="92"/>
  <c r="U422" i="92"/>
  <c r="U424" i="92"/>
  <c r="U426" i="92"/>
  <c r="U431" i="92"/>
  <c r="U432" i="92"/>
  <c r="U434" i="92"/>
  <c r="U435" i="92"/>
  <c r="U436" i="92"/>
  <c r="U438" i="92"/>
  <c r="U442" i="92"/>
  <c r="U443" i="92"/>
  <c r="U444" i="92"/>
  <c r="U446" i="92"/>
  <c r="U447" i="92"/>
  <c r="U448" i="92"/>
  <c r="U450" i="92"/>
  <c r="U455" i="92"/>
  <c r="U456" i="92"/>
  <c r="U458" i="92"/>
  <c r="U460" i="92"/>
  <c r="U462" i="92"/>
  <c r="U467" i="92"/>
  <c r="U468" i="92"/>
  <c r="U470" i="92"/>
  <c r="U471" i="92"/>
  <c r="U472" i="92"/>
  <c r="U474" i="92"/>
  <c r="U479" i="92"/>
  <c r="U480" i="92"/>
  <c r="U482" i="92"/>
  <c r="U483" i="92"/>
  <c r="U484" i="92"/>
  <c r="U486" i="92"/>
  <c r="U491" i="92"/>
  <c r="U492" i="92"/>
  <c r="U494" i="92"/>
  <c r="U496" i="92"/>
  <c r="U498" i="92"/>
  <c r="U503" i="92"/>
  <c r="U504" i="92"/>
  <c r="U506" i="92"/>
  <c r="U507" i="92"/>
  <c r="U508" i="92"/>
  <c r="U510" i="92"/>
  <c r="U515" i="92"/>
  <c r="U516" i="92"/>
  <c r="U518" i="92"/>
  <c r="U519" i="92"/>
  <c r="U520" i="92"/>
  <c r="U522" i="92"/>
  <c r="U527" i="92"/>
  <c r="U528" i="92"/>
  <c r="U530" i="92"/>
  <c r="U532" i="92"/>
  <c r="U534" i="92"/>
  <c r="U539" i="92"/>
  <c r="U540" i="92"/>
  <c r="U542" i="92"/>
  <c r="U543" i="92"/>
  <c r="U544" i="92"/>
  <c r="U546" i="92"/>
  <c r="U551" i="92"/>
  <c r="U552" i="92"/>
  <c r="U554" i="92"/>
  <c r="U555" i="92"/>
  <c r="U556" i="92"/>
  <c r="U558" i="92"/>
  <c r="U563" i="92"/>
  <c r="U564" i="92"/>
  <c r="U566" i="92"/>
  <c r="U568" i="92"/>
  <c r="U570" i="92"/>
  <c r="U571" i="92"/>
  <c r="U572" i="92"/>
  <c r="U575" i="92"/>
  <c r="U576" i="92"/>
  <c r="U578" i="92"/>
  <c r="U579" i="92"/>
  <c r="U580" i="92"/>
  <c r="U582" i="92"/>
  <c r="U586" i="92"/>
  <c r="U587" i="92"/>
  <c r="U588" i="92"/>
  <c r="U590" i="92"/>
  <c r="U591" i="92"/>
  <c r="U592" i="92"/>
  <c r="U594" i="92"/>
  <c r="U599" i="92"/>
  <c r="U600" i="92"/>
  <c r="U602" i="92"/>
  <c r="U603" i="92"/>
  <c r="U604" i="92"/>
  <c r="U606" i="92"/>
  <c r="U611" i="92"/>
  <c r="U612" i="92"/>
  <c r="U614" i="92"/>
  <c r="U615" i="92"/>
  <c r="U616" i="92"/>
  <c r="U618" i="92"/>
  <c r="U623" i="92"/>
  <c r="U624" i="92"/>
  <c r="U626" i="92"/>
  <c r="U628" i="92"/>
  <c r="U630" i="92"/>
  <c r="U635" i="92"/>
  <c r="U636" i="92"/>
  <c r="U638" i="92"/>
  <c r="U639" i="92"/>
  <c r="U640" i="92"/>
  <c r="U642" i="92"/>
  <c r="U647" i="92"/>
  <c r="U648" i="92"/>
  <c r="U650" i="92"/>
  <c r="U652" i="92"/>
  <c r="U654" i="92"/>
  <c r="U656" i="92"/>
  <c r="U659" i="92"/>
  <c r="U660" i="92"/>
  <c r="U662" i="92"/>
  <c r="U663" i="92"/>
  <c r="U664" i="92"/>
  <c r="U666" i="92"/>
  <c r="U671" i="92"/>
  <c r="U672" i="92"/>
  <c r="U674" i="92"/>
  <c r="U675" i="92"/>
  <c r="U676" i="92"/>
  <c r="U678" i="92"/>
  <c r="U683" i="92"/>
  <c r="U684" i="92"/>
  <c r="U686" i="92"/>
  <c r="U687" i="92"/>
  <c r="U688" i="92"/>
  <c r="U690" i="92"/>
  <c r="U695" i="92"/>
  <c r="U696" i="92"/>
  <c r="U698" i="92"/>
  <c r="U700" i="92"/>
  <c r="U702" i="92"/>
  <c r="U707" i="92"/>
  <c r="U708" i="92"/>
  <c r="U710" i="92"/>
  <c r="U711" i="92"/>
  <c r="U712" i="92"/>
  <c r="U714" i="92"/>
  <c r="U719" i="92"/>
  <c r="U720" i="92"/>
  <c r="U722" i="92"/>
  <c r="U724" i="92"/>
  <c r="U726" i="92"/>
  <c r="U730" i="92"/>
  <c r="U731" i="92"/>
  <c r="U732" i="92"/>
  <c r="U734" i="92"/>
  <c r="U735" i="92"/>
  <c r="U736" i="92"/>
  <c r="U738" i="92"/>
  <c r="U740" i="92"/>
  <c r="U743" i="92"/>
  <c r="U744" i="92"/>
  <c r="U746" i="92"/>
  <c r="U747" i="92"/>
  <c r="U748" i="92"/>
  <c r="U750" i="92"/>
  <c r="U755" i="92"/>
  <c r="U756" i="92"/>
  <c r="U758" i="92"/>
  <c r="U760" i="92"/>
  <c r="U762" i="92"/>
  <c r="U767" i="92"/>
  <c r="U768" i="92"/>
  <c r="U770" i="92"/>
  <c r="U771" i="92"/>
  <c r="U772" i="92"/>
  <c r="U774" i="92"/>
  <c r="U779" i="92"/>
  <c r="U780" i="92"/>
  <c r="U782" i="92"/>
  <c r="U783" i="92"/>
  <c r="U784" i="92"/>
  <c r="U786" i="92"/>
  <c r="U791" i="92"/>
  <c r="U792" i="92"/>
  <c r="U794" i="92"/>
  <c r="U796" i="92"/>
  <c r="U798" i="92"/>
  <c r="U799" i="92"/>
  <c r="U803" i="92"/>
  <c r="U804" i="92"/>
  <c r="U806" i="92"/>
  <c r="U807" i="92"/>
  <c r="U808" i="92"/>
  <c r="U810" i="92"/>
  <c r="U815" i="92"/>
  <c r="U816" i="92"/>
  <c r="U818" i="92"/>
  <c r="U820" i="92"/>
  <c r="U822" i="92"/>
  <c r="U827" i="92"/>
  <c r="U828" i="92"/>
  <c r="U830" i="92"/>
  <c r="U832" i="92"/>
  <c r="U834" i="92"/>
  <c r="U835" i="92"/>
  <c r="U839" i="92"/>
  <c r="U840" i="92"/>
  <c r="U842" i="92"/>
  <c r="U843" i="92"/>
  <c r="U844" i="92"/>
  <c r="U846" i="92"/>
  <c r="U851" i="92"/>
  <c r="U852" i="92"/>
  <c r="U854" i="92"/>
  <c r="U855" i="92"/>
  <c r="U856" i="92"/>
  <c r="U858" i="92"/>
  <c r="U863" i="92"/>
  <c r="U864" i="92"/>
  <c r="U866" i="92"/>
  <c r="U868" i="92"/>
  <c r="U870" i="92"/>
  <c r="U874" i="92"/>
  <c r="U875" i="92"/>
  <c r="U876" i="92"/>
  <c r="U878" i="92"/>
  <c r="U880" i="92"/>
  <c r="U882" i="92"/>
  <c r="U887" i="92"/>
  <c r="U888" i="92"/>
  <c r="U890" i="92"/>
  <c r="U892" i="92"/>
  <c r="U894" i="92"/>
  <c r="U899" i="92"/>
  <c r="U900" i="92"/>
  <c r="U902" i="92"/>
  <c r="U904" i="92"/>
  <c r="U906" i="92"/>
  <c r="U911" i="92"/>
  <c r="U912" i="92"/>
  <c r="U914" i="92"/>
  <c r="U915" i="92"/>
  <c r="U916" i="92"/>
  <c r="U918" i="92"/>
  <c r="U923" i="92"/>
  <c r="U924" i="92"/>
  <c r="U926" i="92"/>
  <c r="U928" i="92"/>
  <c r="U930" i="92"/>
  <c r="U935" i="92"/>
  <c r="U936" i="92"/>
  <c r="U938" i="92"/>
  <c r="U939" i="92"/>
  <c r="U940" i="92"/>
  <c r="U942" i="92"/>
  <c r="U947" i="92"/>
  <c r="U948" i="92"/>
  <c r="U950" i="92"/>
  <c r="U952" i="92"/>
  <c r="U954" i="92"/>
  <c r="U959" i="92"/>
  <c r="U960" i="92"/>
  <c r="U962" i="92"/>
  <c r="U964" i="92"/>
  <c r="U966" i="92"/>
  <c r="U971" i="92"/>
  <c r="U972" i="92"/>
  <c r="U974" i="92"/>
  <c r="U976" i="92"/>
  <c r="U978" i="92"/>
  <c r="U983" i="92"/>
  <c r="U984" i="92"/>
  <c r="U986" i="92"/>
  <c r="U987" i="92"/>
  <c r="U988" i="92"/>
  <c r="U990" i="92"/>
  <c r="U995" i="92"/>
  <c r="U996" i="92"/>
  <c r="U998" i="92"/>
  <c r="U1000" i="92"/>
  <c r="U1002" i="92"/>
  <c r="U1004" i="92"/>
  <c r="U1007" i="92"/>
  <c r="U1008" i="92"/>
  <c r="U1010" i="92"/>
  <c r="U1011" i="92"/>
  <c r="U1012" i="92"/>
  <c r="U1014" i="92"/>
  <c r="U1018" i="92"/>
  <c r="U1019" i="92"/>
  <c r="U1020" i="92"/>
  <c r="U1022" i="92"/>
  <c r="U1024" i="92"/>
  <c r="U1026" i="92"/>
  <c r="U1031" i="92"/>
  <c r="U1032" i="92"/>
  <c r="U1034" i="92"/>
  <c r="U1035" i="92"/>
  <c r="U1036" i="92"/>
  <c r="U1038" i="92"/>
  <c r="U1043" i="92"/>
  <c r="U1044" i="92"/>
  <c r="U1046" i="92"/>
  <c r="U1048" i="92"/>
  <c r="U1050" i="92"/>
  <c r="U1055" i="92"/>
  <c r="U1056" i="92"/>
  <c r="U1058" i="92"/>
  <c r="U1060" i="92"/>
  <c r="U1062" i="92"/>
  <c r="U1063" i="92"/>
  <c r="U1067" i="92"/>
  <c r="U1068" i="92"/>
  <c r="U1070" i="92"/>
  <c r="U1071" i="92"/>
  <c r="U1072" i="92"/>
  <c r="U1074" i="92"/>
  <c r="U1079" i="92"/>
  <c r="U1080" i="92"/>
  <c r="U1082" i="92"/>
  <c r="U1083" i="92"/>
  <c r="U1084" i="92"/>
  <c r="T86" i="92"/>
  <c r="T87" i="92"/>
  <c r="T88" i="92"/>
  <c r="T90" i="92"/>
  <c r="T94" i="92"/>
  <c r="T95" i="92"/>
  <c r="T96" i="92"/>
  <c r="T98" i="92"/>
  <c r="T99" i="92"/>
  <c r="T100" i="92"/>
  <c r="T102" i="92"/>
  <c r="T106" i="92"/>
  <c r="T107" i="92"/>
  <c r="T108" i="92"/>
  <c r="T110" i="92"/>
  <c r="T111" i="92"/>
  <c r="T112" i="92"/>
  <c r="T114" i="92"/>
  <c r="T118" i="92"/>
  <c r="T119" i="92"/>
  <c r="T120" i="92"/>
  <c r="T122" i="92"/>
  <c r="T123" i="92"/>
  <c r="T124" i="92"/>
  <c r="T126" i="92"/>
  <c r="T130" i="92"/>
  <c r="T131" i="92"/>
  <c r="T132" i="92"/>
  <c r="T134" i="92"/>
  <c r="T135" i="92"/>
  <c r="T136" i="92"/>
  <c r="T138" i="92"/>
  <c r="T142" i="92"/>
  <c r="T143" i="92"/>
  <c r="T144" i="92"/>
  <c r="T146" i="92"/>
  <c r="T147" i="92"/>
  <c r="T148" i="92"/>
  <c r="T150" i="92"/>
  <c r="T151" i="92"/>
  <c r="T154" i="92"/>
  <c r="T155" i="92"/>
  <c r="T156" i="92"/>
  <c r="T158" i="92"/>
  <c r="T159" i="92"/>
  <c r="T160" i="92"/>
  <c r="T162" i="92"/>
  <c r="T166" i="92"/>
  <c r="T167" i="92"/>
  <c r="T168" i="92"/>
  <c r="T170" i="92"/>
  <c r="T171" i="92"/>
  <c r="T172" i="92"/>
  <c r="T174" i="92"/>
  <c r="T176" i="92"/>
  <c r="T178" i="92"/>
  <c r="T179" i="92"/>
  <c r="T180" i="92"/>
  <c r="T182" i="92"/>
  <c r="T183" i="92"/>
  <c r="T184" i="92"/>
  <c r="T186" i="92"/>
  <c r="T190" i="92"/>
  <c r="T191" i="92"/>
  <c r="T192" i="92"/>
  <c r="T194" i="92"/>
  <c r="T195" i="92"/>
  <c r="T196" i="92"/>
  <c r="T198" i="92"/>
  <c r="T202" i="92"/>
  <c r="T203" i="92"/>
  <c r="T204" i="92"/>
  <c r="T206" i="92"/>
  <c r="T207" i="92"/>
  <c r="T208" i="92"/>
  <c r="T210" i="92"/>
  <c r="T212" i="92"/>
  <c r="T214" i="92"/>
  <c r="T215" i="92"/>
  <c r="T216" i="92"/>
  <c r="T218" i="92"/>
  <c r="T219" i="92"/>
  <c r="T220" i="92"/>
  <c r="T222" i="92"/>
  <c r="T226" i="92"/>
  <c r="T227" i="92"/>
  <c r="T228" i="92"/>
  <c r="T230" i="92"/>
  <c r="T231" i="92"/>
  <c r="T232" i="92"/>
  <c r="T234" i="92"/>
  <c r="T238" i="92"/>
  <c r="T239" i="92"/>
  <c r="T240" i="92"/>
  <c r="T242" i="92"/>
  <c r="T243" i="92"/>
  <c r="T244" i="92"/>
  <c r="T246" i="92"/>
  <c r="T248" i="92"/>
  <c r="T250" i="92"/>
  <c r="T251" i="92"/>
  <c r="T252" i="92"/>
  <c r="T254" i="92"/>
  <c r="T255" i="92"/>
  <c r="T256" i="92"/>
  <c r="T258" i="92"/>
  <c r="T261" i="92"/>
  <c r="T262" i="92"/>
  <c r="T263" i="92"/>
  <c r="T264" i="92"/>
  <c r="T266" i="92"/>
  <c r="T267" i="92"/>
  <c r="T268" i="92"/>
  <c r="T270" i="92"/>
  <c r="T274" i="92"/>
  <c r="T275" i="92"/>
  <c r="T276" i="92"/>
  <c r="T278" i="92"/>
  <c r="T279" i="92"/>
  <c r="T280" i="92"/>
  <c r="T282" i="92"/>
  <c r="T286" i="92"/>
  <c r="T287" i="92"/>
  <c r="T288" i="92"/>
  <c r="T290" i="92"/>
  <c r="T291" i="92"/>
  <c r="T292" i="92"/>
  <c r="T294" i="92"/>
  <c r="T298" i="92"/>
  <c r="T299" i="92"/>
  <c r="T300" i="92"/>
  <c r="T302" i="92"/>
  <c r="T303" i="92"/>
  <c r="T304" i="92"/>
  <c r="T306" i="92"/>
  <c r="T310" i="92"/>
  <c r="T311" i="92"/>
  <c r="T312" i="92"/>
  <c r="T314" i="92"/>
  <c r="T315" i="92"/>
  <c r="T316" i="92"/>
  <c r="T318" i="92"/>
  <c r="T319" i="92"/>
  <c r="T322" i="92"/>
  <c r="T323" i="92"/>
  <c r="T324" i="92"/>
  <c r="T326" i="92"/>
  <c r="T327" i="92"/>
  <c r="T328" i="92"/>
  <c r="T330" i="92"/>
  <c r="T334" i="92"/>
  <c r="T335" i="92"/>
  <c r="T336" i="92"/>
  <c r="T338" i="92"/>
  <c r="T339" i="92"/>
  <c r="T340" i="92"/>
  <c r="T342" i="92"/>
  <c r="T347" i="92"/>
  <c r="T348" i="92"/>
  <c r="T350" i="92"/>
  <c r="T351" i="92"/>
  <c r="T352" i="92"/>
  <c r="T354" i="92"/>
  <c r="T358" i="92"/>
  <c r="T359" i="92"/>
  <c r="T360" i="92"/>
  <c r="T362" i="92"/>
  <c r="T363" i="92"/>
  <c r="T364" i="92"/>
  <c r="T366" i="92"/>
  <c r="T371" i="92"/>
  <c r="T372" i="92"/>
  <c r="T374" i="92"/>
  <c r="T375" i="92"/>
  <c r="T376" i="92"/>
  <c r="T378" i="92"/>
  <c r="T383" i="92"/>
  <c r="T384" i="92"/>
  <c r="T386" i="92"/>
  <c r="T387" i="92"/>
  <c r="T388" i="92"/>
  <c r="T390" i="92"/>
  <c r="T391" i="92"/>
  <c r="T392" i="92"/>
  <c r="T395" i="92"/>
  <c r="T396" i="92"/>
  <c r="T398" i="92"/>
  <c r="T399" i="92"/>
  <c r="T400" i="92"/>
  <c r="T402" i="92"/>
  <c r="T407" i="92"/>
  <c r="T408" i="92"/>
  <c r="T410" i="92"/>
  <c r="T411" i="92"/>
  <c r="T412" i="92"/>
  <c r="T414" i="92"/>
  <c r="T419" i="92"/>
  <c r="T420" i="92"/>
  <c r="T422" i="92"/>
  <c r="T423" i="92"/>
  <c r="T424" i="92"/>
  <c r="T426" i="92"/>
  <c r="T431" i="92"/>
  <c r="T432" i="92"/>
  <c r="T434" i="92"/>
  <c r="T435" i="92"/>
  <c r="T436" i="92"/>
  <c r="T438" i="92"/>
  <c r="T443" i="92"/>
  <c r="T444" i="92"/>
  <c r="T446" i="92"/>
  <c r="T447" i="92"/>
  <c r="T448" i="92"/>
  <c r="T450" i="92"/>
  <c r="T455" i="92"/>
  <c r="T456" i="92"/>
  <c r="T458" i="92"/>
  <c r="T459" i="92"/>
  <c r="T460" i="92"/>
  <c r="T462" i="92"/>
  <c r="T467" i="92"/>
  <c r="T468" i="92"/>
  <c r="T470" i="92"/>
  <c r="T471" i="92"/>
  <c r="T472" i="92"/>
  <c r="T474" i="92"/>
  <c r="T479" i="92"/>
  <c r="T480" i="92"/>
  <c r="T482" i="92"/>
  <c r="T483" i="92"/>
  <c r="T484" i="92"/>
  <c r="T486" i="92"/>
  <c r="T487" i="92"/>
  <c r="T491" i="92"/>
  <c r="T492" i="92"/>
  <c r="T494" i="92"/>
  <c r="T495" i="92"/>
  <c r="T496" i="92"/>
  <c r="T498" i="92"/>
  <c r="T502" i="92"/>
  <c r="T503" i="92"/>
  <c r="T504" i="92"/>
  <c r="T506" i="92"/>
  <c r="T507" i="92"/>
  <c r="T508" i="92"/>
  <c r="T510" i="92"/>
  <c r="T512" i="92"/>
  <c r="T515" i="92"/>
  <c r="T516" i="92"/>
  <c r="T518" i="92"/>
  <c r="T519" i="92"/>
  <c r="T520" i="92"/>
  <c r="T522" i="92"/>
  <c r="T527" i="92"/>
  <c r="T528" i="92"/>
  <c r="T530" i="92"/>
  <c r="T531" i="92"/>
  <c r="T532" i="92"/>
  <c r="T534" i="92"/>
  <c r="T539" i="92"/>
  <c r="T540" i="92"/>
  <c r="T542" i="92"/>
  <c r="T543" i="92"/>
  <c r="T544" i="92"/>
  <c r="T546" i="92"/>
  <c r="T551" i="92"/>
  <c r="T552" i="92"/>
  <c r="T554" i="92"/>
  <c r="T555" i="92"/>
  <c r="T556" i="92"/>
  <c r="T558" i="92"/>
  <c r="T563" i="92"/>
  <c r="T564" i="92"/>
  <c r="T566" i="92"/>
  <c r="T567" i="92"/>
  <c r="T568" i="92"/>
  <c r="T570" i="92"/>
  <c r="T575" i="92"/>
  <c r="T576" i="92"/>
  <c r="T578" i="92"/>
  <c r="T579" i="92"/>
  <c r="T580" i="92"/>
  <c r="T582" i="92"/>
  <c r="T587" i="92"/>
  <c r="T588" i="92"/>
  <c r="T590" i="92"/>
  <c r="T591" i="92"/>
  <c r="T592" i="92"/>
  <c r="T594" i="92"/>
  <c r="T599" i="92"/>
  <c r="T600" i="92"/>
  <c r="T602" i="92"/>
  <c r="T603" i="92"/>
  <c r="T604" i="92"/>
  <c r="T606" i="92"/>
  <c r="T611" i="92"/>
  <c r="T612" i="92"/>
  <c r="T614" i="92"/>
  <c r="T615" i="92"/>
  <c r="T616" i="92"/>
  <c r="T618" i="92"/>
  <c r="T623" i="92"/>
  <c r="T624" i="92"/>
  <c r="T626" i="92"/>
  <c r="T627" i="92"/>
  <c r="T628" i="92"/>
  <c r="T630" i="92"/>
  <c r="T631" i="92"/>
  <c r="T635" i="92"/>
  <c r="T636" i="92"/>
  <c r="T638" i="92"/>
  <c r="T639" i="92"/>
  <c r="T640" i="92"/>
  <c r="T642" i="92"/>
  <c r="T646" i="92"/>
  <c r="T647" i="92"/>
  <c r="T648" i="92"/>
  <c r="T650" i="92"/>
  <c r="T651" i="92"/>
  <c r="T652" i="92"/>
  <c r="T654" i="92"/>
  <c r="T659" i="92"/>
  <c r="T660" i="92"/>
  <c r="T662" i="92"/>
  <c r="T663" i="92"/>
  <c r="T664" i="92"/>
  <c r="T666" i="92"/>
  <c r="T671" i="92"/>
  <c r="T672" i="92"/>
  <c r="T674" i="92"/>
  <c r="T675" i="92"/>
  <c r="T676" i="92"/>
  <c r="T678" i="92"/>
  <c r="T683" i="92"/>
  <c r="T684" i="92"/>
  <c r="T686" i="92"/>
  <c r="T687" i="92"/>
  <c r="T688" i="92"/>
  <c r="T690" i="92"/>
  <c r="T695" i="92"/>
  <c r="T696" i="92"/>
  <c r="T698" i="92"/>
  <c r="T699" i="92"/>
  <c r="T700" i="92"/>
  <c r="T702" i="92"/>
  <c r="T707" i="92"/>
  <c r="T708" i="92"/>
  <c r="T710" i="92"/>
  <c r="T711" i="92"/>
  <c r="T712" i="92"/>
  <c r="T714" i="92"/>
  <c r="T719" i="92"/>
  <c r="T720" i="92"/>
  <c r="T722" i="92"/>
  <c r="T723" i="92"/>
  <c r="T724" i="92"/>
  <c r="T726" i="92"/>
  <c r="T731" i="92"/>
  <c r="T732" i="92"/>
  <c r="T734" i="92"/>
  <c r="T735" i="92"/>
  <c r="T736" i="92"/>
  <c r="T738" i="92"/>
  <c r="T743" i="92"/>
  <c r="T744" i="92"/>
  <c r="T746" i="92"/>
  <c r="T747" i="92"/>
  <c r="T748" i="92"/>
  <c r="T750" i="92"/>
  <c r="T755" i="92"/>
  <c r="T756" i="92"/>
  <c r="T758" i="92"/>
  <c r="T759" i="92"/>
  <c r="T760" i="92"/>
  <c r="T762" i="92"/>
  <c r="T767" i="92"/>
  <c r="T768" i="92"/>
  <c r="T770" i="92"/>
  <c r="T771" i="92"/>
  <c r="T772" i="92"/>
  <c r="T774" i="92"/>
  <c r="T776" i="92"/>
  <c r="T779" i="92"/>
  <c r="T780" i="92"/>
  <c r="T782" i="92"/>
  <c r="T783" i="92"/>
  <c r="T784" i="92"/>
  <c r="T786" i="92"/>
  <c r="T790" i="92"/>
  <c r="T791" i="92"/>
  <c r="T792" i="92"/>
  <c r="T794" i="92"/>
  <c r="T795" i="92"/>
  <c r="T796" i="92"/>
  <c r="T798" i="92"/>
  <c r="T803" i="92"/>
  <c r="T804" i="92"/>
  <c r="T806" i="92"/>
  <c r="T807" i="92"/>
  <c r="T808" i="92"/>
  <c r="T810" i="92"/>
  <c r="T815" i="92"/>
  <c r="T816" i="92"/>
  <c r="T818" i="92"/>
  <c r="T819" i="92"/>
  <c r="T820" i="92"/>
  <c r="T822" i="92"/>
  <c r="T827" i="92"/>
  <c r="T828" i="92"/>
  <c r="T830" i="92"/>
  <c r="T831" i="92"/>
  <c r="T832" i="92"/>
  <c r="T834" i="92"/>
  <c r="T836" i="92"/>
  <c r="T839" i="92"/>
  <c r="T840" i="92"/>
  <c r="T842" i="92"/>
  <c r="T843" i="92"/>
  <c r="T844" i="92"/>
  <c r="T846" i="92"/>
  <c r="T851" i="92"/>
  <c r="T852" i="92"/>
  <c r="T854" i="92"/>
  <c r="T855" i="92"/>
  <c r="T856" i="92"/>
  <c r="T858" i="92"/>
  <c r="T863" i="92"/>
  <c r="T864" i="92"/>
  <c r="T866" i="92"/>
  <c r="T867" i="92"/>
  <c r="T868" i="92"/>
  <c r="T870" i="92"/>
  <c r="T875" i="92"/>
  <c r="T876" i="92"/>
  <c r="T878" i="92"/>
  <c r="T879" i="92"/>
  <c r="T880" i="92"/>
  <c r="T882" i="92"/>
  <c r="T887" i="92"/>
  <c r="T888" i="92"/>
  <c r="T890" i="92"/>
  <c r="T891" i="92"/>
  <c r="T892" i="92"/>
  <c r="T894" i="92"/>
  <c r="T899" i="92"/>
  <c r="T900" i="92"/>
  <c r="T902" i="92"/>
  <c r="T903" i="92"/>
  <c r="T904" i="92"/>
  <c r="T906" i="92"/>
  <c r="T911" i="92"/>
  <c r="T912" i="92"/>
  <c r="T914" i="92"/>
  <c r="T915" i="92"/>
  <c r="T916" i="92"/>
  <c r="T918" i="92"/>
  <c r="T919" i="92"/>
  <c r="T923" i="92"/>
  <c r="T924" i="92"/>
  <c r="T926" i="92"/>
  <c r="T927" i="92"/>
  <c r="T928" i="92"/>
  <c r="T930" i="92"/>
  <c r="T934" i="92"/>
  <c r="T935" i="92"/>
  <c r="T936" i="92"/>
  <c r="T938" i="92"/>
  <c r="T939" i="92"/>
  <c r="T940" i="92"/>
  <c r="T942" i="92"/>
  <c r="T947" i="92"/>
  <c r="T948" i="92"/>
  <c r="T950" i="92"/>
  <c r="T951" i="92"/>
  <c r="T952" i="92"/>
  <c r="T954" i="92"/>
  <c r="T956" i="92"/>
  <c r="T959" i="92"/>
  <c r="T960" i="92"/>
  <c r="T962" i="92"/>
  <c r="T963" i="92"/>
  <c r="T964" i="92"/>
  <c r="T966" i="92"/>
  <c r="T971" i="92"/>
  <c r="T972" i="92"/>
  <c r="T974" i="92"/>
  <c r="T975" i="92"/>
  <c r="T976" i="92"/>
  <c r="T978" i="92"/>
  <c r="T983" i="92"/>
  <c r="T984" i="92"/>
  <c r="T986" i="92"/>
  <c r="T987" i="92"/>
  <c r="T988" i="92"/>
  <c r="T990" i="92"/>
  <c r="T995" i="92"/>
  <c r="T996" i="92"/>
  <c r="T998" i="92"/>
  <c r="T999" i="92"/>
  <c r="T1000" i="92"/>
  <c r="T1002" i="92"/>
  <c r="T1007" i="92"/>
  <c r="T1008" i="92"/>
  <c r="T1010" i="92"/>
  <c r="T1011" i="92"/>
  <c r="T1012" i="92"/>
  <c r="T1014" i="92"/>
  <c r="T1015" i="92"/>
  <c r="T1016" i="92"/>
  <c r="T1019" i="92"/>
  <c r="T1020" i="92"/>
  <c r="T1022" i="92"/>
  <c r="T1023" i="92"/>
  <c r="T1024" i="92"/>
  <c r="T1026" i="92"/>
  <c r="T1031" i="92"/>
  <c r="T1032" i="92"/>
  <c r="T1034" i="92"/>
  <c r="T1035" i="92"/>
  <c r="T1036" i="92"/>
  <c r="T1038" i="92"/>
  <c r="T1043" i="92"/>
  <c r="T1044" i="92"/>
  <c r="T1046" i="92"/>
  <c r="T1047" i="92"/>
  <c r="T1048" i="92"/>
  <c r="T1050" i="92"/>
  <c r="T1055" i="92"/>
  <c r="T1056" i="92"/>
  <c r="T1058" i="92"/>
  <c r="T1059" i="92"/>
  <c r="T1060" i="92"/>
  <c r="T1062" i="92"/>
  <c r="T1067" i="92"/>
  <c r="T1068" i="92"/>
  <c r="T1070" i="92"/>
  <c r="T1071" i="92"/>
  <c r="T1072" i="92"/>
  <c r="T1074" i="92"/>
  <c r="T1077" i="92"/>
  <c r="T1078" i="92"/>
  <c r="T1079" i="92"/>
  <c r="T1080" i="92"/>
  <c r="T1082" i="92"/>
  <c r="T1083" i="92"/>
  <c r="T1084" i="92"/>
  <c r="S86" i="92"/>
  <c r="S87" i="92"/>
  <c r="S88" i="92"/>
  <c r="S90" i="92"/>
  <c r="S91" i="92"/>
  <c r="S92" i="92"/>
  <c r="S94" i="92"/>
  <c r="S95" i="92"/>
  <c r="S96" i="92"/>
  <c r="S98" i="92"/>
  <c r="S99" i="92"/>
  <c r="S100" i="92"/>
  <c r="S102" i="92"/>
  <c r="S106" i="92"/>
  <c r="S107" i="92"/>
  <c r="S108" i="92"/>
  <c r="S110" i="92"/>
  <c r="S111" i="92"/>
  <c r="S112" i="92"/>
  <c r="S114" i="92"/>
  <c r="S118" i="92"/>
  <c r="S119" i="92"/>
  <c r="S120" i="92"/>
  <c r="S122" i="92"/>
  <c r="S123" i="92"/>
  <c r="S124" i="92"/>
  <c r="S126" i="92"/>
  <c r="S128" i="92"/>
  <c r="S130" i="92"/>
  <c r="S131" i="92"/>
  <c r="S132" i="92"/>
  <c r="S134" i="92"/>
  <c r="S135" i="92"/>
  <c r="S136" i="92"/>
  <c r="S138" i="92"/>
  <c r="S142" i="92"/>
  <c r="S143" i="92"/>
  <c r="S144" i="92"/>
  <c r="S146" i="92"/>
  <c r="S147" i="92"/>
  <c r="S148" i="92"/>
  <c r="S150" i="92"/>
  <c r="S154" i="92"/>
  <c r="S155" i="92"/>
  <c r="S156" i="92"/>
  <c r="S158" i="92"/>
  <c r="S159" i="92"/>
  <c r="S160" i="92"/>
  <c r="S162" i="92"/>
  <c r="S164" i="92"/>
  <c r="S166" i="92"/>
  <c r="S167" i="92"/>
  <c r="S168" i="92"/>
  <c r="S170" i="92"/>
  <c r="S171" i="92"/>
  <c r="S172" i="92"/>
  <c r="S174" i="92"/>
  <c r="S177" i="92"/>
  <c r="S178" i="92"/>
  <c r="S179" i="92"/>
  <c r="S180" i="92"/>
  <c r="S182" i="92"/>
  <c r="S183" i="92"/>
  <c r="S184" i="92"/>
  <c r="S186" i="92"/>
  <c r="S190" i="92"/>
  <c r="S191" i="92"/>
  <c r="S192" i="92"/>
  <c r="S194" i="92"/>
  <c r="S195" i="92"/>
  <c r="S196" i="92"/>
  <c r="S198" i="92"/>
  <c r="S199" i="92"/>
  <c r="S202" i="92"/>
  <c r="S203" i="92"/>
  <c r="S204" i="92"/>
  <c r="S206" i="92"/>
  <c r="S207" i="92"/>
  <c r="S208" i="92"/>
  <c r="S209" i="92"/>
  <c r="S210" i="92"/>
  <c r="S214" i="92"/>
  <c r="S215" i="92"/>
  <c r="S216" i="92"/>
  <c r="S218" i="92"/>
  <c r="S219" i="92"/>
  <c r="S220" i="92"/>
  <c r="S222" i="92"/>
  <c r="S226" i="92"/>
  <c r="S227" i="92"/>
  <c r="S228" i="92"/>
  <c r="S230" i="92"/>
  <c r="S231" i="92"/>
  <c r="S232" i="92"/>
  <c r="S234" i="92"/>
  <c r="S238" i="92"/>
  <c r="S239" i="92"/>
  <c r="S240" i="92"/>
  <c r="S242" i="92"/>
  <c r="S243" i="92"/>
  <c r="S244" i="92"/>
  <c r="S246" i="92"/>
  <c r="S250" i="92"/>
  <c r="S251" i="92"/>
  <c r="S252" i="92"/>
  <c r="S254" i="92"/>
  <c r="S255" i="92"/>
  <c r="S256" i="92"/>
  <c r="S258" i="92"/>
  <c r="S262" i="92"/>
  <c r="S263" i="92"/>
  <c r="S264" i="92"/>
  <c r="S266" i="92"/>
  <c r="S267" i="92"/>
  <c r="S268" i="92"/>
  <c r="S270" i="92"/>
  <c r="S274" i="92"/>
  <c r="S275" i="92"/>
  <c r="S276" i="92"/>
  <c r="S278" i="92"/>
  <c r="S279" i="92"/>
  <c r="S280" i="92"/>
  <c r="S282" i="92"/>
  <c r="S286" i="92"/>
  <c r="S287" i="92"/>
  <c r="S288" i="92"/>
  <c r="S290" i="92"/>
  <c r="S291" i="92"/>
  <c r="S292" i="92"/>
  <c r="S294" i="92"/>
  <c r="S298" i="92"/>
  <c r="S299" i="92"/>
  <c r="S300" i="92"/>
  <c r="S302" i="92"/>
  <c r="S303" i="92"/>
  <c r="S304" i="92"/>
  <c r="S306" i="92"/>
  <c r="S307" i="92"/>
  <c r="S309" i="92"/>
  <c r="S310" i="92"/>
  <c r="S311" i="92"/>
  <c r="S312" i="92"/>
  <c r="S314" i="92"/>
  <c r="S315" i="92"/>
  <c r="S316" i="92"/>
  <c r="S318" i="92"/>
  <c r="S322" i="92"/>
  <c r="S323" i="92"/>
  <c r="S324" i="92"/>
  <c r="S326" i="92"/>
  <c r="S327" i="92"/>
  <c r="S328" i="92"/>
  <c r="S330" i="92"/>
  <c r="S331" i="92"/>
  <c r="S334" i="92"/>
  <c r="S335" i="92"/>
  <c r="S336" i="92"/>
  <c r="S338" i="92"/>
  <c r="S339" i="92"/>
  <c r="S340" i="92"/>
  <c r="S342" i="92"/>
  <c r="S347" i="92"/>
  <c r="S348" i="92"/>
  <c r="S350" i="92"/>
  <c r="S351" i="92"/>
  <c r="S352" i="92"/>
  <c r="S354" i="92"/>
  <c r="S359" i="92"/>
  <c r="S360" i="92"/>
  <c r="S362" i="92"/>
  <c r="S363" i="92"/>
  <c r="S364" i="92"/>
  <c r="S366" i="92"/>
  <c r="S371" i="92"/>
  <c r="S372" i="92"/>
  <c r="S374" i="92"/>
  <c r="S375" i="92"/>
  <c r="S376" i="92"/>
  <c r="S378" i="92"/>
  <c r="S383" i="92"/>
  <c r="S384" i="92"/>
  <c r="S386" i="92"/>
  <c r="S387" i="92"/>
  <c r="S388" i="92"/>
  <c r="S390" i="92"/>
  <c r="S392" i="92"/>
  <c r="S395" i="92"/>
  <c r="S396" i="92"/>
  <c r="S398" i="92"/>
  <c r="S399" i="92"/>
  <c r="S400" i="92"/>
  <c r="S402" i="92"/>
  <c r="S405" i="92"/>
  <c r="S407" i="92"/>
  <c r="S408" i="92"/>
  <c r="S410" i="92"/>
  <c r="S411" i="92"/>
  <c r="S412" i="92"/>
  <c r="S414" i="92"/>
  <c r="S418" i="92"/>
  <c r="S419" i="92"/>
  <c r="S420" i="92"/>
  <c r="S422" i="92"/>
  <c r="S423" i="92"/>
  <c r="S424" i="92"/>
  <c r="S426" i="92"/>
  <c r="S431" i="92"/>
  <c r="S432" i="92"/>
  <c r="S434" i="92"/>
  <c r="S435" i="92"/>
  <c r="S436" i="92"/>
  <c r="S438" i="92"/>
  <c r="S441" i="92"/>
  <c r="S443" i="92"/>
  <c r="S444" i="92"/>
  <c r="S446" i="92"/>
  <c r="S447" i="92"/>
  <c r="S448" i="92"/>
  <c r="S450" i="92"/>
  <c r="S455" i="92"/>
  <c r="S456" i="92"/>
  <c r="S458" i="92"/>
  <c r="S459" i="92"/>
  <c r="S460" i="92"/>
  <c r="S462" i="92"/>
  <c r="S467" i="92"/>
  <c r="S468" i="92"/>
  <c r="S470" i="92"/>
  <c r="S471" i="92"/>
  <c r="S472" i="92"/>
  <c r="S474" i="92"/>
  <c r="S475" i="92"/>
  <c r="S479" i="92"/>
  <c r="S480" i="92"/>
  <c r="S482" i="92"/>
  <c r="S483" i="92"/>
  <c r="S484" i="92"/>
  <c r="S486" i="92"/>
  <c r="S487" i="92"/>
  <c r="S491" i="92"/>
  <c r="S492" i="92"/>
  <c r="S494" i="92"/>
  <c r="S495" i="92"/>
  <c r="S496" i="92"/>
  <c r="S498" i="92"/>
  <c r="S503" i="92"/>
  <c r="S504" i="92"/>
  <c r="S506" i="92"/>
  <c r="S507" i="92"/>
  <c r="S508" i="92"/>
  <c r="S510" i="92"/>
  <c r="S515" i="92"/>
  <c r="S516" i="92"/>
  <c r="S518" i="92"/>
  <c r="S519" i="92"/>
  <c r="S520" i="92"/>
  <c r="S522" i="92"/>
  <c r="S527" i="92"/>
  <c r="S528" i="92"/>
  <c r="S530" i="92"/>
  <c r="S531" i="92"/>
  <c r="S532" i="92"/>
  <c r="S534" i="92"/>
  <c r="S539" i="92"/>
  <c r="S540" i="92"/>
  <c r="S542" i="92"/>
  <c r="S543" i="92"/>
  <c r="S544" i="92"/>
  <c r="S546" i="92"/>
  <c r="S547" i="92"/>
  <c r="S551" i="92"/>
  <c r="S552" i="92"/>
  <c r="S554" i="92"/>
  <c r="S555" i="92"/>
  <c r="S556" i="92"/>
  <c r="S558" i="92"/>
  <c r="S559" i="92"/>
  <c r="S562" i="92"/>
  <c r="S563" i="92"/>
  <c r="S564" i="92"/>
  <c r="S566" i="92"/>
  <c r="S567" i="92"/>
  <c r="S568" i="92"/>
  <c r="S570" i="92"/>
  <c r="S575" i="92"/>
  <c r="S576" i="92"/>
  <c r="S578" i="92"/>
  <c r="S579" i="92"/>
  <c r="S580" i="92"/>
  <c r="S582" i="92"/>
  <c r="S584" i="92"/>
  <c r="S587" i="92"/>
  <c r="S588" i="92"/>
  <c r="S590" i="92"/>
  <c r="S591" i="92"/>
  <c r="S592" i="92"/>
  <c r="S594" i="92"/>
  <c r="S599" i="92"/>
  <c r="S600" i="92"/>
  <c r="S602" i="92"/>
  <c r="S603" i="92"/>
  <c r="S604" i="92"/>
  <c r="S606" i="92"/>
  <c r="S611" i="92"/>
  <c r="S612" i="92"/>
  <c r="S614" i="92"/>
  <c r="S615" i="92"/>
  <c r="S616" i="92"/>
  <c r="S618" i="92"/>
  <c r="S623" i="92"/>
  <c r="S624" i="92"/>
  <c r="S626" i="92"/>
  <c r="S627" i="92"/>
  <c r="S628" i="92"/>
  <c r="S630" i="92"/>
  <c r="S635" i="92"/>
  <c r="S636" i="92"/>
  <c r="S638" i="92"/>
  <c r="S639" i="92"/>
  <c r="S640" i="92"/>
  <c r="S642" i="92"/>
  <c r="S647" i="92"/>
  <c r="S648" i="92"/>
  <c r="S650" i="92"/>
  <c r="S651" i="92"/>
  <c r="S652" i="92"/>
  <c r="S654" i="92"/>
  <c r="S659" i="92"/>
  <c r="S660" i="92"/>
  <c r="S662" i="92"/>
  <c r="S663" i="92"/>
  <c r="S664" i="92"/>
  <c r="S666" i="92"/>
  <c r="S671" i="92"/>
  <c r="S672" i="92"/>
  <c r="S674" i="92"/>
  <c r="S675" i="92"/>
  <c r="S676" i="92"/>
  <c r="S678" i="92"/>
  <c r="S683" i="92"/>
  <c r="S684" i="92"/>
  <c r="S686" i="92"/>
  <c r="S687" i="92"/>
  <c r="S688" i="92"/>
  <c r="S690" i="92"/>
  <c r="S695" i="92"/>
  <c r="S696" i="92"/>
  <c r="S698" i="92"/>
  <c r="S699" i="92"/>
  <c r="S700" i="92"/>
  <c r="S702" i="92"/>
  <c r="S706" i="92"/>
  <c r="S707" i="92"/>
  <c r="S708" i="92"/>
  <c r="S710" i="92"/>
  <c r="S711" i="92"/>
  <c r="S712" i="92"/>
  <c r="S714" i="92"/>
  <c r="S715" i="92"/>
  <c r="S719" i="92"/>
  <c r="S720" i="92"/>
  <c r="S722" i="92"/>
  <c r="S723" i="92"/>
  <c r="S724" i="92"/>
  <c r="S726" i="92"/>
  <c r="S731" i="92"/>
  <c r="S732" i="92"/>
  <c r="S734" i="92"/>
  <c r="S735" i="92"/>
  <c r="S736" i="92"/>
  <c r="S738" i="92"/>
  <c r="S743" i="92"/>
  <c r="S744" i="92"/>
  <c r="S746" i="92"/>
  <c r="S747" i="92"/>
  <c r="S748" i="92"/>
  <c r="S750" i="92"/>
  <c r="S755" i="92"/>
  <c r="S756" i="92"/>
  <c r="S758" i="92"/>
  <c r="S759" i="92"/>
  <c r="S760" i="92"/>
  <c r="S762" i="92"/>
  <c r="S767" i="92"/>
  <c r="S768" i="92"/>
  <c r="S770" i="92"/>
  <c r="S771" i="92"/>
  <c r="S772" i="92"/>
  <c r="S774" i="92"/>
  <c r="S775" i="92"/>
  <c r="S779" i="92"/>
  <c r="S780" i="92"/>
  <c r="S782" i="92"/>
  <c r="S783" i="92"/>
  <c r="S784" i="92"/>
  <c r="S786" i="92"/>
  <c r="S787" i="92"/>
  <c r="S791" i="92"/>
  <c r="S792" i="92"/>
  <c r="S794" i="92"/>
  <c r="S795" i="92"/>
  <c r="S796" i="92"/>
  <c r="S798" i="92"/>
  <c r="S801" i="92"/>
  <c r="S803" i="92"/>
  <c r="S804" i="92"/>
  <c r="S806" i="92"/>
  <c r="S807" i="92"/>
  <c r="S808" i="92"/>
  <c r="S810" i="92"/>
  <c r="S815" i="92"/>
  <c r="S816" i="92"/>
  <c r="S818" i="92"/>
  <c r="S819" i="92"/>
  <c r="S820" i="92"/>
  <c r="S822" i="92"/>
  <c r="S827" i="92"/>
  <c r="S828" i="92"/>
  <c r="S830" i="92"/>
  <c r="S831" i="92"/>
  <c r="S832" i="92"/>
  <c r="S834" i="92"/>
  <c r="S839" i="92"/>
  <c r="S840" i="92"/>
  <c r="S842" i="92"/>
  <c r="S843" i="92"/>
  <c r="S844" i="92"/>
  <c r="S846" i="92"/>
  <c r="S847" i="92"/>
  <c r="S850" i="92"/>
  <c r="S851" i="92"/>
  <c r="S852" i="92"/>
  <c r="S854" i="92"/>
  <c r="S855" i="92"/>
  <c r="S856" i="92"/>
  <c r="S858" i="92"/>
  <c r="S863" i="92"/>
  <c r="S864" i="92"/>
  <c r="S866" i="92"/>
  <c r="S867" i="92"/>
  <c r="S868" i="92"/>
  <c r="S869" i="92"/>
  <c r="S870" i="92"/>
  <c r="S875" i="92"/>
  <c r="S876" i="92"/>
  <c r="S878" i="92"/>
  <c r="S879" i="92"/>
  <c r="S880" i="92"/>
  <c r="S882" i="92"/>
  <c r="S887" i="92"/>
  <c r="S888" i="92"/>
  <c r="S890" i="92"/>
  <c r="S891" i="92"/>
  <c r="S892" i="92"/>
  <c r="S894" i="92"/>
  <c r="S899" i="92"/>
  <c r="S900" i="92"/>
  <c r="S902" i="92"/>
  <c r="S903" i="92"/>
  <c r="S904" i="92"/>
  <c r="S905" i="92"/>
  <c r="S906" i="92"/>
  <c r="S911" i="92"/>
  <c r="S912" i="92"/>
  <c r="S914" i="92"/>
  <c r="S915" i="92"/>
  <c r="S916" i="92"/>
  <c r="S918" i="92"/>
  <c r="S923" i="92"/>
  <c r="S924" i="92"/>
  <c r="S926" i="92"/>
  <c r="S927" i="92"/>
  <c r="S928" i="92"/>
  <c r="S930" i="92"/>
  <c r="S935" i="92"/>
  <c r="S936" i="92"/>
  <c r="S938" i="92"/>
  <c r="S939" i="92"/>
  <c r="S940" i="92"/>
  <c r="S941" i="92"/>
  <c r="S942" i="92"/>
  <c r="S947" i="92"/>
  <c r="S948" i="92"/>
  <c r="S950" i="92"/>
  <c r="S951" i="92"/>
  <c r="S952" i="92"/>
  <c r="S954" i="92"/>
  <c r="S959" i="92"/>
  <c r="S960" i="92"/>
  <c r="S962" i="92"/>
  <c r="S963" i="92"/>
  <c r="S964" i="92"/>
  <c r="S966" i="92"/>
  <c r="S971" i="92"/>
  <c r="S972" i="92"/>
  <c r="S974" i="92"/>
  <c r="S975" i="92"/>
  <c r="S976" i="92"/>
  <c r="S977" i="92"/>
  <c r="S978" i="92"/>
  <c r="S983" i="92"/>
  <c r="S984" i="92"/>
  <c r="S986" i="92"/>
  <c r="S987" i="92"/>
  <c r="S988" i="92"/>
  <c r="S990" i="92"/>
  <c r="S994" i="92"/>
  <c r="S995" i="92"/>
  <c r="S996" i="92"/>
  <c r="S998" i="92"/>
  <c r="S999" i="92"/>
  <c r="S1000" i="92"/>
  <c r="S1002" i="92"/>
  <c r="S1003" i="92"/>
  <c r="S1007" i="92"/>
  <c r="S1008" i="92"/>
  <c r="S1010" i="92"/>
  <c r="S1011" i="92"/>
  <c r="S1012" i="92"/>
  <c r="S1014" i="92"/>
  <c r="S1015" i="92"/>
  <c r="S1019" i="92"/>
  <c r="S1020" i="92"/>
  <c r="S1022" i="92"/>
  <c r="S1023" i="92"/>
  <c r="S1024" i="92"/>
  <c r="S1026" i="92"/>
  <c r="S1031" i="92"/>
  <c r="S1032" i="92"/>
  <c r="S1034" i="92"/>
  <c r="S1035" i="92"/>
  <c r="S1036" i="92"/>
  <c r="S1038" i="92"/>
  <c r="S1043" i="92"/>
  <c r="S1044" i="92"/>
  <c r="S1046" i="92"/>
  <c r="S1047" i="92"/>
  <c r="S1048" i="92"/>
  <c r="S1049" i="92"/>
  <c r="S1050" i="92"/>
  <c r="S1055" i="92"/>
  <c r="S1056" i="92"/>
  <c r="S1058" i="92"/>
  <c r="S1059" i="92"/>
  <c r="S1060" i="92"/>
  <c r="S1062" i="92"/>
  <c r="S1067" i="92"/>
  <c r="S1068" i="92"/>
  <c r="S1070" i="92"/>
  <c r="S1071" i="92"/>
  <c r="S1072" i="92"/>
  <c r="S1074" i="92"/>
  <c r="S1075" i="92"/>
  <c r="S1079" i="92"/>
  <c r="S1080" i="92"/>
  <c r="S1082" i="92"/>
  <c r="S1083" i="92"/>
  <c r="S1084" i="92"/>
  <c r="R86" i="92"/>
  <c r="R87" i="92"/>
  <c r="R88" i="92"/>
  <c r="R89" i="92"/>
  <c r="R90" i="92"/>
  <c r="R92" i="92"/>
  <c r="R94" i="92"/>
  <c r="R95" i="92"/>
  <c r="R96" i="92"/>
  <c r="R98" i="92"/>
  <c r="R99" i="92"/>
  <c r="R100" i="92"/>
  <c r="R102" i="92"/>
  <c r="R103" i="92"/>
  <c r="R106" i="92"/>
  <c r="R107" i="92"/>
  <c r="R108" i="92"/>
  <c r="R110" i="92"/>
  <c r="R111" i="92"/>
  <c r="R112" i="92"/>
  <c r="R114" i="92"/>
  <c r="R117" i="92"/>
  <c r="R118" i="92"/>
  <c r="R119" i="92"/>
  <c r="R120" i="92"/>
  <c r="R122" i="92"/>
  <c r="R123" i="92"/>
  <c r="R124" i="92"/>
  <c r="R126" i="92"/>
  <c r="R127" i="92"/>
  <c r="R130" i="92"/>
  <c r="R131" i="92"/>
  <c r="R132" i="92"/>
  <c r="R134" i="92"/>
  <c r="R135" i="92"/>
  <c r="R136" i="92"/>
  <c r="R138" i="92"/>
  <c r="R140" i="92"/>
  <c r="R142" i="92"/>
  <c r="R143" i="92"/>
  <c r="R144" i="92"/>
  <c r="R146" i="92"/>
  <c r="R147" i="92"/>
  <c r="R148" i="92"/>
  <c r="R149" i="92"/>
  <c r="R150" i="92"/>
  <c r="R152" i="92"/>
  <c r="R154" i="92"/>
  <c r="R155" i="92"/>
  <c r="R156" i="92"/>
  <c r="R158" i="92"/>
  <c r="R159" i="92"/>
  <c r="R160" i="92"/>
  <c r="R162" i="92"/>
  <c r="R166" i="92"/>
  <c r="R167" i="92"/>
  <c r="R168" i="92"/>
  <c r="R170" i="92"/>
  <c r="R171" i="92"/>
  <c r="R172" i="92"/>
  <c r="R173" i="92"/>
  <c r="R174" i="92"/>
  <c r="R178" i="92"/>
  <c r="R179" i="92"/>
  <c r="R180" i="92"/>
  <c r="R182" i="92"/>
  <c r="R183" i="92"/>
  <c r="R184" i="92"/>
  <c r="R186" i="92"/>
  <c r="R190" i="92"/>
  <c r="R191" i="92"/>
  <c r="R192" i="92"/>
  <c r="R194" i="92"/>
  <c r="R195" i="92"/>
  <c r="R196" i="92"/>
  <c r="R198" i="92"/>
  <c r="R202" i="92"/>
  <c r="R203" i="92"/>
  <c r="R204" i="92"/>
  <c r="R206" i="92"/>
  <c r="R207" i="92"/>
  <c r="R208" i="92"/>
  <c r="R210" i="92"/>
  <c r="R214" i="92"/>
  <c r="R215" i="92"/>
  <c r="R216" i="92"/>
  <c r="R218" i="92"/>
  <c r="R219" i="92"/>
  <c r="R220" i="92"/>
  <c r="R221" i="92"/>
  <c r="R222" i="92"/>
  <c r="R224" i="92"/>
  <c r="R226" i="92"/>
  <c r="R227" i="92"/>
  <c r="R228" i="92"/>
  <c r="R230" i="92"/>
  <c r="R231" i="92"/>
  <c r="R232" i="92"/>
  <c r="R234" i="92"/>
  <c r="R238" i="92"/>
  <c r="R239" i="92"/>
  <c r="R240" i="92"/>
  <c r="R242" i="92"/>
  <c r="R243" i="92"/>
  <c r="R244" i="92"/>
  <c r="R245" i="92"/>
  <c r="R246" i="92"/>
  <c r="R247" i="92"/>
  <c r="R249" i="92"/>
  <c r="R250" i="92"/>
  <c r="R251" i="92"/>
  <c r="R252" i="92"/>
  <c r="R254" i="92"/>
  <c r="R255" i="92"/>
  <c r="R256" i="92"/>
  <c r="R258" i="92"/>
  <c r="R262" i="92"/>
  <c r="R263" i="92"/>
  <c r="R264" i="92"/>
  <c r="R266" i="92"/>
  <c r="R267" i="92"/>
  <c r="R268" i="92"/>
  <c r="R270" i="92"/>
  <c r="R271" i="92"/>
  <c r="R272" i="92"/>
  <c r="R274" i="92"/>
  <c r="R275" i="92"/>
  <c r="R276" i="92"/>
  <c r="R278" i="92"/>
  <c r="R279" i="92"/>
  <c r="R280" i="92"/>
  <c r="R281" i="92"/>
  <c r="R282" i="92"/>
  <c r="R284" i="92"/>
  <c r="R286" i="92"/>
  <c r="R287" i="92"/>
  <c r="R288" i="92"/>
  <c r="R290" i="92"/>
  <c r="R291" i="92"/>
  <c r="R292" i="92"/>
  <c r="R294" i="92"/>
  <c r="R298" i="92"/>
  <c r="R299" i="92"/>
  <c r="R300" i="92"/>
  <c r="R302" i="92"/>
  <c r="R303" i="92"/>
  <c r="R304" i="92"/>
  <c r="R305" i="92"/>
  <c r="R306" i="92"/>
  <c r="R310" i="92"/>
  <c r="R311" i="92"/>
  <c r="R312" i="92"/>
  <c r="R314" i="92"/>
  <c r="R315" i="92"/>
  <c r="R316" i="92"/>
  <c r="R318" i="92"/>
  <c r="R322" i="92"/>
  <c r="R323" i="92"/>
  <c r="R324" i="92"/>
  <c r="R326" i="92"/>
  <c r="R327" i="92"/>
  <c r="R328" i="92"/>
  <c r="R330" i="92"/>
  <c r="R334" i="92"/>
  <c r="R335" i="92"/>
  <c r="R336" i="92"/>
  <c r="R338" i="92"/>
  <c r="R339" i="92"/>
  <c r="R340" i="92"/>
  <c r="R342" i="92"/>
  <c r="R347" i="92"/>
  <c r="R348" i="92"/>
  <c r="R350" i="92"/>
  <c r="R351" i="92"/>
  <c r="R352" i="92"/>
  <c r="R354" i="92"/>
  <c r="R358" i="92"/>
  <c r="R359" i="92"/>
  <c r="R360" i="92"/>
  <c r="R362" i="92"/>
  <c r="R363" i="92"/>
  <c r="R364" i="92"/>
  <c r="R366" i="92"/>
  <c r="R369" i="92"/>
  <c r="R371" i="92"/>
  <c r="R372" i="92"/>
  <c r="R374" i="92"/>
  <c r="R375" i="92"/>
  <c r="R376" i="92"/>
  <c r="R378" i="92"/>
  <c r="R383" i="92"/>
  <c r="R384" i="92"/>
  <c r="R386" i="92"/>
  <c r="R387" i="92"/>
  <c r="R388" i="92"/>
  <c r="R390" i="92"/>
  <c r="R392" i="92"/>
  <c r="R395" i="92"/>
  <c r="R396" i="92"/>
  <c r="R398" i="92"/>
  <c r="R399" i="92"/>
  <c r="R400" i="92"/>
  <c r="R402" i="92"/>
  <c r="R407" i="92"/>
  <c r="R408" i="92"/>
  <c r="R410" i="92"/>
  <c r="R411" i="92"/>
  <c r="R412" i="92"/>
  <c r="R414" i="92"/>
  <c r="R416" i="92"/>
  <c r="R417" i="92"/>
  <c r="R419" i="92"/>
  <c r="R420" i="92"/>
  <c r="R422" i="92"/>
  <c r="R423" i="92"/>
  <c r="R424" i="92"/>
  <c r="R426" i="92"/>
  <c r="R431" i="92"/>
  <c r="R432" i="92"/>
  <c r="R434" i="92"/>
  <c r="R435" i="92"/>
  <c r="R436" i="92"/>
  <c r="R438" i="92"/>
  <c r="R443" i="92"/>
  <c r="R444" i="92"/>
  <c r="R446" i="92"/>
  <c r="R447" i="92"/>
  <c r="R448" i="92"/>
  <c r="R449" i="92"/>
  <c r="R450" i="92"/>
  <c r="R455" i="92"/>
  <c r="R456" i="92"/>
  <c r="R458" i="92"/>
  <c r="R459" i="92"/>
  <c r="R460" i="92"/>
  <c r="R462" i="92"/>
  <c r="R467" i="92"/>
  <c r="R468" i="92"/>
  <c r="R470" i="92"/>
  <c r="R471" i="92"/>
  <c r="R472" i="92"/>
  <c r="R473" i="92"/>
  <c r="R474" i="92"/>
  <c r="R478" i="92"/>
  <c r="R479" i="92"/>
  <c r="R480" i="92"/>
  <c r="R482" i="92"/>
  <c r="R483" i="92"/>
  <c r="R484" i="92"/>
  <c r="R486" i="92"/>
  <c r="R491" i="92"/>
  <c r="R492" i="92"/>
  <c r="R494" i="92"/>
  <c r="R495" i="92"/>
  <c r="R496" i="92"/>
  <c r="R498" i="92"/>
  <c r="R502" i="92"/>
  <c r="R503" i="92"/>
  <c r="R504" i="92"/>
  <c r="R506" i="92"/>
  <c r="R507" i="92"/>
  <c r="R508" i="92"/>
  <c r="R510" i="92"/>
  <c r="R515" i="92"/>
  <c r="R516" i="92"/>
  <c r="R518" i="92"/>
  <c r="R519" i="92"/>
  <c r="R520" i="92"/>
  <c r="R522" i="92"/>
  <c r="R524" i="92"/>
  <c r="R527" i="92"/>
  <c r="R528" i="92"/>
  <c r="R530" i="92"/>
  <c r="R531" i="92"/>
  <c r="R532" i="92"/>
  <c r="R534" i="92"/>
  <c r="R539" i="92"/>
  <c r="R540" i="92"/>
  <c r="R542" i="92"/>
  <c r="R543" i="92"/>
  <c r="R544" i="92"/>
  <c r="R546" i="92"/>
  <c r="R551" i="92"/>
  <c r="R552" i="92"/>
  <c r="R554" i="92"/>
  <c r="R555" i="92"/>
  <c r="R556" i="92"/>
  <c r="R558" i="92"/>
  <c r="R563" i="92"/>
  <c r="R564" i="92"/>
  <c r="R566" i="92"/>
  <c r="R567" i="92"/>
  <c r="R568" i="92"/>
  <c r="R570" i="92"/>
  <c r="R572" i="92"/>
  <c r="R575" i="92"/>
  <c r="R576" i="92"/>
  <c r="R578" i="92"/>
  <c r="R579" i="92"/>
  <c r="R580" i="92"/>
  <c r="R582" i="92"/>
  <c r="R587" i="92"/>
  <c r="R588" i="92"/>
  <c r="R590" i="92"/>
  <c r="R591" i="92"/>
  <c r="R592" i="92"/>
  <c r="R594" i="92"/>
  <c r="R599" i="92"/>
  <c r="R600" i="92"/>
  <c r="R602" i="92"/>
  <c r="R603" i="92"/>
  <c r="R604" i="92"/>
  <c r="R606" i="92"/>
  <c r="R611" i="92"/>
  <c r="R612" i="92"/>
  <c r="R614" i="92"/>
  <c r="R615" i="92"/>
  <c r="R616" i="92"/>
  <c r="R618" i="92"/>
  <c r="R622" i="92"/>
  <c r="R623" i="92"/>
  <c r="R624" i="92"/>
  <c r="R626" i="92"/>
  <c r="R627" i="92"/>
  <c r="R628" i="92"/>
  <c r="R630" i="92"/>
  <c r="R632" i="92"/>
  <c r="R635" i="92"/>
  <c r="R636" i="92"/>
  <c r="R638" i="92"/>
  <c r="R639" i="92"/>
  <c r="R640" i="92"/>
  <c r="R641" i="92"/>
  <c r="R642" i="92"/>
  <c r="R644" i="92"/>
  <c r="R646" i="92"/>
  <c r="R647" i="92"/>
  <c r="R648" i="92"/>
  <c r="R650" i="92"/>
  <c r="R651" i="92"/>
  <c r="R652" i="92"/>
  <c r="R654" i="92"/>
  <c r="R659" i="92"/>
  <c r="R660" i="92"/>
  <c r="R662" i="92"/>
  <c r="R663" i="92"/>
  <c r="R664" i="92"/>
  <c r="R666" i="92"/>
  <c r="R668" i="92"/>
  <c r="R671" i="92"/>
  <c r="R672" i="92"/>
  <c r="R674" i="92"/>
  <c r="R675" i="92"/>
  <c r="R676" i="92"/>
  <c r="R678" i="92"/>
  <c r="R683" i="92"/>
  <c r="R684" i="92"/>
  <c r="R686" i="92"/>
  <c r="R687" i="92"/>
  <c r="R688" i="92"/>
  <c r="R690" i="92"/>
  <c r="R695" i="92"/>
  <c r="R696" i="92"/>
  <c r="R698" i="92"/>
  <c r="R699" i="92"/>
  <c r="R700" i="92"/>
  <c r="R702" i="92"/>
  <c r="R704" i="92"/>
  <c r="R707" i="92"/>
  <c r="R708" i="92"/>
  <c r="R710" i="92"/>
  <c r="R711" i="92"/>
  <c r="R712" i="92"/>
  <c r="R714" i="92"/>
  <c r="R719" i="92"/>
  <c r="R720" i="92"/>
  <c r="R722" i="92"/>
  <c r="R723" i="92"/>
  <c r="R724" i="92"/>
  <c r="R726" i="92"/>
  <c r="R731" i="92"/>
  <c r="R732" i="92"/>
  <c r="R734" i="92"/>
  <c r="R735" i="92"/>
  <c r="R736" i="92"/>
  <c r="R738" i="92"/>
  <c r="R743" i="92"/>
  <c r="R744" i="92"/>
  <c r="R746" i="92"/>
  <c r="R747" i="92"/>
  <c r="R748" i="92"/>
  <c r="R750" i="92"/>
  <c r="R752" i="92"/>
  <c r="R755" i="92"/>
  <c r="R756" i="92"/>
  <c r="R758" i="92"/>
  <c r="R759" i="92"/>
  <c r="R760" i="92"/>
  <c r="R762" i="92"/>
  <c r="R766" i="92"/>
  <c r="R767" i="92"/>
  <c r="R768" i="92"/>
  <c r="R770" i="92"/>
  <c r="R771" i="92"/>
  <c r="R772" i="92"/>
  <c r="R774" i="92"/>
  <c r="R775" i="92"/>
  <c r="R779" i="92"/>
  <c r="R780" i="92"/>
  <c r="R782" i="92"/>
  <c r="R783" i="92"/>
  <c r="R784" i="92"/>
  <c r="R786" i="92"/>
  <c r="R788" i="92"/>
  <c r="R791" i="92"/>
  <c r="R792" i="92"/>
  <c r="R794" i="92"/>
  <c r="R795" i="92"/>
  <c r="R796" i="92"/>
  <c r="R798" i="92"/>
  <c r="R803" i="92"/>
  <c r="R804" i="92"/>
  <c r="R806" i="92"/>
  <c r="R807" i="92"/>
  <c r="R808" i="92"/>
  <c r="R810" i="92"/>
  <c r="R815" i="92"/>
  <c r="R816" i="92"/>
  <c r="R818" i="92"/>
  <c r="R819" i="92"/>
  <c r="R820" i="92"/>
  <c r="R822" i="92"/>
  <c r="R827" i="92"/>
  <c r="R828" i="92"/>
  <c r="R830" i="92"/>
  <c r="R831" i="92"/>
  <c r="R832" i="92"/>
  <c r="R834" i="92"/>
  <c r="R835" i="92"/>
  <c r="R839" i="92"/>
  <c r="R840" i="92"/>
  <c r="R842" i="92"/>
  <c r="R843" i="92"/>
  <c r="R844" i="92"/>
  <c r="R846" i="92"/>
  <c r="R847" i="92"/>
  <c r="R851" i="92"/>
  <c r="R852" i="92"/>
  <c r="R854" i="92"/>
  <c r="R855" i="92"/>
  <c r="R856" i="92"/>
  <c r="R858" i="92"/>
  <c r="R863" i="92"/>
  <c r="R864" i="92"/>
  <c r="R866" i="92"/>
  <c r="R867" i="92"/>
  <c r="R868" i="92"/>
  <c r="R870" i="92"/>
  <c r="R875" i="92"/>
  <c r="R876" i="92"/>
  <c r="R878" i="92"/>
  <c r="R879" i="92"/>
  <c r="R880" i="92"/>
  <c r="R882" i="92"/>
  <c r="R884" i="92"/>
  <c r="R887" i="92"/>
  <c r="R888" i="92"/>
  <c r="R890" i="92"/>
  <c r="R891" i="92"/>
  <c r="R892" i="92"/>
  <c r="R894" i="92"/>
  <c r="R899" i="92"/>
  <c r="R900" i="92"/>
  <c r="R902" i="92"/>
  <c r="R903" i="92"/>
  <c r="R904" i="92"/>
  <c r="R906" i="92"/>
  <c r="R907" i="92"/>
  <c r="R910" i="92"/>
  <c r="R911" i="92"/>
  <c r="R912" i="92"/>
  <c r="R914" i="92"/>
  <c r="R915" i="92"/>
  <c r="R916" i="92"/>
  <c r="R918" i="92"/>
  <c r="R923" i="92"/>
  <c r="R924" i="92"/>
  <c r="R926" i="92"/>
  <c r="R927" i="92"/>
  <c r="R928" i="92"/>
  <c r="R930" i="92"/>
  <c r="R935" i="92"/>
  <c r="R936" i="92"/>
  <c r="R938" i="92"/>
  <c r="R939" i="92"/>
  <c r="R940" i="92"/>
  <c r="R942" i="92"/>
  <c r="R947" i="92"/>
  <c r="R948" i="92"/>
  <c r="R950" i="92"/>
  <c r="R951" i="92"/>
  <c r="R952" i="92"/>
  <c r="R954" i="92"/>
  <c r="R959" i="92"/>
  <c r="R960" i="92"/>
  <c r="R962" i="92"/>
  <c r="R963" i="92"/>
  <c r="R964" i="92"/>
  <c r="R966" i="92"/>
  <c r="R971" i="92"/>
  <c r="R972" i="92"/>
  <c r="R974" i="92"/>
  <c r="R975" i="92"/>
  <c r="R976" i="92"/>
  <c r="R978" i="92"/>
  <c r="R983" i="92"/>
  <c r="R984" i="92"/>
  <c r="R986" i="92"/>
  <c r="R987" i="92"/>
  <c r="R988" i="92"/>
  <c r="R990" i="92"/>
  <c r="R995" i="92"/>
  <c r="R996" i="92"/>
  <c r="R998" i="92"/>
  <c r="R999" i="92"/>
  <c r="R1000" i="92"/>
  <c r="R1002" i="92"/>
  <c r="R1004" i="92"/>
  <c r="R1007" i="92"/>
  <c r="R1008" i="92"/>
  <c r="R1010" i="92"/>
  <c r="R1011" i="92"/>
  <c r="R1012" i="92"/>
  <c r="R1014" i="92"/>
  <c r="R1019" i="92"/>
  <c r="R1020" i="92"/>
  <c r="R1022" i="92"/>
  <c r="R1023" i="92"/>
  <c r="R1024" i="92"/>
  <c r="R1026" i="92"/>
  <c r="R1031" i="92"/>
  <c r="R1032" i="92"/>
  <c r="R1034" i="92"/>
  <c r="R1035" i="92"/>
  <c r="R1036" i="92"/>
  <c r="R1038" i="92"/>
  <c r="R1043" i="92"/>
  <c r="R1044" i="92"/>
  <c r="R1046" i="92"/>
  <c r="R1047" i="92"/>
  <c r="R1048" i="92"/>
  <c r="R1050" i="92"/>
  <c r="R1054" i="92"/>
  <c r="R1055" i="92"/>
  <c r="R1056" i="92"/>
  <c r="R1058" i="92"/>
  <c r="R1059" i="92"/>
  <c r="R1060" i="92"/>
  <c r="R1062" i="92"/>
  <c r="R1063" i="92"/>
  <c r="R1067" i="92"/>
  <c r="R1068" i="92"/>
  <c r="R1070" i="92"/>
  <c r="R1071" i="92"/>
  <c r="R1072" i="92"/>
  <c r="R1074" i="92"/>
  <c r="R1075" i="92"/>
  <c r="R1079" i="92"/>
  <c r="R1080" i="92"/>
  <c r="R1082" i="92"/>
  <c r="R1083" i="92"/>
  <c r="R1084" i="92"/>
  <c r="Q85" i="92"/>
  <c r="R85" i="92" s="1"/>
  <c r="R944" i="92" l="1"/>
  <c r="S1040" i="92"/>
  <c r="S968" i="92"/>
  <c r="S932" i="92"/>
  <c r="S896" i="92"/>
  <c r="S860" i="92"/>
  <c r="S824" i="92"/>
  <c r="S668" i="92"/>
  <c r="S548" i="92"/>
  <c r="S488" i="92"/>
  <c r="T716" i="92"/>
  <c r="T596" i="92"/>
  <c r="T476" i="92"/>
  <c r="T356" i="92"/>
  <c r="T284" i="92"/>
  <c r="U848" i="92"/>
  <c r="U764" i="92"/>
  <c r="U488" i="92"/>
  <c r="U428" i="92"/>
  <c r="X248" i="92"/>
  <c r="W260" i="92"/>
  <c r="R1061" i="92"/>
  <c r="R920" i="92"/>
  <c r="R728" i="92"/>
  <c r="R548" i="92"/>
  <c r="R488" i="92"/>
  <c r="R452" i="92"/>
  <c r="S1037" i="92"/>
  <c r="S965" i="92"/>
  <c r="S929" i="92"/>
  <c r="S893" i="92"/>
  <c r="S857" i="92"/>
  <c r="S764" i="92"/>
  <c r="S644" i="92"/>
  <c r="S428" i="92"/>
  <c r="S332" i="92"/>
  <c r="S284" i="92"/>
  <c r="S248" i="92"/>
  <c r="S212" i="92"/>
  <c r="T1076" i="92"/>
  <c r="T896" i="92"/>
  <c r="T692" i="92"/>
  <c r="T632" i="92"/>
  <c r="T572" i="92"/>
  <c r="T452" i="92"/>
  <c r="T140" i="92"/>
  <c r="T104" i="92"/>
  <c r="U980" i="92"/>
  <c r="U956" i="92"/>
  <c r="U824" i="92"/>
  <c r="U632" i="92"/>
  <c r="U464" i="92"/>
  <c r="U380" i="92"/>
  <c r="U320" i="92"/>
  <c r="U284" i="92"/>
  <c r="U176" i="92"/>
  <c r="U140" i="92"/>
  <c r="U104" i="92"/>
  <c r="X1004" i="92"/>
  <c r="X980" i="92"/>
  <c r="X860" i="92"/>
  <c r="X584" i="92"/>
  <c r="X464" i="92"/>
  <c r="X440" i="92"/>
  <c r="X392" i="92"/>
  <c r="X104" i="92"/>
  <c r="R1076" i="92"/>
  <c r="R980" i="92"/>
  <c r="R860" i="92"/>
  <c r="R824" i="92"/>
  <c r="R608" i="92"/>
  <c r="R356" i="92"/>
  <c r="R320" i="92"/>
  <c r="R188" i="92"/>
  <c r="R104" i="92"/>
  <c r="S1016" i="92"/>
  <c r="S800" i="92"/>
  <c r="S704" i="92"/>
  <c r="S524" i="92"/>
  <c r="S368" i="92"/>
  <c r="T812" i="92"/>
  <c r="T752" i="92"/>
  <c r="T332" i="92"/>
  <c r="U1064" i="92"/>
  <c r="U932" i="92"/>
  <c r="U800" i="92"/>
  <c r="U716" i="92"/>
  <c r="U608" i="92"/>
  <c r="U548" i="92"/>
  <c r="X956" i="92"/>
  <c r="X932" i="92"/>
  <c r="W584" i="92"/>
  <c r="W440" i="92"/>
  <c r="T368" i="92"/>
  <c r="U1040" i="92"/>
  <c r="U884" i="92"/>
  <c r="X608" i="92"/>
  <c r="W524" i="92"/>
  <c r="W152" i="92"/>
  <c r="S464" i="92"/>
  <c r="T1052" i="92"/>
  <c r="T428" i="92"/>
  <c r="U692" i="92"/>
  <c r="X680" i="92"/>
  <c r="X320" i="92"/>
  <c r="X260" i="92"/>
  <c r="R956" i="92"/>
  <c r="R857" i="92"/>
  <c r="R800" i="92"/>
  <c r="R764" i="92"/>
  <c r="R584" i="92"/>
  <c r="R428" i="92"/>
  <c r="R236" i="92"/>
  <c r="S836" i="92"/>
  <c r="S680" i="92"/>
  <c r="S500" i="92"/>
  <c r="S344" i="92"/>
  <c r="S176" i="92"/>
  <c r="S140" i="92"/>
  <c r="S104" i="92"/>
  <c r="T728" i="92"/>
  <c r="T608" i="92"/>
  <c r="T260" i="92"/>
  <c r="T224" i="92"/>
  <c r="T188" i="92"/>
  <c r="T152" i="92"/>
  <c r="U860" i="92"/>
  <c r="U776" i="92"/>
  <c r="U440" i="92"/>
  <c r="U296" i="92"/>
  <c r="U260" i="92"/>
  <c r="U224" i="92"/>
  <c r="X1047" i="92"/>
  <c r="X999" i="92"/>
  <c r="X951" i="92"/>
  <c r="X728" i="92"/>
  <c r="W1016" i="92"/>
  <c r="W987" i="92"/>
  <c r="W872" i="92"/>
  <c r="W812" i="92"/>
  <c r="W668" i="92"/>
  <c r="W380" i="92"/>
  <c r="S1052" i="92"/>
  <c r="S596" i="92"/>
  <c r="T848" i="92"/>
  <c r="T404" i="92"/>
  <c r="U752" i="92"/>
  <c r="U668" i="92"/>
  <c r="U584" i="92"/>
  <c r="U500" i="92"/>
  <c r="U416" i="92"/>
  <c r="U332" i="92"/>
  <c r="U188" i="92"/>
  <c r="U152" i="92"/>
  <c r="U116" i="92"/>
  <c r="X752" i="92"/>
  <c r="X257" i="92"/>
  <c r="W548" i="92"/>
  <c r="S908" i="92"/>
  <c r="S776" i="92"/>
  <c r="S296" i="92"/>
  <c r="T1028" i="92"/>
  <c r="T524" i="92"/>
  <c r="U1016" i="92"/>
  <c r="R932" i="92"/>
  <c r="R740" i="92"/>
  <c r="R560" i="92"/>
  <c r="R500" i="92"/>
  <c r="R368" i="92"/>
  <c r="R116" i="92"/>
  <c r="S812" i="92"/>
  <c r="S656" i="92"/>
  <c r="S440" i="92"/>
  <c r="S341" i="92"/>
  <c r="T908" i="92"/>
  <c r="T704" i="92"/>
  <c r="T644" i="92"/>
  <c r="T464" i="92"/>
  <c r="T344" i="92"/>
  <c r="U992" i="92"/>
  <c r="U836" i="92"/>
  <c r="U644" i="92"/>
  <c r="U476" i="92"/>
  <c r="X1076" i="92"/>
  <c r="X968" i="92"/>
  <c r="X824" i="92"/>
  <c r="X548" i="92"/>
  <c r="X296" i="92"/>
  <c r="X236" i="92"/>
  <c r="X176" i="92"/>
  <c r="X116" i="92"/>
  <c r="W956" i="92"/>
  <c r="W836" i="92"/>
  <c r="W663" i="92"/>
  <c r="W296" i="92"/>
  <c r="S944" i="92"/>
  <c r="S872" i="92"/>
  <c r="T992" i="92"/>
  <c r="T872" i="92"/>
  <c r="T668" i="92"/>
  <c r="U524" i="92"/>
  <c r="U356" i="92"/>
  <c r="S260" i="92"/>
  <c r="R992" i="92"/>
  <c r="R872" i="92"/>
  <c r="R656" i="92"/>
  <c r="R620" i="92"/>
  <c r="R404" i="92"/>
  <c r="R296" i="92"/>
  <c r="R164" i="92"/>
  <c r="S1064" i="92"/>
  <c r="S1028" i="92"/>
  <c r="S920" i="92"/>
  <c r="S884" i="92"/>
  <c r="S572" i="92"/>
  <c r="S536" i="92"/>
  <c r="S476" i="92"/>
  <c r="S380" i="92"/>
  <c r="S308" i="92"/>
  <c r="T944" i="92"/>
  <c r="T308" i="92"/>
  <c r="T272" i="92"/>
  <c r="U1076" i="92"/>
  <c r="U968" i="92"/>
  <c r="U812" i="92"/>
  <c r="U620" i="92"/>
  <c r="U560" i="92"/>
  <c r="U452" i="92"/>
  <c r="X1016" i="92"/>
  <c r="X896" i="92"/>
  <c r="X500" i="92"/>
  <c r="X404" i="92"/>
  <c r="W692" i="92"/>
  <c r="W404" i="92"/>
  <c r="R1040" i="92"/>
  <c r="S980" i="92"/>
  <c r="S740" i="92"/>
  <c r="S620" i="92"/>
  <c r="W728" i="92"/>
  <c r="R896" i="92"/>
  <c r="S716" i="92"/>
  <c r="R716" i="92"/>
  <c r="R536" i="92"/>
  <c r="R128" i="92"/>
  <c r="S848" i="92"/>
  <c r="S152" i="92"/>
  <c r="S116" i="92"/>
  <c r="T1064" i="92"/>
  <c r="T1004" i="92"/>
  <c r="T680" i="92"/>
  <c r="T560" i="92"/>
  <c r="T440" i="92"/>
  <c r="T380" i="92"/>
  <c r="T236" i="92"/>
  <c r="T200" i="92"/>
  <c r="T164" i="92"/>
  <c r="U920" i="92"/>
  <c r="U728" i="92"/>
  <c r="U308" i="92"/>
  <c r="U272" i="92"/>
  <c r="U236" i="92"/>
  <c r="X872" i="92"/>
  <c r="X692" i="92"/>
  <c r="X380" i="92"/>
  <c r="W951" i="92"/>
  <c r="U908" i="92"/>
  <c r="R680" i="92"/>
  <c r="R1052" i="92"/>
  <c r="R968" i="92"/>
  <c r="R344" i="92"/>
  <c r="R212" i="92"/>
  <c r="S989" i="92"/>
  <c r="S953" i="92"/>
  <c r="S917" i="92"/>
  <c r="S788" i="92"/>
  <c r="S692" i="92"/>
  <c r="S512" i="92"/>
  <c r="S416" i="92"/>
  <c r="S356" i="92"/>
  <c r="T128" i="92"/>
  <c r="T92" i="92"/>
  <c r="U788" i="92"/>
  <c r="U596" i="92"/>
  <c r="U536" i="92"/>
  <c r="U200" i="92"/>
  <c r="U92" i="92"/>
  <c r="X1040" i="92"/>
  <c r="W980" i="92"/>
  <c r="W711" i="92"/>
  <c r="R200" i="92"/>
  <c r="R1028" i="92"/>
  <c r="R512" i="92"/>
  <c r="S320" i="92"/>
  <c r="X963" i="92"/>
  <c r="X939" i="92"/>
  <c r="W1059" i="92"/>
  <c r="W999" i="92"/>
  <c r="W795" i="92"/>
  <c r="W627" i="92"/>
  <c r="U1073" i="92"/>
  <c r="X1073" i="92"/>
  <c r="T1073" i="92"/>
  <c r="W1061" i="92"/>
  <c r="X1061" i="92"/>
  <c r="T1061" i="92"/>
  <c r="U1061" i="92"/>
  <c r="W1049" i="92"/>
  <c r="U1049" i="92"/>
  <c r="T1049" i="92"/>
  <c r="X825" i="92"/>
  <c r="T825" i="92"/>
  <c r="U797" i="92"/>
  <c r="X797" i="92"/>
  <c r="W797" i="92"/>
  <c r="T797" i="92"/>
  <c r="X785" i="92"/>
  <c r="U785" i="92"/>
  <c r="T785" i="92"/>
  <c r="S785" i="92"/>
  <c r="W761" i="92"/>
  <c r="U761" i="92"/>
  <c r="T761" i="92"/>
  <c r="S761" i="92"/>
  <c r="W725" i="92"/>
  <c r="U725" i="92"/>
  <c r="T725" i="92"/>
  <c r="X713" i="92"/>
  <c r="U713" i="92"/>
  <c r="T713" i="92"/>
  <c r="S713" i="92"/>
  <c r="U701" i="92"/>
  <c r="T701" i="92"/>
  <c r="S701" i="92"/>
  <c r="U677" i="92"/>
  <c r="X677" i="92"/>
  <c r="T677" i="92"/>
  <c r="S677" i="92"/>
  <c r="U593" i="92"/>
  <c r="S593" i="92"/>
  <c r="W581" i="92"/>
  <c r="U581" i="92"/>
  <c r="S581" i="92"/>
  <c r="U521" i="92"/>
  <c r="T521" i="92"/>
  <c r="S521" i="92"/>
  <c r="X429" i="92"/>
  <c r="U429" i="92"/>
  <c r="W429" i="92"/>
  <c r="S429" i="92"/>
  <c r="U413" i="92"/>
  <c r="T413" i="92"/>
  <c r="S413" i="92"/>
  <c r="T365" i="92"/>
  <c r="W365" i="92"/>
  <c r="X365" i="92"/>
  <c r="U365" i="92"/>
  <c r="S365" i="92"/>
  <c r="X357" i="92"/>
  <c r="U357" i="92"/>
  <c r="W357" i="92"/>
  <c r="T357" i="92"/>
  <c r="W345" i="92"/>
  <c r="X345" i="92"/>
  <c r="U345" i="92"/>
  <c r="T345" i="92"/>
  <c r="S345" i="92"/>
  <c r="S329" i="92"/>
  <c r="W329" i="92"/>
  <c r="U329" i="92"/>
  <c r="T317" i="92"/>
  <c r="U317" i="92"/>
  <c r="X317" i="92"/>
  <c r="S317" i="92"/>
  <c r="W309" i="92"/>
  <c r="X309" i="92"/>
  <c r="U309" i="92"/>
  <c r="U297" i="92"/>
  <c r="W297" i="92"/>
  <c r="X297" i="92"/>
  <c r="S297" i="92"/>
  <c r="T297" i="92"/>
  <c r="T269" i="92"/>
  <c r="U269" i="92"/>
  <c r="S269" i="92"/>
  <c r="U261" i="92"/>
  <c r="X261" i="92"/>
  <c r="W261" i="92"/>
  <c r="S261" i="92"/>
  <c r="X249" i="92"/>
  <c r="W249" i="92"/>
  <c r="U249" i="92"/>
  <c r="S249" i="92"/>
  <c r="T249" i="92"/>
  <c r="X237" i="92"/>
  <c r="U237" i="92"/>
  <c r="W237" i="92"/>
  <c r="T237" i="92"/>
  <c r="S237" i="92"/>
  <c r="W197" i="92"/>
  <c r="T197" i="92"/>
  <c r="X197" i="92"/>
  <c r="U197" i="92"/>
  <c r="S197" i="92"/>
  <c r="W185" i="92"/>
  <c r="U185" i="92"/>
  <c r="T185" i="92"/>
  <c r="S185" i="92"/>
  <c r="X177" i="92"/>
  <c r="U177" i="92"/>
  <c r="W177" i="92"/>
  <c r="T177" i="92"/>
  <c r="W165" i="92"/>
  <c r="X165" i="92"/>
  <c r="S165" i="92"/>
  <c r="U165" i="92"/>
  <c r="U153" i="92"/>
  <c r="W153" i="92"/>
  <c r="X153" i="92"/>
  <c r="T153" i="92"/>
  <c r="U137" i="92"/>
  <c r="T137" i="92"/>
  <c r="X137" i="92"/>
  <c r="S137" i="92"/>
  <c r="U125" i="92"/>
  <c r="T125" i="92"/>
  <c r="S125" i="92"/>
  <c r="X101" i="92"/>
  <c r="U101" i="92"/>
  <c r="S101" i="92"/>
  <c r="T101" i="92"/>
  <c r="T93" i="92"/>
  <c r="X93" i="92"/>
  <c r="S93" i="92"/>
  <c r="R1049" i="92"/>
  <c r="R1025" i="92"/>
  <c r="R789" i="92"/>
  <c r="R629" i="92"/>
  <c r="R309" i="92"/>
  <c r="R257" i="92"/>
  <c r="R177" i="92"/>
  <c r="R153" i="92"/>
  <c r="R129" i="92"/>
  <c r="R125" i="92"/>
  <c r="R93" i="92"/>
  <c r="S1025" i="92"/>
  <c r="S725" i="92"/>
  <c r="S153" i="92"/>
  <c r="T617" i="92"/>
  <c r="T605" i="92"/>
  <c r="T593" i="92"/>
  <c r="T581" i="92"/>
  <c r="X1037" i="92"/>
  <c r="T1037" i="92"/>
  <c r="U1037" i="92"/>
  <c r="U1013" i="92"/>
  <c r="S1013" i="92"/>
  <c r="W1013" i="92"/>
  <c r="T1013" i="92"/>
  <c r="X1001" i="92"/>
  <c r="U1001" i="92"/>
  <c r="T1001" i="92"/>
  <c r="U989" i="92"/>
  <c r="T989" i="92"/>
  <c r="X977" i="92"/>
  <c r="W977" i="92"/>
  <c r="T977" i="92"/>
  <c r="U965" i="92"/>
  <c r="X965" i="92"/>
  <c r="T965" i="92"/>
  <c r="U953" i="92"/>
  <c r="T953" i="92"/>
  <c r="U833" i="92"/>
  <c r="X833" i="92"/>
  <c r="W833" i="92"/>
  <c r="S833" i="92"/>
  <c r="U821" i="92"/>
  <c r="X821" i="92"/>
  <c r="S821" i="92"/>
  <c r="T821" i="92"/>
  <c r="U809" i="92"/>
  <c r="S809" i="92"/>
  <c r="T809" i="92"/>
  <c r="U749" i="92"/>
  <c r="X749" i="92"/>
  <c r="T749" i="92"/>
  <c r="S749" i="92"/>
  <c r="U737" i="92"/>
  <c r="T737" i="92"/>
  <c r="S737" i="92"/>
  <c r="U665" i="92"/>
  <c r="T665" i="92"/>
  <c r="S665" i="92"/>
  <c r="U653" i="92"/>
  <c r="X653" i="92"/>
  <c r="T653" i="92"/>
  <c r="S653" i="92"/>
  <c r="W653" i="92"/>
  <c r="X641" i="92"/>
  <c r="U641" i="92"/>
  <c r="T641" i="92"/>
  <c r="S641" i="92"/>
  <c r="W629" i="92"/>
  <c r="U629" i="92"/>
  <c r="S629" i="92"/>
  <c r="X629" i="92"/>
  <c r="X569" i="92"/>
  <c r="U569" i="92"/>
  <c r="S569" i="92"/>
  <c r="U557" i="92"/>
  <c r="S557" i="92"/>
  <c r="W545" i="92"/>
  <c r="X545" i="92"/>
  <c r="U545" i="92"/>
  <c r="T545" i="92"/>
  <c r="S545" i="92"/>
  <c r="W509" i="92"/>
  <c r="U509" i="92"/>
  <c r="T509" i="92"/>
  <c r="S509" i="92"/>
  <c r="X509" i="92"/>
  <c r="X461" i="92"/>
  <c r="T461" i="92"/>
  <c r="S461" i="92"/>
  <c r="U461" i="92"/>
  <c r="X425" i="92"/>
  <c r="U425" i="92"/>
  <c r="T425" i="92"/>
  <c r="U417" i="92"/>
  <c r="T417" i="92"/>
  <c r="S417" i="92"/>
  <c r="X417" i="92"/>
  <c r="X405" i="92"/>
  <c r="U405" i="92"/>
  <c r="U389" i="92"/>
  <c r="X389" i="92"/>
  <c r="T389" i="92"/>
  <c r="T377" i="92"/>
  <c r="S377" i="92"/>
  <c r="X333" i="92"/>
  <c r="W333" i="92"/>
  <c r="U333" i="92"/>
  <c r="T333" i="92"/>
  <c r="S333" i="92"/>
  <c r="W321" i="92"/>
  <c r="U321" i="92"/>
  <c r="T321" i="92"/>
  <c r="X321" i="92"/>
  <c r="S321" i="92"/>
  <c r="W285" i="92"/>
  <c r="X285" i="92"/>
  <c r="T285" i="92"/>
  <c r="S285" i="92"/>
  <c r="W273" i="92"/>
  <c r="X273" i="92"/>
  <c r="U273" i="92"/>
  <c r="T273" i="92"/>
  <c r="S273" i="92"/>
  <c r="W225" i="92"/>
  <c r="U225" i="92"/>
  <c r="T225" i="92"/>
  <c r="S225" i="92"/>
  <c r="X225" i="92"/>
  <c r="U213" i="92"/>
  <c r="W213" i="92"/>
  <c r="X213" i="92"/>
  <c r="S213" i="92"/>
  <c r="X201" i="92"/>
  <c r="U201" i="92"/>
  <c r="W201" i="92"/>
  <c r="S201" i="92"/>
  <c r="T201" i="92"/>
  <c r="X189" i="92"/>
  <c r="W189" i="92"/>
  <c r="T189" i="92"/>
  <c r="S189" i="92"/>
  <c r="T173" i="92"/>
  <c r="X173" i="92"/>
  <c r="U173" i="92"/>
  <c r="S173" i="92"/>
  <c r="T117" i="92"/>
  <c r="W117" i="92"/>
  <c r="X117" i="92"/>
  <c r="U117" i="92"/>
  <c r="S117" i="92"/>
  <c r="X105" i="92"/>
  <c r="U105" i="92"/>
  <c r="T105" i="92"/>
  <c r="U89" i="92"/>
  <c r="T89" i="92"/>
  <c r="S89" i="92"/>
  <c r="R849" i="92"/>
  <c r="R845" i="92"/>
  <c r="R777" i="92"/>
  <c r="R593" i="92"/>
  <c r="R581" i="92"/>
  <c r="R569" i="92"/>
  <c r="R557" i="92"/>
  <c r="R545" i="92"/>
  <c r="R521" i="92"/>
  <c r="R509" i="92"/>
  <c r="R441" i="92"/>
  <c r="R425" i="92"/>
  <c r="R377" i="92"/>
  <c r="R357" i="92"/>
  <c r="R317" i="92"/>
  <c r="R261" i="92"/>
  <c r="R185" i="92"/>
  <c r="R137" i="92"/>
  <c r="R105" i="92"/>
  <c r="R101" i="92"/>
  <c r="S1029" i="92"/>
  <c r="S501" i="92"/>
  <c r="S425" i="92"/>
  <c r="S389" i="92"/>
  <c r="S357" i="92"/>
  <c r="T833" i="92"/>
  <c r="T405" i="92"/>
  <c r="T165" i="92"/>
  <c r="U377" i="92"/>
  <c r="U189" i="92"/>
  <c r="W941" i="92"/>
  <c r="X941" i="92"/>
  <c r="U941" i="92"/>
  <c r="T941" i="92"/>
  <c r="X929" i="92"/>
  <c r="U929" i="92"/>
  <c r="T929" i="92"/>
  <c r="W917" i="92"/>
  <c r="X917" i="92"/>
  <c r="T917" i="92"/>
  <c r="W905" i="92"/>
  <c r="T905" i="92"/>
  <c r="U893" i="92"/>
  <c r="T893" i="92"/>
  <c r="U881" i="92"/>
  <c r="T881" i="92"/>
  <c r="W869" i="92"/>
  <c r="U869" i="92"/>
  <c r="X857" i="92"/>
  <c r="U857" i="92"/>
  <c r="U845" i="92"/>
  <c r="S845" i="92"/>
  <c r="X773" i="92"/>
  <c r="U773" i="92"/>
  <c r="W773" i="92"/>
  <c r="T773" i="92"/>
  <c r="S773" i="92"/>
  <c r="U689" i="92"/>
  <c r="X689" i="92"/>
  <c r="T689" i="92"/>
  <c r="S689" i="92"/>
  <c r="W689" i="92"/>
  <c r="W617" i="92"/>
  <c r="U617" i="92"/>
  <c r="S617" i="92"/>
  <c r="U605" i="92"/>
  <c r="S605" i="92"/>
  <c r="X605" i="92"/>
  <c r="X533" i="92"/>
  <c r="U533" i="92"/>
  <c r="T533" i="92"/>
  <c r="S533" i="92"/>
  <c r="T497" i="92"/>
  <c r="X497" i="92"/>
  <c r="U497" i="92"/>
  <c r="S497" i="92"/>
  <c r="W485" i="92"/>
  <c r="T485" i="92"/>
  <c r="U485" i="92"/>
  <c r="S485" i="92"/>
  <c r="W473" i="92"/>
  <c r="T473" i="92"/>
  <c r="S473" i="92"/>
  <c r="U473" i="92"/>
  <c r="T449" i="92"/>
  <c r="S449" i="92"/>
  <c r="W437" i="92"/>
  <c r="U437" i="92"/>
  <c r="S437" i="92"/>
  <c r="T437" i="92"/>
  <c r="U401" i="92"/>
  <c r="T401" i="92"/>
  <c r="W401" i="92"/>
  <c r="X401" i="92"/>
  <c r="S401" i="92"/>
  <c r="W393" i="92"/>
  <c r="X393" i="92"/>
  <c r="T393" i="92"/>
  <c r="U393" i="92"/>
  <c r="S393" i="92"/>
  <c r="X381" i="92"/>
  <c r="T381" i="92"/>
  <c r="U381" i="92"/>
  <c r="W381" i="92"/>
  <c r="S381" i="92"/>
  <c r="W369" i="92"/>
  <c r="X369" i="92"/>
  <c r="U369" i="92"/>
  <c r="S369" i="92"/>
  <c r="X353" i="92"/>
  <c r="U353" i="92"/>
  <c r="T353" i="92"/>
  <c r="S353" i="92"/>
  <c r="U341" i="92"/>
  <c r="X341" i="92"/>
  <c r="T341" i="92"/>
  <c r="W341" i="92"/>
  <c r="U305" i="92"/>
  <c r="T305" i="92"/>
  <c r="T293" i="92"/>
  <c r="U293" i="92"/>
  <c r="S293" i="92"/>
  <c r="X281" i="92"/>
  <c r="U281" i="92"/>
  <c r="T281" i="92"/>
  <c r="W257" i="92"/>
  <c r="U257" i="92"/>
  <c r="T257" i="92"/>
  <c r="T245" i="92"/>
  <c r="X245" i="92"/>
  <c r="U245" i="92"/>
  <c r="S245" i="92"/>
  <c r="U233" i="92"/>
  <c r="T233" i="92"/>
  <c r="T221" i="92"/>
  <c r="X221" i="92"/>
  <c r="W221" i="92"/>
  <c r="S221" i="92"/>
  <c r="U209" i="92"/>
  <c r="T209" i="92"/>
  <c r="X209" i="92"/>
  <c r="U161" i="92"/>
  <c r="T161" i="92"/>
  <c r="S161" i="92"/>
  <c r="U149" i="92"/>
  <c r="S149" i="92"/>
  <c r="T149" i="92"/>
  <c r="T141" i="92"/>
  <c r="W141" i="92"/>
  <c r="X141" i="92"/>
  <c r="U141" i="92"/>
  <c r="S141" i="92"/>
  <c r="W129" i="92"/>
  <c r="X129" i="92"/>
  <c r="U129" i="92"/>
  <c r="T129" i="92"/>
  <c r="U113" i="92"/>
  <c r="X113" i="92"/>
  <c r="S113" i="92"/>
  <c r="R1073" i="92"/>
  <c r="R905" i="92"/>
  <c r="R893" i="92"/>
  <c r="R881" i="92"/>
  <c r="R869" i="92"/>
  <c r="R833" i="92"/>
  <c r="R821" i="92"/>
  <c r="R809" i="92"/>
  <c r="R797" i="92"/>
  <c r="R761" i="92"/>
  <c r="R749" i="92"/>
  <c r="R737" i="92"/>
  <c r="R725" i="92"/>
  <c r="R713" i="92"/>
  <c r="R701" i="92"/>
  <c r="R689" i="92"/>
  <c r="R677" i="92"/>
  <c r="R665" i="92"/>
  <c r="R653" i="92"/>
  <c r="R497" i="92"/>
  <c r="R485" i="92"/>
  <c r="R429" i="92"/>
  <c r="R413" i="92"/>
  <c r="R381" i="92"/>
  <c r="R365" i="92"/>
  <c r="R345" i="92"/>
  <c r="R321" i="92"/>
  <c r="R297" i="92"/>
  <c r="R273" i="92"/>
  <c r="R269" i="92"/>
  <c r="R237" i="92"/>
  <c r="R213" i="92"/>
  <c r="R189" i="92"/>
  <c r="R165" i="92"/>
  <c r="R141" i="92"/>
  <c r="R113" i="92"/>
  <c r="S1001" i="92"/>
  <c r="S797" i="92"/>
  <c r="S233" i="92"/>
  <c r="S105" i="92"/>
  <c r="T1025" i="92"/>
  <c r="T429" i="92"/>
  <c r="T329" i="92"/>
  <c r="T309" i="92"/>
  <c r="U977" i="92"/>
  <c r="U917" i="92"/>
  <c r="U905" i="92"/>
  <c r="U93" i="92"/>
  <c r="W417" i="92"/>
  <c r="W405" i="92"/>
  <c r="W511" i="92"/>
  <c r="W211" i="92"/>
  <c r="W1077" i="92"/>
  <c r="X1077" i="92"/>
  <c r="X1065" i="92"/>
  <c r="W1065" i="92"/>
  <c r="U1065" i="92"/>
  <c r="X1053" i="92"/>
  <c r="W1053" i="92"/>
  <c r="X1041" i="92"/>
  <c r="T1041" i="92"/>
  <c r="U1029" i="92"/>
  <c r="W1029" i="92"/>
  <c r="X1029" i="92"/>
  <c r="X1017" i="92"/>
  <c r="U1017" i="92"/>
  <c r="W1017" i="92"/>
  <c r="T1017" i="92"/>
  <c r="X1005" i="92"/>
  <c r="U1005" i="92"/>
  <c r="W993" i="92"/>
  <c r="U993" i="92"/>
  <c r="W981" i="92"/>
  <c r="T981" i="92"/>
  <c r="W969" i="92"/>
  <c r="T969" i="92"/>
  <c r="U969" i="92"/>
  <c r="U957" i="92"/>
  <c r="X957" i="92"/>
  <c r="W957" i="92"/>
  <c r="W945" i="92"/>
  <c r="U945" i="92"/>
  <c r="X945" i="92"/>
  <c r="T945" i="92"/>
  <c r="W933" i="92"/>
  <c r="U933" i="92"/>
  <c r="X933" i="92"/>
  <c r="T921" i="92"/>
  <c r="U921" i="92"/>
  <c r="W921" i="92"/>
  <c r="X909" i="92"/>
  <c r="T909" i="92"/>
  <c r="W897" i="92"/>
  <c r="X897" i="92"/>
  <c r="U897" i="92"/>
  <c r="U885" i="92"/>
  <c r="W885" i="92"/>
  <c r="T885" i="92"/>
  <c r="U873" i="92"/>
  <c r="W873" i="92"/>
  <c r="W861" i="92"/>
  <c r="X861" i="92"/>
  <c r="U861" i="92"/>
  <c r="T849" i="92"/>
  <c r="X849" i="92"/>
  <c r="W849" i="92"/>
  <c r="T837" i="92"/>
  <c r="X837" i="92"/>
  <c r="W837" i="92"/>
  <c r="U837" i="92"/>
  <c r="W813" i="92"/>
  <c r="T813" i="92"/>
  <c r="X813" i="92"/>
  <c r="X801" i="92"/>
  <c r="U801" i="92"/>
  <c r="W801" i="92"/>
  <c r="U789" i="92"/>
  <c r="X789" i="92"/>
  <c r="W789" i="92"/>
  <c r="T789" i="92"/>
  <c r="W765" i="92"/>
  <c r="T765" i="92"/>
  <c r="U765" i="92"/>
  <c r="X753" i="92"/>
  <c r="T753" i="92"/>
  <c r="X741" i="92"/>
  <c r="T741" i="92"/>
  <c r="U729" i="92"/>
  <c r="W729" i="92"/>
  <c r="X729" i="92"/>
  <c r="U717" i="92"/>
  <c r="W717" i="92"/>
  <c r="T717" i="92"/>
  <c r="U705" i="92"/>
  <c r="W705" i="92"/>
  <c r="T693" i="92"/>
  <c r="X693" i="92"/>
  <c r="U693" i="92"/>
  <c r="W693" i="92"/>
  <c r="W681" i="92"/>
  <c r="T681" i="92"/>
  <c r="U681" i="92"/>
  <c r="W669" i="92"/>
  <c r="T669" i="92"/>
  <c r="X669" i="92"/>
  <c r="U669" i="92"/>
  <c r="U657" i="92"/>
  <c r="W657" i="92"/>
  <c r="X657" i="92"/>
  <c r="X645" i="92"/>
  <c r="U645" i="92"/>
  <c r="W645" i="92"/>
  <c r="W633" i="92"/>
  <c r="X633" i="92"/>
  <c r="U633" i="92"/>
  <c r="T621" i="92"/>
  <c r="W621" i="92"/>
  <c r="X621" i="92"/>
  <c r="U621" i="92"/>
  <c r="T609" i="92"/>
  <c r="W609" i="92"/>
  <c r="U609" i="92"/>
  <c r="W597" i="92"/>
  <c r="U597" i="92"/>
  <c r="X585" i="92"/>
  <c r="W585" i="92"/>
  <c r="T585" i="92"/>
  <c r="U573" i="92"/>
  <c r="W573" i="92"/>
  <c r="X573" i="92"/>
  <c r="U561" i="92"/>
  <c r="X561" i="92"/>
  <c r="W561" i="92"/>
  <c r="X549" i="92"/>
  <c r="W549" i="92"/>
  <c r="T549" i="92"/>
  <c r="X537" i="92"/>
  <c r="W537" i="92"/>
  <c r="T537" i="92"/>
  <c r="U537" i="92"/>
  <c r="X525" i="92"/>
  <c r="W525" i="92"/>
  <c r="X513" i="92"/>
  <c r="T513" i="92"/>
  <c r="W513" i="92"/>
  <c r="W501" i="92"/>
  <c r="U501" i="92"/>
  <c r="X501" i="92"/>
  <c r="X489" i="92"/>
  <c r="U489" i="92"/>
  <c r="W489" i="92"/>
  <c r="T489" i="92"/>
  <c r="X477" i="92"/>
  <c r="W477" i="92"/>
  <c r="T465" i="92"/>
  <c r="X465" i="92"/>
  <c r="U465" i="92"/>
  <c r="W453" i="92"/>
  <c r="T453" i="92"/>
  <c r="X453" i="92"/>
  <c r="R1005" i="92"/>
  <c r="R991" i="92"/>
  <c r="R933" i="92"/>
  <c r="R763" i="92"/>
  <c r="R705" i="92"/>
  <c r="R621" i="92"/>
  <c r="R549" i="92"/>
  <c r="R535" i="92"/>
  <c r="R465" i="92"/>
  <c r="R379" i="92"/>
  <c r="S945" i="92"/>
  <c r="S931" i="92"/>
  <c r="S873" i="92"/>
  <c r="S859" i="92"/>
  <c r="S703" i="92"/>
  <c r="S645" i="92"/>
  <c r="S631" i="92"/>
  <c r="S573" i="92"/>
  <c r="S103" i="92"/>
  <c r="T777" i="92"/>
  <c r="T645" i="92"/>
  <c r="T597" i="92"/>
  <c r="T139" i="92"/>
  <c r="U1015" i="92"/>
  <c r="U139" i="92"/>
  <c r="X931" i="92"/>
  <c r="X103" i="92"/>
  <c r="Z1039" i="92"/>
  <c r="X1039" i="92"/>
  <c r="W1039" i="92"/>
  <c r="Z967" i="92"/>
  <c r="T967" i="92"/>
  <c r="Z919" i="92"/>
  <c r="U919" i="92"/>
  <c r="W919" i="92"/>
  <c r="X919" i="92"/>
  <c r="Z859" i="92"/>
  <c r="U859" i="92"/>
  <c r="X859" i="92"/>
  <c r="Z799" i="92"/>
  <c r="X799" i="92"/>
  <c r="W799" i="92"/>
  <c r="T799" i="92"/>
  <c r="X739" i="92"/>
  <c r="T739" i="92"/>
  <c r="W739" i="92"/>
  <c r="X691" i="92"/>
  <c r="U691" i="92"/>
  <c r="W691" i="92"/>
  <c r="U643" i="92"/>
  <c r="T643" i="92"/>
  <c r="T595" i="92"/>
  <c r="U595" i="92"/>
  <c r="X595" i="92"/>
  <c r="U547" i="92"/>
  <c r="X547" i="92"/>
  <c r="W499" i="92"/>
  <c r="T499" i="92"/>
  <c r="X499" i="92"/>
  <c r="T439" i="92"/>
  <c r="W439" i="92"/>
  <c r="U439" i="92"/>
  <c r="X439" i="92"/>
  <c r="W403" i="92"/>
  <c r="U403" i="92"/>
  <c r="X403" i="92"/>
  <c r="T403" i="92"/>
  <c r="W355" i="92"/>
  <c r="U355" i="92"/>
  <c r="X319" i="92"/>
  <c r="U319" i="92"/>
  <c r="W259" i="92"/>
  <c r="T259" i="92"/>
  <c r="U259" i="92"/>
  <c r="X259" i="92"/>
  <c r="S259" i="92"/>
  <c r="X211" i="92"/>
  <c r="T211" i="92"/>
  <c r="X151" i="92"/>
  <c r="U151" i="92"/>
  <c r="S151" i="92"/>
  <c r="W91" i="92"/>
  <c r="T91" i="92"/>
  <c r="X91" i="92"/>
  <c r="R945" i="92"/>
  <c r="R931" i="92"/>
  <c r="R717" i="92"/>
  <c r="R561" i="92"/>
  <c r="R547" i="92"/>
  <c r="R477" i="92"/>
  <c r="R463" i="92"/>
  <c r="R391" i="92"/>
  <c r="R283" i="92"/>
  <c r="R139" i="92"/>
  <c r="S957" i="92"/>
  <c r="S943" i="92"/>
  <c r="S885" i="92"/>
  <c r="S871" i="92"/>
  <c r="S657" i="92"/>
  <c r="S643" i="92"/>
  <c r="S585" i="92"/>
  <c r="S415" i="92"/>
  <c r="S343" i="92"/>
  <c r="T933" i="92"/>
  <c r="T691" i="92"/>
  <c r="T657" i="92"/>
  <c r="T547" i="92"/>
  <c r="U813" i="92"/>
  <c r="U585" i="92"/>
  <c r="U235" i="92"/>
  <c r="X247" i="92"/>
  <c r="Z1003" i="92"/>
  <c r="X1003" i="92"/>
  <c r="U1003" i="92"/>
  <c r="W1003" i="92"/>
  <c r="T1003" i="92"/>
  <c r="Z895" i="92"/>
  <c r="W895" i="92"/>
  <c r="X895" i="92"/>
  <c r="T895" i="92"/>
  <c r="Z775" i="92"/>
  <c r="U775" i="92"/>
  <c r="W775" i="92"/>
  <c r="T775" i="92"/>
  <c r="W655" i="92"/>
  <c r="T655" i="92"/>
  <c r="U655" i="92"/>
  <c r="U559" i="92"/>
  <c r="X559" i="92"/>
  <c r="W451" i="92"/>
  <c r="T451" i="92"/>
  <c r="X451" i="92"/>
  <c r="U451" i="92"/>
  <c r="U331" i="92"/>
  <c r="X331" i="92"/>
  <c r="S223" i="92"/>
  <c r="X223" i="92"/>
  <c r="W223" i="92"/>
  <c r="U223" i="92"/>
  <c r="T115" i="92"/>
  <c r="W115" i="92"/>
  <c r="U115" i="92"/>
  <c r="X115" i="92"/>
  <c r="S115" i="92"/>
  <c r="R801" i="92"/>
  <c r="R787" i="92"/>
  <c r="R645" i="92"/>
  <c r="R489" i="92"/>
  <c r="R151" i="92"/>
  <c r="S1041" i="92"/>
  <c r="S1027" i="92"/>
  <c r="S813" i="92"/>
  <c r="S799" i="92"/>
  <c r="S741" i="92"/>
  <c r="S727" i="92"/>
  <c r="S513" i="92"/>
  <c r="S499" i="92"/>
  <c r="T883" i="92"/>
  <c r="T561" i="92"/>
  <c r="U1077" i="92"/>
  <c r="Z811" i="92"/>
  <c r="X811" i="92"/>
  <c r="W295" i="92"/>
  <c r="X295" i="92"/>
  <c r="U295" i="92"/>
  <c r="S295" i="92"/>
  <c r="T127" i="92"/>
  <c r="W127" i="92"/>
  <c r="X127" i="92"/>
  <c r="U127" i="92"/>
  <c r="R957" i="92"/>
  <c r="R573" i="92"/>
  <c r="S969" i="92"/>
  <c r="S955" i="92"/>
  <c r="S897" i="92"/>
  <c r="S669" i="92"/>
  <c r="S655" i="92"/>
  <c r="S597" i="92"/>
  <c r="S583" i="92"/>
  <c r="S355" i="92"/>
  <c r="T993" i="92"/>
  <c r="T705" i="92"/>
  <c r="T511" i="92"/>
  <c r="T355" i="92"/>
  <c r="T175" i="92"/>
  <c r="U1041" i="92"/>
  <c r="U811" i="92"/>
  <c r="U777" i="92"/>
  <c r="U549" i="92"/>
  <c r="X981" i="92"/>
  <c r="X885" i="92"/>
  <c r="X609" i="92"/>
  <c r="W1005" i="92"/>
  <c r="W777" i="92"/>
  <c r="Z1075" i="92"/>
  <c r="U1075" i="92"/>
  <c r="X1075" i="92"/>
  <c r="T1075" i="92"/>
  <c r="Z1027" i="92"/>
  <c r="W1027" i="92"/>
  <c r="T1027" i="92"/>
  <c r="X1027" i="92"/>
  <c r="Z979" i="92"/>
  <c r="W979" i="92"/>
  <c r="U979" i="92"/>
  <c r="X979" i="92"/>
  <c r="Z931" i="92"/>
  <c r="U931" i="92"/>
  <c r="W931" i="92"/>
  <c r="Z883" i="92"/>
  <c r="X883" i="92"/>
  <c r="U883" i="92"/>
  <c r="Z823" i="92"/>
  <c r="T823" i="92"/>
  <c r="X823" i="92"/>
  <c r="U823" i="92"/>
  <c r="W823" i="92"/>
  <c r="Z751" i="92"/>
  <c r="T751" i="92"/>
  <c r="W751" i="92"/>
  <c r="U751" i="92"/>
  <c r="X751" i="92"/>
  <c r="U703" i="92"/>
  <c r="W703" i="92"/>
  <c r="X703" i="92"/>
  <c r="T703" i="92"/>
  <c r="W631" i="92"/>
  <c r="X631" i="92"/>
  <c r="U631" i="92"/>
  <c r="X535" i="92"/>
  <c r="T535" i="92"/>
  <c r="W535" i="92"/>
  <c r="W415" i="92"/>
  <c r="U415" i="92"/>
  <c r="X415" i="92"/>
  <c r="W307" i="92"/>
  <c r="X307" i="92"/>
  <c r="U307" i="92"/>
  <c r="T307" i="92"/>
  <c r="U187" i="92"/>
  <c r="W187" i="92"/>
  <c r="X187" i="92"/>
  <c r="R1003" i="92"/>
  <c r="R1029" i="92"/>
  <c r="R729" i="92"/>
  <c r="R813" i="92"/>
  <c r="R799" i="92"/>
  <c r="R643" i="92"/>
  <c r="R501" i="92"/>
  <c r="R319" i="92"/>
  <c r="S1053" i="92"/>
  <c r="S1039" i="92"/>
  <c r="S825" i="92"/>
  <c r="S811" i="92"/>
  <c r="S753" i="92"/>
  <c r="S739" i="92"/>
  <c r="S525" i="92"/>
  <c r="S511" i="92"/>
  <c r="S453" i="92"/>
  <c r="S439" i="92"/>
  <c r="T1039" i="92"/>
  <c r="T897" i="92"/>
  <c r="T801" i="92"/>
  <c r="T559" i="92"/>
  <c r="T463" i="92"/>
  <c r="T187" i="92"/>
  <c r="U499" i="92"/>
  <c r="U91" i="92"/>
  <c r="X705" i="92"/>
  <c r="X667" i="92"/>
  <c r="W825" i="92"/>
  <c r="Z1051" i="92"/>
  <c r="X1051" i="92"/>
  <c r="W1051" i="92"/>
  <c r="U1051" i="92"/>
  <c r="Z943" i="92"/>
  <c r="W943" i="92"/>
  <c r="U943" i="92"/>
  <c r="X943" i="92"/>
  <c r="Z835" i="92"/>
  <c r="T835" i="92"/>
  <c r="X835" i="92"/>
  <c r="U715" i="92"/>
  <c r="W715" i="92"/>
  <c r="X715" i="92"/>
  <c r="T607" i="92"/>
  <c r="U607" i="92"/>
  <c r="W607" i="92"/>
  <c r="X607" i="92"/>
  <c r="U487" i="92"/>
  <c r="W487" i="92"/>
  <c r="W367" i="92"/>
  <c r="X367" i="92"/>
  <c r="T367" i="92"/>
  <c r="U367" i="92"/>
  <c r="W247" i="92"/>
  <c r="T247" i="92"/>
  <c r="U247" i="92"/>
  <c r="W139" i="92"/>
  <c r="X139" i="92"/>
  <c r="R1017" i="92"/>
  <c r="R943" i="92"/>
  <c r="R655" i="92"/>
  <c r="R415" i="92"/>
  <c r="R187" i="92"/>
  <c r="S981" i="92"/>
  <c r="S909" i="92"/>
  <c r="S895" i="92"/>
  <c r="S681" i="92"/>
  <c r="S609" i="92"/>
  <c r="S595" i="92"/>
  <c r="S367" i="92"/>
  <c r="T1053" i="92"/>
  <c r="T573" i="92"/>
  <c r="T525" i="92"/>
  <c r="U1039" i="92"/>
  <c r="U895" i="92"/>
  <c r="U825" i="92"/>
  <c r="U741" i="92"/>
  <c r="U513" i="92"/>
  <c r="W1075" i="92"/>
  <c r="W753" i="92"/>
  <c r="Z991" i="92"/>
  <c r="W991" i="92"/>
  <c r="X991" i="92"/>
  <c r="U991" i="92"/>
  <c r="Z871" i="92"/>
  <c r="X871" i="92"/>
  <c r="T871" i="92"/>
  <c r="W871" i="92"/>
  <c r="W763" i="92"/>
  <c r="X763" i="92"/>
  <c r="W667" i="92"/>
  <c r="T667" i="92"/>
  <c r="U667" i="92"/>
  <c r="X571" i="92"/>
  <c r="W571" i="92"/>
  <c r="T571" i="92"/>
  <c r="X463" i="92"/>
  <c r="W463" i="92"/>
  <c r="T379" i="92"/>
  <c r="U379" i="92"/>
  <c r="W379" i="92"/>
  <c r="T271" i="92"/>
  <c r="U271" i="92"/>
  <c r="X271" i="92"/>
  <c r="W271" i="92"/>
  <c r="U175" i="92"/>
  <c r="W175" i="92"/>
  <c r="X175" i="92"/>
  <c r="R873" i="92"/>
  <c r="R657" i="92"/>
  <c r="R559" i="92"/>
  <c r="R403" i="92"/>
  <c r="R741" i="92"/>
  <c r="R585" i="92"/>
  <c r="R513" i="92"/>
  <c r="R331" i="92"/>
  <c r="S967" i="92"/>
  <c r="R897" i="92"/>
  <c r="R883" i="92"/>
  <c r="R825" i="92"/>
  <c r="R811" i="92"/>
  <c r="R499" i="92"/>
  <c r="S1065" i="92"/>
  <c r="S1051" i="92"/>
  <c r="S837" i="92"/>
  <c r="S823" i="92"/>
  <c r="S765" i="92"/>
  <c r="S751" i="92"/>
  <c r="S537" i="92"/>
  <c r="S465" i="92"/>
  <c r="S451" i="92"/>
  <c r="S271" i="92"/>
  <c r="T1005" i="92"/>
  <c r="T957" i="92"/>
  <c r="T477" i="92"/>
  <c r="X921" i="92"/>
  <c r="X681" i="92"/>
  <c r="W547" i="92"/>
  <c r="W319" i="92"/>
  <c r="Z1063" i="92"/>
  <c r="W1063" i="92"/>
  <c r="Z1015" i="92"/>
  <c r="X1015" i="92"/>
  <c r="Z955" i="92"/>
  <c r="T955" i="92"/>
  <c r="W955" i="92"/>
  <c r="U955" i="92"/>
  <c r="Z907" i="92"/>
  <c r="T907" i="92"/>
  <c r="U907" i="92"/>
  <c r="W907" i="92"/>
  <c r="Z847" i="92"/>
  <c r="X847" i="92"/>
  <c r="W847" i="92"/>
  <c r="U847" i="92"/>
  <c r="Z787" i="92"/>
  <c r="U787" i="92"/>
  <c r="X787" i="92"/>
  <c r="W787" i="92"/>
  <c r="X727" i="92"/>
  <c r="T727" i="92"/>
  <c r="U727" i="92"/>
  <c r="T679" i="92"/>
  <c r="X679" i="92"/>
  <c r="U679" i="92"/>
  <c r="W619" i="92"/>
  <c r="U619" i="92"/>
  <c r="X583" i="92"/>
  <c r="W583" i="92"/>
  <c r="X523" i="92"/>
  <c r="T523" i="92"/>
  <c r="W523" i="92"/>
  <c r="U523" i="92"/>
  <c r="X475" i="92"/>
  <c r="U475" i="92"/>
  <c r="W475" i="92"/>
  <c r="T475" i="92"/>
  <c r="X427" i="92"/>
  <c r="T427" i="92"/>
  <c r="W427" i="92"/>
  <c r="U427" i="92"/>
  <c r="U391" i="92"/>
  <c r="W391" i="92"/>
  <c r="U343" i="92"/>
  <c r="W343" i="92"/>
  <c r="T343" i="92"/>
  <c r="X343" i="92"/>
  <c r="X283" i="92"/>
  <c r="W283" i="92"/>
  <c r="X235" i="92"/>
  <c r="W235" i="92"/>
  <c r="T235" i="92"/>
  <c r="W199" i="92"/>
  <c r="U199" i="92"/>
  <c r="X199" i="92"/>
  <c r="T199" i="92"/>
  <c r="X163" i="92"/>
  <c r="U163" i="92"/>
  <c r="S163" i="92"/>
  <c r="W163" i="92"/>
  <c r="T163" i="92"/>
  <c r="T103" i="92"/>
  <c r="U103" i="92"/>
  <c r="R859" i="92"/>
  <c r="R715" i="92"/>
  <c r="R885" i="92"/>
  <c r="R1041" i="92"/>
  <c r="R1027" i="92"/>
  <c r="R969" i="92"/>
  <c r="R727" i="92"/>
  <c r="R669" i="92"/>
  <c r="R571" i="92"/>
  <c r="R1053" i="92"/>
  <c r="R1039" i="92"/>
  <c r="R981" i="92"/>
  <c r="R967" i="92"/>
  <c r="R753" i="92"/>
  <c r="R739" i="92"/>
  <c r="R681" i="92"/>
  <c r="R667" i="92"/>
  <c r="R597" i="92"/>
  <c r="R583" i="92"/>
  <c r="R525" i="92"/>
  <c r="R511" i="92"/>
  <c r="R427" i="92"/>
  <c r="R211" i="92"/>
  <c r="S993" i="92"/>
  <c r="S979" i="92"/>
  <c r="S921" i="92"/>
  <c r="S907" i="92"/>
  <c r="S693" i="92"/>
  <c r="S679" i="92"/>
  <c r="S621" i="92"/>
  <c r="S607" i="92"/>
  <c r="S379" i="92"/>
  <c r="S283" i="92"/>
  <c r="T1065" i="92"/>
  <c r="T1051" i="92"/>
  <c r="T861" i="92"/>
  <c r="T715" i="92"/>
  <c r="T619" i="92"/>
  <c r="T295" i="92"/>
  <c r="U1053" i="92"/>
  <c r="U967" i="92"/>
  <c r="U739" i="92"/>
  <c r="U511" i="92"/>
  <c r="U477" i="92"/>
  <c r="X643" i="92"/>
  <c r="W595" i="92"/>
  <c r="S763" i="92"/>
  <c r="S549" i="92"/>
  <c r="S535" i="92"/>
  <c r="S477" i="92"/>
  <c r="S463" i="92"/>
  <c r="S175" i="92"/>
  <c r="T811" i="92"/>
  <c r="T633" i="92"/>
  <c r="U909" i="92"/>
  <c r="U753" i="92"/>
  <c r="U525" i="92"/>
  <c r="X1063" i="92"/>
  <c r="X765" i="92"/>
  <c r="X619" i="92"/>
  <c r="X487" i="92"/>
  <c r="W331" i="92"/>
  <c r="R1065" i="92"/>
  <c r="R909" i="92"/>
  <c r="R895" i="92"/>
  <c r="R837" i="92"/>
  <c r="R823" i="92"/>
  <c r="R355" i="92"/>
  <c r="R223" i="92"/>
  <c r="S1077" i="92"/>
  <c r="S1063" i="92"/>
  <c r="S1005" i="92"/>
  <c r="S849" i="92"/>
  <c r="S835" i="92"/>
  <c r="S777" i="92"/>
  <c r="R1051" i="92"/>
  <c r="R993" i="92"/>
  <c r="R979" i="92"/>
  <c r="R921" i="92"/>
  <c r="R765" i="92"/>
  <c r="R751" i="92"/>
  <c r="R693" i="92"/>
  <c r="R679" i="92"/>
  <c r="R609" i="92"/>
  <c r="R595" i="92"/>
  <c r="R537" i="92"/>
  <c r="R523" i="92"/>
  <c r="R453" i="92"/>
  <c r="R439" i="92"/>
  <c r="R367" i="92"/>
  <c r="R235" i="92"/>
  <c r="R91" i="92"/>
  <c r="S991" i="92"/>
  <c r="S933" i="92"/>
  <c r="S919" i="92"/>
  <c r="S861" i="92"/>
  <c r="S705" i="92"/>
  <c r="S691" i="92"/>
  <c r="S633" i="92"/>
  <c r="S619" i="92"/>
  <c r="S391" i="92"/>
  <c r="S187" i="92"/>
  <c r="T1063" i="92"/>
  <c r="T859" i="92"/>
  <c r="T763" i="92"/>
  <c r="T729" i="92"/>
  <c r="T583" i="92"/>
  <c r="T223" i="92"/>
  <c r="U871" i="92"/>
  <c r="U283" i="92"/>
  <c r="X993" i="92"/>
  <c r="X955" i="92"/>
  <c r="X873" i="92"/>
  <c r="X717" i="92"/>
  <c r="X355" i="92"/>
  <c r="W1041" i="92"/>
  <c r="W1015" i="92"/>
  <c r="W643" i="92"/>
  <c r="U999" i="92"/>
  <c r="U927" i="92"/>
  <c r="U699" i="92"/>
  <c r="U627" i="92"/>
  <c r="U441" i="92"/>
  <c r="U399" i="92"/>
  <c r="U315" i="92"/>
  <c r="X1062" i="92"/>
  <c r="X954" i="92"/>
  <c r="X843" i="92"/>
  <c r="X783" i="92"/>
  <c r="X579" i="92"/>
  <c r="W1074" i="92"/>
  <c r="W975" i="92"/>
  <c r="W891" i="92"/>
  <c r="W810" i="92"/>
  <c r="W399" i="92"/>
  <c r="W1071" i="92"/>
  <c r="W939" i="92"/>
  <c r="W855" i="92"/>
  <c r="W807" i="92"/>
  <c r="W591" i="92"/>
  <c r="W255" i="92"/>
  <c r="U1023" i="92"/>
  <c r="U867" i="92"/>
  <c r="U795" i="92"/>
  <c r="U567" i="92"/>
  <c r="U495" i="92"/>
  <c r="X1059" i="92"/>
  <c r="X1011" i="92"/>
  <c r="X918" i="92"/>
  <c r="X699" i="92"/>
  <c r="X639" i="92"/>
  <c r="X483" i="92"/>
  <c r="X435" i="92"/>
  <c r="W1035" i="92"/>
  <c r="W870" i="92"/>
  <c r="W723" i="92"/>
  <c r="W543" i="92"/>
  <c r="W459" i="92"/>
  <c r="W441" i="92"/>
  <c r="W123" i="92"/>
  <c r="T441" i="92"/>
  <c r="U951" i="92"/>
  <c r="U879" i="92"/>
  <c r="U723" i="92"/>
  <c r="U651" i="92"/>
  <c r="U351" i="92"/>
  <c r="X1026" i="92"/>
  <c r="X978" i="92"/>
  <c r="X855" i="92"/>
  <c r="X747" i="92"/>
  <c r="X714" i="92"/>
  <c r="X606" i="92"/>
  <c r="X171" i="92"/>
  <c r="W903" i="92"/>
  <c r="W771" i="92"/>
  <c r="W555" i="92"/>
  <c r="U963" i="92"/>
  <c r="U891" i="92"/>
  <c r="X1071" i="92"/>
  <c r="X1023" i="92"/>
  <c r="X915" i="92"/>
  <c r="X867" i="92"/>
  <c r="X339" i="92"/>
  <c r="X111" i="92"/>
  <c r="W1083" i="92"/>
  <c r="W867" i="92"/>
  <c r="W603" i="92"/>
  <c r="W279" i="92"/>
  <c r="U1047" i="92"/>
  <c r="U819" i="92"/>
  <c r="X975" i="92"/>
  <c r="W915" i="92"/>
  <c r="W783" i="92"/>
  <c r="U975" i="92"/>
  <c r="U903" i="92"/>
  <c r="X1083" i="92"/>
  <c r="X819" i="92"/>
  <c r="X615" i="92"/>
  <c r="X279" i="92"/>
  <c r="W1047" i="92"/>
  <c r="W963" i="92"/>
  <c r="W879" i="92"/>
  <c r="U1059" i="92"/>
  <c r="U831" i="92"/>
  <c r="U759" i="92"/>
  <c r="X987" i="92"/>
  <c r="X927" i="92"/>
  <c r="X879" i="92"/>
  <c r="X771" i="92"/>
  <c r="X351" i="92"/>
  <c r="X291" i="92"/>
  <c r="W1011" i="92"/>
  <c r="W831" i="92"/>
  <c r="X1035" i="92"/>
  <c r="X831" i="92"/>
  <c r="W927" i="92"/>
  <c r="W843" i="92"/>
  <c r="Y1082" i="92"/>
  <c r="V1082" i="92"/>
  <c r="AA1082" i="92"/>
  <c r="Y1078" i="92"/>
  <c r="V1078" i="92"/>
  <c r="AA1078" i="92"/>
  <c r="Y1074" i="92"/>
  <c r="V1074" i="92"/>
  <c r="AA1074" i="92"/>
  <c r="Y1070" i="92"/>
  <c r="V1070" i="92"/>
  <c r="AA1070" i="92"/>
  <c r="Y1066" i="92"/>
  <c r="V1066" i="92"/>
  <c r="AA1066" i="92"/>
  <c r="Y1062" i="92"/>
  <c r="V1062" i="92"/>
  <c r="AA1062" i="92"/>
  <c r="Y1058" i="92"/>
  <c r="V1058" i="92"/>
  <c r="AA1058" i="92"/>
  <c r="Y1054" i="92"/>
  <c r="V1054" i="92"/>
  <c r="AA1054" i="92"/>
  <c r="Y1050" i="92"/>
  <c r="V1050" i="92"/>
  <c r="AA1050" i="92"/>
  <c r="Y1046" i="92"/>
  <c r="V1046" i="92"/>
  <c r="AA1046" i="92"/>
  <c r="Y1042" i="92"/>
  <c r="V1042" i="92"/>
  <c r="AA1042" i="92"/>
  <c r="Y1038" i="92"/>
  <c r="V1038" i="92"/>
  <c r="AA1038" i="92"/>
  <c r="Y1034" i="92"/>
  <c r="V1034" i="92"/>
  <c r="AA1034" i="92"/>
  <c r="Y1030" i="92"/>
  <c r="V1030" i="92"/>
  <c r="AA1030" i="92"/>
  <c r="Y1026" i="92"/>
  <c r="V1026" i="92"/>
  <c r="AA1026" i="92"/>
  <c r="Y1022" i="92"/>
  <c r="V1022" i="92"/>
  <c r="AA1022" i="92"/>
  <c r="Y1018" i="92"/>
  <c r="V1018" i="92"/>
  <c r="AA1018" i="92"/>
  <c r="Y1014" i="92"/>
  <c r="V1014" i="92"/>
  <c r="AA1014" i="92"/>
  <c r="Y1010" i="92"/>
  <c r="V1010" i="92"/>
  <c r="AA1010" i="92"/>
  <c r="Y1006" i="92"/>
  <c r="V1006" i="92"/>
  <c r="AA1006" i="92"/>
  <c r="Y1002" i="92"/>
  <c r="V1002" i="92"/>
  <c r="AA1002" i="92"/>
  <c r="Y998" i="92"/>
  <c r="V998" i="92"/>
  <c r="AA998" i="92"/>
  <c r="Y994" i="92"/>
  <c r="V994" i="92"/>
  <c r="AA994" i="92"/>
  <c r="Y990" i="92"/>
  <c r="V990" i="92"/>
  <c r="AA990" i="92"/>
  <c r="Y986" i="92"/>
  <c r="V986" i="92"/>
  <c r="AA986" i="92"/>
  <c r="Y982" i="92"/>
  <c r="V982" i="92"/>
  <c r="AA982" i="92"/>
  <c r="Y978" i="92"/>
  <c r="V978" i="92"/>
  <c r="AA978" i="92"/>
  <c r="Y974" i="92"/>
  <c r="V974" i="92"/>
  <c r="AA974" i="92"/>
  <c r="Y970" i="92"/>
  <c r="V970" i="92"/>
  <c r="AA970" i="92"/>
  <c r="Y966" i="92"/>
  <c r="V966" i="92"/>
  <c r="AA966" i="92"/>
  <c r="Y962" i="92"/>
  <c r="V962" i="92"/>
  <c r="AA962" i="92"/>
  <c r="Y958" i="92"/>
  <c r="V958" i="92"/>
  <c r="AA958" i="92"/>
  <c r="Y954" i="92"/>
  <c r="V954" i="92"/>
  <c r="AA954" i="92"/>
  <c r="Y950" i="92"/>
  <c r="V950" i="92"/>
  <c r="AA950" i="92"/>
  <c r="Y946" i="92"/>
  <c r="V946" i="92"/>
  <c r="AA946" i="92"/>
  <c r="Y942" i="92"/>
  <c r="V942" i="92"/>
  <c r="AA942" i="92"/>
  <c r="Y938" i="92"/>
  <c r="V938" i="92"/>
  <c r="AA938" i="92"/>
  <c r="Y934" i="92"/>
  <c r="V934" i="92"/>
  <c r="AA934" i="92"/>
  <c r="Y930" i="92"/>
  <c r="V930" i="92"/>
  <c r="AA930" i="92"/>
  <c r="Y926" i="92"/>
  <c r="V926" i="92"/>
  <c r="AA926" i="92"/>
  <c r="Y922" i="92"/>
  <c r="V922" i="92"/>
  <c r="AA922" i="92"/>
  <c r="Y918" i="92"/>
  <c r="V918" i="92"/>
  <c r="AA918" i="92"/>
  <c r="Y914" i="92"/>
  <c r="V914" i="92"/>
  <c r="AA914" i="92"/>
  <c r="Y910" i="92"/>
  <c r="V910" i="92"/>
  <c r="AA910" i="92"/>
  <c r="Y906" i="92"/>
  <c r="V906" i="92"/>
  <c r="AA906" i="92"/>
  <c r="Y902" i="92"/>
  <c r="V902" i="92"/>
  <c r="AA902" i="92"/>
  <c r="Y898" i="92"/>
  <c r="V898" i="92"/>
  <c r="AA898" i="92"/>
  <c r="Y894" i="92"/>
  <c r="V894" i="92"/>
  <c r="AA894" i="92"/>
  <c r="Y890" i="92"/>
  <c r="V890" i="92"/>
  <c r="AA890" i="92"/>
  <c r="Y886" i="92"/>
  <c r="V886" i="92"/>
  <c r="AA886" i="92"/>
  <c r="Y882" i="92"/>
  <c r="V882" i="92"/>
  <c r="AA882" i="92"/>
  <c r="Y878" i="92"/>
  <c r="V878" i="92"/>
  <c r="AA878" i="92"/>
  <c r="Y874" i="92"/>
  <c r="V874" i="92"/>
  <c r="AA874" i="92"/>
  <c r="Y870" i="92"/>
  <c r="V870" i="92"/>
  <c r="AA870" i="92"/>
  <c r="Y866" i="92"/>
  <c r="V866" i="92"/>
  <c r="AA866" i="92"/>
  <c r="Y862" i="92"/>
  <c r="V862" i="92"/>
  <c r="AA862" i="92"/>
  <c r="Y858" i="92"/>
  <c r="V858" i="92"/>
  <c r="AA858" i="92"/>
  <c r="Y854" i="92"/>
  <c r="V854" i="92"/>
  <c r="AA854" i="92"/>
  <c r="Y850" i="92"/>
  <c r="V850" i="92"/>
  <c r="AA850" i="92"/>
  <c r="Y846" i="92"/>
  <c r="V846" i="92"/>
  <c r="AA846" i="92"/>
  <c r="Y842" i="92"/>
  <c r="V842" i="92"/>
  <c r="AA842" i="92"/>
  <c r="Y838" i="92"/>
  <c r="V838" i="92"/>
  <c r="AA838" i="92"/>
  <c r="Y834" i="92"/>
  <c r="V834" i="92"/>
  <c r="AA834" i="92"/>
  <c r="Y830" i="92"/>
  <c r="V830" i="92"/>
  <c r="AA830" i="92"/>
  <c r="Y826" i="92"/>
  <c r="V826" i="92"/>
  <c r="AA826" i="92"/>
  <c r="Y822" i="92"/>
  <c r="V822" i="92"/>
  <c r="AA822" i="92"/>
  <c r="Y818" i="92"/>
  <c r="V818" i="92"/>
  <c r="AA818" i="92"/>
  <c r="Y814" i="92"/>
  <c r="V814" i="92"/>
  <c r="AA814" i="92"/>
  <c r="Y810" i="92"/>
  <c r="V810" i="92"/>
  <c r="AA810" i="92"/>
  <c r="Y806" i="92"/>
  <c r="V806" i="92"/>
  <c r="AA806" i="92"/>
  <c r="Y802" i="92"/>
  <c r="V802" i="92"/>
  <c r="AA802" i="92"/>
  <c r="Y798" i="92"/>
  <c r="V798" i="92"/>
  <c r="AA798" i="92"/>
  <c r="Y794" i="92"/>
  <c r="V794" i="92"/>
  <c r="AA794" i="92"/>
  <c r="Y790" i="92"/>
  <c r="V790" i="92"/>
  <c r="AA790" i="92"/>
  <c r="Y786" i="92"/>
  <c r="V786" i="92"/>
  <c r="AA786" i="92"/>
  <c r="Y782" i="92"/>
  <c r="V782" i="92"/>
  <c r="AA782" i="92"/>
  <c r="Y778" i="92"/>
  <c r="V778" i="92"/>
  <c r="AA778" i="92"/>
  <c r="Y774" i="92"/>
  <c r="V774" i="92"/>
  <c r="AA774" i="92"/>
  <c r="Y770" i="92"/>
  <c r="V770" i="92"/>
  <c r="AA770" i="92"/>
  <c r="Y766" i="92"/>
  <c r="V766" i="92"/>
  <c r="AA766" i="92"/>
  <c r="Y762" i="92"/>
  <c r="V762" i="92"/>
  <c r="AA762" i="92"/>
  <c r="Y758" i="92"/>
  <c r="V758" i="92"/>
  <c r="AA758" i="92"/>
  <c r="Y754" i="92"/>
  <c r="V754" i="92"/>
  <c r="AA754" i="92"/>
  <c r="Y750" i="92"/>
  <c r="V750" i="92"/>
  <c r="AA750" i="92"/>
  <c r="Y746" i="92"/>
  <c r="V746" i="92"/>
  <c r="AA746" i="92"/>
  <c r="Z746" i="92"/>
  <c r="Y742" i="92"/>
  <c r="V742" i="92"/>
  <c r="AA742" i="92"/>
  <c r="Z742" i="92"/>
  <c r="Y738" i="92"/>
  <c r="V738" i="92"/>
  <c r="AA738" i="92"/>
  <c r="Z738" i="92"/>
  <c r="Y734" i="92"/>
  <c r="V734" i="92"/>
  <c r="AA734" i="92"/>
  <c r="Z734" i="92"/>
  <c r="Y730" i="92"/>
  <c r="V730" i="92"/>
  <c r="AA730" i="92"/>
  <c r="Z730" i="92"/>
  <c r="Y726" i="92"/>
  <c r="V726" i="92"/>
  <c r="AA726" i="92"/>
  <c r="Z726" i="92"/>
  <c r="Y722" i="92"/>
  <c r="V722" i="92"/>
  <c r="AA722" i="92"/>
  <c r="Z722" i="92"/>
  <c r="Y718" i="92"/>
  <c r="V718" i="92"/>
  <c r="AA718" i="92"/>
  <c r="Z718" i="92"/>
  <c r="Y714" i="92"/>
  <c r="V714" i="92"/>
  <c r="AA714" i="92"/>
  <c r="Z714" i="92"/>
  <c r="Y710" i="92"/>
  <c r="V710" i="92"/>
  <c r="AA710" i="92"/>
  <c r="Z710" i="92"/>
  <c r="Y706" i="92"/>
  <c r="V706" i="92"/>
  <c r="AA706" i="92"/>
  <c r="Z706" i="92"/>
  <c r="Y702" i="92"/>
  <c r="V702" i="92"/>
  <c r="AA702" i="92"/>
  <c r="Z702" i="92"/>
  <c r="Y698" i="92"/>
  <c r="V698" i="92"/>
  <c r="AA698" i="92"/>
  <c r="Z698" i="92"/>
  <c r="Y694" i="92"/>
  <c r="V694" i="92"/>
  <c r="AA694" i="92"/>
  <c r="Z694" i="92"/>
  <c r="Y690" i="92"/>
  <c r="V690" i="92"/>
  <c r="AA690" i="92"/>
  <c r="Z690" i="92"/>
  <c r="Y686" i="92"/>
  <c r="V686" i="92"/>
  <c r="AA686" i="92"/>
  <c r="Z686" i="92"/>
  <c r="Y682" i="92"/>
  <c r="V682" i="92"/>
  <c r="AA682" i="92"/>
  <c r="Z682" i="92"/>
  <c r="Y678" i="92"/>
  <c r="V678" i="92"/>
  <c r="AA678" i="92"/>
  <c r="Z678" i="92"/>
  <c r="Y674" i="92"/>
  <c r="V674" i="92"/>
  <c r="AA674" i="92"/>
  <c r="Z674" i="92"/>
  <c r="Y670" i="92"/>
  <c r="V670" i="92"/>
  <c r="AA670" i="92"/>
  <c r="Z670" i="92"/>
  <c r="Y666" i="92"/>
  <c r="V666" i="92"/>
  <c r="AA666" i="92"/>
  <c r="Z666" i="92"/>
  <c r="Y662" i="92"/>
  <c r="V662" i="92"/>
  <c r="AA662" i="92"/>
  <c r="Z662" i="92"/>
  <c r="Y658" i="92"/>
  <c r="V658" i="92"/>
  <c r="AA658" i="92"/>
  <c r="Z658" i="92"/>
  <c r="Y654" i="92"/>
  <c r="V654" i="92"/>
  <c r="AA654" i="92"/>
  <c r="Z654" i="92"/>
  <c r="Y650" i="92"/>
  <c r="V650" i="92"/>
  <c r="AA650" i="92"/>
  <c r="Z650" i="92"/>
  <c r="Y646" i="92"/>
  <c r="V646" i="92"/>
  <c r="AA646" i="92"/>
  <c r="Z646" i="92"/>
  <c r="Y642" i="92"/>
  <c r="V642" i="92"/>
  <c r="AA642" i="92"/>
  <c r="Z642" i="92"/>
  <c r="Y638" i="92"/>
  <c r="V638" i="92"/>
  <c r="AA638" i="92"/>
  <c r="Z638" i="92"/>
  <c r="Y634" i="92"/>
  <c r="V634" i="92"/>
  <c r="AA634" i="92"/>
  <c r="Z634" i="92"/>
  <c r="Y630" i="92"/>
  <c r="V630" i="92"/>
  <c r="AA630" i="92"/>
  <c r="Z630" i="92"/>
  <c r="Y626" i="92"/>
  <c r="V626" i="92"/>
  <c r="AA626" i="92"/>
  <c r="Z626" i="92"/>
  <c r="Y622" i="92"/>
  <c r="V622" i="92"/>
  <c r="AA622" i="92"/>
  <c r="Z622" i="92"/>
  <c r="Y618" i="92"/>
  <c r="V618" i="92"/>
  <c r="AA618" i="92"/>
  <c r="Z618" i="92"/>
  <c r="Y614" i="92"/>
  <c r="V614" i="92"/>
  <c r="AA614" i="92"/>
  <c r="Z614" i="92"/>
  <c r="Y610" i="92"/>
  <c r="V610" i="92"/>
  <c r="AA610" i="92"/>
  <c r="Z610" i="92"/>
  <c r="Y606" i="92"/>
  <c r="V606" i="92"/>
  <c r="AA606" i="92"/>
  <c r="Z606" i="92"/>
  <c r="Y602" i="92"/>
  <c r="V602" i="92"/>
  <c r="AA602" i="92"/>
  <c r="Z602" i="92"/>
  <c r="Y598" i="92"/>
  <c r="V598" i="92"/>
  <c r="AA598" i="92"/>
  <c r="Z598" i="92"/>
  <c r="Y594" i="92"/>
  <c r="V594" i="92"/>
  <c r="AA594" i="92"/>
  <c r="Z594" i="92"/>
  <c r="Y590" i="92"/>
  <c r="V590" i="92"/>
  <c r="AA590" i="92"/>
  <c r="Z590" i="92"/>
  <c r="Y586" i="92"/>
  <c r="V586" i="92"/>
  <c r="AA586" i="92"/>
  <c r="Z586" i="92"/>
  <c r="Y582" i="92"/>
  <c r="V582" i="92"/>
  <c r="AA582" i="92"/>
  <c r="Z582" i="92"/>
  <c r="Y578" i="92"/>
  <c r="V578" i="92"/>
  <c r="AA578" i="92"/>
  <c r="Z578" i="92"/>
  <c r="Y574" i="92"/>
  <c r="V574" i="92"/>
  <c r="AA574" i="92"/>
  <c r="Z574" i="92"/>
  <c r="Y570" i="92"/>
  <c r="V570" i="92"/>
  <c r="AA570" i="92"/>
  <c r="Z570" i="92"/>
  <c r="Y566" i="92"/>
  <c r="V566" i="92"/>
  <c r="AA566" i="92"/>
  <c r="Z566" i="92"/>
  <c r="Y562" i="92"/>
  <c r="V562" i="92"/>
  <c r="AA562" i="92"/>
  <c r="Z562" i="92"/>
  <c r="Y558" i="92"/>
  <c r="V558" i="92"/>
  <c r="AA558" i="92"/>
  <c r="Z558" i="92"/>
  <c r="Y554" i="92"/>
  <c r="V554" i="92"/>
  <c r="AA554" i="92"/>
  <c r="Z554" i="92"/>
  <c r="Y550" i="92"/>
  <c r="V550" i="92"/>
  <c r="AA550" i="92"/>
  <c r="Z550" i="92"/>
  <c r="Y546" i="92"/>
  <c r="V546" i="92"/>
  <c r="AA546" i="92"/>
  <c r="Z546" i="92"/>
  <c r="Y542" i="92"/>
  <c r="V542" i="92"/>
  <c r="AA542" i="92"/>
  <c r="Z542" i="92"/>
  <c r="Y538" i="92"/>
  <c r="V538" i="92"/>
  <c r="AA538" i="92"/>
  <c r="Z538" i="92"/>
  <c r="Y534" i="92"/>
  <c r="V534" i="92"/>
  <c r="AA534" i="92"/>
  <c r="Z534" i="92"/>
  <c r="Y530" i="92"/>
  <c r="V530" i="92"/>
  <c r="AA530" i="92"/>
  <c r="Z530" i="92"/>
  <c r="Y526" i="92"/>
  <c r="V526" i="92"/>
  <c r="AA526" i="92"/>
  <c r="Z526" i="92"/>
  <c r="Y522" i="92"/>
  <c r="V522" i="92"/>
  <c r="AA522" i="92"/>
  <c r="Z522" i="92"/>
  <c r="Y518" i="92"/>
  <c r="V518" i="92"/>
  <c r="AA518" i="92"/>
  <c r="Z518" i="92"/>
  <c r="Y514" i="92"/>
  <c r="V514" i="92"/>
  <c r="AA514" i="92"/>
  <c r="Z514" i="92"/>
  <c r="Y510" i="92"/>
  <c r="V510" i="92"/>
  <c r="AA510" i="92"/>
  <c r="Z510" i="92"/>
  <c r="Y506" i="92"/>
  <c r="V506" i="92"/>
  <c r="AA506" i="92"/>
  <c r="Z506" i="92"/>
  <c r="Y502" i="92"/>
  <c r="V502" i="92"/>
  <c r="AA502" i="92"/>
  <c r="Z502" i="92"/>
  <c r="Y498" i="92"/>
  <c r="V498" i="92"/>
  <c r="AA498" i="92"/>
  <c r="Z498" i="92"/>
  <c r="Y494" i="92"/>
  <c r="V494" i="92"/>
  <c r="AA494" i="92"/>
  <c r="Z494" i="92"/>
  <c r="Y490" i="92"/>
  <c r="V490" i="92"/>
  <c r="AA490" i="92"/>
  <c r="Z490" i="92"/>
  <c r="Y486" i="92"/>
  <c r="V486" i="92"/>
  <c r="AA486" i="92"/>
  <c r="Z486" i="92"/>
  <c r="Y482" i="92"/>
  <c r="V482" i="92"/>
  <c r="AA482" i="92"/>
  <c r="Z482" i="92"/>
  <c r="Y478" i="92"/>
  <c r="V478" i="92"/>
  <c r="AA478" i="92"/>
  <c r="Z478" i="92"/>
  <c r="Y474" i="92"/>
  <c r="V474" i="92"/>
  <c r="AA474" i="92"/>
  <c r="Z474" i="92"/>
  <c r="Y470" i="92"/>
  <c r="V470" i="92"/>
  <c r="AA470" i="92"/>
  <c r="Z470" i="92"/>
  <c r="Y466" i="92"/>
  <c r="V466" i="92"/>
  <c r="AA466" i="92"/>
  <c r="Z466" i="92"/>
  <c r="Y462" i="92"/>
  <c r="V462" i="92"/>
  <c r="AA462" i="92"/>
  <c r="Z462" i="92"/>
  <c r="Y458" i="92"/>
  <c r="V458" i="92"/>
  <c r="AA458" i="92"/>
  <c r="Z458" i="92"/>
  <c r="Y454" i="92"/>
  <c r="V454" i="92"/>
  <c r="AA454" i="92"/>
  <c r="Z454" i="92"/>
  <c r="Y450" i="92"/>
  <c r="V450" i="92"/>
  <c r="AA450" i="92"/>
  <c r="Z450" i="92"/>
  <c r="Y446" i="92"/>
  <c r="V446" i="92"/>
  <c r="AA446" i="92"/>
  <c r="Z446" i="92"/>
  <c r="Y442" i="92"/>
  <c r="V442" i="92"/>
  <c r="AA442" i="92"/>
  <c r="Z442" i="92"/>
  <c r="Y438" i="92"/>
  <c r="V438" i="92"/>
  <c r="AA438" i="92"/>
  <c r="Z438" i="92"/>
  <c r="Y434" i="92"/>
  <c r="V434" i="92"/>
  <c r="AA434" i="92"/>
  <c r="Z434" i="92"/>
  <c r="Y430" i="92"/>
  <c r="V430" i="92"/>
  <c r="AA430" i="92"/>
  <c r="Z430" i="92"/>
  <c r="Y426" i="92"/>
  <c r="V426" i="92"/>
  <c r="AA426" i="92"/>
  <c r="Z426" i="92"/>
  <c r="Y422" i="92"/>
  <c r="V422" i="92"/>
  <c r="AA422" i="92"/>
  <c r="Z422" i="92"/>
  <c r="Y418" i="92"/>
  <c r="V418" i="92"/>
  <c r="AA418" i="92"/>
  <c r="Z418" i="92"/>
  <c r="Y414" i="92"/>
  <c r="V414" i="92"/>
  <c r="AA414" i="92"/>
  <c r="Z414" i="92"/>
  <c r="Y410" i="92"/>
  <c r="V410" i="92"/>
  <c r="AA410" i="92"/>
  <c r="Z410" i="92"/>
  <c r="Y406" i="92"/>
  <c r="V406" i="92"/>
  <c r="AA406" i="92"/>
  <c r="Z406" i="92"/>
  <c r="Y402" i="92"/>
  <c r="V402" i="92"/>
  <c r="AA402" i="92"/>
  <c r="Z402" i="92"/>
  <c r="Y398" i="92"/>
  <c r="V398" i="92"/>
  <c r="AA398" i="92"/>
  <c r="Z398" i="92"/>
  <c r="Y394" i="92"/>
  <c r="V394" i="92"/>
  <c r="AA394" i="92"/>
  <c r="Z394" i="92"/>
  <c r="Y390" i="92"/>
  <c r="V390" i="92"/>
  <c r="AA390" i="92"/>
  <c r="Z390" i="92"/>
  <c r="Y386" i="92"/>
  <c r="V386" i="92"/>
  <c r="AA386" i="92"/>
  <c r="Z386" i="92"/>
  <c r="Y382" i="92"/>
  <c r="V382" i="92"/>
  <c r="AA382" i="92"/>
  <c r="Z382" i="92"/>
  <c r="Y378" i="92"/>
  <c r="V378" i="92"/>
  <c r="AA378" i="92"/>
  <c r="Z378" i="92"/>
  <c r="Y374" i="92"/>
  <c r="V374" i="92"/>
  <c r="AA374" i="92"/>
  <c r="Z374" i="92"/>
  <c r="Y370" i="92"/>
  <c r="V370" i="92"/>
  <c r="AA370" i="92"/>
  <c r="Z370" i="92"/>
  <c r="Y366" i="92"/>
  <c r="V366" i="92"/>
  <c r="AA366" i="92"/>
  <c r="Z366" i="92"/>
  <c r="Y362" i="92"/>
  <c r="V362" i="92"/>
  <c r="AA362" i="92"/>
  <c r="Z362" i="92"/>
  <c r="Y358" i="92"/>
  <c r="V358" i="92"/>
  <c r="AA358" i="92"/>
  <c r="Z358" i="92"/>
  <c r="Y354" i="92"/>
  <c r="V354" i="92"/>
  <c r="AA354" i="92"/>
  <c r="Z354" i="92"/>
  <c r="Y350" i="92"/>
  <c r="V350" i="92"/>
  <c r="AA350" i="92"/>
  <c r="Z350" i="92"/>
  <c r="Y346" i="92"/>
  <c r="V346" i="92"/>
  <c r="AA346" i="92"/>
  <c r="Z346" i="92"/>
  <c r="Y342" i="92"/>
  <c r="V342" i="92"/>
  <c r="AA342" i="92"/>
  <c r="Z342" i="92"/>
  <c r="Y338" i="92"/>
  <c r="V338" i="92"/>
  <c r="AA338" i="92"/>
  <c r="Z338" i="92"/>
  <c r="Y334" i="92"/>
  <c r="V334" i="92"/>
  <c r="AA334" i="92"/>
  <c r="Z334" i="92"/>
  <c r="Y330" i="92"/>
  <c r="V330" i="92"/>
  <c r="AA330" i="92"/>
  <c r="Z330" i="92"/>
  <c r="Y326" i="92"/>
  <c r="V326" i="92"/>
  <c r="AA326" i="92"/>
  <c r="Z326" i="92"/>
  <c r="Y322" i="92"/>
  <c r="V322" i="92"/>
  <c r="AA322" i="92"/>
  <c r="Z322" i="92"/>
  <c r="Y318" i="92"/>
  <c r="V318" i="92"/>
  <c r="AA318" i="92"/>
  <c r="Z318" i="92"/>
  <c r="Y314" i="92"/>
  <c r="V314" i="92"/>
  <c r="AA314" i="92"/>
  <c r="Z314" i="92"/>
  <c r="Y310" i="92"/>
  <c r="V310" i="92"/>
  <c r="AA310" i="92"/>
  <c r="Z310" i="92"/>
  <c r="Y306" i="92"/>
  <c r="V306" i="92"/>
  <c r="AA306" i="92"/>
  <c r="Z306" i="92"/>
  <c r="Y302" i="92"/>
  <c r="V302" i="92"/>
  <c r="AA302" i="92"/>
  <c r="Z302" i="92"/>
  <c r="Y298" i="92"/>
  <c r="V298" i="92"/>
  <c r="AA298" i="92"/>
  <c r="Z298" i="92"/>
  <c r="Y294" i="92"/>
  <c r="V294" i="92"/>
  <c r="AA294" i="92"/>
  <c r="Z294" i="92"/>
  <c r="Y290" i="92"/>
  <c r="V290" i="92"/>
  <c r="AA290" i="92"/>
  <c r="Z290" i="92"/>
  <c r="Y286" i="92"/>
  <c r="V286" i="92"/>
  <c r="AA286" i="92"/>
  <c r="Z286" i="92"/>
  <c r="Y282" i="92"/>
  <c r="V282" i="92"/>
  <c r="AA282" i="92"/>
  <c r="Z282" i="92"/>
  <c r="Y278" i="92"/>
  <c r="V278" i="92"/>
  <c r="AA278" i="92"/>
  <c r="Z278" i="92"/>
  <c r="Y274" i="92"/>
  <c r="V274" i="92"/>
  <c r="AA274" i="92"/>
  <c r="Z274" i="92"/>
  <c r="Y270" i="92"/>
  <c r="V270" i="92"/>
  <c r="AA270" i="92"/>
  <c r="Z270" i="92"/>
  <c r="Y266" i="92"/>
  <c r="V266" i="92"/>
  <c r="AA266" i="92"/>
  <c r="Z266" i="92"/>
  <c r="Y262" i="92"/>
  <c r="V262" i="92"/>
  <c r="AA262" i="92"/>
  <c r="Z262" i="92"/>
  <c r="Y258" i="92"/>
  <c r="V258" i="92"/>
  <c r="AA258" i="92"/>
  <c r="Z258" i="92"/>
  <c r="Y254" i="92"/>
  <c r="V254" i="92"/>
  <c r="AA254" i="92"/>
  <c r="Z254" i="92"/>
  <c r="Y250" i="92"/>
  <c r="V250" i="92"/>
  <c r="AA250" i="92"/>
  <c r="Z250" i="92"/>
  <c r="Y246" i="92"/>
  <c r="V246" i="92"/>
  <c r="AA246" i="92"/>
  <c r="Z246" i="92"/>
  <c r="Y242" i="92"/>
  <c r="V242" i="92"/>
  <c r="AA242" i="92"/>
  <c r="Z242" i="92"/>
  <c r="Y238" i="92"/>
  <c r="V238" i="92"/>
  <c r="AA238" i="92"/>
  <c r="Z238" i="92"/>
  <c r="Y234" i="92"/>
  <c r="V234" i="92"/>
  <c r="AA234" i="92"/>
  <c r="Z234" i="92"/>
  <c r="Y230" i="92"/>
  <c r="V230" i="92"/>
  <c r="AA230" i="92"/>
  <c r="Z230" i="92"/>
  <c r="Y226" i="92"/>
  <c r="V226" i="92"/>
  <c r="AA226" i="92"/>
  <c r="Z226" i="92"/>
  <c r="Y222" i="92"/>
  <c r="V222" i="92"/>
  <c r="AA222" i="92"/>
  <c r="Z222" i="92"/>
  <c r="Y218" i="92"/>
  <c r="V218" i="92"/>
  <c r="AA218" i="92"/>
  <c r="Z218" i="92"/>
  <c r="Y214" i="92"/>
  <c r="V214" i="92"/>
  <c r="AA214" i="92"/>
  <c r="Z214" i="92"/>
  <c r="Y210" i="92"/>
  <c r="V210" i="92"/>
  <c r="AA210" i="92"/>
  <c r="Z210" i="92"/>
  <c r="Y206" i="92"/>
  <c r="V206" i="92"/>
  <c r="AA206" i="92"/>
  <c r="Z206" i="92"/>
  <c r="Y202" i="92"/>
  <c r="V202" i="92"/>
  <c r="AA202" i="92"/>
  <c r="Z202" i="92"/>
  <c r="Y198" i="92"/>
  <c r="V198" i="92"/>
  <c r="AA198" i="92"/>
  <c r="Z198" i="92"/>
  <c r="Y194" i="92"/>
  <c r="V194" i="92"/>
  <c r="AA194" i="92"/>
  <c r="Z194" i="92"/>
  <c r="Y190" i="92"/>
  <c r="V190" i="92"/>
  <c r="AA190" i="92"/>
  <c r="Z190" i="92"/>
  <c r="Y186" i="92"/>
  <c r="V186" i="92"/>
  <c r="AA186" i="92"/>
  <c r="Z186" i="92"/>
  <c r="Y182" i="92"/>
  <c r="V182" i="92"/>
  <c r="AA182" i="92"/>
  <c r="Z182" i="92"/>
  <c r="Y178" i="92"/>
  <c r="V178" i="92"/>
  <c r="AA178" i="92"/>
  <c r="Z178" i="92"/>
  <c r="Y174" i="92"/>
  <c r="V174" i="92"/>
  <c r="AA174" i="92"/>
  <c r="Z174" i="92"/>
  <c r="Y170" i="92"/>
  <c r="V170" i="92"/>
  <c r="AA170" i="92"/>
  <c r="Z170" i="92"/>
  <c r="Y166" i="92"/>
  <c r="V166" i="92"/>
  <c r="AA166" i="92"/>
  <c r="Z166" i="92"/>
  <c r="Y162" i="92"/>
  <c r="V162" i="92"/>
  <c r="AA162" i="92"/>
  <c r="Z162" i="92"/>
  <c r="Y158" i="92"/>
  <c r="V158" i="92"/>
  <c r="AA158" i="92"/>
  <c r="Z158" i="92"/>
  <c r="Y154" i="92"/>
  <c r="V154" i="92"/>
  <c r="AA154" i="92"/>
  <c r="Z154" i="92"/>
  <c r="Y150" i="92"/>
  <c r="V150" i="92"/>
  <c r="AA150" i="92"/>
  <c r="Z150" i="92"/>
  <c r="Y146" i="92"/>
  <c r="V146" i="92"/>
  <c r="AA146" i="92"/>
  <c r="Z146" i="92"/>
  <c r="Y142" i="92"/>
  <c r="V142" i="92"/>
  <c r="AA142" i="92"/>
  <c r="Z142" i="92"/>
  <c r="Y138" i="92"/>
  <c r="V138" i="92"/>
  <c r="AA138" i="92"/>
  <c r="Z138" i="92"/>
  <c r="Y134" i="92"/>
  <c r="V134" i="92"/>
  <c r="AA134" i="92"/>
  <c r="Z134" i="92"/>
  <c r="Y130" i="92"/>
  <c r="V130" i="92"/>
  <c r="AA130" i="92"/>
  <c r="Z130" i="92"/>
  <c r="Y126" i="92"/>
  <c r="V126" i="92"/>
  <c r="AA126" i="92"/>
  <c r="Z126" i="92"/>
  <c r="Y122" i="92"/>
  <c r="V122" i="92"/>
  <c r="AA122" i="92"/>
  <c r="Z122" i="92"/>
  <c r="Y118" i="92"/>
  <c r="V118" i="92"/>
  <c r="AA118" i="92"/>
  <c r="Z118" i="92"/>
  <c r="Y114" i="92"/>
  <c r="V114" i="92"/>
  <c r="AA114" i="92"/>
  <c r="Z114" i="92"/>
  <c r="Y110" i="92"/>
  <c r="V110" i="92"/>
  <c r="AA110" i="92"/>
  <c r="Z110" i="92"/>
  <c r="Y106" i="92"/>
  <c r="V106" i="92"/>
  <c r="AA106" i="92"/>
  <c r="Z106" i="92"/>
  <c r="Y102" i="92"/>
  <c r="V102" i="92"/>
  <c r="AA102" i="92"/>
  <c r="Z102" i="92"/>
  <c r="Y98" i="92"/>
  <c r="V98" i="92"/>
  <c r="AA98" i="92"/>
  <c r="Z98" i="92"/>
  <c r="Y94" i="92"/>
  <c r="V94" i="92"/>
  <c r="AA94" i="92"/>
  <c r="Z94" i="92"/>
  <c r="Y90" i="92"/>
  <c r="V90" i="92"/>
  <c r="AA90" i="92"/>
  <c r="Z90" i="92"/>
  <c r="Y86" i="92"/>
  <c r="V86" i="92"/>
  <c r="Z86" i="92"/>
  <c r="Z762" i="92"/>
  <c r="Y1081" i="92"/>
  <c r="V1081" i="92"/>
  <c r="AA1081" i="92"/>
  <c r="Y1077" i="92"/>
  <c r="V1077" i="92"/>
  <c r="AA1077" i="92"/>
  <c r="Y1073" i="92"/>
  <c r="V1073" i="92"/>
  <c r="AA1073" i="92"/>
  <c r="R1069" i="92"/>
  <c r="V1069" i="92"/>
  <c r="AA1069" i="92"/>
  <c r="Y1065" i="92"/>
  <c r="V1065" i="92"/>
  <c r="AA1065" i="92"/>
  <c r="Y1061" i="92"/>
  <c r="V1061" i="92"/>
  <c r="AA1061" i="92"/>
  <c r="Y1057" i="92"/>
  <c r="V1057" i="92"/>
  <c r="AA1057" i="92"/>
  <c r="Y1053" i="92"/>
  <c r="V1053" i="92"/>
  <c r="AA1053" i="92"/>
  <c r="Y1049" i="92"/>
  <c r="V1049" i="92"/>
  <c r="AA1049" i="92"/>
  <c r="Y1045" i="92"/>
  <c r="V1045" i="92"/>
  <c r="AA1045" i="92"/>
  <c r="Y1041" i="92"/>
  <c r="V1041" i="92"/>
  <c r="AA1041" i="92"/>
  <c r="Y1037" i="92"/>
  <c r="V1037" i="92"/>
  <c r="AA1037" i="92"/>
  <c r="Y1033" i="92"/>
  <c r="V1033" i="92"/>
  <c r="AA1033" i="92"/>
  <c r="Y1029" i="92"/>
  <c r="V1029" i="92"/>
  <c r="AA1029" i="92"/>
  <c r="Y1025" i="92"/>
  <c r="V1025" i="92"/>
  <c r="AA1025" i="92"/>
  <c r="Y1021" i="92"/>
  <c r="V1021" i="92"/>
  <c r="AA1021" i="92"/>
  <c r="Y1017" i="92"/>
  <c r="V1017" i="92"/>
  <c r="AA1017" i="92"/>
  <c r="Y1013" i="92"/>
  <c r="V1013" i="92"/>
  <c r="AA1013" i="92"/>
  <c r="Y1009" i="92"/>
  <c r="V1009" i="92"/>
  <c r="AA1009" i="92"/>
  <c r="Y1005" i="92"/>
  <c r="V1005" i="92"/>
  <c r="AA1005" i="92"/>
  <c r="Y1001" i="92"/>
  <c r="V1001" i="92"/>
  <c r="AA1001" i="92"/>
  <c r="Y997" i="92"/>
  <c r="V997" i="92"/>
  <c r="AA997" i="92"/>
  <c r="Y993" i="92"/>
  <c r="V993" i="92"/>
  <c r="AA993" i="92"/>
  <c r="Y989" i="92"/>
  <c r="V989" i="92"/>
  <c r="AA989" i="92"/>
  <c r="R985" i="92"/>
  <c r="V985" i="92"/>
  <c r="AA985" i="92"/>
  <c r="Y981" i="92"/>
  <c r="V981" i="92"/>
  <c r="AA981" i="92"/>
  <c r="Y977" i="92"/>
  <c r="V977" i="92"/>
  <c r="AA977" i="92"/>
  <c r="Y973" i="92"/>
  <c r="V973" i="92"/>
  <c r="AA973" i="92"/>
  <c r="Y969" i="92"/>
  <c r="V969" i="92"/>
  <c r="AA969" i="92"/>
  <c r="Y965" i="92"/>
  <c r="V965" i="92"/>
  <c r="AA965" i="92"/>
  <c r="Y961" i="92"/>
  <c r="V961" i="92"/>
  <c r="AA961" i="92"/>
  <c r="Y957" i="92"/>
  <c r="V957" i="92"/>
  <c r="AA957" i="92"/>
  <c r="Y953" i="92"/>
  <c r="V953" i="92"/>
  <c r="AA953" i="92"/>
  <c r="V949" i="92"/>
  <c r="AA949" i="92"/>
  <c r="Y945" i="92"/>
  <c r="V945" i="92"/>
  <c r="AA945" i="92"/>
  <c r="Y941" i="92"/>
  <c r="V941" i="92"/>
  <c r="AA941" i="92"/>
  <c r="Y937" i="92"/>
  <c r="V937" i="92"/>
  <c r="AA937" i="92"/>
  <c r="Y933" i="92"/>
  <c r="V933" i="92"/>
  <c r="AA933" i="92"/>
  <c r="Y929" i="92"/>
  <c r="V929" i="92"/>
  <c r="AA929" i="92"/>
  <c r="Y925" i="92"/>
  <c r="V925" i="92"/>
  <c r="AA925" i="92"/>
  <c r="Y921" i="92"/>
  <c r="V921" i="92"/>
  <c r="AA921" i="92"/>
  <c r="Y917" i="92"/>
  <c r="V917" i="92"/>
  <c r="AA917" i="92"/>
  <c r="Y913" i="92"/>
  <c r="V913" i="92"/>
  <c r="AA913" i="92"/>
  <c r="Y909" i="92"/>
  <c r="V909" i="92"/>
  <c r="AA909" i="92"/>
  <c r="Y905" i="92"/>
  <c r="V905" i="92"/>
  <c r="AA905" i="92"/>
  <c r="V901" i="92"/>
  <c r="AA901" i="92"/>
  <c r="Y897" i="92"/>
  <c r="V897" i="92"/>
  <c r="AA897" i="92"/>
  <c r="Y893" i="92"/>
  <c r="V893" i="92"/>
  <c r="AA893" i="92"/>
  <c r="R889" i="92"/>
  <c r="V889" i="92"/>
  <c r="AA889" i="92"/>
  <c r="Y885" i="92"/>
  <c r="V885" i="92"/>
  <c r="AA885" i="92"/>
  <c r="Y881" i="92"/>
  <c r="V881" i="92"/>
  <c r="AA881" i="92"/>
  <c r="V877" i="92"/>
  <c r="AA877" i="92"/>
  <c r="Y873" i="92"/>
  <c r="V873" i="92"/>
  <c r="AA873" i="92"/>
  <c r="Y869" i="92"/>
  <c r="V869" i="92"/>
  <c r="AA869" i="92"/>
  <c r="V865" i="92"/>
  <c r="AA865" i="92"/>
  <c r="Y861" i="92"/>
  <c r="V861" i="92"/>
  <c r="AA861" i="92"/>
  <c r="Y857" i="92"/>
  <c r="V857" i="92"/>
  <c r="AA857" i="92"/>
  <c r="V853" i="92"/>
  <c r="AA853" i="92"/>
  <c r="Y849" i="92"/>
  <c r="V849" i="92"/>
  <c r="AA849" i="92"/>
  <c r="Y845" i="92"/>
  <c r="V845" i="92"/>
  <c r="AA845" i="92"/>
  <c r="V841" i="92"/>
  <c r="AA841" i="92"/>
  <c r="Y837" i="92"/>
  <c r="V837" i="92"/>
  <c r="AA837" i="92"/>
  <c r="Y833" i="92"/>
  <c r="V833" i="92"/>
  <c r="AA833" i="92"/>
  <c r="V829" i="92"/>
  <c r="AA829" i="92"/>
  <c r="Y825" i="92"/>
  <c r="V825" i="92"/>
  <c r="AA825" i="92"/>
  <c r="Y821" i="92"/>
  <c r="V821" i="92"/>
  <c r="AA821" i="92"/>
  <c r="V817" i="92"/>
  <c r="AA817" i="92"/>
  <c r="Y813" i="92"/>
  <c r="V813" i="92"/>
  <c r="AA813" i="92"/>
  <c r="Y809" i="92"/>
  <c r="V809" i="92"/>
  <c r="AA809" i="92"/>
  <c r="R805" i="92"/>
  <c r="V805" i="92"/>
  <c r="AA805" i="92"/>
  <c r="Y801" i="92"/>
  <c r="V801" i="92"/>
  <c r="AA801" i="92"/>
  <c r="Y797" i="92"/>
  <c r="V797" i="92"/>
  <c r="AA797" i="92"/>
  <c r="V793" i="92"/>
  <c r="AA793" i="92"/>
  <c r="Y789" i="92"/>
  <c r="V789" i="92"/>
  <c r="AA789" i="92"/>
  <c r="Y785" i="92"/>
  <c r="V785" i="92"/>
  <c r="AA785" i="92"/>
  <c r="V781" i="92"/>
  <c r="AA781" i="92"/>
  <c r="Y777" i="92"/>
  <c r="V777" i="92"/>
  <c r="AA777" i="92"/>
  <c r="Y773" i="92"/>
  <c r="V773" i="92"/>
  <c r="AA773" i="92"/>
  <c r="V769" i="92"/>
  <c r="AA769" i="92"/>
  <c r="Y765" i="92"/>
  <c r="V765" i="92"/>
  <c r="AA765" i="92"/>
  <c r="Y761" i="92"/>
  <c r="V761" i="92"/>
  <c r="AA761" i="92"/>
  <c r="V757" i="92"/>
  <c r="AA757" i="92"/>
  <c r="Y753" i="92"/>
  <c r="V753" i="92"/>
  <c r="AA753" i="92"/>
  <c r="Y749" i="92"/>
  <c r="V749" i="92"/>
  <c r="AA749" i="92"/>
  <c r="V745" i="92"/>
  <c r="AA745" i="92"/>
  <c r="Z745" i="92"/>
  <c r="Y741" i="92"/>
  <c r="V741" i="92"/>
  <c r="AA741" i="92"/>
  <c r="Z741" i="92"/>
  <c r="Y737" i="92"/>
  <c r="V737" i="92"/>
  <c r="AA737" i="92"/>
  <c r="Z737" i="92"/>
  <c r="V733" i="92"/>
  <c r="AA733" i="92"/>
  <c r="Z733" i="92"/>
  <c r="Y729" i="92"/>
  <c r="V729" i="92"/>
  <c r="AA729" i="92"/>
  <c r="Z729" i="92"/>
  <c r="Y725" i="92"/>
  <c r="V725" i="92"/>
  <c r="AA725" i="92"/>
  <c r="Z725" i="92"/>
  <c r="V721" i="92"/>
  <c r="AA721" i="92"/>
  <c r="Z721" i="92"/>
  <c r="Y717" i="92"/>
  <c r="V717" i="92"/>
  <c r="AA717" i="92"/>
  <c r="Z717" i="92"/>
  <c r="Y713" i="92"/>
  <c r="V713" i="92"/>
  <c r="AA713" i="92"/>
  <c r="Z713" i="92"/>
  <c r="R709" i="92"/>
  <c r="V709" i="92"/>
  <c r="AA709" i="92"/>
  <c r="Z709" i="92"/>
  <c r="Y705" i="92"/>
  <c r="V705" i="92"/>
  <c r="AA705" i="92"/>
  <c r="Z705" i="92"/>
  <c r="Y701" i="92"/>
  <c r="V701" i="92"/>
  <c r="AA701" i="92"/>
  <c r="Z701" i="92"/>
  <c r="V697" i="92"/>
  <c r="AA697" i="92"/>
  <c r="Z697" i="92"/>
  <c r="Y693" i="92"/>
  <c r="V693" i="92"/>
  <c r="AA693" i="92"/>
  <c r="Z693" i="92"/>
  <c r="Y689" i="92"/>
  <c r="V689" i="92"/>
  <c r="AA689" i="92"/>
  <c r="Z689" i="92"/>
  <c r="V685" i="92"/>
  <c r="AA685" i="92"/>
  <c r="Z685" i="92"/>
  <c r="Y681" i="92"/>
  <c r="V681" i="92"/>
  <c r="AA681" i="92"/>
  <c r="Z681" i="92"/>
  <c r="Y677" i="92"/>
  <c r="V677" i="92"/>
  <c r="AA677" i="92"/>
  <c r="Z677" i="92"/>
  <c r="V673" i="92"/>
  <c r="AA673" i="92"/>
  <c r="Z673" i="92"/>
  <c r="Y669" i="92"/>
  <c r="V669" i="92"/>
  <c r="AA669" i="92"/>
  <c r="Z669" i="92"/>
  <c r="Y665" i="92"/>
  <c r="V665" i="92"/>
  <c r="AA665" i="92"/>
  <c r="Z665" i="92"/>
  <c r="V661" i="92"/>
  <c r="AA661" i="92"/>
  <c r="Z661" i="92"/>
  <c r="Y657" i="92"/>
  <c r="V657" i="92"/>
  <c r="AA657" i="92"/>
  <c r="Z657" i="92"/>
  <c r="Y653" i="92"/>
  <c r="V653" i="92"/>
  <c r="AA653" i="92"/>
  <c r="Z653" i="92"/>
  <c r="V649" i="92"/>
  <c r="AA649" i="92"/>
  <c r="Z649" i="92"/>
  <c r="Y645" i="92"/>
  <c r="V645" i="92"/>
  <c r="AA645" i="92"/>
  <c r="Z645" i="92"/>
  <c r="Y641" i="92"/>
  <c r="V641" i="92"/>
  <c r="AA641" i="92"/>
  <c r="Z641" i="92"/>
  <c r="V637" i="92"/>
  <c r="AA637" i="92"/>
  <c r="Z637" i="92"/>
  <c r="Y633" i="92"/>
  <c r="V633" i="92"/>
  <c r="AA633" i="92"/>
  <c r="Z633" i="92"/>
  <c r="Y629" i="92"/>
  <c r="V629" i="92"/>
  <c r="AA629" i="92"/>
  <c r="Z629" i="92"/>
  <c r="V625" i="92"/>
  <c r="AA625" i="92"/>
  <c r="Z625" i="92"/>
  <c r="Y621" i="92"/>
  <c r="V621" i="92"/>
  <c r="AA621" i="92"/>
  <c r="Z621" i="92"/>
  <c r="Y617" i="92"/>
  <c r="V617" i="92"/>
  <c r="AA617" i="92"/>
  <c r="Z617" i="92"/>
  <c r="V613" i="92"/>
  <c r="AA613" i="92"/>
  <c r="Z613" i="92"/>
  <c r="Y609" i="92"/>
  <c r="V609" i="92"/>
  <c r="AA609" i="92"/>
  <c r="Z609" i="92"/>
  <c r="Y605" i="92"/>
  <c r="V605" i="92"/>
  <c r="AA605" i="92"/>
  <c r="Z605" i="92"/>
  <c r="V601" i="92"/>
  <c r="AA601" i="92"/>
  <c r="Z601" i="92"/>
  <c r="Y597" i="92"/>
  <c r="V597" i="92"/>
  <c r="AA597" i="92"/>
  <c r="Z597" i="92"/>
  <c r="Y593" i="92"/>
  <c r="V593" i="92"/>
  <c r="AA593" i="92"/>
  <c r="Z593" i="92"/>
  <c r="V589" i="92"/>
  <c r="AA589" i="92"/>
  <c r="Z589" i="92"/>
  <c r="Y585" i="92"/>
  <c r="V585" i="92"/>
  <c r="AA585" i="92"/>
  <c r="Z585" i="92"/>
  <c r="Y581" i="92"/>
  <c r="V581" i="92"/>
  <c r="AA581" i="92"/>
  <c r="Z581" i="92"/>
  <c r="R577" i="92"/>
  <c r="V577" i="92"/>
  <c r="AA577" i="92"/>
  <c r="Z577" i="92"/>
  <c r="Y573" i="92"/>
  <c r="V573" i="92"/>
  <c r="AA573" i="92"/>
  <c r="Z573" i="92"/>
  <c r="Y569" i="92"/>
  <c r="V569" i="92"/>
  <c r="AA569" i="92"/>
  <c r="Z569" i="92"/>
  <c r="V565" i="92"/>
  <c r="AA565" i="92"/>
  <c r="Z565" i="92"/>
  <c r="Y561" i="92"/>
  <c r="V561" i="92"/>
  <c r="AA561" i="92"/>
  <c r="Z561" i="92"/>
  <c r="Y557" i="92"/>
  <c r="V557" i="92"/>
  <c r="AA557" i="92"/>
  <c r="Z557" i="92"/>
  <c r="V553" i="92"/>
  <c r="AA553" i="92"/>
  <c r="Z553" i="92"/>
  <c r="Y549" i="92"/>
  <c r="V549" i="92"/>
  <c r="AA549" i="92"/>
  <c r="Z549" i="92"/>
  <c r="Y545" i="92"/>
  <c r="V545" i="92"/>
  <c r="AA545" i="92"/>
  <c r="Z545" i="92"/>
  <c r="V541" i="92"/>
  <c r="AA541" i="92"/>
  <c r="Z541" i="92"/>
  <c r="Y537" i="92"/>
  <c r="V537" i="92"/>
  <c r="AA537" i="92"/>
  <c r="Z537" i="92"/>
  <c r="Y533" i="92"/>
  <c r="V533" i="92"/>
  <c r="AA533" i="92"/>
  <c r="Z533" i="92"/>
  <c r="V529" i="92"/>
  <c r="AA529" i="92"/>
  <c r="Z529" i="92"/>
  <c r="Y525" i="92"/>
  <c r="V525" i="92"/>
  <c r="AA525" i="92"/>
  <c r="Z525" i="92"/>
  <c r="Y521" i="92"/>
  <c r="V521" i="92"/>
  <c r="AA521" i="92"/>
  <c r="Z521" i="92"/>
  <c r="V517" i="92"/>
  <c r="AA517" i="92"/>
  <c r="Z517" i="92"/>
  <c r="Y513" i="92"/>
  <c r="V513" i="92"/>
  <c r="AA513" i="92"/>
  <c r="Z513" i="92"/>
  <c r="Y509" i="92"/>
  <c r="V509" i="92"/>
  <c r="AA509" i="92"/>
  <c r="Z509" i="92"/>
  <c r="V505" i="92"/>
  <c r="AA505" i="92"/>
  <c r="Z505" i="92"/>
  <c r="Y501" i="92"/>
  <c r="V501" i="92"/>
  <c r="AA501" i="92"/>
  <c r="Z501" i="92"/>
  <c r="Y497" i="92"/>
  <c r="V497" i="92"/>
  <c r="AA497" i="92"/>
  <c r="Z497" i="92"/>
  <c r="V493" i="92"/>
  <c r="AA493" i="92"/>
  <c r="Z493" i="92"/>
  <c r="Y489" i="92"/>
  <c r="V489" i="92"/>
  <c r="AA489" i="92"/>
  <c r="Z489" i="92"/>
  <c r="Y485" i="92"/>
  <c r="V485" i="92"/>
  <c r="AA485" i="92"/>
  <c r="Z485" i="92"/>
  <c r="V481" i="92"/>
  <c r="AA481" i="92"/>
  <c r="Z481" i="92"/>
  <c r="Y477" i="92"/>
  <c r="V477" i="92"/>
  <c r="AA477" i="92"/>
  <c r="Z477" i="92"/>
  <c r="Y473" i="92"/>
  <c r="V473" i="92"/>
  <c r="AA473" i="92"/>
  <c r="Z473" i="92"/>
  <c r="V469" i="92"/>
  <c r="AA469" i="92"/>
  <c r="Z469" i="92"/>
  <c r="Y465" i="92"/>
  <c r="V465" i="92"/>
  <c r="AA465" i="92"/>
  <c r="Z465" i="92"/>
  <c r="Y461" i="92"/>
  <c r="V461" i="92"/>
  <c r="AA461" i="92"/>
  <c r="Z461" i="92"/>
  <c r="V457" i="92"/>
  <c r="AA457" i="92"/>
  <c r="Z457" i="92"/>
  <c r="Y453" i="92"/>
  <c r="V453" i="92"/>
  <c r="AA453" i="92"/>
  <c r="Z453" i="92"/>
  <c r="Y449" i="92"/>
  <c r="V449" i="92"/>
  <c r="AA449" i="92"/>
  <c r="Z449" i="92"/>
  <c r="V445" i="92"/>
  <c r="AA445" i="92"/>
  <c r="Z445" i="92"/>
  <c r="Y441" i="92"/>
  <c r="V441" i="92"/>
  <c r="AA441" i="92"/>
  <c r="Z441" i="92"/>
  <c r="Y437" i="92"/>
  <c r="V437" i="92"/>
  <c r="AA437" i="92"/>
  <c r="Z437" i="92"/>
  <c r="V433" i="92"/>
  <c r="AA433" i="92"/>
  <c r="Z433" i="92"/>
  <c r="Y429" i="92"/>
  <c r="V429" i="92"/>
  <c r="AA429" i="92"/>
  <c r="Z429" i="92"/>
  <c r="Y425" i="92"/>
  <c r="V425" i="92"/>
  <c r="AA425" i="92"/>
  <c r="Z425" i="92"/>
  <c r="V421" i="92"/>
  <c r="AA421" i="92"/>
  <c r="Z421" i="92"/>
  <c r="Y417" i="92"/>
  <c r="V417" i="92"/>
  <c r="AA417" i="92"/>
  <c r="Z417" i="92"/>
  <c r="Y413" i="92"/>
  <c r="V413" i="92"/>
  <c r="AA413" i="92"/>
  <c r="Z413" i="92"/>
  <c r="V409" i="92"/>
  <c r="AA409" i="92"/>
  <c r="Z409" i="92"/>
  <c r="Y405" i="92"/>
  <c r="V405" i="92"/>
  <c r="AA405" i="92"/>
  <c r="Z405" i="92"/>
  <c r="Y401" i="92"/>
  <c r="V401" i="92"/>
  <c r="AA401" i="92"/>
  <c r="Z401" i="92"/>
  <c r="V397" i="92"/>
  <c r="AA397" i="92"/>
  <c r="Z397" i="92"/>
  <c r="Y393" i="92"/>
  <c r="V393" i="92"/>
  <c r="AA393" i="92"/>
  <c r="Z393" i="92"/>
  <c r="Y389" i="92"/>
  <c r="V389" i="92"/>
  <c r="AA389" i="92"/>
  <c r="Z389" i="92"/>
  <c r="V385" i="92"/>
  <c r="AA385" i="92"/>
  <c r="Z385" i="92"/>
  <c r="Y381" i="92"/>
  <c r="V381" i="92"/>
  <c r="AA381" i="92"/>
  <c r="Z381" i="92"/>
  <c r="Y377" i="92"/>
  <c r="V377" i="92"/>
  <c r="AA377" i="92"/>
  <c r="Z377" i="92"/>
  <c r="V373" i="92"/>
  <c r="AA373" i="92"/>
  <c r="Z373" i="92"/>
  <c r="Y369" i="92"/>
  <c r="V369" i="92"/>
  <c r="AA369" i="92"/>
  <c r="Z369" i="92"/>
  <c r="Y365" i="92"/>
  <c r="V365" i="92"/>
  <c r="AA365" i="92"/>
  <c r="Z365" i="92"/>
  <c r="V361" i="92"/>
  <c r="AA361" i="92"/>
  <c r="Z361" i="92"/>
  <c r="Y357" i="92"/>
  <c r="V357" i="92"/>
  <c r="AA357" i="92"/>
  <c r="Z357" i="92"/>
  <c r="Y353" i="92"/>
  <c r="V353" i="92"/>
  <c r="AA353" i="92"/>
  <c r="Z353" i="92"/>
  <c r="V349" i="92"/>
  <c r="AA349" i="92"/>
  <c r="Z349" i="92"/>
  <c r="Y345" i="92"/>
  <c r="V345" i="92"/>
  <c r="AA345" i="92"/>
  <c r="Z345" i="92"/>
  <c r="Y341" i="92"/>
  <c r="V341" i="92"/>
  <c r="AA341" i="92"/>
  <c r="Z341" i="92"/>
  <c r="V337" i="92"/>
  <c r="AA337" i="92"/>
  <c r="Z337" i="92"/>
  <c r="Y333" i="92"/>
  <c r="V333" i="92"/>
  <c r="AA333" i="92"/>
  <c r="Z333" i="92"/>
  <c r="Y329" i="92"/>
  <c r="V329" i="92"/>
  <c r="AA329" i="92"/>
  <c r="Z329" i="92"/>
  <c r="V325" i="92"/>
  <c r="AA325" i="92"/>
  <c r="Z325" i="92"/>
  <c r="Y321" i="92"/>
  <c r="V321" i="92"/>
  <c r="AA321" i="92"/>
  <c r="Z321" i="92"/>
  <c r="Y317" i="92"/>
  <c r="V317" i="92"/>
  <c r="AA317" i="92"/>
  <c r="Z317" i="92"/>
  <c r="V313" i="92"/>
  <c r="AA313" i="92"/>
  <c r="Z313" i="92"/>
  <c r="Y309" i="92"/>
  <c r="V309" i="92"/>
  <c r="AA309" i="92"/>
  <c r="Z309" i="92"/>
  <c r="Y305" i="92"/>
  <c r="V305" i="92"/>
  <c r="AA305" i="92"/>
  <c r="Z305" i="92"/>
  <c r="V301" i="92"/>
  <c r="AA301" i="92"/>
  <c r="Z301" i="92"/>
  <c r="Y297" i="92"/>
  <c r="V297" i="92"/>
  <c r="AA297" i="92"/>
  <c r="Z297" i="92"/>
  <c r="Y293" i="92"/>
  <c r="V293" i="92"/>
  <c r="AA293" i="92"/>
  <c r="Z293" i="92"/>
  <c r="V289" i="92"/>
  <c r="AA289" i="92"/>
  <c r="Z289" i="92"/>
  <c r="Y285" i="92"/>
  <c r="V285" i="92"/>
  <c r="AA285" i="92"/>
  <c r="Z285" i="92"/>
  <c r="Y281" i="92"/>
  <c r="V281" i="92"/>
  <c r="AA281" i="92"/>
  <c r="Z281" i="92"/>
  <c r="V277" i="92"/>
  <c r="AA277" i="92"/>
  <c r="Z277" i="92"/>
  <c r="Y273" i="92"/>
  <c r="V273" i="92"/>
  <c r="AA273" i="92"/>
  <c r="Z273" i="92"/>
  <c r="Y269" i="92"/>
  <c r="V269" i="92"/>
  <c r="AA269" i="92"/>
  <c r="Z269" i="92"/>
  <c r="V265" i="92"/>
  <c r="AA265" i="92"/>
  <c r="Z265" i="92"/>
  <c r="Y261" i="92"/>
  <c r="V261" i="92"/>
  <c r="AA261" i="92"/>
  <c r="Z261" i="92"/>
  <c r="Y257" i="92"/>
  <c r="V257" i="92"/>
  <c r="AA257" i="92"/>
  <c r="Z257" i="92"/>
  <c r="V253" i="92"/>
  <c r="AA253" i="92"/>
  <c r="Z253" i="92"/>
  <c r="Y249" i="92"/>
  <c r="V249" i="92"/>
  <c r="AA249" i="92"/>
  <c r="Z249" i="92"/>
  <c r="Y245" i="92"/>
  <c r="V245" i="92"/>
  <c r="AA245" i="92"/>
  <c r="Z245" i="92"/>
  <c r="V241" i="92"/>
  <c r="AA241" i="92"/>
  <c r="Z241" i="92"/>
  <c r="Y237" i="92"/>
  <c r="V237" i="92"/>
  <c r="AA237" i="92"/>
  <c r="Z237" i="92"/>
  <c r="Y233" i="92"/>
  <c r="V233" i="92"/>
  <c r="AA233" i="92"/>
  <c r="Z233" i="92"/>
  <c r="V229" i="92"/>
  <c r="AA229" i="92"/>
  <c r="Z229" i="92"/>
  <c r="Y225" i="92"/>
  <c r="V225" i="92"/>
  <c r="AA225" i="92"/>
  <c r="Z225" i="92"/>
  <c r="Y221" i="92"/>
  <c r="V221" i="92"/>
  <c r="AA221" i="92"/>
  <c r="Z221" i="92"/>
  <c r="V217" i="92"/>
  <c r="AA217" i="92"/>
  <c r="Z217" i="92"/>
  <c r="Y213" i="92"/>
  <c r="V213" i="92"/>
  <c r="AA213" i="92"/>
  <c r="Z213" i="92"/>
  <c r="Y209" i="92"/>
  <c r="V209" i="92"/>
  <c r="AA209" i="92"/>
  <c r="Z209" i="92"/>
  <c r="V205" i="92"/>
  <c r="AA205" i="92"/>
  <c r="Z205" i="92"/>
  <c r="Y201" i="92"/>
  <c r="V201" i="92"/>
  <c r="AA201" i="92"/>
  <c r="Z201" i="92"/>
  <c r="Y197" i="92"/>
  <c r="V197" i="92"/>
  <c r="AA197" i="92"/>
  <c r="Z197" i="92"/>
  <c r="V193" i="92"/>
  <c r="AA193" i="92"/>
  <c r="Z193" i="92"/>
  <c r="Y189" i="92"/>
  <c r="V189" i="92"/>
  <c r="AA189" i="92"/>
  <c r="Z189" i="92"/>
  <c r="Y185" i="92"/>
  <c r="V185" i="92"/>
  <c r="AA185" i="92"/>
  <c r="Z185" i="92"/>
  <c r="V181" i="92"/>
  <c r="AA181" i="92"/>
  <c r="Z181" i="92"/>
  <c r="Y177" i="92"/>
  <c r="V177" i="92"/>
  <c r="AA177" i="92"/>
  <c r="Z177" i="92"/>
  <c r="Y173" i="92"/>
  <c r="V173" i="92"/>
  <c r="AA173" i="92"/>
  <c r="Z173" i="92"/>
  <c r="V169" i="92"/>
  <c r="AA169" i="92"/>
  <c r="Z169" i="92"/>
  <c r="Y165" i="92"/>
  <c r="V165" i="92"/>
  <c r="AA165" i="92"/>
  <c r="Z165" i="92"/>
  <c r="Y161" i="92"/>
  <c r="V161" i="92"/>
  <c r="AA161" i="92"/>
  <c r="Z161" i="92"/>
  <c r="V157" i="92"/>
  <c r="AA157" i="92"/>
  <c r="Z157" i="92"/>
  <c r="Y153" i="92"/>
  <c r="V153" i="92"/>
  <c r="AA153" i="92"/>
  <c r="Z153" i="92"/>
  <c r="Y149" i="92"/>
  <c r="V149" i="92"/>
  <c r="AA149" i="92"/>
  <c r="Z149" i="92"/>
  <c r="V145" i="92"/>
  <c r="AA145" i="92"/>
  <c r="Z145" i="92"/>
  <c r="Y141" i="92"/>
  <c r="V141" i="92"/>
  <c r="AA141" i="92"/>
  <c r="Z141" i="92"/>
  <c r="Y137" i="92"/>
  <c r="V137" i="92"/>
  <c r="AA137" i="92"/>
  <c r="Z137" i="92"/>
  <c r="V133" i="92"/>
  <c r="AA133" i="92"/>
  <c r="Z133" i="92"/>
  <c r="Y129" i="92"/>
  <c r="V129" i="92"/>
  <c r="AA129" i="92"/>
  <c r="Z129" i="92"/>
  <c r="Y125" i="92"/>
  <c r="V125" i="92"/>
  <c r="AA125" i="92"/>
  <c r="Z125" i="92"/>
  <c r="V121" i="92"/>
  <c r="AA121" i="92"/>
  <c r="Z121" i="92"/>
  <c r="Y117" i="92"/>
  <c r="V117" i="92"/>
  <c r="AA117" i="92"/>
  <c r="Z117" i="92"/>
  <c r="Y113" i="92"/>
  <c r="V113" i="92"/>
  <c r="AA113" i="92"/>
  <c r="Z113" i="92"/>
  <c r="V109" i="92"/>
  <c r="AA109" i="92"/>
  <c r="Z109" i="92"/>
  <c r="Y105" i="92"/>
  <c r="V105" i="92"/>
  <c r="AA105" i="92"/>
  <c r="Z105" i="92"/>
  <c r="Y101" i="92"/>
  <c r="V101" i="92"/>
  <c r="AA101" i="92"/>
  <c r="Z101" i="92"/>
  <c r="V97" i="92"/>
  <c r="AA97" i="92"/>
  <c r="Z97" i="92"/>
  <c r="Y93" i="92"/>
  <c r="V93" i="92"/>
  <c r="AA93" i="92"/>
  <c r="Z93" i="92"/>
  <c r="V89" i="92"/>
  <c r="AA89" i="92"/>
  <c r="Z89" i="92"/>
  <c r="Y949" i="92"/>
  <c r="Y865" i="92"/>
  <c r="Y817" i="92"/>
  <c r="Y769" i="92"/>
  <c r="Y721" i="92"/>
  <c r="Y673" i="92"/>
  <c r="Y625" i="92"/>
  <c r="Y577" i="92"/>
  <c r="Y529" i="92"/>
  <c r="Y481" i="92"/>
  <c r="Y433" i="92"/>
  <c r="Y385" i="92"/>
  <c r="Y337" i="92"/>
  <c r="Y289" i="92"/>
  <c r="Y241" i="92"/>
  <c r="Y193" i="92"/>
  <c r="Y145" i="92"/>
  <c r="Y97" i="92"/>
  <c r="Z1082" i="92"/>
  <c r="Z1078" i="92"/>
  <c r="Z1074" i="92"/>
  <c r="Z1070" i="92"/>
  <c r="Z1066" i="92"/>
  <c r="Z1062" i="92"/>
  <c r="Z1058" i="92"/>
  <c r="Z1054" i="92"/>
  <c r="Z1050" i="92"/>
  <c r="Z1046" i="92"/>
  <c r="Z1042" i="92"/>
  <c r="Z1038" i="92"/>
  <c r="Z1034" i="92"/>
  <c r="Z1030" i="92"/>
  <c r="Z1026" i="92"/>
  <c r="Z1022" i="92"/>
  <c r="Z1018" i="92"/>
  <c r="Z1014" i="92"/>
  <c r="Z1010" i="92"/>
  <c r="Z1006" i="92"/>
  <c r="Z1002" i="92"/>
  <c r="Z998" i="92"/>
  <c r="Z994" i="92"/>
  <c r="Z990" i="92"/>
  <c r="Z986" i="92"/>
  <c r="Z982" i="92"/>
  <c r="Z978" i="92"/>
  <c r="Z974" i="92"/>
  <c r="Z970" i="92"/>
  <c r="Z966" i="92"/>
  <c r="Z962" i="92"/>
  <c r="Z958" i="92"/>
  <c r="Z954" i="92"/>
  <c r="Z950" i="92"/>
  <c r="Z946" i="92"/>
  <c r="Z942" i="92"/>
  <c r="Z938" i="92"/>
  <c r="Z934" i="92"/>
  <c r="Z930" i="92"/>
  <c r="Z926" i="92"/>
  <c r="Z922" i="92"/>
  <c r="Z918" i="92"/>
  <c r="Z914" i="92"/>
  <c r="Z910" i="92"/>
  <c r="Z906" i="92"/>
  <c r="Z902" i="92"/>
  <c r="Z898" i="92"/>
  <c r="Z894" i="92"/>
  <c r="Z890" i="92"/>
  <c r="Z886" i="92"/>
  <c r="Z882" i="92"/>
  <c r="Z878" i="92"/>
  <c r="Z874" i="92"/>
  <c r="Z870" i="92"/>
  <c r="Z866" i="92"/>
  <c r="Z862" i="92"/>
  <c r="Z858" i="92"/>
  <c r="Z854" i="92"/>
  <c r="Z850" i="92"/>
  <c r="Z846" i="92"/>
  <c r="Z842" i="92"/>
  <c r="Z838" i="92"/>
  <c r="Z834" i="92"/>
  <c r="Z830" i="92"/>
  <c r="Z826" i="92"/>
  <c r="Z822" i="92"/>
  <c r="Z818" i="92"/>
  <c r="Z814" i="92"/>
  <c r="Z810" i="92"/>
  <c r="Z806" i="92"/>
  <c r="Z802" i="92"/>
  <c r="Z798" i="92"/>
  <c r="Z794" i="92"/>
  <c r="Z790" i="92"/>
  <c r="Z786" i="92"/>
  <c r="Z782" i="92"/>
  <c r="Z778" i="92"/>
  <c r="Z774" i="92"/>
  <c r="Z770" i="92"/>
  <c r="Z766" i="92"/>
  <c r="Z761" i="92"/>
  <c r="Z750" i="92"/>
  <c r="Y85" i="92"/>
  <c r="V85" i="92"/>
  <c r="AA85" i="92"/>
  <c r="Y1084" i="92"/>
  <c r="V1084" i="92"/>
  <c r="AA1084" i="92"/>
  <c r="Y1080" i="92"/>
  <c r="V1080" i="92"/>
  <c r="AA1080" i="92"/>
  <c r="Y1076" i="92"/>
  <c r="V1076" i="92"/>
  <c r="AA1076" i="92"/>
  <c r="Y1072" i="92"/>
  <c r="V1072" i="92"/>
  <c r="AA1072" i="92"/>
  <c r="Y1068" i="92"/>
  <c r="V1068" i="92"/>
  <c r="AA1068" i="92"/>
  <c r="Y1064" i="92"/>
  <c r="V1064" i="92"/>
  <c r="AA1064" i="92"/>
  <c r="Y1060" i="92"/>
  <c r="V1060" i="92"/>
  <c r="AA1060" i="92"/>
  <c r="Y1056" i="92"/>
  <c r="V1056" i="92"/>
  <c r="AA1056" i="92"/>
  <c r="Y1052" i="92"/>
  <c r="V1052" i="92"/>
  <c r="AA1052" i="92"/>
  <c r="Y1048" i="92"/>
  <c r="V1048" i="92"/>
  <c r="AA1048" i="92"/>
  <c r="Y1044" i="92"/>
  <c r="V1044" i="92"/>
  <c r="AA1044" i="92"/>
  <c r="Y1040" i="92"/>
  <c r="V1040" i="92"/>
  <c r="AA1040" i="92"/>
  <c r="Y1036" i="92"/>
  <c r="V1036" i="92"/>
  <c r="AA1036" i="92"/>
  <c r="Y1032" i="92"/>
  <c r="V1032" i="92"/>
  <c r="AA1032" i="92"/>
  <c r="Y1028" i="92"/>
  <c r="V1028" i="92"/>
  <c r="AA1028" i="92"/>
  <c r="Y1024" i="92"/>
  <c r="V1024" i="92"/>
  <c r="AA1024" i="92"/>
  <c r="Y1020" i="92"/>
  <c r="V1020" i="92"/>
  <c r="AA1020" i="92"/>
  <c r="Y1016" i="92"/>
  <c r="V1016" i="92"/>
  <c r="AA1016" i="92"/>
  <c r="Y1012" i="92"/>
  <c r="V1012" i="92"/>
  <c r="AA1012" i="92"/>
  <c r="Y1008" i="92"/>
  <c r="V1008" i="92"/>
  <c r="AA1008" i="92"/>
  <c r="Y1004" i="92"/>
  <c r="V1004" i="92"/>
  <c r="AA1004" i="92"/>
  <c r="Y1000" i="92"/>
  <c r="V1000" i="92"/>
  <c r="AA1000" i="92"/>
  <c r="Y996" i="92"/>
  <c r="V996" i="92"/>
  <c r="AA996" i="92"/>
  <c r="Y992" i="92"/>
  <c r="V992" i="92"/>
  <c r="AA992" i="92"/>
  <c r="Y988" i="92"/>
  <c r="V988" i="92"/>
  <c r="AA988" i="92"/>
  <c r="Y984" i="92"/>
  <c r="V984" i="92"/>
  <c r="AA984" i="92"/>
  <c r="Y980" i="92"/>
  <c r="V980" i="92"/>
  <c r="AA980" i="92"/>
  <c r="Y976" i="92"/>
  <c r="V976" i="92"/>
  <c r="AA976" i="92"/>
  <c r="Y972" i="92"/>
  <c r="V972" i="92"/>
  <c r="AA972" i="92"/>
  <c r="Y968" i="92"/>
  <c r="V968" i="92"/>
  <c r="AA968" i="92"/>
  <c r="Y964" i="92"/>
  <c r="V964" i="92"/>
  <c r="AA964" i="92"/>
  <c r="Y960" i="92"/>
  <c r="V960" i="92"/>
  <c r="AA960" i="92"/>
  <c r="Y956" i="92"/>
  <c r="V956" i="92"/>
  <c r="AA956" i="92"/>
  <c r="Y952" i="92"/>
  <c r="V952" i="92"/>
  <c r="AA952" i="92"/>
  <c r="Y948" i="92"/>
  <c r="V948" i="92"/>
  <c r="AA948" i="92"/>
  <c r="Y944" i="92"/>
  <c r="V944" i="92"/>
  <c r="AA944" i="92"/>
  <c r="Y940" i="92"/>
  <c r="V940" i="92"/>
  <c r="AA940" i="92"/>
  <c r="Y936" i="92"/>
  <c r="V936" i="92"/>
  <c r="AA936" i="92"/>
  <c r="Y932" i="92"/>
  <c r="V932" i="92"/>
  <c r="AA932" i="92"/>
  <c r="Y928" i="92"/>
  <c r="V928" i="92"/>
  <c r="AA928" i="92"/>
  <c r="Y924" i="92"/>
  <c r="V924" i="92"/>
  <c r="AA924" i="92"/>
  <c r="Y920" i="92"/>
  <c r="V920" i="92"/>
  <c r="AA920" i="92"/>
  <c r="Y916" i="92"/>
  <c r="V916" i="92"/>
  <c r="AA916" i="92"/>
  <c r="Y912" i="92"/>
  <c r="V912" i="92"/>
  <c r="AA912" i="92"/>
  <c r="Y908" i="92"/>
  <c r="V908" i="92"/>
  <c r="AA908" i="92"/>
  <c r="Y904" i="92"/>
  <c r="V904" i="92"/>
  <c r="AA904" i="92"/>
  <c r="Y900" i="92"/>
  <c r="V900" i="92"/>
  <c r="AA900" i="92"/>
  <c r="Y896" i="92"/>
  <c r="V896" i="92"/>
  <c r="AA896" i="92"/>
  <c r="Y892" i="92"/>
  <c r="V892" i="92"/>
  <c r="AA892" i="92"/>
  <c r="Y888" i="92"/>
  <c r="V888" i="92"/>
  <c r="AA888" i="92"/>
  <c r="Y884" i="92"/>
  <c r="V884" i="92"/>
  <c r="AA884" i="92"/>
  <c r="Y880" i="92"/>
  <c r="V880" i="92"/>
  <c r="AA880" i="92"/>
  <c r="Y876" i="92"/>
  <c r="V876" i="92"/>
  <c r="AA876" i="92"/>
  <c r="Y872" i="92"/>
  <c r="V872" i="92"/>
  <c r="AA872" i="92"/>
  <c r="Y868" i="92"/>
  <c r="V868" i="92"/>
  <c r="AA868" i="92"/>
  <c r="Y864" i="92"/>
  <c r="V864" i="92"/>
  <c r="AA864" i="92"/>
  <c r="Y860" i="92"/>
  <c r="V860" i="92"/>
  <c r="AA860" i="92"/>
  <c r="Y856" i="92"/>
  <c r="V856" i="92"/>
  <c r="AA856" i="92"/>
  <c r="Y852" i="92"/>
  <c r="V852" i="92"/>
  <c r="AA852" i="92"/>
  <c r="Y848" i="92"/>
  <c r="V848" i="92"/>
  <c r="AA848" i="92"/>
  <c r="Y844" i="92"/>
  <c r="V844" i="92"/>
  <c r="AA844" i="92"/>
  <c r="Y840" i="92"/>
  <c r="V840" i="92"/>
  <c r="AA840" i="92"/>
  <c r="Y836" i="92"/>
  <c r="V836" i="92"/>
  <c r="AA836" i="92"/>
  <c r="Y832" i="92"/>
  <c r="V832" i="92"/>
  <c r="AA832" i="92"/>
  <c r="Y828" i="92"/>
  <c r="V828" i="92"/>
  <c r="AA828" i="92"/>
  <c r="Y824" i="92"/>
  <c r="V824" i="92"/>
  <c r="AA824" i="92"/>
  <c r="Y820" i="92"/>
  <c r="V820" i="92"/>
  <c r="AA820" i="92"/>
  <c r="Y816" i="92"/>
  <c r="V816" i="92"/>
  <c r="AA816" i="92"/>
  <c r="Y812" i="92"/>
  <c r="V812" i="92"/>
  <c r="AA812" i="92"/>
  <c r="Y808" i="92"/>
  <c r="V808" i="92"/>
  <c r="AA808" i="92"/>
  <c r="Y804" i="92"/>
  <c r="V804" i="92"/>
  <c r="AA804" i="92"/>
  <c r="Y800" i="92"/>
  <c r="V800" i="92"/>
  <c r="AA800" i="92"/>
  <c r="Y796" i="92"/>
  <c r="V796" i="92"/>
  <c r="AA796" i="92"/>
  <c r="Y792" i="92"/>
  <c r="V792" i="92"/>
  <c r="AA792" i="92"/>
  <c r="Y788" i="92"/>
  <c r="V788" i="92"/>
  <c r="AA788" i="92"/>
  <c r="Y784" i="92"/>
  <c r="V784" i="92"/>
  <c r="AA784" i="92"/>
  <c r="Y780" i="92"/>
  <c r="V780" i="92"/>
  <c r="AA780" i="92"/>
  <c r="Y776" i="92"/>
  <c r="V776" i="92"/>
  <c r="AA776" i="92"/>
  <c r="Y772" i="92"/>
  <c r="V772" i="92"/>
  <c r="AA772" i="92"/>
  <c r="Y768" i="92"/>
  <c r="V768" i="92"/>
  <c r="AA768" i="92"/>
  <c r="Y764" i="92"/>
  <c r="V764" i="92"/>
  <c r="AA764" i="92"/>
  <c r="Z764" i="92"/>
  <c r="Y760" i="92"/>
  <c r="V760" i="92"/>
  <c r="AA760" i="92"/>
  <c r="Z760" i="92"/>
  <c r="Y756" i="92"/>
  <c r="V756" i="92"/>
  <c r="AA756" i="92"/>
  <c r="Z756" i="92"/>
  <c r="Y752" i="92"/>
  <c r="V752" i="92"/>
  <c r="AA752" i="92"/>
  <c r="Z752" i="92"/>
  <c r="Y748" i="92"/>
  <c r="V748" i="92"/>
  <c r="AA748" i="92"/>
  <c r="Z748" i="92"/>
  <c r="Y744" i="92"/>
  <c r="V744" i="92"/>
  <c r="AA744" i="92"/>
  <c r="Z744" i="92"/>
  <c r="Y740" i="92"/>
  <c r="V740" i="92"/>
  <c r="AA740" i="92"/>
  <c r="Z740" i="92"/>
  <c r="Y736" i="92"/>
  <c r="V736" i="92"/>
  <c r="AA736" i="92"/>
  <c r="Z736" i="92"/>
  <c r="Y732" i="92"/>
  <c r="V732" i="92"/>
  <c r="AA732" i="92"/>
  <c r="Z732" i="92"/>
  <c r="Y728" i="92"/>
  <c r="V728" i="92"/>
  <c r="AA728" i="92"/>
  <c r="Z728" i="92"/>
  <c r="Y724" i="92"/>
  <c r="V724" i="92"/>
  <c r="AA724" i="92"/>
  <c r="Z724" i="92"/>
  <c r="Y720" i="92"/>
  <c r="V720" i="92"/>
  <c r="AA720" i="92"/>
  <c r="Z720" i="92"/>
  <c r="Y716" i="92"/>
  <c r="V716" i="92"/>
  <c r="AA716" i="92"/>
  <c r="Z716" i="92"/>
  <c r="Y712" i="92"/>
  <c r="V712" i="92"/>
  <c r="AA712" i="92"/>
  <c r="Z712" i="92"/>
  <c r="Y708" i="92"/>
  <c r="V708" i="92"/>
  <c r="AA708" i="92"/>
  <c r="Z708" i="92"/>
  <c r="Y704" i="92"/>
  <c r="V704" i="92"/>
  <c r="AA704" i="92"/>
  <c r="Z704" i="92"/>
  <c r="Y700" i="92"/>
  <c r="V700" i="92"/>
  <c r="AA700" i="92"/>
  <c r="Z700" i="92"/>
  <c r="Y696" i="92"/>
  <c r="V696" i="92"/>
  <c r="AA696" i="92"/>
  <c r="Z696" i="92"/>
  <c r="Y692" i="92"/>
  <c r="V692" i="92"/>
  <c r="AA692" i="92"/>
  <c r="Z692" i="92"/>
  <c r="Y688" i="92"/>
  <c r="V688" i="92"/>
  <c r="AA688" i="92"/>
  <c r="Z688" i="92"/>
  <c r="Y684" i="92"/>
  <c r="V684" i="92"/>
  <c r="AA684" i="92"/>
  <c r="Z684" i="92"/>
  <c r="Y680" i="92"/>
  <c r="V680" i="92"/>
  <c r="AA680" i="92"/>
  <c r="Z680" i="92"/>
  <c r="Y676" i="92"/>
  <c r="V676" i="92"/>
  <c r="AA676" i="92"/>
  <c r="Z676" i="92"/>
  <c r="Y672" i="92"/>
  <c r="V672" i="92"/>
  <c r="AA672" i="92"/>
  <c r="Z672" i="92"/>
  <c r="Y668" i="92"/>
  <c r="V668" i="92"/>
  <c r="AA668" i="92"/>
  <c r="Z668" i="92"/>
  <c r="Y664" i="92"/>
  <c r="V664" i="92"/>
  <c r="AA664" i="92"/>
  <c r="Z664" i="92"/>
  <c r="Y660" i="92"/>
  <c r="V660" i="92"/>
  <c r="AA660" i="92"/>
  <c r="Z660" i="92"/>
  <c r="Y656" i="92"/>
  <c r="V656" i="92"/>
  <c r="AA656" i="92"/>
  <c r="Z656" i="92"/>
  <c r="Y652" i="92"/>
  <c r="V652" i="92"/>
  <c r="AA652" i="92"/>
  <c r="Z652" i="92"/>
  <c r="Y648" i="92"/>
  <c r="V648" i="92"/>
  <c r="AA648" i="92"/>
  <c r="Z648" i="92"/>
  <c r="Y644" i="92"/>
  <c r="V644" i="92"/>
  <c r="AA644" i="92"/>
  <c r="Z644" i="92"/>
  <c r="Y640" i="92"/>
  <c r="V640" i="92"/>
  <c r="AA640" i="92"/>
  <c r="Z640" i="92"/>
  <c r="Y636" i="92"/>
  <c r="V636" i="92"/>
  <c r="AA636" i="92"/>
  <c r="Z636" i="92"/>
  <c r="Y632" i="92"/>
  <c r="V632" i="92"/>
  <c r="AA632" i="92"/>
  <c r="Z632" i="92"/>
  <c r="Y628" i="92"/>
  <c r="V628" i="92"/>
  <c r="AA628" i="92"/>
  <c r="Z628" i="92"/>
  <c r="Y624" i="92"/>
  <c r="V624" i="92"/>
  <c r="AA624" i="92"/>
  <c r="Z624" i="92"/>
  <c r="Y620" i="92"/>
  <c r="V620" i="92"/>
  <c r="AA620" i="92"/>
  <c r="Z620" i="92"/>
  <c r="Y616" i="92"/>
  <c r="V616" i="92"/>
  <c r="AA616" i="92"/>
  <c r="Z616" i="92"/>
  <c r="Y612" i="92"/>
  <c r="V612" i="92"/>
  <c r="AA612" i="92"/>
  <c r="Z612" i="92"/>
  <c r="Y608" i="92"/>
  <c r="V608" i="92"/>
  <c r="AA608" i="92"/>
  <c r="Z608" i="92"/>
  <c r="Y604" i="92"/>
  <c r="V604" i="92"/>
  <c r="AA604" i="92"/>
  <c r="Z604" i="92"/>
  <c r="Y600" i="92"/>
  <c r="V600" i="92"/>
  <c r="AA600" i="92"/>
  <c r="Z600" i="92"/>
  <c r="Y596" i="92"/>
  <c r="V596" i="92"/>
  <c r="AA596" i="92"/>
  <c r="Z596" i="92"/>
  <c r="Y592" i="92"/>
  <c r="V592" i="92"/>
  <c r="AA592" i="92"/>
  <c r="Z592" i="92"/>
  <c r="Y588" i="92"/>
  <c r="V588" i="92"/>
  <c r="AA588" i="92"/>
  <c r="Z588" i="92"/>
  <c r="Y584" i="92"/>
  <c r="V584" i="92"/>
  <c r="AA584" i="92"/>
  <c r="Z584" i="92"/>
  <c r="Y580" i="92"/>
  <c r="V580" i="92"/>
  <c r="AA580" i="92"/>
  <c r="Z580" i="92"/>
  <c r="Y576" i="92"/>
  <c r="V576" i="92"/>
  <c r="AA576" i="92"/>
  <c r="Z576" i="92"/>
  <c r="Y572" i="92"/>
  <c r="V572" i="92"/>
  <c r="AA572" i="92"/>
  <c r="Z572" i="92"/>
  <c r="Y568" i="92"/>
  <c r="V568" i="92"/>
  <c r="AA568" i="92"/>
  <c r="Z568" i="92"/>
  <c r="Y564" i="92"/>
  <c r="V564" i="92"/>
  <c r="AA564" i="92"/>
  <c r="Z564" i="92"/>
  <c r="Y560" i="92"/>
  <c r="V560" i="92"/>
  <c r="AA560" i="92"/>
  <c r="Z560" i="92"/>
  <c r="Y556" i="92"/>
  <c r="V556" i="92"/>
  <c r="AA556" i="92"/>
  <c r="Z556" i="92"/>
  <c r="Y552" i="92"/>
  <c r="V552" i="92"/>
  <c r="AA552" i="92"/>
  <c r="Z552" i="92"/>
  <c r="Y548" i="92"/>
  <c r="V548" i="92"/>
  <c r="AA548" i="92"/>
  <c r="Z548" i="92"/>
  <c r="Y544" i="92"/>
  <c r="V544" i="92"/>
  <c r="AA544" i="92"/>
  <c r="Z544" i="92"/>
  <c r="Y540" i="92"/>
  <c r="V540" i="92"/>
  <c r="AA540" i="92"/>
  <c r="Z540" i="92"/>
  <c r="Y536" i="92"/>
  <c r="V536" i="92"/>
  <c r="AA536" i="92"/>
  <c r="Z536" i="92"/>
  <c r="Y532" i="92"/>
  <c r="V532" i="92"/>
  <c r="AA532" i="92"/>
  <c r="Z532" i="92"/>
  <c r="Y528" i="92"/>
  <c r="V528" i="92"/>
  <c r="AA528" i="92"/>
  <c r="Z528" i="92"/>
  <c r="Y524" i="92"/>
  <c r="V524" i="92"/>
  <c r="AA524" i="92"/>
  <c r="Z524" i="92"/>
  <c r="Y520" i="92"/>
  <c r="V520" i="92"/>
  <c r="AA520" i="92"/>
  <c r="Z520" i="92"/>
  <c r="Y516" i="92"/>
  <c r="V516" i="92"/>
  <c r="AA516" i="92"/>
  <c r="Z516" i="92"/>
  <c r="Y512" i="92"/>
  <c r="V512" i="92"/>
  <c r="AA512" i="92"/>
  <c r="Z512" i="92"/>
  <c r="Y508" i="92"/>
  <c r="V508" i="92"/>
  <c r="AA508" i="92"/>
  <c r="Z508" i="92"/>
  <c r="Y504" i="92"/>
  <c r="V504" i="92"/>
  <c r="AA504" i="92"/>
  <c r="Z504" i="92"/>
  <c r="Y500" i="92"/>
  <c r="V500" i="92"/>
  <c r="AA500" i="92"/>
  <c r="Z500" i="92"/>
  <c r="Y496" i="92"/>
  <c r="V496" i="92"/>
  <c r="AA496" i="92"/>
  <c r="Z496" i="92"/>
  <c r="Y492" i="92"/>
  <c r="V492" i="92"/>
  <c r="AA492" i="92"/>
  <c r="Z492" i="92"/>
  <c r="Y488" i="92"/>
  <c r="V488" i="92"/>
  <c r="AA488" i="92"/>
  <c r="Z488" i="92"/>
  <c r="Y484" i="92"/>
  <c r="V484" i="92"/>
  <c r="AA484" i="92"/>
  <c r="Z484" i="92"/>
  <c r="Y480" i="92"/>
  <c r="V480" i="92"/>
  <c r="AA480" i="92"/>
  <c r="Z480" i="92"/>
  <c r="Y476" i="92"/>
  <c r="V476" i="92"/>
  <c r="AA476" i="92"/>
  <c r="Z476" i="92"/>
  <c r="Y472" i="92"/>
  <c r="V472" i="92"/>
  <c r="AA472" i="92"/>
  <c r="Z472" i="92"/>
  <c r="Y468" i="92"/>
  <c r="V468" i="92"/>
  <c r="AA468" i="92"/>
  <c r="Z468" i="92"/>
  <c r="Y464" i="92"/>
  <c r="V464" i="92"/>
  <c r="AA464" i="92"/>
  <c r="Z464" i="92"/>
  <c r="Y460" i="92"/>
  <c r="V460" i="92"/>
  <c r="AA460" i="92"/>
  <c r="Z460" i="92"/>
  <c r="Y456" i="92"/>
  <c r="V456" i="92"/>
  <c r="AA456" i="92"/>
  <c r="Z456" i="92"/>
  <c r="Y452" i="92"/>
  <c r="V452" i="92"/>
  <c r="AA452" i="92"/>
  <c r="Z452" i="92"/>
  <c r="Y448" i="92"/>
  <c r="V448" i="92"/>
  <c r="AA448" i="92"/>
  <c r="Z448" i="92"/>
  <c r="Y444" i="92"/>
  <c r="V444" i="92"/>
  <c r="AA444" i="92"/>
  <c r="Z444" i="92"/>
  <c r="Y440" i="92"/>
  <c r="V440" i="92"/>
  <c r="AA440" i="92"/>
  <c r="Z440" i="92"/>
  <c r="Y436" i="92"/>
  <c r="V436" i="92"/>
  <c r="AA436" i="92"/>
  <c r="Z436" i="92"/>
  <c r="Y432" i="92"/>
  <c r="V432" i="92"/>
  <c r="AA432" i="92"/>
  <c r="Z432" i="92"/>
  <c r="Y428" i="92"/>
  <c r="V428" i="92"/>
  <c r="AA428" i="92"/>
  <c r="Z428" i="92"/>
  <c r="Y424" i="92"/>
  <c r="V424" i="92"/>
  <c r="AA424" i="92"/>
  <c r="Z424" i="92"/>
  <c r="Y420" i="92"/>
  <c r="V420" i="92"/>
  <c r="AA420" i="92"/>
  <c r="Z420" i="92"/>
  <c r="Y416" i="92"/>
  <c r="V416" i="92"/>
  <c r="AA416" i="92"/>
  <c r="Z416" i="92"/>
  <c r="Y412" i="92"/>
  <c r="V412" i="92"/>
  <c r="AA412" i="92"/>
  <c r="Z412" i="92"/>
  <c r="Y408" i="92"/>
  <c r="V408" i="92"/>
  <c r="AA408" i="92"/>
  <c r="Z408" i="92"/>
  <c r="Y404" i="92"/>
  <c r="V404" i="92"/>
  <c r="AA404" i="92"/>
  <c r="Z404" i="92"/>
  <c r="Y400" i="92"/>
  <c r="V400" i="92"/>
  <c r="AA400" i="92"/>
  <c r="Z400" i="92"/>
  <c r="Y396" i="92"/>
  <c r="V396" i="92"/>
  <c r="AA396" i="92"/>
  <c r="Z396" i="92"/>
  <c r="Y392" i="92"/>
  <c r="V392" i="92"/>
  <c r="AA392" i="92"/>
  <c r="Z392" i="92"/>
  <c r="Y388" i="92"/>
  <c r="V388" i="92"/>
  <c r="AA388" i="92"/>
  <c r="Z388" i="92"/>
  <c r="Y384" i="92"/>
  <c r="V384" i="92"/>
  <c r="AA384" i="92"/>
  <c r="Z384" i="92"/>
  <c r="Y380" i="92"/>
  <c r="V380" i="92"/>
  <c r="AA380" i="92"/>
  <c r="Z380" i="92"/>
  <c r="Y376" i="92"/>
  <c r="V376" i="92"/>
  <c r="AA376" i="92"/>
  <c r="Z376" i="92"/>
  <c r="Y372" i="92"/>
  <c r="V372" i="92"/>
  <c r="AA372" i="92"/>
  <c r="Z372" i="92"/>
  <c r="Y368" i="92"/>
  <c r="V368" i="92"/>
  <c r="AA368" i="92"/>
  <c r="Z368" i="92"/>
  <c r="Y364" i="92"/>
  <c r="V364" i="92"/>
  <c r="AA364" i="92"/>
  <c r="Z364" i="92"/>
  <c r="Y360" i="92"/>
  <c r="V360" i="92"/>
  <c r="AA360" i="92"/>
  <c r="Z360" i="92"/>
  <c r="Y356" i="92"/>
  <c r="V356" i="92"/>
  <c r="AA356" i="92"/>
  <c r="Z356" i="92"/>
  <c r="Y352" i="92"/>
  <c r="V352" i="92"/>
  <c r="AA352" i="92"/>
  <c r="Z352" i="92"/>
  <c r="Y348" i="92"/>
  <c r="V348" i="92"/>
  <c r="AA348" i="92"/>
  <c r="Z348" i="92"/>
  <c r="Y344" i="92"/>
  <c r="V344" i="92"/>
  <c r="AA344" i="92"/>
  <c r="Z344" i="92"/>
  <c r="Y340" i="92"/>
  <c r="V340" i="92"/>
  <c r="AA340" i="92"/>
  <c r="Z340" i="92"/>
  <c r="Y336" i="92"/>
  <c r="V336" i="92"/>
  <c r="AA336" i="92"/>
  <c r="Z336" i="92"/>
  <c r="Y332" i="92"/>
  <c r="V332" i="92"/>
  <c r="AA332" i="92"/>
  <c r="Z332" i="92"/>
  <c r="Y328" i="92"/>
  <c r="V328" i="92"/>
  <c r="AA328" i="92"/>
  <c r="Z328" i="92"/>
  <c r="Y324" i="92"/>
  <c r="V324" i="92"/>
  <c r="AA324" i="92"/>
  <c r="Z324" i="92"/>
  <c r="Y320" i="92"/>
  <c r="V320" i="92"/>
  <c r="AA320" i="92"/>
  <c r="Z320" i="92"/>
  <c r="Y316" i="92"/>
  <c r="V316" i="92"/>
  <c r="AA316" i="92"/>
  <c r="Z316" i="92"/>
  <c r="Y312" i="92"/>
  <c r="V312" i="92"/>
  <c r="AA312" i="92"/>
  <c r="Z312" i="92"/>
  <c r="Y308" i="92"/>
  <c r="V308" i="92"/>
  <c r="AA308" i="92"/>
  <c r="Z308" i="92"/>
  <c r="Y304" i="92"/>
  <c r="V304" i="92"/>
  <c r="AA304" i="92"/>
  <c r="Z304" i="92"/>
  <c r="Y300" i="92"/>
  <c r="V300" i="92"/>
  <c r="AA300" i="92"/>
  <c r="Z300" i="92"/>
  <c r="Y296" i="92"/>
  <c r="V296" i="92"/>
  <c r="AA296" i="92"/>
  <c r="Z296" i="92"/>
  <c r="Y292" i="92"/>
  <c r="V292" i="92"/>
  <c r="AA292" i="92"/>
  <c r="Z292" i="92"/>
  <c r="Y288" i="92"/>
  <c r="V288" i="92"/>
  <c r="AA288" i="92"/>
  <c r="Z288" i="92"/>
  <c r="Y284" i="92"/>
  <c r="V284" i="92"/>
  <c r="AA284" i="92"/>
  <c r="Z284" i="92"/>
  <c r="Y280" i="92"/>
  <c r="V280" i="92"/>
  <c r="AA280" i="92"/>
  <c r="Z280" i="92"/>
  <c r="Y276" i="92"/>
  <c r="V276" i="92"/>
  <c r="AA276" i="92"/>
  <c r="Z276" i="92"/>
  <c r="Y272" i="92"/>
  <c r="V272" i="92"/>
  <c r="AA272" i="92"/>
  <c r="Z272" i="92"/>
  <c r="Y268" i="92"/>
  <c r="V268" i="92"/>
  <c r="AA268" i="92"/>
  <c r="Z268" i="92"/>
  <c r="Y264" i="92"/>
  <c r="V264" i="92"/>
  <c r="AA264" i="92"/>
  <c r="Z264" i="92"/>
  <c r="Y260" i="92"/>
  <c r="V260" i="92"/>
  <c r="AA260" i="92"/>
  <c r="Z260" i="92"/>
  <c r="Y256" i="92"/>
  <c r="V256" i="92"/>
  <c r="AA256" i="92"/>
  <c r="Z256" i="92"/>
  <c r="Y252" i="92"/>
  <c r="V252" i="92"/>
  <c r="AA252" i="92"/>
  <c r="Z252" i="92"/>
  <c r="Y248" i="92"/>
  <c r="V248" i="92"/>
  <c r="AA248" i="92"/>
  <c r="Z248" i="92"/>
  <c r="Y244" i="92"/>
  <c r="V244" i="92"/>
  <c r="AA244" i="92"/>
  <c r="Z244" i="92"/>
  <c r="Y240" i="92"/>
  <c r="V240" i="92"/>
  <c r="AA240" i="92"/>
  <c r="Z240" i="92"/>
  <c r="Y236" i="92"/>
  <c r="V236" i="92"/>
  <c r="AA236" i="92"/>
  <c r="Z236" i="92"/>
  <c r="Y232" i="92"/>
  <c r="V232" i="92"/>
  <c r="AA232" i="92"/>
  <c r="Z232" i="92"/>
  <c r="Y228" i="92"/>
  <c r="V228" i="92"/>
  <c r="AA228" i="92"/>
  <c r="Z228" i="92"/>
  <c r="Y224" i="92"/>
  <c r="V224" i="92"/>
  <c r="AA224" i="92"/>
  <c r="Z224" i="92"/>
  <c r="Y220" i="92"/>
  <c r="V220" i="92"/>
  <c r="AA220" i="92"/>
  <c r="Z220" i="92"/>
  <c r="Y216" i="92"/>
  <c r="V216" i="92"/>
  <c r="AA216" i="92"/>
  <c r="Z216" i="92"/>
  <c r="Y212" i="92"/>
  <c r="V212" i="92"/>
  <c r="AA212" i="92"/>
  <c r="Z212" i="92"/>
  <c r="Y208" i="92"/>
  <c r="V208" i="92"/>
  <c r="AA208" i="92"/>
  <c r="Z208" i="92"/>
  <c r="Y204" i="92"/>
  <c r="V204" i="92"/>
  <c r="AA204" i="92"/>
  <c r="Z204" i="92"/>
  <c r="Y200" i="92"/>
  <c r="V200" i="92"/>
  <c r="AA200" i="92"/>
  <c r="Z200" i="92"/>
  <c r="Y196" i="92"/>
  <c r="V196" i="92"/>
  <c r="AA196" i="92"/>
  <c r="Z196" i="92"/>
  <c r="Y192" i="92"/>
  <c r="V192" i="92"/>
  <c r="AA192" i="92"/>
  <c r="Z192" i="92"/>
  <c r="Y188" i="92"/>
  <c r="V188" i="92"/>
  <c r="AA188" i="92"/>
  <c r="Z188" i="92"/>
  <c r="Y184" i="92"/>
  <c r="V184" i="92"/>
  <c r="AA184" i="92"/>
  <c r="Z184" i="92"/>
  <c r="Y180" i="92"/>
  <c r="V180" i="92"/>
  <c r="AA180" i="92"/>
  <c r="Z180" i="92"/>
  <c r="Y176" i="92"/>
  <c r="V176" i="92"/>
  <c r="AA176" i="92"/>
  <c r="Z176" i="92"/>
  <c r="Y172" i="92"/>
  <c r="V172" i="92"/>
  <c r="AA172" i="92"/>
  <c r="Z172" i="92"/>
  <c r="Y168" i="92"/>
  <c r="V168" i="92"/>
  <c r="AA168" i="92"/>
  <c r="Z168" i="92"/>
  <c r="Y164" i="92"/>
  <c r="V164" i="92"/>
  <c r="AA164" i="92"/>
  <c r="Z164" i="92"/>
  <c r="Y160" i="92"/>
  <c r="V160" i="92"/>
  <c r="AA160" i="92"/>
  <c r="Z160" i="92"/>
  <c r="Y156" i="92"/>
  <c r="V156" i="92"/>
  <c r="AA156" i="92"/>
  <c r="Z156" i="92"/>
  <c r="Y152" i="92"/>
  <c r="V152" i="92"/>
  <c r="AA152" i="92"/>
  <c r="Z152" i="92"/>
  <c r="Y148" i="92"/>
  <c r="V148" i="92"/>
  <c r="AA148" i="92"/>
  <c r="Z148" i="92"/>
  <c r="Y144" i="92"/>
  <c r="V144" i="92"/>
  <c r="AA144" i="92"/>
  <c r="Z144" i="92"/>
  <c r="Y140" i="92"/>
  <c r="V140" i="92"/>
  <c r="AA140" i="92"/>
  <c r="Z140" i="92"/>
  <c r="Y136" i="92"/>
  <c r="V136" i="92"/>
  <c r="AA136" i="92"/>
  <c r="Z136" i="92"/>
  <c r="Y132" i="92"/>
  <c r="V132" i="92"/>
  <c r="AA132" i="92"/>
  <c r="Z132" i="92"/>
  <c r="Y128" i="92"/>
  <c r="V128" i="92"/>
  <c r="AA128" i="92"/>
  <c r="Z128" i="92"/>
  <c r="Y124" i="92"/>
  <c r="V124" i="92"/>
  <c r="AA124" i="92"/>
  <c r="Z124" i="92"/>
  <c r="Y120" i="92"/>
  <c r="V120" i="92"/>
  <c r="AA120" i="92"/>
  <c r="Z120" i="92"/>
  <c r="Y116" i="92"/>
  <c r="V116" i="92"/>
  <c r="AA116" i="92"/>
  <c r="Z116" i="92"/>
  <c r="Y112" i="92"/>
  <c r="V112" i="92"/>
  <c r="AA112" i="92"/>
  <c r="Z112" i="92"/>
  <c r="Y108" i="92"/>
  <c r="V108" i="92"/>
  <c r="AA108" i="92"/>
  <c r="Z108" i="92"/>
  <c r="Y104" i="92"/>
  <c r="V104" i="92"/>
  <c r="AA104" i="92"/>
  <c r="Z104" i="92"/>
  <c r="Y100" i="92"/>
  <c r="V100" i="92"/>
  <c r="AA100" i="92"/>
  <c r="Z100" i="92"/>
  <c r="Y96" i="92"/>
  <c r="V96" i="92"/>
  <c r="AA96" i="92"/>
  <c r="Z96" i="92"/>
  <c r="Y92" i="92"/>
  <c r="V92" i="92"/>
  <c r="AA92" i="92"/>
  <c r="Z92" i="92"/>
  <c r="Y88" i="92"/>
  <c r="V88" i="92"/>
  <c r="AA88" i="92"/>
  <c r="Z88" i="92"/>
  <c r="Y901" i="92"/>
  <c r="Y853" i="92"/>
  <c r="Y805" i="92"/>
  <c r="Y757" i="92"/>
  <c r="Y709" i="92"/>
  <c r="Y661" i="92"/>
  <c r="Y613" i="92"/>
  <c r="Y565" i="92"/>
  <c r="Y517" i="92"/>
  <c r="Y469" i="92"/>
  <c r="Y421" i="92"/>
  <c r="Y373" i="92"/>
  <c r="Y325" i="92"/>
  <c r="Y277" i="92"/>
  <c r="Y229" i="92"/>
  <c r="Y181" i="92"/>
  <c r="Y133" i="92"/>
  <c r="Z85" i="92"/>
  <c r="Z1081" i="92"/>
  <c r="Z1077" i="92"/>
  <c r="Z1073" i="92"/>
  <c r="Z1069" i="92"/>
  <c r="Z1065" i="92"/>
  <c r="Z1061" i="92"/>
  <c r="Z1057" i="92"/>
  <c r="Z1053" i="92"/>
  <c r="Z1049" i="92"/>
  <c r="Z1045" i="92"/>
  <c r="Z1041" i="92"/>
  <c r="Z1037" i="92"/>
  <c r="Z1033" i="92"/>
  <c r="Z1029" i="92"/>
  <c r="Z1025" i="92"/>
  <c r="Z1021" i="92"/>
  <c r="Z1017" i="92"/>
  <c r="Z1013" i="92"/>
  <c r="Z1009" i="92"/>
  <c r="Z1005" i="92"/>
  <c r="Z1001" i="92"/>
  <c r="Z997" i="92"/>
  <c r="Z993" i="92"/>
  <c r="Z989" i="92"/>
  <c r="Z985" i="92"/>
  <c r="Z981" i="92"/>
  <c r="Z977" i="92"/>
  <c r="Z973" i="92"/>
  <c r="Z969" i="92"/>
  <c r="Z965" i="92"/>
  <c r="Z961" i="92"/>
  <c r="Z957" i="92"/>
  <c r="Z953" i="92"/>
  <c r="Z949" i="92"/>
  <c r="Z945" i="92"/>
  <c r="Z941" i="92"/>
  <c r="Z937" i="92"/>
  <c r="Z933" i="92"/>
  <c r="Z929" i="92"/>
  <c r="Z925" i="92"/>
  <c r="Z921" i="92"/>
  <c r="Z917" i="92"/>
  <c r="Z913" i="92"/>
  <c r="Z909" i="92"/>
  <c r="Z905" i="92"/>
  <c r="Z901" i="92"/>
  <c r="Z897" i="92"/>
  <c r="Z893" i="92"/>
  <c r="Z889" i="92"/>
  <c r="Z885" i="92"/>
  <c r="Z881" i="92"/>
  <c r="Z877" i="92"/>
  <c r="Z873" i="92"/>
  <c r="Z869" i="92"/>
  <c r="Z865" i="92"/>
  <c r="Z861" i="92"/>
  <c r="Z857" i="92"/>
  <c r="Z853" i="92"/>
  <c r="Z849" i="92"/>
  <c r="Z845" i="92"/>
  <c r="Z841" i="92"/>
  <c r="Z837" i="92"/>
  <c r="Z833" i="92"/>
  <c r="Z829" i="92"/>
  <c r="Z825" i="92"/>
  <c r="Z821" i="92"/>
  <c r="Z817" i="92"/>
  <c r="Z813" i="92"/>
  <c r="Z809" i="92"/>
  <c r="Z805" i="92"/>
  <c r="Z801" i="92"/>
  <c r="Z797" i="92"/>
  <c r="Z793" i="92"/>
  <c r="Z789" i="92"/>
  <c r="Z785" i="92"/>
  <c r="Z781" i="92"/>
  <c r="Z777" i="92"/>
  <c r="Z773" i="92"/>
  <c r="Z769" i="92"/>
  <c r="Z765" i="92"/>
  <c r="Z754" i="92"/>
  <c r="Z749" i="92"/>
  <c r="Y1083" i="92"/>
  <c r="V1083" i="92"/>
  <c r="AA1083" i="92"/>
  <c r="Y1079" i="92"/>
  <c r="V1079" i="92"/>
  <c r="AA1079" i="92"/>
  <c r="Y1075" i="92"/>
  <c r="V1075" i="92"/>
  <c r="AA1075" i="92"/>
  <c r="Y1071" i="92"/>
  <c r="V1071" i="92"/>
  <c r="AA1071" i="92"/>
  <c r="Y1067" i="92"/>
  <c r="V1067" i="92"/>
  <c r="AA1067" i="92"/>
  <c r="Y1063" i="92"/>
  <c r="V1063" i="92"/>
  <c r="AA1063" i="92"/>
  <c r="Y1059" i="92"/>
  <c r="V1059" i="92"/>
  <c r="AA1059" i="92"/>
  <c r="Y1055" i="92"/>
  <c r="V1055" i="92"/>
  <c r="AA1055" i="92"/>
  <c r="Y1051" i="92"/>
  <c r="V1051" i="92"/>
  <c r="AA1051" i="92"/>
  <c r="Y1047" i="92"/>
  <c r="V1047" i="92"/>
  <c r="AA1047" i="92"/>
  <c r="Y1043" i="92"/>
  <c r="V1043" i="92"/>
  <c r="AA1043" i="92"/>
  <c r="Y1039" i="92"/>
  <c r="V1039" i="92"/>
  <c r="AA1039" i="92"/>
  <c r="Y1035" i="92"/>
  <c r="V1035" i="92"/>
  <c r="AA1035" i="92"/>
  <c r="Y1031" i="92"/>
  <c r="V1031" i="92"/>
  <c r="AA1031" i="92"/>
  <c r="Y1027" i="92"/>
  <c r="V1027" i="92"/>
  <c r="AA1027" i="92"/>
  <c r="Y1023" i="92"/>
  <c r="V1023" i="92"/>
  <c r="AA1023" i="92"/>
  <c r="Y1019" i="92"/>
  <c r="V1019" i="92"/>
  <c r="AA1019" i="92"/>
  <c r="Y1015" i="92"/>
  <c r="V1015" i="92"/>
  <c r="AA1015" i="92"/>
  <c r="Y1011" i="92"/>
  <c r="V1011" i="92"/>
  <c r="AA1011" i="92"/>
  <c r="Y1007" i="92"/>
  <c r="V1007" i="92"/>
  <c r="AA1007" i="92"/>
  <c r="Y1003" i="92"/>
  <c r="V1003" i="92"/>
  <c r="AA1003" i="92"/>
  <c r="Y999" i="92"/>
  <c r="V999" i="92"/>
  <c r="AA999" i="92"/>
  <c r="Y995" i="92"/>
  <c r="V995" i="92"/>
  <c r="AA995" i="92"/>
  <c r="Y991" i="92"/>
  <c r="V991" i="92"/>
  <c r="AA991" i="92"/>
  <c r="Y987" i="92"/>
  <c r="V987" i="92"/>
  <c r="AA987" i="92"/>
  <c r="Y983" i="92"/>
  <c r="V983" i="92"/>
  <c r="AA983" i="92"/>
  <c r="Y979" i="92"/>
  <c r="V979" i="92"/>
  <c r="AA979" i="92"/>
  <c r="Y975" i="92"/>
  <c r="V975" i="92"/>
  <c r="AA975" i="92"/>
  <c r="Y971" i="92"/>
  <c r="V971" i="92"/>
  <c r="AA971" i="92"/>
  <c r="Y967" i="92"/>
  <c r="V967" i="92"/>
  <c r="AA967" i="92"/>
  <c r="Y963" i="92"/>
  <c r="V963" i="92"/>
  <c r="AA963" i="92"/>
  <c r="Y959" i="92"/>
  <c r="V959" i="92"/>
  <c r="AA959" i="92"/>
  <c r="Y955" i="92"/>
  <c r="V955" i="92"/>
  <c r="AA955" i="92"/>
  <c r="Y951" i="92"/>
  <c r="V951" i="92"/>
  <c r="AA951" i="92"/>
  <c r="Y947" i="92"/>
  <c r="V947" i="92"/>
  <c r="AA947" i="92"/>
  <c r="Y943" i="92"/>
  <c r="V943" i="92"/>
  <c r="AA943" i="92"/>
  <c r="Y939" i="92"/>
  <c r="V939" i="92"/>
  <c r="AA939" i="92"/>
  <c r="Y935" i="92"/>
  <c r="V935" i="92"/>
  <c r="AA935" i="92"/>
  <c r="Y931" i="92"/>
  <c r="V931" i="92"/>
  <c r="AA931" i="92"/>
  <c r="Y927" i="92"/>
  <c r="V927" i="92"/>
  <c r="AA927" i="92"/>
  <c r="Y923" i="92"/>
  <c r="V923" i="92"/>
  <c r="AA923" i="92"/>
  <c r="Y919" i="92"/>
  <c r="V919" i="92"/>
  <c r="AA919" i="92"/>
  <c r="Y915" i="92"/>
  <c r="V915" i="92"/>
  <c r="AA915" i="92"/>
  <c r="Y911" i="92"/>
  <c r="V911" i="92"/>
  <c r="AA911" i="92"/>
  <c r="Y907" i="92"/>
  <c r="V907" i="92"/>
  <c r="AA907" i="92"/>
  <c r="Y903" i="92"/>
  <c r="V903" i="92"/>
  <c r="AA903" i="92"/>
  <c r="Y899" i="92"/>
  <c r="V899" i="92"/>
  <c r="AA899" i="92"/>
  <c r="Y895" i="92"/>
  <c r="V895" i="92"/>
  <c r="AA895" i="92"/>
  <c r="Y891" i="92"/>
  <c r="V891" i="92"/>
  <c r="AA891" i="92"/>
  <c r="Y887" i="92"/>
  <c r="V887" i="92"/>
  <c r="AA887" i="92"/>
  <c r="Y883" i="92"/>
  <c r="V883" i="92"/>
  <c r="AA883" i="92"/>
  <c r="Y879" i="92"/>
  <c r="V879" i="92"/>
  <c r="AA879" i="92"/>
  <c r="Y875" i="92"/>
  <c r="V875" i="92"/>
  <c r="AA875" i="92"/>
  <c r="Y871" i="92"/>
  <c r="V871" i="92"/>
  <c r="AA871" i="92"/>
  <c r="Y867" i="92"/>
  <c r="V867" i="92"/>
  <c r="AA867" i="92"/>
  <c r="Y863" i="92"/>
  <c r="V863" i="92"/>
  <c r="AA863" i="92"/>
  <c r="Y859" i="92"/>
  <c r="V859" i="92"/>
  <c r="AA859" i="92"/>
  <c r="Y855" i="92"/>
  <c r="V855" i="92"/>
  <c r="AA855" i="92"/>
  <c r="Y851" i="92"/>
  <c r="V851" i="92"/>
  <c r="AA851" i="92"/>
  <c r="Y847" i="92"/>
  <c r="V847" i="92"/>
  <c r="AA847" i="92"/>
  <c r="Y843" i="92"/>
  <c r="V843" i="92"/>
  <c r="AA843" i="92"/>
  <c r="Y839" i="92"/>
  <c r="V839" i="92"/>
  <c r="AA839" i="92"/>
  <c r="Y835" i="92"/>
  <c r="V835" i="92"/>
  <c r="AA835" i="92"/>
  <c r="Y831" i="92"/>
  <c r="V831" i="92"/>
  <c r="AA831" i="92"/>
  <c r="Y827" i="92"/>
  <c r="V827" i="92"/>
  <c r="AA827" i="92"/>
  <c r="Y823" i="92"/>
  <c r="V823" i="92"/>
  <c r="AA823" i="92"/>
  <c r="Y819" i="92"/>
  <c r="V819" i="92"/>
  <c r="AA819" i="92"/>
  <c r="Y815" i="92"/>
  <c r="V815" i="92"/>
  <c r="AA815" i="92"/>
  <c r="Y811" i="92"/>
  <c r="V811" i="92"/>
  <c r="AA811" i="92"/>
  <c r="Y807" i="92"/>
  <c r="V807" i="92"/>
  <c r="AA807" i="92"/>
  <c r="Y803" i="92"/>
  <c r="V803" i="92"/>
  <c r="AA803" i="92"/>
  <c r="Y799" i="92"/>
  <c r="V799" i="92"/>
  <c r="AA799" i="92"/>
  <c r="Y795" i="92"/>
  <c r="V795" i="92"/>
  <c r="AA795" i="92"/>
  <c r="Y791" i="92"/>
  <c r="V791" i="92"/>
  <c r="AA791" i="92"/>
  <c r="Y787" i="92"/>
  <c r="V787" i="92"/>
  <c r="AA787" i="92"/>
  <c r="Y783" i="92"/>
  <c r="V783" i="92"/>
  <c r="AA783" i="92"/>
  <c r="Y779" i="92"/>
  <c r="V779" i="92"/>
  <c r="AA779" i="92"/>
  <c r="Y775" i="92"/>
  <c r="V775" i="92"/>
  <c r="AA775" i="92"/>
  <c r="Y771" i="92"/>
  <c r="V771" i="92"/>
  <c r="AA771" i="92"/>
  <c r="Y767" i="92"/>
  <c r="V767" i="92"/>
  <c r="AA767" i="92"/>
  <c r="Y763" i="92"/>
  <c r="V763" i="92"/>
  <c r="AA763" i="92"/>
  <c r="Y759" i="92"/>
  <c r="V759" i="92"/>
  <c r="AA759" i="92"/>
  <c r="Y755" i="92"/>
  <c r="V755" i="92"/>
  <c r="AA755" i="92"/>
  <c r="Y751" i="92"/>
  <c r="V751" i="92"/>
  <c r="AA751" i="92"/>
  <c r="Y747" i="92"/>
  <c r="V747" i="92"/>
  <c r="AA747" i="92"/>
  <c r="Y743" i="92"/>
  <c r="V743" i="92"/>
  <c r="AA743" i="92"/>
  <c r="Z743" i="92"/>
  <c r="Y739" i="92"/>
  <c r="V739" i="92"/>
  <c r="AA739" i="92"/>
  <c r="Z739" i="92"/>
  <c r="Y735" i="92"/>
  <c r="V735" i="92"/>
  <c r="AA735" i="92"/>
  <c r="Z735" i="92"/>
  <c r="Y731" i="92"/>
  <c r="V731" i="92"/>
  <c r="AA731" i="92"/>
  <c r="Z731" i="92"/>
  <c r="Y727" i="92"/>
  <c r="V727" i="92"/>
  <c r="AA727" i="92"/>
  <c r="Z727" i="92"/>
  <c r="Y723" i="92"/>
  <c r="V723" i="92"/>
  <c r="AA723" i="92"/>
  <c r="Z723" i="92"/>
  <c r="Y719" i="92"/>
  <c r="V719" i="92"/>
  <c r="AA719" i="92"/>
  <c r="Z719" i="92"/>
  <c r="Y715" i="92"/>
  <c r="V715" i="92"/>
  <c r="AA715" i="92"/>
  <c r="Z715" i="92"/>
  <c r="Y711" i="92"/>
  <c r="V711" i="92"/>
  <c r="AA711" i="92"/>
  <c r="Z711" i="92"/>
  <c r="Y707" i="92"/>
  <c r="V707" i="92"/>
  <c r="AA707" i="92"/>
  <c r="Z707" i="92"/>
  <c r="Y703" i="92"/>
  <c r="V703" i="92"/>
  <c r="AA703" i="92"/>
  <c r="Z703" i="92"/>
  <c r="Y699" i="92"/>
  <c r="V699" i="92"/>
  <c r="AA699" i="92"/>
  <c r="Z699" i="92"/>
  <c r="Y695" i="92"/>
  <c r="V695" i="92"/>
  <c r="AA695" i="92"/>
  <c r="Z695" i="92"/>
  <c r="Y691" i="92"/>
  <c r="V691" i="92"/>
  <c r="AA691" i="92"/>
  <c r="Z691" i="92"/>
  <c r="Y687" i="92"/>
  <c r="V687" i="92"/>
  <c r="AA687" i="92"/>
  <c r="Z687" i="92"/>
  <c r="Y683" i="92"/>
  <c r="V683" i="92"/>
  <c r="AA683" i="92"/>
  <c r="Z683" i="92"/>
  <c r="Y679" i="92"/>
  <c r="V679" i="92"/>
  <c r="AA679" i="92"/>
  <c r="Z679" i="92"/>
  <c r="Y675" i="92"/>
  <c r="V675" i="92"/>
  <c r="AA675" i="92"/>
  <c r="Z675" i="92"/>
  <c r="Y671" i="92"/>
  <c r="V671" i="92"/>
  <c r="AA671" i="92"/>
  <c r="Z671" i="92"/>
  <c r="Y667" i="92"/>
  <c r="V667" i="92"/>
  <c r="AA667" i="92"/>
  <c r="Z667" i="92"/>
  <c r="Y663" i="92"/>
  <c r="V663" i="92"/>
  <c r="AA663" i="92"/>
  <c r="Z663" i="92"/>
  <c r="Y659" i="92"/>
  <c r="V659" i="92"/>
  <c r="AA659" i="92"/>
  <c r="Z659" i="92"/>
  <c r="Y655" i="92"/>
  <c r="V655" i="92"/>
  <c r="AA655" i="92"/>
  <c r="Z655" i="92"/>
  <c r="Y651" i="92"/>
  <c r="V651" i="92"/>
  <c r="AA651" i="92"/>
  <c r="Z651" i="92"/>
  <c r="Y647" i="92"/>
  <c r="V647" i="92"/>
  <c r="AA647" i="92"/>
  <c r="Z647" i="92"/>
  <c r="Y643" i="92"/>
  <c r="V643" i="92"/>
  <c r="AA643" i="92"/>
  <c r="Z643" i="92"/>
  <c r="Y639" i="92"/>
  <c r="V639" i="92"/>
  <c r="AA639" i="92"/>
  <c r="Z639" i="92"/>
  <c r="Y635" i="92"/>
  <c r="V635" i="92"/>
  <c r="AA635" i="92"/>
  <c r="Z635" i="92"/>
  <c r="Y631" i="92"/>
  <c r="V631" i="92"/>
  <c r="AA631" i="92"/>
  <c r="Z631" i="92"/>
  <c r="Y627" i="92"/>
  <c r="V627" i="92"/>
  <c r="AA627" i="92"/>
  <c r="Z627" i="92"/>
  <c r="Y623" i="92"/>
  <c r="V623" i="92"/>
  <c r="AA623" i="92"/>
  <c r="Z623" i="92"/>
  <c r="Y619" i="92"/>
  <c r="V619" i="92"/>
  <c r="AA619" i="92"/>
  <c r="Z619" i="92"/>
  <c r="Y615" i="92"/>
  <c r="V615" i="92"/>
  <c r="AA615" i="92"/>
  <c r="Z615" i="92"/>
  <c r="Y611" i="92"/>
  <c r="V611" i="92"/>
  <c r="AA611" i="92"/>
  <c r="Z611" i="92"/>
  <c r="Y607" i="92"/>
  <c r="V607" i="92"/>
  <c r="AA607" i="92"/>
  <c r="Z607" i="92"/>
  <c r="Y603" i="92"/>
  <c r="V603" i="92"/>
  <c r="AA603" i="92"/>
  <c r="Z603" i="92"/>
  <c r="Y599" i="92"/>
  <c r="V599" i="92"/>
  <c r="AA599" i="92"/>
  <c r="Z599" i="92"/>
  <c r="Y595" i="92"/>
  <c r="V595" i="92"/>
  <c r="AA595" i="92"/>
  <c r="Z595" i="92"/>
  <c r="Y591" i="92"/>
  <c r="V591" i="92"/>
  <c r="AA591" i="92"/>
  <c r="Z591" i="92"/>
  <c r="Y587" i="92"/>
  <c r="V587" i="92"/>
  <c r="AA587" i="92"/>
  <c r="Z587" i="92"/>
  <c r="Y583" i="92"/>
  <c r="V583" i="92"/>
  <c r="AA583" i="92"/>
  <c r="Z583" i="92"/>
  <c r="Y579" i="92"/>
  <c r="V579" i="92"/>
  <c r="AA579" i="92"/>
  <c r="Z579" i="92"/>
  <c r="Y575" i="92"/>
  <c r="V575" i="92"/>
  <c r="AA575" i="92"/>
  <c r="Z575" i="92"/>
  <c r="Y571" i="92"/>
  <c r="V571" i="92"/>
  <c r="AA571" i="92"/>
  <c r="Z571" i="92"/>
  <c r="Y567" i="92"/>
  <c r="V567" i="92"/>
  <c r="AA567" i="92"/>
  <c r="Z567" i="92"/>
  <c r="Y563" i="92"/>
  <c r="V563" i="92"/>
  <c r="AA563" i="92"/>
  <c r="Z563" i="92"/>
  <c r="Y559" i="92"/>
  <c r="V559" i="92"/>
  <c r="AA559" i="92"/>
  <c r="Z559" i="92"/>
  <c r="Y555" i="92"/>
  <c r="V555" i="92"/>
  <c r="AA555" i="92"/>
  <c r="Z555" i="92"/>
  <c r="Y551" i="92"/>
  <c r="V551" i="92"/>
  <c r="AA551" i="92"/>
  <c r="Z551" i="92"/>
  <c r="Y547" i="92"/>
  <c r="V547" i="92"/>
  <c r="AA547" i="92"/>
  <c r="Z547" i="92"/>
  <c r="Y543" i="92"/>
  <c r="V543" i="92"/>
  <c r="AA543" i="92"/>
  <c r="Z543" i="92"/>
  <c r="Y539" i="92"/>
  <c r="V539" i="92"/>
  <c r="AA539" i="92"/>
  <c r="Z539" i="92"/>
  <c r="Y535" i="92"/>
  <c r="V535" i="92"/>
  <c r="AA535" i="92"/>
  <c r="Z535" i="92"/>
  <c r="Y531" i="92"/>
  <c r="V531" i="92"/>
  <c r="AA531" i="92"/>
  <c r="Z531" i="92"/>
  <c r="Y527" i="92"/>
  <c r="V527" i="92"/>
  <c r="AA527" i="92"/>
  <c r="Z527" i="92"/>
  <c r="Y523" i="92"/>
  <c r="V523" i="92"/>
  <c r="AA523" i="92"/>
  <c r="Z523" i="92"/>
  <c r="Y519" i="92"/>
  <c r="V519" i="92"/>
  <c r="AA519" i="92"/>
  <c r="Z519" i="92"/>
  <c r="Y515" i="92"/>
  <c r="V515" i="92"/>
  <c r="AA515" i="92"/>
  <c r="Z515" i="92"/>
  <c r="Y511" i="92"/>
  <c r="V511" i="92"/>
  <c r="AA511" i="92"/>
  <c r="Z511" i="92"/>
  <c r="Y507" i="92"/>
  <c r="V507" i="92"/>
  <c r="AA507" i="92"/>
  <c r="Z507" i="92"/>
  <c r="Y503" i="92"/>
  <c r="V503" i="92"/>
  <c r="AA503" i="92"/>
  <c r="Z503" i="92"/>
  <c r="Y499" i="92"/>
  <c r="V499" i="92"/>
  <c r="AA499" i="92"/>
  <c r="Z499" i="92"/>
  <c r="Y495" i="92"/>
  <c r="V495" i="92"/>
  <c r="AA495" i="92"/>
  <c r="Z495" i="92"/>
  <c r="Y491" i="92"/>
  <c r="V491" i="92"/>
  <c r="AA491" i="92"/>
  <c r="Z491" i="92"/>
  <c r="Y487" i="92"/>
  <c r="V487" i="92"/>
  <c r="AA487" i="92"/>
  <c r="Z487" i="92"/>
  <c r="Y483" i="92"/>
  <c r="V483" i="92"/>
  <c r="AA483" i="92"/>
  <c r="Z483" i="92"/>
  <c r="Y479" i="92"/>
  <c r="V479" i="92"/>
  <c r="AA479" i="92"/>
  <c r="Z479" i="92"/>
  <c r="Y475" i="92"/>
  <c r="V475" i="92"/>
  <c r="AA475" i="92"/>
  <c r="Z475" i="92"/>
  <c r="Y471" i="92"/>
  <c r="V471" i="92"/>
  <c r="AA471" i="92"/>
  <c r="Z471" i="92"/>
  <c r="Y467" i="92"/>
  <c r="V467" i="92"/>
  <c r="AA467" i="92"/>
  <c r="Z467" i="92"/>
  <c r="Y463" i="92"/>
  <c r="V463" i="92"/>
  <c r="AA463" i="92"/>
  <c r="Z463" i="92"/>
  <c r="Y459" i="92"/>
  <c r="V459" i="92"/>
  <c r="AA459" i="92"/>
  <c r="Z459" i="92"/>
  <c r="Y455" i="92"/>
  <c r="V455" i="92"/>
  <c r="AA455" i="92"/>
  <c r="Z455" i="92"/>
  <c r="Y451" i="92"/>
  <c r="V451" i="92"/>
  <c r="AA451" i="92"/>
  <c r="Z451" i="92"/>
  <c r="Y447" i="92"/>
  <c r="V447" i="92"/>
  <c r="AA447" i="92"/>
  <c r="Z447" i="92"/>
  <c r="Y443" i="92"/>
  <c r="V443" i="92"/>
  <c r="AA443" i="92"/>
  <c r="Z443" i="92"/>
  <c r="Y439" i="92"/>
  <c r="V439" i="92"/>
  <c r="AA439" i="92"/>
  <c r="Z439" i="92"/>
  <c r="Y435" i="92"/>
  <c r="V435" i="92"/>
  <c r="AA435" i="92"/>
  <c r="Z435" i="92"/>
  <c r="Y431" i="92"/>
  <c r="V431" i="92"/>
  <c r="AA431" i="92"/>
  <c r="Z431" i="92"/>
  <c r="Y427" i="92"/>
  <c r="V427" i="92"/>
  <c r="AA427" i="92"/>
  <c r="Z427" i="92"/>
  <c r="Y423" i="92"/>
  <c r="V423" i="92"/>
  <c r="AA423" i="92"/>
  <c r="Z423" i="92"/>
  <c r="Y419" i="92"/>
  <c r="V419" i="92"/>
  <c r="AA419" i="92"/>
  <c r="Z419" i="92"/>
  <c r="Y415" i="92"/>
  <c r="V415" i="92"/>
  <c r="AA415" i="92"/>
  <c r="Z415" i="92"/>
  <c r="Y411" i="92"/>
  <c r="V411" i="92"/>
  <c r="AA411" i="92"/>
  <c r="Z411" i="92"/>
  <c r="Y407" i="92"/>
  <c r="V407" i="92"/>
  <c r="AA407" i="92"/>
  <c r="Z407" i="92"/>
  <c r="Y403" i="92"/>
  <c r="V403" i="92"/>
  <c r="AA403" i="92"/>
  <c r="Z403" i="92"/>
  <c r="Y399" i="92"/>
  <c r="V399" i="92"/>
  <c r="AA399" i="92"/>
  <c r="Z399" i="92"/>
  <c r="Y395" i="92"/>
  <c r="V395" i="92"/>
  <c r="AA395" i="92"/>
  <c r="Z395" i="92"/>
  <c r="Y391" i="92"/>
  <c r="V391" i="92"/>
  <c r="AA391" i="92"/>
  <c r="Z391" i="92"/>
  <c r="Y387" i="92"/>
  <c r="V387" i="92"/>
  <c r="AA387" i="92"/>
  <c r="Z387" i="92"/>
  <c r="Y383" i="92"/>
  <c r="V383" i="92"/>
  <c r="AA383" i="92"/>
  <c r="Z383" i="92"/>
  <c r="Y379" i="92"/>
  <c r="V379" i="92"/>
  <c r="AA379" i="92"/>
  <c r="Z379" i="92"/>
  <c r="Y375" i="92"/>
  <c r="V375" i="92"/>
  <c r="AA375" i="92"/>
  <c r="Z375" i="92"/>
  <c r="Y371" i="92"/>
  <c r="V371" i="92"/>
  <c r="AA371" i="92"/>
  <c r="Z371" i="92"/>
  <c r="Y367" i="92"/>
  <c r="V367" i="92"/>
  <c r="AA367" i="92"/>
  <c r="Z367" i="92"/>
  <c r="Y363" i="92"/>
  <c r="V363" i="92"/>
  <c r="AA363" i="92"/>
  <c r="Z363" i="92"/>
  <c r="Y359" i="92"/>
  <c r="V359" i="92"/>
  <c r="AA359" i="92"/>
  <c r="Z359" i="92"/>
  <c r="Y355" i="92"/>
  <c r="V355" i="92"/>
  <c r="AA355" i="92"/>
  <c r="Z355" i="92"/>
  <c r="Y351" i="92"/>
  <c r="V351" i="92"/>
  <c r="AA351" i="92"/>
  <c r="Z351" i="92"/>
  <c r="Y347" i="92"/>
  <c r="V347" i="92"/>
  <c r="AA347" i="92"/>
  <c r="Z347" i="92"/>
  <c r="Y343" i="92"/>
  <c r="V343" i="92"/>
  <c r="AA343" i="92"/>
  <c r="Z343" i="92"/>
  <c r="Y339" i="92"/>
  <c r="V339" i="92"/>
  <c r="AA339" i="92"/>
  <c r="Z339" i="92"/>
  <c r="Y335" i="92"/>
  <c r="V335" i="92"/>
  <c r="AA335" i="92"/>
  <c r="Z335" i="92"/>
  <c r="Y331" i="92"/>
  <c r="V331" i="92"/>
  <c r="AA331" i="92"/>
  <c r="Z331" i="92"/>
  <c r="Y327" i="92"/>
  <c r="V327" i="92"/>
  <c r="AA327" i="92"/>
  <c r="Z327" i="92"/>
  <c r="Y323" i="92"/>
  <c r="V323" i="92"/>
  <c r="AA323" i="92"/>
  <c r="Z323" i="92"/>
  <c r="Y319" i="92"/>
  <c r="V319" i="92"/>
  <c r="AA319" i="92"/>
  <c r="Z319" i="92"/>
  <c r="Y315" i="92"/>
  <c r="V315" i="92"/>
  <c r="AA315" i="92"/>
  <c r="Z315" i="92"/>
  <c r="Y311" i="92"/>
  <c r="V311" i="92"/>
  <c r="AA311" i="92"/>
  <c r="Z311" i="92"/>
  <c r="Y307" i="92"/>
  <c r="V307" i="92"/>
  <c r="AA307" i="92"/>
  <c r="Z307" i="92"/>
  <c r="Y303" i="92"/>
  <c r="V303" i="92"/>
  <c r="AA303" i="92"/>
  <c r="Z303" i="92"/>
  <c r="Y299" i="92"/>
  <c r="V299" i="92"/>
  <c r="AA299" i="92"/>
  <c r="Z299" i="92"/>
  <c r="Y295" i="92"/>
  <c r="V295" i="92"/>
  <c r="AA295" i="92"/>
  <c r="Z295" i="92"/>
  <c r="Y291" i="92"/>
  <c r="V291" i="92"/>
  <c r="AA291" i="92"/>
  <c r="Z291" i="92"/>
  <c r="Y287" i="92"/>
  <c r="V287" i="92"/>
  <c r="AA287" i="92"/>
  <c r="Z287" i="92"/>
  <c r="Y283" i="92"/>
  <c r="V283" i="92"/>
  <c r="AA283" i="92"/>
  <c r="Z283" i="92"/>
  <c r="Y279" i="92"/>
  <c r="V279" i="92"/>
  <c r="AA279" i="92"/>
  <c r="Z279" i="92"/>
  <c r="Y275" i="92"/>
  <c r="V275" i="92"/>
  <c r="AA275" i="92"/>
  <c r="Z275" i="92"/>
  <c r="Y271" i="92"/>
  <c r="V271" i="92"/>
  <c r="AA271" i="92"/>
  <c r="Z271" i="92"/>
  <c r="Y267" i="92"/>
  <c r="V267" i="92"/>
  <c r="AA267" i="92"/>
  <c r="Z267" i="92"/>
  <c r="Y263" i="92"/>
  <c r="V263" i="92"/>
  <c r="AA263" i="92"/>
  <c r="Z263" i="92"/>
  <c r="Y259" i="92"/>
  <c r="V259" i="92"/>
  <c r="AA259" i="92"/>
  <c r="Z259" i="92"/>
  <c r="Y255" i="92"/>
  <c r="V255" i="92"/>
  <c r="AA255" i="92"/>
  <c r="Z255" i="92"/>
  <c r="Y251" i="92"/>
  <c r="V251" i="92"/>
  <c r="AA251" i="92"/>
  <c r="Z251" i="92"/>
  <c r="Y247" i="92"/>
  <c r="V247" i="92"/>
  <c r="AA247" i="92"/>
  <c r="Z247" i="92"/>
  <c r="Y243" i="92"/>
  <c r="V243" i="92"/>
  <c r="AA243" i="92"/>
  <c r="Z243" i="92"/>
  <c r="Y239" i="92"/>
  <c r="V239" i="92"/>
  <c r="AA239" i="92"/>
  <c r="Z239" i="92"/>
  <c r="Y235" i="92"/>
  <c r="V235" i="92"/>
  <c r="AA235" i="92"/>
  <c r="Z235" i="92"/>
  <c r="Y231" i="92"/>
  <c r="V231" i="92"/>
  <c r="AA231" i="92"/>
  <c r="Z231" i="92"/>
  <c r="Y227" i="92"/>
  <c r="V227" i="92"/>
  <c r="AA227" i="92"/>
  <c r="Z227" i="92"/>
  <c r="Y223" i="92"/>
  <c r="V223" i="92"/>
  <c r="AA223" i="92"/>
  <c r="Z223" i="92"/>
  <c r="Y219" i="92"/>
  <c r="V219" i="92"/>
  <c r="AA219" i="92"/>
  <c r="Z219" i="92"/>
  <c r="Y215" i="92"/>
  <c r="V215" i="92"/>
  <c r="AA215" i="92"/>
  <c r="Z215" i="92"/>
  <c r="Y211" i="92"/>
  <c r="V211" i="92"/>
  <c r="AA211" i="92"/>
  <c r="Z211" i="92"/>
  <c r="Y207" i="92"/>
  <c r="V207" i="92"/>
  <c r="AA207" i="92"/>
  <c r="Z207" i="92"/>
  <c r="Y203" i="92"/>
  <c r="V203" i="92"/>
  <c r="AA203" i="92"/>
  <c r="Z203" i="92"/>
  <c r="Y199" i="92"/>
  <c r="V199" i="92"/>
  <c r="AA199" i="92"/>
  <c r="Z199" i="92"/>
  <c r="Y195" i="92"/>
  <c r="V195" i="92"/>
  <c r="AA195" i="92"/>
  <c r="Z195" i="92"/>
  <c r="Y191" i="92"/>
  <c r="V191" i="92"/>
  <c r="AA191" i="92"/>
  <c r="Z191" i="92"/>
  <c r="Y187" i="92"/>
  <c r="V187" i="92"/>
  <c r="AA187" i="92"/>
  <c r="Z187" i="92"/>
  <c r="Y183" i="92"/>
  <c r="V183" i="92"/>
  <c r="AA183" i="92"/>
  <c r="Z183" i="92"/>
  <c r="Y179" i="92"/>
  <c r="V179" i="92"/>
  <c r="AA179" i="92"/>
  <c r="Z179" i="92"/>
  <c r="Y175" i="92"/>
  <c r="V175" i="92"/>
  <c r="AA175" i="92"/>
  <c r="Z175" i="92"/>
  <c r="Y171" i="92"/>
  <c r="V171" i="92"/>
  <c r="AA171" i="92"/>
  <c r="Z171" i="92"/>
  <c r="Y167" i="92"/>
  <c r="V167" i="92"/>
  <c r="AA167" i="92"/>
  <c r="Z167" i="92"/>
  <c r="Y163" i="92"/>
  <c r="V163" i="92"/>
  <c r="AA163" i="92"/>
  <c r="Z163" i="92"/>
  <c r="Y159" i="92"/>
  <c r="V159" i="92"/>
  <c r="AA159" i="92"/>
  <c r="Z159" i="92"/>
  <c r="Y155" i="92"/>
  <c r="V155" i="92"/>
  <c r="AA155" i="92"/>
  <c r="Z155" i="92"/>
  <c r="Y151" i="92"/>
  <c r="V151" i="92"/>
  <c r="AA151" i="92"/>
  <c r="Z151" i="92"/>
  <c r="Y147" i="92"/>
  <c r="V147" i="92"/>
  <c r="AA147" i="92"/>
  <c r="Z147" i="92"/>
  <c r="Y143" i="92"/>
  <c r="V143" i="92"/>
  <c r="AA143" i="92"/>
  <c r="Z143" i="92"/>
  <c r="Y139" i="92"/>
  <c r="V139" i="92"/>
  <c r="AA139" i="92"/>
  <c r="Z139" i="92"/>
  <c r="Y135" i="92"/>
  <c r="V135" i="92"/>
  <c r="AA135" i="92"/>
  <c r="Z135" i="92"/>
  <c r="Y131" i="92"/>
  <c r="V131" i="92"/>
  <c r="AA131" i="92"/>
  <c r="Z131" i="92"/>
  <c r="Y127" i="92"/>
  <c r="V127" i="92"/>
  <c r="AA127" i="92"/>
  <c r="Z127" i="92"/>
  <c r="Y123" i="92"/>
  <c r="V123" i="92"/>
  <c r="AA123" i="92"/>
  <c r="Z123" i="92"/>
  <c r="Y119" i="92"/>
  <c r="V119" i="92"/>
  <c r="AA119" i="92"/>
  <c r="Z119" i="92"/>
  <c r="Y115" i="92"/>
  <c r="V115" i="92"/>
  <c r="AA115" i="92"/>
  <c r="Z115" i="92"/>
  <c r="Y111" i="92"/>
  <c r="V111" i="92"/>
  <c r="AA111" i="92"/>
  <c r="Z111" i="92"/>
  <c r="Y107" i="92"/>
  <c r="V107" i="92"/>
  <c r="AA107" i="92"/>
  <c r="Z107" i="92"/>
  <c r="Y103" i="92"/>
  <c r="V103" i="92"/>
  <c r="AA103" i="92"/>
  <c r="Z103" i="92"/>
  <c r="Y99" i="92"/>
  <c r="V99" i="92"/>
  <c r="AA99" i="92"/>
  <c r="Z99" i="92"/>
  <c r="Y95" i="92"/>
  <c r="V95" i="92"/>
  <c r="AA95" i="92"/>
  <c r="Z95" i="92"/>
  <c r="Y91" i="92"/>
  <c r="V91" i="92"/>
  <c r="AA91" i="92"/>
  <c r="Z91" i="92"/>
  <c r="Y87" i="92"/>
  <c r="V87" i="92"/>
  <c r="AA87" i="92"/>
  <c r="Z87" i="92"/>
  <c r="Y889" i="92"/>
  <c r="Y841" i="92"/>
  <c r="Y793" i="92"/>
  <c r="Y745" i="92"/>
  <c r="Y697" i="92"/>
  <c r="Y649" i="92"/>
  <c r="Y601" i="92"/>
  <c r="Y553" i="92"/>
  <c r="Y505" i="92"/>
  <c r="Y457" i="92"/>
  <c r="Y409" i="92"/>
  <c r="Y361" i="92"/>
  <c r="Y313" i="92"/>
  <c r="Y265" i="92"/>
  <c r="Y217" i="92"/>
  <c r="Y169" i="92"/>
  <c r="Y121" i="92"/>
  <c r="Z1084" i="92"/>
  <c r="Z1080" i="92"/>
  <c r="Z1076" i="92"/>
  <c r="Z1072" i="92"/>
  <c r="Z1068" i="92"/>
  <c r="Z1064" i="92"/>
  <c r="Z1060" i="92"/>
  <c r="Z1056" i="92"/>
  <c r="Z1052" i="92"/>
  <c r="Z1048" i="92"/>
  <c r="Z1044" i="92"/>
  <c r="Z1040" i="92"/>
  <c r="Z1036" i="92"/>
  <c r="Z1032" i="92"/>
  <c r="Z1028" i="92"/>
  <c r="Z1024" i="92"/>
  <c r="Z1020" i="92"/>
  <c r="Z1016" i="92"/>
  <c r="Z1012" i="92"/>
  <c r="Z1008" i="92"/>
  <c r="Z1004" i="92"/>
  <c r="Z1000" i="92"/>
  <c r="Z996" i="92"/>
  <c r="Z992" i="92"/>
  <c r="Z988" i="92"/>
  <c r="Z984" i="92"/>
  <c r="Z980" i="92"/>
  <c r="Z976" i="92"/>
  <c r="Z972" i="92"/>
  <c r="Z968" i="92"/>
  <c r="Z964" i="92"/>
  <c r="Z960" i="92"/>
  <c r="Z956" i="92"/>
  <c r="Z952" i="92"/>
  <c r="Z948" i="92"/>
  <c r="Z944" i="92"/>
  <c r="Z940" i="92"/>
  <c r="Z936" i="92"/>
  <c r="Z932" i="92"/>
  <c r="Z928" i="92"/>
  <c r="Z924" i="92"/>
  <c r="Z920" i="92"/>
  <c r="Z916" i="92"/>
  <c r="Z912" i="92"/>
  <c r="Z908" i="92"/>
  <c r="Z904" i="92"/>
  <c r="Z900" i="92"/>
  <c r="Z896" i="92"/>
  <c r="Z892" i="92"/>
  <c r="Z888" i="92"/>
  <c r="Z884" i="92"/>
  <c r="Z880" i="92"/>
  <c r="Z876" i="92"/>
  <c r="Z872" i="92"/>
  <c r="Z868" i="92"/>
  <c r="Z864" i="92"/>
  <c r="Z860" i="92"/>
  <c r="Z856" i="92"/>
  <c r="Z852" i="92"/>
  <c r="Z848" i="92"/>
  <c r="Z844" i="92"/>
  <c r="Z840" i="92"/>
  <c r="Z836" i="92"/>
  <c r="Z832" i="92"/>
  <c r="Z828" i="92"/>
  <c r="Z824" i="92"/>
  <c r="Z820" i="92"/>
  <c r="Z816" i="92"/>
  <c r="Z812" i="92"/>
  <c r="Z808" i="92"/>
  <c r="Z804" i="92"/>
  <c r="Z800" i="92"/>
  <c r="Z796" i="92"/>
  <c r="Z792" i="92"/>
  <c r="Z788" i="92"/>
  <c r="Z784" i="92"/>
  <c r="Z780" i="92"/>
  <c r="Z776" i="92"/>
  <c r="Z772" i="92"/>
  <c r="Z768" i="92"/>
  <c r="Z763" i="92"/>
  <c r="Z758" i="92"/>
  <c r="Z753" i="92"/>
  <c r="Z747" i="92"/>
  <c r="R1066" i="92"/>
  <c r="R922" i="92"/>
  <c r="R778" i="92"/>
  <c r="R634" i="92"/>
  <c r="R490" i="92"/>
  <c r="R346" i="92"/>
  <c r="S85" i="92"/>
  <c r="S1006" i="92"/>
  <c r="S862" i="92"/>
  <c r="S718" i="92"/>
  <c r="S574" i="92"/>
  <c r="S430" i="92"/>
  <c r="T946" i="92"/>
  <c r="T802" i="92"/>
  <c r="T658" i="92"/>
  <c r="T514" i="92"/>
  <c r="T370" i="92"/>
  <c r="U1030" i="92"/>
  <c r="U886" i="92"/>
  <c r="U742" i="92"/>
  <c r="U598" i="92"/>
  <c r="U454" i="92"/>
  <c r="X1054" i="92"/>
  <c r="X1028" i="92"/>
  <c r="X989" i="92"/>
  <c r="X910" i="92"/>
  <c r="X884" i="92"/>
  <c r="X845" i="92"/>
  <c r="X766" i="92"/>
  <c r="X740" i="92"/>
  <c r="X701" i="92"/>
  <c r="X622" i="92"/>
  <c r="X596" i="92"/>
  <c r="X557" i="92"/>
  <c r="X478" i="92"/>
  <c r="X452" i="92"/>
  <c r="X413" i="92"/>
  <c r="X308" i="92"/>
  <c r="X269" i="92"/>
  <c r="X164" i="92"/>
  <c r="X125" i="92"/>
  <c r="W1073" i="92"/>
  <c r="W994" i="92"/>
  <c r="W968" i="92"/>
  <c r="W929" i="92"/>
  <c r="W850" i="92"/>
  <c r="W824" i="92"/>
  <c r="W785" i="92"/>
  <c r="W706" i="92"/>
  <c r="W680" i="92"/>
  <c r="W641" i="92"/>
  <c r="W562" i="92"/>
  <c r="W536" i="92"/>
  <c r="W497" i="92"/>
  <c r="W418" i="92"/>
  <c r="W392" i="92"/>
  <c r="W353" i="92"/>
  <c r="W248" i="92"/>
  <c r="W209" i="92"/>
  <c r="W116" i="92"/>
  <c r="R934" i="92"/>
  <c r="S874" i="92"/>
  <c r="T958" i="92"/>
  <c r="T814" i="92"/>
  <c r="T670" i="92"/>
  <c r="T526" i="92"/>
  <c r="T382" i="92"/>
  <c r="U1042" i="92"/>
  <c r="U898" i="92"/>
  <c r="U754" i="92"/>
  <c r="U610" i="92"/>
  <c r="U466" i="92"/>
  <c r="X1066" i="92"/>
  <c r="X922" i="92"/>
  <c r="X778" i="92"/>
  <c r="X634" i="92"/>
  <c r="X490" i="92"/>
  <c r="X346" i="92"/>
  <c r="W85" i="92"/>
  <c r="W1006" i="92"/>
  <c r="W862" i="92"/>
  <c r="W718" i="92"/>
  <c r="W574" i="92"/>
  <c r="W430" i="92"/>
  <c r="Y1069" i="92"/>
  <c r="R790" i="92"/>
  <c r="S1018" i="92"/>
  <c r="S730" i="92"/>
  <c r="S586" i="92"/>
  <c r="S442" i="92"/>
  <c r="R946" i="92"/>
  <c r="R802" i="92"/>
  <c r="R658" i="92"/>
  <c r="R514" i="92"/>
  <c r="R370" i="92"/>
  <c r="S1030" i="92"/>
  <c r="S886" i="92"/>
  <c r="S742" i="92"/>
  <c r="S598" i="92"/>
  <c r="S454" i="92"/>
  <c r="T970" i="92"/>
  <c r="T826" i="92"/>
  <c r="T682" i="92"/>
  <c r="T538" i="92"/>
  <c r="T394" i="92"/>
  <c r="U1054" i="92"/>
  <c r="U910" i="92"/>
  <c r="U766" i="92"/>
  <c r="U622" i="92"/>
  <c r="U478" i="92"/>
  <c r="X1078" i="92"/>
  <c r="X1052" i="92"/>
  <c r="X1013" i="92"/>
  <c r="X934" i="92"/>
  <c r="X908" i="92"/>
  <c r="X869" i="92"/>
  <c r="X790" i="92"/>
  <c r="X764" i="92"/>
  <c r="X725" i="92"/>
  <c r="X646" i="92"/>
  <c r="X620" i="92"/>
  <c r="X581" i="92"/>
  <c r="X502" i="92"/>
  <c r="X476" i="92"/>
  <c r="X437" i="92"/>
  <c r="X358" i="92"/>
  <c r="X332" i="92"/>
  <c r="X293" i="92"/>
  <c r="X188" i="92"/>
  <c r="X149" i="92"/>
  <c r="W1018" i="92"/>
  <c r="W992" i="92"/>
  <c r="W953" i="92"/>
  <c r="W874" i="92"/>
  <c r="W848" i="92"/>
  <c r="W809" i="92"/>
  <c r="W730" i="92"/>
  <c r="W704" i="92"/>
  <c r="W665" i="92"/>
  <c r="W586" i="92"/>
  <c r="W560" i="92"/>
  <c r="W521" i="92"/>
  <c r="W442" i="92"/>
  <c r="W416" i="92"/>
  <c r="W377" i="92"/>
  <c r="W272" i="92"/>
  <c r="W233" i="92"/>
  <c r="W128" i="92"/>
  <c r="W101" i="92"/>
  <c r="R1078" i="92"/>
  <c r="R958" i="92"/>
  <c r="R814" i="92"/>
  <c r="R670" i="92"/>
  <c r="R526" i="92"/>
  <c r="R382" i="92"/>
  <c r="S1042" i="92"/>
  <c r="S898" i="92"/>
  <c r="S754" i="92"/>
  <c r="S610" i="92"/>
  <c r="S466" i="92"/>
  <c r="T982" i="92"/>
  <c r="T838" i="92"/>
  <c r="T694" i="92"/>
  <c r="T550" i="92"/>
  <c r="T406" i="92"/>
  <c r="U1066" i="92"/>
  <c r="U922" i="92"/>
  <c r="U778" i="92"/>
  <c r="U634" i="92"/>
  <c r="U490" i="92"/>
  <c r="U346" i="92"/>
  <c r="X1064" i="92"/>
  <c r="X1025" i="92"/>
  <c r="X946" i="92"/>
  <c r="X920" i="92"/>
  <c r="X881" i="92"/>
  <c r="X802" i="92"/>
  <c r="X776" i="92"/>
  <c r="X737" i="92"/>
  <c r="X658" i="92"/>
  <c r="X632" i="92"/>
  <c r="X593" i="92"/>
  <c r="X514" i="92"/>
  <c r="X488" i="92"/>
  <c r="X449" i="92"/>
  <c r="X370" i="92"/>
  <c r="X344" i="92"/>
  <c r="X305" i="92"/>
  <c r="X200" i="92"/>
  <c r="X161" i="92"/>
  <c r="W1043" i="92"/>
  <c r="W1030" i="92"/>
  <c r="W1004" i="92"/>
  <c r="W965" i="92"/>
  <c r="W886" i="92"/>
  <c r="W860" i="92"/>
  <c r="W821" i="92"/>
  <c r="W742" i="92"/>
  <c r="W716" i="92"/>
  <c r="W677" i="92"/>
  <c r="W598" i="92"/>
  <c r="W572" i="92"/>
  <c r="W533" i="92"/>
  <c r="W454" i="92"/>
  <c r="W428" i="92"/>
  <c r="W389" i="92"/>
  <c r="W284" i="92"/>
  <c r="W245" i="92"/>
  <c r="W140" i="92"/>
  <c r="W113" i="92"/>
  <c r="R394" i="92"/>
  <c r="S622" i="92"/>
  <c r="S478" i="92"/>
  <c r="T994" i="92"/>
  <c r="T850" i="92"/>
  <c r="T706" i="92"/>
  <c r="T562" i="92"/>
  <c r="T418" i="92"/>
  <c r="U1078" i="92"/>
  <c r="U934" i="92"/>
  <c r="U790" i="92"/>
  <c r="U646" i="92"/>
  <c r="U502" i="92"/>
  <c r="U358" i="92"/>
  <c r="X958" i="92"/>
  <c r="X814" i="92"/>
  <c r="X670" i="92"/>
  <c r="X526" i="92"/>
  <c r="X382" i="92"/>
  <c r="W1042" i="92"/>
  <c r="W898" i="92"/>
  <c r="W754" i="92"/>
  <c r="W610" i="92"/>
  <c r="W466" i="92"/>
  <c r="Y89" i="92"/>
  <c r="W89" i="92"/>
  <c r="R826" i="92"/>
  <c r="R538" i="92"/>
  <c r="S1054" i="92"/>
  <c r="S910" i="92"/>
  <c r="S766" i="92"/>
  <c r="R982" i="92"/>
  <c r="R838" i="92"/>
  <c r="R694" i="92"/>
  <c r="R550" i="92"/>
  <c r="R406" i="92"/>
  <c r="S1066" i="92"/>
  <c r="S922" i="92"/>
  <c r="S778" i="92"/>
  <c r="S634" i="92"/>
  <c r="S490" i="92"/>
  <c r="S346" i="92"/>
  <c r="T85" i="92"/>
  <c r="T1006" i="92"/>
  <c r="T862" i="92"/>
  <c r="T718" i="92"/>
  <c r="T574" i="92"/>
  <c r="T430" i="92"/>
  <c r="U946" i="92"/>
  <c r="U802" i="92"/>
  <c r="U658" i="92"/>
  <c r="U514" i="92"/>
  <c r="U370" i="92"/>
  <c r="X1049" i="92"/>
  <c r="X970" i="92"/>
  <c r="X944" i="92"/>
  <c r="X905" i="92"/>
  <c r="X826" i="92"/>
  <c r="X800" i="92"/>
  <c r="X761" i="92"/>
  <c r="X682" i="92"/>
  <c r="X656" i="92"/>
  <c r="X617" i="92"/>
  <c r="X538" i="92"/>
  <c r="X512" i="92"/>
  <c r="X473" i="92"/>
  <c r="X394" i="92"/>
  <c r="X368" i="92"/>
  <c r="X329" i="92"/>
  <c r="X224" i="92"/>
  <c r="X185" i="92"/>
  <c r="W1054" i="92"/>
  <c r="W1028" i="92"/>
  <c r="W989" i="92"/>
  <c r="W910" i="92"/>
  <c r="W884" i="92"/>
  <c r="W845" i="92"/>
  <c r="W766" i="92"/>
  <c r="W740" i="92"/>
  <c r="W701" i="92"/>
  <c r="W622" i="92"/>
  <c r="W596" i="92"/>
  <c r="W557" i="92"/>
  <c r="W478" i="92"/>
  <c r="W452" i="92"/>
  <c r="W413" i="92"/>
  <c r="W308" i="92"/>
  <c r="W269" i="92"/>
  <c r="W164" i="92"/>
  <c r="W125" i="92"/>
  <c r="R970" i="92"/>
  <c r="R682" i="92"/>
  <c r="R994" i="92"/>
  <c r="R850" i="92"/>
  <c r="R706" i="92"/>
  <c r="R562" i="92"/>
  <c r="R418" i="92"/>
  <c r="S1078" i="92"/>
  <c r="S934" i="92"/>
  <c r="S790" i="92"/>
  <c r="S646" i="92"/>
  <c r="S502" i="92"/>
  <c r="S358" i="92"/>
  <c r="T1018" i="92"/>
  <c r="T874" i="92"/>
  <c r="T730" i="92"/>
  <c r="T586" i="92"/>
  <c r="T442" i="92"/>
  <c r="U958" i="92"/>
  <c r="U814" i="92"/>
  <c r="U670" i="92"/>
  <c r="U526" i="92"/>
  <c r="U382" i="92"/>
  <c r="X982" i="92"/>
  <c r="X838" i="92"/>
  <c r="X694" i="92"/>
  <c r="X550" i="92"/>
  <c r="X406" i="92"/>
  <c r="W1066" i="92"/>
  <c r="W1040" i="92"/>
  <c r="W1001" i="92"/>
  <c r="W922" i="92"/>
  <c r="W896" i="92"/>
  <c r="W857" i="92"/>
  <c r="W778" i="92"/>
  <c r="W752" i="92"/>
  <c r="W713" i="92"/>
  <c r="W634" i="92"/>
  <c r="W608" i="92"/>
  <c r="W569" i="92"/>
  <c r="W490" i="92"/>
  <c r="W464" i="92"/>
  <c r="W425" i="92"/>
  <c r="W346" i="92"/>
  <c r="W320" i="92"/>
  <c r="W281" i="92"/>
  <c r="W176" i="92"/>
  <c r="W137" i="92"/>
  <c r="R1006" i="92"/>
  <c r="R862" i="92"/>
  <c r="R718" i="92"/>
  <c r="R574" i="92"/>
  <c r="R430" i="92"/>
  <c r="S946" i="92"/>
  <c r="S802" i="92"/>
  <c r="S658" i="92"/>
  <c r="S514" i="92"/>
  <c r="S370" i="92"/>
  <c r="T1030" i="92"/>
  <c r="T886" i="92"/>
  <c r="T742" i="92"/>
  <c r="T598" i="92"/>
  <c r="T454" i="92"/>
  <c r="U970" i="92"/>
  <c r="U826" i="92"/>
  <c r="U682" i="92"/>
  <c r="U538" i="92"/>
  <c r="U394" i="92"/>
  <c r="X994" i="92"/>
  <c r="X850" i="92"/>
  <c r="X706" i="92"/>
  <c r="X562" i="92"/>
  <c r="X418" i="92"/>
  <c r="W1078" i="92"/>
  <c r="W1052" i="92"/>
  <c r="W934" i="92"/>
  <c r="W908" i="92"/>
  <c r="W790" i="92"/>
  <c r="W764" i="92"/>
  <c r="W646" i="92"/>
  <c r="W620" i="92"/>
  <c r="W502" i="92"/>
  <c r="W476" i="92"/>
  <c r="W358" i="92"/>
  <c r="W332" i="92"/>
  <c r="W293" i="92"/>
  <c r="W188" i="92"/>
  <c r="W149" i="92"/>
  <c r="R1018" i="92"/>
  <c r="R874" i="92"/>
  <c r="R730" i="92"/>
  <c r="R586" i="92"/>
  <c r="R442" i="92"/>
  <c r="S958" i="92"/>
  <c r="S814" i="92"/>
  <c r="S670" i="92"/>
  <c r="S526" i="92"/>
  <c r="S382" i="92"/>
  <c r="T1042" i="92"/>
  <c r="T898" i="92"/>
  <c r="T754" i="92"/>
  <c r="T610" i="92"/>
  <c r="T466" i="92"/>
  <c r="U982" i="92"/>
  <c r="U838" i="92"/>
  <c r="U694" i="92"/>
  <c r="U550" i="92"/>
  <c r="U406" i="92"/>
  <c r="X85" i="92"/>
  <c r="X1006" i="92"/>
  <c r="X862" i="92"/>
  <c r="X718" i="92"/>
  <c r="X574" i="92"/>
  <c r="X430" i="92"/>
  <c r="W1064" i="92"/>
  <c r="W1025" i="92"/>
  <c r="W946" i="92"/>
  <c r="W920" i="92"/>
  <c r="W881" i="92"/>
  <c r="W802" i="92"/>
  <c r="W776" i="92"/>
  <c r="W737" i="92"/>
  <c r="W658" i="92"/>
  <c r="W632" i="92"/>
  <c r="W593" i="92"/>
  <c r="W514" i="92"/>
  <c r="W488" i="92"/>
  <c r="W449" i="92"/>
  <c r="W370" i="92"/>
  <c r="W344" i="92"/>
  <c r="W305" i="92"/>
  <c r="W200" i="92"/>
  <c r="W161" i="92"/>
  <c r="Y985" i="92"/>
  <c r="R1030" i="92"/>
  <c r="R886" i="92"/>
  <c r="R742" i="92"/>
  <c r="R598" i="92"/>
  <c r="R454" i="92"/>
  <c r="S970" i="92"/>
  <c r="S826" i="92"/>
  <c r="S682" i="92"/>
  <c r="S538" i="92"/>
  <c r="S394" i="92"/>
  <c r="T1054" i="92"/>
  <c r="T910" i="92"/>
  <c r="T766" i="92"/>
  <c r="T622" i="92"/>
  <c r="T478" i="92"/>
  <c r="U994" i="92"/>
  <c r="U850" i="92"/>
  <c r="U706" i="92"/>
  <c r="U562" i="92"/>
  <c r="U418" i="92"/>
  <c r="X1018" i="92"/>
  <c r="X992" i="92"/>
  <c r="X953" i="92"/>
  <c r="X874" i="92"/>
  <c r="X848" i="92"/>
  <c r="X809" i="92"/>
  <c r="X730" i="92"/>
  <c r="X704" i="92"/>
  <c r="X665" i="92"/>
  <c r="X586" i="92"/>
  <c r="X560" i="92"/>
  <c r="X521" i="92"/>
  <c r="X442" i="92"/>
  <c r="X416" i="92"/>
  <c r="X377" i="92"/>
  <c r="X272" i="92"/>
  <c r="X233" i="92"/>
  <c r="X128" i="92"/>
  <c r="X89" i="92"/>
  <c r="W1076" i="92"/>
  <c r="W1037" i="92"/>
  <c r="W958" i="92"/>
  <c r="W932" i="92"/>
  <c r="W893" i="92"/>
  <c r="W814" i="92"/>
  <c r="W788" i="92"/>
  <c r="W749" i="92"/>
  <c r="W670" i="92"/>
  <c r="W644" i="92"/>
  <c r="W605" i="92"/>
  <c r="W526" i="92"/>
  <c r="W500" i="92"/>
  <c r="W461" i="92"/>
  <c r="W382" i="92"/>
  <c r="W356" i="92"/>
  <c r="W317" i="92"/>
  <c r="W212" i="92"/>
  <c r="W173" i="92"/>
  <c r="R1042" i="92"/>
  <c r="R898" i="92"/>
  <c r="R754" i="92"/>
  <c r="R610" i="92"/>
  <c r="R466" i="92"/>
  <c r="S982" i="92"/>
  <c r="S838" i="92"/>
  <c r="S694" i="92"/>
  <c r="S550" i="92"/>
  <c r="S406" i="92"/>
  <c r="T1066" i="92"/>
  <c r="T922" i="92"/>
  <c r="T778" i="92"/>
  <c r="T634" i="92"/>
  <c r="T490" i="92"/>
  <c r="T346" i="92"/>
  <c r="U85" i="92"/>
  <c r="U1006" i="92"/>
  <c r="U862" i="92"/>
  <c r="U718" i="92"/>
  <c r="U574" i="92"/>
  <c r="U430" i="92"/>
  <c r="X1030" i="92"/>
  <c r="X886" i="92"/>
  <c r="X742" i="92"/>
  <c r="X598" i="92"/>
  <c r="X454" i="92"/>
  <c r="W970" i="92"/>
  <c r="W944" i="92"/>
  <c r="W826" i="92"/>
  <c r="W800" i="92"/>
  <c r="W682" i="92"/>
  <c r="W656" i="92"/>
  <c r="W538" i="92"/>
  <c r="W512" i="92"/>
  <c r="W394" i="92"/>
  <c r="W368" i="92"/>
  <c r="W224" i="92"/>
  <c r="W92" i="92"/>
  <c r="W1021" i="92"/>
  <c r="X1021" i="92"/>
  <c r="U1021" i="92"/>
  <c r="T1021" i="92"/>
  <c r="S1021" i="92"/>
  <c r="W901" i="92"/>
  <c r="X901" i="92"/>
  <c r="U901" i="92"/>
  <c r="T901" i="92"/>
  <c r="S901" i="92"/>
  <c r="W829" i="92"/>
  <c r="X829" i="92"/>
  <c r="U829" i="92"/>
  <c r="T829" i="92"/>
  <c r="S829" i="92"/>
  <c r="W757" i="92"/>
  <c r="X757" i="92"/>
  <c r="U757" i="92"/>
  <c r="T757" i="92"/>
  <c r="S757" i="92"/>
  <c r="W721" i="92"/>
  <c r="X721" i="92"/>
  <c r="U721" i="92"/>
  <c r="T721" i="92"/>
  <c r="S721" i="92"/>
  <c r="W673" i="92"/>
  <c r="X673" i="92"/>
  <c r="U673" i="92"/>
  <c r="T673" i="92"/>
  <c r="S673" i="92"/>
  <c r="W649" i="92"/>
  <c r="X649" i="92"/>
  <c r="U649" i="92"/>
  <c r="T649" i="92"/>
  <c r="S649" i="92"/>
  <c r="W613" i="92"/>
  <c r="X613" i="92"/>
  <c r="U613" i="92"/>
  <c r="T613" i="92"/>
  <c r="S613" i="92"/>
  <c r="W589" i="92"/>
  <c r="X589" i="92"/>
  <c r="U589" i="92"/>
  <c r="T589" i="92"/>
  <c r="S589" i="92"/>
  <c r="W565" i="92"/>
  <c r="X565" i="92"/>
  <c r="U565" i="92"/>
  <c r="T565" i="92"/>
  <c r="S565" i="92"/>
  <c r="W553" i="92"/>
  <c r="X553" i="92"/>
  <c r="U553" i="92"/>
  <c r="T553" i="92"/>
  <c r="S553" i="92"/>
  <c r="W541" i="92"/>
  <c r="X541" i="92"/>
  <c r="U541" i="92"/>
  <c r="T541" i="92"/>
  <c r="S541" i="92"/>
  <c r="W529" i="92"/>
  <c r="X529" i="92"/>
  <c r="U529" i="92"/>
  <c r="T529" i="92"/>
  <c r="S529" i="92"/>
  <c r="W517" i="92"/>
  <c r="X517" i="92"/>
  <c r="U517" i="92"/>
  <c r="T517" i="92"/>
  <c r="S517" i="92"/>
  <c r="W505" i="92"/>
  <c r="X505" i="92"/>
  <c r="U505" i="92"/>
  <c r="T505" i="92"/>
  <c r="S505" i="92"/>
  <c r="W493" i="92"/>
  <c r="X493" i="92"/>
  <c r="U493" i="92"/>
  <c r="T493" i="92"/>
  <c r="S493" i="92"/>
  <c r="W481" i="92"/>
  <c r="X481" i="92"/>
  <c r="U481" i="92"/>
  <c r="T481" i="92"/>
  <c r="S481" i="92"/>
  <c r="W469" i="92"/>
  <c r="X469" i="92"/>
  <c r="U469" i="92"/>
  <c r="T469" i="92"/>
  <c r="S469" i="92"/>
  <c r="W457" i="92"/>
  <c r="X457" i="92"/>
  <c r="U457" i="92"/>
  <c r="T457" i="92"/>
  <c r="S457" i="92"/>
  <c r="W445" i="92"/>
  <c r="X445" i="92"/>
  <c r="U445" i="92"/>
  <c r="T445" i="92"/>
  <c r="S445" i="92"/>
  <c r="W433" i="92"/>
  <c r="X433" i="92"/>
  <c r="U433" i="92"/>
  <c r="T433" i="92"/>
  <c r="S433" i="92"/>
  <c r="W421" i="92"/>
  <c r="X421" i="92"/>
  <c r="U421" i="92"/>
  <c r="T421" i="92"/>
  <c r="S421" i="92"/>
  <c r="W409" i="92"/>
  <c r="X409" i="92"/>
  <c r="U409" i="92"/>
  <c r="T409" i="92"/>
  <c r="S409" i="92"/>
  <c r="W397" i="92"/>
  <c r="X397" i="92"/>
  <c r="U397" i="92"/>
  <c r="T397" i="92"/>
  <c r="S397" i="92"/>
  <c r="W385" i="92"/>
  <c r="X385" i="92"/>
  <c r="U385" i="92"/>
  <c r="T385" i="92"/>
  <c r="S385" i="92"/>
  <c r="W373" i="92"/>
  <c r="X373" i="92"/>
  <c r="U373" i="92"/>
  <c r="T373" i="92"/>
  <c r="S373" i="92"/>
  <c r="W361" i="92"/>
  <c r="X361" i="92"/>
  <c r="U361" i="92"/>
  <c r="T361" i="92"/>
  <c r="S361" i="92"/>
  <c r="W349" i="92"/>
  <c r="X349" i="92"/>
  <c r="U349" i="92"/>
  <c r="T349" i="92"/>
  <c r="S349" i="92"/>
  <c r="W337" i="92"/>
  <c r="X337" i="92"/>
  <c r="U337" i="92"/>
  <c r="T337" i="92"/>
  <c r="S337" i="92"/>
  <c r="W325" i="92"/>
  <c r="X325" i="92"/>
  <c r="U325" i="92"/>
  <c r="T325" i="92"/>
  <c r="S325" i="92"/>
  <c r="W313" i="92"/>
  <c r="X313" i="92"/>
  <c r="U313" i="92"/>
  <c r="T313" i="92"/>
  <c r="S313" i="92"/>
  <c r="W301" i="92"/>
  <c r="X301" i="92"/>
  <c r="U301" i="92"/>
  <c r="T301" i="92"/>
  <c r="S301" i="92"/>
  <c r="W289" i="92"/>
  <c r="X289" i="92"/>
  <c r="U289" i="92"/>
  <c r="T289" i="92"/>
  <c r="S289" i="92"/>
  <c r="W277" i="92"/>
  <c r="X277" i="92"/>
  <c r="U277" i="92"/>
  <c r="T277" i="92"/>
  <c r="S277" i="92"/>
  <c r="W265" i="92"/>
  <c r="X265" i="92"/>
  <c r="U265" i="92"/>
  <c r="T265" i="92"/>
  <c r="S265" i="92"/>
  <c r="W253" i="92"/>
  <c r="X253" i="92"/>
  <c r="U253" i="92"/>
  <c r="T253" i="92"/>
  <c r="S253" i="92"/>
  <c r="W241" i="92"/>
  <c r="X241" i="92"/>
  <c r="U241" i="92"/>
  <c r="T241" i="92"/>
  <c r="S241" i="92"/>
  <c r="W229" i="92"/>
  <c r="X229" i="92"/>
  <c r="U229" i="92"/>
  <c r="T229" i="92"/>
  <c r="S229" i="92"/>
  <c r="U97" i="92"/>
  <c r="W97" i="92"/>
  <c r="X97" i="92"/>
  <c r="R97" i="92"/>
  <c r="T97" i="92"/>
  <c r="S97" i="92"/>
  <c r="W973" i="92"/>
  <c r="X973" i="92"/>
  <c r="U973" i="92"/>
  <c r="T973" i="92"/>
  <c r="S973" i="92"/>
  <c r="W853" i="92"/>
  <c r="X853" i="92"/>
  <c r="U853" i="92"/>
  <c r="T853" i="92"/>
  <c r="S853" i="92"/>
  <c r="W685" i="92"/>
  <c r="X685" i="92"/>
  <c r="U685" i="92"/>
  <c r="T685" i="92"/>
  <c r="S685" i="92"/>
  <c r="W157" i="92"/>
  <c r="X157" i="92"/>
  <c r="U157" i="92"/>
  <c r="R157" i="92"/>
  <c r="T157" i="92"/>
  <c r="S157" i="92"/>
  <c r="W961" i="92"/>
  <c r="X961" i="92"/>
  <c r="U961" i="92"/>
  <c r="T961" i="92"/>
  <c r="S961" i="92"/>
  <c r="W745" i="92"/>
  <c r="X745" i="92"/>
  <c r="U745" i="92"/>
  <c r="T745" i="92"/>
  <c r="S745" i="92"/>
  <c r="W205" i="92"/>
  <c r="X205" i="92"/>
  <c r="U205" i="92"/>
  <c r="T205" i="92"/>
  <c r="S205" i="92"/>
  <c r="W997" i="92"/>
  <c r="X997" i="92"/>
  <c r="U997" i="92"/>
  <c r="T997" i="92"/>
  <c r="S997" i="92"/>
  <c r="W193" i="92"/>
  <c r="X193" i="92"/>
  <c r="U193" i="92"/>
  <c r="T193" i="92"/>
  <c r="S193" i="92"/>
  <c r="W1009" i="92"/>
  <c r="X1009" i="92"/>
  <c r="U1009" i="92"/>
  <c r="T1009" i="92"/>
  <c r="S1009" i="92"/>
  <c r="W877" i="92"/>
  <c r="X877" i="92"/>
  <c r="U877" i="92"/>
  <c r="T877" i="92"/>
  <c r="S877" i="92"/>
  <c r="W793" i="92"/>
  <c r="X793" i="92"/>
  <c r="U793" i="92"/>
  <c r="T793" i="92"/>
  <c r="S793" i="92"/>
  <c r="W697" i="92"/>
  <c r="X697" i="92"/>
  <c r="U697" i="92"/>
  <c r="T697" i="92"/>
  <c r="S697" i="92"/>
  <c r="W601" i="92"/>
  <c r="X601" i="92"/>
  <c r="U601" i="92"/>
  <c r="T601" i="92"/>
  <c r="S601" i="92"/>
  <c r="U109" i="92"/>
  <c r="W109" i="92"/>
  <c r="X109" i="92"/>
  <c r="R109" i="92"/>
  <c r="T109" i="92"/>
  <c r="S109" i="92"/>
  <c r="W1057" i="92"/>
  <c r="X1057" i="92"/>
  <c r="U1057" i="92"/>
  <c r="T1057" i="92"/>
  <c r="S1057" i="92"/>
  <c r="W169" i="92"/>
  <c r="X169" i="92"/>
  <c r="U169" i="92"/>
  <c r="R169" i="92"/>
  <c r="T169" i="92"/>
  <c r="S169" i="92"/>
  <c r="W1045" i="92"/>
  <c r="X1045" i="92"/>
  <c r="U1045" i="92"/>
  <c r="T1045" i="92"/>
  <c r="S1045" i="92"/>
  <c r="W925" i="92"/>
  <c r="X925" i="92"/>
  <c r="U925" i="92"/>
  <c r="T925" i="92"/>
  <c r="S925" i="92"/>
  <c r="W865" i="92"/>
  <c r="X865" i="92"/>
  <c r="U865" i="92"/>
  <c r="T865" i="92"/>
  <c r="S865" i="92"/>
  <c r="W781" i="92"/>
  <c r="X781" i="92"/>
  <c r="U781" i="92"/>
  <c r="T781" i="92"/>
  <c r="S781" i="92"/>
  <c r="W625" i="92"/>
  <c r="X625" i="92"/>
  <c r="U625" i="92"/>
  <c r="T625" i="92"/>
  <c r="S625" i="92"/>
  <c r="W133" i="92"/>
  <c r="U133" i="92"/>
  <c r="X133" i="92"/>
  <c r="R133" i="92"/>
  <c r="T133" i="92"/>
  <c r="S133" i="92"/>
  <c r="W1081" i="92"/>
  <c r="X1081" i="92"/>
  <c r="U1081" i="92"/>
  <c r="T1081" i="92"/>
  <c r="S1081" i="92"/>
  <c r="W937" i="92"/>
  <c r="X937" i="92"/>
  <c r="U937" i="92"/>
  <c r="T937" i="92"/>
  <c r="S937" i="92"/>
  <c r="W817" i="92"/>
  <c r="X817" i="92"/>
  <c r="U817" i="92"/>
  <c r="T817" i="92"/>
  <c r="S817" i="92"/>
  <c r="W661" i="92"/>
  <c r="X661" i="92"/>
  <c r="U661" i="92"/>
  <c r="T661" i="92"/>
  <c r="S661" i="92"/>
  <c r="W181" i="92"/>
  <c r="X181" i="92"/>
  <c r="U181" i="92"/>
  <c r="T181" i="92"/>
  <c r="S181" i="92"/>
  <c r="W1033" i="92"/>
  <c r="X1033" i="92"/>
  <c r="U1033" i="92"/>
  <c r="T1033" i="92"/>
  <c r="S1033" i="92"/>
  <c r="W913" i="92"/>
  <c r="X913" i="92"/>
  <c r="U913" i="92"/>
  <c r="T913" i="92"/>
  <c r="S913" i="92"/>
  <c r="W841" i="92"/>
  <c r="X841" i="92"/>
  <c r="U841" i="92"/>
  <c r="T841" i="92"/>
  <c r="S841" i="92"/>
  <c r="W769" i="92"/>
  <c r="X769" i="92"/>
  <c r="U769" i="92"/>
  <c r="T769" i="92"/>
  <c r="S769" i="92"/>
  <c r="W637" i="92"/>
  <c r="X637" i="92"/>
  <c r="U637" i="92"/>
  <c r="T637" i="92"/>
  <c r="S637" i="92"/>
  <c r="W145" i="92"/>
  <c r="U145" i="92"/>
  <c r="X145" i="92"/>
  <c r="R145" i="92"/>
  <c r="T145" i="92"/>
  <c r="S145" i="92"/>
  <c r="W949" i="92"/>
  <c r="X949" i="92"/>
  <c r="U949" i="92"/>
  <c r="T949" i="92"/>
  <c r="S949" i="92"/>
  <c r="W733" i="92"/>
  <c r="X733" i="92"/>
  <c r="U733" i="92"/>
  <c r="T733" i="92"/>
  <c r="S733" i="92"/>
  <c r="W217" i="92"/>
  <c r="X217" i="92"/>
  <c r="U217" i="92"/>
  <c r="T217" i="92"/>
  <c r="S217" i="92"/>
  <c r="R1081" i="92"/>
  <c r="R1057" i="92"/>
  <c r="R1045" i="92"/>
  <c r="R1033" i="92"/>
  <c r="R1021" i="92"/>
  <c r="R1009" i="92"/>
  <c r="R997" i="92"/>
  <c r="R973" i="92"/>
  <c r="R961" i="92"/>
  <c r="R949" i="92"/>
  <c r="R937" i="92"/>
  <c r="R925" i="92"/>
  <c r="R913" i="92"/>
  <c r="R901" i="92"/>
  <c r="R877" i="92"/>
  <c r="R865" i="92"/>
  <c r="R853" i="92"/>
  <c r="R841" i="92"/>
  <c r="R829" i="92"/>
  <c r="R817" i="92"/>
  <c r="R793" i="92"/>
  <c r="R781" i="92"/>
  <c r="R769" i="92"/>
  <c r="R757" i="92"/>
  <c r="R745" i="92"/>
  <c r="R733" i="92"/>
  <c r="R721" i="92"/>
  <c r="R697" i="92"/>
  <c r="R685" i="92"/>
  <c r="R673" i="92"/>
  <c r="R661" i="92"/>
  <c r="R649" i="92"/>
  <c r="R637" i="92"/>
  <c r="R625" i="92"/>
  <c r="R613" i="92"/>
  <c r="R601" i="92"/>
  <c r="R589" i="92"/>
  <c r="R565" i="92"/>
  <c r="R553" i="92"/>
  <c r="R541" i="92"/>
  <c r="R529" i="92"/>
  <c r="R517" i="92"/>
  <c r="R505" i="92"/>
  <c r="R493" i="92"/>
  <c r="R481" i="92"/>
  <c r="R469" i="92"/>
  <c r="R457" i="92"/>
  <c r="R445" i="92"/>
  <c r="R433" i="92"/>
  <c r="R421" i="92"/>
  <c r="R409" i="92"/>
  <c r="R397" i="92"/>
  <c r="R385" i="92"/>
  <c r="R373" i="92"/>
  <c r="R361" i="92"/>
  <c r="R349" i="92"/>
  <c r="R337" i="92"/>
  <c r="R325" i="92"/>
  <c r="R313" i="92"/>
  <c r="R301" i="92"/>
  <c r="R289" i="92"/>
  <c r="R277" i="92"/>
  <c r="R265" i="92"/>
  <c r="R253" i="92"/>
  <c r="R241" i="92"/>
  <c r="R229" i="92"/>
  <c r="R217" i="92"/>
  <c r="R205" i="92"/>
  <c r="R193" i="92"/>
  <c r="R181" i="92"/>
  <c r="W1069" i="92"/>
  <c r="X1069" i="92"/>
  <c r="U1069" i="92"/>
  <c r="T1069" i="92"/>
  <c r="S1069" i="92"/>
  <c r="W985" i="92"/>
  <c r="X985" i="92"/>
  <c r="U985" i="92"/>
  <c r="T985" i="92"/>
  <c r="S985" i="92"/>
  <c r="W889" i="92"/>
  <c r="X889" i="92"/>
  <c r="U889" i="92"/>
  <c r="T889" i="92"/>
  <c r="S889" i="92"/>
  <c r="W805" i="92"/>
  <c r="X805" i="92"/>
  <c r="U805" i="92"/>
  <c r="T805" i="92"/>
  <c r="S805" i="92"/>
  <c r="W709" i="92"/>
  <c r="X709" i="92"/>
  <c r="U709" i="92"/>
  <c r="T709" i="92"/>
  <c r="S709" i="92"/>
  <c r="W577" i="92"/>
  <c r="X577" i="92"/>
  <c r="U577" i="92"/>
  <c r="T577" i="92"/>
  <c r="S577" i="92"/>
  <c r="U121" i="92"/>
  <c r="W121" i="92"/>
  <c r="X121" i="92"/>
  <c r="R121" i="92"/>
  <c r="T121" i="92"/>
  <c r="S121" i="92"/>
  <c r="AK33" i="92" l="1"/>
  <c r="AK34" i="92"/>
  <c r="AK35" i="92"/>
  <c r="AK36" i="92"/>
  <c r="AK37" i="92"/>
  <c r="AK38" i="92"/>
  <c r="AK39" i="92"/>
  <c r="AK40" i="92"/>
  <c r="AK41" i="92"/>
  <c r="AK42" i="92"/>
  <c r="AK43" i="92"/>
  <c r="AK44" i="92"/>
  <c r="AK45" i="92"/>
  <c r="AK46" i="92"/>
  <c r="AK47" i="92"/>
  <c r="AK48" i="92"/>
  <c r="AK49" i="92"/>
  <c r="AK50" i="92"/>
  <c r="AK51" i="92"/>
  <c r="AK52" i="92"/>
  <c r="AK53" i="92"/>
  <c r="AK54" i="92"/>
  <c r="AK55" i="92"/>
  <c r="AK56" i="92"/>
  <c r="AK57" i="92"/>
  <c r="AK58" i="92"/>
  <c r="AK59" i="92"/>
  <c r="AK60" i="92"/>
  <c r="AK61" i="92"/>
  <c r="AK62" i="92"/>
  <c r="AK63" i="92"/>
  <c r="AK64" i="92"/>
  <c r="AK65" i="92"/>
  <c r="AK66" i="92"/>
  <c r="AK67" i="92"/>
  <c r="AK68" i="92"/>
  <c r="AK69" i="92"/>
  <c r="AK70" i="92"/>
  <c r="AK71" i="92"/>
  <c r="AK72" i="92"/>
  <c r="AK73" i="92"/>
  <c r="AK74" i="92"/>
  <c r="AK75" i="92"/>
  <c r="AK76" i="92"/>
  <c r="AK77" i="92"/>
  <c r="AK78" i="92"/>
  <c r="AK79" i="92"/>
  <c r="AK80" i="92"/>
  <c r="AK81" i="92"/>
  <c r="AK32" i="92"/>
  <c r="AJ33" i="92"/>
  <c r="AJ34" i="92"/>
  <c r="AJ35" i="92"/>
  <c r="AJ36" i="92"/>
  <c r="AJ37" i="92"/>
  <c r="AJ38" i="92"/>
  <c r="AJ39" i="92"/>
  <c r="AJ40" i="92"/>
  <c r="AJ41" i="92"/>
  <c r="AJ42" i="92"/>
  <c r="AJ43" i="92"/>
  <c r="AJ44" i="92"/>
  <c r="AJ45" i="92"/>
  <c r="AJ46" i="92"/>
  <c r="AJ47" i="92"/>
  <c r="AJ48" i="92"/>
  <c r="AJ49" i="92"/>
  <c r="AJ50" i="92"/>
  <c r="AJ51" i="92"/>
  <c r="AJ52" i="92"/>
  <c r="AJ53" i="92"/>
  <c r="AJ54" i="92"/>
  <c r="AJ55" i="92"/>
  <c r="AJ56" i="92"/>
  <c r="AJ57" i="92"/>
  <c r="AJ58" i="92"/>
  <c r="AJ59" i="92"/>
  <c r="AJ60" i="92"/>
  <c r="AJ61" i="92"/>
  <c r="AJ62" i="92"/>
  <c r="AJ63" i="92"/>
  <c r="AJ64" i="92"/>
  <c r="AJ65" i="92"/>
  <c r="AJ66" i="92"/>
  <c r="AJ67" i="92"/>
  <c r="AJ68" i="92"/>
  <c r="AJ69" i="92"/>
  <c r="AJ70" i="92"/>
  <c r="AJ71" i="92"/>
  <c r="AJ72" i="92"/>
  <c r="AJ73" i="92"/>
  <c r="AJ74" i="92"/>
  <c r="AJ75" i="92"/>
  <c r="AJ76" i="92"/>
  <c r="AJ77" i="92"/>
  <c r="AJ78" i="92"/>
  <c r="AJ79" i="92"/>
  <c r="AJ80" i="92"/>
  <c r="AJ81" i="92"/>
  <c r="AJ32" i="92"/>
  <c r="AI33" i="92"/>
  <c r="AI34" i="92"/>
  <c r="AI35" i="92"/>
  <c r="AI36" i="92"/>
  <c r="AI37" i="92"/>
  <c r="AI38" i="92"/>
  <c r="AI39" i="92"/>
  <c r="AI40" i="92"/>
  <c r="AH40" i="92" s="1"/>
  <c r="AI41" i="92"/>
  <c r="AI42" i="92"/>
  <c r="AI43" i="92"/>
  <c r="AI44" i="92"/>
  <c r="AI45" i="92"/>
  <c r="AI46" i="92"/>
  <c r="AI47" i="92"/>
  <c r="AI48" i="92"/>
  <c r="AI49" i="92"/>
  <c r="AI50" i="92"/>
  <c r="AI51" i="92"/>
  <c r="AI52" i="92"/>
  <c r="AH52" i="92" s="1"/>
  <c r="AI53" i="92"/>
  <c r="AI54" i="92"/>
  <c r="AI55" i="92"/>
  <c r="AI56" i="92"/>
  <c r="AI57" i="92"/>
  <c r="AI58" i="92"/>
  <c r="AI59" i="92"/>
  <c r="AH59" i="92" s="1"/>
  <c r="AI60" i="92"/>
  <c r="AI61" i="92"/>
  <c r="AI62" i="92"/>
  <c r="AI63" i="92"/>
  <c r="AI64" i="92"/>
  <c r="AH64" i="92" s="1"/>
  <c r="AI65" i="92"/>
  <c r="AI66" i="92"/>
  <c r="AI67" i="92"/>
  <c r="AI68" i="92"/>
  <c r="AI69" i="92"/>
  <c r="AI70" i="92"/>
  <c r="AI71" i="92"/>
  <c r="AI72" i="92"/>
  <c r="AI73" i="92"/>
  <c r="AI74" i="92"/>
  <c r="AI75" i="92"/>
  <c r="AI76" i="92"/>
  <c r="AH76" i="92" s="1"/>
  <c r="AI77" i="92"/>
  <c r="AI78" i="92"/>
  <c r="AI79" i="92"/>
  <c r="AI80" i="92"/>
  <c r="AI81" i="92"/>
  <c r="AI32" i="92"/>
  <c r="AH77" i="92" l="1"/>
  <c r="AH65" i="92"/>
  <c r="AH53" i="92"/>
  <c r="AH47" i="92"/>
  <c r="AH35" i="92"/>
  <c r="AH70" i="92"/>
  <c r="AH58" i="92"/>
  <c r="AH34" i="92"/>
  <c r="AH46" i="92"/>
  <c r="AH41" i="92"/>
  <c r="AH71" i="92"/>
  <c r="AH81" i="92"/>
  <c r="AH69" i="92"/>
  <c r="AH57" i="92"/>
  <c r="AH45" i="92"/>
  <c r="AH33" i="92"/>
  <c r="AH80" i="92"/>
  <c r="AH68" i="92"/>
  <c r="AH56" i="92"/>
  <c r="AH44" i="92"/>
  <c r="AH79" i="92"/>
  <c r="AH67" i="92"/>
  <c r="AH55" i="92"/>
  <c r="AH43" i="92"/>
  <c r="AH78" i="92"/>
  <c r="AH66" i="92"/>
  <c r="AH54" i="92"/>
  <c r="AH42" i="92"/>
  <c r="AH72" i="92"/>
  <c r="AH60" i="92"/>
  <c r="AH48" i="92"/>
  <c r="AH36" i="92"/>
  <c r="AI28" i="92"/>
  <c r="AJ29" i="92"/>
  <c r="AK29" i="92"/>
  <c r="AH75" i="92"/>
  <c r="AH63" i="92"/>
  <c r="AH51" i="92"/>
  <c r="AH39" i="92"/>
  <c r="AH62" i="92"/>
  <c r="AH50" i="92"/>
  <c r="AH38" i="92"/>
  <c r="AH74" i="92"/>
  <c r="AH73" i="92"/>
  <c r="AH61" i="92"/>
  <c r="AH49" i="92"/>
  <c r="AH37" i="92"/>
  <c r="AH32" i="92"/>
  <c r="AI29" i="92"/>
  <c r="AE9" i="92" l="1"/>
  <c r="AE6" i="92"/>
  <c r="AE7" i="92"/>
  <c r="AE8" i="92"/>
  <c r="AE10" i="92"/>
  <c r="Z7" i="92"/>
  <c r="Z8" i="92"/>
  <c r="Z9" i="92"/>
  <c r="Z10" i="92"/>
  <c r="Z6" i="92"/>
  <c r="P30" i="92" l="1"/>
  <c r="R30" i="92" l="1"/>
  <c r="N42" i="92"/>
  <c r="N43" i="92" s="1"/>
  <c r="N44" i="92" s="1"/>
  <c r="N45" i="92" s="1"/>
  <c r="N46" i="92" s="1"/>
  <c r="N47" i="92" s="1"/>
  <c r="N48" i="92" s="1"/>
  <c r="N49" i="92" s="1"/>
  <c r="N50" i="92" s="1"/>
  <c r="Q2" i="92"/>
  <c r="P2" i="92"/>
  <c r="O2" i="92"/>
  <c r="N15" i="92" l="1"/>
  <c r="N16" i="92"/>
  <c r="N11" i="92"/>
  <c r="N12" i="92"/>
  <c r="N6" i="92"/>
  <c r="N7" i="92"/>
  <c r="N8" i="92"/>
  <c r="N9" i="92"/>
  <c r="N10" i="92"/>
  <c r="N13" i="92"/>
  <c r="N14" i="92"/>
  <c r="N5" i="92"/>
  <c r="AK6" i="83" l="1"/>
  <c r="AK7" i="83"/>
  <c r="AK8" i="83"/>
  <c r="AK9" i="83"/>
  <c r="AK10" i="83"/>
  <c r="AK11" i="83"/>
  <c r="AK12" i="83"/>
  <c r="AK13" i="83"/>
  <c r="AK14" i="83"/>
  <c r="AK15" i="83"/>
  <c r="AK16" i="83"/>
  <c r="AK17" i="83"/>
  <c r="AK18" i="83"/>
  <c r="AK19" i="83"/>
  <c r="AK20" i="83"/>
  <c r="AK21" i="83"/>
  <c r="AK22" i="83"/>
  <c r="AK23" i="83"/>
  <c r="AK24" i="83"/>
  <c r="AK25" i="83"/>
  <c r="AK26" i="83"/>
  <c r="AK27" i="83"/>
  <c r="AK28" i="83"/>
  <c r="AK29" i="83"/>
  <c r="AK30" i="83"/>
  <c r="AK31" i="83"/>
  <c r="AK32" i="83"/>
  <c r="AK33" i="83"/>
  <c r="AK34" i="83"/>
  <c r="AK35" i="83"/>
  <c r="AK36" i="83"/>
  <c r="AK37" i="83"/>
  <c r="AK38" i="83"/>
  <c r="AK39" i="83"/>
  <c r="AK40" i="83"/>
  <c r="AK41" i="83"/>
  <c r="AK42" i="83"/>
  <c r="AK43" i="83"/>
  <c r="AK44" i="83"/>
  <c r="AK45" i="83"/>
  <c r="AK46" i="83"/>
  <c r="AK47" i="83"/>
  <c r="AK48" i="83"/>
  <c r="AK49" i="83"/>
  <c r="AK50" i="83"/>
  <c r="AK51" i="83"/>
  <c r="AK52" i="83"/>
  <c r="AK53" i="83"/>
  <c r="AK54" i="83"/>
  <c r="AK55" i="83"/>
  <c r="AK56" i="83"/>
  <c r="AK57" i="83"/>
  <c r="AK58" i="83"/>
  <c r="AK59" i="83"/>
  <c r="AK60" i="83"/>
  <c r="AK61" i="83"/>
  <c r="AK62" i="83"/>
  <c r="AK63" i="83"/>
  <c r="AK64" i="83"/>
  <c r="AK65" i="83"/>
  <c r="AK66" i="83"/>
  <c r="AK67" i="83"/>
  <c r="AK68" i="83"/>
  <c r="AK69" i="83"/>
  <c r="AK70" i="83"/>
  <c r="AK71" i="83"/>
  <c r="AK72" i="83"/>
  <c r="AK73" i="83"/>
  <c r="AK74" i="83"/>
  <c r="AK75" i="83"/>
  <c r="AK76" i="83"/>
  <c r="AK77" i="83"/>
  <c r="AK78" i="83"/>
  <c r="AK79" i="83"/>
  <c r="AK80" i="83"/>
  <c r="AK81" i="83"/>
  <c r="AK82" i="83"/>
  <c r="AK83" i="83"/>
  <c r="AK84" i="83"/>
  <c r="AK85" i="83"/>
  <c r="AK86" i="83"/>
  <c r="AK87" i="83"/>
  <c r="AK88" i="83"/>
  <c r="AK89" i="83"/>
  <c r="AK90" i="83"/>
  <c r="AK91" i="83"/>
  <c r="AK92" i="83"/>
  <c r="AK93" i="83"/>
  <c r="AK94" i="83"/>
  <c r="AK95" i="83"/>
  <c r="AK96" i="83"/>
  <c r="AK97" i="83"/>
  <c r="AK98" i="83"/>
  <c r="AK99" i="83"/>
  <c r="AK100" i="83"/>
  <c r="AK101" i="83"/>
  <c r="AK102" i="83"/>
  <c r="AK103" i="83"/>
  <c r="AK104" i="83"/>
  <c r="AA6" i="83"/>
  <c r="AA7" i="83"/>
  <c r="AA8" i="83"/>
  <c r="AA9" i="83"/>
  <c r="AA10" i="83"/>
  <c r="AA11" i="83"/>
  <c r="AA12" i="83"/>
  <c r="AA13" i="83"/>
  <c r="AA14" i="83"/>
  <c r="AA15" i="83"/>
  <c r="AA16" i="83"/>
  <c r="AA17" i="83"/>
  <c r="AA18" i="83"/>
  <c r="AA19" i="83"/>
  <c r="AA20" i="83"/>
  <c r="AA21" i="83"/>
  <c r="AA22" i="83"/>
  <c r="AA23" i="83"/>
  <c r="AA24" i="83"/>
  <c r="AA25" i="83"/>
  <c r="AA26" i="83"/>
  <c r="AA27" i="83"/>
  <c r="AA28" i="83"/>
  <c r="AA29" i="83"/>
  <c r="AA30" i="83"/>
  <c r="AA31" i="83"/>
  <c r="AA32" i="83"/>
  <c r="AA33" i="83"/>
  <c r="AA34" i="83"/>
  <c r="AA35" i="83"/>
  <c r="AA36" i="83"/>
  <c r="AA37" i="83"/>
  <c r="AA38" i="83"/>
  <c r="AA39" i="83"/>
  <c r="AA40" i="83"/>
  <c r="AA41" i="83"/>
  <c r="AA42" i="83"/>
  <c r="AA43" i="83"/>
  <c r="AA44" i="83"/>
  <c r="AA45" i="83"/>
  <c r="AA46" i="83"/>
  <c r="AA47" i="83"/>
  <c r="AA48" i="83"/>
  <c r="AA49" i="83"/>
  <c r="AA50" i="83"/>
  <c r="AA51" i="83"/>
  <c r="AA52" i="83"/>
  <c r="AA53" i="83"/>
  <c r="AA54" i="83"/>
  <c r="AA55" i="83"/>
  <c r="AA56" i="83"/>
  <c r="AA57" i="83"/>
  <c r="AA58" i="83"/>
  <c r="AA59" i="83"/>
  <c r="AA60" i="83"/>
  <c r="AA61" i="83"/>
  <c r="AA62" i="83"/>
  <c r="AA63" i="83"/>
  <c r="AA64" i="83"/>
  <c r="AA65" i="83"/>
  <c r="AA66" i="83"/>
  <c r="AA67" i="83"/>
  <c r="AA68" i="83"/>
  <c r="AA69" i="83"/>
  <c r="AA70" i="83"/>
  <c r="AA71" i="83"/>
  <c r="AA72" i="83"/>
  <c r="AA73" i="83"/>
  <c r="AA74" i="83"/>
  <c r="AA75" i="83"/>
  <c r="AA76" i="83"/>
  <c r="AA77" i="83"/>
  <c r="AA78" i="83"/>
  <c r="AA79" i="83"/>
  <c r="AA80" i="83"/>
  <c r="AA81" i="83"/>
  <c r="AA82" i="83"/>
  <c r="AA83" i="83"/>
  <c r="AA84" i="83"/>
  <c r="AA85" i="83"/>
  <c r="AA86" i="83"/>
  <c r="AA87" i="83"/>
  <c r="AA88" i="83"/>
  <c r="AA89" i="83"/>
  <c r="AA90" i="83"/>
  <c r="AA91" i="83"/>
  <c r="AA92" i="83"/>
  <c r="AA93" i="83"/>
  <c r="AA94" i="83"/>
  <c r="AA95" i="83"/>
  <c r="AA96" i="83"/>
  <c r="AA97" i="83"/>
  <c r="AA98" i="83"/>
  <c r="AA99" i="83"/>
  <c r="AA100" i="83"/>
  <c r="AA101" i="83"/>
  <c r="AA102" i="83"/>
  <c r="AA103" i="83"/>
  <c r="AA104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20" i="83"/>
  <c r="Q21" i="83"/>
  <c r="Q22" i="83"/>
  <c r="Q23" i="83"/>
  <c r="Q24" i="83"/>
  <c r="Q25" i="83"/>
  <c r="Q26" i="83"/>
  <c r="Q27" i="83"/>
  <c r="Q28" i="83"/>
  <c r="Q29" i="83"/>
  <c r="Q30" i="83"/>
  <c r="Q31" i="83"/>
  <c r="Q32" i="83"/>
  <c r="Q33" i="83"/>
  <c r="Q34" i="83"/>
  <c r="Q35" i="83"/>
  <c r="Q36" i="83"/>
  <c r="Q37" i="83"/>
  <c r="Q38" i="83"/>
  <c r="Q39" i="83"/>
  <c r="Q40" i="83"/>
  <c r="Q41" i="83"/>
  <c r="Q42" i="83"/>
  <c r="Q43" i="83"/>
  <c r="Q44" i="83"/>
  <c r="Q45" i="83"/>
  <c r="Q46" i="83"/>
  <c r="Q47" i="83"/>
  <c r="Q48" i="83"/>
  <c r="Q49" i="83"/>
  <c r="Q50" i="83"/>
  <c r="Q51" i="83"/>
  <c r="Q52" i="83"/>
  <c r="Q53" i="83"/>
  <c r="Q54" i="83"/>
  <c r="Q55" i="83"/>
  <c r="Q56" i="83"/>
  <c r="Q57" i="83"/>
  <c r="Q58" i="83"/>
  <c r="Q59" i="83"/>
  <c r="Q60" i="83"/>
  <c r="Q61" i="83"/>
  <c r="Q62" i="83"/>
  <c r="Q63" i="83"/>
  <c r="Q64" i="83"/>
  <c r="Q65" i="83"/>
  <c r="Q66" i="83"/>
  <c r="Q67" i="83"/>
  <c r="Q68" i="83"/>
  <c r="Q69" i="83"/>
  <c r="Q70" i="83"/>
  <c r="Q71" i="83"/>
  <c r="Q72" i="83"/>
  <c r="Q73" i="83"/>
  <c r="Q74" i="83"/>
  <c r="Q75" i="83"/>
  <c r="Q76" i="83"/>
  <c r="Q77" i="83"/>
  <c r="Q78" i="83"/>
  <c r="Q79" i="83"/>
  <c r="Q80" i="83"/>
  <c r="Q81" i="83"/>
  <c r="Q82" i="83"/>
  <c r="Q83" i="83"/>
  <c r="Q84" i="83"/>
  <c r="Q85" i="83"/>
  <c r="Q86" i="83"/>
  <c r="Q87" i="83"/>
  <c r="Q88" i="83"/>
  <c r="Q89" i="83"/>
  <c r="Q90" i="83"/>
  <c r="Q91" i="83"/>
  <c r="Q92" i="83"/>
  <c r="Q93" i="83"/>
  <c r="Q94" i="83"/>
  <c r="Q95" i="83"/>
  <c r="Q96" i="83"/>
  <c r="Q97" i="83"/>
  <c r="Q98" i="83"/>
  <c r="Q99" i="83"/>
  <c r="Q100" i="83"/>
  <c r="Q101" i="83"/>
  <c r="Q102" i="83"/>
  <c r="Q103" i="83"/>
  <c r="Q104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G68" i="83"/>
  <c r="G69" i="83"/>
  <c r="G70" i="83"/>
  <c r="G71" i="83"/>
  <c r="G72" i="83"/>
  <c r="G73" i="83"/>
  <c r="G74" i="83"/>
  <c r="G75" i="83"/>
  <c r="G76" i="83"/>
  <c r="G77" i="83"/>
  <c r="G78" i="83"/>
  <c r="G79" i="83"/>
  <c r="G80" i="83"/>
  <c r="G81" i="83"/>
  <c r="G82" i="83"/>
  <c r="G83" i="83"/>
  <c r="G84" i="83"/>
  <c r="G85" i="83"/>
  <c r="G86" i="83"/>
  <c r="G87" i="83"/>
  <c r="G88" i="83"/>
  <c r="G89" i="83"/>
  <c r="G90" i="83"/>
  <c r="G91" i="83"/>
  <c r="G92" i="83"/>
  <c r="G93" i="83"/>
  <c r="G94" i="83"/>
  <c r="G95" i="83"/>
  <c r="G96" i="83"/>
  <c r="G97" i="83"/>
  <c r="G98" i="83"/>
  <c r="G99" i="83"/>
  <c r="G100" i="83"/>
  <c r="G101" i="83"/>
  <c r="G102" i="83"/>
  <c r="G103" i="83"/>
  <c r="G104" i="83"/>
  <c r="AK5" i="83"/>
  <c r="AA5" i="83"/>
  <c r="Q5" i="83"/>
  <c r="G5" i="83"/>
  <c r="N47" i="90" l="1"/>
  <c r="N49" i="90"/>
  <c r="N52" i="90"/>
  <c r="N57" i="90"/>
  <c r="R38" i="90"/>
  <c r="S38" i="90" s="1"/>
  <c r="N56" i="90" l="1"/>
  <c r="N44" i="90"/>
  <c r="N55" i="90"/>
  <c r="N43" i="90"/>
  <c r="N53" i="90"/>
  <c r="N41" i="90"/>
  <c r="N51" i="90"/>
  <c r="N39" i="90"/>
  <c r="N50" i="90"/>
  <c r="N38" i="90"/>
  <c r="N40" i="90"/>
  <c r="N48" i="90"/>
  <c r="N42" i="90"/>
  <c r="O38" i="90"/>
  <c r="P38" i="90"/>
  <c r="Q38" i="90"/>
  <c r="N54" i="90"/>
  <c r="N58" i="90"/>
  <c r="N46" i="90"/>
  <c r="N45" i="90"/>
  <c r="G20" i="90"/>
  <c r="G32" i="90" l="1"/>
  <c r="G31" i="90"/>
  <c r="G30" i="90"/>
  <c r="G29" i="90"/>
  <c r="G28" i="90"/>
  <c r="G27" i="90"/>
  <c r="G26" i="90"/>
  <c r="G25" i="90"/>
  <c r="G24" i="90"/>
  <c r="G23" i="90"/>
  <c r="G22" i="90"/>
  <c r="G21" i="90"/>
  <c r="G19" i="90"/>
  <c r="G18" i="90"/>
  <c r="G17" i="90"/>
  <c r="G16" i="90"/>
  <c r="G15" i="90"/>
  <c r="G14" i="90"/>
  <c r="G13" i="90"/>
  <c r="S8" i="89" l="1"/>
  <c r="S9" i="89"/>
  <c r="S10" i="89"/>
  <c r="S11" i="89"/>
  <c r="S12" i="89"/>
  <c r="S13" i="89"/>
  <c r="S14" i="89"/>
  <c r="S15" i="89"/>
  <c r="S16" i="89"/>
  <c r="S17" i="89"/>
  <c r="S18" i="89"/>
  <c r="S19" i="89"/>
  <c r="S20" i="89"/>
  <c r="S21" i="89"/>
  <c r="S22" i="89"/>
  <c r="S7" i="89"/>
  <c r="R7" i="89"/>
  <c r="S200" i="89" l="1"/>
  <c r="S202" i="89"/>
  <c r="S204" i="89"/>
  <c r="S206" i="89"/>
  <c r="S208" i="89"/>
  <c r="S210" i="89"/>
  <c r="S212" i="89"/>
  <c r="S201" i="89"/>
  <c r="S209" i="89"/>
  <c r="S199" i="89"/>
  <c r="S207" i="89"/>
  <c r="S213" i="89"/>
  <c r="S205" i="89"/>
  <c r="S211" i="89"/>
  <c r="S203" i="89"/>
  <c r="S70" i="89"/>
  <c r="S72" i="89"/>
  <c r="S74" i="89"/>
  <c r="S76" i="89"/>
  <c r="S78" i="89"/>
  <c r="S71" i="89"/>
  <c r="S75" i="89"/>
  <c r="S73" i="89"/>
  <c r="S77" i="89"/>
  <c r="S50" i="89"/>
  <c r="S52" i="89"/>
  <c r="S51" i="89"/>
  <c r="S49" i="89"/>
  <c r="S80" i="89"/>
  <c r="S82" i="89"/>
  <c r="S84" i="89"/>
  <c r="S86" i="89"/>
  <c r="S88" i="89"/>
  <c r="S90" i="89"/>
  <c r="S92" i="89"/>
  <c r="S79" i="89"/>
  <c r="S83" i="89"/>
  <c r="S87" i="89"/>
  <c r="S91" i="89"/>
  <c r="S81" i="89"/>
  <c r="S85" i="89"/>
  <c r="S89" i="89"/>
  <c r="S93" i="89"/>
  <c r="S184" i="89"/>
  <c r="S186" i="89"/>
  <c r="S188" i="89"/>
  <c r="S190" i="89"/>
  <c r="S192" i="89"/>
  <c r="S194" i="89"/>
  <c r="S196" i="89"/>
  <c r="S198" i="89"/>
  <c r="S187" i="89"/>
  <c r="S193" i="89"/>
  <c r="S191" i="89"/>
  <c r="S185" i="89"/>
  <c r="S197" i="89"/>
  <c r="S189" i="89"/>
  <c r="S195" i="89"/>
  <c r="S110" i="89"/>
  <c r="S112" i="89"/>
  <c r="S114" i="89"/>
  <c r="S116" i="89"/>
  <c r="S118" i="89"/>
  <c r="S120" i="89"/>
  <c r="S122" i="89"/>
  <c r="S111" i="89"/>
  <c r="S115" i="89"/>
  <c r="S119" i="89"/>
  <c r="S123" i="89"/>
  <c r="S109" i="89"/>
  <c r="S117" i="89"/>
  <c r="S113" i="89"/>
  <c r="S121" i="89"/>
  <c r="S62" i="89"/>
  <c r="S64" i="89"/>
  <c r="S66" i="89"/>
  <c r="S68" i="89"/>
  <c r="S63" i="89"/>
  <c r="S67" i="89"/>
  <c r="S61" i="89"/>
  <c r="S65" i="89"/>
  <c r="S69" i="89"/>
  <c r="S140" i="89"/>
  <c r="S142" i="89"/>
  <c r="S144" i="89"/>
  <c r="S146" i="89"/>
  <c r="S148" i="89"/>
  <c r="S150" i="89"/>
  <c r="S152" i="89"/>
  <c r="S139" i="89"/>
  <c r="S143" i="89"/>
  <c r="S147" i="89"/>
  <c r="S151" i="89"/>
  <c r="S141" i="89"/>
  <c r="S149" i="89"/>
  <c r="S145" i="89"/>
  <c r="S153" i="89"/>
  <c r="S244" i="89"/>
  <c r="S246" i="89"/>
  <c r="S248" i="89"/>
  <c r="S250" i="89"/>
  <c r="S252" i="89"/>
  <c r="S254" i="89"/>
  <c r="S256" i="89"/>
  <c r="S258" i="89"/>
  <c r="S245" i="89"/>
  <c r="S249" i="89"/>
  <c r="S253" i="89"/>
  <c r="S257" i="89"/>
  <c r="S247" i="89"/>
  <c r="S251" i="89"/>
  <c r="S255" i="89"/>
  <c r="S124" i="89"/>
  <c r="S126" i="89"/>
  <c r="S128" i="89"/>
  <c r="S130" i="89"/>
  <c r="S132" i="89"/>
  <c r="S134" i="89"/>
  <c r="S136" i="89"/>
  <c r="S138" i="89"/>
  <c r="S127" i="89"/>
  <c r="S131" i="89"/>
  <c r="S135" i="89"/>
  <c r="S125" i="89"/>
  <c r="S133" i="89"/>
  <c r="S129" i="89"/>
  <c r="S137" i="89"/>
  <c r="S230" i="89"/>
  <c r="S232" i="89"/>
  <c r="S234" i="89"/>
  <c r="S236" i="89"/>
  <c r="S238" i="89"/>
  <c r="S240" i="89"/>
  <c r="S242" i="89"/>
  <c r="S229" i="89"/>
  <c r="S233" i="89"/>
  <c r="S237" i="89"/>
  <c r="S241" i="89"/>
  <c r="S231" i="89"/>
  <c r="S235" i="89"/>
  <c r="S239" i="89"/>
  <c r="S243" i="89"/>
  <c r="S170" i="89"/>
  <c r="S172" i="89"/>
  <c r="S174" i="89"/>
  <c r="S176" i="89"/>
  <c r="S178" i="89"/>
  <c r="S180" i="89"/>
  <c r="S182" i="89"/>
  <c r="S171" i="89"/>
  <c r="S175" i="89"/>
  <c r="S179" i="89"/>
  <c r="S183" i="89"/>
  <c r="S169" i="89"/>
  <c r="S177" i="89"/>
  <c r="S173" i="89"/>
  <c r="S181" i="89"/>
  <c r="S214" i="89"/>
  <c r="S216" i="89"/>
  <c r="S218" i="89"/>
  <c r="S217" i="89"/>
  <c r="S215" i="89"/>
  <c r="S220" i="89"/>
  <c r="S222" i="89"/>
  <c r="S224" i="89"/>
  <c r="S226" i="89"/>
  <c r="S228" i="89"/>
  <c r="S221" i="89"/>
  <c r="S225" i="89"/>
  <c r="S219" i="89"/>
  <c r="S223" i="89"/>
  <c r="S227" i="89"/>
  <c r="S154" i="89"/>
  <c r="S156" i="89"/>
  <c r="S158" i="89"/>
  <c r="S160" i="89"/>
  <c r="S162" i="89"/>
  <c r="S164" i="89"/>
  <c r="S166" i="89"/>
  <c r="S168" i="89"/>
  <c r="S155" i="89"/>
  <c r="S159" i="89"/>
  <c r="S163" i="89"/>
  <c r="S167" i="89"/>
  <c r="S157" i="89"/>
  <c r="S165" i="89"/>
  <c r="S161" i="89"/>
  <c r="S94" i="89"/>
  <c r="S96" i="89"/>
  <c r="S98" i="89"/>
  <c r="S100" i="89"/>
  <c r="S102" i="89"/>
  <c r="S104" i="89"/>
  <c r="S106" i="89"/>
  <c r="S108" i="89"/>
  <c r="S95" i="89"/>
  <c r="S99" i="89"/>
  <c r="S103" i="89"/>
  <c r="S107" i="89"/>
  <c r="S101" i="89"/>
  <c r="S97" i="89"/>
  <c r="S105" i="89"/>
  <c r="S54" i="89"/>
  <c r="S56" i="89"/>
  <c r="S58" i="89"/>
  <c r="S60" i="89"/>
  <c r="S55" i="89"/>
  <c r="S59" i="89"/>
  <c r="S57" i="89"/>
  <c r="S53" i="89"/>
  <c r="G8" i="89"/>
  <c r="G9" i="89" l="1"/>
  <c r="G10" i="89"/>
  <c r="G11" i="89"/>
  <c r="G12" i="89"/>
  <c r="G13" i="89"/>
  <c r="G14" i="89"/>
  <c r="G15" i="89"/>
  <c r="G16" i="89"/>
  <c r="G17" i="89"/>
  <c r="G18" i="89"/>
  <c r="G19" i="89"/>
  <c r="G20" i="89"/>
  <c r="G21" i="89"/>
  <c r="G22" i="89"/>
  <c r="S37" i="89" l="1"/>
  <c r="S42" i="89" s="1"/>
  <c r="P37" i="89"/>
  <c r="L37" i="89"/>
  <c r="L42" i="89" s="1"/>
  <c r="AX62" i="89" s="1"/>
  <c r="N37" i="89"/>
  <c r="N42" i="89" s="1"/>
  <c r="AZ62" i="89" s="1"/>
  <c r="Q37" i="89"/>
  <c r="Q42" i="89" s="1"/>
  <c r="BC62" i="89" s="1"/>
  <c r="I37" i="89"/>
  <c r="K37" i="89"/>
  <c r="K42" i="89" s="1"/>
  <c r="AW62" i="89" s="1"/>
  <c r="M37" i="89"/>
  <c r="M42" i="89" s="1"/>
  <c r="AY62" i="89" s="1"/>
  <c r="O37" i="89"/>
  <c r="O42" i="89" s="1"/>
  <c r="BA62" i="89" s="1"/>
  <c r="H37" i="89"/>
  <c r="H42" i="89" s="1"/>
  <c r="AT62" i="89" s="1"/>
  <c r="J37" i="89"/>
  <c r="J42" i="89" s="1"/>
  <c r="AV62" i="89" s="1"/>
  <c r="I42" i="89"/>
  <c r="AU62" i="89" s="1"/>
  <c r="P42" i="89"/>
  <c r="BB62" i="89" s="1"/>
  <c r="L5" i="88" l="1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C5" i="88"/>
  <c r="D5" i="88" s="1"/>
  <c r="C6" i="88"/>
  <c r="D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D15" i="88" s="1"/>
  <c r="C16" i="88"/>
  <c r="D16" i="88" s="1"/>
  <c r="C17" i="88"/>
  <c r="D17" i="88" s="1"/>
  <c r="C18" i="88"/>
  <c r="D18" i="88" s="1"/>
  <c r="C4" i="88"/>
  <c r="D4" i="88" s="1"/>
  <c r="U477" i="90" l="1"/>
  <c r="U393" i="90"/>
  <c r="U309" i="90"/>
  <c r="U498" i="90"/>
  <c r="U414" i="90"/>
  <c r="U330" i="90"/>
  <c r="U246" i="90"/>
  <c r="U162" i="90"/>
  <c r="U78" i="90"/>
  <c r="U57" i="90"/>
  <c r="U267" i="90"/>
  <c r="U351" i="90"/>
  <c r="U183" i="90"/>
  <c r="U456" i="90"/>
  <c r="U372" i="90"/>
  <c r="U288" i="90"/>
  <c r="U204" i="90"/>
  <c r="U141" i="90"/>
  <c r="U120" i="90"/>
  <c r="U225" i="90"/>
  <c r="U435" i="90"/>
  <c r="U99" i="90"/>
  <c r="U499" i="90"/>
  <c r="U415" i="90"/>
  <c r="U331" i="90"/>
  <c r="U268" i="90"/>
  <c r="U184" i="90"/>
  <c r="U100" i="90"/>
  <c r="U205" i="90"/>
  <c r="U457" i="90"/>
  <c r="U436" i="90"/>
  <c r="U373" i="90"/>
  <c r="U352" i="90"/>
  <c r="U289" i="90"/>
  <c r="U142" i="90"/>
  <c r="U121" i="90"/>
  <c r="U247" i="90"/>
  <c r="U163" i="90"/>
  <c r="U226" i="90"/>
  <c r="U310" i="90"/>
  <c r="U478" i="90"/>
  <c r="U394" i="90"/>
  <c r="U79" i="90"/>
  <c r="U58" i="90"/>
  <c r="U495" i="90"/>
  <c r="U411" i="90"/>
  <c r="U327" i="90"/>
  <c r="U264" i="90"/>
  <c r="U180" i="90"/>
  <c r="U96" i="90"/>
  <c r="U201" i="90"/>
  <c r="U474" i="90"/>
  <c r="U390" i="90"/>
  <c r="U306" i="90"/>
  <c r="U432" i="90"/>
  <c r="U348" i="90"/>
  <c r="U159" i="90"/>
  <c r="U75" i="90"/>
  <c r="U222" i="90"/>
  <c r="U285" i="90"/>
  <c r="U243" i="90"/>
  <c r="U117" i="90"/>
  <c r="U453" i="90"/>
  <c r="U369" i="90"/>
  <c r="U138" i="90"/>
  <c r="U54" i="90"/>
  <c r="U433" i="90"/>
  <c r="U349" i="90"/>
  <c r="U475" i="90"/>
  <c r="U391" i="90"/>
  <c r="U307" i="90"/>
  <c r="U202" i="90"/>
  <c r="U118" i="90"/>
  <c r="U223" i="90"/>
  <c r="U265" i="90"/>
  <c r="U55" i="90"/>
  <c r="U454" i="90"/>
  <c r="U370" i="90"/>
  <c r="U286" i="90"/>
  <c r="U244" i="90"/>
  <c r="U181" i="90"/>
  <c r="U139" i="90"/>
  <c r="U97" i="90"/>
  <c r="U328" i="90"/>
  <c r="U160" i="90"/>
  <c r="U496" i="90"/>
  <c r="U412" i="90"/>
  <c r="U76" i="90"/>
  <c r="U455" i="90"/>
  <c r="U371" i="90"/>
  <c r="U287" i="90"/>
  <c r="U224" i="90"/>
  <c r="U140" i="90"/>
  <c r="U497" i="90"/>
  <c r="U413" i="90"/>
  <c r="U329" i="90"/>
  <c r="U245" i="90"/>
  <c r="U434" i="90"/>
  <c r="U350" i="90"/>
  <c r="U182" i="90"/>
  <c r="U98" i="90"/>
  <c r="U56" i="90"/>
  <c r="U161" i="90"/>
  <c r="U119" i="90"/>
  <c r="U77" i="90"/>
  <c r="U266" i="90"/>
  <c r="U476" i="90"/>
  <c r="U392" i="90"/>
  <c r="U308" i="90"/>
  <c r="U203" i="90"/>
  <c r="R122" i="81"/>
  <c r="R109" i="81"/>
  <c r="S113" i="81" s="1"/>
  <c r="R96" i="81"/>
  <c r="S101" i="81" s="1"/>
  <c r="R83" i="81"/>
  <c r="S90" i="81" s="1"/>
  <c r="R69" i="81"/>
  <c r="S76" i="81" s="1"/>
  <c r="R55" i="81"/>
  <c r="S60" i="81" s="1"/>
  <c r="AH104" i="83"/>
  <c r="AH103" i="83"/>
  <c r="AH102" i="83"/>
  <c r="AH101" i="83"/>
  <c r="AH100" i="83"/>
  <c r="AH99" i="83"/>
  <c r="AH98" i="83"/>
  <c r="AH97" i="83"/>
  <c r="AH96" i="83"/>
  <c r="AH95" i="83"/>
  <c r="AH94" i="83"/>
  <c r="AH93" i="83"/>
  <c r="AH92" i="83"/>
  <c r="AH91" i="83"/>
  <c r="AH90" i="83"/>
  <c r="AH89" i="83"/>
  <c r="AH88" i="83"/>
  <c r="AH87" i="83"/>
  <c r="AH86" i="83"/>
  <c r="AH85" i="83"/>
  <c r="AH84" i="83"/>
  <c r="AH83" i="83"/>
  <c r="AH82" i="83"/>
  <c r="AH81" i="83"/>
  <c r="AH80" i="83"/>
  <c r="AH79" i="83"/>
  <c r="AH78" i="83"/>
  <c r="AH77" i="83"/>
  <c r="AH76" i="83"/>
  <c r="AH75" i="83"/>
  <c r="AH74" i="83"/>
  <c r="AH73" i="83"/>
  <c r="AH72" i="83"/>
  <c r="AH71" i="83"/>
  <c r="AH70" i="83"/>
  <c r="AH69" i="83"/>
  <c r="AH68" i="83"/>
  <c r="AH67" i="83"/>
  <c r="AH66" i="83"/>
  <c r="AH65" i="83"/>
  <c r="AH64" i="83"/>
  <c r="AH63" i="83"/>
  <c r="AH62" i="83"/>
  <c r="AH61" i="83"/>
  <c r="AH60" i="83"/>
  <c r="AH59" i="83"/>
  <c r="AH58" i="83"/>
  <c r="AH57" i="83"/>
  <c r="AH56" i="83"/>
  <c r="AH55" i="83"/>
  <c r="AH54" i="83"/>
  <c r="AH53" i="83"/>
  <c r="AH52" i="83"/>
  <c r="AH51" i="83"/>
  <c r="AH50" i="83"/>
  <c r="AH49" i="83"/>
  <c r="AH48" i="83"/>
  <c r="AH47" i="83"/>
  <c r="AH46" i="83"/>
  <c r="AH45" i="83"/>
  <c r="AH44" i="83"/>
  <c r="AH43" i="83"/>
  <c r="AH42" i="83"/>
  <c r="AH41" i="83"/>
  <c r="AH40" i="83"/>
  <c r="AH39" i="83"/>
  <c r="AH38" i="83"/>
  <c r="AH37" i="83"/>
  <c r="AH36" i="83"/>
  <c r="AH35" i="83"/>
  <c r="AH34" i="83"/>
  <c r="AH33" i="83"/>
  <c r="AH32" i="83"/>
  <c r="AH31" i="83"/>
  <c r="AH30" i="83"/>
  <c r="AH29" i="83"/>
  <c r="AH28" i="83"/>
  <c r="AH27" i="83"/>
  <c r="AH26" i="83"/>
  <c r="AH25" i="83"/>
  <c r="AH24" i="83"/>
  <c r="AH23" i="83"/>
  <c r="AH22" i="83"/>
  <c r="AH21" i="83"/>
  <c r="AH20" i="83"/>
  <c r="AH19" i="83"/>
  <c r="AH18" i="83"/>
  <c r="AH17" i="83"/>
  <c r="AH16" i="83"/>
  <c r="AH15" i="83"/>
  <c r="AH14" i="83"/>
  <c r="AH13" i="83"/>
  <c r="AH12" i="83"/>
  <c r="AH11" i="83"/>
  <c r="AH10" i="83"/>
  <c r="AH9" i="83"/>
  <c r="AH8" i="83"/>
  <c r="AH7" i="83"/>
  <c r="AH6" i="83"/>
  <c r="AH5" i="83"/>
  <c r="X104" i="83"/>
  <c r="X103" i="83"/>
  <c r="X102" i="83"/>
  <c r="X101" i="83"/>
  <c r="X100" i="83"/>
  <c r="X99" i="83"/>
  <c r="X98" i="83"/>
  <c r="X97" i="83"/>
  <c r="X96" i="83"/>
  <c r="X95" i="83"/>
  <c r="X94" i="83"/>
  <c r="X93" i="83"/>
  <c r="X92" i="83"/>
  <c r="X91" i="83"/>
  <c r="X90" i="83"/>
  <c r="X89" i="83"/>
  <c r="X88" i="83"/>
  <c r="X87" i="83"/>
  <c r="X86" i="83"/>
  <c r="X85" i="83"/>
  <c r="X84" i="83"/>
  <c r="X83" i="83"/>
  <c r="X82" i="83"/>
  <c r="X81" i="83"/>
  <c r="X80" i="83"/>
  <c r="X79" i="83"/>
  <c r="X78" i="83"/>
  <c r="X77" i="83"/>
  <c r="X76" i="83"/>
  <c r="X75" i="83"/>
  <c r="X74" i="83"/>
  <c r="X73" i="83"/>
  <c r="X72" i="83"/>
  <c r="X71" i="83"/>
  <c r="X70" i="83"/>
  <c r="X69" i="83"/>
  <c r="X68" i="83"/>
  <c r="X67" i="83"/>
  <c r="X66" i="83"/>
  <c r="X65" i="83"/>
  <c r="X64" i="83"/>
  <c r="X63" i="83"/>
  <c r="X62" i="83"/>
  <c r="X61" i="83"/>
  <c r="X60" i="83"/>
  <c r="X59" i="83"/>
  <c r="X58" i="83"/>
  <c r="X57" i="83"/>
  <c r="X56" i="83"/>
  <c r="X55" i="83"/>
  <c r="X54" i="83"/>
  <c r="X53" i="83"/>
  <c r="X52" i="83"/>
  <c r="X51" i="83"/>
  <c r="X50" i="83"/>
  <c r="X49" i="83"/>
  <c r="X48" i="83"/>
  <c r="X47" i="83"/>
  <c r="X46" i="83"/>
  <c r="X45" i="83"/>
  <c r="X44" i="83"/>
  <c r="X43" i="83"/>
  <c r="X42" i="83"/>
  <c r="X41" i="83"/>
  <c r="X40" i="83"/>
  <c r="X39" i="83"/>
  <c r="X38" i="83"/>
  <c r="X37" i="83"/>
  <c r="X36" i="83"/>
  <c r="X35" i="83"/>
  <c r="X34" i="83"/>
  <c r="X33" i="83"/>
  <c r="X32" i="83"/>
  <c r="X31" i="83"/>
  <c r="X30" i="83"/>
  <c r="X29" i="83"/>
  <c r="X28" i="83"/>
  <c r="X27" i="83"/>
  <c r="X26" i="83"/>
  <c r="X25" i="83"/>
  <c r="X24" i="83"/>
  <c r="X23" i="83"/>
  <c r="X22" i="83"/>
  <c r="X21" i="83"/>
  <c r="X20" i="83"/>
  <c r="X19" i="83"/>
  <c r="X18" i="83"/>
  <c r="X17" i="83"/>
  <c r="X16" i="83"/>
  <c r="X15" i="83"/>
  <c r="X14" i="83"/>
  <c r="X13" i="83"/>
  <c r="X12" i="83"/>
  <c r="X11" i="83"/>
  <c r="X10" i="83"/>
  <c r="X9" i="83"/>
  <c r="X8" i="83"/>
  <c r="X7" i="83"/>
  <c r="X6" i="83"/>
  <c r="X5" i="83"/>
  <c r="N104" i="83"/>
  <c r="N103" i="83"/>
  <c r="N102" i="83"/>
  <c r="N101" i="83"/>
  <c r="N100" i="83"/>
  <c r="N99" i="83"/>
  <c r="N98" i="83"/>
  <c r="N97" i="83"/>
  <c r="N96" i="83"/>
  <c r="N95" i="83"/>
  <c r="N94" i="83"/>
  <c r="N93" i="83"/>
  <c r="N92" i="83"/>
  <c r="N91" i="83"/>
  <c r="N90" i="83"/>
  <c r="N89" i="83"/>
  <c r="N88" i="83"/>
  <c r="N87" i="83"/>
  <c r="N86" i="83"/>
  <c r="N85" i="83"/>
  <c r="N84" i="83"/>
  <c r="N83" i="83"/>
  <c r="N82" i="83"/>
  <c r="N81" i="83"/>
  <c r="N80" i="83"/>
  <c r="N79" i="83"/>
  <c r="N78" i="83"/>
  <c r="N77" i="83"/>
  <c r="N76" i="83"/>
  <c r="N75" i="83"/>
  <c r="N74" i="83"/>
  <c r="N73" i="83"/>
  <c r="N72" i="83"/>
  <c r="N71" i="83"/>
  <c r="N70" i="83"/>
  <c r="N69" i="83"/>
  <c r="N68" i="83"/>
  <c r="N67" i="83"/>
  <c r="N66" i="83"/>
  <c r="N65" i="83"/>
  <c r="N64" i="83"/>
  <c r="N63" i="83"/>
  <c r="N62" i="83"/>
  <c r="N61" i="83"/>
  <c r="N60" i="83"/>
  <c r="N59" i="83"/>
  <c r="N58" i="83"/>
  <c r="N57" i="83"/>
  <c r="N56" i="83"/>
  <c r="N55" i="83"/>
  <c r="N54" i="83"/>
  <c r="N53" i="83"/>
  <c r="N52" i="83"/>
  <c r="N51" i="83"/>
  <c r="N50" i="83"/>
  <c r="N49" i="83"/>
  <c r="N48" i="83"/>
  <c r="N47" i="83"/>
  <c r="N46" i="83"/>
  <c r="N45" i="83"/>
  <c r="N44" i="83"/>
  <c r="N43" i="83"/>
  <c r="N42" i="83"/>
  <c r="N41" i="83"/>
  <c r="N40" i="83"/>
  <c r="N39" i="83"/>
  <c r="N38" i="83"/>
  <c r="N37" i="83"/>
  <c r="N36" i="83"/>
  <c r="N35" i="83"/>
  <c r="N34" i="83"/>
  <c r="N33" i="83"/>
  <c r="N32" i="83"/>
  <c r="N31" i="83"/>
  <c r="N30" i="83"/>
  <c r="N29" i="83"/>
  <c r="N28" i="83"/>
  <c r="N27" i="83"/>
  <c r="N26" i="83"/>
  <c r="N25" i="83"/>
  <c r="N24" i="83"/>
  <c r="N23" i="83"/>
  <c r="N22" i="83"/>
  <c r="N21" i="83"/>
  <c r="N20" i="83"/>
  <c r="N19" i="83"/>
  <c r="N18" i="83"/>
  <c r="N17" i="83"/>
  <c r="N16" i="83"/>
  <c r="N15" i="83"/>
  <c r="N14" i="83"/>
  <c r="N13" i="83"/>
  <c r="N12" i="83"/>
  <c r="N11" i="83"/>
  <c r="N10" i="83"/>
  <c r="N9" i="83"/>
  <c r="N8" i="83"/>
  <c r="N7" i="83"/>
  <c r="N6" i="83"/>
  <c r="N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74" i="83"/>
  <c r="D75" i="83"/>
  <c r="D76" i="83"/>
  <c r="D77" i="83"/>
  <c r="D78" i="83"/>
  <c r="D79" i="83"/>
  <c r="D80" i="83"/>
  <c r="D81" i="83"/>
  <c r="D82" i="83"/>
  <c r="D83" i="83"/>
  <c r="D84" i="83"/>
  <c r="D85" i="83"/>
  <c r="D86" i="83"/>
  <c r="D87" i="83"/>
  <c r="D88" i="83"/>
  <c r="D89" i="83"/>
  <c r="D90" i="83"/>
  <c r="D91" i="83"/>
  <c r="D92" i="83"/>
  <c r="D93" i="83"/>
  <c r="D94" i="83"/>
  <c r="D95" i="83"/>
  <c r="D96" i="83"/>
  <c r="D97" i="83"/>
  <c r="D98" i="83"/>
  <c r="D99" i="83"/>
  <c r="D100" i="83"/>
  <c r="D101" i="83"/>
  <c r="D102" i="83"/>
  <c r="D103" i="83"/>
  <c r="D104" i="83"/>
  <c r="D5" i="83"/>
  <c r="G16" i="82"/>
  <c r="I7" i="82"/>
  <c r="I8" i="82"/>
  <c r="I9" i="82"/>
  <c r="I10" i="82"/>
  <c r="I11" i="82"/>
  <c r="I12" i="82"/>
  <c r="I13" i="82"/>
  <c r="I14" i="82"/>
  <c r="I15" i="82"/>
  <c r="I16" i="82"/>
  <c r="I17" i="82"/>
  <c r="I18" i="82"/>
  <c r="I19" i="82"/>
  <c r="I20" i="82"/>
  <c r="I6" i="82"/>
  <c r="N167" i="81" l="1"/>
  <c r="N112" i="81"/>
  <c r="N73" i="81"/>
  <c r="N113" i="81"/>
  <c r="N140" i="81"/>
  <c r="N168" i="81"/>
  <c r="N102" i="81"/>
  <c r="N156" i="81"/>
  <c r="N184" i="81"/>
  <c r="N213" i="81"/>
  <c r="N241" i="81"/>
  <c r="N245" i="81" s="1"/>
  <c r="N196" i="81"/>
  <c r="AX7" i="82"/>
  <c r="AH6" i="82"/>
  <c r="H5" i="88" s="1"/>
  <c r="AF6" i="82"/>
  <c r="F4" i="88"/>
  <c r="AH17" i="90"/>
  <c r="AF17" i="82"/>
  <c r="AH17" i="82"/>
  <c r="H16" i="88" s="1"/>
  <c r="AH13" i="90"/>
  <c r="AF13" i="82"/>
  <c r="F11" i="88"/>
  <c r="AH13" i="82"/>
  <c r="H12" i="88" s="1"/>
  <c r="AH9" i="90"/>
  <c r="AF9" i="82"/>
  <c r="F7" i="88"/>
  <c r="AH9" i="82"/>
  <c r="N125" i="81"/>
  <c r="AH15" i="90"/>
  <c r="AF15" i="82"/>
  <c r="AH15" i="82"/>
  <c r="H14" i="88" s="1"/>
  <c r="N32" i="81"/>
  <c r="N39" i="81" s="1"/>
  <c r="O38" i="81" s="1"/>
  <c r="AH20" i="90"/>
  <c r="AF20" i="82"/>
  <c r="F18" i="88"/>
  <c r="AH20" i="82"/>
  <c r="J21" i="82"/>
  <c r="AP223" i="82" s="1"/>
  <c r="AH16" i="90"/>
  <c r="AF16" i="82"/>
  <c r="AH16" i="82"/>
  <c r="AH12" i="90"/>
  <c r="AF12" i="82"/>
  <c r="F10" i="88"/>
  <c r="AH12" i="82"/>
  <c r="AH8" i="90"/>
  <c r="AF8" i="82"/>
  <c r="F6" i="88"/>
  <c r="AH8" i="82"/>
  <c r="AH19" i="90"/>
  <c r="AF19" i="82"/>
  <c r="AH19" i="82"/>
  <c r="H18" i="88" s="1"/>
  <c r="AH11" i="90"/>
  <c r="AF11" i="82"/>
  <c r="AH11" i="82"/>
  <c r="H10" i="88" s="1"/>
  <c r="AH7" i="90"/>
  <c r="AF7" i="82"/>
  <c r="AH7" i="82"/>
  <c r="AH18" i="90"/>
  <c r="AH18" i="82"/>
  <c r="H17" i="88" s="1"/>
  <c r="AF18" i="82"/>
  <c r="AH14" i="82"/>
  <c r="AF14" i="82"/>
  <c r="AH10" i="90"/>
  <c r="AH10" i="82"/>
  <c r="H9" i="88" s="1"/>
  <c r="AF10" i="82"/>
  <c r="AO147" i="82"/>
  <c r="AO151" i="82"/>
  <c r="AO155" i="82"/>
  <c r="AO159" i="82"/>
  <c r="AO146" i="82"/>
  <c r="AO150" i="82"/>
  <c r="AO154" i="82"/>
  <c r="AO158" i="82"/>
  <c r="AO152" i="82"/>
  <c r="AO160" i="82"/>
  <c r="AO149" i="82"/>
  <c r="AO153" i="82"/>
  <c r="AO157" i="82"/>
  <c r="AO148" i="82"/>
  <c r="AO156" i="82"/>
  <c r="N141" i="81"/>
  <c r="N197" i="81"/>
  <c r="N226" i="81"/>
  <c r="N88" i="81"/>
  <c r="N169" i="81"/>
  <c r="N99" i="81"/>
  <c r="N72" i="81"/>
  <c r="N153" i="81"/>
  <c r="N86" i="81"/>
  <c r="N58" i="81"/>
  <c r="N139" i="81"/>
  <c r="N45" i="81"/>
  <c r="N75" i="81"/>
  <c r="N170" i="81"/>
  <c r="N198" i="81"/>
  <c r="N227" i="81"/>
  <c r="N128" i="81"/>
  <c r="N89" i="81"/>
  <c r="N142" i="81"/>
  <c r="O244" i="81"/>
  <c r="T240" i="81"/>
  <c r="T242" i="81"/>
  <c r="N115" i="81"/>
  <c r="N114" i="81"/>
  <c r="N155" i="81"/>
  <c r="N183" i="81"/>
  <c r="N212" i="81"/>
  <c r="N217" i="81" s="1"/>
  <c r="N60" i="81"/>
  <c r="N74" i="81"/>
  <c r="N79" i="81" s="1"/>
  <c r="N127" i="81"/>
  <c r="N101" i="81"/>
  <c r="N46" i="81"/>
  <c r="N126" i="81"/>
  <c r="N154" i="81"/>
  <c r="N182" i="81"/>
  <c r="N100" i="81"/>
  <c r="N59" i="81"/>
  <c r="N87" i="81"/>
  <c r="S271" i="81"/>
  <c r="T271" i="81" s="1"/>
  <c r="S269" i="81"/>
  <c r="T269" i="81" s="1"/>
  <c r="S267" i="81"/>
  <c r="T267" i="81" s="1"/>
  <c r="S257" i="81"/>
  <c r="T257" i="81" s="1"/>
  <c r="S274" i="81"/>
  <c r="T274" i="81" s="1"/>
  <c r="S265" i="81"/>
  <c r="T265" i="81" s="1"/>
  <c r="S260" i="81"/>
  <c r="T260" i="81" s="1"/>
  <c r="S255" i="81"/>
  <c r="T255" i="81" s="1"/>
  <c r="S253" i="81"/>
  <c r="T253" i="81" s="1"/>
  <c r="S251" i="81"/>
  <c r="T251" i="81" s="1"/>
  <c r="S258" i="81"/>
  <c r="T258" i="81" s="1"/>
  <c r="S254" i="81"/>
  <c r="T254" i="81" s="1"/>
  <c r="S252" i="81"/>
  <c r="T252" i="81" s="1"/>
  <c r="S273" i="81"/>
  <c r="T273" i="81" s="1"/>
  <c r="S270" i="81"/>
  <c r="T270" i="81" s="1"/>
  <c r="S268" i="81"/>
  <c r="T268" i="81" s="1"/>
  <c r="S266" i="81"/>
  <c r="T266" i="81" s="1"/>
  <c r="S259" i="81"/>
  <c r="T259" i="81" s="1"/>
  <c r="S256" i="81"/>
  <c r="T256" i="81" s="1"/>
  <c r="S272" i="81"/>
  <c r="T272" i="81" s="1"/>
  <c r="S128" i="81"/>
  <c r="S242" i="81"/>
  <c r="S230" i="81"/>
  <c r="S226" i="81"/>
  <c r="S223" i="81"/>
  <c r="S218" i="81"/>
  <c r="S213" i="81"/>
  <c r="S246" i="81"/>
  <c r="T246" i="81" s="1"/>
  <c r="S243" i="81"/>
  <c r="T243" i="81" s="1"/>
  <c r="S240" i="81"/>
  <c r="S237" i="81"/>
  <c r="T237" i="81" s="1"/>
  <c r="S232" i="81"/>
  <c r="S229" i="81"/>
  <c r="S224" i="81"/>
  <c r="S217" i="81"/>
  <c r="S214" i="81"/>
  <c r="S211" i="81"/>
  <c r="S245" i="81"/>
  <c r="T245" i="81" s="1"/>
  <c r="S238" i="81"/>
  <c r="T238" i="81" s="1"/>
  <c r="S231" i="81"/>
  <c r="S227" i="81"/>
  <c r="S216" i="81"/>
  <c r="S212" i="81"/>
  <c r="S209" i="81"/>
  <c r="S244" i="81"/>
  <c r="T244" i="81" s="1"/>
  <c r="S241" i="81"/>
  <c r="T241" i="81" s="1"/>
  <c r="S239" i="81"/>
  <c r="T239" i="81" s="1"/>
  <c r="S228" i="81"/>
  <c r="S225" i="81"/>
  <c r="S215" i="81"/>
  <c r="S210" i="81"/>
  <c r="S89" i="81"/>
  <c r="AW13" i="82"/>
  <c r="AW12" i="82"/>
  <c r="H13" i="88"/>
  <c r="AH14" i="90"/>
  <c r="S88" i="81"/>
  <c r="AH6" i="90"/>
  <c r="S66" i="81"/>
  <c r="S74" i="81"/>
  <c r="S99" i="81"/>
  <c r="S62" i="81"/>
  <c r="S73" i="81"/>
  <c r="S72" i="81"/>
  <c r="S125" i="81"/>
  <c r="S203" i="81"/>
  <c r="S199" i="81"/>
  <c r="S188" i="81"/>
  <c r="S184" i="81"/>
  <c r="S182" i="81"/>
  <c r="S180" i="81"/>
  <c r="S173" i="81"/>
  <c r="S167" i="81"/>
  <c r="S160" i="81"/>
  <c r="S156" i="81"/>
  <c r="S154" i="81"/>
  <c r="S147" i="81"/>
  <c r="S143" i="81"/>
  <c r="S153" i="81"/>
  <c r="S146" i="81"/>
  <c r="S142" i="81"/>
  <c r="S175" i="81"/>
  <c r="S171" i="81"/>
  <c r="S158" i="81"/>
  <c r="S155" i="81"/>
  <c r="S152" i="81"/>
  <c r="S145" i="81"/>
  <c r="S139" i="81"/>
  <c r="S189" i="81"/>
  <c r="S185" i="81"/>
  <c r="S138" i="81"/>
  <c r="S202" i="81"/>
  <c r="S198" i="81"/>
  <c r="S196" i="81"/>
  <c r="S194" i="81"/>
  <c r="S187" i="81"/>
  <c r="S181" i="81"/>
  <c r="S172" i="81"/>
  <c r="S169" i="81"/>
  <c r="S166" i="81"/>
  <c r="S159" i="81"/>
  <c r="S140" i="81"/>
  <c r="S195" i="81"/>
  <c r="S186" i="81"/>
  <c r="S183" i="81"/>
  <c r="S144" i="81"/>
  <c r="S141" i="81"/>
  <c r="S201" i="81"/>
  <c r="S200" i="81"/>
  <c r="S197" i="81"/>
  <c r="S174" i="81"/>
  <c r="S170" i="81"/>
  <c r="S168" i="81"/>
  <c r="S161" i="81"/>
  <c r="S157" i="81"/>
  <c r="S75" i="81"/>
  <c r="S100" i="81"/>
  <c r="S133" i="81"/>
  <c r="S111" i="81"/>
  <c r="S112" i="81"/>
  <c r="S93" i="81"/>
  <c r="S124" i="81"/>
  <c r="S61" i="81"/>
  <c r="S87" i="81"/>
  <c r="S86" i="81"/>
  <c r="S79" i="81"/>
  <c r="S104" i="81"/>
  <c r="S65" i="81"/>
  <c r="S59" i="81"/>
  <c r="S98" i="81"/>
  <c r="S120" i="81"/>
  <c r="S132" i="81"/>
  <c r="S107" i="81"/>
  <c r="S119" i="81"/>
  <c r="S131" i="81"/>
  <c r="S71" i="81"/>
  <c r="S85" i="81"/>
  <c r="S106" i="81"/>
  <c r="S118" i="81"/>
  <c r="S130" i="81"/>
  <c r="S80" i="81"/>
  <c r="S94" i="81"/>
  <c r="S105" i="81"/>
  <c r="S117" i="81"/>
  <c r="S129" i="81"/>
  <c r="S116" i="81"/>
  <c r="S78" i="81"/>
  <c r="S92" i="81"/>
  <c r="S103" i="81"/>
  <c r="S115" i="81"/>
  <c r="S127" i="81"/>
  <c r="S77" i="81"/>
  <c r="S91" i="81"/>
  <c r="S102" i="81"/>
  <c r="S114" i="81"/>
  <c r="S126" i="81"/>
  <c r="S57" i="81"/>
  <c r="F12" i="88"/>
  <c r="R16" i="89"/>
  <c r="F15" i="88"/>
  <c r="R19" i="89"/>
  <c r="R15" i="89"/>
  <c r="H8" i="88"/>
  <c r="R11" i="89"/>
  <c r="F16" i="88"/>
  <c r="R20" i="89"/>
  <c r="R22" i="89"/>
  <c r="H15" i="88"/>
  <c r="F14" i="88"/>
  <c r="R18" i="89"/>
  <c r="H11" i="88"/>
  <c r="R14" i="89"/>
  <c r="H7" i="88"/>
  <c r="R10" i="89"/>
  <c r="F8" i="88"/>
  <c r="R12" i="89"/>
  <c r="BF10" i="82"/>
  <c r="R8" i="89"/>
  <c r="F17" i="88"/>
  <c r="R21" i="89"/>
  <c r="F13" i="88"/>
  <c r="R17" i="89"/>
  <c r="F9" i="88"/>
  <c r="R13" i="89"/>
  <c r="H6" i="88"/>
  <c r="F5" i="88"/>
  <c r="R9" i="89"/>
  <c r="S63" i="81"/>
  <c r="S58" i="81"/>
  <c r="S64" i="81"/>
  <c r="AW7" i="82"/>
  <c r="AW11" i="82"/>
  <c r="AW8" i="82"/>
  <c r="AW5" i="82"/>
  <c r="AW6" i="82"/>
  <c r="AW10" i="82"/>
  <c r="AW9" i="82"/>
  <c r="AX10" i="82"/>
  <c r="J20" i="82"/>
  <c r="AP208" i="82" s="1"/>
  <c r="G18" i="82"/>
  <c r="G10" i="82"/>
  <c r="G12" i="82"/>
  <c r="J18" i="82"/>
  <c r="AP188" i="82" s="1"/>
  <c r="J14" i="82"/>
  <c r="AP128" i="82" s="1"/>
  <c r="J10" i="82"/>
  <c r="AP68" i="82" s="1"/>
  <c r="G17" i="82"/>
  <c r="G9" i="82"/>
  <c r="J16" i="82"/>
  <c r="AP156" i="82" s="1"/>
  <c r="J8" i="82"/>
  <c r="AP18" i="82" s="1"/>
  <c r="G14" i="82"/>
  <c r="G20" i="82"/>
  <c r="J19" i="82"/>
  <c r="AP192" i="82" s="1"/>
  <c r="J11" i="82"/>
  <c r="AP76" i="82" s="1"/>
  <c r="J6" i="82"/>
  <c r="J17" i="82"/>
  <c r="AP164" i="82" s="1"/>
  <c r="J13" i="82"/>
  <c r="AP104" i="82" s="1"/>
  <c r="J9" i="82"/>
  <c r="AP41" i="82" s="1"/>
  <c r="G8" i="82"/>
  <c r="J15" i="82"/>
  <c r="AP136" i="82" s="1"/>
  <c r="J7" i="82"/>
  <c r="AP10" i="82" s="1"/>
  <c r="G19" i="82"/>
  <c r="G15" i="82"/>
  <c r="G11" i="82"/>
  <c r="G7" i="82"/>
  <c r="G6" i="82"/>
  <c r="G13" i="82"/>
  <c r="J12" i="82"/>
  <c r="AP88" i="82" s="1"/>
  <c r="N231" i="81" l="1"/>
  <c r="AX5" i="82"/>
  <c r="AX11" i="82"/>
  <c r="AP232" i="82"/>
  <c r="AX9" i="82"/>
  <c r="N146" i="81"/>
  <c r="T139" i="81" s="1"/>
  <c r="N174" i="81"/>
  <c r="AP226" i="82"/>
  <c r="AP222" i="82"/>
  <c r="AP228" i="82"/>
  <c r="N202" i="81"/>
  <c r="T195" i="81" s="1"/>
  <c r="AP229" i="82"/>
  <c r="AP235" i="82"/>
  <c r="AP221" i="82"/>
  <c r="AP231" i="82"/>
  <c r="AO71" i="82"/>
  <c r="AO75" i="82"/>
  <c r="AO79" i="82"/>
  <c r="AO83" i="82"/>
  <c r="AO73" i="82"/>
  <c r="AO76" i="82"/>
  <c r="AO81" i="82"/>
  <c r="AO84" i="82"/>
  <c r="AO78" i="82"/>
  <c r="AO77" i="82"/>
  <c r="AO80" i="82"/>
  <c r="AO85" i="82"/>
  <c r="AO72" i="82"/>
  <c r="AO74" i="82"/>
  <c r="AO82" i="82"/>
  <c r="AO207" i="82"/>
  <c r="AO211" i="82"/>
  <c r="AO215" i="82"/>
  <c r="AO219" i="82"/>
  <c r="AO206" i="82"/>
  <c r="AO214" i="82"/>
  <c r="AO218" i="82"/>
  <c r="AO210" i="82"/>
  <c r="AO213" i="82"/>
  <c r="AO217" i="82"/>
  <c r="AO208" i="82"/>
  <c r="AO212" i="82"/>
  <c r="AO220" i="82"/>
  <c r="AO209" i="82"/>
  <c r="AO216" i="82"/>
  <c r="AO42" i="82"/>
  <c r="AO43" i="82"/>
  <c r="AO47" i="82"/>
  <c r="AO51" i="82"/>
  <c r="AO55" i="82"/>
  <c r="AO44" i="82"/>
  <c r="AO49" i="82"/>
  <c r="AO52" i="82"/>
  <c r="AO45" i="82"/>
  <c r="AO48" i="82"/>
  <c r="AO53" i="82"/>
  <c r="AO46" i="82"/>
  <c r="AO54" i="82"/>
  <c r="AO41" i="82"/>
  <c r="AO50" i="82"/>
  <c r="AO103" i="82"/>
  <c r="AO107" i="82"/>
  <c r="AO111" i="82"/>
  <c r="AO115" i="82"/>
  <c r="AO105" i="82"/>
  <c r="AO108" i="82"/>
  <c r="AO113" i="82"/>
  <c r="AO102" i="82"/>
  <c r="AO110" i="82"/>
  <c r="AO114" i="82"/>
  <c r="AO109" i="82"/>
  <c r="AO101" i="82"/>
  <c r="AO112" i="82"/>
  <c r="AO104" i="82"/>
  <c r="AO106" i="82"/>
  <c r="AO131" i="82"/>
  <c r="AO135" i="82"/>
  <c r="AO139" i="82"/>
  <c r="AO143" i="82"/>
  <c r="AO134" i="82"/>
  <c r="AO138" i="82"/>
  <c r="AO142" i="82"/>
  <c r="AO132" i="82"/>
  <c r="AO136" i="82"/>
  <c r="AO144" i="82"/>
  <c r="AO133" i="82"/>
  <c r="AO137" i="82"/>
  <c r="AO141" i="82"/>
  <c r="AO145" i="82"/>
  <c r="AO140" i="82"/>
  <c r="AO17" i="82"/>
  <c r="AO21" i="82"/>
  <c r="AO25" i="82"/>
  <c r="AO38" i="82"/>
  <c r="AO18" i="82"/>
  <c r="AO23" i="82"/>
  <c r="AO35" i="82"/>
  <c r="AO40" i="82"/>
  <c r="AO22" i="82"/>
  <c r="AO39" i="82"/>
  <c r="AO20" i="82"/>
  <c r="AO24" i="82"/>
  <c r="AO37" i="82"/>
  <c r="AO19" i="82"/>
  <c r="AO36" i="82"/>
  <c r="AP7" i="82"/>
  <c r="AP6" i="82"/>
  <c r="AP8" i="82"/>
  <c r="AP5" i="82"/>
  <c r="AO116" i="82"/>
  <c r="AO119" i="82"/>
  <c r="AO123" i="82"/>
  <c r="AO127" i="82"/>
  <c r="AO118" i="82"/>
  <c r="AO122" i="82"/>
  <c r="AO126" i="82"/>
  <c r="AO130" i="82"/>
  <c r="AO120" i="82"/>
  <c r="AO117" i="82"/>
  <c r="AO121" i="82"/>
  <c r="AO125" i="82"/>
  <c r="AO129" i="82"/>
  <c r="AO124" i="82"/>
  <c r="AO128" i="82"/>
  <c r="AO163" i="82"/>
  <c r="AO167" i="82"/>
  <c r="AO171" i="82"/>
  <c r="AO175" i="82"/>
  <c r="AO170" i="82"/>
  <c r="AO174" i="82"/>
  <c r="AO162" i="82"/>
  <c r="AO166" i="82"/>
  <c r="AO168" i="82"/>
  <c r="AO161" i="82"/>
  <c r="AO165" i="82"/>
  <c r="AO169" i="82"/>
  <c r="AO173" i="82"/>
  <c r="AO164" i="82"/>
  <c r="AO172" i="82"/>
  <c r="AO87" i="82"/>
  <c r="AO91" i="82"/>
  <c r="AO95" i="82"/>
  <c r="AO99" i="82"/>
  <c r="AO89" i="82"/>
  <c r="AO92" i="82"/>
  <c r="AO97" i="82"/>
  <c r="AO100" i="82"/>
  <c r="AO86" i="82"/>
  <c r="AO94" i="82"/>
  <c r="AO98" i="82"/>
  <c r="AO93" i="82"/>
  <c r="AO96" i="82"/>
  <c r="AO88" i="82"/>
  <c r="AO90" i="82"/>
  <c r="BF53" i="82"/>
  <c r="BF57" i="82"/>
  <c r="BF61" i="82"/>
  <c r="BF65" i="82"/>
  <c r="BF56" i="82"/>
  <c r="BF60" i="82"/>
  <c r="BF64" i="82"/>
  <c r="BF55" i="82"/>
  <c r="BF63" i="82"/>
  <c r="BF54" i="82"/>
  <c r="BF62" i="82"/>
  <c r="BF67" i="82"/>
  <c r="BF59" i="82"/>
  <c r="BF66" i="82"/>
  <c r="BF58" i="82"/>
  <c r="AP81" i="82"/>
  <c r="AP75" i="82"/>
  <c r="AP71" i="82"/>
  <c r="AP72" i="82"/>
  <c r="BF113" i="82"/>
  <c r="BF117" i="82"/>
  <c r="BF121" i="82"/>
  <c r="BF125" i="82"/>
  <c r="BF116" i="82"/>
  <c r="BF120" i="82"/>
  <c r="BF124" i="82"/>
  <c r="BF119" i="82"/>
  <c r="BF127" i="82"/>
  <c r="BF118" i="82"/>
  <c r="BF126" i="82"/>
  <c r="BF115" i="82"/>
  <c r="BF123" i="82"/>
  <c r="BF114" i="82"/>
  <c r="BF122" i="82"/>
  <c r="AP137" i="82"/>
  <c r="AP134" i="82"/>
  <c r="AP131" i="82"/>
  <c r="AP132" i="82"/>
  <c r="AP193" i="82"/>
  <c r="AP203" i="82"/>
  <c r="AP204" i="82"/>
  <c r="BF20" i="82"/>
  <c r="BF24" i="82"/>
  <c r="BF19" i="82"/>
  <c r="BF23" i="82"/>
  <c r="BF22" i="82"/>
  <c r="BF21" i="82"/>
  <c r="BF25" i="82"/>
  <c r="BF18" i="82"/>
  <c r="BF17" i="82"/>
  <c r="AP36" i="82"/>
  <c r="AP17" i="82"/>
  <c r="AP39" i="82"/>
  <c r="BF69" i="82"/>
  <c r="BF73" i="82"/>
  <c r="BF77" i="82"/>
  <c r="BF81" i="82"/>
  <c r="BF68" i="82"/>
  <c r="BF72" i="82"/>
  <c r="BF76" i="82"/>
  <c r="BF80" i="82"/>
  <c r="BF71" i="82"/>
  <c r="BF79" i="82"/>
  <c r="BF70" i="82"/>
  <c r="BF78" i="82"/>
  <c r="BF75" i="82"/>
  <c r="BF82" i="82"/>
  <c r="BF74" i="82"/>
  <c r="AP91" i="82"/>
  <c r="AP98" i="82"/>
  <c r="AP100" i="82"/>
  <c r="BF189" i="82"/>
  <c r="BF193" i="82"/>
  <c r="BF197" i="82"/>
  <c r="BF201" i="82"/>
  <c r="BF188" i="82"/>
  <c r="BF192" i="82"/>
  <c r="BF196" i="82"/>
  <c r="BF200" i="82"/>
  <c r="BF191" i="82"/>
  <c r="BF199" i="82"/>
  <c r="BF194" i="82"/>
  <c r="BF198" i="82"/>
  <c r="BF195" i="82"/>
  <c r="BF190" i="82"/>
  <c r="BF202" i="82"/>
  <c r="AP218" i="82"/>
  <c r="AP219" i="82"/>
  <c r="AP220" i="82"/>
  <c r="BF37" i="82"/>
  <c r="BF41" i="82"/>
  <c r="BF36" i="82"/>
  <c r="BF40" i="82"/>
  <c r="BF39" i="82"/>
  <c r="BF38" i="82"/>
  <c r="BF35" i="82"/>
  <c r="BF43" i="82"/>
  <c r="BF42" i="82"/>
  <c r="AP51" i="82"/>
  <c r="AP55" i="82"/>
  <c r="AP52" i="82"/>
  <c r="BF85" i="82"/>
  <c r="BF89" i="82"/>
  <c r="BF93" i="82"/>
  <c r="BF97" i="82"/>
  <c r="BF84" i="82"/>
  <c r="BF88" i="82"/>
  <c r="BF92" i="82"/>
  <c r="BF96" i="82"/>
  <c r="BF87" i="82"/>
  <c r="BF95" i="82"/>
  <c r="BF86" i="82"/>
  <c r="BF94" i="82"/>
  <c r="BF83" i="82"/>
  <c r="BF91" i="82"/>
  <c r="BF90" i="82"/>
  <c r="AP109" i="82"/>
  <c r="AP105" i="82"/>
  <c r="AP103" i="82"/>
  <c r="BF145" i="82"/>
  <c r="BF149" i="82"/>
  <c r="BF153" i="82"/>
  <c r="BF157" i="82"/>
  <c r="BF144" i="82"/>
  <c r="BF148" i="82"/>
  <c r="BF152" i="82"/>
  <c r="BF156" i="82"/>
  <c r="BF143" i="82"/>
  <c r="BF151" i="82"/>
  <c r="BF150" i="82"/>
  <c r="BF147" i="82"/>
  <c r="BF155" i="82"/>
  <c r="BF146" i="82"/>
  <c r="BF154" i="82"/>
  <c r="AP161" i="82"/>
  <c r="AP162" i="82"/>
  <c r="AP163" i="82"/>
  <c r="AP234" i="82"/>
  <c r="AP233" i="82"/>
  <c r="AP227" i="82"/>
  <c r="AP224" i="82"/>
  <c r="AX133" i="82"/>
  <c r="AX138" i="82"/>
  <c r="AX140" i="82"/>
  <c r="AX136" i="82"/>
  <c r="AX139" i="82"/>
  <c r="AX141" i="82"/>
  <c r="AX144" i="82"/>
  <c r="AX143" i="82"/>
  <c r="AX131" i="82"/>
  <c r="AX137" i="82"/>
  <c r="AX142" i="82"/>
  <c r="AX145" i="82"/>
  <c r="AX132" i="82"/>
  <c r="AX135" i="82"/>
  <c r="AX134" i="82"/>
  <c r="AP153" i="82"/>
  <c r="AP150" i="82"/>
  <c r="AP159" i="82"/>
  <c r="AP152" i="82"/>
  <c r="AP69" i="82"/>
  <c r="AP65" i="82"/>
  <c r="AP66" i="82"/>
  <c r="AP64" i="82"/>
  <c r="AP129" i="82"/>
  <c r="AP130" i="82"/>
  <c r="AP127" i="82"/>
  <c r="AP124" i="82"/>
  <c r="AP189" i="82"/>
  <c r="AP190" i="82"/>
  <c r="AP183" i="82"/>
  <c r="AP184" i="82"/>
  <c r="AP12" i="82"/>
  <c r="AP16" i="82"/>
  <c r="AO191" i="82"/>
  <c r="AO195" i="82"/>
  <c r="AO199" i="82"/>
  <c r="AO203" i="82"/>
  <c r="AO194" i="82"/>
  <c r="AO202" i="82"/>
  <c r="AO198" i="82"/>
  <c r="AO205" i="82"/>
  <c r="AO192" i="82"/>
  <c r="AO200" i="82"/>
  <c r="AO193" i="82"/>
  <c r="AO197" i="82"/>
  <c r="AO201" i="82"/>
  <c r="AO196" i="82"/>
  <c r="AO204" i="82"/>
  <c r="AO59" i="82"/>
  <c r="AO63" i="82"/>
  <c r="AO67" i="82"/>
  <c r="AO57" i="82"/>
  <c r="AO60" i="82"/>
  <c r="AO65" i="82"/>
  <c r="AO68" i="82"/>
  <c r="AO64" i="82"/>
  <c r="AO69" i="82"/>
  <c r="AO62" i="82"/>
  <c r="AO70" i="82"/>
  <c r="AO56" i="82"/>
  <c r="AO61" i="82"/>
  <c r="AO66" i="82"/>
  <c r="AO58" i="82"/>
  <c r="AP73" i="82"/>
  <c r="AP82" i="82"/>
  <c r="AP84" i="82"/>
  <c r="AP133" i="82"/>
  <c r="AP143" i="82"/>
  <c r="AP144" i="82"/>
  <c r="BF173" i="82"/>
  <c r="BF177" i="82"/>
  <c r="BF181" i="82"/>
  <c r="BF185" i="82"/>
  <c r="BF176" i="82"/>
  <c r="BF180" i="82"/>
  <c r="BF184" i="82"/>
  <c r="BF175" i="82"/>
  <c r="BF183" i="82"/>
  <c r="BF182" i="82"/>
  <c r="BF187" i="82"/>
  <c r="BF178" i="82"/>
  <c r="BF174" i="82"/>
  <c r="BF179" i="82"/>
  <c r="BF186" i="82"/>
  <c r="AP205" i="82"/>
  <c r="AP202" i="82"/>
  <c r="AP195" i="82"/>
  <c r="AP200" i="82"/>
  <c r="AP20" i="82"/>
  <c r="AP25" i="82"/>
  <c r="AP38" i="82"/>
  <c r="AP35" i="82"/>
  <c r="AP99" i="82"/>
  <c r="AP97" i="82"/>
  <c r="AP95" i="82"/>
  <c r="AP96" i="82"/>
  <c r="AP217" i="82"/>
  <c r="AP214" i="82"/>
  <c r="AP215" i="82"/>
  <c r="AP216" i="82"/>
  <c r="AP45" i="82"/>
  <c r="AP46" i="82"/>
  <c r="AP50" i="82"/>
  <c r="AP48" i="82"/>
  <c r="AP115" i="82"/>
  <c r="AP107" i="82"/>
  <c r="AP114" i="82"/>
  <c r="AP112" i="82"/>
  <c r="AP173" i="82"/>
  <c r="AP174" i="82"/>
  <c r="AP175" i="82"/>
  <c r="AP172" i="82"/>
  <c r="BF215" i="82"/>
  <c r="BF205" i="82"/>
  <c r="BF209" i="82"/>
  <c r="BF213" i="82"/>
  <c r="BF204" i="82"/>
  <c r="BF208" i="82"/>
  <c r="BF212" i="82"/>
  <c r="BF207" i="82"/>
  <c r="BF217" i="82"/>
  <c r="BF214" i="82"/>
  <c r="BF216" i="82"/>
  <c r="BF210" i="82"/>
  <c r="BF206" i="82"/>
  <c r="BF211" i="82"/>
  <c r="BF203" i="82"/>
  <c r="AP230" i="82"/>
  <c r="AP225" i="82"/>
  <c r="AP149" i="82"/>
  <c r="AP146" i="82"/>
  <c r="AP151" i="82"/>
  <c r="AP148" i="82"/>
  <c r="AX52" i="82"/>
  <c r="AX51" i="82"/>
  <c r="AX49" i="82"/>
  <c r="AX47" i="82"/>
  <c r="AX53" i="82"/>
  <c r="AX55" i="82"/>
  <c r="AX44" i="82"/>
  <c r="AX46" i="82"/>
  <c r="AX50" i="82"/>
  <c r="AX54" i="82"/>
  <c r="AX48" i="82"/>
  <c r="AX45" i="82"/>
  <c r="AP61" i="82"/>
  <c r="AP57" i="82"/>
  <c r="AP63" i="82"/>
  <c r="AP60" i="82"/>
  <c r="AX114" i="82"/>
  <c r="AX101" i="82"/>
  <c r="AX106" i="82"/>
  <c r="AX112" i="82"/>
  <c r="AX111" i="82"/>
  <c r="AX110" i="82"/>
  <c r="AX105" i="82"/>
  <c r="AX104" i="82"/>
  <c r="AX103" i="82"/>
  <c r="AX113" i="82"/>
  <c r="AX115" i="82"/>
  <c r="AX109" i="82"/>
  <c r="AX108" i="82"/>
  <c r="AX107" i="82"/>
  <c r="AX102" i="82"/>
  <c r="AP125" i="82"/>
  <c r="AP126" i="82"/>
  <c r="AP123" i="82"/>
  <c r="AP120" i="82"/>
  <c r="AX174" i="82"/>
  <c r="AX172" i="82"/>
  <c r="AX171" i="82"/>
  <c r="AX164" i="82"/>
  <c r="AX169" i="82"/>
  <c r="AX170" i="82"/>
  <c r="AX173" i="82"/>
  <c r="AX162" i="82"/>
  <c r="AX175" i="82"/>
  <c r="AX166" i="82"/>
  <c r="AX161" i="82"/>
  <c r="AX168" i="82"/>
  <c r="AX167" i="82"/>
  <c r="AJ22" i="90" s="1"/>
  <c r="AM22" i="90" s="1"/>
  <c r="AO22" i="90" s="1"/>
  <c r="AT176" i="90" s="1"/>
  <c r="AX165" i="82"/>
  <c r="AX163" i="82"/>
  <c r="AP185" i="82"/>
  <c r="AP186" i="82"/>
  <c r="AP187" i="82"/>
  <c r="AP180" i="82"/>
  <c r="BF16" i="82"/>
  <c r="BF14" i="82"/>
  <c r="BF15" i="82"/>
  <c r="AP15" i="82"/>
  <c r="AP13" i="82"/>
  <c r="AO6" i="82"/>
  <c r="AO7" i="82"/>
  <c r="AO8" i="82"/>
  <c r="AO5" i="82"/>
  <c r="AO9" i="82"/>
  <c r="AO13" i="82"/>
  <c r="AO10" i="82"/>
  <c r="AO15" i="82"/>
  <c r="AO12" i="82"/>
  <c r="AO16" i="82"/>
  <c r="AO14" i="82"/>
  <c r="AO11" i="82"/>
  <c r="AO179" i="82"/>
  <c r="AO183" i="82"/>
  <c r="AO187" i="82"/>
  <c r="AO182" i="82"/>
  <c r="AO190" i="82"/>
  <c r="AO178" i="82"/>
  <c r="AO186" i="82"/>
  <c r="AO176" i="82"/>
  <c r="AO184" i="82"/>
  <c r="AO177" i="82"/>
  <c r="AO181" i="82"/>
  <c r="AO185" i="82"/>
  <c r="AO189" i="82"/>
  <c r="AO180" i="82"/>
  <c r="AO188" i="82"/>
  <c r="AX62" i="82"/>
  <c r="AX67" i="82"/>
  <c r="AX61" i="82"/>
  <c r="AX63" i="82"/>
  <c r="AX66" i="82"/>
  <c r="AX56" i="82"/>
  <c r="AX58" i="82"/>
  <c r="AX65" i="82"/>
  <c r="AX68" i="82"/>
  <c r="AX70" i="82"/>
  <c r="AX64" i="82"/>
  <c r="AX57" i="82"/>
  <c r="AX60" i="82"/>
  <c r="AX59" i="82"/>
  <c r="AX69" i="82"/>
  <c r="AP77" i="82"/>
  <c r="AP83" i="82"/>
  <c r="AP79" i="82"/>
  <c r="AP80" i="82"/>
  <c r="AX121" i="82"/>
  <c r="AX124" i="82"/>
  <c r="AX123" i="82"/>
  <c r="AX127" i="82"/>
  <c r="AX130" i="82"/>
  <c r="AX117" i="82"/>
  <c r="AX120" i="82"/>
  <c r="AX119" i="82"/>
  <c r="AX118" i="82"/>
  <c r="AX129" i="82"/>
  <c r="AX126" i="82"/>
  <c r="AX128" i="82"/>
  <c r="AX116" i="82"/>
  <c r="AX122" i="82"/>
  <c r="AX125" i="82"/>
  <c r="AP145" i="82"/>
  <c r="AP142" i="82"/>
  <c r="AP139" i="82"/>
  <c r="AP140" i="82"/>
  <c r="AX184" i="82"/>
  <c r="AX190" i="82"/>
  <c r="AX185" i="82"/>
  <c r="AX188" i="82"/>
  <c r="AX176" i="82"/>
  <c r="AX181" i="82"/>
  <c r="AX186" i="82"/>
  <c r="AX178" i="82"/>
  <c r="AX180" i="82"/>
  <c r="AX183" i="82"/>
  <c r="AX189" i="82"/>
  <c r="AX187" i="82"/>
  <c r="AX182" i="82"/>
  <c r="AX177" i="82"/>
  <c r="AX179" i="82"/>
  <c r="AP201" i="82"/>
  <c r="AP198" i="82"/>
  <c r="AP191" i="82"/>
  <c r="AP196" i="82"/>
  <c r="AX16" i="82"/>
  <c r="AX18" i="82"/>
  <c r="AX14" i="82"/>
  <c r="AX19" i="82"/>
  <c r="AX17" i="82"/>
  <c r="AX20" i="82"/>
  <c r="AX22" i="82"/>
  <c r="AX15" i="82"/>
  <c r="AX21" i="82"/>
  <c r="AP37" i="82"/>
  <c r="AP23" i="82"/>
  <c r="AP24" i="82"/>
  <c r="AP22" i="82"/>
  <c r="AX82" i="82"/>
  <c r="AX77" i="82"/>
  <c r="AX78" i="82"/>
  <c r="AX84" i="82"/>
  <c r="AX73" i="82"/>
  <c r="AX76" i="82"/>
  <c r="AX79" i="82"/>
  <c r="AX71" i="82"/>
  <c r="AX85" i="82"/>
  <c r="AX81" i="82"/>
  <c r="AX80" i="82"/>
  <c r="AX83" i="82"/>
  <c r="AX72" i="82"/>
  <c r="AX75" i="82"/>
  <c r="AX74" i="82"/>
  <c r="AP94" i="82"/>
  <c r="AP89" i="82"/>
  <c r="AP90" i="82"/>
  <c r="AP92" i="82"/>
  <c r="AX202" i="82"/>
  <c r="AX201" i="82"/>
  <c r="AX203" i="82"/>
  <c r="AX191" i="82"/>
  <c r="AX192" i="82"/>
  <c r="AX197" i="82"/>
  <c r="AX199" i="82"/>
  <c r="AX205" i="82"/>
  <c r="AX204" i="82"/>
  <c r="AX194" i="82"/>
  <c r="AX196" i="82"/>
  <c r="AX200" i="82"/>
  <c r="AX198" i="82"/>
  <c r="AX193" i="82"/>
  <c r="AX195" i="82"/>
  <c r="AP213" i="82"/>
  <c r="AP210" i="82"/>
  <c r="AP207" i="82"/>
  <c r="AP212" i="82"/>
  <c r="AX36" i="82"/>
  <c r="AX38" i="82"/>
  <c r="AX23" i="82"/>
  <c r="AX24" i="82"/>
  <c r="AX40" i="82"/>
  <c r="AX25" i="82"/>
  <c r="AX39" i="82"/>
  <c r="AX41" i="82"/>
  <c r="AX42" i="82"/>
  <c r="AX37" i="82"/>
  <c r="AX35" i="82"/>
  <c r="AX43" i="82"/>
  <c r="AP53" i="82"/>
  <c r="AP49" i="82"/>
  <c r="AP47" i="82"/>
  <c r="AP44" i="82"/>
  <c r="AX100" i="82"/>
  <c r="AX99" i="82"/>
  <c r="AX89" i="82"/>
  <c r="AX88" i="82"/>
  <c r="AX91" i="82"/>
  <c r="AX87" i="82"/>
  <c r="AX98" i="82"/>
  <c r="AX93" i="82"/>
  <c r="AX92" i="82"/>
  <c r="AX94" i="82"/>
  <c r="AX86" i="82"/>
  <c r="AX90" i="82"/>
  <c r="AX97" i="82"/>
  <c r="AX96" i="82"/>
  <c r="AX95" i="82"/>
  <c r="AP110" i="82"/>
  <c r="AP102" i="82"/>
  <c r="AP111" i="82"/>
  <c r="AP108" i="82"/>
  <c r="AX158" i="82"/>
  <c r="AX159" i="82"/>
  <c r="AX146" i="82"/>
  <c r="AX148" i="82"/>
  <c r="AX153" i="82"/>
  <c r="AX151" i="82"/>
  <c r="AX149" i="82"/>
  <c r="AX147" i="82"/>
  <c r="AX157" i="82"/>
  <c r="AX160" i="82"/>
  <c r="AX155" i="82"/>
  <c r="AX150" i="82"/>
  <c r="AX154" i="82"/>
  <c r="AX152" i="82"/>
  <c r="AX156" i="82"/>
  <c r="AP169" i="82"/>
  <c r="AP170" i="82"/>
  <c r="AP171" i="82"/>
  <c r="AP168" i="82"/>
  <c r="BF129" i="82"/>
  <c r="BF133" i="82"/>
  <c r="BF137" i="82"/>
  <c r="BF141" i="82"/>
  <c r="BF128" i="82"/>
  <c r="BF132" i="82"/>
  <c r="BF136" i="82"/>
  <c r="BF140" i="82"/>
  <c r="BF135" i="82"/>
  <c r="BF134" i="82"/>
  <c r="BF142" i="82"/>
  <c r="BF131" i="82"/>
  <c r="BF130" i="82"/>
  <c r="BF139" i="82"/>
  <c r="BF138" i="82"/>
  <c r="AP158" i="82"/>
  <c r="AP155" i="82"/>
  <c r="AP160" i="82"/>
  <c r="AP70" i="82"/>
  <c r="AP62" i="82"/>
  <c r="AP58" i="82"/>
  <c r="AP56" i="82"/>
  <c r="AP121" i="82"/>
  <c r="AP122" i="82"/>
  <c r="AP119" i="82"/>
  <c r="AP116" i="82"/>
  <c r="AP181" i="82"/>
  <c r="AP182" i="82"/>
  <c r="AP179" i="82"/>
  <c r="AP176" i="82"/>
  <c r="AP11" i="82"/>
  <c r="AP14" i="82"/>
  <c r="AP85" i="82"/>
  <c r="AP78" i="82"/>
  <c r="AP74" i="82"/>
  <c r="AP141" i="82"/>
  <c r="AP138" i="82"/>
  <c r="AP135" i="82"/>
  <c r="AP197" i="82"/>
  <c r="AP194" i="82"/>
  <c r="AP199" i="82"/>
  <c r="AP40" i="82"/>
  <c r="AP19" i="82"/>
  <c r="AP21" i="82"/>
  <c r="AP93" i="82"/>
  <c r="AP86" i="82"/>
  <c r="AP87" i="82"/>
  <c r="AP209" i="82"/>
  <c r="AP206" i="82"/>
  <c r="AP211" i="82"/>
  <c r="AP54" i="82"/>
  <c r="AP43" i="82"/>
  <c r="AP42" i="82"/>
  <c r="AP101" i="82"/>
  <c r="AP113" i="82"/>
  <c r="AP106" i="82"/>
  <c r="AP165" i="82"/>
  <c r="AP166" i="82"/>
  <c r="AP167" i="82"/>
  <c r="AX217" i="82"/>
  <c r="AX215" i="82"/>
  <c r="AX207" i="82"/>
  <c r="AX214" i="82"/>
  <c r="AX213" i="82"/>
  <c r="AX208" i="82"/>
  <c r="AX218" i="82"/>
  <c r="AX219" i="82"/>
  <c r="AX206" i="82"/>
  <c r="AX211" i="82"/>
  <c r="AX220" i="82"/>
  <c r="AX210" i="82"/>
  <c r="AX209" i="82"/>
  <c r="AX212" i="82"/>
  <c r="AX216" i="82"/>
  <c r="AP157" i="82"/>
  <c r="AP154" i="82"/>
  <c r="AP147" i="82"/>
  <c r="BF45" i="82"/>
  <c r="BF49" i="82"/>
  <c r="BF44" i="82"/>
  <c r="BF48" i="82"/>
  <c r="BF52" i="82"/>
  <c r="BF47" i="82"/>
  <c r="BF46" i="82"/>
  <c r="BF51" i="82"/>
  <c r="BF50" i="82"/>
  <c r="AP67" i="82"/>
  <c r="AP59" i="82"/>
  <c r="BF101" i="82"/>
  <c r="BF105" i="82"/>
  <c r="BF109" i="82"/>
  <c r="BF100" i="82"/>
  <c r="BF104" i="82"/>
  <c r="BF108" i="82"/>
  <c r="BF112" i="82"/>
  <c r="BF103" i="82"/>
  <c r="BF111" i="82"/>
  <c r="BF102" i="82"/>
  <c r="BF110" i="82"/>
  <c r="BF99" i="82"/>
  <c r="BF98" i="82"/>
  <c r="BF107" i="82"/>
  <c r="BF106" i="82"/>
  <c r="AP117" i="82"/>
  <c r="AP118" i="82"/>
  <c r="BF161" i="82"/>
  <c r="BF165" i="82"/>
  <c r="BF169" i="82"/>
  <c r="BF160" i="82"/>
  <c r="BF164" i="82"/>
  <c r="BF168" i="82"/>
  <c r="BF172" i="82"/>
  <c r="BF159" i="82"/>
  <c r="BF167" i="82"/>
  <c r="BF158" i="82"/>
  <c r="BF166" i="82"/>
  <c r="BF163" i="82"/>
  <c r="BF162" i="82"/>
  <c r="BF171" i="82"/>
  <c r="BF170" i="82"/>
  <c r="AP177" i="82"/>
  <c r="AP178" i="82"/>
  <c r="AP9" i="82"/>
  <c r="R37" i="89"/>
  <c r="T174" i="81"/>
  <c r="N52" i="81"/>
  <c r="O51" i="81" s="1"/>
  <c r="N188" i="81"/>
  <c r="T184" i="81" s="1"/>
  <c r="T175" i="81"/>
  <c r="O173" i="81"/>
  <c r="N160" i="81"/>
  <c r="T156" i="81" s="1"/>
  <c r="N119" i="81"/>
  <c r="T118" i="81" s="1"/>
  <c r="T171" i="81"/>
  <c r="T169" i="81"/>
  <c r="T173" i="81"/>
  <c r="T228" i="81"/>
  <c r="T227" i="81"/>
  <c r="T223" i="81"/>
  <c r="T226" i="81"/>
  <c r="T232" i="81"/>
  <c r="T229" i="81"/>
  <c r="T225" i="81"/>
  <c r="O230" i="81"/>
  <c r="T224" i="81"/>
  <c r="T231" i="81"/>
  <c r="T230" i="81"/>
  <c r="T142" i="81"/>
  <c r="T141" i="81"/>
  <c r="T147" i="81"/>
  <c r="T197" i="81"/>
  <c r="T196" i="81"/>
  <c r="T170" i="81"/>
  <c r="T172" i="81"/>
  <c r="T168" i="81"/>
  <c r="N93" i="81"/>
  <c r="T91" i="81" s="1"/>
  <c r="T166" i="81"/>
  <c r="T167" i="81"/>
  <c r="O78" i="81"/>
  <c r="T76" i="81"/>
  <c r="T75" i="81"/>
  <c r="T74" i="81"/>
  <c r="T80" i="81"/>
  <c r="T210" i="81"/>
  <c r="T211" i="81"/>
  <c r="T213" i="81"/>
  <c r="T217" i="81"/>
  <c r="T218" i="81"/>
  <c r="T212" i="81"/>
  <c r="T209" i="81"/>
  <c r="O216" i="81"/>
  <c r="T215" i="81"/>
  <c r="T216" i="81"/>
  <c r="T214" i="81"/>
  <c r="T77" i="81"/>
  <c r="T72" i="81"/>
  <c r="N106" i="81"/>
  <c r="T99" i="81" s="1"/>
  <c r="T78" i="81"/>
  <c r="T73" i="81"/>
  <c r="T71" i="81"/>
  <c r="T79" i="81"/>
  <c r="N132" i="81"/>
  <c r="T125" i="81" s="1"/>
  <c r="AX8" i="82"/>
  <c r="AX6" i="82"/>
  <c r="R199" i="89"/>
  <c r="R204" i="89"/>
  <c r="R207" i="89"/>
  <c r="R212" i="89"/>
  <c r="R202" i="89"/>
  <c r="R205" i="89"/>
  <c r="R210" i="89"/>
  <c r="R213" i="89"/>
  <c r="R203" i="89"/>
  <c r="R208" i="89"/>
  <c r="R200" i="89"/>
  <c r="R211" i="89"/>
  <c r="R201" i="89"/>
  <c r="R206" i="89"/>
  <c r="R209" i="89"/>
  <c r="R62" i="89"/>
  <c r="R64" i="89"/>
  <c r="R66" i="89"/>
  <c r="R68" i="89"/>
  <c r="R61" i="89"/>
  <c r="R65" i="89"/>
  <c r="R69" i="89"/>
  <c r="R63" i="89"/>
  <c r="R67" i="89"/>
  <c r="R110" i="89"/>
  <c r="R112" i="89"/>
  <c r="R114" i="89"/>
  <c r="R116" i="89"/>
  <c r="R118" i="89"/>
  <c r="R120" i="89"/>
  <c r="R122" i="89"/>
  <c r="R109" i="89"/>
  <c r="R113" i="89"/>
  <c r="R117" i="89"/>
  <c r="R121" i="89"/>
  <c r="R119" i="89"/>
  <c r="R111" i="89"/>
  <c r="R115" i="89"/>
  <c r="R123" i="89"/>
  <c r="R170" i="89"/>
  <c r="R172" i="89"/>
  <c r="R174" i="89"/>
  <c r="R176" i="89"/>
  <c r="R178" i="89"/>
  <c r="R180" i="89"/>
  <c r="R182" i="89"/>
  <c r="R169" i="89"/>
  <c r="R173" i="89"/>
  <c r="R177" i="89"/>
  <c r="R181" i="89"/>
  <c r="R175" i="89"/>
  <c r="R183" i="89"/>
  <c r="R171" i="89"/>
  <c r="R179" i="89"/>
  <c r="R230" i="89"/>
  <c r="R232" i="89"/>
  <c r="R234" i="89"/>
  <c r="R236" i="89"/>
  <c r="R238" i="89"/>
  <c r="R240" i="89"/>
  <c r="R242" i="89"/>
  <c r="R231" i="89"/>
  <c r="R235" i="89"/>
  <c r="R239" i="89"/>
  <c r="R243" i="89"/>
  <c r="R229" i="89"/>
  <c r="R233" i="89"/>
  <c r="R237" i="89"/>
  <c r="R241" i="89"/>
  <c r="R54" i="89"/>
  <c r="R56" i="89"/>
  <c r="R58" i="89"/>
  <c r="R60" i="89"/>
  <c r="R53" i="89"/>
  <c r="R57" i="89"/>
  <c r="R55" i="89"/>
  <c r="R59" i="89"/>
  <c r="R49" i="89"/>
  <c r="R50" i="89"/>
  <c r="R52" i="89"/>
  <c r="R51" i="89"/>
  <c r="R215" i="89"/>
  <c r="R220" i="89"/>
  <c r="R222" i="89"/>
  <c r="R224" i="89"/>
  <c r="R226" i="89"/>
  <c r="R228" i="89"/>
  <c r="R218" i="89"/>
  <c r="R219" i="89"/>
  <c r="R223" i="89"/>
  <c r="R227" i="89"/>
  <c r="R216" i="89"/>
  <c r="R221" i="89"/>
  <c r="R225" i="89"/>
  <c r="R217" i="89"/>
  <c r="R214" i="89"/>
  <c r="R154" i="89"/>
  <c r="R156" i="89"/>
  <c r="R158" i="89"/>
  <c r="R160" i="89"/>
  <c r="R162" i="89"/>
  <c r="R164" i="89"/>
  <c r="R166" i="89"/>
  <c r="R168" i="89"/>
  <c r="R157" i="89"/>
  <c r="R161" i="89"/>
  <c r="R165" i="89"/>
  <c r="R167" i="89"/>
  <c r="R159" i="89"/>
  <c r="R163" i="89"/>
  <c r="R155" i="89"/>
  <c r="R80" i="89"/>
  <c r="R82" i="89"/>
  <c r="R84" i="89"/>
  <c r="R86" i="89"/>
  <c r="R88" i="89"/>
  <c r="R90" i="89"/>
  <c r="R92" i="89"/>
  <c r="R81" i="89"/>
  <c r="R85" i="89"/>
  <c r="R89" i="89"/>
  <c r="R93" i="89"/>
  <c r="R87" i="89"/>
  <c r="R79" i="89"/>
  <c r="R83" i="89"/>
  <c r="R91" i="89"/>
  <c r="R70" i="89"/>
  <c r="R72" i="89"/>
  <c r="R74" i="89"/>
  <c r="R76" i="89"/>
  <c r="R78" i="89"/>
  <c r="R73" i="89"/>
  <c r="R77" i="89"/>
  <c r="R71" i="89"/>
  <c r="R75" i="89"/>
  <c r="R124" i="89"/>
  <c r="R126" i="89"/>
  <c r="R128" i="89"/>
  <c r="R130" i="89"/>
  <c r="R132" i="89"/>
  <c r="R134" i="89"/>
  <c r="R136" i="89"/>
  <c r="R138" i="89"/>
  <c r="R125" i="89"/>
  <c r="R129" i="89"/>
  <c r="R133" i="89"/>
  <c r="R137" i="89"/>
  <c r="R135" i="89"/>
  <c r="R127" i="89"/>
  <c r="R131" i="89"/>
  <c r="R184" i="89"/>
  <c r="R186" i="89"/>
  <c r="R188" i="89"/>
  <c r="R191" i="89"/>
  <c r="R196" i="89"/>
  <c r="R185" i="89"/>
  <c r="R189" i="89"/>
  <c r="R194" i="89"/>
  <c r="R197" i="89"/>
  <c r="R192" i="89"/>
  <c r="R195" i="89"/>
  <c r="R190" i="89"/>
  <c r="R187" i="89"/>
  <c r="R193" i="89"/>
  <c r="R198" i="89"/>
  <c r="R244" i="89"/>
  <c r="R246" i="89"/>
  <c r="R248" i="89"/>
  <c r="R250" i="89"/>
  <c r="R252" i="89"/>
  <c r="R254" i="89"/>
  <c r="R256" i="89"/>
  <c r="R258" i="89"/>
  <c r="R247" i="89"/>
  <c r="R251" i="89"/>
  <c r="R255" i="89"/>
  <c r="R245" i="89"/>
  <c r="R249" i="89"/>
  <c r="R253" i="89"/>
  <c r="R257" i="89"/>
  <c r="R140" i="89"/>
  <c r="R142" i="89"/>
  <c r="R144" i="89"/>
  <c r="R146" i="89"/>
  <c r="R148" i="89"/>
  <c r="R150" i="89"/>
  <c r="R152" i="89"/>
  <c r="R141" i="89"/>
  <c r="R145" i="89"/>
  <c r="R149" i="89"/>
  <c r="R153" i="89"/>
  <c r="R151" i="89"/>
  <c r="R143" i="89"/>
  <c r="R147" i="89"/>
  <c r="R139" i="89"/>
  <c r="R94" i="89"/>
  <c r="R96" i="89"/>
  <c r="R98" i="89"/>
  <c r="R100" i="89"/>
  <c r="R102" i="89"/>
  <c r="R104" i="89"/>
  <c r="R106" i="89"/>
  <c r="R108" i="89"/>
  <c r="R97" i="89"/>
  <c r="R101" i="89"/>
  <c r="R105" i="89"/>
  <c r="R103" i="89"/>
  <c r="R95" i="89"/>
  <c r="R99" i="89"/>
  <c r="R107" i="89"/>
  <c r="BE11" i="82"/>
  <c r="BE12" i="82"/>
  <c r="BE13" i="82"/>
  <c r="BF5" i="82"/>
  <c r="BF11" i="82"/>
  <c r="BF13" i="82"/>
  <c r="BF12" i="82"/>
  <c r="AX12" i="82"/>
  <c r="AX13" i="82"/>
  <c r="BF7" i="82"/>
  <c r="BF8" i="82"/>
  <c r="BF9" i="82"/>
  <c r="BF6" i="82"/>
  <c r="E17" i="88"/>
  <c r="E9" i="88"/>
  <c r="G6" i="88"/>
  <c r="G8" i="88"/>
  <c r="G7" i="88"/>
  <c r="G18" i="88"/>
  <c r="G12" i="88"/>
  <c r="G16" i="88"/>
  <c r="G17" i="88"/>
  <c r="E5" i="88"/>
  <c r="E4" i="88"/>
  <c r="P4" i="88" s="1"/>
  <c r="E12" i="88"/>
  <c r="G9" i="88"/>
  <c r="E13" i="88"/>
  <c r="G10" i="88"/>
  <c r="G11" i="88"/>
  <c r="BE9" i="82"/>
  <c r="BE8" i="82"/>
  <c r="BE5" i="82"/>
  <c r="BE6" i="82"/>
  <c r="BE7" i="82"/>
  <c r="BE10" i="82"/>
  <c r="AJ20" i="90" l="1"/>
  <c r="AX182" i="90"/>
  <c r="AX178" i="90"/>
  <c r="AX180" i="90"/>
  <c r="AX183" i="90"/>
  <c r="AX177" i="90"/>
  <c r="AX184" i="90"/>
  <c r="AX175" i="90"/>
  <c r="AX176" i="90"/>
  <c r="AX181" i="90"/>
  <c r="AX179" i="90"/>
  <c r="AJ24" i="90"/>
  <c r="AM24" i="90" s="1"/>
  <c r="AO24" i="90" s="1"/>
  <c r="AT196" i="90" s="1"/>
  <c r="AJ21" i="90"/>
  <c r="AM21" i="90" s="1"/>
  <c r="AO21" i="90" s="1"/>
  <c r="AT166" i="90" s="1"/>
  <c r="AJ23" i="90"/>
  <c r="AM23" i="90" s="1"/>
  <c r="AO23" i="90" s="1"/>
  <c r="AT186" i="90" s="1"/>
  <c r="T144" i="81"/>
  <c r="O145" i="81"/>
  <c r="T145" i="81"/>
  <c r="T140" i="81"/>
  <c r="T143" i="81"/>
  <c r="T138" i="81"/>
  <c r="T146" i="81"/>
  <c r="T203" i="81"/>
  <c r="T200" i="81"/>
  <c r="T199" i="81"/>
  <c r="T194" i="81"/>
  <c r="T201" i="81"/>
  <c r="T202" i="81"/>
  <c r="T198" i="81"/>
  <c r="O201" i="81"/>
  <c r="AL14" i="90"/>
  <c r="AJ6" i="90"/>
  <c r="AJ13" i="90"/>
  <c r="AJ16" i="90"/>
  <c r="AJ12" i="90"/>
  <c r="AL10" i="90"/>
  <c r="AL13" i="90"/>
  <c r="AL15" i="90"/>
  <c r="AJ11" i="90"/>
  <c r="AJ7" i="90"/>
  <c r="AJ17" i="90"/>
  <c r="AL20" i="90"/>
  <c r="AM20" i="90" s="1"/>
  <c r="AO20" i="90" s="1"/>
  <c r="AT156" i="90" s="1"/>
  <c r="AL16" i="90"/>
  <c r="AL8" i="90"/>
  <c r="AL19" i="90"/>
  <c r="AL9" i="90"/>
  <c r="AJ19" i="90"/>
  <c r="AJ15" i="90"/>
  <c r="AJ10" i="90"/>
  <c r="AJ9" i="90"/>
  <c r="AM9" i="90" s="1"/>
  <c r="AL18" i="90"/>
  <c r="AL17" i="90"/>
  <c r="AJ18" i="90"/>
  <c r="AJ8" i="90"/>
  <c r="AJ14" i="90"/>
  <c r="AL12" i="90"/>
  <c r="AL11" i="90"/>
  <c r="AL7" i="90"/>
  <c r="T181" i="81"/>
  <c r="T180" i="81"/>
  <c r="T186" i="81"/>
  <c r="T183" i="81"/>
  <c r="T188" i="81"/>
  <c r="T182" i="81"/>
  <c r="T189" i="81"/>
  <c r="T185" i="81"/>
  <c r="T187" i="81"/>
  <c r="O187" i="81"/>
  <c r="T158" i="81"/>
  <c r="O159" i="81"/>
  <c r="T160" i="81"/>
  <c r="T111" i="81"/>
  <c r="T114" i="81"/>
  <c r="T131" i="81"/>
  <c r="T116" i="81"/>
  <c r="T119" i="81"/>
  <c r="T153" i="81"/>
  <c r="T155" i="81"/>
  <c r="T152" i="81"/>
  <c r="T159" i="81"/>
  <c r="T161" i="81"/>
  <c r="T157" i="81"/>
  <c r="T120" i="81"/>
  <c r="O118" i="81"/>
  <c r="T112" i="81"/>
  <c r="T154" i="81"/>
  <c r="T115" i="81"/>
  <c r="T113" i="81"/>
  <c r="T117" i="81"/>
  <c r="T89" i="81"/>
  <c r="T90" i="81"/>
  <c r="T129" i="81"/>
  <c r="T128" i="81"/>
  <c r="T93" i="81"/>
  <c r="O92" i="81"/>
  <c r="T87" i="81"/>
  <c r="T88" i="81"/>
  <c r="T86" i="81"/>
  <c r="T92" i="81"/>
  <c r="O131" i="81"/>
  <c r="T94" i="81"/>
  <c r="T85" i="81"/>
  <c r="T133" i="81"/>
  <c r="T104" i="81"/>
  <c r="T102" i="81"/>
  <c r="T101" i="81"/>
  <c r="T126" i="81"/>
  <c r="T132" i="81"/>
  <c r="O105" i="81"/>
  <c r="T105" i="81"/>
  <c r="T130" i="81"/>
  <c r="T100" i="81"/>
  <c r="T106" i="81"/>
  <c r="T98" i="81"/>
  <c r="T127" i="81"/>
  <c r="T124" i="81"/>
  <c r="T107" i="81"/>
  <c r="T103" i="81"/>
  <c r="AJ5" i="90"/>
  <c r="AM5" i="90" s="1"/>
  <c r="AL6" i="90"/>
  <c r="E6" i="88"/>
  <c r="P6" i="88" s="1"/>
  <c r="G14" i="88"/>
  <c r="E7" i="88"/>
  <c r="G13" i="88"/>
  <c r="E16" i="88"/>
  <c r="E18" i="88"/>
  <c r="E10" i="88"/>
  <c r="E11" i="88"/>
  <c r="G5" i="88"/>
  <c r="P5" i="88" s="1"/>
  <c r="G15" i="88"/>
  <c r="E14" i="88"/>
  <c r="E15" i="88"/>
  <c r="E8" i="88"/>
  <c r="S5" i="85"/>
  <c r="AI14" i="85" s="1"/>
  <c r="W4" i="85"/>
  <c r="AI6" i="85" s="1"/>
  <c r="S4" i="85"/>
  <c r="AI4" i="85" s="1"/>
  <c r="AX195" i="90" l="1"/>
  <c r="AX198" i="90"/>
  <c r="AX201" i="90"/>
  <c r="AX203" i="90"/>
  <c r="AX204" i="90"/>
  <c r="AX199" i="90"/>
  <c r="AX197" i="90"/>
  <c r="AX196" i="90"/>
  <c r="AX202" i="90"/>
  <c r="AX200" i="90"/>
  <c r="AX186" i="90"/>
  <c r="AX191" i="90"/>
  <c r="AX194" i="90"/>
  <c r="AX188" i="90"/>
  <c r="AX189" i="90"/>
  <c r="AX185" i="90"/>
  <c r="AX192" i="90"/>
  <c r="AX187" i="90"/>
  <c r="AX190" i="90"/>
  <c r="AX193" i="90"/>
  <c r="AX167" i="90"/>
  <c r="AX169" i="90"/>
  <c r="AX166" i="90"/>
  <c r="AX174" i="90"/>
  <c r="AX173" i="90"/>
  <c r="AX171" i="90"/>
  <c r="AX172" i="90"/>
  <c r="AX170" i="90"/>
  <c r="AX165" i="90"/>
  <c r="AX168" i="90"/>
  <c r="AM16" i="90"/>
  <c r="AM18" i="90"/>
  <c r="AO18" i="90" s="1"/>
  <c r="AT136" i="90" s="1"/>
  <c r="AX164" i="90"/>
  <c r="AX159" i="90"/>
  <c r="AX162" i="90"/>
  <c r="AX158" i="90"/>
  <c r="AX160" i="90"/>
  <c r="AX163" i="90"/>
  <c r="AX155" i="90"/>
  <c r="AX156" i="90"/>
  <c r="AX157" i="90"/>
  <c r="AX161" i="90"/>
  <c r="AK8" i="85"/>
  <c r="AK9" i="85"/>
  <c r="AK4" i="85"/>
  <c r="AK12" i="85"/>
  <c r="AK13" i="85"/>
  <c r="AK7" i="85"/>
  <c r="AK11" i="85"/>
  <c r="AK6" i="85"/>
  <c r="AK5" i="85"/>
  <c r="AK10" i="85"/>
  <c r="W6" i="85"/>
  <c r="AI21" i="85" s="1"/>
  <c r="AO5" i="85"/>
  <c r="AO10" i="85"/>
  <c r="AO11" i="85"/>
  <c r="AO9" i="85"/>
  <c r="AO4" i="85"/>
  <c r="AO8" i="85"/>
  <c r="AO13" i="85"/>
  <c r="AO12" i="85"/>
  <c r="AO7" i="85"/>
  <c r="AO6" i="85"/>
  <c r="U5" i="85"/>
  <c r="AI15" i="85" s="1"/>
  <c r="U10" i="85"/>
  <c r="S11" i="85"/>
  <c r="S8" i="85"/>
  <c r="W17" i="85"/>
  <c r="W13" i="85"/>
  <c r="AI56" i="85" s="1"/>
  <c r="U16" i="85"/>
  <c r="AI70" i="85" s="1"/>
  <c r="W11" i="85"/>
  <c r="U12" i="85"/>
  <c r="S13" i="85"/>
  <c r="S15" i="85"/>
  <c r="AI64" i="85" s="1"/>
  <c r="W9" i="85"/>
  <c r="U11" i="85"/>
  <c r="S12" i="85"/>
  <c r="U17" i="85"/>
  <c r="AI75" i="85" s="1"/>
  <c r="S16" i="85"/>
  <c r="W10" i="85"/>
  <c r="AI41" i="85" s="1"/>
  <c r="W18" i="85"/>
  <c r="AI81" i="85" s="1"/>
  <c r="W19" i="85"/>
  <c r="W14" i="85"/>
  <c r="U4" i="85"/>
  <c r="AI5" i="85" s="1"/>
  <c r="U6" i="85"/>
  <c r="AI20" i="85" s="1"/>
  <c r="U7" i="85"/>
  <c r="AI25" i="85" s="1"/>
  <c r="S9" i="85"/>
  <c r="AI34" i="85" s="1"/>
  <c r="B17" i="92"/>
  <c r="Q17" i="92" s="1"/>
  <c r="U18" i="85"/>
  <c r="U19" i="85"/>
  <c r="S17" i="85"/>
  <c r="AI74" i="85" s="1"/>
  <c r="W15" i="85"/>
  <c r="AI66" i="85" s="1"/>
  <c r="U14" i="85"/>
  <c r="W8" i="85"/>
  <c r="AI31" i="85" s="1"/>
  <c r="S6" i="85"/>
  <c r="U8" i="85"/>
  <c r="AI30" i="85" s="1"/>
  <c r="S7" i="85"/>
  <c r="W5" i="85"/>
  <c r="AI16" i="85" s="1"/>
  <c r="U9" i="85"/>
  <c r="S10" i="85"/>
  <c r="AI39" i="85" s="1"/>
  <c r="W12" i="85"/>
  <c r="AI51" i="85" s="1"/>
  <c r="U13" i="85"/>
  <c r="AI55" i="85" s="1"/>
  <c r="S18" i="85"/>
  <c r="AI79" i="85" s="1"/>
  <c r="S19" i="85"/>
  <c r="W16" i="85"/>
  <c r="U15" i="85"/>
  <c r="AI65" i="85" s="1"/>
  <c r="S14" i="85"/>
  <c r="AI59" i="85" s="1"/>
  <c r="AO5" i="90"/>
  <c r="AT6" i="90" s="1"/>
  <c r="AO9" i="90"/>
  <c r="AT46" i="90" s="1"/>
  <c r="AO16" i="90"/>
  <c r="AT116" i="90" s="1"/>
  <c r="AM6" i="90"/>
  <c r="AM17" i="90"/>
  <c r="AM11" i="90"/>
  <c r="AM8" i="90"/>
  <c r="AM12" i="90"/>
  <c r="AM7" i="90"/>
  <c r="AM13" i="90"/>
  <c r="AM19" i="90"/>
  <c r="AM10" i="90"/>
  <c r="AM14" i="90"/>
  <c r="AM15" i="90"/>
  <c r="Z4" i="85"/>
  <c r="F8" i="89" s="1"/>
  <c r="B10" i="92"/>
  <c r="B14" i="92"/>
  <c r="B6" i="92"/>
  <c r="Q6" i="92" s="1"/>
  <c r="B9" i="92"/>
  <c r="B15" i="92"/>
  <c r="B8" i="92"/>
  <c r="B16" i="92"/>
  <c r="B12" i="92"/>
  <c r="B7" i="92"/>
  <c r="B11" i="92"/>
  <c r="AI85" i="85" l="1"/>
  <c r="AI90" i="85"/>
  <c r="AI61" i="85"/>
  <c r="AO61" i="85" s="1"/>
  <c r="AI26" i="85"/>
  <c r="AO24" i="85" s="1"/>
  <c r="AI45" i="85"/>
  <c r="AI50" i="85"/>
  <c r="AM53" i="85" s="1"/>
  <c r="AI76" i="85"/>
  <c r="AO76" i="85" s="1"/>
  <c r="AI84" i="85"/>
  <c r="AK85" i="85" s="1"/>
  <c r="AI89" i="85"/>
  <c r="AI44" i="85"/>
  <c r="AK46" i="85" s="1"/>
  <c r="AI35" i="85"/>
  <c r="AM38" i="85" s="1"/>
  <c r="AI49" i="85"/>
  <c r="AK53" i="85" s="1"/>
  <c r="AI54" i="85"/>
  <c r="AI40" i="85"/>
  <c r="AM41" i="85" s="1"/>
  <c r="AI71" i="85"/>
  <c r="AO71" i="85" s="1"/>
  <c r="AI24" i="85"/>
  <c r="AK27" i="85" s="1"/>
  <c r="AI60" i="85"/>
  <c r="AI80" i="85"/>
  <c r="AM82" i="85" s="1"/>
  <c r="AI86" i="85"/>
  <c r="AO85" i="85" s="1"/>
  <c r="AI91" i="85"/>
  <c r="AI69" i="85"/>
  <c r="AI36" i="85"/>
  <c r="AO36" i="85" s="1"/>
  <c r="AI46" i="85"/>
  <c r="AO48" i="85" s="1"/>
  <c r="AI29" i="85"/>
  <c r="AK29" i="85" s="1"/>
  <c r="B4" i="88"/>
  <c r="S4" i="88" s="1"/>
  <c r="T4" i="88" s="1"/>
  <c r="Z30" i="85"/>
  <c r="F34" i="89" s="1"/>
  <c r="Z23" i="85"/>
  <c r="F27" i="89" s="1"/>
  <c r="Z26" i="85"/>
  <c r="F30" i="89" s="1"/>
  <c r="Z24" i="85"/>
  <c r="F28" i="89" s="1"/>
  <c r="Z32" i="85"/>
  <c r="F36" i="89" s="1"/>
  <c r="Z28" i="85"/>
  <c r="F32" i="89" s="1"/>
  <c r="Z27" i="85"/>
  <c r="F31" i="89" s="1"/>
  <c r="Z31" i="85"/>
  <c r="F35" i="89" s="1"/>
  <c r="Z29" i="85"/>
  <c r="F33" i="89" s="1"/>
  <c r="Z25" i="85"/>
  <c r="F29" i="89" s="1"/>
  <c r="AK86" i="85"/>
  <c r="AK42" i="85"/>
  <c r="AK40" i="85"/>
  <c r="AK41" i="85"/>
  <c r="AK43" i="85"/>
  <c r="AK39" i="85"/>
  <c r="AM33" i="85"/>
  <c r="AM32" i="85"/>
  <c r="AM29" i="85"/>
  <c r="AM30" i="85"/>
  <c r="AM31" i="85"/>
  <c r="AO64" i="85"/>
  <c r="AO68" i="85"/>
  <c r="AO67" i="85"/>
  <c r="AO66" i="85"/>
  <c r="AO65" i="85"/>
  <c r="AO80" i="85"/>
  <c r="AO79" i="85"/>
  <c r="AO83" i="85"/>
  <c r="AO82" i="85"/>
  <c r="AO81" i="85"/>
  <c r="AM75" i="85"/>
  <c r="AM74" i="85"/>
  <c r="AM78" i="85"/>
  <c r="AM77" i="85"/>
  <c r="AM76" i="85"/>
  <c r="AK68" i="85"/>
  <c r="AK67" i="85"/>
  <c r="AK66" i="85"/>
  <c r="AK65" i="85"/>
  <c r="AK64" i="85"/>
  <c r="AM73" i="85"/>
  <c r="AM72" i="85"/>
  <c r="AM71" i="85"/>
  <c r="AM70" i="85"/>
  <c r="AM69" i="85"/>
  <c r="AK48" i="85"/>
  <c r="AK44" i="85"/>
  <c r="AK45" i="85"/>
  <c r="AK47" i="85"/>
  <c r="AK62" i="85"/>
  <c r="AK61" i="85"/>
  <c r="AK60" i="85"/>
  <c r="AK59" i="85"/>
  <c r="AK63" i="85"/>
  <c r="AK83" i="85"/>
  <c r="AK82" i="85"/>
  <c r="AK81" i="85"/>
  <c r="AK80" i="85"/>
  <c r="AK79" i="85"/>
  <c r="AM36" i="85"/>
  <c r="AK16" i="85"/>
  <c r="AI19" i="85"/>
  <c r="AK78" i="85"/>
  <c r="AK77" i="85"/>
  <c r="AK76" i="85"/>
  <c r="AK75" i="85"/>
  <c r="AK74" i="85"/>
  <c r="AK38" i="85"/>
  <c r="AK36" i="85"/>
  <c r="AK34" i="85"/>
  <c r="AK35" i="85"/>
  <c r="AK37" i="85"/>
  <c r="AO42" i="85"/>
  <c r="AO40" i="85"/>
  <c r="AO43" i="85"/>
  <c r="AO39" i="85"/>
  <c r="AO41" i="85"/>
  <c r="AK54" i="85"/>
  <c r="AK58" i="85"/>
  <c r="AK57" i="85"/>
  <c r="AK56" i="85"/>
  <c r="AK55" i="85"/>
  <c r="AO56" i="85"/>
  <c r="AO55" i="85"/>
  <c r="AO54" i="85"/>
  <c r="AO58" i="85"/>
  <c r="AO57" i="85"/>
  <c r="AM43" i="85"/>
  <c r="AM39" i="85"/>
  <c r="AM40" i="85"/>
  <c r="AM42" i="85"/>
  <c r="AO22" i="85"/>
  <c r="AO20" i="85"/>
  <c r="AO23" i="85"/>
  <c r="AO21" i="85"/>
  <c r="AO19" i="85"/>
  <c r="AM67" i="85"/>
  <c r="AM66" i="85"/>
  <c r="AM65" i="85"/>
  <c r="AM64" i="85"/>
  <c r="AM68" i="85"/>
  <c r="AM58" i="85"/>
  <c r="AM57" i="85"/>
  <c r="AM56" i="85"/>
  <c r="AM55" i="85"/>
  <c r="AM54" i="85"/>
  <c r="AO32" i="85"/>
  <c r="AO29" i="85"/>
  <c r="AO30" i="85"/>
  <c r="AO31" i="85"/>
  <c r="AO33" i="85"/>
  <c r="AM88" i="85"/>
  <c r="AM87" i="85"/>
  <c r="AM86" i="85"/>
  <c r="AM85" i="85"/>
  <c r="AM84" i="85"/>
  <c r="AM28" i="85"/>
  <c r="AM27" i="85"/>
  <c r="AM25" i="85"/>
  <c r="AM26" i="85"/>
  <c r="AM24" i="85"/>
  <c r="AM47" i="85"/>
  <c r="AM45" i="85"/>
  <c r="AM46" i="85"/>
  <c r="AM48" i="85"/>
  <c r="AM44" i="85"/>
  <c r="AM51" i="85"/>
  <c r="AM50" i="85"/>
  <c r="AM49" i="85"/>
  <c r="AM52" i="85"/>
  <c r="AO77" i="85"/>
  <c r="AO53" i="85"/>
  <c r="AO52" i="85"/>
  <c r="AO51" i="85"/>
  <c r="AO50" i="85"/>
  <c r="AO49" i="85"/>
  <c r="AM59" i="85"/>
  <c r="AM63" i="85"/>
  <c r="AM62" i="85"/>
  <c r="AM61" i="85"/>
  <c r="AM60" i="85"/>
  <c r="AM83" i="85"/>
  <c r="AM81" i="85"/>
  <c r="AM80" i="85"/>
  <c r="AM79" i="85"/>
  <c r="AM23" i="85"/>
  <c r="AM21" i="85"/>
  <c r="AM19" i="85"/>
  <c r="AM22" i="85"/>
  <c r="AM20" i="85"/>
  <c r="AO86" i="85"/>
  <c r="AK70" i="85"/>
  <c r="AK69" i="85"/>
  <c r="AK73" i="85"/>
  <c r="AK72" i="85"/>
  <c r="AK71" i="85"/>
  <c r="AO38" i="85"/>
  <c r="AO34" i="85"/>
  <c r="AO35" i="85"/>
  <c r="AO37" i="85"/>
  <c r="AL12" i="85"/>
  <c r="AL13" i="85"/>
  <c r="AL4" i="85"/>
  <c r="AL11" i="85"/>
  <c r="AL9" i="85"/>
  <c r="AL10" i="85"/>
  <c r="AK15" i="85"/>
  <c r="AK14" i="85"/>
  <c r="AL14" i="85" s="1"/>
  <c r="AK17" i="85"/>
  <c r="AK18" i="85"/>
  <c r="AP9" i="85"/>
  <c r="AP11" i="85"/>
  <c r="AP13" i="85"/>
  <c r="AP10" i="85"/>
  <c r="AP12" i="85"/>
  <c r="AM7" i="85"/>
  <c r="AM12" i="85"/>
  <c r="AM13" i="85"/>
  <c r="AM11" i="85"/>
  <c r="AM4" i="85"/>
  <c r="AM6" i="85"/>
  <c r="AM10" i="85"/>
  <c r="AM5" i="85"/>
  <c r="AM9" i="85"/>
  <c r="AM8" i="85"/>
  <c r="B19" i="88"/>
  <c r="AO16" i="85"/>
  <c r="AO17" i="85"/>
  <c r="AO14" i="85"/>
  <c r="AP14" i="85" s="1"/>
  <c r="AO18" i="85"/>
  <c r="AO15" i="85"/>
  <c r="AL8" i="85"/>
  <c r="AL5" i="85"/>
  <c r="AL6" i="85"/>
  <c r="AL7" i="85"/>
  <c r="AP5" i="85"/>
  <c r="AP6" i="85"/>
  <c r="AP7" i="85"/>
  <c r="AP8" i="85"/>
  <c r="AP4" i="85"/>
  <c r="P17" i="92"/>
  <c r="P16" i="92"/>
  <c r="Q16" i="92"/>
  <c r="P10" i="92"/>
  <c r="Q10" i="92"/>
  <c r="P8" i="92"/>
  <c r="Q8" i="92"/>
  <c r="Q9" i="92"/>
  <c r="P9" i="92"/>
  <c r="Q7" i="92"/>
  <c r="P7" i="92"/>
  <c r="P11" i="92"/>
  <c r="Q11" i="92"/>
  <c r="P12" i="92"/>
  <c r="Q12" i="92"/>
  <c r="Q15" i="92"/>
  <c r="P15" i="92"/>
  <c r="P14" i="92"/>
  <c r="Q14" i="92"/>
  <c r="B13" i="92"/>
  <c r="R11" i="92" s="1"/>
  <c r="Z21" i="85"/>
  <c r="F25" i="89" s="1"/>
  <c r="Z19" i="85"/>
  <c r="F23" i="89" s="1"/>
  <c r="Z22" i="85"/>
  <c r="F26" i="89" s="1"/>
  <c r="Z20" i="85"/>
  <c r="F24" i="89" s="1"/>
  <c r="AX116" i="90"/>
  <c r="AX121" i="90"/>
  <c r="AX119" i="90"/>
  <c r="AX117" i="90"/>
  <c r="AX120" i="90"/>
  <c r="AX115" i="90"/>
  <c r="AX123" i="90"/>
  <c r="AX124" i="90"/>
  <c r="AX118" i="90"/>
  <c r="AX122" i="90"/>
  <c r="AX48" i="90"/>
  <c r="AX51" i="90"/>
  <c r="AX45" i="90"/>
  <c r="AX53" i="90"/>
  <c r="AX52" i="90"/>
  <c r="AX46" i="90"/>
  <c r="AX50" i="90"/>
  <c r="AX49" i="90"/>
  <c r="AX54" i="90"/>
  <c r="AX47" i="90"/>
  <c r="AX144" i="90"/>
  <c r="AX138" i="90"/>
  <c r="AX140" i="90"/>
  <c r="AX143" i="90"/>
  <c r="AX137" i="90"/>
  <c r="AX142" i="90"/>
  <c r="AX136" i="90"/>
  <c r="AX141" i="90"/>
  <c r="AX139" i="90"/>
  <c r="AX135" i="90"/>
  <c r="AX9" i="90"/>
  <c r="AX14" i="90"/>
  <c r="AX12" i="90"/>
  <c r="AX10" i="90"/>
  <c r="AX13" i="90"/>
  <c r="AX7" i="90"/>
  <c r="AX8" i="90"/>
  <c r="AX11" i="90"/>
  <c r="AX5" i="90"/>
  <c r="AY5" i="90" s="1"/>
  <c r="AX6" i="90"/>
  <c r="AO8" i="90"/>
  <c r="AT36" i="90" s="1"/>
  <c r="AO11" i="90"/>
  <c r="AT66" i="90" s="1"/>
  <c r="AO14" i="90"/>
  <c r="AT96" i="90" s="1"/>
  <c r="AO7" i="90"/>
  <c r="AT26" i="90" s="1"/>
  <c r="AO17" i="90"/>
  <c r="AT126" i="90" s="1"/>
  <c r="AO19" i="90"/>
  <c r="AT146" i="90" s="1"/>
  <c r="AO15" i="90"/>
  <c r="AT106" i="90" s="1"/>
  <c r="AO13" i="90"/>
  <c r="AT86" i="90" s="1"/>
  <c r="AO10" i="90"/>
  <c r="AT56" i="90" s="1"/>
  <c r="AO12" i="90"/>
  <c r="AT76" i="90" s="1"/>
  <c r="AO6" i="90"/>
  <c r="AT16" i="90" s="1"/>
  <c r="C7" i="97"/>
  <c r="C5" i="97"/>
  <c r="C8" i="97"/>
  <c r="C6" i="97"/>
  <c r="Z17" i="85"/>
  <c r="F21" i="89" s="1"/>
  <c r="B5" i="92"/>
  <c r="R5" i="92" s="1"/>
  <c r="B15" i="88"/>
  <c r="M15" i="88" s="1"/>
  <c r="Z10" i="85"/>
  <c r="F14" i="89" s="1"/>
  <c r="Z9" i="85"/>
  <c r="F13" i="89" s="1"/>
  <c r="Z18" i="85"/>
  <c r="F22" i="89" s="1"/>
  <c r="Z8" i="85"/>
  <c r="F12" i="89" s="1"/>
  <c r="Z6" i="85"/>
  <c r="F10" i="89" s="1"/>
  <c r="Z11" i="85"/>
  <c r="F15" i="89" s="1"/>
  <c r="Z7" i="85"/>
  <c r="F11" i="89" s="1"/>
  <c r="Z16" i="85"/>
  <c r="F20" i="89" s="1"/>
  <c r="B5" i="88"/>
  <c r="S5" i="88" s="1"/>
  <c r="T5" i="88" s="1"/>
  <c r="Z5" i="85"/>
  <c r="F9" i="89" s="1"/>
  <c r="Z15" i="85"/>
  <c r="F19" i="89" s="1"/>
  <c r="Z12" i="85"/>
  <c r="F16" i="89" s="1"/>
  <c r="Z14" i="85"/>
  <c r="F18" i="89" s="1"/>
  <c r="Z13" i="85"/>
  <c r="F17" i="89" s="1"/>
  <c r="R15" i="92"/>
  <c r="O29" i="88"/>
  <c r="O9" i="92"/>
  <c r="R9" i="92"/>
  <c r="O8" i="92"/>
  <c r="R8" i="92"/>
  <c r="O7" i="92"/>
  <c r="R7" i="92"/>
  <c r="B7" i="88"/>
  <c r="M7" i="88" s="1"/>
  <c r="B16" i="88"/>
  <c r="M16" i="88" s="1"/>
  <c r="B12" i="88"/>
  <c r="M12" i="88" s="1"/>
  <c r="B14" i="88"/>
  <c r="M14" i="88" s="1"/>
  <c r="B9" i="88"/>
  <c r="M9" i="88" s="1"/>
  <c r="B18" i="88"/>
  <c r="M18" i="88" s="1"/>
  <c r="B6" i="88"/>
  <c r="S6" i="88" s="1"/>
  <c r="T6" i="88" s="1"/>
  <c r="B11" i="88"/>
  <c r="M11" i="88" s="1"/>
  <c r="B13" i="88"/>
  <c r="M13" i="88" s="1"/>
  <c r="B17" i="88"/>
  <c r="M17" i="88" s="1"/>
  <c r="B10" i="88"/>
  <c r="M10" i="88" s="1"/>
  <c r="B8" i="88"/>
  <c r="M8" i="88" s="1"/>
  <c r="AO87" i="85" l="1"/>
  <c r="AO73" i="85"/>
  <c r="AO59" i="85"/>
  <c r="AM35" i="85"/>
  <c r="AO45" i="85"/>
  <c r="AO74" i="85"/>
  <c r="AO62" i="85"/>
  <c r="AO44" i="85"/>
  <c r="AO69" i="85"/>
  <c r="AO78" i="85"/>
  <c r="AO63" i="85"/>
  <c r="AM37" i="85"/>
  <c r="AO72" i="85"/>
  <c r="AO28" i="85"/>
  <c r="AO26" i="85"/>
  <c r="AK50" i="85"/>
  <c r="AK31" i="85"/>
  <c r="AK28" i="85"/>
  <c r="AK87" i="85"/>
  <c r="AO93" i="85"/>
  <c r="AO89" i="85"/>
  <c r="AO92" i="85"/>
  <c r="AO91" i="85"/>
  <c r="AO90" i="85"/>
  <c r="AK33" i="85"/>
  <c r="AK24" i="85"/>
  <c r="AO25" i="85"/>
  <c r="AK51" i="85"/>
  <c r="AK88" i="85"/>
  <c r="AK30" i="85"/>
  <c r="AK32" i="85"/>
  <c r="AO46" i="85"/>
  <c r="AO84" i="85"/>
  <c r="AO88" i="85"/>
  <c r="AK25" i="85"/>
  <c r="AK26" i="85"/>
  <c r="AO70" i="85"/>
  <c r="AO75" i="85"/>
  <c r="AO27" i="85"/>
  <c r="AO60" i="85"/>
  <c r="AK52" i="85"/>
  <c r="AM34" i="85"/>
  <c r="AK84" i="85"/>
  <c r="AM93" i="85"/>
  <c r="AM89" i="85"/>
  <c r="AM91" i="85"/>
  <c r="AM92" i="85"/>
  <c r="AM90" i="85"/>
  <c r="AO47" i="85"/>
  <c r="AK49" i="85"/>
  <c r="AK93" i="85"/>
  <c r="AK89" i="85"/>
  <c r="AK92" i="85"/>
  <c r="AK91" i="85"/>
  <c r="AK90" i="85"/>
  <c r="AP20" i="85"/>
  <c r="AP19" i="85"/>
  <c r="AP22" i="85"/>
  <c r="AP21" i="85"/>
  <c r="AK22" i="85"/>
  <c r="AK20" i="85"/>
  <c r="AK23" i="85"/>
  <c r="AK21" i="85"/>
  <c r="AK19" i="85"/>
  <c r="AP24" i="85"/>
  <c r="AP23" i="85"/>
  <c r="AL18" i="85"/>
  <c r="AL15" i="85"/>
  <c r="AL17" i="85"/>
  <c r="AL16" i="85"/>
  <c r="AN11" i="85"/>
  <c r="AN9" i="85"/>
  <c r="AN12" i="85"/>
  <c r="AN10" i="85"/>
  <c r="AN13" i="85"/>
  <c r="AM16" i="85"/>
  <c r="AM17" i="85"/>
  <c r="AM18" i="85"/>
  <c r="AM14" i="85"/>
  <c r="AM15" i="85"/>
  <c r="AP18" i="85"/>
  <c r="AP16" i="85"/>
  <c r="AP15" i="85"/>
  <c r="AP17" i="85"/>
  <c r="AN6" i="85"/>
  <c r="AN7" i="85"/>
  <c r="AN8" i="85"/>
  <c r="AN5" i="85"/>
  <c r="AN4" i="85"/>
  <c r="O11" i="92"/>
  <c r="Q13" i="92"/>
  <c r="P13" i="92"/>
  <c r="N65" i="81"/>
  <c r="O64" i="81" s="1"/>
  <c r="AY6" i="90"/>
  <c r="AX16" i="90"/>
  <c r="AX17" i="90"/>
  <c r="AX18" i="90"/>
  <c r="AX64" i="90"/>
  <c r="AX63" i="90"/>
  <c r="AX57" i="90"/>
  <c r="AX58" i="90"/>
  <c r="AX62" i="90"/>
  <c r="AX56" i="90"/>
  <c r="AX61" i="90"/>
  <c r="AX59" i="90"/>
  <c r="AX60" i="90"/>
  <c r="AX55" i="90"/>
  <c r="AY12" i="90"/>
  <c r="AX23" i="90"/>
  <c r="AX24" i="90"/>
  <c r="AY9" i="90"/>
  <c r="AY14" i="90"/>
  <c r="AX22" i="90"/>
  <c r="AX15" i="90"/>
  <c r="AY15" i="90" s="1"/>
  <c r="AX20" i="90"/>
  <c r="AY7" i="90"/>
  <c r="AX19" i="90"/>
  <c r="AX21" i="90"/>
  <c r="AX87" i="90"/>
  <c r="AX85" i="90"/>
  <c r="AX89" i="90"/>
  <c r="AX88" i="90"/>
  <c r="AX92" i="90"/>
  <c r="AX86" i="90"/>
  <c r="AX91" i="90"/>
  <c r="AX93" i="90"/>
  <c r="AX90" i="90"/>
  <c r="AX84" i="90"/>
  <c r="AX113" i="90"/>
  <c r="AX110" i="90"/>
  <c r="AX112" i="90"/>
  <c r="AX107" i="90"/>
  <c r="AX114" i="90"/>
  <c r="AX108" i="90"/>
  <c r="AX106" i="90"/>
  <c r="AX111" i="90"/>
  <c r="AX109" i="90"/>
  <c r="AX105" i="90"/>
  <c r="AX99" i="90"/>
  <c r="AX104" i="90"/>
  <c r="AX98" i="90"/>
  <c r="AX96" i="90"/>
  <c r="AX97" i="90"/>
  <c r="AX95" i="90"/>
  <c r="AX100" i="90"/>
  <c r="AX103" i="90"/>
  <c r="AX102" i="90"/>
  <c r="AX101" i="90"/>
  <c r="AX94" i="90"/>
  <c r="AX153" i="90"/>
  <c r="AX145" i="90"/>
  <c r="AX150" i="90"/>
  <c r="AX149" i="90"/>
  <c r="AX148" i="90"/>
  <c r="AX146" i="90"/>
  <c r="AX147" i="90"/>
  <c r="AX152" i="90"/>
  <c r="AX151" i="90"/>
  <c r="AX154" i="90"/>
  <c r="AX67" i="90"/>
  <c r="AX83" i="90"/>
  <c r="AX66" i="90"/>
  <c r="AX81" i="90"/>
  <c r="AX73" i="90"/>
  <c r="AX78" i="90"/>
  <c r="AX75" i="90"/>
  <c r="AX72" i="90"/>
  <c r="AX80" i="90"/>
  <c r="AX76" i="90"/>
  <c r="AX82" i="90"/>
  <c r="AX77" i="90"/>
  <c r="AX74" i="90"/>
  <c r="AX71" i="90"/>
  <c r="AX68" i="90"/>
  <c r="AX65" i="90"/>
  <c r="AX70" i="90"/>
  <c r="AX79" i="90"/>
  <c r="AX69" i="90"/>
  <c r="AX32" i="90"/>
  <c r="AX25" i="90"/>
  <c r="AX34" i="90"/>
  <c r="AX33" i="90"/>
  <c r="AX28" i="90"/>
  <c r="AX26" i="90"/>
  <c r="AX29" i="90"/>
  <c r="AX30" i="90"/>
  <c r="AX31" i="90"/>
  <c r="AX27" i="90"/>
  <c r="AX133" i="90"/>
  <c r="AX131" i="90"/>
  <c r="AX132" i="90"/>
  <c r="AX127" i="90"/>
  <c r="AX134" i="90"/>
  <c r="AX128" i="90"/>
  <c r="AX126" i="90"/>
  <c r="AX125" i="90"/>
  <c r="AX130" i="90"/>
  <c r="AX129" i="90"/>
  <c r="AX40" i="90"/>
  <c r="AX35" i="90"/>
  <c r="AX38" i="90"/>
  <c r="AX37" i="90"/>
  <c r="AX36" i="90"/>
  <c r="AX43" i="90"/>
  <c r="AX44" i="90"/>
  <c r="AX39" i="90"/>
  <c r="AX42" i="90"/>
  <c r="AX41" i="90"/>
  <c r="AY13" i="90"/>
  <c r="AY8" i="90"/>
  <c r="AY11" i="90"/>
  <c r="AY10" i="90"/>
  <c r="N15" i="88"/>
  <c r="P15" i="88" s="1"/>
  <c r="S15" i="88" s="1"/>
  <c r="T15" i="88" s="1"/>
  <c r="O5" i="92"/>
  <c r="P5" i="92"/>
  <c r="Q5" i="92"/>
  <c r="O15" i="92"/>
  <c r="O30" i="88"/>
  <c r="AY21" i="93"/>
  <c r="AY33" i="93"/>
  <c r="AY45" i="93"/>
  <c r="AY57" i="93"/>
  <c r="AY69" i="93"/>
  <c r="AY81" i="93"/>
  <c r="AY93" i="93"/>
  <c r="AY105" i="93"/>
  <c r="AY47" i="93"/>
  <c r="AY95" i="93"/>
  <c r="AY22" i="93"/>
  <c r="AY34" i="93"/>
  <c r="AY46" i="93"/>
  <c r="AY58" i="93"/>
  <c r="AY70" i="93"/>
  <c r="AY82" i="93"/>
  <c r="AY94" i="93"/>
  <c r="AY106" i="93"/>
  <c r="AY35" i="93"/>
  <c r="AY71" i="93"/>
  <c r="AY23" i="93"/>
  <c r="AY24" i="93"/>
  <c r="AY36" i="93"/>
  <c r="AY48" i="93"/>
  <c r="AY60" i="93"/>
  <c r="AY72" i="93"/>
  <c r="AY84" i="93"/>
  <c r="AY96" i="93"/>
  <c r="AY108" i="93"/>
  <c r="AY37" i="93"/>
  <c r="AY49" i="93"/>
  <c r="AY85" i="93"/>
  <c r="AY25" i="93"/>
  <c r="AY26" i="93"/>
  <c r="AY38" i="93"/>
  <c r="AY50" i="93"/>
  <c r="AY62" i="93"/>
  <c r="AY74" i="93"/>
  <c r="AY86" i="93"/>
  <c r="AY98" i="93"/>
  <c r="AY110" i="93"/>
  <c r="AY111" i="93"/>
  <c r="AY73" i="93"/>
  <c r="AY15" i="93"/>
  <c r="AY27" i="93"/>
  <c r="AY39" i="93"/>
  <c r="AY51" i="93"/>
  <c r="AY63" i="93"/>
  <c r="AY75" i="93"/>
  <c r="AY87" i="93"/>
  <c r="AY99" i="93"/>
  <c r="AY107" i="93"/>
  <c r="AY16" i="93"/>
  <c r="AY28" i="93"/>
  <c r="AY40" i="93"/>
  <c r="AY52" i="93"/>
  <c r="AY64" i="93"/>
  <c r="AY76" i="93"/>
  <c r="AY88" i="93"/>
  <c r="AY100" i="93"/>
  <c r="AY112" i="93"/>
  <c r="AY97" i="93"/>
  <c r="AY17" i="93"/>
  <c r="AY29" i="93"/>
  <c r="AY41" i="93"/>
  <c r="AY53" i="93"/>
  <c r="AY65" i="93"/>
  <c r="AY77" i="93"/>
  <c r="AY89" i="93"/>
  <c r="AY101" i="93"/>
  <c r="AY113" i="93"/>
  <c r="AY79" i="93"/>
  <c r="AY61" i="93"/>
  <c r="AY18" i="93"/>
  <c r="AY30" i="93"/>
  <c r="AY42" i="93"/>
  <c r="AY54" i="93"/>
  <c r="AY66" i="93"/>
  <c r="AY78" i="93"/>
  <c r="AY90" i="93"/>
  <c r="AY102" i="93"/>
  <c r="AY14" i="93"/>
  <c r="AY67" i="93"/>
  <c r="AY103" i="93"/>
  <c r="AY109" i="93"/>
  <c r="AY19" i="93"/>
  <c r="AY31" i="93"/>
  <c r="AY43" i="93"/>
  <c r="AY55" i="93"/>
  <c r="AY91" i="93"/>
  <c r="AY20" i="93"/>
  <c r="AY32" i="93"/>
  <c r="AY44" i="93"/>
  <c r="AY56" i="93"/>
  <c r="AY68" i="93"/>
  <c r="AY80" i="93"/>
  <c r="AY92" i="93"/>
  <c r="AY104" i="93"/>
  <c r="AY59" i="93"/>
  <c r="AY83" i="93"/>
  <c r="R16" i="92"/>
  <c r="O16" i="92"/>
  <c r="O13" i="92"/>
  <c r="R13" i="92"/>
  <c r="R10" i="92"/>
  <c r="O10" i="92"/>
  <c r="P6" i="92"/>
  <c r="R6" i="92"/>
  <c r="O6" i="92"/>
  <c r="O14" i="92"/>
  <c r="R14" i="92"/>
  <c r="O12" i="92"/>
  <c r="R12" i="92"/>
  <c r="N8" i="88"/>
  <c r="P8" i="88" s="1"/>
  <c r="N17" i="88"/>
  <c r="P17" i="88" s="1"/>
  <c r="O31" i="88"/>
  <c r="N9" i="88"/>
  <c r="P9" i="88" s="1"/>
  <c r="N12" i="88"/>
  <c r="P12" i="88" s="1"/>
  <c r="N7" i="88"/>
  <c r="P7" i="88" s="1"/>
  <c r="N10" i="88"/>
  <c r="P10" i="88" s="1"/>
  <c r="N13" i="88"/>
  <c r="P13" i="88" s="1"/>
  <c r="N11" i="88"/>
  <c r="P11" i="88" s="1"/>
  <c r="N18" i="88"/>
  <c r="P18" i="88" s="1"/>
  <c r="N14" i="88"/>
  <c r="P14" i="88" s="1"/>
  <c r="N16" i="88"/>
  <c r="P16" i="88" s="1"/>
  <c r="AP74" i="85" l="1"/>
  <c r="AP27" i="85"/>
  <c r="AP42" i="85"/>
  <c r="AP137" i="85"/>
  <c r="AP37" i="85"/>
  <c r="AP46" i="85"/>
  <c r="AP41" i="85"/>
  <c r="AP78" i="85"/>
  <c r="AP151" i="85"/>
  <c r="AP90" i="85"/>
  <c r="AP133" i="85"/>
  <c r="AP67" i="85"/>
  <c r="AP71" i="85"/>
  <c r="AP111" i="85"/>
  <c r="AP51" i="85"/>
  <c r="AP152" i="85"/>
  <c r="AP147" i="85"/>
  <c r="AP84" i="85"/>
  <c r="AP102" i="85"/>
  <c r="AP85" i="85"/>
  <c r="AP94" i="85"/>
  <c r="AP81" i="85"/>
  <c r="AP80" i="85"/>
  <c r="AP122" i="85"/>
  <c r="AP132" i="85"/>
  <c r="AP28" i="85"/>
  <c r="AP118" i="85"/>
  <c r="AP55" i="85"/>
  <c r="AP117" i="85"/>
  <c r="AP121" i="85"/>
  <c r="AP138" i="85"/>
  <c r="AP148" i="85"/>
  <c r="AP95" i="85"/>
  <c r="AP48" i="85"/>
  <c r="AP29" i="85"/>
  <c r="AP77" i="85"/>
  <c r="AP146" i="85"/>
  <c r="AP38" i="85"/>
  <c r="AP58" i="85"/>
  <c r="AP101" i="85"/>
  <c r="AP83" i="85"/>
  <c r="AP136" i="85"/>
  <c r="AP68" i="85"/>
  <c r="AP33" i="85"/>
  <c r="AP61" i="85"/>
  <c r="AP135" i="85"/>
  <c r="AP34" i="85"/>
  <c r="AP25" i="85"/>
  <c r="AP98" i="85"/>
  <c r="AP40" i="85"/>
  <c r="AP66" i="85"/>
  <c r="AP72" i="85"/>
  <c r="AP109" i="85"/>
  <c r="AP139" i="85"/>
  <c r="AP75" i="85"/>
  <c r="AP114" i="85"/>
  <c r="AP144" i="85"/>
  <c r="AP96" i="85"/>
  <c r="AP30" i="85"/>
  <c r="AP43" i="85"/>
  <c r="AP126" i="85"/>
  <c r="AP99" i="85"/>
  <c r="AP145" i="85"/>
  <c r="AP73" i="85"/>
  <c r="AP104" i="85"/>
  <c r="AP44" i="85"/>
  <c r="AP82" i="85"/>
  <c r="AP88" i="85"/>
  <c r="AP125" i="85"/>
  <c r="AP93" i="85"/>
  <c r="AP59" i="85"/>
  <c r="AP130" i="85"/>
  <c r="AP103" i="85"/>
  <c r="AP86" i="85"/>
  <c r="AP92" i="85"/>
  <c r="AP39" i="85"/>
  <c r="AP26" i="85"/>
  <c r="AP110" i="85"/>
  <c r="AP140" i="85"/>
  <c r="AP129" i="85"/>
  <c r="AP89" i="85"/>
  <c r="AP63" i="85"/>
  <c r="AP52" i="85"/>
  <c r="AP141" i="85"/>
  <c r="AP100" i="85"/>
  <c r="AP119" i="85"/>
  <c r="AP64" i="85"/>
  <c r="AP131" i="85"/>
  <c r="AP106" i="85"/>
  <c r="AP62" i="85"/>
  <c r="AP116" i="85"/>
  <c r="AP105" i="85"/>
  <c r="AP87" i="85"/>
  <c r="AP47" i="85"/>
  <c r="AP142" i="85"/>
  <c r="AP115" i="85"/>
  <c r="AP57" i="85"/>
  <c r="AP120" i="85"/>
  <c r="AP32" i="85"/>
  <c r="AP45" i="85"/>
  <c r="AP134" i="85"/>
  <c r="AP107" i="85"/>
  <c r="AP153" i="85"/>
  <c r="AP65" i="85"/>
  <c r="AP112" i="85"/>
  <c r="AP70" i="85"/>
  <c r="AP76" i="85"/>
  <c r="AP35" i="85"/>
  <c r="AP53" i="85"/>
  <c r="AP124" i="85"/>
  <c r="AP113" i="85"/>
  <c r="AP143" i="85"/>
  <c r="AP79" i="85"/>
  <c r="AP36" i="85"/>
  <c r="AP50" i="85"/>
  <c r="AP56" i="85"/>
  <c r="AP150" i="85"/>
  <c r="AP123" i="85"/>
  <c r="AP91" i="85"/>
  <c r="AP49" i="85"/>
  <c r="AP128" i="85"/>
  <c r="AP54" i="85"/>
  <c r="AP60" i="85"/>
  <c r="AP31" i="85"/>
  <c r="AP149" i="85"/>
  <c r="AP69" i="85"/>
  <c r="AP108" i="85"/>
  <c r="AP97" i="85"/>
  <c r="AP127" i="85"/>
  <c r="AL93" i="85"/>
  <c r="AN96" i="85"/>
  <c r="AL68" i="85"/>
  <c r="AL74" i="85"/>
  <c r="AL37" i="85"/>
  <c r="AL26" i="85"/>
  <c r="AL110" i="85"/>
  <c r="AL148" i="85"/>
  <c r="AL115" i="85"/>
  <c r="AL153" i="85"/>
  <c r="AL69" i="85"/>
  <c r="AN127" i="85"/>
  <c r="AN102" i="85"/>
  <c r="AN134" i="85"/>
  <c r="AN82" i="85"/>
  <c r="AN50" i="85"/>
  <c r="AN129" i="85"/>
  <c r="AN104" i="85"/>
  <c r="AN136" i="85"/>
  <c r="AN84" i="85"/>
  <c r="AN52" i="85"/>
  <c r="AN123" i="85"/>
  <c r="AN98" i="85"/>
  <c r="AN130" i="85"/>
  <c r="AN86" i="85"/>
  <c r="AN54" i="85"/>
  <c r="AN125" i="85"/>
  <c r="AN100" i="85"/>
  <c r="AN132" i="85"/>
  <c r="AN80" i="85"/>
  <c r="AN19" i="85"/>
  <c r="AN27" i="85"/>
  <c r="AN26" i="85"/>
  <c r="AN75" i="85"/>
  <c r="AN30" i="85"/>
  <c r="AN38" i="85"/>
  <c r="AN46" i="85"/>
  <c r="AN69" i="85"/>
  <c r="AN55" i="85"/>
  <c r="AN87" i="85"/>
  <c r="AN33" i="85"/>
  <c r="AN41" i="85"/>
  <c r="AN49" i="85"/>
  <c r="AN81" i="85"/>
  <c r="AL36" i="85"/>
  <c r="AL56" i="85"/>
  <c r="AL62" i="85"/>
  <c r="AL111" i="85"/>
  <c r="AL149" i="85"/>
  <c r="AL73" i="85"/>
  <c r="AL55" i="85"/>
  <c r="AL136" i="85"/>
  <c r="AL42" i="85"/>
  <c r="AL80" i="85"/>
  <c r="AL86" i="85"/>
  <c r="AL135" i="85"/>
  <c r="AL83" i="85"/>
  <c r="AL100" i="85"/>
  <c r="AL122" i="85"/>
  <c r="AL105" i="85"/>
  <c r="AL40" i="85"/>
  <c r="AL72" i="85"/>
  <c r="AL78" i="85"/>
  <c r="AL127" i="85"/>
  <c r="AL91" i="85"/>
  <c r="AL57" i="85"/>
  <c r="AL114" i="85"/>
  <c r="AL152" i="85"/>
  <c r="AL46" i="85"/>
  <c r="AL96" i="85"/>
  <c r="AL29" i="85"/>
  <c r="AL151" i="85"/>
  <c r="AL67" i="85"/>
  <c r="AL116" i="85"/>
  <c r="AL138" i="85"/>
  <c r="AL121" i="85"/>
  <c r="AN103" i="85"/>
  <c r="AN135" i="85"/>
  <c r="AN110" i="85"/>
  <c r="AN142" i="85"/>
  <c r="AN74" i="85"/>
  <c r="AN105" i="85"/>
  <c r="AN137" i="85"/>
  <c r="AN112" i="85"/>
  <c r="AN144" i="85"/>
  <c r="AN76" i="85"/>
  <c r="AN99" i="85"/>
  <c r="AN131" i="85"/>
  <c r="AN106" i="85"/>
  <c r="AN138" i="85"/>
  <c r="AN78" i="85"/>
  <c r="AN101" i="85"/>
  <c r="AN133" i="85"/>
  <c r="AN108" i="85"/>
  <c r="AN140" i="85"/>
  <c r="AN72" i="85"/>
  <c r="AN21" i="85"/>
  <c r="AN20" i="85"/>
  <c r="AN51" i="85"/>
  <c r="AN83" i="85"/>
  <c r="AN32" i="85"/>
  <c r="AN40" i="85"/>
  <c r="AN48" i="85"/>
  <c r="AN77" i="85"/>
  <c r="AN63" i="85"/>
  <c r="AN95" i="85"/>
  <c r="AN35" i="85"/>
  <c r="AN43" i="85"/>
  <c r="AN57" i="85"/>
  <c r="AN89" i="85"/>
  <c r="AL92" i="85"/>
  <c r="AL28" i="85"/>
  <c r="AL43" i="85"/>
  <c r="AL23" i="85"/>
  <c r="AL134" i="85"/>
  <c r="AL117" i="85"/>
  <c r="AL139" i="85"/>
  <c r="AL87" i="85"/>
  <c r="AL104" i="85"/>
  <c r="AL34" i="85"/>
  <c r="AL49" i="85"/>
  <c r="AL54" i="85"/>
  <c r="AL103" i="85"/>
  <c r="AL141" i="85"/>
  <c r="AL81" i="85"/>
  <c r="AL63" i="85"/>
  <c r="AL128" i="85"/>
  <c r="AL32" i="85"/>
  <c r="AL47" i="85"/>
  <c r="AL27" i="85"/>
  <c r="AL150" i="85"/>
  <c r="AL133" i="85"/>
  <c r="AL89" i="85"/>
  <c r="AL71" i="85"/>
  <c r="AL120" i="85"/>
  <c r="AL38" i="85"/>
  <c r="AL64" i="85"/>
  <c r="AL70" i="85"/>
  <c r="AL119" i="85"/>
  <c r="AL97" i="85"/>
  <c r="AL65" i="85"/>
  <c r="AL106" i="85"/>
  <c r="AL144" i="85"/>
  <c r="AN111" i="85"/>
  <c r="AN143" i="85"/>
  <c r="AN118" i="85"/>
  <c r="AN150" i="85"/>
  <c r="AN66" i="85"/>
  <c r="AN113" i="85"/>
  <c r="AN145" i="85"/>
  <c r="AN120" i="85"/>
  <c r="AN152" i="85"/>
  <c r="AN68" i="85"/>
  <c r="AN107" i="85"/>
  <c r="AN139" i="85"/>
  <c r="AN114" i="85"/>
  <c r="AN146" i="85"/>
  <c r="AN70" i="85"/>
  <c r="AN109" i="85"/>
  <c r="AN141" i="85"/>
  <c r="AN116" i="85"/>
  <c r="AN148" i="85"/>
  <c r="AN64" i="85"/>
  <c r="AN23" i="85"/>
  <c r="AN22" i="85"/>
  <c r="AN59" i="85"/>
  <c r="AN91" i="85"/>
  <c r="AN34" i="85"/>
  <c r="AN42" i="85"/>
  <c r="AN53" i="85"/>
  <c r="AN85" i="85"/>
  <c r="AN71" i="85"/>
  <c r="AN29" i="85"/>
  <c r="AN37" i="85"/>
  <c r="AN45" i="85"/>
  <c r="AN65" i="85"/>
  <c r="AN97" i="85"/>
  <c r="AL60" i="85"/>
  <c r="AL66" i="85"/>
  <c r="AL35" i="85"/>
  <c r="AL24" i="85"/>
  <c r="AL102" i="85"/>
  <c r="AL140" i="85"/>
  <c r="AL107" i="85"/>
  <c r="AL145" i="85"/>
  <c r="AL77" i="85"/>
  <c r="AL84" i="85"/>
  <c r="AL90" i="85"/>
  <c r="AL41" i="85"/>
  <c r="AL21" i="85"/>
  <c r="AL126" i="85"/>
  <c r="AL109" i="85"/>
  <c r="AL131" i="85"/>
  <c r="AL95" i="85"/>
  <c r="AL53" i="85"/>
  <c r="AL76" i="85"/>
  <c r="AL82" i="85"/>
  <c r="AL39" i="85"/>
  <c r="AL19" i="85"/>
  <c r="AL118" i="85"/>
  <c r="AL101" i="85"/>
  <c r="AL123" i="85"/>
  <c r="AL98" i="85"/>
  <c r="AL61" i="85"/>
  <c r="AL30" i="85"/>
  <c r="AL45" i="85"/>
  <c r="AL25" i="85"/>
  <c r="AL142" i="85"/>
  <c r="AL125" i="85"/>
  <c r="AL147" i="85"/>
  <c r="AL79" i="85"/>
  <c r="AL112" i="85"/>
  <c r="AN119" i="85"/>
  <c r="AN151" i="85"/>
  <c r="AN126" i="85"/>
  <c r="AN90" i="85"/>
  <c r="AN58" i="85"/>
  <c r="AN121" i="85"/>
  <c r="AN153" i="85"/>
  <c r="AN128" i="85"/>
  <c r="AN92" i="85"/>
  <c r="AN60" i="85"/>
  <c r="AN115" i="85"/>
  <c r="AN147" i="85"/>
  <c r="AN122" i="85"/>
  <c r="AN94" i="85"/>
  <c r="AN62" i="85"/>
  <c r="AN117" i="85"/>
  <c r="AN149" i="85"/>
  <c r="AN124" i="85"/>
  <c r="AN88" i="85"/>
  <c r="AN56" i="85"/>
  <c r="AN25" i="85"/>
  <c r="AN24" i="85"/>
  <c r="AN67" i="85"/>
  <c r="AN28" i="85"/>
  <c r="AN36" i="85"/>
  <c r="AN44" i="85"/>
  <c r="AN61" i="85"/>
  <c r="AN93" i="85"/>
  <c r="AN79" i="85"/>
  <c r="AN31" i="85"/>
  <c r="AN39" i="85"/>
  <c r="AN47" i="85"/>
  <c r="AN73" i="85"/>
  <c r="AL44" i="85"/>
  <c r="AL88" i="85"/>
  <c r="AL94" i="85"/>
  <c r="AL143" i="85"/>
  <c r="AL75" i="85"/>
  <c r="AL108" i="85"/>
  <c r="AL130" i="85"/>
  <c r="AL113" i="85"/>
  <c r="AL52" i="85"/>
  <c r="AL58" i="85"/>
  <c r="AL33" i="85"/>
  <c r="AL22" i="85"/>
  <c r="AL51" i="85"/>
  <c r="AL132" i="85"/>
  <c r="AL99" i="85"/>
  <c r="AL137" i="85"/>
  <c r="AL85" i="85"/>
  <c r="AL48" i="85"/>
  <c r="AL50" i="85"/>
  <c r="AL31" i="85"/>
  <c r="AL20" i="85"/>
  <c r="AL59" i="85"/>
  <c r="AL124" i="85"/>
  <c r="AL146" i="85"/>
  <c r="AL129" i="85"/>
  <c r="AN18" i="85"/>
  <c r="AN14" i="85"/>
  <c r="AN17" i="85"/>
  <c r="AN16" i="85"/>
  <c r="AN15" i="85"/>
  <c r="Q24" i="92"/>
  <c r="Q25" i="92" s="1"/>
  <c r="S79" i="92" s="1"/>
  <c r="AE79" i="92" s="1"/>
  <c r="P24" i="92"/>
  <c r="P25" i="92" s="1"/>
  <c r="Q59" i="92" s="1"/>
  <c r="AC59" i="92" s="1"/>
  <c r="O24" i="92"/>
  <c r="O25" i="92" s="1"/>
  <c r="O32" i="92" s="1"/>
  <c r="T59" i="81"/>
  <c r="T60" i="81"/>
  <c r="T63" i="81"/>
  <c r="AY28" i="90"/>
  <c r="AY93" i="90"/>
  <c r="AY201" i="90"/>
  <c r="AY191" i="90"/>
  <c r="AY148" i="90"/>
  <c r="AY80" i="90"/>
  <c r="AY30" i="90"/>
  <c r="AY17" i="90"/>
  <c r="AY163" i="90"/>
  <c r="AY174" i="90"/>
  <c r="AY133" i="90"/>
  <c r="AY94" i="90"/>
  <c r="AY16" i="90"/>
  <c r="AY128" i="90"/>
  <c r="AY52" i="90"/>
  <c r="AY18" i="90"/>
  <c r="AY106" i="90"/>
  <c r="AY124" i="90"/>
  <c r="AY127" i="90"/>
  <c r="AY143" i="90"/>
  <c r="AY147" i="90"/>
  <c r="AY146" i="90"/>
  <c r="AY74" i="90"/>
  <c r="AY73" i="90"/>
  <c r="AY87" i="90"/>
  <c r="AY41" i="90"/>
  <c r="AY27" i="90"/>
  <c r="AY26" i="90"/>
  <c r="AY20" i="90"/>
  <c r="AY167" i="90"/>
  <c r="AY193" i="90"/>
  <c r="AY196" i="90"/>
  <c r="AY135" i="90"/>
  <c r="AY134" i="90"/>
  <c r="AY151" i="90"/>
  <c r="AY62" i="90"/>
  <c r="AY46" i="90"/>
  <c r="AY25" i="90"/>
  <c r="AY29" i="90"/>
  <c r="AY23" i="90"/>
  <c r="AY24" i="90"/>
  <c r="AY179" i="90"/>
  <c r="AY177" i="90"/>
  <c r="AY186" i="90"/>
  <c r="AY107" i="90"/>
  <c r="AY112" i="90"/>
  <c r="AY145" i="90"/>
  <c r="AY136" i="90"/>
  <c r="AY71" i="90"/>
  <c r="AY66" i="90"/>
  <c r="AY72" i="90"/>
  <c r="AY91" i="90"/>
  <c r="AY31" i="90"/>
  <c r="AY34" i="90"/>
  <c r="AY21" i="90"/>
  <c r="AY19" i="90"/>
  <c r="AY22" i="90"/>
  <c r="AY169" i="90"/>
  <c r="AY161" i="90"/>
  <c r="AY197" i="90"/>
  <c r="AY159" i="90"/>
  <c r="AY120" i="90"/>
  <c r="AY95" i="90"/>
  <c r="AY121" i="90"/>
  <c r="AY139" i="90"/>
  <c r="AY152" i="90"/>
  <c r="AY122" i="90"/>
  <c r="AY131" i="90"/>
  <c r="AY104" i="90"/>
  <c r="AY100" i="90"/>
  <c r="AY118" i="90"/>
  <c r="AY150" i="90"/>
  <c r="AY113" i="90"/>
  <c r="AY98" i="90"/>
  <c r="AY154" i="90"/>
  <c r="AY85" i="90"/>
  <c r="AY84" i="90"/>
  <c r="AY68" i="90"/>
  <c r="AY92" i="90"/>
  <c r="AY86" i="90"/>
  <c r="AY63" i="90"/>
  <c r="AY90" i="90"/>
  <c r="AY89" i="90"/>
  <c r="AY65" i="90"/>
  <c r="AY58" i="90"/>
  <c r="AY43" i="90"/>
  <c r="AY51" i="90"/>
  <c r="AY53" i="90"/>
  <c r="AY44" i="90"/>
  <c r="AY42" i="90"/>
  <c r="AY37" i="90"/>
  <c r="AY36" i="90"/>
  <c r="AY160" i="90"/>
  <c r="AY202" i="90"/>
  <c r="AY183" i="90"/>
  <c r="AY166" i="90"/>
  <c r="AY157" i="90"/>
  <c r="AY190" i="90"/>
  <c r="AY178" i="90"/>
  <c r="AY189" i="90"/>
  <c r="AY172" i="90"/>
  <c r="AY156" i="90"/>
  <c r="AY185" i="90"/>
  <c r="AY203" i="90"/>
  <c r="AY200" i="90"/>
  <c r="AY180" i="90"/>
  <c r="AY129" i="90"/>
  <c r="AY141" i="90"/>
  <c r="AY114" i="90"/>
  <c r="AY117" i="90"/>
  <c r="AY138" i="90"/>
  <c r="AY103" i="90"/>
  <c r="AY96" i="90"/>
  <c r="AY137" i="90"/>
  <c r="AY111" i="90"/>
  <c r="AY142" i="90"/>
  <c r="AY119" i="90"/>
  <c r="AY126" i="90"/>
  <c r="AY123" i="90"/>
  <c r="AY132" i="90"/>
  <c r="AY70" i="90"/>
  <c r="AY81" i="90"/>
  <c r="AY82" i="90"/>
  <c r="AY64" i="90"/>
  <c r="AY79" i="90"/>
  <c r="AY88" i="90"/>
  <c r="AY77" i="90"/>
  <c r="AY78" i="90"/>
  <c r="AY56" i="90"/>
  <c r="AY40" i="90"/>
  <c r="AY50" i="90"/>
  <c r="AY57" i="90"/>
  <c r="AY45" i="90"/>
  <c r="AY49" i="90"/>
  <c r="AY33" i="90"/>
  <c r="AY35" i="90"/>
  <c r="AY198" i="90"/>
  <c r="AY176" i="90"/>
  <c r="AY164" i="90"/>
  <c r="AY195" i="90"/>
  <c r="AY194" i="90"/>
  <c r="AY181" i="90"/>
  <c r="AY158" i="90"/>
  <c r="AY184" i="90"/>
  <c r="AY155" i="90"/>
  <c r="AY187" i="90"/>
  <c r="AY171" i="90"/>
  <c r="AY199" i="90"/>
  <c r="AY109" i="90"/>
  <c r="AY130" i="90"/>
  <c r="AY116" i="90"/>
  <c r="AY99" i="90"/>
  <c r="AY110" i="90"/>
  <c r="AY97" i="90"/>
  <c r="AY144" i="90"/>
  <c r="AY102" i="90"/>
  <c r="AY149" i="90"/>
  <c r="AY101" i="90"/>
  <c r="AY153" i="90"/>
  <c r="AY105" i="90"/>
  <c r="AY125" i="90"/>
  <c r="AY140" i="90"/>
  <c r="AY108" i="90"/>
  <c r="AY69" i="90"/>
  <c r="AY83" i="90"/>
  <c r="AY75" i="90"/>
  <c r="AY115" i="90"/>
  <c r="AY59" i="90"/>
  <c r="AY67" i="90"/>
  <c r="AY61" i="90"/>
  <c r="AY76" i="90"/>
  <c r="AY60" i="90"/>
  <c r="AY54" i="90"/>
  <c r="AY47" i="90"/>
  <c r="AY38" i="90"/>
  <c r="AY48" i="90"/>
  <c r="AY32" i="90"/>
  <c r="AY39" i="90"/>
  <c r="AY55" i="90"/>
  <c r="AY182" i="90"/>
  <c r="AY165" i="90"/>
  <c r="AY168" i="90"/>
  <c r="AY192" i="90"/>
  <c r="AY175" i="90"/>
  <c r="AY162" i="90"/>
  <c r="AY173" i="90"/>
  <c r="AY204" i="90"/>
  <c r="AY188" i="90"/>
  <c r="AY170" i="90"/>
  <c r="Q58" i="90"/>
  <c r="Q100" i="90"/>
  <c r="Q142" i="90"/>
  <c r="Q184" i="90"/>
  <c r="Q226" i="90"/>
  <c r="Q268" i="90"/>
  <c r="Q310" i="90"/>
  <c r="Q352" i="90"/>
  <c r="Q394" i="90"/>
  <c r="Q436" i="90"/>
  <c r="Q478" i="90"/>
  <c r="Q79" i="90"/>
  <c r="Q121" i="90"/>
  <c r="Q163" i="90"/>
  <c r="Q205" i="90"/>
  <c r="Q247" i="90"/>
  <c r="Q289" i="90"/>
  <c r="Q331" i="90"/>
  <c r="Q373" i="90"/>
  <c r="Q415" i="90"/>
  <c r="Q457" i="90"/>
  <c r="Q499" i="90"/>
  <c r="T57" i="81"/>
  <c r="T66" i="81"/>
  <c r="T58" i="81"/>
  <c r="T62" i="81"/>
  <c r="T61" i="81"/>
  <c r="T65" i="81"/>
  <c r="T64" i="81"/>
  <c r="P1" i="92"/>
  <c r="O1" i="92"/>
  <c r="Q1" i="92"/>
  <c r="S16" i="88"/>
  <c r="T16" i="88" s="1"/>
  <c r="S18" i="88"/>
  <c r="T18" i="88" s="1"/>
  <c r="C29" i="88"/>
  <c r="S13" i="88"/>
  <c r="T13" i="88" s="1"/>
  <c r="S9" i="88"/>
  <c r="T9" i="88" s="1"/>
  <c r="S17" i="88"/>
  <c r="T17" i="88" s="1"/>
  <c r="S8" i="88"/>
  <c r="T8" i="88" s="1"/>
  <c r="S11" i="88"/>
  <c r="T11" i="88" s="1"/>
  <c r="S10" i="88"/>
  <c r="T10" i="88" s="1"/>
  <c r="S12" i="88"/>
  <c r="T12" i="88" s="1"/>
  <c r="BW7" i="85" l="1"/>
  <c r="AY38" i="85"/>
  <c r="AZ38" i="85" s="1"/>
  <c r="BA38" i="85" s="1"/>
  <c r="AY17" i="85"/>
  <c r="AZ17" i="85" s="1"/>
  <c r="BA17" i="85" s="1"/>
  <c r="AY27" i="85"/>
  <c r="AZ27" i="85" s="1"/>
  <c r="BA27" i="85" s="1"/>
  <c r="AY60" i="85"/>
  <c r="AZ60" i="85" s="1"/>
  <c r="BA60" i="85" s="1"/>
  <c r="BW47" i="85"/>
  <c r="AY12" i="85"/>
  <c r="AZ12" i="85" s="1"/>
  <c r="BA12" i="85" s="1"/>
  <c r="BW57" i="85"/>
  <c r="BW10" i="85"/>
  <c r="BW21" i="85"/>
  <c r="AY5" i="85"/>
  <c r="AZ5" i="85" s="1"/>
  <c r="BA5" i="85" s="1"/>
  <c r="AY4" i="85"/>
  <c r="AZ4" i="85" s="1"/>
  <c r="BA4" i="85" s="1"/>
  <c r="BW42" i="85"/>
  <c r="BW26" i="85"/>
  <c r="BW34" i="85"/>
  <c r="BW8" i="85"/>
  <c r="BW48" i="85"/>
  <c r="AY6" i="85"/>
  <c r="AZ6" i="85" s="1"/>
  <c r="BA6" i="85" s="1"/>
  <c r="AY8" i="85"/>
  <c r="AZ8" i="85" s="1"/>
  <c r="BA8" i="85" s="1"/>
  <c r="AY22" i="85"/>
  <c r="AZ22" i="85" s="1"/>
  <c r="BA22" i="85" s="1"/>
  <c r="AY33" i="85"/>
  <c r="AZ33" i="85" s="1"/>
  <c r="BA33" i="85" s="1"/>
  <c r="AY28" i="85"/>
  <c r="AZ28" i="85" s="1"/>
  <c r="BA28" i="85" s="1"/>
  <c r="AY43" i="85"/>
  <c r="AZ43" i="85" s="1"/>
  <c r="BA43" i="85" s="1"/>
  <c r="AY54" i="85"/>
  <c r="AZ54" i="85" s="1"/>
  <c r="BA54" i="85" s="1"/>
  <c r="BW30" i="85"/>
  <c r="BW16" i="85"/>
  <c r="BW59" i="85"/>
  <c r="BW61" i="85"/>
  <c r="BW11" i="85"/>
  <c r="BW23" i="85"/>
  <c r="BW37" i="85"/>
  <c r="BW63" i="85"/>
  <c r="BW22" i="85"/>
  <c r="AY11" i="85"/>
  <c r="AZ11" i="85" s="1"/>
  <c r="BA11" i="85" s="1"/>
  <c r="BW5" i="85"/>
  <c r="AY49" i="85"/>
  <c r="AZ49" i="85" s="1"/>
  <c r="BA49" i="85" s="1"/>
  <c r="AY44" i="85"/>
  <c r="AZ44" i="85" s="1"/>
  <c r="BA44" i="85" s="1"/>
  <c r="AY59" i="85"/>
  <c r="AZ59" i="85" s="1"/>
  <c r="BA59" i="85" s="1"/>
  <c r="AY7" i="85"/>
  <c r="AZ7" i="85" s="1"/>
  <c r="BA7" i="85" s="1"/>
  <c r="BW17" i="85"/>
  <c r="BW32" i="85"/>
  <c r="BW12" i="85"/>
  <c r="BW38" i="85"/>
  <c r="AY45" i="85"/>
  <c r="AZ45" i="85" s="1"/>
  <c r="BA45" i="85" s="1"/>
  <c r="AY23" i="85"/>
  <c r="AZ23" i="85" s="1"/>
  <c r="BA23" i="85" s="1"/>
  <c r="AY50" i="85"/>
  <c r="AZ50" i="85" s="1"/>
  <c r="BA50" i="85" s="1"/>
  <c r="AY57" i="85"/>
  <c r="AZ57" i="85" s="1"/>
  <c r="BA57" i="85" s="1"/>
  <c r="AY41" i="85"/>
  <c r="AZ41" i="85" s="1"/>
  <c r="BA41" i="85" s="1"/>
  <c r="AY25" i="85"/>
  <c r="AZ25" i="85" s="1"/>
  <c r="BA25" i="85" s="1"/>
  <c r="AY9" i="85"/>
  <c r="AZ9" i="85" s="1"/>
  <c r="BA9" i="85" s="1"/>
  <c r="AY52" i="85"/>
  <c r="AZ52" i="85" s="1"/>
  <c r="BA52" i="85" s="1"/>
  <c r="AY36" i="85"/>
  <c r="AZ36" i="85" s="1"/>
  <c r="BA36" i="85" s="1"/>
  <c r="AY20" i="85"/>
  <c r="AZ20" i="85" s="1"/>
  <c r="BA20" i="85" s="1"/>
  <c r="AY63" i="85"/>
  <c r="AZ63" i="85" s="1"/>
  <c r="BA63" i="85" s="1"/>
  <c r="AY51" i="85"/>
  <c r="AZ51" i="85" s="1"/>
  <c r="BA51" i="85" s="1"/>
  <c r="AY35" i="85"/>
  <c r="AZ35" i="85" s="1"/>
  <c r="BA35" i="85" s="1"/>
  <c r="AY19" i="85"/>
  <c r="AZ19" i="85" s="1"/>
  <c r="BA19" i="85" s="1"/>
  <c r="AY62" i="85"/>
  <c r="AZ62" i="85" s="1"/>
  <c r="BA62" i="85" s="1"/>
  <c r="AY46" i="85"/>
  <c r="AZ46" i="85" s="1"/>
  <c r="BA46" i="85" s="1"/>
  <c r="AY30" i="85"/>
  <c r="AZ30" i="85" s="1"/>
  <c r="BA30" i="85" s="1"/>
  <c r="AY14" i="85"/>
  <c r="AZ14" i="85" s="1"/>
  <c r="BA14" i="85" s="1"/>
  <c r="BW9" i="85"/>
  <c r="BW15" i="85"/>
  <c r="BW4" i="85"/>
  <c r="BW46" i="85"/>
  <c r="BW6" i="85"/>
  <c r="BW29" i="85"/>
  <c r="BW24" i="85"/>
  <c r="BW31" i="85"/>
  <c r="BW36" i="85"/>
  <c r="BW53" i="85"/>
  <c r="BW20" i="85"/>
  <c r="BW39" i="85"/>
  <c r="BW44" i="85"/>
  <c r="BW56" i="85"/>
  <c r="AY61" i="85"/>
  <c r="AZ61" i="85" s="1"/>
  <c r="BA61" i="85" s="1"/>
  <c r="AY29" i="85"/>
  <c r="AZ29" i="85" s="1"/>
  <c r="BA29" i="85" s="1"/>
  <c r="AY13" i="85"/>
  <c r="AZ13" i="85" s="1"/>
  <c r="BA13" i="85" s="1"/>
  <c r="AY56" i="85"/>
  <c r="AZ56" i="85" s="1"/>
  <c r="BA56" i="85" s="1"/>
  <c r="AY40" i="85"/>
  <c r="AZ40" i="85" s="1"/>
  <c r="BA40" i="85" s="1"/>
  <c r="AY24" i="85"/>
  <c r="AZ24" i="85" s="1"/>
  <c r="BA24" i="85" s="1"/>
  <c r="AY55" i="85"/>
  <c r="AZ55" i="85" s="1"/>
  <c r="BA55" i="85" s="1"/>
  <c r="AY39" i="85"/>
  <c r="AZ39" i="85" s="1"/>
  <c r="BA39" i="85" s="1"/>
  <c r="AY34" i="85"/>
  <c r="AZ34" i="85" s="1"/>
  <c r="BA34" i="85" s="1"/>
  <c r="AY18" i="85"/>
  <c r="AZ18" i="85" s="1"/>
  <c r="BA18" i="85" s="1"/>
  <c r="BW49" i="85"/>
  <c r="BW60" i="85"/>
  <c r="BW58" i="85"/>
  <c r="BW51" i="85"/>
  <c r="BW18" i="85"/>
  <c r="BW14" i="85"/>
  <c r="BW27" i="85"/>
  <c r="BW35" i="85"/>
  <c r="BW40" i="85"/>
  <c r="BW62" i="85"/>
  <c r="BW43" i="85"/>
  <c r="BW55" i="85"/>
  <c r="AY53" i="85"/>
  <c r="AZ53" i="85" s="1"/>
  <c r="BA53" i="85" s="1"/>
  <c r="AY37" i="85"/>
  <c r="AZ37" i="85" s="1"/>
  <c r="BA37" i="85" s="1"/>
  <c r="AY21" i="85"/>
  <c r="AZ21" i="85" s="1"/>
  <c r="BA21" i="85" s="1"/>
  <c r="AY48" i="85"/>
  <c r="AZ48" i="85" s="1"/>
  <c r="BA48" i="85" s="1"/>
  <c r="AY32" i="85"/>
  <c r="AZ32" i="85" s="1"/>
  <c r="BA32" i="85" s="1"/>
  <c r="AY16" i="85"/>
  <c r="AZ16" i="85" s="1"/>
  <c r="BA16" i="85" s="1"/>
  <c r="AY47" i="85"/>
  <c r="AZ47" i="85" s="1"/>
  <c r="BA47" i="85" s="1"/>
  <c r="AY31" i="85"/>
  <c r="AZ31" i="85" s="1"/>
  <c r="BA31" i="85" s="1"/>
  <c r="AY15" i="85"/>
  <c r="AZ15" i="85" s="1"/>
  <c r="BA15" i="85" s="1"/>
  <c r="AY58" i="85"/>
  <c r="AZ58" i="85" s="1"/>
  <c r="BA58" i="85" s="1"/>
  <c r="AY42" i="85"/>
  <c r="AZ42" i="85" s="1"/>
  <c r="BA42" i="85" s="1"/>
  <c r="AY26" i="85"/>
  <c r="AZ26" i="85" s="1"/>
  <c r="BA26" i="85" s="1"/>
  <c r="AY10" i="85"/>
  <c r="AZ10" i="85" s="1"/>
  <c r="BA10" i="85" s="1"/>
  <c r="BW13" i="85"/>
  <c r="BW19" i="85"/>
  <c r="BW28" i="85"/>
  <c r="BW50" i="85"/>
  <c r="BW52" i="85"/>
  <c r="BW25" i="85"/>
  <c r="BW33" i="85"/>
  <c r="BW54" i="85"/>
  <c r="BW41" i="85"/>
  <c r="BW45" i="85"/>
  <c r="BR84" i="85"/>
  <c r="BT84" i="85" s="1"/>
  <c r="BU84" i="85" s="1"/>
  <c r="BV84" i="85" s="1"/>
  <c r="BR73" i="85"/>
  <c r="BT73" i="85" s="1"/>
  <c r="BU73" i="85" s="1"/>
  <c r="BV73" i="85" s="1"/>
  <c r="BR71" i="85"/>
  <c r="BT71" i="85" s="1"/>
  <c r="BU71" i="85" s="1"/>
  <c r="BV71" i="85" s="1"/>
  <c r="BR70" i="85"/>
  <c r="BT70" i="85" s="1"/>
  <c r="BU70" i="85" s="1"/>
  <c r="BV70" i="85" s="1"/>
  <c r="BR68" i="85"/>
  <c r="BT68" i="85" s="1"/>
  <c r="BU68" i="85" s="1"/>
  <c r="BV68" i="85" s="1"/>
  <c r="BR59" i="85"/>
  <c r="BT59" i="85" s="1"/>
  <c r="BU59" i="85" s="1"/>
  <c r="BV59" i="85" s="1"/>
  <c r="BR58" i="85"/>
  <c r="BT58" i="85" s="1"/>
  <c r="BU58" i="85" s="1"/>
  <c r="BV58" i="85" s="1"/>
  <c r="BR51" i="85"/>
  <c r="BT51" i="85" s="1"/>
  <c r="BU51" i="85" s="1"/>
  <c r="BV51" i="85" s="1"/>
  <c r="BR50" i="85"/>
  <c r="BT50" i="85" s="1"/>
  <c r="BU50" i="85" s="1"/>
  <c r="BV50" i="85" s="1"/>
  <c r="BR46" i="85"/>
  <c r="BT46" i="85" s="1"/>
  <c r="BU46" i="85" s="1"/>
  <c r="BV46" i="85" s="1"/>
  <c r="BR18" i="85"/>
  <c r="BT18" i="85" s="1"/>
  <c r="BU18" i="85" s="1"/>
  <c r="BV18" i="85" s="1"/>
  <c r="BR17" i="85"/>
  <c r="BT17" i="85" s="1"/>
  <c r="BU17" i="85" s="1"/>
  <c r="BV17" i="85" s="1"/>
  <c r="BR16" i="85"/>
  <c r="BT16" i="85" s="1"/>
  <c r="BU16" i="85" s="1"/>
  <c r="BV16" i="85" s="1"/>
  <c r="BR15" i="85"/>
  <c r="BT15" i="85" s="1"/>
  <c r="BU15" i="85" s="1"/>
  <c r="BV15" i="85" s="1"/>
  <c r="BR9" i="85"/>
  <c r="BT9" i="85" s="1"/>
  <c r="BU9" i="85" s="1"/>
  <c r="BV9" i="85" s="1"/>
  <c r="BR8" i="85"/>
  <c r="BT8" i="85" s="1"/>
  <c r="BU8" i="85" s="1"/>
  <c r="BV8" i="85" s="1"/>
  <c r="BR83" i="85"/>
  <c r="BT83" i="85" s="1"/>
  <c r="BU83" i="85" s="1"/>
  <c r="BV83" i="85" s="1"/>
  <c r="BR82" i="85"/>
  <c r="BT82" i="85" s="1"/>
  <c r="BU82" i="85" s="1"/>
  <c r="BV82" i="85" s="1"/>
  <c r="BR80" i="85"/>
  <c r="BT80" i="85" s="1"/>
  <c r="BU80" i="85" s="1"/>
  <c r="BV80" i="85" s="1"/>
  <c r="BR69" i="85"/>
  <c r="BT69" i="85" s="1"/>
  <c r="BU69" i="85" s="1"/>
  <c r="BV69" i="85" s="1"/>
  <c r="BR67" i="85"/>
  <c r="BT67" i="85" s="1"/>
  <c r="BU67" i="85" s="1"/>
  <c r="BV67" i="85" s="1"/>
  <c r="BR66" i="85"/>
  <c r="BT66" i="85" s="1"/>
  <c r="BU66" i="85" s="1"/>
  <c r="BV66" i="85" s="1"/>
  <c r="BR64" i="85"/>
  <c r="BT64" i="85" s="1"/>
  <c r="BU64" i="85" s="1"/>
  <c r="BV64" i="85" s="1"/>
  <c r="BR57" i="85"/>
  <c r="BT57" i="85" s="1"/>
  <c r="BU57" i="85" s="1"/>
  <c r="BV57" i="85" s="1"/>
  <c r="BR56" i="85"/>
  <c r="BT56" i="85" s="1"/>
  <c r="BU56" i="85" s="1"/>
  <c r="BV56" i="85" s="1"/>
  <c r="BR49" i="85"/>
  <c r="BT49" i="85" s="1"/>
  <c r="BU49" i="85" s="1"/>
  <c r="BV49" i="85" s="1"/>
  <c r="BR48" i="85"/>
  <c r="BT48" i="85" s="1"/>
  <c r="BU48" i="85" s="1"/>
  <c r="BV48" i="85" s="1"/>
  <c r="BR47" i="85"/>
  <c r="BT47" i="85" s="1"/>
  <c r="BU47" i="85" s="1"/>
  <c r="BV47" i="85" s="1"/>
  <c r="BR45" i="85"/>
  <c r="BT45" i="85" s="1"/>
  <c r="BU45" i="85" s="1"/>
  <c r="BV45" i="85" s="1"/>
  <c r="BR44" i="85"/>
  <c r="BT44" i="85" s="1"/>
  <c r="BU44" i="85" s="1"/>
  <c r="BV44" i="85" s="1"/>
  <c r="BR42" i="85"/>
  <c r="BT42" i="85" s="1"/>
  <c r="BU42" i="85" s="1"/>
  <c r="BV42" i="85" s="1"/>
  <c r="BR22" i="85"/>
  <c r="BT22" i="85" s="1"/>
  <c r="BU22" i="85" s="1"/>
  <c r="BV22" i="85" s="1"/>
  <c r="BR21" i="85"/>
  <c r="BT21" i="85" s="1"/>
  <c r="BU21" i="85" s="1"/>
  <c r="BV21" i="85" s="1"/>
  <c r="BR20" i="85"/>
  <c r="BT20" i="85" s="1"/>
  <c r="BU20" i="85" s="1"/>
  <c r="BV20" i="85" s="1"/>
  <c r="BR19" i="85"/>
  <c r="BT19" i="85" s="1"/>
  <c r="BU19" i="85" s="1"/>
  <c r="BV19" i="85" s="1"/>
  <c r="BR76" i="85"/>
  <c r="BT76" i="85" s="1"/>
  <c r="BU76" i="85" s="1"/>
  <c r="BV76" i="85" s="1"/>
  <c r="BR75" i="85"/>
  <c r="BT75" i="85" s="1"/>
  <c r="BU75" i="85" s="1"/>
  <c r="BV75" i="85" s="1"/>
  <c r="BR63" i="85"/>
  <c r="BT63" i="85" s="1"/>
  <c r="BU63" i="85" s="1"/>
  <c r="BV63" i="85" s="1"/>
  <c r="BR54" i="85"/>
  <c r="BT54" i="85" s="1"/>
  <c r="BU54" i="85" s="1"/>
  <c r="BV54" i="85" s="1"/>
  <c r="BR43" i="85"/>
  <c r="BT43" i="85" s="1"/>
  <c r="BU43" i="85" s="1"/>
  <c r="BV43" i="85" s="1"/>
  <c r="BR41" i="85"/>
  <c r="BT41" i="85" s="1"/>
  <c r="BU41" i="85" s="1"/>
  <c r="BV41" i="85" s="1"/>
  <c r="BR39" i="85"/>
  <c r="BT39" i="85" s="1"/>
  <c r="BU39" i="85" s="1"/>
  <c r="BV39" i="85" s="1"/>
  <c r="BR37" i="85"/>
  <c r="BT37" i="85" s="1"/>
  <c r="BU37" i="85" s="1"/>
  <c r="BV37" i="85" s="1"/>
  <c r="BR25" i="85"/>
  <c r="BT25" i="85" s="1"/>
  <c r="BU25" i="85" s="1"/>
  <c r="BV25" i="85" s="1"/>
  <c r="BR23" i="85"/>
  <c r="BT23" i="85" s="1"/>
  <c r="BU23" i="85" s="1"/>
  <c r="BV23" i="85" s="1"/>
  <c r="BR81" i="85"/>
  <c r="BT81" i="85" s="1"/>
  <c r="BU81" i="85" s="1"/>
  <c r="BV81" i="85" s="1"/>
  <c r="BR61" i="85"/>
  <c r="BT61" i="85" s="1"/>
  <c r="BU61" i="85" s="1"/>
  <c r="BV61" i="85" s="1"/>
  <c r="BR52" i="85"/>
  <c r="BT52" i="85" s="1"/>
  <c r="BU52" i="85" s="1"/>
  <c r="BV52" i="85" s="1"/>
  <c r="BR35" i="85"/>
  <c r="BT35" i="85" s="1"/>
  <c r="BU35" i="85" s="1"/>
  <c r="BV35" i="85" s="1"/>
  <c r="BR33" i="85"/>
  <c r="BT33" i="85" s="1"/>
  <c r="BU33" i="85" s="1"/>
  <c r="BV33" i="85" s="1"/>
  <c r="BR31" i="85"/>
  <c r="BT31" i="85" s="1"/>
  <c r="BU31" i="85" s="1"/>
  <c r="BV31" i="85" s="1"/>
  <c r="BR29" i="85"/>
  <c r="BT29" i="85" s="1"/>
  <c r="BU29" i="85" s="1"/>
  <c r="BV29" i="85" s="1"/>
  <c r="BR27" i="85"/>
  <c r="BT27" i="85" s="1"/>
  <c r="BU27" i="85" s="1"/>
  <c r="BV27" i="85" s="1"/>
  <c r="BR14" i="85"/>
  <c r="BT14" i="85" s="1"/>
  <c r="BU14" i="85" s="1"/>
  <c r="BV14" i="85" s="1"/>
  <c r="BR12" i="85"/>
  <c r="BT12" i="85" s="1"/>
  <c r="BU12" i="85" s="1"/>
  <c r="BV12" i="85" s="1"/>
  <c r="BR10" i="85"/>
  <c r="BT10" i="85" s="1"/>
  <c r="BU10" i="85" s="1"/>
  <c r="BV10" i="85" s="1"/>
  <c r="BR7" i="85"/>
  <c r="BT7" i="85" s="1"/>
  <c r="BU7" i="85" s="1"/>
  <c r="BV7" i="85" s="1"/>
  <c r="BR6" i="85"/>
  <c r="BT6" i="85" s="1"/>
  <c r="BU6" i="85" s="1"/>
  <c r="BV6" i="85" s="1"/>
  <c r="BR79" i="85"/>
  <c r="BT79" i="85" s="1"/>
  <c r="BU79" i="85" s="1"/>
  <c r="BV79" i="85" s="1"/>
  <c r="BR65" i="85"/>
  <c r="BT65" i="85" s="1"/>
  <c r="BU65" i="85" s="1"/>
  <c r="BV65" i="85" s="1"/>
  <c r="BR62" i="85"/>
  <c r="BT62" i="85" s="1"/>
  <c r="BU62" i="85" s="1"/>
  <c r="BV62" i="85" s="1"/>
  <c r="BR55" i="85"/>
  <c r="BT55" i="85" s="1"/>
  <c r="BU55" i="85" s="1"/>
  <c r="BV55" i="85" s="1"/>
  <c r="BR40" i="85"/>
  <c r="BT40" i="85" s="1"/>
  <c r="BU40" i="85" s="1"/>
  <c r="BV40" i="85" s="1"/>
  <c r="BR36" i="85"/>
  <c r="BT36" i="85" s="1"/>
  <c r="BU36" i="85" s="1"/>
  <c r="BV36" i="85" s="1"/>
  <c r="BR24" i="85"/>
  <c r="BT24" i="85" s="1"/>
  <c r="BU24" i="85" s="1"/>
  <c r="BV24" i="85" s="1"/>
  <c r="BR4" i="85"/>
  <c r="BT4" i="85" s="1"/>
  <c r="BU4" i="85" s="1"/>
  <c r="BV4" i="85" s="1"/>
  <c r="BR77" i="85"/>
  <c r="BT77" i="85" s="1"/>
  <c r="BU77" i="85" s="1"/>
  <c r="BV77" i="85" s="1"/>
  <c r="BR72" i="85"/>
  <c r="BT72" i="85" s="1"/>
  <c r="BU72" i="85" s="1"/>
  <c r="BV72" i="85" s="1"/>
  <c r="BR32" i="85"/>
  <c r="BT32" i="85" s="1"/>
  <c r="BU32" i="85" s="1"/>
  <c r="BV32" i="85" s="1"/>
  <c r="BR28" i="85"/>
  <c r="BT28" i="85" s="1"/>
  <c r="BU28" i="85" s="1"/>
  <c r="BV28" i="85" s="1"/>
  <c r="BR11" i="85"/>
  <c r="BT11" i="85" s="1"/>
  <c r="BU11" i="85" s="1"/>
  <c r="BV11" i="85" s="1"/>
  <c r="BR78" i="85"/>
  <c r="BT78" i="85" s="1"/>
  <c r="BU78" i="85" s="1"/>
  <c r="BV78" i="85" s="1"/>
  <c r="BR74" i="85"/>
  <c r="BT74" i="85" s="1"/>
  <c r="BU74" i="85" s="1"/>
  <c r="BV74" i="85" s="1"/>
  <c r="BR38" i="85"/>
  <c r="BT38" i="85" s="1"/>
  <c r="BU38" i="85" s="1"/>
  <c r="BV38" i="85" s="1"/>
  <c r="BR34" i="85"/>
  <c r="BT34" i="85" s="1"/>
  <c r="BU34" i="85" s="1"/>
  <c r="BV34" i="85" s="1"/>
  <c r="BR26" i="85"/>
  <c r="BT26" i="85" s="1"/>
  <c r="BU26" i="85" s="1"/>
  <c r="BV26" i="85" s="1"/>
  <c r="BR5" i="85"/>
  <c r="BT5" i="85" s="1"/>
  <c r="BU5" i="85" s="1"/>
  <c r="BV5" i="85" s="1"/>
  <c r="BR60" i="85"/>
  <c r="BT60" i="85" s="1"/>
  <c r="BU60" i="85" s="1"/>
  <c r="BV60" i="85" s="1"/>
  <c r="BR53" i="85"/>
  <c r="BT53" i="85" s="1"/>
  <c r="BU53" i="85" s="1"/>
  <c r="BV53" i="85" s="1"/>
  <c r="BR30" i="85"/>
  <c r="BT30" i="85" s="1"/>
  <c r="BU30" i="85" s="1"/>
  <c r="BV30" i="85" s="1"/>
  <c r="BR13" i="85"/>
  <c r="BT13" i="85" s="1"/>
  <c r="BU13" i="85" s="1"/>
  <c r="BV13" i="85" s="1"/>
  <c r="BM111" i="85"/>
  <c r="BO111" i="85" s="1"/>
  <c r="BP111" i="85" s="1"/>
  <c r="BQ111" i="85" s="1"/>
  <c r="BM105" i="85"/>
  <c r="BO105" i="85" s="1"/>
  <c r="BP105" i="85" s="1"/>
  <c r="BQ105" i="85" s="1"/>
  <c r="BM104" i="85"/>
  <c r="BO104" i="85" s="1"/>
  <c r="BP104" i="85" s="1"/>
  <c r="BQ104" i="85" s="1"/>
  <c r="BM97" i="85"/>
  <c r="BO97" i="85" s="1"/>
  <c r="BP97" i="85" s="1"/>
  <c r="BQ97" i="85" s="1"/>
  <c r="BM96" i="85"/>
  <c r="BO96" i="85" s="1"/>
  <c r="BP96" i="85" s="1"/>
  <c r="BQ96" i="85" s="1"/>
  <c r="BM89" i="85"/>
  <c r="BO89" i="85" s="1"/>
  <c r="BP89" i="85" s="1"/>
  <c r="BQ89" i="85" s="1"/>
  <c r="BM88" i="85"/>
  <c r="BO88" i="85" s="1"/>
  <c r="BP88" i="85" s="1"/>
  <c r="BQ88" i="85" s="1"/>
  <c r="BM79" i="85"/>
  <c r="BO79" i="85" s="1"/>
  <c r="BP79" i="85" s="1"/>
  <c r="BQ79" i="85" s="1"/>
  <c r="BM78" i="85"/>
  <c r="BO78" i="85" s="1"/>
  <c r="BP78" i="85" s="1"/>
  <c r="BQ78" i="85" s="1"/>
  <c r="BM77" i="85"/>
  <c r="BO77" i="85" s="1"/>
  <c r="BP77" i="85" s="1"/>
  <c r="BQ77" i="85" s="1"/>
  <c r="BM76" i="85"/>
  <c r="BO76" i="85" s="1"/>
  <c r="BP76" i="85" s="1"/>
  <c r="BQ76" i="85" s="1"/>
  <c r="BM62" i="85"/>
  <c r="BO62" i="85" s="1"/>
  <c r="BP62" i="85" s="1"/>
  <c r="BQ62" i="85" s="1"/>
  <c r="BM61" i="85"/>
  <c r="BO61" i="85" s="1"/>
  <c r="BP61" i="85" s="1"/>
  <c r="BQ61" i="85" s="1"/>
  <c r="BM54" i="85"/>
  <c r="BO54" i="85" s="1"/>
  <c r="BP54" i="85" s="1"/>
  <c r="BQ54" i="85" s="1"/>
  <c r="BM53" i="85"/>
  <c r="BO53" i="85" s="1"/>
  <c r="BP53" i="85" s="1"/>
  <c r="BQ53" i="85" s="1"/>
  <c r="BM38" i="85"/>
  <c r="BO38" i="85" s="1"/>
  <c r="BP38" i="85" s="1"/>
  <c r="BQ38" i="85" s="1"/>
  <c r="BM36" i="85"/>
  <c r="BO36" i="85" s="1"/>
  <c r="BP36" i="85" s="1"/>
  <c r="BQ36" i="85" s="1"/>
  <c r="BM35" i="85"/>
  <c r="BO35" i="85" s="1"/>
  <c r="BP35" i="85" s="1"/>
  <c r="BQ35" i="85" s="1"/>
  <c r="BM34" i="85"/>
  <c r="BO34" i="85" s="1"/>
  <c r="BP34" i="85" s="1"/>
  <c r="BQ34" i="85" s="1"/>
  <c r="BM33" i="85"/>
  <c r="BO33" i="85" s="1"/>
  <c r="BP33" i="85" s="1"/>
  <c r="BQ33" i="85" s="1"/>
  <c r="BM32" i="85"/>
  <c r="BO32" i="85" s="1"/>
  <c r="BP32" i="85" s="1"/>
  <c r="BQ32" i="85" s="1"/>
  <c r="BM31" i="85"/>
  <c r="BO31" i="85" s="1"/>
  <c r="BP31" i="85" s="1"/>
  <c r="BQ31" i="85" s="1"/>
  <c r="BM29" i="85"/>
  <c r="BO29" i="85" s="1"/>
  <c r="BP29" i="85" s="1"/>
  <c r="BQ29" i="85" s="1"/>
  <c r="BM28" i="85"/>
  <c r="BO28" i="85" s="1"/>
  <c r="BP28" i="85" s="1"/>
  <c r="BQ28" i="85" s="1"/>
  <c r="BM27" i="85"/>
  <c r="BO27" i="85" s="1"/>
  <c r="BP27" i="85" s="1"/>
  <c r="BQ27" i="85" s="1"/>
  <c r="BM26" i="85"/>
  <c r="BO26" i="85" s="1"/>
  <c r="BP26" i="85" s="1"/>
  <c r="BQ26" i="85" s="1"/>
  <c r="BM13" i="85"/>
  <c r="BO13" i="85" s="1"/>
  <c r="BP13" i="85" s="1"/>
  <c r="BQ13" i="85" s="1"/>
  <c r="BM12" i="85"/>
  <c r="BO12" i="85" s="1"/>
  <c r="BP12" i="85" s="1"/>
  <c r="BQ12" i="85" s="1"/>
  <c r="BM11" i="85"/>
  <c r="BO11" i="85" s="1"/>
  <c r="BP11" i="85" s="1"/>
  <c r="BQ11" i="85" s="1"/>
  <c r="BM107" i="85"/>
  <c r="BO107" i="85" s="1"/>
  <c r="BP107" i="85" s="1"/>
  <c r="BQ107" i="85" s="1"/>
  <c r="BM106" i="85"/>
  <c r="BO106" i="85" s="1"/>
  <c r="BP106" i="85" s="1"/>
  <c r="BQ106" i="85" s="1"/>
  <c r="BM99" i="85"/>
  <c r="BO99" i="85" s="1"/>
  <c r="BP99" i="85" s="1"/>
  <c r="BQ99" i="85" s="1"/>
  <c r="BM98" i="85"/>
  <c r="BO98" i="85" s="1"/>
  <c r="BP98" i="85" s="1"/>
  <c r="BQ98" i="85" s="1"/>
  <c r="BM91" i="85"/>
  <c r="BO91" i="85" s="1"/>
  <c r="BP91" i="85" s="1"/>
  <c r="BQ91" i="85" s="1"/>
  <c r="BM90" i="85"/>
  <c r="BO90" i="85" s="1"/>
  <c r="BP90" i="85" s="1"/>
  <c r="BQ90" i="85" s="1"/>
  <c r="BM75" i="85"/>
  <c r="BO75" i="85" s="1"/>
  <c r="BP75" i="85" s="1"/>
  <c r="BQ75" i="85" s="1"/>
  <c r="BM74" i="85"/>
  <c r="BO74" i="85" s="1"/>
  <c r="BP74" i="85" s="1"/>
  <c r="BQ74" i="85" s="1"/>
  <c r="BM73" i="85"/>
  <c r="BO73" i="85" s="1"/>
  <c r="BP73" i="85" s="1"/>
  <c r="BQ73" i="85" s="1"/>
  <c r="BM72" i="85"/>
  <c r="BO72" i="85" s="1"/>
  <c r="BP72" i="85" s="1"/>
  <c r="BQ72" i="85" s="1"/>
  <c r="BM60" i="85"/>
  <c r="BO60" i="85" s="1"/>
  <c r="BP60" i="85" s="1"/>
  <c r="BQ60" i="85" s="1"/>
  <c r="BM59" i="85"/>
  <c r="BO59" i="85" s="1"/>
  <c r="BP59" i="85" s="1"/>
  <c r="BQ59" i="85" s="1"/>
  <c r="BM52" i="85"/>
  <c r="BO52" i="85" s="1"/>
  <c r="BP52" i="85" s="1"/>
  <c r="BQ52" i="85" s="1"/>
  <c r="BM51" i="85"/>
  <c r="BO51" i="85" s="1"/>
  <c r="BP51" i="85" s="1"/>
  <c r="BQ51" i="85" s="1"/>
  <c r="BM30" i="85"/>
  <c r="BO30" i="85" s="1"/>
  <c r="BP30" i="85" s="1"/>
  <c r="BQ30" i="85" s="1"/>
  <c r="BM17" i="85"/>
  <c r="BO17" i="85" s="1"/>
  <c r="BP17" i="85" s="1"/>
  <c r="BQ17" i="85" s="1"/>
  <c r="BM16" i="85"/>
  <c r="BO16" i="85" s="1"/>
  <c r="BP16" i="85" s="1"/>
  <c r="BQ16" i="85" s="1"/>
  <c r="BM15" i="85"/>
  <c r="BO15" i="85" s="1"/>
  <c r="BP15" i="85" s="1"/>
  <c r="BQ15" i="85" s="1"/>
  <c r="BM14" i="85"/>
  <c r="BO14" i="85" s="1"/>
  <c r="BP14" i="85" s="1"/>
  <c r="BQ14" i="85" s="1"/>
  <c r="BM10" i="85"/>
  <c r="BO10" i="85" s="1"/>
  <c r="BP10" i="85" s="1"/>
  <c r="BQ10" i="85" s="1"/>
  <c r="BM9" i="85"/>
  <c r="BO9" i="85" s="1"/>
  <c r="BP9" i="85" s="1"/>
  <c r="BQ9" i="85" s="1"/>
  <c r="BM108" i="85"/>
  <c r="BO108" i="85" s="1"/>
  <c r="BP108" i="85" s="1"/>
  <c r="BQ108" i="85" s="1"/>
  <c r="BM103" i="85"/>
  <c r="BO103" i="85" s="1"/>
  <c r="BP103" i="85" s="1"/>
  <c r="BQ103" i="85" s="1"/>
  <c r="BM102" i="85"/>
  <c r="BO102" i="85" s="1"/>
  <c r="BP102" i="85" s="1"/>
  <c r="BQ102" i="85" s="1"/>
  <c r="BM92" i="85"/>
  <c r="BO92" i="85" s="1"/>
  <c r="BP92" i="85" s="1"/>
  <c r="BQ92" i="85" s="1"/>
  <c r="BM87" i="85"/>
  <c r="BO87" i="85" s="1"/>
  <c r="BP87" i="85" s="1"/>
  <c r="BQ87" i="85" s="1"/>
  <c r="BM86" i="85"/>
  <c r="BO86" i="85" s="1"/>
  <c r="BP86" i="85" s="1"/>
  <c r="BQ86" i="85" s="1"/>
  <c r="BM83" i="85"/>
  <c r="BO83" i="85" s="1"/>
  <c r="BP83" i="85" s="1"/>
  <c r="BQ83" i="85" s="1"/>
  <c r="BM65" i="85"/>
  <c r="BO65" i="85" s="1"/>
  <c r="BP65" i="85" s="1"/>
  <c r="BQ65" i="85" s="1"/>
  <c r="BM58" i="85"/>
  <c r="BO58" i="85" s="1"/>
  <c r="BP58" i="85" s="1"/>
  <c r="BQ58" i="85" s="1"/>
  <c r="BM49" i="85"/>
  <c r="BO49" i="85" s="1"/>
  <c r="BP49" i="85" s="1"/>
  <c r="BQ49" i="85" s="1"/>
  <c r="BM47" i="85"/>
  <c r="BO47" i="85" s="1"/>
  <c r="BP47" i="85" s="1"/>
  <c r="BQ47" i="85" s="1"/>
  <c r="BM45" i="85"/>
  <c r="BO45" i="85" s="1"/>
  <c r="BP45" i="85" s="1"/>
  <c r="BQ45" i="85" s="1"/>
  <c r="BM21" i="85"/>
  <c r="BO21" i="85" s="1"/>
  <c r="BP21" i="85" s="1"/>
  <c r="BQ21" i="85" s="1"/>
  <c r="BM19" i="85"/>
  <c r="BO19" i="85" s="1"/>
  <c r="BP19" i="85" s="1"/>
  <c r="BQ19" i="85" s="1"/>
  <c r="BM4" i="85"/>
  <c r="BO4" i="85" s="1"/>
  <c r="BP4" i="85" s="1"/>
  <c r="BQ4" i="85" s="1"/>
  <c r="BM110" i="85"/>
  <c r="BO110" i="85" s="1"/>
  <c r="BP110" i="85" s="1"/>
  <c r="BQ110" i="85" s="1"/>
  <c r="BM109" i="85"/>
  <c r="BO109" i="85" s="1"/>
  <c r="BP109" i="85" s="1"/>
  <c r="BQ109" i="85" s="1"/>
  <c r="BM93" i="85"/>
  <c r="BO93" i="85" s="1"/>
  <c r="BP93" i="85" s="1"/>
  <c r="BQ93" i="85" s="1"/>
  <c r="BM84" i="85"/>
  <c r="BO84" i="85" s="1"/>
  <c r="BP84" i="85" s="1"/>
  <c r="BQ84" i="85" s="1"/>
  <c r="BM80" i="85"/>
  <c r="BO80" i="85" s="1"/>
  <c r="BP80" i="85" s="1"/>
  <c r="BQ80" i="85" s="1"/>
  <c r="BM71" i="85"/>
  <c r="BO71" i="85" s="1"/>
  <c r="BP71" i="85" s="1"/>
  <c r="BQ71" i="85" s="1"/>
  <c r="BM69" i="85"/>
  <c r="BO69" i="85" s="1"/>
  <c r="BP69" i="85" s="1"/>
  <c r="BQ69" i="85" s="1"/>
  <c r="BM66" i="85"/>
  <c r="BO66" i="85" s="1"/>
  <c r="BP66" i="85" s="1"/>
  <c r="BQ66" i="85" s="1"/>
  <c r="BM63" i="85"/>
  <c r="BO63" i="85" s="1"/>
  <c r="BP63" i="85" s="1"/>
  <c r="BQ63" i="85" s="1"/>
  <c r="BM56" i="85"/>
  <c r="BO56" i="85" s="1"/>
  <c r="BP56" i="85" s="1"/>
  <c r="BQ56" i="85" s="1"/>
  <c r="BM43" i="85"/>
  <c r="BO43" i="85" s="1"/>
  <c r="BP43" i="85" s="1"/>
  <c r="BQ43" i="85" s="1"/>
  <c r="BM41" i="85"/>
  <c r="BO41" i="85" s="1"/>
  <c r="BP41" i="85" s="1"/>
  <c r="BQ41" i="85" s="1"/>
  <c r="BM39" i="85"/>
  <c r="BO39" i="85" s="1"/>
  <c r="BP39" i="85" s="1"/>
  <c r="BQ39" i="85" s="1"/>
  <c r="BM37" i="85"/>
  <c r="BO37" i="85" s="1"/>
  <c r="BP37" i="85" s="1"/>
  <c r="BQ37" i="85" s="1"/>
  <c r="BM25" i="85"/>
  <c r="BO25" i="85" s="1"/>
  <c r="BP25" i="85" s="1"/>
  <c r="BQ25" i="85" s="1"/>
  <c r="BM23" i="85"/>
  <c r="BO23" i="85" s="1"/>
  <c r="BP23" i="85" s="1"/>
  <c r="BQ23" i="85" s="1"/>
  <c r="BM100" i="85"/>
  <c r="BO100" i="85" s="1"/>
  <c r="BP100" i="85" s="1"/>
  <c r="BQ100" i="85" s="1"/>
  <c r="BM101" i="85"/>
  <c r="BO101" i="85" s="1"/>
  <c r="BP101" i="85" s="1"/>
  <c r="BQ101" i="85" s="1"/>
  <c r="BM70" i="85"/>
  <c r="BO70" i="85" s="1"/>
  <c r="BP70" i="85" s="1"/>
  <c r="BQ70" i="85" s="1"/>
  <c r="BM48" i="85"/>
  <c r="BO48" i="85" s="1"/>
  <c r="BP48" i="85" s="1"/>
  <c r="BQ48" i="85" s="1"/>
  <c r="BM20" i="85"/>
  <c r="BO20" i="85" s="1"/>
  <c r="BP20" i="85" s="1"/>
  <c r="BQ20" i="85" s="1"/>
  <c r="BM8" i="85"/>
  <c r="BO8" i="85" s="1"/>
  <c r="BP8" i="85" s="1"/>
  <c r="BQ8" i="85" s="1"/>
  <c r="BM94" i="85"/>
  <c r="BO94" i="85" s="1"/>
  <c r="BP94" i="85" s="1"/>
  <c r="BQ94" i="85" s="1"/>
  <c r="BM85" i="85"/>
  <c r="BO85" i="85" s="1"/>
  <c r="BP85" i="85" s="1"/>
  <c r="BQ85" i="85" s="1"/>
  <c r="BM81" i="85"/>
  <c r="BO81" i="85" s="1"/>
  <c r="BP81" i="85" s="1"/>
  <c r="BQ81" i="85" s="1"/>
  <c r="BM67" i="85"/>
  <c r="BO67" i="85" s="1"/>
  <c r="BP67" i="85" s="1"/>
  <c r="BQ67" i="85" s="1"/>
  <c r="BM55" i="85"/>
  <c r="BO55" i="85" s="1"/>
  <c r="BP55" i="85" s="1"/>
  <c r="BQ55" i="85" s="1"/>
  <c r="BM44" i="85"/>
  <c r="BO44" i="85" s="1"/>
  <c r="BP44" i="85" s="1"/>
  <c r="BQ44" i="85" s="1"/>
  <c r="BM40" i="85"/>
  <c r="BO40" i="85" s="1"/>
  <c r="BP40" i="85" s="1"/>
  <c r="BQ40" i="85" s="1"/>
  <c r="BM24" i="85"/>
  <c r="BO24" i="85" s="1"/>
  <c r="BP24" i="85" s="1"/>
  <c r="BQ24" i="85" s="1"/>
  <c r="BM6" i="85"/>
  <c r="BO6" i="85" s="1"/>
  <c r="BP6" i="85" s="1"/>
  <c r="BQ6" i="85" s="1"/>
  <c r="BM95" i="85"/>
  <c r="BO95" i="85" s="1"/>
  <c r="BP95" i="85" s="1"/>
  <c r="BQ95" i="85" s="1"/>
  <c r="BM57" i="85"/>
  <c r="BO57" i="85" s="1"/>
  <c r="BP57" i="85" s="1"/>
  <c r="BQ57" i="85" s="1"/>
  <c r="BM50" i="85"/>
  <c r="BO50" i="85" s="1"/>
  <c r="BP50" i="85" s="1"/>
  <c r="BQ50" i="85" s="1"/>
  <c r="BM18" i="85"/>
  <c r="BO18" i="85" s="1"/>
  <c r="BP18" i="85" s="1"/>
  <c r="BQ18" i="85" s="1"/>
  <c r="BM7" i="85"/>
  <c r="BO7" i="85" s="1"/>
  <c r="BP7" i="85" s="1"/>
  <c r="BQ7" i="85" s="1"/>
  <c r="BM82" i="85"/>
  <c r="BO82" i="85" s="1"/>
  <c r="BP82" i="85" s="1"/>
  <c r="BQ82" i="85" s="1"/>
  <c r="BM68" i="85"/>
  <c r="BO68" i="85" s="1"/>
  <c r="BP68" i="85" s="1"/>
  <c r="BQ68" i="85" s="1"/>
  <c r="BM64" i="85"/>
  <c r="BO64" i="85" s="1"/>
  <c r="BP64" i="85" s="1"/>
  <c r="BQ64" i="85" s="1"/>
  <c r="BM46" i="85"/>
  <c r="BO46" i="85" s="1"/>
  <c r="BP46" i="85" s="1"/>
  <c r="BQ46" i="85" s="1"/>
  <c r="BM42" i="85"/>
  <c r="BO42" i="85" s="1"/>
  <c r="BP42" i="85" s="1"/>
  <c r="BQ42" i="85" s="1"/>
  <c r="BM22" i="85"/>
  <c r="BO22" i="85" s="1"/>
  <c r="BP22" i="85" s="1"/>
  <c r="BQ22" i="85" s="1"/>
  <c r="BM5" i="85"/>
  <c r="BO5" i="85" s="1"/>
  <c r="BP5" i="85" s="1"/>
  <c r="BQ5" i="85" s="1"/>
  <c r="AV7" i="85"/>
  <c r="AW7" i="85" s="1"/>
  <c r="AX7" i="85" s="1"/>
  <c r="AV11" i="85"/>
  <c r="AW11" i="85" s="1"/>
  <c r="AX11" i="85" s="1"/>
  <c r="AV15" i="85"/>
  <c r="AW15" i="85" s="1"/>
  <c r="AX15" i="85" s="1"/>
  <c r="AV19" i="85"/>
  <c r="AW19" i="85" s="1"/>
  <c r="AX19" i="85" s="1"/>
  <c r="AV84" i="85"/>
  <c r="AW84" i="85" s="1"/>
  <c r="AX84" i="85" s="1"/>
  <c r="AV8" i="85"/>
  <c r="AW8" i="85" s="1"/>
  <c r="AX8" i="85" s="1"/>
  <c r="AV12" i="85"/>
  <c r="AW12" i="85" s="1"/>
  <c r="AX12" i="85" s="1"/>
  <c r="AV16" i="85"/>
  <c r="AW16" i="85" s="1"/>
  <c r="AX16" i="85" s="1"/>
  <c r="AV20" i="85"/>
  <c r="AW20" i="85" s="1"/>
  <c r="AX20" i="85" s="1"/>
  <c r="AV24" i="85"/>
  <c r="AW24" i="85" s="1"/>
  <c r="AX24" i="85" s="1"/>
  <c r="AV5" i="85"/>
  <c r="AW5" i="85" s="1"/>
  <c r="AX5" i="85" s="1"/>
  <c r="AV9" i="85"/>
  <c r="AW9" i="85" s="1"/>
  <c r="AX9" i="85" s="1"/>
  <c r="AV13" i="85"/>
  <c r="AW13" i="85" s="1"/>
  <c r="AX13" i="85" s="1"/>
  <c r="AV17" i="85"/>
  <c r="AW17" i="85" s="1"/>
  <c r="AX17" i="85" s="1"/>
  <c r="AV21" i="85"/>
  <c r="AW21" i="85" s="1"/>
  <c r="AX21" i="85" s="1"/>
  <c r="AV25" i="85"/>
  <c r="AW25" i="85" s="1"/>
  <c r="AX25" i="85" s="1"/>
  <c r="AV29" i="85"/>
  <c r="AW29" i="85" s="1"/>
  <c r="AX29" i="85" s="1"/>
  <c r="AV6" i="85"/>
  <c r="AW6" i="85" s="1"/>
  <c r="AX6" i="85" s="1"/>
  <c r="AV10" i="85"/>
  <c r="AW10" i="85" s="1"/>
  <c r="AX10" i="85" s="1"/>
  <c r="AV14" i="85"/>
  <c r="AW14" i="85" s="1"/>
  <c r="AX14" i="85" s="1"/>
  <c r="AV18" i="85"/>
  <c r="AW18" i="85" s="1"/>
  <c r="AX18" i="85" s="1"/>
  <c r="AV22" i="85"/>
  <c r="AW22" i="85" s="1"/>
  <c r="AX22" i="85" s="1"/>
  <c r="AV26" i="85"/>
  <c r="AW26" i="85" s="1"/>
  <c r="AX26" i="85" s="1"/>
  <c r="AV30" i="85"/>
  <c r="AW30" i="85" s="1"/>
  <c r="AX30" i="85" s="1"/>
  <c r="AV34" i="85"/>
  <c r="AW34" i="85" s="1"/>
  <c r="AX34" i="85" s="1"/>
  <c r="AV38" i="85"/>
  <c r="AW38" i="85" s="1"/>
  <c r="AX38" i="85" s="1"/>
  <c r="AV42" i="85"/>
  <c r="AW42" i="85" s="1"/>
  <c r="AX42" i="85" s="1"/>
  <c r="AV46" i="85"/>
  <c r="AW46" i="85" s="1"/>
  <c r="AX46" i="85" s="1"/>
  <c r="AV50" i="85"/>
  <c r="AW50" i="85" s="1"/>
  <c r="AX50" i="85" s="1"/>
  <c r="AV54" i="85"/>
  <c r="AW54" i="85" s="1"/>
  <c r="AX54" i="85" s="1"/>
  <c r="AV58" i="85"/>
  <c r="AW58" i="85" s="1"/>
  <c r="AX58" i="85" s="1"/>
  <c r="AV62" i="85"/>
  <c r="AW62" i="85" s="1"/>
  <c r="AX62" i="85" s="1"/>
  <c r="AV66" i="85"/>
  <c r="AW66" i="85" s="1"/>
  <c r="AX66" i="85" s="1"/>
  <c r="AV70" i="85"/>
  <c r="AW70" i="85" s="1"/>
  <c r="AX70" i="85" s="1"/>
  <c r="AV74" i="85"/>
  <c r="AW74" i="85" s="1"/>
  <c r="AX74" i="85" s="1"/>
  <c r="AV78" i="85"/>
  <c r="AW78" i="85" s="1"/>
  <c r="AX78" i="85" s="1"/>
  <c r="AV82" i="85"/>
  <c r="AW82" i="85" s="1"/>
  <c r="AX82" i="85" s="1"/>
  <c r="AV23" i="85"/>
  <c r="AW23" i="85" s="1"/>
  <c r="AX23" i="85" s="1"/>
  <c r="AV31" i="85"/>
  <c r="AW31" i="85" s="1"/>
  <c r="AX31" i="85" s="1"/>
  <c r="AV35" i="85"/>
  <c r="AW35" i="85" s="1"/>
  <c r="AX35" i="85" s="1"/>
  <c r="AV39" i="85"/>
  <c r="AW39" i="85" s="1"/>
  <c r="AX39" i="85" s="1"/>
  <c r="AV43" i="85"/>
  <c r="AW43" i="85" s="1"/>
  <c r="AX43" i="85" s="1"/>
  <c r="AV47" i="85"/>
  <c r="AW47" i="85" s="1"/>
  <c r="AX47" i="85" s="1"/>
  <c r="AV51" i="85"/>
  <c r="AW51" i="85" s="1"/>
  <c r="AX51" i="85" s="1"/>
  <c r="AV55" i="85"/>
  <c r="AW55" i="85" s="1"/>
  <c r="AX55" i="85" s="1"/>
  <c r="AV59" i="85"/>
  <c r="AW59" i="85" s="1"/>
  <c r="AX59" i="85" s="1"/>
  <c r="AV63" i="85"/>
  <c r="AW63" i="85" s="1"/>
  <c r="AX63" i="85" s="1"/>
  <c r="AV67" i="85"/>
  <c r="AW67" i="85" s="1"/>
  <c r="AX67" i="85" s="1"/>
  <c r="AV71" i="85"/>
  <c r="AW71" i="85" s="1"/>
  <c r="AX71" i="85" s="1"/>
  <c r="AV75" i="85"/>
  <c r="AW75" i="85" s="1"/>
  <c r="AX75" i="85" s="1"/>
  <c r="AV79" i="85"/>
  <c r="AW79" i="85" s="1"/>
  <c r="AX79" i="85" s="1"/>
  <c r="AV83" i="85"/>
  <c r="AW83" i="85" s="1"/>
  <c r="AX83" i="85" s="1"/>
  <c r="AV27" i="85"/>
  <c r="AW27" i="85" s="1"/>
  <c r="AX27" i="85" s="1"/>
  <c r="AV32" i="85"/>
  <c r="AW32" i="85" s="1"/>
  <c r="AX32" i="85" s="1"/>
  <c r="AV36" i="85"/>
  <c r="AW36" i="85" s="1"/>
  <c r="AX36" i="85" s="1"/>
  <c r="AV40" i="85"/>
  <c r="AW40" i="85" s="1"/>
  <c r="AX40" i="85" s="1"/>
  <c r="AV44" i="85"/>
  <c r="AW44" i="85" s="1"/>
  <c r="AX44" i="85" s="1"/>
  <c r="AV48" i="85"/>
  <c r="AW48" i="85" s="1"/>
  <c r="AX48" i="85" s="1"/>
  <c r="AV52" i="85"/>
  <c r="AW52" i="85" s="1"/>
  <c r="AX52" i="85" s="1"/>
  <c r="AV56" i="85"/>
  <c r="AW56" i="85" s="1"/>
  <c r="AX56" i="85" s="1"/>
  <c r="AV60" i="85"/>
  <c r="AW60" i="85" s="1"/>
  <c r="AX60" i="85" s="1"/>
  <c r="AV64" i="85"/>
  <c r="AW64" i="85" s="1"/>
  <c r="AX64" i="85" s="1"/>
  <c r="AV68" i="85"/>
  <c r="AW68" i="85" s="1"/>
  <c r="AX68" i="85" s="1"/>
  <c r="AV72" i="85"/>
  <c r="AW72" i="85" s="1"/>
  <c r="AX72" i="85" s="1"/>
  <c r="AV76" i="85"/>
  <c r="AW76" i="85" s="1"/>
  <c r="AX76" i="85" s="1"/>
  <c r="AV80" i="85"/>
  <c r="AW80" i="85" s="1"/>
  <c r="AX80" i="85" s="1"/>
  <c r="AV4" i="85"/>
  <c r="AW4" i="85" s="1"/>
  <c r="AX4" i="85" s="1"/>
  <c r="AV28" i="85"/>
  <c r="AW28" i="85" s="1"/>
  <c r="AX28" i="85" s="1"/>
  <c r="AV33" i="85"/>
  <c r="AW33" i="85" s="1"/>
  <c r="AX33" i="85" s="1"/>
  <c r="AV37" i="85"/>
  <c r="AW37" i="85" s="1"/>
  <c r="AX37" i="85" s="1"/>
  <c r="AV41" i="85"/>
  <c r="AW41" i="85" s="1"/>
  <c r="AX41" i="85" s="1"/>
  <c r="AV45" i="85"/>
  <c r="AW45" i="85" s="1"/>
  <c r="AX45" i="85" s="1"/>
  <c r="AV49" i="85"/>
  <c r="AW49" i="85" s="1"/>
  <c r="AX49" i="85" s="1"/>
  <c r="AV53" i="85"/>
  <c r="AW53" i="85" s="1"/>
  <c r="AX53" i="85" s="1"/>
  <c r="AV57" i="85"/>
  <c r="AW57" i="85" s="1"/>
  <c r="AX57" i="85" s="1"/>
  <c r="AV61" i="85"/>
  <c r="AW61" i="85" s="1"/>
  <c r="AX61" i="85" s="1"/>
  <c r="AV65" i="85"/>
  <c r="AW65" i="85" s="1"/>
  <c r="AX65" i="85" s="1"/>
  <c r="AV69" i="85"/>
  <c r="AW69" i="85" s="1"/>
  <c r="AX69" i="85" s="1"/>
  <c r="AV73" i="85"/>
  <c r="AW73" i="85" s="1"/>
  <c r="AX73" i="85" s="1"/>
  <c r="AV77" i="85"/>
  <c r="AW77" i="85" s="1"/>
  <c r="AX77" i="85" s="1"/>
  <c r="AV81" i="85"/>
  <c r="AW81" i="85" s="1"/>
  <c r="AX81" i="85" s="1"/>
  <c r="AS111" i="85"/>
  <c r="AT111" i="85" s="1"/>
  <c r="AU111" i="85" s="1"/>
  <c r="AS6" i="85"/>
  <c r="AT6" i="85" s="1"/>
  <c r="AU6" i="85" s="1"/>
  <c r="AS10" i="85"/>
  <c r="AT10" i="85" s="1"/>
  <c r="AU10" i="85" s="1"/>
  <c r="AS14" i="85"/>
  <c r="AT14" i="85" s="1"/>
  <c r="AU14" i="85" s="1"/>
  <c r="AS18" i="85"/>
  <c r="AT18" i="85" s="1"/>
  <c r="AU18" i="85" s="1"/>
  <c r="AS22" i="85"/>
  <c r="AT22" i="85" s="1"/>
  <c r="AU22" i="85" s="1"/>
  <c r="AS26" i="85"/>
  <c r="AT26" i="85" s="1"/>
  <c r="AU26" i="85" s="1"/>
  <c r="AS30" i="85"/>
  <c r="AT30" i="85" s="1"/>
  <c r="AU30" i="85" s="1"/>
  <c r="AS34" i="85"/>
  <c r="AT34" i="85" s="1"/>
  <c r="AU34" i="85" s="1"/>
  <c r="AS38" i="85"/>
  <c r="AT38" i="85" s="1"/>
  <c r="AU38" i="85" s="1"/>
  <c r="AS42" i="85"/>
  <c r="AT42" i="85" s="1"/>
  <c r="AU42" i="85" s="1"/>
  <c r="AS46" i="85"/>
  <c r="AT46" i="85" s="1"/>
  <c r="AU46" i="85" s="1"/>
  <c r="AS50" i="85"/>
  <c r="AT50" i="85" s="1"/>
  <c r="AU50" i="85" s="1"/>
  <c r="AS54" i="85"/>
  <c r="AT54" i="85" s="1"/>
  <c r="AU54" i="85" s="1"/>
  <c r="AS58" i="85"/>
  <c r="AT58" i="85" s="1"/>
  <c r="AU58" i="85" s="1"/>
  <c r="AS62" i="85"/>
  <c r="AT62" i="85" s="1"/>
  <c r="AU62" i="85" s="1"/>
  <c r="AS66" i="85"/>
  <c r="AT66" i="85" s="1"/>
  <c r="AU66" i="85" s="1"/>
  <c r="AS70" i="85"/>
  <c r="AT70" i="85" s="1"/>
  <c r="AU70" i="85" s="1"/>
  <c r="AS74" i="85"/>
  <c r="AT74" i="85" s="1"/>
  <c r="AU74" i="85" s="1"/>
  <c r="AS78" i="85"/>
  <c r="AT78" i="85" s="1"/>
  <c r="AU78" i="85" s="1"/>
  <c r="AS82" i="85"/>
  <c r="AT82" i="85" s="1"/>
  <c r="AU82" i="85" s="1"/>
  <c r="AS86" i="85"/>
  <c r="AT86" i="85" s="1"/>
  <c r="AU86" i="85" s="1"/>
  <c r="AS90" i="85"/>
  <c r="AT90" i="85" s="1"/>
  <c r="AU90" i="85" s="1"/>
  <c r="AS94" i="85"/>
  <c r="AT94" i="85" s="1"/>
  <c r="AU94" i="85" s="1"/>
  <c r="AS98" i="85"/>
  <c r="AT98" i="85" s="1"/>
  <c r="AU98" i="85" s="1"/>
  <c r="AS102" i="85"/>
  <c r="AT102" i="85" s="1"/>
  <c r="AU102" i="85" s="1"/>
  <c r="AS106" i="85"/>
  <c r="AT106" i="85" s="1"/>
  <c r="AU106" i="85" s="1"/>
  <c r="AS110" i="85"/>
  <c r="AT110" i="85" s="1"/>
  <c r="AU110" i="85" s="1"/>
  <c r="AS7" i="85"/>
  <c r="AT7" i="85" s="1"/>
  <c r="AU7" i="85" s="1"/>
  <c r="AS11" i="85"/>
  <c r="AT11" i="85" s="1"/>
  <c r="AU11" i="85" s="1"/>
  <c r="AS15" i="85"/>
  <c r="AT15" i="85" s="1"/>
  <c r="AU15" i="85" s="1"/>
  <c r="AS19" i="85"/>
  <c r="AT19" i="85" s="1"/>
  <c r="AU19" i="85" s="1"/>
  <c r="AS23" i="85"/>
  <c r="AT23" i="85" s="1"/>
  <c r="AU23" i="85" s="1"/>
  <c r="AS27" i="85"/>
  <c r="AT27" i="85" s="1"/>
  <c r="AU27" i="85" s="1"/>
  <c r="AS31" i="85"/>
  <c r="AT31" i="85" s="1"/>
  <c r="AU31" i="85" s="1"/>
  <c r="AS35" i="85"/>
  <c r="AT35" i="85" s="1"/>
  <c r="AU35" i="85" s="1"/>
  <c r="AS39" i="85"/>
  <c r="AT39" i="85" s="1"/>
  <c r="AU39" i="85" s="1"/>
  <c r="AS43" i="85"/>
  <c r="AT43" i="85" s="1"/>
  <c r="AU43" i="85" s="1"/>
  <c r="AS47" i="85"/>
  <c r="AT47" i="85" s="1"/>
  <c r="AU47" i="85" s="1"/>
  <c r="AS51" i="85"/>
  <c r="AT51" i="85" s="1"/>
  <c r="AU51" i="85" s="1"/>
  <c r="AS55" i="85"/>
  <c r="AT55" i="85" s="1"/>
  <c r="AU55" i="85" s="1"/>
  <c r="AS59" i="85"/>
  <c r="AT59" i="85" s="1"/>
  <c r="AU59" i="85" s="1"/>
  <c r="AS63" i="85"/>
  <c r="AT63" i="85" s="1"/>
  <c r="AU63" i="85" s="1"/>
  <c r="AS67" i="85"/>
  <c r="AT67" i="85" s="1"/>
  <c r="AU67" i="85" s="1"/>
  <c r="AS71" i="85"/>
  <c r="AT71" i="85" s="1"/>
  <c r="AU71" i="85" s="1"/>
  <c r="AS75" i="85"/>
  <c r="AT75" i="85" s="1"/>
  <c r="AU75" i="85" s="1"/>
  <c r="AS79" i="85"/>
  <c r="AT79" i="85" s="1"/>
  <c r="AU79" i="85" s="1"/>
  <c r="AS83" i="85"/>
  <c r="AT83" i="85" s="1"/>
  <c r="AU83" i="85" s="1"/>
  <c r="AS87" i="85"/>
  <c r="AT87" i="85" s="1"/>
  <c r="AU87" i="85" s="1"/>
  <c r="AS91" i="85"/>
  <c r="AT91" i="85" s="1"/>
  <c r="AU91" i="85" s="1"/>
  <c r="AS95" i="85"/>
  <c r="AT95" i="85" s="1"/>
  <c r="AU95" i="85" s="1"/>
  <c r="AS99" i="85"/>
  <c r="AT99" i="85" s="1"/>
  <c r="AU99" i="85" s="1"/>
  <c r="AS103" i="85"/>
  <c r="AT103" i="85" s="1"/>
  <c r="AU103" i="85" s="1"/>
  <c r="AS107" i="85"/>
  <c r="AT107" i="85" s="1"/>
  <c r="AU107" i="85" s="1"/>
  <c r="AS4" i="85"/>
  <c r="AT4" i="85" s="1"/>
  <c r="AU4" i="85" s="1"/>
  <c r="AS8" i="85"/>
  <c r="AT8" i="85" s="1"/>
  <c r="AU8" i="85" s="1"/>
  <c r="AS12" i="85"/>
  <c r="AT12" i="85" s="1"/>
  <c r="AU12" i="85" s="1"/>
  <c r="AS16" i="85"/>
  <c r="AT16" i="85" s="1"/>
  <c r="AU16" i="85" s="1"/>
  <c r="AS20" i="85"/>
  <c r="AT20" i="85" s="1"/>
  <c r="AU20" i="85" s="1"/>
  <c r="AS24" i="85"/>
  <c r="AT24" i="85" s="1"/>
  <c r="AU24" i="85" s="1"/>
  <c r="AS28" i="85"/>
  <c r="AT28" i="85" s="1"/>
  <c r="AU28" i="85" s="1"/>
  <c r="AS32" i="85"/>
  <c r="AT32" i="85" s="1"/>
  <c r="AU32" i="85" s="1"/>
  <c r="AS36" i="85"/>
  <c r="AT36" i="85" s="1"/>
  <c r="AU36" i="85" s="1"/>
  <c r="AS40" i="85"/>
  <c r="AT40" i="85" s="1"/>
  <c r="AU40" i="85" s="1"/>
  <c r="AS44" i="85"/>
  <c r="AT44" i="85" s="1"/>
  <c r="AU44" i="85" s="1"/>
  <c r="AS48" i="85"/>
  <c r="AT48" i="85" s="1"/>
  <c r="AU48" i="85" s="1"/>
  <c r="AS52" i="85"/>
  <c r="AT52" i="85" s="1"/>
  <c r="AU52" i="85" s="1"/>
  <c r="AS56" i="85"/>
  <c r="AT56" i="85" s="1"/>
  <c r="AU56" i="85" s="1"/>
  <c r="AS60" i="85"/>
  <c r="AT60" i="85" s="1"/>
  <c r="AU60" i="85" s="1"/>
  <c r="AS64" i="85"/>
  <c r="AT64" i="85" s="1"/>
  <c r="AU64" i="85" s="1"/>
  <c r="AS68" i="85"/>
  <c r="AT68" i="85" s="1"/>
  <c r="AU68" i="85" s="1"/>
  <c r="AS72" i="85"/>
  <c r="AT72" i="85" s="1"/>
  <c r="AU72" i="85" s="1"/>
  <c r="AS76" i="85"/>
  <c r="AT76" i="85" s="1"/>
  <c r="AU76" i="85" s="1"/>
  <c r="AS80" i="85"/>
  <c r="AT80" i="85" s="1"/>
  <c r="AU80" i="85" s="1"/>
  <c r="AS84" i="85"/>
  <c r="AT84" i="85" s="1"/>
  <c r="AU84" i="85" s="1"/>
  <c r="AS88" i="85"/>
  <c r="AT88" i="85" s="1"/>
  <c r="AU88" i="85" s="1"/>
  <c r="AS92" i="85"/>
  <c r="AT92" i="85" s="1"/>
  <c r="AU92" i="85" s="1"/>
  <c r="AS96" i="85"/>
  <c r="AT96" i="85" s="1"/>
  <c r="AU96" i="85" s="1"/>
  <c r="AS100" i="85"/>
  <c r="AT100" i="85" s="1"/>
  <c r="AU100" i="85" s="1"/>
  <c r="AS104" i="85"/>
  <c r="AT104" i="85" s="1"/>
  <c r="AU104" i="85" s="1"/>
  <c r="AS108" i="85"/>
  <c r="AT108" i="85" s="1"/>
  <c r="AU108" i="85" s="1"/>
  <c r="AS5" i="85"/>
  <c r="AT5" i="85" s="1"/>
  <c r="AU5" i="85" s="1"/>
  <c r="AS9" i="85"/>
  <c r="AT9" i="85" s="1"/>
  <c r="AU9" i="85" s="1"/>
  <c r="AS13" i="85"/>
  <c r="AT13" i="85" s="1"/>
  <c r="AU13" i="85" s="1"/>
  <c r="AS17" i="85"/>
  <c r="AT17" i="85" s="1"/>
  <c r="AU17" i="85" s="1"/>
  <c r="AS21" i="85"/>
  <c r="AT21" i="85" s="1"/>
  <c r="AU21" i="85" s="1"/>
  <c r="AS25" i="85"/>
  <c r="AT25" i="85" s="1"/>
  <c r="AU25" i="85" s="1"/>
  <c r="AS29" i="85"/>
  <c r="AT29" i="85" s="1"/>
  <c r="AU29" i="85" s="1"/>
  <c r="AS33" i="85"/>
  <c r="AT33" i="85" s="1"/>
  <c r="AU33" i="85" s="1"/>
  <c r="AS37" i="85"/>
  <c r="AT37" i="85" s="1"/>
  <c r="AU37" i="85" s="1"/>
  <c r="AS41" i="85"/>
  <c r="AT41" i="85" s="1"/>
  <c r="AU41" i="85" s="1"/>
  <c r="AS45" i="85"/>
  <c r="AT45" i="85" s="1"/>
  <c r="AU45" i="85" s="1"/>
  <c r="AS49" i="85"/>
  <c r="AT49" i="85" s="1"/>
  <c r="AU49" i="85" s="1"/>
  <c r="AS53" i="85"/>
  <c r="AT53" i="85" s="1"/>
  <c r="AU53" i="85" s="1"/>
  <c r="AS57" i="85"/>
  <c r="AT57" i="85" s="1"/>
  <c r="AU57" i="85" s="1"/>
  <c r="AS61" i="85"/>
  <c r="AT61" i="85" s="1"/>
  <c r="AU61" i="85" s="1"/>
  <c r="AS65" i="85"/>
  <c r="AT65" i="85" s="1"/>
  <c r="AU65" i="85" s="1"/>
  <c r="AS69" i="85"/>
  <c r="AT69" i="85" s="1"/>
  <c r="AU69" i="85" s="1"/>
  <c r="AS73" i="85"/>
  <c r="AT73" i="85" s="1"/>
  <c r="AU73" i="85" s="1"/>
  <c r="AS77" i="85"/>
  <c r="AT77" i="85" s="1"/>
  <c r="AU77" i="85" s="1"/>
  <c r="AS81" i="85"/>
  <c r="AT81" i="85" s="1"/>
  <c r="AU81" i="85" s="1"/>
  <c r="AS85" i="85"/>
  <c r="AT85" i="85" s="1"/>
  <c r="AU85" i="85" s="1"/>
  <c r="AS89" i="85"/>
  <c r="AT89" i="85" s="1"/>
  <c r="AU89" i="85" s="1"/>
  <c r="AS93" i="85"/>
  <c r="AT93" i="85" s="1"/>
  <c r="AU93" i="85" s="1"/>
  <c r="AS97" i="85"/>
  <c r="AT97" i="85" s="1"/>
  <c r="AU97" i="85" s="1"/>
  <c r="AS101" i="85"/>
  <c r="AT101" i="85" s="1"/>
  <c r="AU101" i="85" s="1"/>
  <c r="AS105" i="85"/>
  <c r="AT105" i="85" s="1"/>
  <c r="AU105" i="85" s="1"/>
  <c r="AS109" i="85"/>
  <c r="AT109" i="85" s="1"/>
  <c r="AU109" i="85" s="1"/>
  <c r="S474" i="90"/>
  <c r="S390" i="90"/>
  <c r="S306" i="90"/>
  <c r="S453" i="90"/>
  <c r="S432" i="90"/>
  <c r="S369" i="90"/>
  <c r="S348" i="90"/>
  <c r="S285" i="90"/>
  <c r="S243" i="90"/>
  <c r="S159" i="90"/>
  <c r="S75" i="90"/>
  <c r="S264" i="90"/>
  <c r="S222" i="90"/>
  <c r="S54" i="90"/>
  <c r="S201" i="90"/>
  <c r="S180" i="90"/>
  <c r="S96" i="90"/>
  <c r="S138" i="90"/>
  <c r="S495" i="90"/>
  <c r="S411" i="90"/>
  <c r="S327" i="90"/>
  <c r="S117" i="90"/>
  <c r="S456" i="90"/>
  <c r="S372" i="90"/>
  <c r="S288" i="90"/>
  <c r="S225" i="90"/>
  <c r="S141" i="90"/>
  <c r="S498" i="90"/>
  <c r="S414" i="90"/>
  <c r="S330" i="90"/>
  <c r="S246" i="90"/>
  <c r="S435" i="90"/>
  <c r="S351" i="90"/>
  <c r="S183" i="90"/>
  <c r="S99" i="90"/>
  <c r="S57" i="90"/>
  <c r="S309" i="90"/>
  <c r="S204" i="90"/>
  <c r="S267" i="90"/>
  <c r="S477" i="90"/>
  <c r="S393" i="90"/>
  <c r="S78" i="90"/>
  <c r="S162" i="90"/>
  <c r="S120" i="90"/>
  <c r="S496" i="90"/>
  <c r="S412" i="90"/>
  <c r="S328" i="90"/>
  <c r="S265" i="90"/>
  <c r="S181" i="90"/>
  <c r="S97" i="90"/>
  <c r="S55" i="90"/>
  <c r="S475" i="90"/>
  <c r="S391" i="90"/>
  <c r="S307" i="90"/>
  <c r="S202" i="90"/>
  <c r="S433" i="90"/>
  <c r="S349" i="90"/>
  <c r="S160" i="90"/>
  <c r="S76" i="90"/>
  <c r="S223" i="90"/>
  <c r="S454" i="90"/>
  <c r="S370" i="90"/>
  <c r="S139" i="90"/>
  <c r="S118" i="90"/>
  <c r="S286" i="90"/>
  <c r="S244" i="90"/>
  <c r="S468" i="90"/>
  <c r="S384" i="90"/>
  <c r="S300" i="90"/>
  <c r="S489" i="90"/>
  <c r="S405" i="90"/>
  <c r="S321" i="90"/>
  <c r="S237" i="90"/>
  <c r="S153" i="90"/>
  <c r="S69" i="90"/>
  <c r="S426" i="90"/>
  <c r="S342" i="90"/>
  <c r="S258" i="90"/>
  <c r="S447" i="90"/>
  <c r="S363" i="90"/>
  <c r="S279" i="90"/>
  <c r="S195" i="90"/>
  <c r="S111" i="90"/>
  <c r="S174" i="90"/>
  <c r="S216" i="90"/>
  <c r="S132" i="90"/>
  <c r="S48" i="90"/>
  <c r="S90" i="90"/>
  <c r="S431" i="90"/>
  <c r="S347" i="90"/>
  <c r="S494" i="90"/>
  <c r="S410" i="90"/>
  <c r="S326" i="90"/>
  <c r="S200" i="90"/>
  <c r="S116" i="90"/>
  <c r="S221" i="90"/>
  <c r="S452" i="90"/>
  <c r="S368" i="90"/>
  <c r="S284" i="90"/>
  <c r="S242" i="90"/>
  <c r="S389" i="90"/>
  <c r="S305" i="90"/>
  <c r="S158" i="90"/>
  <c r="S179" i="90"/>
  <c r="S263" i="90"/>
  <c r="S137" i="90"/>
  <c r="S53" i="90"/>
  <c r="S473" i="90"/>
  <c r="S74" i="90"/>
  <c r="S95" i="90"/>
  <c r="Q463" i="90"/>
  <c r="Q379" i="90"/>
  <c r="Q295" i="90"/>
  <c r="Q442" i="90"/>
  <c r="Q358" i="90"/>
  <c r="Q232" i="90"/>
  <c r="Q148" i="90"/>
  <c r="Q64" i="90"/>
  <c r="Q253" i="90"/>
  <c r="Q274" i="90"/>
  <c r="Q43" i="90"/>
  <c r="Q190" i="90"/>
  <c r="Q484" i="90"/>
  <c r="Q421" i="90"/>
  <c r="Q337" i="90"/>
  <c r="Q211" i="90"/>
  <c r="Q169" i="90"/>
  <c r="Q85" i="90"/>
  <c r="Q106" i="90"/>
  <c r="Q400" i="90"/>
  <c r="Q316" i="90"/>
  <c r="Q127" i="90"/>
  <c r="Q490" i="90"/>
  <c r="Q406" i="90"/>
  <c r="Q322" i="90"/>
  <c r="Q427" i="90"/>
  <c r="Q343" i="90"/>
  <c r="Q259" i="90"/>
  <c r="Q175" i="90"/>
  <c r="Q91" i="90"/>
  <c r="Q448" i="90"/>
  <c r="Q364" i="90"/>
  <c r="Q280" i="90"/>
  <c r="Q196" i="90"/>
  <c r="Q217" i="90"/>
  <c r="Q133" i="90"/>
  <c r="Q49" i="90"/>
  <c r="Q238" i="90"/>
  <c r="Q154" i="90"/>
  <c r="Q70" i="90"/>
  <c r="Q469" i="90"/>
  <c r="Q385" i="90"/>
  <c r="Q301" i="90"/>
  <c r="Q112" i="90"/>
  <c r="S427" i="90"/>
  <c r="S343" i="90"/>
  <c r="S448" i="90"/>
  <c r="S364" i="90"/>
  <c r="S280" i="90"/>
  <c r="S196" i="90"/>
  <c r="S112" i="90"/>
  <c r="S469" i="90"/>
  <c r="S385" i="90"/>
  <c r="S301" i="90"/>
  <c r="S217" i="90"/>
  <c r="S490" i="90"/>
  <c r="S406" i="90"/>
  <c r="S322" i="90"/>
  <c r="S238" i="90"/>
  <c r="S154" i="90"/>
  <c r="S70" i="90"/>
  <c r="S259" i="90"/>
  <c r="S91" i="90"/>
  <c r="S49" i="90"/>
  <c r="S175" i="90"/>
  <c r="S133" i="90"/>
  <c r="S466" i="90"/>
  <c r="S382" i="90"/>
  <c r="S298" i="90"/>
  <c r="S424" i="90"/>
  <c r="S340" i="90"/>
  <c r="S235" i="90"/>
  <c r="S151" i="90"/>
  <c r="S67" i="90"/>
  <c r="S445" i="90"/>
  <c r="S361" i="90"/>
  <c r="S256" i="90"/>
  <c r="S130" i="90"/>
  <c r="S46" i="90"/>
  <c r="S403" i="90"/>
  <c r="S172" i="90"/>
  <c r="S193" i="90"/>
  <c r="S277" i="90"/>
  <c r="S214" i="90"/>
  <c r="S487" i="90"/>
  <c r="S319" i="90"/>
  <c r="S88" i="90"/>
  <c r="S109" i="90"/>
  <c r="Q488" i="90"/>
  <c r="Q404" i="90"/>
  <c r="Q320" i="90"/>
  <c r="Q446" i="90"/>
  <c r="Q362" i="90"/>
  <c r="Q257" i="90"/>
  <c r="Q173" i="90"/>
  <c r="Q89" i="90"/>
  <c r="Q467" i="90"/>
  <c r="Q383" i="90"/>
  <c r="Q299" i="90"/>
  <c r="Q278" i="90"/>
  <c r="Q152" i="90"/>
  <c r="Q68" i="90"/>
  <c r="Q194" i="90"/>
  <c r="Q425" i="90"/>
  <c r="Q341" i="90"/>
  <c r="Q110" i="90"/>
  <c r="Q236" i="90"/>
  <c r="Q215" i="90"/>
  <c r="Q47" i="90"/>
  <c r="Q131" i="90"/>
  <c r="Q449" i="90"/>
  <c r="Q365" i="90"/>
  <c r="Q281" i="90"/>
  <c r="Q470" i="90"/>
  <c r="Q386" i="90"/>
  <c r="Q302" i="90"/>
  <c r="Q218" i="90"/>
  <c r="Q134" i="90"/>
  <c r="Q239" i="90"/>
  <c r="Q491" i="90"/>
  <c r="Q407" i="90"/>
  <c r="Q323" i="90"/>
  <c r="Q155" i="90"/>
  <c r="Q428" i="90"/>
  <c r="Q344" i="90"/>
  <c r="Q260" i="90"/>
  <c r="Q176" i="90"/>
  <c r="Q92" i="90"/>
  <c r="Q50" i="90"/>
  <c r="Q113" i="90"/>
  <c r="Q197" i="90"/>
  <c r="Q71" i="90"/>
  <c r="S470" i="90"/>
  <c r="S386" i="90"/>
  <c r="S302" i="90"/>
  <c r="S239" i="90"/>
  <c r="S155" i="90"/>
  <c r="S71" i="90"/>
  <c r="S491" i="90"/>
  <c r="S407" i="90"/>
  <c r="S323" i="90"/>
  <c r="S260" i="90"/>
  <c r="S428" i="90"/>
  <c r="S344" i="90"/>
  <c r="S176" i="90"/>
  <c r="S92" i="90"/>
  <c r="S134" i="90"/>
  <c r="S449" i="90"/>
  <c r="S365" i="90"/>
  <c r="S218" i="90"/>
  <c r="S113" i="90"/>
  <c r="S197" i="90"/>
  <c r="S281" i="90"/>
  <c r="S50" i="90"/>
  <c r="Q481" i="90"/>
  <c r="Q397" i="90"/>
  <c r="Q313" i="90"/>
  <c r="Q250" i="90"/>
  <c r="Q166" i="90"/>
  <c r="Q82" i="90"/>
  <c r="Q40" i="90"/>
  <c r="Q418" i="90"/>
  <c r="Q334" i="90"/>
  <c r="Q271" i="90"/>
  <c r="Q439" i="90"/>
  <c r="Q355" i="90"/>
  <c r="Q187" i="90"/>
  <c r="Q103" i="90"/>
  <c r="Q460" i="90"/>
  <c r="Q376" i="90"/>
  <c r="Q124" i="90"/>
  <c r="Q208" i="90"/>
  <c r="Q145" i="90"/>
  <c r="Q61" i="90"/>
  <c r="Q292" i="90"/>
  <c r="Q229" i="90"/>
  <c r="Q441" i="90"/>
  <c r="Q357" i="90"/>
  <c r="Q420" i="90"/>
  <c r="Q336" i="90"/>
  <c r="Q210" i="90"/>
  <c r="Q126" i="90"/>
  <c r="Q462" i="90"/>
  <c r="Q378" i="90"/>
  <c r="Q294" i="90"/>
  <c r="Q231" i="90"/>
  <c r="Q483" i="90"/>
  <c r="Q399" i="90"/>
  <c r="Q315" i="90"/>
  <c r="Q147" i="90"/>
  <c r="Q63" i="90"/>
  <c r="Q189" i="90"/>
  <c r="Q273" i="90"/>
  <c r="Q84" i="90"/>
  <c r="Q252" i="90"/>
  <c r="Q168" i="90"/>
  <c r="Q42" i="90"/>
  <c r="Q105" i="90"/>
  <c r="Q419" i="90"/>
  <c r="Q335" i="90"/>
  <c r="Q482" i="90"/>
  <c r="Q398" i="90"/>
  <c r="Q314" i="90"/>
  <c r="Q272" i="90"/>
  <c r="Q188" i="90"/>
  <c r="Q104" i="90"/>
  <c r="Q209" i="90"/>
  <c r="Q440" i="90"/>
  <c r="Q356" i="90"/>
  <c r="Q251" i="90"/>
  <c r="Q125" i="90"/>
  <c r="Q293" i="90"/>
  <c r="Q146" i="90"/>
  <c r="Q62" i="90"/>
  <c r="Q377" i="90"/>
  <c r="Q41" i="90"/>
  <c r="Q167" i="90"/>
  <c r="Q461" i="90"/>
  <c r="Q230" i="90"/>
  <c r="Q83" i="90"/>
  <c r="Q445" i="90"/>
  <c r="Q361" i="90"/>
  <c r="Q487" i="90"/>
  <c r="Q403" i="90"/>
  <c r="Q319" i="90"/>
  <c r="Q214" i="90"/>
  <c r="Q130" i="90"/>
  <c r="Q424" i="90"/>
  <c r="Q340" i="90"/>
  <c r="Q235" i="90"/>
  <c r="Q466" i="90"/>
  <c r="Q382" i="90"/>
  <c r="Q298" i="90"/>
  <c r="Q193" i="90"/>
  <c r="Q109" i="90"/>
  <c r="Q277" i="90"/>
  <c r="Q256" i="90"/>
  <c r="Q151" i="90"/>
  <c r="Q67" i="90"/>
  <c r="Q172" i="90"/>
  <c r="Q46" i="90"/>
  <c r="Q88" i="90"/>
  <c r="Q485" i="90"/>
  <c r="Q401" i="90"/>
  <c r="Q317" i="90"/>
  <c r="Q464" i="90"/>
  <c r="Q380" i="90"/>
  <c r="Q296" i="90"/>
  <c r="Q254" i="90"/>
  <c r="Q170" i="90"/>
  <c r="Q86" i="90"/>
  <c r="Q44" i="90"/>
  <c r="Q275" i="90"/>
  <c r="Q422" i="90"/>
  <c r="Q338" i="90"/>
  <c r="Q212" i="90"/>
  <c r="Q359" i="90"/>
  <c r="Q149" i="90"/>
  <c r="Q233" i="90"/>
  <c r="Q191" i="90"/>
  <c r="Q107" i="90"/>
  <c r="Q443" i="90"/>
  <c r="Q128" i="90"/>
  <c r="Q65" i="90"/>
  <c r="Q451" i="90"/>
  <c r="Q367" i="90"/>
  <c r="Q283" i="90"/>
  <c r="Q430" i="90"/>
  <c r="Q346" i="90"/>
  <c r="Q220" i="90"/>
  <c r="Q136" i="90"/>
  <c r="Q52" i="90"/>
  <c r="Q472" i="90"/>
  <c r="Q388" i="90"/>
  <c r="Q304" i="90"/>
  <c r="Q241" i="90"/>
  <c r="Q157" i="90"/>
  <c r="Q73" i="90"/>
  <c r="Q262" i="90"/>
  <c r="Q199" i="90"/>
  <c r="Q325" i="90"/>
  <c r="Q178" i="90"/>
  <c r="Q94" i="90"/>
  <c r="Q493" i="90"/>
  <c r="Q409" i="90"/>
  <c r="Q115" i="90"/>
  <c r="Q447" i="90"/>
  <c r="Q363" i="90"/>
  <c r="Q216" i="90"/>
  <c r="Q132" i="90"/>
  <c r="Q48" i="90"/>
  <c r="Q489" i="90"/>
  <c r="Q405" i="90"/>
  <c r="Q321" i="90"/>
  <c r="Q237" i="90"/>
  <c r="Q174" i="90"/>
  <c r="Q90" i="90"/>
  <c r="Q468" i="90"/>
  <c r="Q384" i="90"/>
  <c r="Q279" i="90"/>
  <c r="Q195" i="90"/>
  <c r="Q111" i="90"/>
  <c r="Q153" i="90"/>
  <c r="Q300" i="90"/>
  <c r="Q258" i="90"/>
  <c r="Q426" i="90"/>
  <c r="Q342" i="90"/>
  <c r="Q69" i="90"/>
  <c r="S472" i="90"/>
  <c r="S388" i="90"/>
  <c r="S304" i="90"/>
  <c r="S451" i="90"/>
  <c r="S367" i="90"/>
  <c r="S283" i="90"/>
  <c r="S241" i="90"/>
  <c r="S157" i="90"/>
  <c r="S73" i="90"/>
  <c r="S262" i="90"/>
  <c r="S199" i="90"/>
  <c r="S52" i="90"/>
  <c r="S430" i="90"/>
  <c r="S346" i="90"/>
  <c r="S136" i="90"/>
  <c r="S493" i="90"/>
  <c r="S409" i="90"/>
  <c r="S325" i="90"/>
  <c r="S220" i="90"/>
  <c r="S178" i="90"/>
  <c r="S94" i="90"/>
  <c r="S115" i="90"/>
  <c r="Q459" i="90"/>
  <c r="Q375" i="90"/>
  <c r="Q291" i="90"/>
  <c r="Q228" i="90"/>
  <c r="Q144" i="90"/>
  <c r="Q60" i="90"/>
  <c r="Q480" i="90"/>
  <c r="Q396" i="90"/>
  <c r="Q312" i="90"/>
  <c r="Q249" i="90"/>
  <c r="Q165" i="90"/>
  <c r="Q81" i="90"/>
  <c r="Q438" i="90"/>
  <c r="Q354" i="90"/>
  <c r="Q186" i="90"/>
  <c r="Q102" i="90"/>
  <c r="Q333" i="90"/>
  <c r="Q207" i="90"/>
  <c r="Q417" i="90"/>
  <c r="Q270" i="90"/>
  <c r="Q123" i="90"/>
  <c r="Q39" i="90"/>
  <c r="Q423" i="90"/>
  <c r="Q339" i="90"/>
  <c r="Q276" i="90"/>
  <c r="Q192" i="90"/>
  <c r="Q108" i="90"/>
  <c r="Q213" i="90"/>
  <c r="Q486" i="90"/>
  <c r="Q402" i="90"/>
  <c r="Q318" i="90"/>
  <c r="Q234" i="90"/>
  <c r="Q171" i="90"/>
  <c r="Q87" i="90"/>
  <c r="Q255" i="90"/>
  <c r="Q465" i="90"/>
  <c r="Q381" i="90"/>
  <c r="Q297" i="90"/>
  <c r="Q129" i="90"/>
  <c r="Q45" i="90"/>
  <c r="Q360" i="90"/>
  <c r="Q66" i="90"/>
  <c r="Q444" i="90"/>
  <c r="Q150" i="90"/>
  <c r="Q492" i="90"/>
  <c r="Q408" i="90"/>
  <c r="Q324" i="90"/>
  <c r="Q261" i="90"/>
  <c r="Q177" i="90"/>
  <c r="Q93" i="90"/>
  <c r="Q198" i="90"/>
  <c r="Q429" i="90"/>
  <c r="Q345" i="90"/>
  <c r="Q114" i="90"/>
  <c r="Q366" i="90"/>
  <c r="Q282" i="90"/>
  <c r="Q51" i="90"/>
  <c r="Q240" i="90"/>
  <c r="Q471" i="90"/>
  <c r="Q387" i="90"/>
  <c r="Q303" i="90"/>
  <c r="Q135" i="90"/>
  <c r="Q219" i="90"/>
  <c r="Q72" i="90"/>
  <c r="Q450" i="90"/>
  <c r="Q156" i="90"/>
  <c r="S425" i="90"/>
  <c r="S341" i="90"/>
  <c r="S467" i="90"/>
  <c r="S383" i="90"/>
  <c r="S299" i="90"/>
  <c r="S278" i="90"/>
  <c r="S194" i="90"/>
  <c r="S110" i="90"/>
  <c r="S47" i="90"/>
  <c r="S215" i="90"/>
  <c r="S257" i="90"/>
  <c r="S488" i="90"/>
  <c r="S446" i="90"/>
  <c r="S404" i="90"/>
  <c r="S362" i="90"/>
  <c r="S320" i="90"/>
  <c r="S173" i="90"/>
  <c r="S89" i="90"/>
  <c r="S236" i="90"/>
  <c r="S152" i="90"/>
  <c r="S131" i="90"/>
  <c r="S68" i="90"/>
  <c r="S429" i="90"/>
  <c r="S345" i="90"/>
  <c r="S492" i="90"/>
  <c r="S408" i="90"/>
  <c r="S324" i="90"/>
  <c r="S198" i="90"/>
  <c r="S114" i="90"/>
  <c r="S51" i="90"/>
  <c r="S219" i="90"/>
  <c r="S450" i="90"/>
  <c r="S366" i="90"/>
  <c r="S282" i="90"/>
  <c r="S471" i="90"/>
  <c r="S387" i="90"/>
  <c r="S303" i="90"/>
  <c r="S261" i="90"/>
  <c r="S135" i="90"/>
  <c r="S156" i="90"/>
  <c r="S72" i="90"/>
  <c r="S177" i="90"/>
  <c r="S240" i="90"/>
  <c r="S93" i="90"/>
  <c r="S478" i="90"/>
  <c r="S394" i="90"/>
  <c r="S310" i="90"/>
  <c r="S499" i="90"/>
  <c r="S415" i="90"/>
  <c r="S331" i="90"/>
  <c r="S247" i="90"/>
  <c r="S163" i="90"/>
  <c r="S79" i="90"/>
  <c r="S268" i="90"/>
  <c r="S436" i="90"/>
  <c r="S352" i="90"/>
  <c r="S457" i="90"/>
  <c r="S373" i="90"/>
  <c r="S289" i="90"/>
  <c r="S205" i="90"/>
  <c r="S142" i="90"/>
  <c r="S121" i="90"/>
  <c r="S58" i="90"/>
  <c r="S184" i="90"/>
  <c r="S226" i="90"/>
  <c r="S100" i="90"/>
  <c r="S434" i="90"/>
  <c r="S350" i="90"/>
  <c r="S476" i="90"/>
  <c r="S392" i="90"/>
  <c r="S308" i="90"/>
  <c r="S203" i="90"/>
  <c r="S119" i="90"/>
  <c r="S224" i="90"/>
  <c r="S266" i="90"/>
  <c r="S329" i="90"/>
  <c r="S161" i="90"/>
  <c r="S455" i="90"/>
  <c r="S371" i="90"/>
  <c r="S287" i="90"/>
  <c r="S245" i="90"/>
  <c r="S182" i="90"/>
  <c r="S140" i="90"/>
  <c r="S98" i="90"/>
  <c r="S497" i="90"/>
  <c r="S413" i="90"/>
  <c r="S77" i="90"/>
  <c r="S56" i="90"/>
  <c r="S43" i="90"/>
  <c r="S484" i="90"/>
  <c r="S463" i="90"/>
  <c r="S442" i="90"/>
  <c r="S421" i="90"/>
  <c r="S400" i="90"/>
  <c r="S379" i="90"/>
  <c r="S358" i="90"/>
  <c r="S337" i="90"/>
  <c r="S316" i="90"/>
  <c r="S295" i="90"/>
  <c r="S274" i="90"/>
  <c r="S253" i="90"/>
  <c r="S232" i="90"/>
  <c r="S211" i="90"/>
  <c r="S190" i="90"/>
  <c r="S169" i="90"/>
  <c r="S148" i="90"/>
  <c r="S127" i="90"/>
  <c r="S106" i="90"/>
  <c r="S85" i="90"/>
  <c r="S64" i="90"/>
  <c r="Q54" i="90"/>
  <c r="Q96" i="90"/>
  <c r="Q138" i="90"/>
  <c r="Q180" i="90"/>
  <c r="Q222" i="90"/>
  <c r="Q264" i="90"/>
  <c r="Q306" i="90"/>
  <c r="Q348" i="90"/>
  <c r="Q390" i="90"/>
  <c r="Q432" i="90"/>
  <c r="Q474" i="90"/>
  <c r="Q75" i="90"/>
  <c r="Q117" i="90"/>
  <c r="Q159" i="90"/>
  <c r="Q201" i="90"/>
  <c r="Q243" i="90"/>
  <c r="Q285" i="90"/>
  <c r="Q327" i="90"/>
  <c r="Q369" i="90"/>
  <c r="Q411" i="90"/>
  <c r="Q453" i="90"/>
  <c r="Q495" i="90"/>
  <c r="Q55" i="90"/>
  <c r="Q76" i="90"/>
  <c r="Q160" i="90"/>
  <c r="Q244" i="90"/>
  <c r="Q97" i="90"/>
  <c r="Q181" i="90"/>
  <c r="Q265" i="90"/>
  <c r="Q349" i="90"/>
  <c r="Q433" i="90"/>
  <c r="Q223" i="90"/>
  <c r="Q475" i="90"/>
  <c r="Q496" i="90"/>
  <c r="Q118" i="90"/>
  <c r="Q202" i="90"/>
  <c r="Q286" i="90"/>
  <c r="Q370" i="90"/>
  <c r="Q454" i="90"/>
  <c r="Q391" i="90"/>
  <c r="Q328" i="90"/>
  <c r="Q139" i="90"/>
  <c r="Q307" i="90"/>
  <c r="Q412" i="90"/>
  <c r="Q56" i="90"/>
  <c r="Q77" i="90"/>
  <c r="Q161" i="90"/>
  <c r="Q245" i="90"/>
  <c r="Q329" i="90"/>
  <c r="Q413" i="90"/>
  <c r="Q497" i="90"/>
  <c r="Q98" i="90"/>
  <c r="Q182" i="90"/>
  <c r="Q266" i="90"/>
  <c r="Q350" i="90"/>
  <c r="Q434" i="90"/>
  <c r="Q119" i="90"/>
  <c r="Q203" i="90"/>
  <c r="Q287" i="90"/>
  <c r="Q371" i="90"/>
  <c r="Q455" i="90"/>
  <c r="Q140" i="90"/>
  <c r="Q224" i="90"/>
  <c r="Q308" i="90"/>
  <c r="Q392" i="90"/>
  <c r="Q476" i="90"/>
  <c r="S485" i="90"/>
  <c r="S464" i="90"/>
  <c r="S443" i="90"/>
  <c r="S422" i="90"/>
  <c r="S401" i="90"/>
  <c r="S380" i="90"/>
  <c r="S359" i="90"/>
  <c r="S338" i="90"/>
  <c r="S317" i="90"/>
  <c r="S296" i="90"/>
  <c r="S275" i="90"/>
  <c r="S254" i="90"/>
  <c r="S233" i="90"/>
  <c r="S212" i="90"/>
  <c r="S191" i="90"/>
  <c r="S170" i="90"/>
  <c r="S149" i="90"/>
  <c r="S128" i="90"/>
  <c r="S107" i="90"/>
  <c r="S86" i="90"/>
  <c r="S65" i="90"/>
  <c r="S44" i="90"/>
  <c r="S45" i="90"/>
  <c r="S486" i="90"/>
  <c r="S465" i="90"/>
  <c r="S444" i="90"/>
  <c r="S423" i="90"/>
  <c r="S402" i="90"/>
  <c r="S381" i="90"/>
  <c r="S360" i="90"/>
  <c r="S339" i="90"/>
  <c r="S318" i="90"/>
  <c r="S297" i="90"/>
  <c r="S276" i="90"/>
  <c r="S255" i="90"/>
  <c r="S234" i="90"/>
  <c r="S213" i="90"/>
  <c r="S192" i="90"/>
  <c r="S171" i="90"/>
  <c r="S150" i="90"/>
  <c r="S129" i="90"/>
  <c r="S108" i="90"/>
  <c r="S87" i="90"/>
  <c r="S66" i="90"/>
  <c r="S42" i="90"/>
  <c r="S483" i="90"/>
  <c r="S462" i="90"/>
  <c r="S441" i="90"/>
  <c r="S420" i="90"/>
  <c r="S399" i="90"/>
  <c r="S378" i="90"/>
  <c r="S357" i="90"/>
  <c r="S336" i="90"/>
  <c r="S315" i="90"/>
  <c r="S294" i="90"/>
  <c r="S273" i="90"/>
  <c r="S252" i="90"/>
  <c r="S231" i="90"/>
  <c r="S210" i="90"/>
  <c r="S189" i="90"/>
  <c r="S168" i="90"/>
  <c r="S147" i="90"/>
  <c r="S126" i="90"/>
  <c r="S105" i="90"/>
  <c r="S84" i="90"/>
  <c r="S63" i="90"/>
  <c r="Q57" i="90"/>
  <c r="Q141" i="90"/>
  <c r="Q225" i="90"/>
  <c r="Q309" i="90"/>
  <c r="Q393" i="90"/>
  <c r="Q477" i="90"/>
  <c r="Q78" i="90"/>
  <c r="Q162" i="90"/>
  <c r="Q246" i="90"/>
  <c r="Q330" i="90"/>
  <c r="Q414" i="90"/>
  <c r="Q498" i="90"/>
  <c r="Q99" i="90"/>
  <c r="Q183" i="90"/>
  <c r="Q267" i="90"/>
  <c r="Q351" i="90"/>
  <c r="Q435" i="90"/>
  <c r="Q120" i="90"/>
  <c r="Q204" i="90"/>
  <c r="Q288" i="90"/>
  <c r="Q372" i="90"/>
  <c r="Q456" i="90"/>
  <c r="Q53" i="90"/>
  <c r="Q494" i="90"/>
  <c r="Q473" i="90"/>
  <c r="Q452" i="90"/>
  <c r="Q431" i="90"/>
  <c r="Q410" i="90"/>
  <c r="Q389" i="90"/>
  <c r="Q368" i="90"/>
  <c r="Q347" i="90"/>
  <c r="Q326" i="90"/>
  <c r="Q305" i="90"/>
  <c r="Q284" i="90"/>
  <c r="Q263" i="90"/>
  <c r="Q242" i="90"/>
  <c r="Q221" i="90"/>
  <c r="Q200" i="90"/>
  <c r="Q179" i="90"/>
  <c r="Q158" i="90"/>
  <c r="Q137" i="90"/>
  <c r="Q116" i="90"/>
  <c r="Q95" i="90"/>
  <c r="Q74" i="90"/>
  <c r="Q53" i="92"/>
  <c r="AC53" i="92" s="1"/>
  <c r="Q51" i="92"/>
  <c r="AC51" i="92" s="1"/>
  <c r="Q58" i="92"/>
  <c r="AC58" i="92" s="1"/>
  <c r="Q62" i="92"/>
  <c r="AC62" i="92" s="1"/>
  <c r="Q68" i="92"/>
  <c r="AC68" i="92" s="1"/>
  <c r="Q56" i="92"/>
  <c r="AC56" i="92" s="1"/>
  <c r="Q64" i="92"/>
  <c r="AC64" i="92" s="1"/>
  <c r="Q60" i="92"/>
  <c r="AC60" i="92" s="1"/>
  <c r="Q63" i="92"/>
  <c r="AC63" i="92" s="1"/>
  <c r="Q61" i="92"/>
  <c r="AC61" i="92" s="1"/>
  <c r="Q55" i="92"/>
  <c r="AC55" i="92" s="1"/>
  <c r="Q54" i="92"/>
  <c r="AC54" i="92" s="1"/>
  <c r="Q69" i="92"/>
  <c r="AC69" i="92" s="1"/>
  <c r="Q57" i="92"/>
  <c r="AC57" i="92" s="1"/>
  <c r="Q70" i="92"/>
  <c r="AC70" i="92" s="1"/>
  <c r="W29" i="88"/>
  <c r="V29" i="88"/>
  <c r="AI4" i="95"/>
  <c r="AK13" i="95" s="1"/>
  <c r="R29" i="88"/>
  <c r="C5" i="93" s="1"/>
  <c r="U29" i="88"/>
  <c r="Q52" i="92"/>
  <c r="AC52" i="92" s="1"/>
  <c r="Q66" i="92"/>
  <c r="AC66" i="92" s="1"/>
  <c r="Q67" i="92"/>
  <c r="AC67" i="92" s="1"/>
  <c r="Q65" i="92"/>
  <c r="AC65" i="92" s="1"/>
  <c r="S62" i="92"/>
  <c r="AE62" i="92" s="1"/>
  <c r="S78" i="92"/>
  <c r="AE78" i="92" s="1"/>
  <c r="L1" i="92"/>
  <c r="S75" i="92"/>
  <c r="AE75" i="92" s="1"/>
  <c r="C33" i="88"/>
  <c r="W33" i="88" s="1"/>
  <c r="S72" i="92"/>
  <c r="AE72" i="92" s="1"/>
  <c r="S71" i="92"/>
  <c r="AE71" i="92" s="1"/>
  <c r="S61" i="92"/>
  <c r="AE61" i="92" s="1"/>
  <c r="S69" i="92"/>
  <c r="AE69" i="92" s="1"/>
  <c r="S74" i="92"/>
  <c r="AE74" i="92" s="1"/>
  <c r="S73" i="92"/>
  <c r="AE73" i="92" s="1"/>
  <c r="S67" i="92"/>
  <c r="AE67" i="92" s="1"/>
  <c r="S77" i="92"/>
  <c r="AE77" i="92" s="1"/>
  <c r="S65" i="92"/>
  <c r="AE65" i="92" s="1"/>
  <c r="S68" i="92"/>
  <c r="AE68" i="92" s="1"/>
  <c r="S81" i="92"/>
  <c r="AE81" i="92" s="1"/>
  <c r="S70" i="92"/>
  <c r="AE70" i="92" s="1"/>
  <c r="S63" i="92"/>
  <c r="AE63" i="92" s="1"/>
  <c r="S66" i="92"/>
  <c r="AE66" i="92" s="1"/>
  <c r="S76" i="92"/>
  <c r="AE76" i="92" s="1"/>
  <c r="S64" i="92"/>
  <c r="AE64" i="92" s="1"/>
  <c r="S80" i="92"/>
  <c r="AE80" i="92" s="1"/>
  <c r="O37" i="92"/>
  <c r="AA37" i="92" s="1"/>
  <c r="O38" i="92"/>
  <c r="AA38" i="92" s="1"/>
  <c r="O56" i="92"/>
  <c r="AA56" i="92" s="1"/>
  <c r="O33" i="92"/>
  <c r="AA33" i="92" s="1"/>
  <c r="O55" i="92"/>
  <c r="AA55" i="92" s="1"/>
  <c r="O36" i="92"/>
  <c r="AA36" i="92" s="1"/>
  <c r="O49" i="92"/>
  <c r="AA49" i="92" s="1"/>
  <c r="O52" i="92"/>
  <c r="AA52" i="92" s="1"/>
  <c r="O57" i="92"/>
  <c r="AA57" i="92" s="1"/>
  <c r="O47" i="92"/>
  <c r="AA47" i="92" s="1"/>
  <c r="O42" i="92"/>
  <c r="AA42" i="92" s="1"/>
  <c r="O35" i="92"/>
  <c r="AA35" i="92" s="1"/>
  <c r="O39" i="92"/>
  <c r="AA39" i="92" s="1"/>
  <c r="O43" i="92"/>
  <c r="AA43" i="92" s="1"/>
  <c r="O53" i="92"/>
  <c r="AA53" i="92" s="1"/>
  <c r="O40" i="92"/>
  <c r="AA40" i="92" s="1"/>
  <c r="O41" i="92"/>
  <c r="AA41" i="92" s="1"/>
  <c r="O48" i="92"/>
  <c r="AA48" i="92" s="1"/>
  <c r="O58" i="92"/>
  <c r="AA58" i="92" s="1"/>
  <c r="O51" i="92"/>
  <c r="AA51" i="92" s="1"/>
  <c r="O44" i="92"/>
  <c r="AA44" i="92" s="1"/>
  <c r="O50" i="92"/>
  <c r="AA50" i="92" s="1"/>
  <c r="O54" i="92"/>
  <c r="AA54" i="92" s="1"/>
  <c r="AA32" i="92"/>
  <c r="O45" i="92"/>
  <c r="AA45" i="92" s="1"/>
  <c r="O34" i="92"/>
  <c r="AA34" i="92" s="1"/>
  <c r="O46" i="92"/>
  <c r="AA46" i="92" s="1"/>
  <c r="O60" i="92"/>
  <c r="AA60" i="92" s="1"/>
  <c r="O59" i="92"/>
  <c r="AA59" i="92" s="1"/>
  <c r="D24" i="88"/>
  <c r="O32" i="88"/>
  <c r="S7" i="88"/>
  <c r="T7" i="88" s="1"/>
  <c r="S29" i="88"/>
  <c r="T29" i="88"/>
  <c r="Q29" i="88"/>
  <c r="P29" i="88"/>
  <c r="BH5" i="89" s="1"/>
  <c r="C32" i="88"/>
  <c r="W32" i="88" s="1"/>
  <c r="S14" i="88"/>
  <c r="T14" i="88" s="1"/>
  <c r="E24" i="88"/>
  <c r="M24" i="88"/>
  <c r="N24" i="88"/>
  <c r="J24" i="88"/>
  <c r="G24" i="88"/>
  <c r="H24" i="88"/>
  <c r="K24" i="88"/>
  <c r="F24" i="88"/>
  <c r="I24" i="88"/>
  <c r="L24" i="88"/>
  <c r="C31" i="88"/>
  <c r="W31" i="88" s="1"/>
  <c r="C30" i="88"/>
  <c r="W30" i="88" s="1"/>
  <c r="O33" i="88"/>
  <c r="AS11" i="83"/>
  <c r="AS12" i="83"/>
  <c r="AS13" i="83"/>
  <c r="AS14" i="83"/>
  <c r="AS15" i="83"/>
  <c r="BY45" i="85" l="1"/>
  <c r="BZ45" i="85" s="1"/>
  <c r="CA45" i="85" s="1"/>
  <c r="BX45" i="85"/>
  <c r="BY25" i="85"/>
  <c r="BZ25" i="85" s="1"/>
  <c r="CA25" i="85" s="1"/>
  <c r="BX25" i="85"/>
  <c r="BY19" i="85"/>
  <c r="BZ19" i="85" s="1"/>
  <c r="CA19" i="85" s="1"/>
  <c r="BX19" i="85"/>
  <c r="BY43" i="85"/>
  <c r="BZ43" i="85" s="1"/>
  <c r="CA43" i="85" s="1"/>
  <c r="BX43" i="85"/>
  <c r="BY27" i="85"/>
  <c r="BZ27" i="85" s="1"/>
  <c r="CA27" i="85" s="1"/>
  <c r="BX27" i="85"/>
  <c r="BY58" i="85"/>
  <c r="BZ58" i="85" s="1"/>
  <c r="CA58" i="85" s="1"/>
  <c r="BX58" i="85"/>
  <c r="BY20" i="85"/>
  <c r="BZ20" i="85" s="1"/>
  <c r="CA20" i="85" s="1"/>
  <c r="BX20" i="85"/>
  <c r="BY24" i="85"/>
  <c r="BZ24" i="85" s="1"/>
  <c r="CA24" i="85" s="1"/>
  <c r="BX24" i="85"/>
  <c r="BY4" i="85"/>
  <c r="BZ4" i="85" s="1"/>
  <c r="CA4" i="85" s="1"/>
  <c r="BX4" i="85"/>
  <c r="BY17" i="85"/>
  <c r="BZ17" i="85" s="1"/>
  <c r="CA17" i="85" s="1"/>
  <c r="BX17" i="85"/>
  <c r="BY63" i="85"/>
  <c r="BZ63" i="85" s="1"/>
  <c r="CA63" i="85" s="1"/>
  <c r="BX63" i="85"/>
  <c r="BY61" i="85"/>
  <c r="BZ61" i="85" s="1"/>
  <c r="CA61" i="85" s="1"/>
  <c r="BX61" i="85"/>
  <c r="BY8" i="85"/>
  <c r="BZ8" i="85" s="1"/>
  <c r="CA8" i="85" s="1"/>
  <c r="BX8" i="85"/>
  <c r="BY57" i="85"/>
  <c r="BZ57" i="85" s="1"/>
  <c r="CA57" i="85" s="1"/>
  <c r="BX57" i="85"/>
  <c r="BY41" i="85"/>
  <c r="BZ41" i="85" s="1"/>
  <c r="CA41" i="85" s="1"/>
  <c r="BX41" i="85"/>
  <c r="BY52" i="85"/>
  <c r="BZ52" i="85" s="1"/>
  <c r="CA52" i="85" s="1"/>
  <c r="BX52" i="85"/>
  <c r="BY13" i="85"/>
  <c r="BZ13" i="85" s="1"/>
  <c r="CA13" i="85" s="1"/>
  <c r="BX13" i="85"/>
  <c r="BY62" i="85"/>
  <c r="BZ62" i="85" s="1"/>
  <c r="CA62" i="85" s="1"/>
  <c r="BX62" i="85"/>
  <c r="BY14" i="85"/>
  <c r="BZ14" i="85" s="1"/>
  <c r="CA14" i="85" s="1"/>
  <c r="BX14" i="85"/>
  <c r="BY60" i="85"/>
  <c r="BZ60" i="85" s="1"/>
  <c r="CA60" i="85" s="1"/>
  <c r="BX60" i="85"/>
  <c r="BY56" i="85"/>
  <c r="BZ56" i="85" s="1"/>
  <c r="CA56" i="85" s="1"/>
  <c r="BX56" i="85"/>
  <c r="BY53" i="85"/>
  <c r="BZ53" i="85" s="1"/>
  <c r="CA53" i="85" s="1"/>
  <c r="BX53" i="85"/>
  <c r="BY29" i="85"/>
  <c r="BZ29" i="85" s="1"/>
  <c r="CA29" i="85" s="1"/>
  <c r="BX29" i="85"/>
  <c r="BY15" i="85"/>
  <c r="BZ15" i="85" s="1"/>
  <c r="CA15" i="85" s="1"/>
  <c r="BX15" i="85"/>
  <c r="BY38" i="85"/>
  <c r="BZ38" i="85" s="1"/>
  <c r="CA38" i="85" s="1"/>
  <c r="BX38" i="85"/>
  <c r="BY5" i="85"/>
  <c r="BZ5" i="85" s="1"/>
  <c r="CA5" i="85" s="1"/>
  <c r="BX5" i="85"/>
  <c r="BY37" i="85"/>
  <c r="BZ37" i="85" s="1"/>
  <c r="CA37" i="85" s="1"/>
  <c r="BX37" i="85"/>
  <c r="BY59" i="85"/>
  <c r="BZ59" i="85" s="1"/>
  <c r="CA59" i="85" s="1"/>
  <c r="BX59" i="85"/>
  <c r="BY34" i="85"/>
  <c r="BZ34" i="85" s="1"/>
  <c r="CA34" i="85" s="1"/>
  <c r="BX34" i="85"/>
  <c r="BY54" i="85"/>
  <c r="BZ54" i="85" s="1"/>
  <c r="CA54" i="85" s="1"/>
  <c r="BX54" i="85"/>
  <c r="BY50" i="85"/>
  <c r="BZ50" i="85" s="1"/>
  <c r="CA50" i="85" s="1"/>
  <c r="BX50" i="85"/>
  <c r="BY40" i="85"/>
  <c r="BZ40" i="85" s="1"/>
  <c r="CA40" i="85" s="1"/>
  <c r="BX40" i="85"/>
  <c r="BY18" i="85"/>
  <c r="BZ18" i="85" s="1"/>
  <c r="CA18" i="85" s="1"/>
  <c r="BX18" i="85"/>
  <c r="BY49" i="85"/>
  <c r="BZ49" i="85" s="1"/>
  <c r="CA49" i="85" s="1"/>
  <c r="BX49" i="85"/>
  <c r="BY44" i="85"/>
  <c r="BZ44" i="85" s="1"/>
  <c r="CA44" i="85" s="1"/>
  <c r="BX44" i="85"/>
  <c r="BY36" i="85"/>
  <c r="BZ36" i="85" s="1"/>
  <c r="CA36" i="85" s="1"/>
  <c r="BX36" i="85"/>
  <c r="BY6" i="85"/>
  <c r="BZ6" i="85" s="1"/>
  <c r="CA6" i="85" s="1"/>
  <c r="BX6" i="85"/>
  <c r="BY9" i="85"/>
  <c r="BZ9" i="85" s="1"/>
  <c r="CA9" i="85" s="1"/>
  <c r="BX9" i="85"/>
  <c r="BY12" i="85"/>
  <c r="BZ12" i="85" s="1"/>
  <c r="CA12" i="85" s="1"/>
  <c r="BX12" i="85"/>
  <c r="BY23" i="85"/>
  <c r="BZ23" i="85" s="1"/>
  <c r="CA23" i="85" s="1"/>
  <c r="BX23" i="85"/>
  <c r="BY16" i="85"/>
  <c r="BZ16" i="85" s="1"/>
  <c r="CA16" i="85" s="1"/>
  <c r="BX16" i="85"/>
  <c r="BY26" i="85"/>
  <c r="BZ26" i="85" s="1"/>
  <c r="CA26" i="85" s="1"/>
  <c r="BX26" i="85"/>
  <c r="BY21" i="85"/>
  <c r="BZ21" i="85" s="1"/>
  <c r="CA21" i="85" s="1"/>
  <c r="BX21" i="85"/>
  <c r="BY47" i="85"/>
  <c r="BZ47" i="85" s="1"/>
  <c r="CA47" i="85" s="1"/>
  <c r="BX47" i="85"/>
  <c r="BY33" i="85"/>
  <c r="BZ33" i="85" s="1"/>
  <c r="CA33" i="85" s="1"/>
  <c r="BX33" i="85"/>
  <c r="BY28" i="85"/>
  <c r="BZ28" i="85" s="1"/>
  <c r="CA28" i="85" s="1"/>
  <c r="BX28" i="85"/>
  <c r="BY55" i="85"/>
  <c r="BZ55" i="85" s="1"/>
  <c r="CA55" i="85" s="1"/>
  <c r="BX55" i="85"/>
  <c r="BY35" i="85"/>
  <c r="BZ35" i="85" s="1"/>
  <c r="CA35" i="85" s="1"/>
  <c r="BX35" i="85"/>
  <c r="BY51" i="85"/>
  <c r="BZ51" i="85" s="1"/>
  <c r="CA51" i="85" s="1"/>
  <c r="BX51" i="85"/>
  <c r="BY39" i="85"/>
  <c r="BZ39" i="85" s="1"/>
  <c r="CA39" i="85" s="1"/>
  <c r="BX39" i="85"/>
  <c r="BY31" i="85"/>
  <c r="BZ31" i="85" s="1"/>
  <c r="CA31" i="85" s="1"/>
  <c r="BX31" i="85"/>
  <c r="BY46" i="85"/>
  <c r="BZ46" i="85" s="1"/>
  <c r="CA46" i="85" s="1"/>
  <c r="BX46" i="85"/>
  <c r="BY32" i="85"/>
  <c r="BZ32" i="85" s="1"/>
  <c r="CA32" i="85" s="1"/>
  <c r="BX32" i="85"/>
  <c r="BY22" i="85"/>
  <c r="BZ22" i="85" s="1"/>
  <c r="CA22" i="85" s="1"/>
  <c r="BX22" i="85"/>
  <c r="BY11" i="85"/>
  <c r="BZ11" i="85" s="1"/>
  <c r="CA11" i="85" s="1"/>
  <c r="BX11" i="85"/>
  <c r="BY30" i="85"/>
  <c r="BZ30" i="85" s="1"/>
  <c r="CA30" i="85" s="1"/>
  <c r="BX30" i="85"/>
  <c r="BY48" i="85"/>
  <c r="BZ48" i="85" s="1"/>
  <c r="CA48" i="85" s="1"/>
  <c r="BX48" i="85"/>
  <c r="BY42" i="85"/>
  <c r="BZ42" i="85" s="1"/>
  <c r="CA42" i="85" s="1"/>
  <c r="BX42" i="85"/>
  <c r="BY10" i="85"/>
  <c r="BZ10" i="85" s="1"/>
  <c r="CA10" i="85" s="1"/>
  <c r="BX10" i="85"/>
  <c r="BY7" i="85"/>
  <c r="BZ7" i="85" s="1"/>
  <c r="CA7" i="85" s="1"/>
  <c r="BX7" i="85"/>
  <c r="AA6" i="92"/>
  <c r="AD6" i="92" s="1"/>
  <c r="AF6" i="92" s="1"/>
  <c r="U31" i="88"/>
  <c r="AI6" i="95"/>
  <c r="AK93" i="95" s="1"/>
  <c r="V31" i="88"/>
  <c r="U30" i="88"/>
  <c r="AI5" i="95"/>
  <c r="AK53" i="95" s="1"/>
  <c r="V30" i="88"/>
  <c r="U32" i="88"/>
  <c r="AI7" i="95"/>
  <c r="AK113" i="95" s="1"/>
  <c r="V32" i="88"/>
  <c r="V33" i="88"/>
  <c r="AI8" i="95"/>
  <c r="AK133" i="95" s="1"/>
  <c r="AL16" i="95"/>
  <c r="AL20" i="95"/>
  <c r="AL25" i="95"/>
  <c r="AL19" i="95"/>
  <c r="AL50" i="95"/>
  <c r="AL15" i="95"/>
  <c r="AL17" i="95"/>
  <c r="AL31" i="95"/>
  <c r="AL21" i="95"/>
  <c r="AL47" i="95"/>
  <c r="AL36" i="95"/>
  <c r="AL41" i="95"/>
  <c r="AL39" i="95"/>
  <c r="AL52" i="95"/>
  <c r="AL14" i="95"/>
  <c r="AL40" i="95"/>
  <c r="AL45" i="95"/>
  <c r="AL27" i="95"/>
  <c r="AL44" i="95"/>
  <c r="AL49" i="95"/>
  <c r="AL43" i="95"/>
  <c r="AL48" i="95"/>
  <c r="AL13" i="95"/>
  <c r="AL42" i="95"/>
  <c r="AL46" i="95"/>
  <c r="AL18" i="95"/>
  <c r="AL22" i="95"/>
  <c r="AL26" i="95"/>
  <c r="AL30" i="95"/>
  <c r="AL34" i="95"/>
  <c r="AL38" i="95"/>
  <c r="AL51" i="95"/>
  <c r="AL37" i="95"/>
  <c r="AL24" i="95"/>
  <c r="AL23" i="95"/>
  <c r="AL29" i="95"/>
  <c r="AL28" i="95"/>
  <c r="AL35" i="95"/>
  <c r="AL33" i="95"/>
  <c r="AL32" i="95"/>
  <c r="S33" i="88"/>
  <c r="U33" i="88"/>
  <c r="T33" i="88"/>
  <c r="Q33" i="88"/>
  <c r="R33" i="88"/>
  <c r="C9" i="93" s="1"/>
  <c r="F8" i="93" s="1"/>
  <c r="P33" i="88"/>
  <c r="BH20" i="89" s="1"/>
  <c r="BJ20" i="89" s="1"/>
  <c r="BL20" i="89" s="1"/>
  <c r="Q30" i="88"/>
  <c r="R30" i="88"/>
  <c r="C6" i="93" s="1"/>
  <c r="F5" i="93" s="1"/>
  <c r="S30" i="88"/>
  <c r="P30" i="88"/>
  <c r="BH8" i="89" s="1"/>
  <c r="BJ8" i="89" s="1"/>
  <c r="BL8" i="89" s="1"/>
  <c r="T30" i="88"/>
  <c r="P31" i="88"/>
  <c r="BH12" i="89" s="1"/>
  <c r="BJ13" i="89" s="1"/>
  <c r="BL13" i="89" s="1"/>
  <c r="T31" i="88"/>
  <c r="Q31" i="88"/>
  <c r="R31" i="88"/>
  <c r="C7" i="93" s="1"/>
  <c r="S31" i="88"/>
  <c r="S32" i="88"/>
  <c r="P32" i="88"/>
  <c r="BH16" i="89" s="1"/>
  <c r="BJ17" i="89" s="1"/>
  <c r="BL17" i="89" s="1"/>
  <c r="T32" i="88"/>
  <c r="Q32" i="88"/>
  <c r="R32" i="88"/>
  <c r="C8" i="93" s="1"/>
  <c r="F7" i="93" s="1"/>
  <c r="BJ7" i="89"/>
  <c r="BL7" i="89" s="1"/>
  <c r="BJ5" i="89"/>
  <c r="BL5" i="89" s="1"/>
  <c r="BJ6" i="89"/>
  <c r="BL6" i="89" s="1"/>
  <c r="AI6" i="83"/>
  <c r="AI7" i="83"/>
  <c r="AI8" i="83"/>
  <c r="AI9" i="83"/>
  <c r="AI10" i="83"/>
  <c r="AI11" i="83"/>
  <c r="AI12" i="83"/>
  <c r="AI13" i="83"/>
  <c r="AI14" i="83"/>
  <c r="AI15" i="83"/>
  <c r="AI16" i="83"/>
  <c r="AI17" i="83"/>
  <c r="AI18" i="83"/>
  <c r="AI19" i="83"/>
  <c r="AI20" i="83"/>
  <c r="AI21" i="83"/>
  <c r="AI22" i="83"/>
  <c r="AI23" i="83"/>
  <c r="AI24" i="83"/>
  <c r="AI25" i="83"/>
  <c r="AI26" i="83"/>
  <c r="AI27" i="83"/>
  <c r="AI28" i="83"/>
  <c r="AI29" i="83"/>
  <c r="AI30" i="83"/>
  <c r="AI31" i="83"/>
  <c r="AI32" i="83"/>
  <c r="AI33" i="83"/>
  <c r="AI34" i="83"/>
  <c r="AI35" i="83"/>
  <c r="AI36" i="83"/>
  <c r="AI37" i="83"/>
  <c r="AI38" i="83"/>
  <c r="AI39" i="83"/>
  <c r="AI40" i="83"/>
  <c r="AI41" i="83"/>
  <c r="AI42" i="83"/>
  <c r="AI43" i="83"/>
  <c r="AI44" i="83"/>
  <c r="AI45" i="83"/>
  <c r="AI46" i="83"/>
  <c r="AI47" i="83"/>
  <c r="AI48" i="83"/>
  <c r="AI49" i="83"/>
  <c r="AI50" i="83"/>
  <c r="AI51" i="83"/>
  <c r="AI52" i="83"/>
  <c r="AI53" i="83"/>
  <c r="AI54" i="83"/>
  <c r="AI55" i="83"/>
  <c r="AI56" i="83"/>
  <c r="AI57" i="83"/>
  <c r="AI58" i="83"/>
  <c r="AI59" i="83"/>
  <c r="AI60" i="83"/>
  <c r="AI61" i="83"/>
  <c r="AI62" i="83"/>
  <c r="AI63" i="83"/>
  <c r="AI64" i="83"/>
  <c r="AI65" i="83"/>
  <c r="AI66" i="83"/>
  <c r="AI67" i="83"/>
  <c r="AI68" i="83"/>
  <c r="AI69" i="83"/>
  <c r="AI70" i="83"/>
  <c r="AI71" i="83"/>
  <c r="AI72" i="83"/>
  <c r="AI73" i="83"/>
  <c r="AI74" i="83"/>
  <c r="AI75" i="83"/>
  <c r="AI76" i="83"/>
  <c r="AI77" i="83"/>
  <c r="AI78" i="83"/>
  <c r="AI79" i="83"/>
  <c r="AI80" i="83"/>
  <c r="AI81" i="83"/>
  <c r="AI82" i="83"/>
  <c r="AI83" i="83"/>
  <c r="AI84" i="83"/>
  <c r="AI85" i="83"/>
  <c r="AI86" i="83"/>
  <c r="AI87" i="83"/>
  <c r="AI88" i="83"/>
  <c r="AI89" i="83"/>
  <c r="AI90" i="83"/>
  <c r="AI91" i="83"/>
  <c r="AI92" i="83"/>
  <c r="AI93" i="83"/>
  <c r="AI94" i="83"/>
  <c r="AI95" i="83"/>
  <c r="AI96" i="83"/>
  <c r="AI97" i="83"/>
  <c r="AI98" i="83"/>
  <c r="AI99" i="83"/>
  <c r="AI100" i="83"/>
  <c r="AI101" i="83"/>
  <c r="AI102" i="83"/>
  <c r="AI103" i="83"/>
  <c r="AI104" i="83"/>
  <c r="AI5" i="83"/>
  <c r="Y6" i="83"/>
  <c r="Y7" i="83"/>
  <c r="Y8" i="83"/>
  <c r="Y9" i="83"/>
  <c r="Y10" i="83"/>
  <c r="Y11" i="83"/>
  <c r="Y12" i="83"/>
  <c r="Y13" i="83"/>
  <c r="Y14" i="83"/>
  <c r="Y15" i="83"/>
  <c r="Y16" i="83"/>
  <c r="Y17" i="83"/>
  <c r="Y18" i="83"/>
  <c r="Y19" i="83"/>
  <c r="Y20" i="83"/>
  <c r="Y21" i="83"/>
  <c r="Y22" i="83"/>
  <c r="Y23" i="83"/>
  <c r="Y24" i="83"/>
  <c r="Y25" i="83"/>
  <c r="Y26" i="83"/>
  <c r="Y27" i="83"/>
  <c r="Y28" i="83"/>
  <c r="Y29" i="83"/>
  <c r="Y30" i="83"/>
  <c r="Y31" i="83"/>
  <c r="Y32" i="83"/>
  <c r="Y33" i="83"/>
  <c r="Y34" i="83"/>
  <c r="Y35" i="83"/>
  <c r="Y36" i="83"/>
  <c r="Y37" i="83"/>
  <c r="Y38" i="83"/>
  <c r="Y39" i="83"/>
  <c r="Y40" i="83"/>
  <c r="Y41" i="83"/>
  <c r="Y42" i="83"/>
  <c r="Y43" i="83"/>
  <c r="Y44" i="83"/>
  <c r="Y45" i="83"/>
  <c r="Y46" i="83"/>
  <c r="Y47" i="83"/>
  <c r="Y48" i="83"/>
  <c r="Y49" i="83"/>
  <c r="Y50" i="83"/>
  <c r="Y51" i="83"/>
  <c r="Y52" i="83"/>
  <c r="Y53" i="83"/>
  <c r="Y54" i="83"/>
  <c r="Y55" i="83"/>
  <c r="Y56" i="83"/>
  <c r="Y57" i="83"/>
  <c r="Y58" i="83"/>
  <c r="Y59" i="83"/>
  <c r="Y60" i="83"/>
  <c r="Y61" i="83"/>
  <c r="Y62" i="83"/>
  <c r="Y63" i="83"/>
  <c r="Y64" i="83"/>
  <c r="Y65" i="83"/>
  <c r="Y66" i="83"/>
  <c r="Y67" i="83"/>
  <c r="Y68" i="83"/>
  <c r="Y69" i="83"/>
  <c r="Y70" i="83"/>
  <c r="Y71" i="83"/>
  <c r="Y72" i="83"/>
  <c r="Y73" i="83"/>
  <c r="Y74" i="83"/>
  <c r="Y75" i="83"/>
  <c r="Y76" i="83"/>
  <c r="Y77" i="83"/>
  <c r="Y78" i="83"/>
  <c r="Y79" i="83"/>
  <c r="Y80" i="83"/>
  <c r="Y81" i="83"/>
  <c r="Y82" i="83"/>
  <c r="Y83" i="83"/>
  <c r="Y84" i="83"/>
  <c r="Y85" i="83"/>
  <c r="Y86" i="83"/>
  <c r="Y87" i="83"/>
  <c r="Y88" i="83"/>
  <c r="Y89" i="83"/>
  <c r="Y90" i="83"/>
  <c r="Y91" i="83"/>
  <c r="Y92" i="83"/>
  <c r="Y93" i="83"/>
  <c r="Y94" i="83"/>
  <c r="Y95" i="83"/>
  <c r="Y96" i="83"/>
  <c r="Y97" i="83"/>
  <c r="Y98" i="83"/>
  <c r="Y99" i="83"/>
  <c r="Y100" i="83"/>
  <c r="Y101" i="83"/>
  <c r="Y102" i="83"/>
  <c r="Y103" i="83"/>
  <c r="Y104" i="83"/>
  <c r="Y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5" i="83"/>
  <c r="AT184" i="95" l="1"/>
  <c r="AT33" i="95"/>
  <c r="AT486" i="95"/>
  <c r="AT335" i="95"/>
  <c r="AT637" i="95"/>
  <c r="AT939" i="95"/>
  <c r="AT788" i="95"/>
  <c r="AT1392" i="95"/>
  <c r="AT1241" i="95"/>
  <c r="AT1090" i="95"/>
  <c r="AT1543" i="95"/>
  <c r="AT1694" i="95"/>
  <c r="AT1996" i="95"/>
  <c r="AT2147" i="95"/>
  <c r="AT2298" i="95"/>
  <c r="AT2902" i="95"/>
  <c r="AT2751" i="95"/>
  <c r="AT1845" i="95"/>
  <c r="AT2600" i="95"/>
  <c r="AT3204" i="95"/>
  <c r="AT3506" i="95"/>
  <c r="AT2449" i="95"/>
  <c r="AT3355" i="95"/>
  <c r="AT3053" i="95"/>
  <c r="AT332" i="95"/>
  <c r="AT181" i="95"/>
  <c r="AT483" i="95"/>
  <c r="AT30" i="95"/>
  <c r="AT634" i="95"/>
  <c r="AT785" i="95"/>
  <c r="AT1087" i="95"/>
  <c r="AT1540" i="95"/>
  <c r="AT936" i="95"/>
  <c r="AT1389" i="95"/>
  <c r="AT1238" i="95"/>
  <c r="AT1842" i="95"/>
  <c r="AT1691" i="95"/>
  <c r="AT2144" i="95"/>
  <c r="AT1993" i="95"/>
  <c r="AT2446" i="95"/>
  <c r="AT3050" i="95"/>
  <c r="AT2899" i="95"/>
  <c r="AT2295" i="95"/>
  <c r="AT2748" i="95"/>
  <c r="AT3352" i="95"/>
  <c r="AT3503" i="95"/>
  <c r="AT3201" i="95"/>
  <c r="AT2597" i="95"/>
  <c r="AT52" i="95"/>
  <c r="AT203" i="95"/>
  <c r="AT505" i="95"/>
  <c r="AT354" i="95"/>
  <c r="AT807" i="95"/>
  <c r="AT656" i="95"/>
  <c r="AT1109" i="95"/>
  <c r="AT1260" i="95"/>
  <c r="AT1562" i="95"/>
  <c r="AT958" i="95"/>
  <c r="AT1411" i="95"/>
  <c r="AT2166" i="95"/>
  <c r="AT2015" i="95"/>
  <c r="AT1864" i="95"/>
  <c r="AT2770" i="95"/>
  <c r="AT1713" i="95"/>
  <c r="AT2619" i="95"/>
  <c r="AT3223" i="95"/>
  <c r="AT2468" i="95"/>
  <c r="AT3072" i="95"/>
  <c r="AT2317" i="95"/>
  <c r="AT2921" i="95"/>
  <c r="AT3525" i="95"/>
  <c r="AT3374" i="95"/>
  <c r="AT27" i="95"/>
  <c r="AT329" i="95"/>
  <c r="AT178" i="95"/>
  <c r="AT631" i="95"/>
  <c r="AT480" i="95"/>
  <c r="AT933" i="95"/>
  <c r="AT782" i="95"/>
  <c r="AT1084" i="95"/>
  <c r="AT1386" i="95"/>
  <c r="AT1990" i="95"/>
  <c r="AT1537" i="95"/>
  <c r="AT1839" i="95"/>
  <c r="AT1688" i="95"/>
  <c r="AT2292" i="95"/>
  <c r="AT2594" i="95"/>
  <c r="AT3198" i="95"/>
  <c r="AT1235" i="95"/>
  <c r="AT2141" i="95"/>
  <c r="AT2443" i="95"/>
  <c r="AT3047" i="95"/>
  <c r="AT2896" i="95"/>
  <c r="AT3349" i="95"/>
  <c r="AT2745" i="95"/>
  <c r="AT3500" i="95"/>
  <c r="AT43" i="95"/>
  <c r="AT345" i="95"/>
  <c r="AT194" i="95"/>
  <c r="AT647" i="95"/>
  <c r="AT496" i="95"/>
  <c r="AT949" i="95"/>
  <c r="AT798" i="95"/>
  <c r="AT1100" i="95"/>
  <c r="AT1402" i="95"/>
  <c r="AT2006" i="95"/>
  <c r="AT1553" i="95"/>
  <c r="AT1855" i="95"/>
  <c r="AT1704" i="95"/>
  <c r="AT2610" i="95"/>
  <c r="AT3214" i="95"/>
  <c r="AT2157" i="95"/>
  <c r="AT2459" i="95"/>
  <c r="AT3063" i="95"/>
  <c r="AT1251" i="95"/>
  <c r="AT2308" i="95"/>
  <c r="AT2912" i="95"/>
  <c r="AT2761" i="95"/>
  <c r="AT3516" i="95"/>
  <c r="AT3365" i="95"/>
  <c r="AT352" i="95"/>
  <c r="AT201" i="95"/>
  <c r="AT50" i="95"/>
  <c r="AT503" i="95"/>
  <c r="AT654" i="95"/>
  <c r="AT805" i="95"/>
  <c r="AT1560" i="95"/>
  <c r="AT1409" i="95"/>
  <c r="AT956" i="95"/>
  <c r="AT1258" i="95"/>
  <c r="AT1107" i="95"/>
  <c r="AT1862" i="95"/>
  <c r="AT1711" i="95"/>
  <c r="AT2164" i="95"/>
  <c r="AT2466" i="95"/>
  <c r="AT3070" i="95"/>
  <c r="AT2013" i="95"/>
  <c r="AT2315" i="95"/>
  <c r="AT2919" i="95"/>
  <c r="AT2768" i="95"/>
  <c r="AT2617" i="95"/>
  <c r="AT3523" i="95"/>
  <c r="AT3372" i="95"/>
  <c r="AT3221" i="95"/>
  <c r="AT192" i="95"/>
  <c r="AT41" i="95"/>
  <c r="AT494" i="95"/>
  <c r="AT343" i="95"/>
  <c r="AT796" i="95"/>
  <c r="AT645" i="95"/>
  <c r="AT1098" i="95"/>
  <c r="AT1400" i="95"/>
  <c r="AT1249" i="95"/>
  <c r="AT1551" i="95"/>
  <c r="AT1702" i="95"/>
  <c r="AT947" i="95"/>
  <c r="AT2004" i="95"/>
  <c r="AT1853" i="95"/>
  <c r="AT2155" i="95"/>
  <c r="AT2306" i="95"/>
  <c r="AT2910" i="95"/>
  <c r="AT2759" i="95"/>
  <c r="AT2608" i="95"/>
  <c r="AT3212" i="95"/>
  <c r="AT3363" i="95"/>
  <c r="AT3514" i="95"/>
  <c r="AT3061" i="95"/>
  <c r="AT2457" i="95"/>
  <c r="AT344" i="95"/>
  <c r="AT193" i="95"/>
  <c r="AT42" i="95"/>
  <c r="AT495" i="95"/>
  <c r="AT797" i="95"/>
  <c r="AT646" i="95"/>
  <c r="AT948" i="95"/>
  <c r="AT1552" i="95"/>
  <c r="AT1099" i="95"/>
  <c r="AT1401" i="95"/>
  <c r="AT1250" i="95"/>
  <c r="AT1854" i="95"/>
  <c r="AT1703" i="95"/>
  <c r="AT2156" i="95"/>
  <c r="AT2458" i="95"/>
  <c r="AT3062" i="95"/>
  <c r="AT2307" i="95"/>
  <c r="AT2911" i="95"/>
  <c r="AT2760" i="95"/>
  <c r="AT3213" i="95"/>
  <c r="AT3515" i="95"/>
  <c r="AT3364" i="95"/>
  <c r="AT2005" i="95"/>
  <c r="AT2609" i="95"/>
  <c r="AT183" i="95"/>
  <c r="AT32" i="95"/>
  <c r="AT485" i="95"/>
  <c r="AT334" i="95"/>
  <c r="AT787" i="95"/>
  <c r="AT1089" i="95"/>
  <c r="AT1240" i="95"/>
  <c r="AT636" i="95"/>
  <c r="AT938" i="95"/>
  <c r="AT1542" i="95"/>
  <c r="AT2146" i="95"/>
  <c r="AT1995" i="95"/>
  <c r="AT1844" i="95"/>
  <c r="AT1391" i="95"/>
  <c r="AT1693" i="95"/>
  <c r="AT2750" i="95"/>
  <c r="AT3354" i="95"/>
  <c r="AT2599" i="95"/>
  <c r="AT3203" i="95"/>
  <c r="AT2448" i="95"/>
  <c r="AT3052" i="95"/>
  <c r="AT2901" i="95"/>
  <c r="AT2297" i="95"/>
  <c r="AT3505" i="95"/>
  <c r="AT171" i="95"/>
  <c r="AT20" i="95"/>
  <c r="AT473" i="95"/>
  <c r="AT322" i="95"/>
  <c r="AT775" i="95"/>
  <c r="AT624" i="95"/>
  <c r="AT1077" i="95"/>
  <c r="AT926" i="95"/>
  <c r="AT1228" i="95"/>
  <c r="AT1530" i="95"/>
  <c r="AT1379" i="95"/>
  <c r="AT2134" i="95"/>
  <c r="AT1983" i="95"/>
  <c r="AT1832" i="95"/>
  <c r="AT2738" i="95"/>
  <c r="AT3342" i="95"/>
  <c r="AT1681" i="95"/>
  <c r="AT2587" i="95"/>
  <c r="AT3191" i="95"/>
  <c r="AT2285" i="95"/>
  <c r="AT2436" i="95"/>
  <c r="AT3040" i="95"/>
  <c r="AT2889" i="95"/>
  <c r="AT3493" i="95"/>
  <c r="AT336" i="95"/>
  <c r="AT185" i="95"/>
  <c r="AT34" i="95"/>
  <c r="AT487" i="95"/>
  <c r="AT638" i="95"/>
  <c r="AT789" i="95"/>
  <c r="AT1544" i="95"/>
  <c r="AT1393" i="95"/>
  <c r="AT1242" i="95"/>
  <c r="AT1846" i="95"/>
  <c r="AT940" i="95"/>
  <c r="AT1091" i="95"/>
  <c r="AT1695" i="95"/>
  <c r="AT2148" i="95"/>
  <c r="AT2450" i="95"/>
  <c r="AT3054" i="95"/>
  <c r="AT1997" i="95"/>
  <c r="AT2299" i="95"/>
  <c r="AT2903" i="95"/>
  <c r="AT2752" i="95"/>
  <c r="AT3356" i="95"/>
  <c r="AT2601" i="95"/>
  <c r="AT3507" i="95"/>
  <c r="AT3205" i="95"/>
  <c r="AT175" i="95"/>
  <c r="AT24" i="95"/>
  <c r="AT477" i="95"/>
  <c r="AT326" i="95"/>
  <c r="AT779" i="95"/>
  <c r="AT628" i="95"/>
  <c r="AT1081" i="95"/>
  <c r="AT1232" i="95"/>
  <c r="AT930" i="95"/>
  <c r="AT1534" i="95"/>
  <c r="AT2138" i="95"/>
  <c r="AT1383" i="95"/>
  <c r="AT1987" i="95"/>
  <c r="AT1836" i="95"/>
  <c r="AT2742" i="95"/>
  <c r="AT3346" i="95"/>
  <c r="AT2289" i="95"/>
  <c r="AT2591" i="95"/>
  <c r="AT3195" i="95"/>
  <c r="AT1685" i="95"/>
  <c r="AT2440" i="95"/>
  <c r="AT3044" i="95"/>
  <c r="AT2893" i="95"/>
  <c r="AT3497" i="95"/>
  <c r="AT39" i="95"/>
  <c r="AT341" i="95"/>
  <c r="AT190" i="95"/>
  <c r="AT643" i="95"/>
  <c r="AT945" i="95"/>
  <c r="AT492" i="95"/>
  <c r="AT1398" i="95"/>
  <c r="AT2002" i="95"/>
  <c r="AT794" i="95"/>
  <c r="AT1851" i="95"/>
  <c r="AT1096" i="95"/>
  <c r="AT1247" i="95"/>
  <c r="AT1700" i="95"/>
  <c r="AT1549" i="95"/>
  <c r="AT2606" i="95"/>
  <c r="AT3210" i="95"/>
  <c r="AT2455" i="95"/>
  <c r="AT3059" i="95"/>
  <c r="AT2304" i="95"/>
  <c r="AT2908" i="95"/>
  <c r="AT2757" i="95"/>
  <c r="AT2153" i="95"/>
  <c r="AT3512" i="95"/>
  <c r="AT3361" i="95"/>
  <c r="AT23" i="95"/>
  <c r="AT325" i="95"/>
  <c r="AT174" i="95"/>
  <c r="AT627" i="95"/>
  <c r="AT929" i="95"/>
  <c r="AT476" i="95"/>
  <c r="AT1382" i="95"/>
  <c r="AT778" i="95"/>
  <c r="AT1986" i="95"/>
  <c r="AT1835" i="95"/>
  <c r="AT1231" i="95"/>
  <c r="AT1684" i="95"/>
  <c r="AT2288" i="95"/>
  <c r="AT2590" i="95"/>
  <c r="AT3194" i="95"/>
  <c r="AT1080" i="95"/>
  <c r="AT2439" i="95"/>
  <c r="AT3043" i="95"/>
  <c r="AT1533" i="95"/>
  <c r="AT2892" i="95"/>
  <c r="AT2741" i="95"/>
  <c r="AT3345" i="95"/>
  <c r="AT3496" i="95"/>
  <c r="AT2137" i="95"/>
  <c r="AT316" i="95"/>
  <c r="AT165" i="95"/>
  <c r="AT467" i="95"/>
  <c r="AT618" i="95"/>
  <c r="AT769" i="95"/>
  <c r="AT1071" i="95"/>
  <c r="AT1524" i="95"/>
  <c r="AT920" i="95"/>
  <c r="AT1373" i="95"/>
  <c r="AT1222" i="95"/>
  <c r="AT1826" i="95"/>
  <c r="AT1675" i="95"/>
  <c r="AT2128" i="95"/>
  <c r="AT1977" i="95"/>
  <c r="AT2430" i="95"/>
  <c r="AT3034" i="95"/>
  <c r="AT2883" i="95"/>
  <c r="AT2279" i="95"/>
  <c r="AT2732" i="95"/>
  <c r="AT3336" i="95"/>
  <c r="AT3487" i="95"/>
  <c r="AT3185" i="95"/>
  <c r="AT2581" i="95"/>
  <c r="AT14" i="95"/>
  <c r="AT196" i="95"/>
  <c r="AT45" i="95"/>
  <c r="AT347" i="95"/>
  <c r="AT498" i="95"/>
  <c r="AT649" i="95"/>
  <c r="AT800" i="95"/>
  <c r="AT1404" i="95"/>
  <c r="AT1253" i="95"/>
  <c r="AT951" i="95"/>
  <c r="AT1706" i="95"/>
  <c r="AT1555" i="95"/>
  <c r="AT2008" i="95"/>
  <c r="AT2310" i="95"/>
  <c r="AT2914" i="95"/>
  <c r="AT1857" i="95"/>
  <c r="AT2763" i="95"/>
  <c r="AT1102" i="95"/>
  <c r="AT2159" i="95"/>
  <c r="AT2612" i="95"/>
  <c r="AT3216" i="95"/>
  <c r="AT2461" i="95"/>
  <c r="AT3367" i="95"/>
  <c r="AT3065" i="95"/>
  <c r="AT3518" i="95"/>
  <c r="AT15" i="95"/>
  <c r="AT317" i="95"/>
  <c r="AT166" i="95"/>
  <c r="AT619" i="95"/>
  <c r="AT468" i="95"/>
  <c r="AT921" i="95"/>
  <c r="AT770" i="95"/>
  <c r="AT1072" i="95"/>
  <c r="AT1374" i="95"/>
  <c r="AT1223" i="95"/>
  <c r="AT1978" i="95"/>
  <c r="AT1827" i="95"/>
  <c r="AT1676" i="95"/>
  <c r="AT2280" i="95"/>
  <c r="AT2582" i="95"/>
  <c r="AT3186" i="95"/>
  <c r="AT1525" i="95"/>
  <c r="AT2431" i="95"/>
  <c r="AT3035" i="95"/>
  <c r="AT2884" i="95"/>
  <c r="AT3337" i="95"/>
  <c r="AT3488" i="95"/>
  <c r="AT2129" i="95"/>
  <c r="AT2733" i="95"/>
  <c r="AT188" i="95"/>
  <c r="AT37" i="95"/>
  <c r="AT339" i="95"/>
  <c r="AT490" i="95"/>
  <c r="AT943" i="95"/>
  <c r="AT792" i="95"/>
  <c r="AT1396" i="95"/>
  <c r="AT1094" i="95"/>
  <c r="AT1245" i="95"/>
  <c r="AT641" i="95"/>
  <c r="AT1698" i="95"/>
  <c r="AT1547" i="95"/>
  <c r="AT2000" i="95"/>
  <c r="AT2302" i="95"/>
  <c r="AT2906" i="95"/>
  <c r="AT2755" i="95"/>
  <c r="AT2151" i="95"/>
  <c r="AT2604" i="95"/>
  <c r="AT3208" i="95"/>
  <c r="AT1849" i="95"/>
  <c r="AT3057" i="95"/>
  <c r="AT3359" i="95"/>
  <c r="AT2453" i="95"/>
  <c r="AT3510" i="95"/>
  <c r="AT320" i="95"/>
  <c r="AT169" i="95"/>
  <c r="AT18" i="95"/>
  <c r="AT471" i="95"/>
  <c r="AT622" i="95"/>
  <c r="AT773" i="95"/>
  <c r="AT1528" i="95"/>
  <c r="AT1377" i="95"/>
  <c r="AT1226" i="95"/>
  <c r="AT1830" i="95"/>
  <c r="AT1679" i="95"/>
  <c r="AT1075" i="95"/>
  <c r="AT2132" i="95"/>
  <c r="AT2434" i="95"/>
  <c r="AT3038" i="95"/>
  <c r="AT924" i="95"/>
  <c r="AT1981" i="95"/>
  <c r="AT2283" i="95"/>
  <c r="AT2887" i="95"/>
  <c r="AT2736" i="95"/>
  <c r="AT3340" i="95"/>
  <c r="AT2585" i="95"/>
  <c r="AT3491" i="95"/>
  <c r="AT3189" i="95"/>
  <c r="AT328" i="95"/>
  <c r="AT177" i="95"/>
  <c r="AT26" i="95"/>
  <c r="AT479" i="95"/>
  <c r="AT781" i="95"/>
  <c r="AT1536" i="95"/>
  <c r="AT630" i="95"/>
  <c r="AT1083" i="95"/>
  <c r="AT1385" i="95"/>
  <c r="AT1234" i="95"/>
  <c r="AT932" i="95"/>
  <c r="AT1838" i="95"/>
  <c r="AT1687" i="95"/>
  <c r="AT2140" i="95"/>
  <c r="AT2442" i="95"/>
  <c r="AT3046" i="95"/>
  <c r="AT2895" i="95"/>
  <c r="AT2744" i="95"/>
  <c r="AT3348" i="95"/>
  <c r="AT3197" i="95"/>
  <c r="AT3499" i="95"/>
  <c r="AT1989" i="95"/>
  <c r="AT2291" i="95"/>
  <c r="AT2593" i="95"/>
  <c r="AT187" i="95"/>
  <c r="AT36" i="95"/>
  <c r="AT489" i="95"/>
  <c r="AT791" i="95"/>
  <c r="AT338" i="95"/>
  <c r="AT640" i="95"/>
  <c r="AT1093" i="95"/>
  <c r="AT942" i="95"/>
  <c r="AT1244" i="95"/>
  <c r="AT1546" i="95"/>
  <c r="AT1395" i="95"/>
  <c r="AT2150" i="95"/>
  <c r="AT1999" i="95"/>
  <c r="AT1848" i="95"/>
  <c r="AT2754" i="95"/>
  <c r="AT3358" i="95"/>
  <c r="AT1697" i="95"/>
  <c r="AT2603" i="95"/>
  <c r="AT3207" i="95"/>
  <c r="AT2452" i="95"/>
  <c r="AT3056" i="95"/>
  <c r="AT2301" i="95"/>
  <c r="AT2905" i="95"/>
  <c r="AT3509" i="95"/>
  <c r="AT176" i="95"/>
  <c r="AT25" i="95"/>
  <c r="AT478" i="95"/>
  <c r="AT327" i="95"/>
  <c r="AT931" i="95"/>
  <c r="AT780" i="95"/>
  <c r="AT629" i="95"/>
  <c r="AT1082" i="95"/>
  <c r="AT1384" i="95"/>
  <c r="AT1233" i="95"/>
  <c r="AT1535" i="95"/>
  <c r="AT1686" i="95"/>
  <c r="AT1988" i="95"/>
  <c r="AT1837" i="95"/>
  <c r="AT2139" i="95"/>
  <c r="AT2894" i="95"/>
  <c r="AT2743" i="95"/>
  <c r="AT2290" i="95"/>
  <c r="AT2592" i="95"/>
  <c r="AT3196" i="95"/>
  <c r="AT3498" i="95"/>
  <c r="AT3045" i="95"/>
  <c r="AT2441" i="95"/>
  <c r="AT3347" i="95"/>
  <c r="AT35" i="95"/>
  <c r="AT337" i="95"/>
  <c r="AT639" i="95"/>
  <c r="AT488" i="95"/>
  <c r="AT941" i="95"/>
  <c r="AT1092" i="95"/>
  <c r="AT790" i="95"/>
  <c r="AT1394" i="95"/>
  <c r="AT1998" i="95"/>
  <c r="AT186" i="95"/>
  <c r="AT1243" i="95"/>
  <c r="AT1545" i="95"/>
  <c r="AT1847" i="95"/>
  <c r="AT1696" i="95"/>
  <c r="AT2602" i="95"/>
  <c r="AT3206" i="95"/>
  <c r="AT2149" i="95"/>
  <c r="AT2451" i="95"/>
  <c r="AT3055" i="95"/>
  <c r="AT2300" i="95"/>
  <c r="AT2904" i="95"/>
  <c r="AT3508" i="95"/>
  <c r="AT2753" i="95"/>
  <c r="AT3357" i="95"/>
  <c r="AT19" i="95"/>
  <c r="AT321" i="95"/>
  <c r="AT623" i="95"/>
  <c r="AT170" i="95"/>
  <c r="AT472" i="95"/>
  <c r="AT925" i="95"/>
  <c r="AT1076" i="95"/>
  <c r="AT774" i="95"/>
  <c r="AT1378" i="95"/>
  <c r="AT1982" i="95"/>
  <c r="AT1227" i="95"/>
  <c r="AT1529" i="95"/>
  <c r="AT1831" i="95"/>
  <c r="AT1680" i="95"/>
  <c r="AT2284" i="95"/>
  <c r="AT2586" i="95"/>
  <c r="AT3190" i="95"/>
  <c r="AT2133" i="95"/>
  <c r="AT2435" i="95"/>
  <c r="AT3039" i="95"/>
  <c r="AT2888" i="95"/>
  <c r="AT3492" i="95"/>
  <c r="AT2737" i="95"/>
  <c r="AT3341" i="95"/>
  <c r="AT200" i="95"/>
  <c r="AT49" i="95"/>
  <c r="AT502" i="95"/>
  <c r="AT351" i="95"/>
  <c r="AT653" i="95"/>
  <c r="AT804" i="95"/>
  <c r="AT1408" i="95"/>
  <c r="AT955" i="95"/>
  <c r="AT1257" i="95"/>
  <c r="AT1106" i="95"/>
  <c r="AT1559" i="95"/>
  <c r="AT1710" i="95"/>
  <c r="AT2012" i="95"/>
  <c r="AT2163" i="95"/>
  <c r="AT2314" i="95"/>
  <c r="AT2918" i="95"/>
  <c r="AT2767" i="95"/>
  <c r="AT1861" i="95"/>
  <c r="AT2616" i="95"/>
  <c r="AT3220" i="95"/>
  <c r="AT3371" i="95"/>
  <c r="AT3069" i="95"/>
  <c r="AT3522" i="95"/>
  <c r="AT2465" i="95"/>
  <c r="AT179" i="95"/>
  <c r="AT28" i="95"/>
  <c r="AT481" i="95"/>
  <c r="AT632" i="95"/>
  <c r="AT783" i="95"/>
  <c r="AT330" i="95"/>
  <c r="AT1085" i="95"/>
  <c r="AT934" i="95"/>
  <c r="AT1236" i="95"/>
  <c r="AT1538" i="95"/>
  <c r="AT2142" i="95"/>
  <c r="AT1991" i="95"/>
  <c r="AT1387" i="95"/>
  <c r="AT1840" i="95"/>
  <c r="AT2293" i="95"/>
  <c r="AT2746" i="95"/>
  <c r="AT3350" i="95"/>
  <c r="AT2595" i="95"/>
  <c r="AT3199" i="95"/>
  <c r="AT2444" i="95"/>
  <c r="AT3048" i="95"/>
  <c r="AT2897" i="95"/>
  <c r="AT1689" i="95"/>
  <c r="AT3501" i="95"/>
  <c r="AT204" i="95"/>
  <c r="AT53" i="95"/>
  <c r="AT355" i="95"/>
  <c r="AT506" i="95"/>
  <c r="AT808" i="95"/>
  <c r="AT959" i="95"/>
  <c r="AT1412" i="95"/>
  <c r="AT1110" i="95"/>
  <c r="AT1261" i="95"/>
  <c r="AT657" i="95"/>
  <c r="AT1714" i="95"/>
  <c r="AT1563" i="95"/>
  <c r="AT2016" i="95"/>
  <c r="AT2318" i="95"/>
  <c r="AT2922" i="95"/>
  <c r="AT2771" i="95"/>
  <c r="AT2167" i="95"/>
  <c r="AT2620" i="95"/>
  <c r="AT3224" i="95"/>
  <c r="AT3073" i="95"/>
  <c r="AT3375" i="95"/>
  <c r="AT1865" i="95"/>
  <c r="AT3526" i="95"/>
  <c r="AT2469" i="95"/>
  <c r="AT199" i="95"/>
  <c r="AT48" i="95"/>
  <c r="AT501" i="95"/>
  <c r="AT350" i="95"/>
  <c r="AT803" i="95"/>
  <c r="AT1105" i="95"/>
  <c r="AT954" i="95"/>
  <c r="AT1256" i="95"/>
  <c r="AT652" i="95"/>
  <c r="AT1558" i="95"/>
  <c r="AT2162" i="95"/>
  <c r="AT2011" i="95"/>
  <c r="AT1860" i="95"/>
  <c r="AT1709" i="95"/>
  <c r="AT2766" i="95"/>
  <c r="AT1407" i="95"/>
  <c r="AT2615" i="95"/>
  <c r="AT3219" i="95"/>
  <c r="AT2464" i="95"/>
  <c r="AT3068" i="95"/>
  <c r="AT2313" i="95"/>
  <c r="AT2917" i="95"/>
  <c r="AT3370" i="95"/>
  <c r="AT3521" i="95"/>
  <c r="AT167" i="95"/>
  <c r="AT16" i="95"/>
  <c r="AT469" i="95"/>
  <c r="AT318" i="95"/>
  <c r="AT771" i="95"/>
  <c r="AT1073" i="95"/>
  <c r="AT1224" i="95"/>
  <c r="AT922" i="95"/>
  <c r="AT1526" i="95"/>
  <c r="AT2130" i="95"/>
  <c r="AT1979" i="95"/>
  <c r="AT1828" i="95"/>
  <c r="AT1677" i="95"/>
  <c r="AT2734" i="95"/>
  <c r="AT3338" i="95"/>
  <c r="AT2583" i="95"/>
  <c r="AT3187" i="95"/>
  <c r="AT620" i="95"/>
  <c r="AT2432" i="95"/>
  <c r="AT3036" i="95"/>
  <c r="AT2281" i="95"/>
  <c r="AT1375" i="95"/>
  <c r="AT2885" i="95"/>
  <c r="AT3489" i="95"/>
  <c r="AT172" i="95"/>
  <c r="AT21" i="95"/>
  <c r="AT323" i="95"/>
  <c r="AT474" i="95"/>
  <c r="AT927" i="95"/>
  <c r="AT776" i="95"/>
  <c r="AT625" i="95"/>
  <c r="AT1380" i="95"/>
  <c r="AT1078" i="95"/>
  <c r="AT1229" i="95"/>
  <c r="AT1682" i="95"/>
  <c r="AT1531" i="95"/>
  <c r="AT1984" i="95"/>
  <c r="AT2890" i="95"/>
  <c r="AT2739" i="95"/>
  <c r="AT2135" i="95"/>
  <c r="AT2588" i="95"/>
  <c r="AT3192" i="95"/>
  <c r="AT3041" i="95"/>
  <c r="AT3343" i="95"/>
  <c r="AT2286" i="95"/>
  <c r="AT1833" i="95"/>
  <c r="AT2437" i="95"/>
  <c r="AT3494" i="95"/>
  <c r="AT180" i="95"/>
  <c r="AT29" i="95"/>
  <c r="AT331" i="95"/>
  <c r="AT482" i="95"/>
  <c r="AT935" i="95"/>
  <c r="AT633" i="95"/>
  <c r="AT784" i="95"/>
  <c r="AT1388" i="95"/>
  <c r="AT1237" i="95"/>
  <c r="AT1086" i="95"/>
  <c r="AT1690" i="95"/>
  <c r="AT1539" i="95"/>
  <c r="AT1992" i="95"/>
  <c r="AT2898" i="95"/>
  <c r="AT1841" i="95"/>
  <c r="AT2294" i="95"/>
  <c r="AT2747" i="95"/>
  <c r="AT2143" i="95"/>
  <c r="AT2596" i="95"/>
  <c r="AT3200" i="95"/>
  <c r="AT2445" i="95"/>
  <c r="AT3351" i="95"/>
  <c r="AT3049" i="95"/>
  <c r="AT3502" i="95"/>
  <c r="AT340" i="95"/>
  <c r="AT189" i="95"/>
  <c r="AT38" i="95"/>
  <c r="AT491" i="95"/>
  <c r="AT642" i="95"/>
  <c r="AT793" i="95"/>
  <c r="AT1548" i="95"/>
  <c r="AT944" i="95"/>
  <c r="AT1397" i="95"/>
  <c r="AT1095" i="95"/>
  <c r="AT1246" i="95"/>
  <c r="AT1850" i="95"/>
  <c r="AT1699" i="95"/>
  <c r="AT2152" i="95"/>
  <c r="AT2454" i="95"/>
  <c r="AT3058" i="95"/>
  <c r="AT2303" i="95"/>
  <c r="AT2907" i="95"/>
  <c r="AT2001" i="95"/>
  <c r="AT2756" i="95"/>
  <c r="AT3511" i="95"/>
  <c r="AT3209" i="95"/>
  <c r="AT2605" i="95"/>
  <c r="AT3360" i="95"/>
  <c r="AT31" i="95"/>
  <c r="AT333" i="95"/>
  <c r="AT182" i="95"/>
  <c r="AT635" i="95"/>
  <c r="AT484" i="95"/>
  <c r="AT937" i="95"/>
  <c r="AT786" i="95"/>
  <c r="AT1088" i="95"/>
  <c r="AT1390" i="95"/>
  <c r="AT1239" i="95"/>
  <c r="AT1994" i="95"/>
  <c r="AT1843" i="95"/>
  <c r="AT1692" i="95"/>
  <c r="AT2296" i="95"/>
  <c r="AT2598" i="95"/>
  <c r="AT3202" i="95"/>
  <c r="AT2447" i="95"/>
  <c r="AT3051" i="95"/>
  <c r="AT2900" i="95"/>
  <c r="AT2145" i="95"/>
  <c r="AT3353" i="95"/>
  <c r="AT3504" i="95"/>
  <c r="AT1541" i="95"/>
  <c r="AT2749" i="95"/>
  <c r="AT47" i="95"/>
  <c r="AT349" i="95"/>
  <c r="AT198" i="95"/>
  <c r="AT651" i="95"/>
  <c r="AT500" i="95"/>
  <c r="AT953" i="95"/>
  <c r="AT802" i="95"/>
  <c r="AT1104" i="95"/>
  <c r="AT1406" i="95"/>
  <c r="AT1255" i="95"/>
  <c r="AT2010" i="95"/>
  <c r="AT1859" i="95"/>
  <c r="AT1708" i="95"/>
  <c r="AT2614" i="95"/>
  <c r="AT3218" i="95"/>
  <c r="AT1557" i="95"/>
  <c r="AT2463" i="95"/>
  <c r="AT3067" i="95"/>
  <c r="AT2312" i="95"/>
  <c r="AT2916" i="95"/>
  <c r="AT3520" i="95"/>
  <c r="AT2161" i="95"/>
  <c r="AT2765" i="95"/>
  <c r="AT3369" i="95"/>
  <c r="AT195" i="95"/>
  <c r="AT44" i="95"/>
  <c r="AT497" i="95"/>
  <c r="AT648" i="95"/>
  <c r="AT799" i="95"/>
  <c r="AT1101" i="95"/>
  <c r="AT346" i="95"/>
  <c r="AT1252" i="95"/>
  <c r="AT950" i="95"/>
  <c r="AT1554" i="95"/>
  <c r="AT2158" i="95"/>
  <c r="AT2007" i="95"/>
  <c r="AT1403" i="95"/>
  <c r="AT1856" i="95"/>
  <c r="AT2762" i="95"/>
  <c r="AT2611" i="95"/>
  <c r="AT3215" i="95"/>
  <c r="AT2460" i="95"/>
  <c r="AT3064" i="95"/>
  <c r="AT2913" i="95"/>
  <c r="AT3366" i="95"/>
  <c r="AT1705" i="95"/>
  <c r="AT2309" i="95"/>
  <c r="AT3517" i="95"/>
  <c r="AT348" i="95"/>
  <c r="AT197" i="95"/>
  <c r="AT499" i="95"/>
  <c r="AT46" i="95"/>
  <c r="AT650" i="95"/>
  <c r="AT801" i="95"/>
  <c r="AT1103" i="95"/>
  <c r="AT1556" i="95"/>
  <c r="AT1405" i="95"/>
  <c r="AT1254" i="95"/>
  <c r="AT1858" i="95"/>
  <c r="AT1707" i="95"/>
  <c r="AT2160" i="95"/>
  <c r="AT2009" i="95"/>
  <c r="AT2462" i="95"/>
  <c r="AT3066" i="95"/>
  <c r="AT2311" i="95"/>
  <c r="AT2915" i="95"/>
  <c r="AT952" i="95"/>
  <c r="AT2764" i="95"/>
  <c r="AT3519" i="95"/>
  <c r="AT3217" i="95"/>
  <c r="AT3368" i="95"/>
  <c r="AT2613" i="95"/>
  <c r="AT191" i="95"/>
  <c r="AT40" i="95"/>
  <c r="AT493" i="95"/>
  <c r="AT342" i="95"/>
  <c r="AT795" i="95"/>
  <c r="AT644" i="95"/>
  <c r="AT1097" i="95"/>
  <c r="AT1248" i="95"/>
  <c r="AT946" i="95"/>
  <c r="AT1550" i="95"/>
  <c r="AT2154" i="95"/>
  <c r="AT1399" i="95"/>
  <c r="AT2003" i="95"/>
  <c r="AT1852" i="95"/>
  <c r="AT2758" i="95"/>
  <c r="AT2607" i="95"/>
  <c r="AT3211" i="95"/>
  <c r="AT1701" i="95"/>
  <c r="AT2456" i="95"/>
  <c r="AT3060" i="95"/>
  <c r="AT2305" i="95"/>
  <c r="AT2909" i="95"/>
  <c r="AT3513" i="95"/>
  <c r="AT3362" i="95"/>
  <c r="AT324" i="95"/>
  <c r="AT173" i="95"/>
  <c r="AT22" i="95"/>
  <c r="AT475" i="95"/>
  <c r="AT626" i="95"/>
  <c r="AT777" i="95"/>
  <c r="AT1532" i="95"/>
  <c r="AT928" i="95"/>
  <c r="AT1381" i="95"/>
  <c r="AT1079" i="95"/>
  <c r="AT1230" i="95"/>
  <c r="AT1834" i="95"/>
  <c r="AT1683" i="95"/>
  <c r="AT2136" i="95"/>
  <c r="AT2287" i="95"/>
  <c r="AT2438" i="95"/>
  <c r="AT3042" i="95"/>
  <c r="AT2891" i="95"/>
  <c r="AT1985" i="95"/>
  <c r="AT2740" i="95"/>
  <c r="AT3344" i="95"/>
  <c r="AT3495" i="95"/>
  <c r="AT2589" i="95"/>
  <c r="AT3193" i="95"/>
  <c r="AT51" i="95"/>
  <c r="AT353" i="95"/>
  <c r="AT655" i="95"/>
  <c r="AT202" i="95"/>
  <c r="AT504" i="95"/>
  <c r="AT957" i="95"/>
  <c r="AT1108" i="95"/>
  <c r="AT806" i="95"/>
  <c r="AT1410" i="95"/>
  <c r="AT2014" i="95"/>
  <c r="AT1259" i="95"/>
  <c r="AT1561" i="95"/>
  <c r="AT1863" i="95"/>
  <c r="AT1712" i="95"/>
  <c r="AT2618" i="95"/>
  <c r="AT3222" i="95"/>
  <c r="AT2165" i="95"/>
  <c r="AT2467" i="95"/>
  <c r="AT3071" i="95"/>
  <c r="AT2316" i="95"/>
  <c r="AT2920" i="95"/>
  <c r="AT2769" i="95"/>
  <c r="AT3524" i="95"/>
  <c r="AT3373" i="95"/>
  <c r="AT168" i="95"/>
  <c r="AT17" i="95"/>
  <c r="AT470" i="95"/>
  <c r="AT319" i="95"/>
  <c r="AT621" i="95"/>
  <c r="AT923" i="95"/>
  <c r="AT772" i="95"/>
  <c r="AT1376" i="95"/>
  <c r="AT1225" i="95"/>
  <c r="AT1074" i="95"/>
  <c r="AT1527" i="95"/>
  <c r="AT1678" i="95"/>
  <c r="AT1980" i="95"/>
  <c r="AT2131" i="95"/>
  <c r="AT2282" i="95"/>
  <c r="AT2886" i="95"/>
  <c r="AT2735" i="95"/>
  <c r="AT1829" i="95"/>
  <c r="AT2584" i="95"/>
  <c r="AT3188" i="95"/>
  <c r="AT3037" i="95"/>
  <c r="AT3490" i="95"/>
  <c r="AT2433" i="95"/>
  <c r="AT3339" i="95"/>
  <c r="B6" i="97"/>
  <c r="E6" i="97" s="1"/>
  <c r="B5" i="97"/>
  <c r="D5" i="97" s="1"/>
  <c r="AL136" i="95"/>
  <c r="AL141" i="95"/>
  <c r="AL146" i="95"/>
  <c r="AL154" i="95"/>
  <c r="AL153" i="95"/>
  <c r="AL159" i="95"/>
  <c r="AL161" i="95"/>
  <c r="AL134" i="95"/>
  <c r="AL139" i="95"/>
  <c r="AL156" i="95"/>
  <c r="AL133" i="95"/>
  <c r="AL144" i="95"/>
  <c r="AL142" i="95"/>
  <c r="AL148" i="95"/>
  <c r="AL150" i="95"/>
  <c r="AL152" i="95"/>
  <c r="AL157" i="95"/>
  <c r="AL149" i="95"/>
  <c r="AL158" i="95"/>
  <c r="AL160" i="95"/>
  <c r="AL137" i="95"/>
  <c r="AL138" i="95"/>
  <c r="AL145" i="95"/>
  <c r="AL143" i="95"/>
  <c r="AL151" i="95"/>
  <c r="AL135" i="95"/>
  <c r="AL147" i="95"/>
  <c r="AL155" i="95"/>
  <c r="AL140" i="95"/>
  <c r="AL162" i="95"/>
  <c r="AL114" i="95"/>
  <c r="AL113" i="95"/>
  <c r="AL128" i="95"/>
  <c r="AL132" i="95"/>
  <c r="AL117" i="95"/>
  <c r="AL127" i="95"/>
  <c r="AL115" i="95"/>
  <c r="AL119" i="95"/>
  <c r="AL123" i="95"/>
  <c r="AL124" i="95"/>
  <c r="AL131" i="95"/>
  <c r="AL116" i="95"/>
  <c r="AL120" i="95"/>
  <c r="AL121" i="95"/>
  <c r="AL122" i="95"/>
  <c r="AL125" i="95"/>
  <c r="AL126" i="95"/>
  <c r="AL130" i="95"/>
  <c r="AL129" i="95"/>
  <c r="AL118" i="95"/>
  <c r="AL94" i="95"/>
  <c r="AL106" i="95"/>
  <c r="AL101" i="95"/>
  <c r="AL109" i="95"/>
  <c r="AL98" i="95"/>
  <c r="AL97" i="95"/>
  <c r="AL102" i="95"/>
  <c r="AL93" i="95"/>
  <c r="AL100" i="95"/>
  <c r="AL107" i="95"/>
  <c r="AL111" i="95"/>
  <c r="AL96" i="95"/>
  <c r="AL105" i="95"/>
  <c r="AL104" i="95"/>
  <c r="AL108" i="95"/>
  <c r="AL112" i="95"/>
  <c r="AL99" i="95"/>
  <c r="AL103" i="95"/>
  <c r="AL110" i="95"/>
  <c r="AL95" i="95"/>
  <c r="AL56" i="95"/>
  <c r="AL57" i="95"/>
  <c r="AL78" i="95"/>
  <c r="AL84" i="95"/>
  <c r="AL66" i="95"/>
  <c r="AL83" i="95"/>
  <c r="AL88" i="95"/>
  <c r="AL70" i="95"/>
  <c r="AL92" i="95"/>
  <c r="AL74" i="95"/>
  <c r="AL73" i="95"/>
  <c r="AL64" i="95"/>
  <c r="AL89" i="95"/>
  <c r="AL87" i="95"/>
  <c r="AL77" i="95"/>
  <c r="AL63" i="95"/>
  <c r="AL81" i="95"/>
  <c r="AL79" i="95"/>
  <c r="AL60" i="95"/>
  <c r="AL85" i="95"/>
  <c r="AL67" i="95"/>
  <c r="AL80" i="95"/>
  <c r="AL62" i="95"/>
  <c r="AL55" i="95"/>
  <c r="AL68" i="95"/>
  <c r="AL53" i="95"/>
  <c r="AL71" i="95"/>
  <c r="AL72" i="95"/>
  <c r="AL54" i="95"/>
  <c r="AL91" i="95"/>
  <c r="AL76" i="95"/>
  <c r="AL58" i="95"/>
  <c r="AL75" i="95"/>
  <c r="AL59" i="95"/>
  <c r="AL61" i="95"/>
  <c r="AL82" i="95"/>
  <c r="AL65" i="95"/>
  <c r="AL86" i="95"/>
  <c r="AL69" i="95"/>
  <c r="AL90" i="95"/>
  <c r="D6" i="97"/>
  <c r="AA9" i="92"/>
  <c r="AD9" i="92" s="1"/>
  <c r="AF9" i="92" s="1"/>
  <c r="B7" i="97"/>
  <c r="AA10" i="92"/>
  <c r="AD10" i="92" s="1"/>
  <c r="AF10" i="92" s="1"/>
  <c r="B8" i="97"/>
  <c r="F6" i="93"/>
  <c r="D29" i="93" s="1"/>
  <c r="D34" i="93"/>
  <c r="D15" i="93"/>
  <c r="D16" i="93"/>
  <c r="D14" i="93"/>
  <c r="D17" i="93"/>
  <c r="D18" i="93"/>
  <c r="BJ21" i="89"/>
  <c r="BL21" i="89" s="1"/>
  <c r="BJ22" i="89"/>
  <c r="BL22" i="89" s="1"/>
  <c r="BJ37" i="89"/>
  <c r="BL37" i="89" s="1"/>
  <c r="O54" i="90"/>
  <c r="BJ38" i="89"/>
  <c r="BL38" i="89" s="1"/>
  <c r="BJ15" i="89"/>
  <c r="BL15" i="89" s="1"/>
  <c r="BJ12" i="89"/>
  <c r="BL12" i="89" s="1"/>
  <c r="BJ16" i="89"/>
  <c r="BL16" i="89" s="1"/>
  <c r="BJ14" i="89"/>
  <c r="BL14" i="89" s="1"/>
  <c r="O51" i="90"/>
  <c r="BJ19" i="89"/>
  <c r="BL19" i="89" s="1"/>
  <c r="BJ18" i="89"/>
  <c r="BL18" i="89" s="1"/>
  <c r="AA8" i="92"/>
  <c r="AD8" i="92" s="1"/>
  <c r="AF8" i="92" s="1"/>
  <c r="AA7" i="92"/>
  <c r="AD7" i="92" s="1"/>
  <c r="AF7" i="92" s="1"/>
  <c r="BJ9" i="89"/>
  <c r="BL9" i="89" s="1"/>
  <c r="BJ11" i="89"/>
  <c r="BL11" i="89" s="1"/>
  <c r="BJ10" i="89"/>
  <c r="BL10" i="89" s="1"/>
  <c r="O40" i="90"/>
  <c r="O42" i="90"/>
  <c r="O39" i="90"/>
  <c r="O47" i="90"/>
  <c r="O41" i="90"/>
  <c r="AJ6" i="83"/>
  <c r="AJ7" i="83"/>
  <c r="AJ8" i="83"/>
  <c r="AJ9" i="83"/>
  <c r="AJ10" i="83"/>
  <c r="AJ11" i="83"/>
  <c r="AJ12" i="83"/>
  <c r="AJ13" i="83"/>
  <c r="AJ14" i="83"/>
  <c r="AJ15" i="83"/>
  <c r="AJ16" i="83"/>
  <c r="AJ17" i="83"/>
  <c r="AJ18" i="83"/>
  <c r="AJ19" i="83"/>
  <c r="AJ20" i="83"/>
  <c r="AJ21" i="83"/>
  <c r="AJ22" i="83"/>
  <c r="AJ23" i="83"/>
  <c r="AJ24" i="83"/>
  <c r="AJ25" i="83"/>
  <c r="AJ26" i="83"/>
  <c r="AJ27" i="83"/>
  <c r="AJ28" i="83"/>
  <c r="AJ29" i="83"/>
  <c r="AJ30" i="83"/>
  <c r="AJ31" i="83"/>
  <c r="AJ32" i="83"/>
  <c r="AJ33" i="83"/>
  <c r="AJ34" i="83"/>
  <c r="AJ35" i="83"/>
  <c r="AJ36" i="83"/>
  <c r="AJ37" i="83"/>
  <c r="AJ38" i="83"/>
  <c r="AJ39" i="83"/>
  <c r="AJ40" i="83"/>
  <c r="AJ41" i="83"/>
  <c r="AJ42" i="83"/>
  <c r="AJ43" i="83"/>
  <c r="AJ44" i="83"/>
  <c r="AJ45" i="83"/>
  <c r="AJ46" i="83"/>
  <c r="AJ47" i="83"/>
  <c r="AJ48" i="83"/>
  <c r="AJ49" i="83"/>
  <c r="AJ50" i="83"/>
  <c r="AJ51" i="83"/>
  <c r="AJ52" i="83"/>
  <c r="AJ53" i="83"/>
  <c r="AJ54" i="83"/>
  <c r="AJ55" i="83"/>
  <c r="AJ56" i="83"/>
  <c r="AJ57" i="83"/>
  <c r="AJ58" i="83"/>
  <c r="AJ59" i="83"/>
  <c r="AJ60" i="83"/>
  <c r="AJ61" i="83"/>
  <c r="AJ62" i="83"/>
  <c r="AJ63" i="83"/>
  <c r="AJ64" i="83"/>
  <c r="AJ65" i="83"/>
  <c r="AJ66" i="83"/>
  <c r="AJ67" i="83"/>
  <c r="AJ68" i="83"/>
  <c r="AJ69" i="83"/>
  <c r="AJ70" i="83"/>
  <c r="AJ71" i="83"/>
  <c r="AJ72" i="83"/>
  <c r="AJ73" i="83"/>
  <c r="AJ74" i="83"/>
  <c r="AJ75" i="83"/>
  <c r="AJ76" i="83"/>
  <c r="AJ77" i="83"/>
  <c r="AJ78" i="83"/>
  <c r="AJ79" i="83"/>
  <c r="AJ80" i="83"/>
  <c r="AJ81" i="83"/>
  <c r="AJ82" i="83"/>
  <c r="AJ83" i="83"/>
  <c r="AJ84" i="83"/>
  <c r="AJ85" i="83"/>
  <c r="AJ86" i="83"/>
  <c r="AJ87" i="83"/>
  <c r="AJ88" i="83"/>
  <c r="AJ89" i="83"/>
  <c r="AJ90" i="83"/>
  <c r="AJ91" i="83"/>
  <c r="AJ92" i="83"/>
  <c r="AJ93" i="83"/>
  <c r="AJ94" i="83"/>
  <c r="AJ95" i="83"/>
  <c r="AJ96" i="83"/>
  <c r="AJ97" i="83"/>
  <c r="AJ98" i="83"/>
  <c r="AJ99" i="83"/>
  <c r="AJ100" i="83"/>
  <c r="AJ101" i="83"/>
  <c r="AJ102" i="83"/>
  <c r="AJ103" i="83"/>
  <c r="AJ104" i="83"/>
  <c r="AJ5" i="83"/>
  <c r="Z6" i="83"/>
  <c r="Z7" i="83"/>
  <c r="Z8" i="83"/>
  <c r="Z9" i="83"/>
  <c r="Z10" i="83"/>
  <c r="Z11" i="83"/>
  <c r="Z12" i="83"/>
  <c r="Z13" i="83"/>
  <c r="Z14" i="83"/>
  <c r="Z15" i="83"/>
  <c r="Z16" i="83"/>
  <c r="Z17" i="83"/>
  <c r="Z18" i="83"/>
  <c r="Z19" i="83"/>
  <c r="Z20" i="83"/>
  <c r="Z21" i="83"/>
  <c r="Z22" i="83"/>
  <c r="Z23" i="83"/>
  <c r="Z24" i="83"/>
  <c r="Z25" i="83"/>
  <c r="Z26" i="83"/>
  <c r="Z27" i="83"/>
  <c r="Z28" i="83"/>
  <c r="Z29" i="83"/>
  <c r="Z30" i="83"/>
  <c r="Z31" i="83"/>
  <c r="Z32" i="83"/>
  <c r="Z33" i="83"/>
  <c r="Z34" i="83"/>
  <c r="Z35" i="83"/>
  <c r="Z36" i="83"/>
  <c r="Z37" i="83"/>
  <c r="Z38" i="83"/>
  <c r="Z39" i="83"/>
  <c r="Z40" i="83"/>
  <c r="Z41" i="83"/>
  <c r="Z42" i="83"/>
  <c r="Z43" i="83"/>
  <c r="Z44" i="83"/>
  <c r="Z45" i="83"/>
  <c r="Z46" i="83"/>
  <c r="Z47" i="83"/>
  <c r="Z48" i="83"/>
  <c r="Z49" i="83"/>
  <c r="Z50" i="83"/>
  <c r="Z51" i="83"/>
  <c r="Z52" i="83"/>
  <c r="Z53" i="83"/>
  <c r="Z54" i="83"/>
  <c r="Z55" i="83"/>
  <c r="Z56" i="83"/>
  <c r="Z57" i="83"/>
  <c r="Z58" i="83"/>
  <c r="Z59" i="83"/>
  <c r="Z60" i="83"/>
  <c r="Z61" i="83"/>
  <c r="Z62" i="83"/>
  <c r="Z63" i="83"/>
  <c r="Z64" i="83"/>
  <c r="Z65" i="83"/>
  <c r="Z66" i="83"/>
  <c r="Z67" i="83"/>
  <c r="Z68" i="83"/>
  <c r="Z69" i="83"/>
  <c r="Z70" i="83"/>
  <c r="Z71" i="83"/>
  <c r="Z72" i="83"/>
  <c r="Z73" i="83"/>
  <c r="Z74" i="83"/>
  <c r="Z75" i="83"/>
  <c r="Z76" i="83"/>
  <c r="Z77" i="83"/>
  <c r="Z78" i="83"/>
  <c r="Z79" i="83"/>
  <c r="Z80" i="83"/>
  <c r="Z81" i="83"/>
  <c r="Z82" i="83"/>
  <c r="Z83" i="83"/>
  <c r="Z84" i="83"/>
  <c r="Z85" i="83"/>
  <c r="Z86" i="83"/>
  <c r="Z87" i="83"/>
  <c r="Z88" i="83"/>
  <c r="Z89" i="83"/>
  <c r="Z90" i="83"/>
  <c r="Z91" i="83"/>
  <c r="Z92" i="83"/>
  <c r="Z93" i="83"/>
  <c r="Z94" i="83"/>
  <c r="Z95" i="83"/>
  <c r="Z96" i="83"/>
  <c r="Z97" i="83"/>
  <c r="Z98" i="83"/>
  <c r="Z99" i="83"/>
  <c r="Z100" i="83"/>
  <c r="Z101" i="83"/>
  <c r="Z102" i="83"/>
  <c r="Z103" i="83"/>
  <c r="Z104" i="83"/>
  <c r="Z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20" i="83"/>
  <c r="P21" i="83"/>
  <c r="P22" i="83"/>
  <c r="P23" i="83"/>
  <c r="P24" i="83"/>
  <c r="P25" i="83"/>
  <c r="P26" i="83"/>
  <c r="P27" i="83"/>
  <c r="P28" i="83"/>
  <c r="P29" i="83"/>
  <c r="P30" i="83"/>
  <c r="P31" i="83"/>
  <c r="P32" i="83"/>
  <c r="P33" i="83"/>
  <c r="P34" i="83"/>
  <c r="P35" i="83"/>
  <c r="P36" i="83"/>
  <c r="P37" i="83"/>
  <c r="P38" i="83"/>
  <c r="P39" i="83"/>
  <c r="P40" i="83"/>
  <c r="P41" i="83"/>
  <c r="P42" i="83"/>
  <c r="P43" i="83"/>
  <c r="P44" i="83"/>
  <c r="P45" i="83"/>
  <c r="P46" i="83"/>
  <c r="P47" i="83"/>
  <c r="P48" i="83"/>
  <c r="P49" i="83"/>
  <c r="P50" i="83"/>
  <c r="P51" i="83"/>
  <c r="P52" i="83"/>
  <c r="P53" i="83"/>
  <c r="P54" i="83"/>
  <c r="P55" i="83"/>
  <c r="P56" i="83"/>
  <c r="P57" i="83"/>
  <c r="P58" i="83"/>
  <c r="P59" i="83"/>
  <c r="P60" i="83"/>
  <c r="P61" i="83"/>
  <c r="P62" i="83"/>
  <c r="P63" i="83"/>
  <c r="P64" i="83"/>
  <c r="P65" i="83"/>
  <c r="P66" i="83"/>
  <c r="P67" i="83"/>
  <c r="P68" i="83"/>
  <c r="P69" i="83"/>
  <c r="P70" i="83"/>
  <c r="P71" i="83"/>
  <c r="P72" i="83"/>
  <c r="P73" i="83"/>
  <c r="P74" i="83"/>
  <c r="P75" i="83"/>
  <c r="P76" i="83"/>
  <c r="P77" i="83"/>
  <c r="P78" i="83"/>
  <c r="P79" i="83"/>
  <c r="P80" i="83"/>
  <c r="P81" i="83"/>
  <c r="P82" i="83"/>
  <c r="P83" i="83"/>
  <c r="P84" i="83"/>
  <c r="P85" i="83"/>
  <c r="P86" i="83"/>
  <c r="P87" i="83"/>
  <c r="P88" i="83"/>
  <c r="P89" i="83"/>
  <c r="P90" i="83"/>
  <c r="P91" i="83"/>
  <c r="P92" i="83"/>
  <c r="P93" i="83"/>
  <c r="P94" i="83"/>
  <c r="P95" i="83"/>
  <c r="P96" i="83"/>
  <c r="P97" i="83"/>
  <c r="P98" i="83"/>
  <c r="P99" i="83"/>
  <c r="P100" i="83"/>
  <c r="P101" i="83"/>
  <c r="P102" i="83"/>
  <c r="P103" i="83"/>
  <c r="P104" i="83"/>
  <c r="P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E5" i="97" l="1"/>
  <c r="AT83" i="95"/>
  <c r="AT385" i="95"/>
  <c r="AT687" i="95"/>
  <c r="AT234" i="95"/>
  <c r="AT536" i="95"/>
  <c r="AT989" i="95"/>
  <c r="AT1140" i="95"/>
  <c r="AT838" i="95"/>
  <c r="AT1442" i="95"/>
  <c r="AT2046" i="95"/>
  <c r="AT1291" i="95"/>
  <c r="AT1895" i="95"/>
  <c r="AT1744" i="95"/>
  <c r="AT2197" i="95"/>
  <c r="AT2650" i="95"/>
  <c r="AT3254" i="95"/>
  <c r="AT2499" i="95"/>
  <c r="AT3103" i="95"/>
  <c r="AT2348" i="95"/>
  <c r="AT2952" i="95"/>
  <c r="AT1593" i="95"/>
  <c r="AT3556" i="95"/>
  <c r="AT2801" i="95"/>
  <c r="AT3405" i="95"/>
  <c r="AT71" i="95"/>
  <c r="AT373" i="95"/>
  <c r="AT222" i="95"/>
  <c r="AT675" i="95"/>
  <c r="AT977" i="95"/>
  <c r="AT524" i="95"/>
  <c r="AT1430" i="95"/>
  <c r="AT1128" i="95"/>
  <c r="AT2034" i="95"/>
  <c r="AT1883" i="95"/>
  <c r="AT1279" i="95"/>
  <c r="AT1581" i="95"/>
  <c r="AT1732" i="95"/>
  <c r="AT2638" i="95"/>
  <c r="AT3242" i="95"/>
  <c r="AT826" i="95"/>
  <c r="AT2487" i="95"/>
  <c r="AT3091" i="95"/>
  <c r="AT2336" i="95"/>
  <c r="AT2940" i="95"/>
  <c r="AT2789" i="95"/>
  <c r="AT2185" i="95"/>
  <c r="AT3544" i="95"/>
  <c r="AT3393" i="95"/>
  <c r="AT268" i="95"/>
  <c r="AT117" i="95"/>
  <c r="AT419" i="95"/>
  <c r="AT872" i="95"/>
  <c r="AT1023" i="95"/>
  <c r="AT1476" i="95"/>
  <c r="AT570" i="95"/>
  <c r="AT1174" i="95"/>
  <c r="AT1325" i="95"/>
  <c r="AT721" i="95"/>
  <c r="AT1627" i="95"/>
  <c r="AT1778" i="95"/>
  <c r="AT2080" i="95"/>
  <c r="AT2382" i="95"/>
  <c r="AT2986" i="95"/>
  <c r="AT2835" i="95"/>
  <c r="AT2231" i="95"/>
  <c r="AT2684" i="95"/>
  <c r="AT3288" i="95"/>
  <c r="AT3137" i="95"/>
  <c r="AT3439" i="95"/>
  <c r="AT3590" i="95"/>
  <c r="AT1929" i="95"/>
  <c r="AT2533" i="95"/>
  <c r="AT308" i="95"/>
  <c r="AT157" i="95"/>
  <c r="AT459" i="95"/>
  <c r="AT610" i="95"/>
  <c r="AT761" i="95"/>
  <c r="AT912" i="95"/>
  <c r="AT1516" i="95"/>
  <c r="AT1365" i="95"/>
  <c r="AT1063" i="95"/>
  <c r="AT1214" i="95"/>
  <c r="AT1818" i="95"/>
  <c r="AT1667" i="95"/>
  <c r="AT2120" i="95"/>
  <c r="AT2271" i="95"/>
  <c r="AT2422" i="95"/>
  <c r="AT3026" i="95"/>
  <c r="AT1969" i="95"/>
  <c r="AT2875" i="95"/>
  <c r="AT2724" i="95"/>
  <c r="AT3328" i="95"/>
  <c r="AT2573" i="95"/>
  <c r="AT3479" i="95"/>
  <c r="AT3630" i="95"/>
  <c r="AT3177" i="95"/>
  <c r="AT56" i="95"/>
  <c r="AT509" i="95"/>
  <c r="AT358" i="95"/>
  <c r="AT207" i="95"/>
  <c r="AT811" i="95"/>
  <c r="AT660" i="95"/>
  <c r="AT1113" i="95"/>
  <c r="AT1264" i="95"/>
  <c r="AT962" i="95"/>
  <c r="AT1566" i="95"/>
  <c r="AT2170" i="95"/>
  <c r="AT1415" i="95"/>
  <c r="AT2019" i="95"/>
  <c r="AT1868" i="95"/>
  <c r="AT2774" i="95"/>
  <c r="AT2623" i="95"/>
  <c r="AT3227" i="95"/>
  <c r="AT1717" i="95"/>
  <c r="AT2472" i="95"/>
  <c r="AT3076" i="95"/>
  <c r="AT3378" i="95"/>
  <c r="AT2321" i="95"/>
  <c r="AT3529" i="95"/>
  <c r="AT2925" i="95"/>
  <c r="AT237" i="95"/>
  <c r="AT86" i="95"/>
  <c r="AT539" i="95"/>
  <c r="AT388" i="95"/>
  <c r="AT690" i="95"/>
  <c r="AT841" i="95"/>
  <c r="AT992" i="95"/>
  <c r="AT1445" i="95"/>
  <c r="AT1143" i="95"/>
  <c r="AT1294" i="95"/>
  <c r="AT1898" i="95"/>
  <c r="AT1596" i="95"/>
  <c r="AT1747" i="95"/>
  <c r="AT2200" i="95"/>
  <c r="AT2502" i="95"/>
  <c r="AT3106" i="95"/>
  <c r="AT2351" i="95"/>
  <c r="AT2955" i="95"/>
  <c r="AT2049" i="95"/>
  <c r="AT2804" i="95"/>
  <c r="AT3559" i="95"/>
  <c r="AT3257" i="95"/>
  <c r="AT2653" i="95"/>
  <c r="AT3408" i="95"/>
  <c r="AT236" i="95"/>
  <c r="AT85" i="95"/>
  <c r="AT387" i="95"/>
  <c r="AT840" i="95"/>
  <c r="AT689" i="95"/>
  <c r="AT991" i="95"/>
  <c r="AT1444" i="95"/>
  <c r="AT538" i="95"/>
  <c r="AT1142" i="95"/>
  <c r="AT1293" i="95"/>
  <c r="AT1595" i="95"/>
  <c r="AT1746" i="95"/>
  <c r="AT2048" i="95"/>
  <c r="AT2350" i="95"/>
  <c r="AT2954" i="95"/>
  <c r="AT2803" i="95"/>
  <c r="AT2199" i="95"/>
  <c r="AT2652" i="95"/>
  <c r="AT3256" i="95"/>
  <c r="AT3105" i="95"/>
  <c r="AT3407" i="95"/>
  <c r="AT3558" i="95"/>
  <c r="AT1897" i="95"/>
  <c r="AT2501" i="95"/>
  <c r="AT245" i="95"/>
  <c r="AT547" i="95"/>
  <c r="AT94" i="95"/>
  <c r="AT396" i="95"/>
  <c r="AT698" i="95"/>
  <c r="AT849" i="95"/>
  <c r="AT1151" i="95"/>
  <c r="AT1453" i="95"/>
  <c r="AT1302" i="95"/>
  <c r="AT1000" i="95"/>
  <c r="AT1906" i="95"/>
  <c r="AT1755" i="95"/>
  <c r="AT2208" i="95"/>
  <c r="AT2057" i="95"/>
  <c r="AT2510" i="95"/>
  <c r="AT3114" i="95"/>
  <c r="AT1604" i="95"/>
  <c r="AT2359" i="95"/>
  <c r="AT2963" i="95"/>
  <c r="AT2812" i="95"/>
  <c r="AT3567" i="95"/>
  <c r="AT2661" i="95"/>
  <c r="AT3265" i="95"/>
  <c r="AT3416" i="95"/>
  <c r="AT277" i="95"/>
  <c r="AT579" i="95"/>
  <c r="AT126" i="95"/>
  <c r="AT428" i="95"/>
  <c r="AT730" i="95"/>
  <c r="AT881" i="95"/>
  <c r="AT1183" i="95"/>
  <c r="AT1334" i="95"/>
  <c r="AT1938" i="95"/>
  <c r="AT1787" i="95"/>
  <c r="AT1032" i="95"/>
  <c r="AT2240" i="95"/>
  <c r="AT2542" i="95"/>
  <c r="AT3146" i="95"/>
  <c r="AT2391" i="95"/>
  <c r="AT2995" i="95"/>
  <c r="AT2844" i="95"/>
  <c r="AT2089" i="95"/>
  <c r="AT3599" i="95"/>
  <c r="AT3297" i="95"/>
  <c r="AT3448" i="95"/>
  <c r="AT1485" i="95"/>
  <c r="AT1636" i="95"/>
  <c r="AT2693" i="95"/>
  <c r="AT284" i="95"/>
  <c r="AT133" i="95"/>
  <c r="AT435" i="95"/>
  <c r="AT586" i="95"/>
  <c r="AT888" i="95"/>
  <c r="AT1039" i="95"/>
  <c r="AT1492" i="95"/>
  <c r="AT737" i="95"/>
  <c r="AT1190" i="95"/>
  <c r="AT1341" i="95"/>
  <c r="AT1643" i="95"/>
  <c r="AT1794" i="95"/>
  <c r="AT2096" i="95"/>
  <c r="AT2398" i="95"/>
  <c r="AT3002" i="95"/>
  <c r="AT2851" i="95"/>
  <c r="AT2247" i="95"/>
  <c r="AT2700" i="95"/>
  <c r="AT3304" i="95"/>
  <c r="AT3153" i="95"/>
  <c r="AT3455" i="95"/>
  <c r="AT1945" i="95"/>
  <c r="AT2549" i="95"/>
  <c r="AT3606" i="95"/>
  <c r="AT301" i="95"/>
  <c r="AT150" i="95"/>
  <c r="AT603" i="95"/>
  <c r="AT452" i="95"/>
  <c r="AT754" i="95"/>
  <c r="AT905" i="95"/>
  <c r="AT1056" i="95"/>
  <c r="AT1358" i="95"/>
  <c r="AT1962" i="95"/>
  <c r="AT1660" i="95"/>
  <c r="AT1811" i="95"/>
  <c r="AT2264" i="95"/>
  <c r="AT2566" i="95"/>
  <c r="AT3170" i="95"/>
  <c r="AT2415" i="95"/>
  <c r="AT3019" i="95"/>
  <c r="AT1509" i="95"/>
  <c r="AT2868" i="95"/>
  <c r="AT1207" i="95"/>
  <c r="AT3623" i="95"/>
  <c r="AT2717" i="95"/>
  <c r="AT3321" i="95"/>
  <c r="AT3472" i="95"/>
  <c r="AT2113" i="95"/>
  <c r="AT293" i="95"/>
  <c r="AT595" i="95"/>
  <c r="AT444" i="95"/>
  <c r="AT746" i="95"/>
  <c r="AT897" i="95"/>
  <c r="AT1199" i="95"/>
  <c r="AT142" i="95"/>
  <c r="AT1350" i="95"/>
  <c r="AT1954" i="95"/>
  <c r="AT1048" i="95"/>
  <c r="AT1803" i="95"/>
  <c r="AT2256" i="95"/>
  <c r="AT2558" i="95"/>
  <c r="AT3162" i="95"/>
  <c r="AT1501" i="95"/>
  <c r="AT2407" i="95"/>
  <c r="AT3011" i="95"/>
  <c r="AT1652" i="95"/>
  <c r="AT2860" i="95"/>
  <c r="AT3615" i="95"/>
  <c r="AT3313" i="95"/>
  <c r="AT3464" i="95"/>
  <c r="AT2709" i="95"/>
  <c r="AT2105" i="95"/>
  <c r="AT221" i="95"/>
  <c r="AT70" i="95"/>
  <c r="AT523" i="95"/>
  <c r="AT372" i="95"/>
  <c r="AT674" i="95"/>
  <c r="AT825" i="95"/>
  <c r="AT976" i="95"/>
  <c r="AT1429" i="95"/>
  <c r="AT1127" i="95"/>
  <c r="AT1278" i="95"/>
  <c r="AT1882" i="95"/>
  <c r="AT1580" i="95"/>
  <c r="AT1731" i="95"/>
  <c r="AT2184" i="95"/>
  <c r="AT2486" i="95"/>
  <c r="AT3090" i="95"/>
  <c r="AT2335" i="95"/>
  <c r="AT2939" i="95"/>
  <c r="AT2033" i="95"/>
  <c r="AT2788" i="95"/>
  <c r="AT3543" i="95"/>
  <c r="AT2637" i="95"/>
  <c r="AT3392" i="95"/>
  <c r="AT3241" i="95"/>
  <c r="AT213" i="95"/>
  <c r="AT515" i="95"/>
  <c r="AT62" i="95"/>
  <c r="AT364" i="95"/>
  <c r="AT666" i="95"/>
  <c r="AT817" i="95"/>
  <c r="AT1119" i="95"/>
  <c r="AT1421" i="95"/>
  <c r="AT1270" i="95"/>
  <c r="AT1874" i="95"/>
  <c r="AT1723" i="95"/>
  <c r="AT968" i="95"/>
  <c r="AT2176" i="95"/>
  <c r="AT2025" i="95"/>
  <c r="AT2478" i="95"/>
  <c r="AT3082" i="95"/>
  <c r="AT2327" i="95"/>
  <c r="AT2931" i="95"/>
  <c r="AT2780" i="95"/>
  <c r="AT3535" i="95"/>
  <c r="AT3233" i="95"/>
  <c r="AT3384" i="95"/>
  <c r="AT2629" i="95"/>
  <c r="AT1572" i="95"/>
  <c r="AT228" i="95"/>
  <c r="AT77" i="95"/>
  <c r="AT530" i="95"/>
  <c r="AT379" i="95"/>
  <c r="AT681" i="95"/>
  <c r="AT832" i="95"/>
  <c r="AT1436" i="95"/>
  <c r="AT1285" i="95"/>
  <c r="AT983" i="95"/>
  <c r="AT1738" i="95"/>
  <c r="AT1134" i="95"/>
  <c r="AT1587" i="95"/>
  <c r="AT2040" i="95"/>
  <c r="AT2191" i="95"/>
  <c r="AT2342" i="95"/>
  <c r="AT2946" i="95"/>
  <c r="AT1889" i="95"/>
  <c r="AT2795" i="95"/>
  <c r="AT2644" i="95"/>
  <c r="AT3248" i="95"/>
  <c r="AT2493" i="95"/>
  <c r="AT3399" i="95"/>
  <c r="AT3550" i="95"/>
  <c r="AT3097" i="95"/>
  <c r="AT72" i="95"/>
  <c r="AT525" i="95"/>
  <c r="AT374" i="95"/>
  <c r="AT223" i="95"/>
  <c r="AT827" i="95"/>
  <c r="AT676" i="95"/>
  <c r="AT1129" i="95"/>
  <c r="AT1280" i="95"/>
  <c r="AT978" i="95"/>
  <c r="AT1582" i="95"/>
  <c r="AT1431" i="95"/>
  <c r="AT2035" i="95"/>
  <c r="AT1884" i="95"/>
  <c r="AT2186" i="95"/>
  <c r="AT2790" i="95"/>
  <c r="AT2639" i="95"/>
  <c r="AT3243" i="95"/>
  <c r="AT1733" i="95"/>
  <c r="AT2488" i="95"/>
  <c r="AT3092" i="95"/>
  <c r="AT2337" i="95"/>
  <c r="AT2941" i="95"/>
  <c r="AT3394" i="95"/>
  <c r="AT3545" i="95"/>
  <c r="AT63" i="95"/>
  <c r="AT365" i="95"/>
  <c r="AT214" i="95"/>
  <c r="AT667" i="95"/>
  <c r="AT516" i="95"/>
  <c r="AT969" i="95"/>
  <c r="AT818" i="95"/>
  <c r="AT1120" i="95"/>
  <c r="AT1422" i="95"/>
  <c r="AT1271" i="95"/>
  <c r="AT1573" i="95"/>
  <c r="AT2026" i="95"/>
  <c r="AT1875" i="95"/>
  <c r="AT1724" i="95"/>
  <c r="AT2630" i="95"/>
  <c r="AT3234" i="95"/>
  <c r="AT2479" i="95"/>
  <c r="AT3083" i="95"/>
  <c r="AT2328" i="95"/>
  <c r="AT2932" i="95"/>
  <c r="AT2177" i="95"/>
  <c r="AT3536" i="95"/>
  <c r="AT2781" i="95"/>
  <c r="AT3385" i="95"/>
  <c r="AT212" i="95"/>
  <c r="AT61" i="95"/>
  <c r="AT514" i="95"/>
  <c r="AT363" i="95"/>
  <c r="AT665" i="95"/>
  <c r="AT816" i="95"/>
  <c r="AT1420" i="95"/>
  <c r="AT1269" i="95"/>
  <c r="AT967" i="95"/>
  <c r="AT1722" i="95"/>
  <c r="AT1118" i="95"/>
  <c r="AT1571" i="95"/>
  <c r="AT2024" i="95"/>
  <c r="AT2326" i="95"/>
  <c r="AT2930" i="95"/>
  <c r="AT1873" i="95"/>
  <c r="AT2779" i="95"/>
  <c r="AT2175" i="95"/>
  <c r="AT2628" i="95"/>
  <c r="AT3232" i="95"/>
  <c r="AT2477" i="95"/>
  <c r="AT3383" i="95"/>
  <c r="AT3534" i="95"/>
  <c r="AT3081" i="95"/>
  <c r="AT229" i="95"/>
  <c r="AT531" i="95"/>
  <c r="AT380" i="95"/>
  <c r="AT682" i="95"/>
  <c r="AT833" i="95"/>
  <c r="AT78" i="95"/>
  <c r="AT1135" i="95"/>
  <c r="AT1437" i="95"/>
  <c r="AT1286" i="95"/>
  <c r="AT1890" i="95"/>
  <c r="AT984" i="95"/>
  <c r="AT1739" i="95"/>
  <c r="AT2192" i="95"/>
  <c r="AT2041" i="95"/>
  <c r="AT2494" i="95"/>
  <c r="AT3098" i="95"/>
  <c r="AT2343" i="95"/>
  <c r="AT2947" i="95"/>
  <c r="AT1588" i="95"/>
  <c r="AT2796" i="95"/>
  <c r="AT3551" i="95"/>
  <c r="AT3249" i="95"/>
  <c r="AT3400" i="95"/>
  <c r="AT2645" i="95"/>
  <c r="AT225" i="95"/>
  <c r="AT74" i="95"/>
  <c r="AT527" i="95"/>
  <c r="AT376" i="95"/>
  <c r="AT829" i="95"/>
  <c r="AT980" i="95"/>
  <c r="AT1131" i="95"/>
  <c r="AT1433" i="95"/>
  <c r="AT678" i="95"/>
  <c r="AT1282" i="95"/>
  <c r="AT1584" i="95"/>
  <c r="AT1886" i="95"/>
  <c r="AT1735" i="95"/>
  <c r="AT2188" i="95"/>
  <c r="AT2490" i="95"/>
  <c r="AT3094" i="95"/>
  <c r="AT2339" i="95"/>
  <c r="AT2943" i="95"/>
  <c r="AT2792" i="95"/>
  <c r="AT2037" i="95"/>
  <c r="AT3245" i="95"/>
  <c r="AT3547" i="95"/>
  <c r="AT3396" i="95"/>
  <c r="AT2641" i="95"/>
  <c r="AT240" i="95"/>
  <c r="AT89" i="95"/>
  <c r="AT391" i="95"/>
  <c r="AT542" i="95"/>
  <c r="AT844" i="95"/>
  <c r="AT693" i="95"/>
  <c r="AT1146" i="95"/>
  <c r="AT1448" i="95"/>
  <c r="AT1297" i="95"/>
  <c r="AT1750" i="95"/>
  <c r="AT2052" i="95"/>
  <c r="AT995" i="95"/>
  <c r="AT1599" i="95"/>
  <c r="AT1901" i="95"/>
  <c r="AT2354" i="95"/>
  <c r="AT2958" i="95"/>
  <c r="AT2203" i="95"/>
  <c r="AT2807" i="95"/>
  <c r="AT2656" i="95"/>
  <c r="AT3260" i="95"/>
  <c r="AT3411" i="95"/>
  <c r="AT3109" i="95"/>
  <c r="AT3562" i="95"/>
  <c r="AT2505" i="95"/>
  <c r="AT79" i="95"/>
  <c r="AT381" i="95"/>
  <c r="AT230" i="95"/>
  <c r="AT683" i="95"/>
  <c r="AT532" i="95"/>
  <c r="AT985" i="95"/>
  <c r="AT834" i="95"/>
  <c r="AT1136" i="95"/>
  <c r="AT1438" i="95"/>
  <c r="AT1287" i="95"/>
  <c r="AT1589" i="95"/>
  <c r="AT2042" i="95"/>
  <c r="AT1891" i="95"/>
  <c r="AT1740" i="95"/>
  <c r="AT2646" i="95"/>
  <c r="AT3250" i="95"/>
  <c r="AT2193" i="95"/>
  <c r="AT2495" i="95"/>
  <c r="AT3099" i="95"/>
  <c r="AT2344" i="95"/>
  <c r="AT2948" i="95"/>
  <c r="AT3552" i="95"/>
  <c r="AT2797" i="95"/>
  <c r="AT3401" i="95"/>
  <c r="AT111" i="95"/>
  <c r="AT413" i="95"/>
  <c r="AT262" i="95"/>
  <c r="AT715" i="95"/>
  <c r="AT564" i="95"/>
  <c r="AT1017" i="95"/>
  <c r="AT866" i="95"/>
  <c r="AT1168" i="95"/>
  <c r="AT1470" i="95"/>
  <c r="AT1319" i="95"/>
  <c r="AT1621" i="95"/>
  <c r="AT2074" i="95"/>
  <c r="AT1923" i="95"/>
  <c r="AT1772" i="95"/>
  <c r="AT2678" i="95"/>
  <c r="AT3282" i="95"/>
  <c r="AT2225" i="95"/>
  <c r="AT2527" i="95"/>
  <c r="AT3131" i="95"/>
  <c r="AT2376" i="95"/>
  <c r="AT2980" i="95"/>
  <c r="AT3584" i="95"/>
  <c r="AT2829" i="95"/>
  <c r="AT3433" i="95"/>
  <c r="AT260" i="95"/>
  <c r="AT109" i="95"/>
  <c r="AT411" i="95"/>
  <c r="AT713" i="95"/>
  <c r="AT562" i="95"/>
  <c r="AT864" i="95"/>
  <c r="AT1468" i="95"/>
  <c r="AT1317" i="95"/>
  <c r="AT1015" i="95"/>
  <c r="AT1770" i="95"/>
  <c r="AT1619" i="95"/>
  <c r="AT2072" i="95"/>
  <c r="AT2223" i="95"/>
  <c r="AT2374" i="95"/>
  <c r="AT2978" i="95"/>
  <c r="AT1166" i="95"/>
  <c r="AT1921" i="95"/>
  <c r="AT2827" i="95"/>
  <c r="AT2676" i="95"/>
  <c r="AT3280" i="95"/>
  <c r="AT2525" i="95"/>
  <c r="AT3431" i="95"/>
  <c r="AT3582" i="95"/>
  <c r="AT3129" i="95"/>
  <c r="AT112" i="95"/>
  <c r="AT565" i="95"/>
  <c r="AT414" i="95"/>
  <c r="AT263" i="95"/>
  <c r="AT867" i="95"/>
  <c r="AT1169" i="95"/>
  <c r="AT1018" i="95"/>
  <c r="AT1320" i="95"/>
  <c r="AT716" i="95"/>
  <c r="AT1622" i="95"/>
  <c r="AT1471" i="95"/>
  <c r="AT2075" i="95"/>
  <c r="AT1924" i="95"/>
  <c r="AT1773" i="95"/>
  <c r="AT2830" i="95"/>
  <c r="AT2679" i="95"/>
  <c r="AT3283" i="95"/>
  <c r="AT2226" i="95"/>
  <c r="AT2528" i="95"/>
  <c r="AT3132" i="95"/>
  <c r="AT3434" i="95"/>
  <c r="AT2981" i="95"/>
  <c r="AT2377" i="95"/>
  <c r="AT3585" i="95"/>
  <c r="AT103" i="95"/>
  <c r="AT405" i="95"/>
  <c r="AT254" i="95"/>
  <c r="AT707" i="95"/>
  <c r="AT556" i="95"/>
  <c r="AT1009" i="95"/>
  <c r="AT858" i="95"/>
  <c r="AT1462" i="95"/>
  <c r="AT2066" i="95"/>
  <c r="AT1915" i="95"/>
  <c r="AT1160" i="95"/>
  <c r="AT1311" i="95"/>
  <c r="AT1613" i="95"/>
  <c r="AT1764" i="95"/>
  <c r="AT2670" i="95"/>
  <c r="AT3274" i="95"/>
  <c r="AT2519" i="95"/>
  <c r="AT3123" i="95"/>
  <c r="AT2368" i="95"/>
  <c r="AT2972" i="95"/>
  <c r="AT2821" i="95"/>
  <c r="AT3576" i="95"/>
  <c r="AT2217" i="95"/>
  <c r="AT3425" i="95"/>
  <c r="AT253" i="95"/>
  <c r="AT102" i="95"/>
  <c r="AT555" i="95"/>
  <c r="AT404" i="95"/>
  <c r="AT706" i="95"/>
  <c r="AT857" i="95"/>
  <c r="AT1008" i="95"/>
  <c r="AT1461" i="95"/>
  <c r="AT1159" i="95"/>
  <c r="AT1310" i="95"/>
  <c r="AT1914" i="95"/>
  <c r="AT1612" i="95"/>
  <c r="AT1763" i="95"/>
  <c r="AT2216" i="95"/>
  <c r="AT2518" i="95"/>
  <c r="AT3122" i="95"/>
  <c r="AT2367" i="95"/>
  <c r="AT2971" i="95"/>
  <c r="AT2065" i="95"/>
  <c r="AT2820" i="95"/>
  <c r="AT3575" i="95"/>
  <c r="AT2669" i="95"/>
  <c r="AT3424" i="95"/>
  <c r="AT3273" i="95"/>
  <c r="AT281" i="95"/>
  <c r="AT130" i="95"/>
  <c r="AT583" i="95"/>
  <c r="AT734" i="95"/>
  <c r="AT885" i="95"/>
  <c r="AT432" i="95"/>
  <c r="AT1036" i="95"/>
  <c r="AT1338" i="95"/>
  <c r="AT1942" i="95"/>
  <c r="AT1489" i="95"/>
  <c r="AT1791" i="95"/>
  <c r="AT1640" i="95"/>
  <c r="AT2244" i="95"/>
  <c r="AT2546" i="95"/>
  <c r="AT3150" i="95"/>
  <c r="AT2093" i="95"/>
  <c r="AT2395" i="95"/>
  <c r="AT2999" i="95"/>
  <c r="AT1187" i="95"/>
  <c r="AT2848" i="95"/>
  <c r="AT2697" i="95"/>
  <c r="AT3603" i="95"/>
  <c r="AT3452" i="95"/>
  <c r="AT3301" i="95"/>
  <c r="AT123" i="95"/>
  <c r="AT425" i="95"/>
  <c r="AT727" i="95"/>
  <c r="AT274" i="95"/>
  <c r="AT576" i="95"/>
  <c r="AT1029" i="95"/>
  <c r="AT1180" i="95"/>
  <c r="AT1482" i="95"/>
  <c r="AT878" i="95"/>
  <c r="AT2086" i="95"/>
  <c r="AT1633" i="95"/>
  <c r="AT1935" i="95"/>
  <c r="AT1784" i="95"/>
  <c r="AT2690" i="95"/>
  <c r="AT3294" i="95"/>
  <c r="AT2539" i="95"/>
  <c r="AT3143" i="95"/>
  <c r="AT2237" i="95"/>
  <c r="AT2388" i="95"/>
  <c r="AT2992" i="95"/>
  <c r="AT2841" i="95"/>
  <c r="AT3596" i="95"/>
  <c r="AT3445" i="95"/>
  <c r="AT1331" i="95"/>
  <c r="AT132" i="95"/>
  <c r="AT283" i="95"/>
  <c r="AT434" i="95"/>
  <c r="AT887" i="95"/>
  <c r="AT585" i="95"/>
  <c r="AT736" i="95"/>
  <c r="AT1189" i="95"/>
  <c r="AT1340" i="95"/>
  <c r="AT1642" i="95"/>
  <c r="AT1491" i="95"/>
  <c r="AT1944" i="95"/>
  <c r="AT2850" i="95"/>
  <c r="AT1793" i="95"/>
  <c r="AT2246" i="95"/>
  <c r="AT2699" i="95"/>
  <c r="AT3303" i="95"/>
  <c r="AT1038" i="95"/>
  <c r="AT2095" i="95"/>
  <c r="AT2548" i="95"/>
  <c r="AT3152" i="95"/>
  <c r="AT2397" i="95"/>
  <c r="AT3001" i="95"/>
  <c r="AT3605" i="95"/>
  <c r="AT3454" i="95"/>
  <c r="AT116" i="95"/>
  <c r="AT267" i="95"/>
  <c r="AT569" i="95"/>
  <c r="AT418" i="95"/>
  <c r="AT871" i="95"/>
  <c r="AT720" i="95"/>
  <c r="AT1173" i="95"/>
  <c r="AT1324" i="95"/>
  <c r="AT1626" i="95"/>
  <c r="AT1022" i="95"/>
  <c r="AT1475" i="95"/>
  <c r="AT1928" i="95"/>
  <c r="AT2834" i="95"/>
  <c r="AT1777" i="95"/>
  <c r="AT2230" i="95"/>
  <c r="AT2683" i="95"/>
  <c r="AT3287" i="95"/>
  <c r="AT2079" i="95"/>
  <c r="AT2532" i="95"/>
  <c r="AT3136" i="95"/>
  <c r="AT2381" i="95"/>
  <c r="AT3438" i="95"/>
  <c r="AT2985" i="95"/>
  <c r="AT3589" i="95"/>
  <c r="AT280" i="95"/>
  <c r="AT129" i="95"/>
  <c r="AT431" i="95"/>
  <c r="AT733" i="95"/>
  <c r="AT1488" i="95"/>
  <c r="AT1035" i="95"/>
  <c r="AT1337" i="95"/>
  <c r="AT884" i="95"/>
  <c r="AT1186" i="95"/>
  <c r="AT582" i="95"/>
  <c r="AT1790" i="95"/>
  <c r="AT1639" i="95"/>
  <c r="AT2092" i="95"/>
  <c r="AT2394" i="95"/>
  <c r="AT2998" i="95"/>
  <c r="AT2847" i="95"/>
  <c r="AT1941" i="95"/>
  <c r="AT2696" i="95"/>
  <c r="AT3300" i="95"/>
  <c r="AT2243" i="95"/>
  <c r="AT3451" i="95"/>
  <c r="AT2545" i="95"/>
  <c r="AT3149" i="95"/>
  <c r="AT3602" i="95"/>
  <c r="AT292" i="95"/>
  <c r="AT141" i="95"/>
  <c r="AT443" i="95"/>
  <c r="AT594" i="95"/>
  <c r="AT745" i="95"/>
  <c r="AT896" i="95"/>
  <c r="AT1500" i="95"/>
  <c r="AT1349" i="95"/>
  <c r="AT1047" i="95"/>
  <c r="AT1802" i="95"/>
  <c r="AT1198" i="95"/>
  <c r="AT1651" i="95"/>
  <c r="AT2104" i="95"/>
  <c r="AT2255" i="95"/>
  <c r="AT2406" i="95"/>
  <c r="AT3010" i="95"/>
  <c r="AT1953" i="95"/>
  <c r="AT2859" i="95"/>
  <c r="AT2708" i="95"/>
  <c r="AT3312" i="95"/>
  <c r="AT2557" i="95"/>
  <c r="AT3463" i="95"/>
  <c r="AT3614" i="95"/>
  <c r="AT3161" i="95"/>
  <c r="AT152" i="95"/>
  <c r="AT454" i="95"/>
  <c r="AT303" i="95"/>
  <c r="AT605" i="95"/>
  <c r="AT907" i="95"/>
  <c r="AT756" i="95"/>
  <c r="AT1360" i="95"/>
  <c r="AT1209" i="95"/>
  <c r="AT1058" i="95"/>
  <c r="AT1662" i="95"/>
  <c r="AT1511" i="95"/>
  <c r="AT1964" i="95"/>
  <c r="AT2115" i="95"/>
  <c r="AT2266" i="95"/>
  <c r="AT2870" i="95"/>
  <c r="AT2719" i="95"/>
  <c r="AT1813" i="95"/>
  <c r="AT2568" i="95"/>
  <c r="AT3172" i="95"/>
  <c r="AT2417" i="95"/>
  <c r="AT3021" i="95"/>
  <c r="AT3323" i="95"/>
  <c r="AT3625" i="95"/>
  <c r="AT3474" i="95"/>
  <c r="AT289" i="95"/>
  <c r="AT138" i="95"/>
  <c r="AT591" i="95"/>
  <c r="AT440" i="95"/>
  <c r="AT893" i="95"/>
  <c r="AT1044" i="95"/>
  <c r="AT1195" i="95"/>
  <c r="AT742" i="95"/>
  <c r="AT1346" i="95"/>
  <c r="AT1648" i="95"/>
  <c r="AT1950" i="95"/>
  <c r="AT1497" i="95"/>
  <c r="AT1799" i="95"/>
  <c r="AT2252" i="95"/>
  <c r="AT2554" i="95"/>
  <c r="AT3158" i="95"/>
  <c r="AT2101" i="95"/>
  <c r="AT2403" i="95"/>
  <c r="AT3007" i="95"/>
  <c r="AT2856" i="95"/>
  <c r="AT3309" i="95"/>
  <c r="AT3611" i="95"/>
  <c r="AT3460" i="95"/>
  <c r="AT2705" i="95"/>
  <c r="AT309" i="95"/>
  <c r="AT611" i="95"/>
  <c r="AT158" i="95"/>
  <c r="AT460" i="95"/>
  <c r="AT913" i="95"/>
  <c r="AT762" i="95"/>
  <c r="AT1366" i="95"/>
  <c r="AT1064" i="95"/>
  <c r="AT1970" i="95"/>
  <c r="AT1215" i="95"/>
  <c r="AT1819" i="95"/>
  <c r="AT2272" i="95"/>
  <c r="AT2574" i="95"/>
  <c r="AT3178" i="95"/>
  <c r="AT1668" i="95"/>
  <c r="AT2423" i="95"/>
  <c r="AT3027" i="95"/>
  <c r="AT2876" i="95"/>
  <c r="AT1517" i="95"/>
  <c r="AT2121" i="95"/>
  <c r="AT3631" i="95"/>
  <c r="AT2725" i="95"/>
  <c r="AT3329" i="95"/>
  <c r="AT3480" i="95"/>
  <c r="AT143" i="95"/>
  <c r="AT445" i="95"/>
  <c r="AT294" i="95"/>
  <c r="AT747" i="95"/>
  <c r="AT596" i="95"/>
  <c r="AT1049" i="95"/>
  <c r="AT898" i="95"/>
  <c r="AT1200" i="95"/>
  <c r="AT1502" i="95"/>
  <c r="AT1351" i="95"/>
  <c r="AT1653" i="95"/>
  <c r="AT2106" i="95"/>
  <c r="AT1955" i="95"/>
  <c r="AT1804" i="95"/>
  <c r="AT2710" i="95"/>
  <c r="AT3314" i="95"/>
  <c r="AT2257" i="95"/>
  <c r="AT2559" i="95"/>
  <c r="AT3163" i="95"/>
  <c r="AT2408" i="95"/>
  <c r="AT3012" i="95"/>
  <c r="AT3616" i="95"/>
  <c r="AT2861" i="95"/>
  <c r="AT3465" i="95"/>
  <c r="AT140" i="95"/>
  <c r="AT291" i="95"/>
  <c r="AT442" i="95"/>
  <c r="AT744" i="95"/>
  <c r="AT895" i="95"/>
  <c r="AT1197" i="95"/>
  <c r="AT1348" i="95"/>
  <c r="AT593" i="95"/>
  <c r="AT1046" i="95"/>
  <c r="AT1650" i="95"/>
  <c r="AT1499" i="95"/>
  <c r="AT1952" i="95"/>
  <c r="AT2858" i="95"/>
  <c r="AT2707" i="95"/>
  <c r="AT3311" i="95"/>
  <c r="AT2103" i="95"/>
  <c r="AT2556" i="95"/>
  <c r="AT3160" i="95"/>
  <c r="AT1801" i="95"/>
  <c r="AT3009" i="95"/>
  <c r="AT3462" i="95"/>
  <c r="AT2254" i="95"/>
  <c r="AT2405" i="95"/>
  <c r="AT3613" i="95"/>
  <c r="AT305" i="95"/>
  <c r="AT154" i="95"/>
  <c r="AT607" i="95"/>
  <c r="AT456" i="95"/>
  <c r="AT909" i="95"/>
  <c r="AT1060" i="95"/>
  <c r="AT758" i="95"/>
  <c r="AT1362" i="95"/>
  <c r="AT1211" i="95"/>
  <c r="AT1664" i="95"/>
  <c r="AT1966" i="95"/>
  <c r="AT1513" i="95"/>
  <c r="AT1815" i="95"/>
  <c r="AT2268" i="95"/>
  <c r="AT2570" i="95"/>
  <c r="AT3174" i="95"/>
  <c r="AT2117" i="95"/>
  <c r="AT2419" i="95"/>
  <c r="AT3023" i="95"/>
  <c r="AT2872" i="95"/>
  <c r="AT3627" i="95"/>
  <c r="AT3325" i="95"/>
  <c r="AT3476" i="95"/>
  <c r="AT2721" i="95"/>
  <c r="AT288" i="95"/>
  <c r="AT137" i="95"/>
  <c r="AT439" i="95"/>
  <c r="AT590" i="95"/>
  <c r="AT741" i="95"/>
  <c r="AT1194" i="95"/>
  <c r="AT1496" i="95"/>
  <c r="AT1345" i="95"/>
  <c r="AT892" i="95"/>
  <c r="AT1043" i="95"/>
  <c r="AT1798" i="95"/>
  <c r="AT2100" i="95"/>
  <c r="AT1949" i="95"/>
  <c r="AT2402" i="95"/>
  <c r="AT3006" i="95"/>
  <c r="AT1647" i="95"/>
  <c r="AT2251" i="95"/>
  <c r="AT2855" i="95"/>
  <c r="AT2704" i="95"/>
  <c r="AT3308" i="95"/>
  <c r="AT3459" i="95"/>
  <c r="AT3610" i="95"/>
  <c r="AT3157" i="95"/>
  <c r="AT2553" i="95"/>
  <c r="AT59" i="95"/>
  <c r="AT361" i="95"/>
  <c r="AT663" i="95"/>
  <c r="AT512" i="95"/>
  <c r="AT210" i="95"/>
  <c r="AT965" i="95"/>
  <c r="AT814" i="95"/>
  <c r="AT1116" i="95"/>
  <c r="AT1418" i="95"/>
  <c r="AT2022" i="95"/>
  <c r="AT1569" i="95"/>
  <c r="AT1871" i="95"/>
  <c r="AT1720" i="95"/>
  <c r="AT2626" i="95"/>
  <c r="AT3230" i="95"/>
  <c r="AT2173" i="95"/>
  <c r="AT2475" i="95"/>
  <c r="AT3079" i="95"/>
  <c r="AT2324" i="95"/>
  <c r="AT2928" i="95"/>
  <c r="AT2777" i="95"/>
  <c r="AT3532" i="95"/>
  <c r="AT1267" i="95"/>
  <c r="AT3381" i="95"/>
  <c r="AT216" i="95"/>
  <c r="AT65" i="95"/>
  <c r="AT518" i="95"/>
  <c r="AT367" i="95"/>
  <c r="AT669" i="95"/>
  <c r="AT820" i="95"/>
  <c r="AT1424" i="95"/>
  <c r="AT971" i="95"/>
  <c r="AT1273" i="95"/>
  <c r="AT1122" i="95"/>
  <c r="AT1726" i="95"/>
  <c r="AT1575" i="95"/>
  <c r="AT2028" i="95"/>
  <c r="AT2179" i="95"/>
  <c r="AT2330" i="95"/>
  <c r="AT2934" i="95"/>
  <c r="AT2783" i="95"/>
  <c r="AT1877" i="95"/>
  <c r="AT2632" i="95"/>
  <c r="AT3236" i="95"/>
  <c r="AT3387" i="95"/>
  <c r="AT2481" i="95"/>
  <c r="AT3085" i="95"/>
  <c r="AT3538" i="95"/>
  <c r="AT264" i="95"/>
  <c r="AT113" i="95"/>
  <c r="AT415" i="95"/>
  <c r="AT717" i="95"/>
  <c r="AT566" i="95"/>
  <c r="AT1472" i="95"/>
  <c r="AT1019" i="95"/>
  <c r="AT1321" i="95"/>
  <c r="AT868" i="95"/>
  <c r="AT1170" i="95"/>
  <c r="AT1774" i="95"/>
  <c r="AT1623" i="95"/>
  <c r="AT2076" i="95"/>
  <c r="AT2378" i="95"/>
  <c r="AT2982" i="95"/>
  <c r="AT2831" i="95"/>
  <c r="AT1925" i="95"/>
  <c r="AT2680" i="95"/>
  <c r="AT3284" i="95"/>
  <c r="AT3435" i="95"/>
  <c r="AT2227" i="95"/>
  <c r="AT2529" i="95"/>
  <c r="AT3586" i="95"/>
  <c r="AT3133" i="95"/>
  <c r="AT248" i="95"/>
  <c r="AT97" i="95"/>
  <c r="AT399" i="95"/>
  <c r="AT701" i="95"/>
  <c r="AT550" i="95"/>
  <c r="AT1456" i="95"/>
  <c r="AT1003" i="95"/>
  <c r="AT1305" i="95"/>
  <c r="AT852" i="95"/>
  <c r="AT1154" i="95"/>
  <c r="AT1758" i="95"/>
  <c r="AT1607" i="95"/>
  <c r="AT2060" i="95"/>
  <c r="AT2362" i="95"/>
  <c r="AT2966" i="95"/>
  <c r="AT2815" i="95"/>
  <c r="AT1909" i="95"/>
  <c r="AT2664" i="95"/>
  <c r="AT3268" i="95"/>
  <c r="AT3419" i="95"/>
  <c r="AT3117" i="95"/>
  <c r="AT3570" i="95"/>
  <c r="AT2513" i="95"/>
  <c r="AT2211" i="95"/>
  <c r="AT119" i="95"/>
  <c r="AT421" i="95"/>
  <c r="AT270" i="95"/>
  <c r="AT723" i="95"/>
  <c r="AT572" i="95"/>
  <c r="AT1025" i="95"/>
  <c r="AT874" i="95"/>
  <c r="AT1478" i="95"/>
  <c r="AT2082" i="95"/>
  <c r="AT1176" i="95"/>
  <c r="AT1931" i="95"/>
  <c r="AT1327" i="95"/>
  <c r="AT1629" i="95"/>
  <c r="AT1780" i="95"/>
  <c r="AT2686" i="95"/>
  <c r="AT3290" i="95"/>
  <c r="AT2535" i="95"/>
  <c r="AT3139" i="95"/>
  <c r="AT2384" i="95"/>
  <c r="AT2988" i="95"/>
  <c r="AT2837" i="95"/>
  <c r="AT3592" i="95"/>
  <c r="AT2233" i="95"/>
  <c r="AT3441" i="95"/>
  <c r="AT136" i="95"/>
  <c r="AT438" i="95"/>
  <c r="AT287" i="95"/>
  <c r="AT589" i="95"/>
  <c r="AT891" i="95"/>
  <c r="AT740" i="95"/>
  <c r="AT1193" i="95"/>
  <c r="AT1344" i="95"/>
  <c r="AT1042" i="95"/>
  <c r="AT1646" i="95"/>
  <c r="AT1495" i="95"/>
  <c r="AT1948" i="95"/>
  <c r="AT2099" i="95"/>
  <c r="AT2250" i="95"/>
  <c r="AT2854" i="95"/>
  <c r="AT2703" i="95"/>
  <c r="AT3307" i="95"/>
  <c r="AT1797" i="95"/>
  <c r="AT2552" i="95"/>
  <c r="AT3156" i="95"/>
  <c r="AT3005" i="95"/>
  <c r="AT2401" i="95"/>
  <c r="AT3458" i="95"/>
  <c r="AT3609" i="95"/>
  <c r="AT300" i="95"/>
  <c r="AT149" i="95"/>
  <c r="AT451" i="95"/>
  <c r="AT602" i="95"/>
  <c r="AT753" i="95"/>
  <c r="AT904" i="95"/>
  <c r="AT1055" i="95"/>
  <c r="AT1508" i="95"/>
  <c r="AT1357" i="95"/>
  <c r="AT1206" i="95"/>
  <c r="AT1659" i="95"/>
  <c r="AT1810" i="95"/>
  <c r="AT2112" i="95"/>
  <c r="AT2414" i="95"/>
  <c r="AT3018" i="95"/>
  <c r="AT2867" i="95"/>
  <c r="AT2263" i="95"/>
  <c r="AT2716" i="95"/>
  <c r="AT3320" i="95"/>
  <c r="AT3169" i="95"/>
  <c r="AT3471" i="95"/>
  <c r="AT1961" i="95"/>
  <c r="AT2565" i="95"/>
  <c r="AT3622" i="95"/>
  <c r="AT87" i="95"/>
  <c r="AT389" i="95"/>
  <c r="AT238" i="95"/>
  <c r="AT691" i="95"/>
  <c r="AT540" i="95"/>
  <c r="AT993" i="95"/>
  <c r="AT1446" i="95"/>
  <c r="AT842" i="95"/>
  <c r="AT2050" i="95"/>
  <c r="AT1899" i="95"/>
  <c r="AT1295" i="95"/>
  <c r="AT1597" i="95"/>
  <c r="AT1748" i="95"/>
  <c r="AT1144" i="95"/>
  <c r="AT2654" i="95"/>
  <c r="AT3258" i="95"/>
  <c r="AT2503" i="95"/>
  <c r="AT3107" i="95"/>
  <c r="AT2352" i="95"/>
  <c r="AT2956" i="95"/>
  <c r="AT2201" i="95"/>
  <c r="AT2805" i="95"/>
  <c r="AT3560" i="95"/>
  <c r="AT3409" i="95"/>
  <c r="AT60" i="95"/>
  <c r="AT211" i="95"/>
  <c r="AT513" i="95"/>
  <c r="AT362" i="95"/>
  <c r="AT664" i="95"/>
  <c r="AT815" i="95"/>
  <c r="AT1117" i="95"/>
  <c r="AT1268" i="95"/>
  <c r="AT966" i="95"/>
  <c r="AT1570" i="95"/>
  <c r="AT2174" i="95"/>
  <c r="AT2023" i="95"/>
  <c r="AT1419" i="95"/>
  <c r="AT1872" i="95"/>
  <c r="AT2778" i="95"/>
  <c r="AT2627" i="95"/>
  <c r="AT3231" i="95"/>
  <c r="AT2476" i="95"/>
  <c r="AT3080" i="95"/>
  <c r="AT2929" i="95"/>
  <c r="AT3382" i="95"/>
  <c r="AT2325" i="95"/>
  <c r="AT3533" i="95"/>
  <c r="AT1721" i="95"/>
  <c r="AT92" i="95"/>
  <c r="AT243" i="95"/>
  <c r="AT545" i="95"/>
  <c r="AT394" i="95"/>
  <c r="AT696" i="95"/>
  <c r="AT847" i="95"/>
  <c r="AT1149" i="95"/>
  <c r="AT1300" i="95"/>
  <c r="AT998" i="95"/>
  <c r="AT1602" i="95"/>
  <c r="AT2055" i="95"/>
  <c r="AT1451" i="95"/>
  <c r="AT1904" i="95"/>
  <c r="AT2810" i="95"/>
  <c r="AT2659" i="95"/>
  <c r="AT3263" i="95"/>
  <c r="AT2508" i="95"/>
  <c r="AT3112" i="95"/>
  <c r="AT2961" i="95"/>
  <c r="AT1753" i="95"/>
  <c r="AT2206" i="95"/>
  <c r="AT2357" i="95"/>
  <c r="AT3565" i="95"/>
  <c r="AT3414" i="95"/>
  <c r="AT356" i="95"/>
  <c r="AT205" i="95"/>
  <c r="AT54" i="95"/>
  <c r="AT507" i="95"/>
  <c r="AT658" i="95"/>
  <c r="AT809" i="95"/>
  <c r="AT1564" i="95"/>
  <c r="AT960" i="95"/>
  <c r="AT1413" i="95"/>
  <c r="AT1111" i="95"/>
  <c r="AT1262" i="95"/>
  <c r="AT1866" i="95"/>
  <c r="AT1715" i="95"/>
  <c r="AT2168" i="95"/>
  <c r="AT2470" i="95"/>
  <c r="AT3074" i="95"/>
  <c r="AT2319" i="95"/>
  <c r="AT2923" i="95"/>
  <c r="AT2017" i="95"/>
  <c r="AT2772" i="95"/>
  <c r="AT3527" i="95"/>
  <c r="AT2621" i="95"/>
  <c r="AT3376" i="95"/>
  <c r="AT3225" i="95"/>
  <c r="AT232" i="95"/>
  <c r="AT81" i="95"/>
  <c r="AT534" i="95"/>
  <c r="AT383" i="95"/>
  <c r="AT685" i="95"/>
  <c r="AT836" i="95"/>
  <c r="AT1440" i="95"/>
  <c r="AT987" i="95"/>
  <c r="AT1289" i="95"/>
  <c r="AT1138" i="95"/>
  <c r="AT1742" i="95"/>
  <c r="AT1591" i="95"/>
  <c r="AT2044" i="95"/>
  <c r="AT2346" i="95"/>
  <c r="AT2950" i="95"/>
  <c r="AT2799" i="95"/>
  <c r="AT1893" i="95"/>
  <c r="AT2648" i="95"/>
  <c r="AT3252" i="95"/>
  <c r="AT3403" i="95"/>
  <c r="AT2497" i="95"/>
  <c r="AT2195" i="95"/>
  <c r="AT3101" i="95"/>
  <c r="AT3554" i="95"/>
  <c r="AT80" i="95"/>
  <c r="AT533" i="95"/>
  <c r="AT382" i="95"/>
  <c r="AT231" i="95"/>
  <c r="AT835" i="95"/>
  <c r="AT1137" i="95"/>
  <c r="AT986" i="95"/>
  <c r="AT1288" i="95"/>
  <c r="AT1590" i="95"/>
  <c r="AT2043" i="95"/>
  <c r="AT684" i="95"/>
  <c r="AT1892" i="95"/>
  <c r="AT1741" i="95"/>
  <c r="AT2798" i="95"/>
  <c r="AT2647" i="95"/>
  <c r="AT3251" i="95"/>
  <c r="AT2194" i="95"/>
  <c r="AT2496" i="95"/>
  <c r="AT3100" i="95"/>
  <c r="AT3402" i="95"/>
  <c r="AT2949" i="95"/>
  <c r="AT2345" i="95"/>
  <c r="AT1439" i="95"/>
  <c r="AT3553" i="95"/>
  <c r="AT88" i="95"/>
  <c r="AT541" i="95"/>
  <c r="AT390" i="95"/>
  <c r="AT239" i="95"/>
  <c r="AT843" i="95"/>
  <c r="AT692" i="95"/>
  <c r="AT1145" i="95"/>
  <c r="AT1296" i="95"/>
  <c r="AT994" i="95"/>
  <c r="AT1598" i="95"/>
  <c r="AT1447" i="95"/>
  <c r="AT2051" i="95"/>
  <c r="AT1900" i="95"/>
  <c r="AT2202" i="95"/>
  <c r="AT2806" i="95"/>
  <c r="AT2655" i="95"/>
  <c r="AT3259" i="95"/>
  <c r="AT1749" i="95"/>
  <c r="AT2504" i="95"/>
  <c r="AT3108" i="95"/>
  <c r="AT2957" i="95"/>
  <c r="AT3410" i="95"/>
  <c r="AT2353" i="95"/>
  <c r="AT3561" i="95"/>
  <c r="AT75" i="95"/>
  <c r="AT377" i="95"/>
  <c r="AT679" i="95"/>
  <c r="AT528" i="95"/>
  <c r="AT981" i="95"/>
  <c r="AT226" i="95"/>
  <c r="AT830" i="95"/>
  <c r="AT1132" i="95"/>
  <c r="AT1434" i="95"/>
  <c r="AT2038" i="95"/>
  <c r="AT1585" i="95"/>
  <c r="AT1887" i="95"/>
  <c r="AT1736" i="95"/>
  <c r="AT1283" i="95"/>
  <c r="AT2642" i="95"/>
  <c r="AT3246" i="95"/>
  <c r="AT2491" i="95"/>
  <c r="AT3095" i="95"/>
  <c r="AT2189" i="95"/>
  <c r="AT2340" i="95"/>
  <c r="AT2944" i="95"/>
  <c r="AT2793" i="95"/>
  <c r="AT3548" i="95"/>
  <c r="AT3397" i="95"/>
  <c r="AT84" i="95"/>
  <c r="AT235" i="95"/>
  <c r="AT537" i="95"/>
  <c r="AT386" i="95"/>
  <c r="AT839" i="95"/>
  <c r="AT688" i="95"/>
  <c r="AT1141" i="95"/>
  <c r="AT1292" i="95"/>
  <c r="AT1594" i="95"/>
  <c r="AT1443" i="95"/>
  <c r="AT2047" i="95"/>
  <c r="AT990" i="95"/>
  <c r="AT1896" i="95"/>
  <c r="AT2802" i="95"/>
  <c r="AT1745" i="95"/>
  <c r="AT2198" i="95"/>
  <c r="AT2651" i="95"/>
  <c r="AT3255" i="95"/>
  <c r="AT2500" i="95"/>
  <c r="AT3104" i="95"/>
  <c r="AT2349" i="95"/>
  <c r="AT3406" i="95"/>
  <c r="AT2953" i="95"/>
  <c r="AT3557" i="95"/>
  <c r="AT209" i="95"/>
  <c r="AT58" i="95"/>
  <c r="AT511" i="95"/>
  <c r="AT360" i="95"/>
  <c r="AT813" i="95"/>
  <c r="AT964" i="95"/>
  <c r="AT1568" i="95"/>
  <c r="AT1115" i="95"/>
  <c r="AT1417" i="95"/>
  <c r="AT1266" i="95"/>
  <c r="AT1870" i="95"/>
  <c r="AT662" i="95"/>
  <c r="AT1719" i="95"/>
  <c r="AT2172" i="95"/>
  <c r="AT2474" i="95"/>
  <c r="AT3078" i="95"/>
  <c r="AT2323" i="95"/>
  <c r="AT2927" i="95"/>
  <c r="AT2776" i="95"/>
  <c r="AT3229" i="95"/>
  <c r="AT3531" i="95"/>
  <c r="AT3380" i="95"/>
  <c r="AT2021" i="95"/>
  <c r="AT2625" i="95"/>
  <c r="AT104" i="95"/>
  <c r="AT557" i="95"/>
  <c r="AT406" i="95"/>
  <c r="AT255" i="95"/>
  <c r="AT859" i="95"/>
  <c r="AT708" i="95"/>
  <c r="AT1161" i="95"/>
  <c r="AT1312" i="95"/>
  <c r="AT1010" i="95"/>
  <c r="AT1614" i="95"/>
  <c r="AT1463" i="95"/>
  <c r="AT2067" i="95"/>
  <c r="AT1916" i="95"/>
  <c r="AT2218" i="95"/>
  <c r="AT2822" i="95"/>
  <c r="AT2671" i="95"/>
  <c r="AT3275" i="95"/>
  <c r="AT1765" i="95"/>
  <c r="AT2520" i="95"/>
  <c r="AT3124" i="95"/>
  <c r="AT2369" i="95"/>
  <c r="AT2973" i="95"/>
  <c r="AT3577" i="95"/>
  <c r="AT3426" i="95"/>
  <c r="AT256" i="95"/>
  <c r="AT105" i="95"/>
  <c r="AT407" i="95"/>
  <c r="AT558" i="95"/>
  <c r="AT709" i="95"/>
  <c r="AT1162" i="95"/>
  <c r="AT1464" i="95"/>
  <c r="AT1313" i="95"/>
  <c r="AT860" i="95"/>
  <c r="AT1766" i="95"/>
  <c r="AT1011" i="95"/>
  <c r="AT2068" i="95"/>
  <c r="AT1917" i="95"/>
  <c r="AT2370" i="95"/>
  <c r="AT2974" i="95"/>
  <c r="AT2219" i="95"/>
  <c r="AT2823" i="95"/>
  <c r="AT2672" i="95"/>
  <c r="AT3276" i="95"/>
  <c r="AT3427" i="95"/>
  <c r="AT1615" i="95"/>
  <c r="AT3125" i="95"/>
  <c r="AT2521" i="95"/>
  <c r="AT3578" i="95"/>
  <c r="AT108" i="95"/>
  <c r="AT259" i="95"/>
  <c r="AT561" i="95"/>
  <c r="AT410" i="95"/>
  <c r="AT712" i="95"/>
  <c r="AT863" i="95"/>
  <c r="AT1165" i="95"/>
  <c r="AT1316" i="95"/>
  <c r="AT1014" i="95"/>
  <c r="AT1618" i="95"/>
  <c r="AT2071" i="95"/>
  <c r="AT1467" i="95"/>
  <c r="AT1920" i="95"/>
  <c r="AT2826" i="95"/>
  <c r="AT2675" i="95"/>
  <c r="AT3279" i="95"/>
  <c r="AT2524" i="95"/>
  <c r="AT3128" i="95"/>
  <c r="AT2222" i="95"/>
  <c r="AT2977" i="95"/>
  <c r="AT3430" i="95"/>
  <c r="AT1769" i="95"/>
  <c r="AT2373" i="95"/>
  <c r="AT3581" i="95"/>
  <c r="AT249" i="95"/>
  <c r="AT98" i="95"/>
  <c r="AT551" i="95"/>
  <c r="AT702" i="95"/>
  <c r="AT853" i="95"/>
  <c r="AT1457" i="95"/>
  <c r="AT1004" i="95"/>
  <c r="AT1306" i="95"/>
  <c r="AT1910" i="95"/>
  <c r="AT1155" i="95"/>
  <c r="AT1759" i="95"/>
  <c r="AT1608" i="95"/>
  <c r="AT2212" i="95"/>
  <c r="AT2514" i="95"/>
  <c r="AT3118" i="95"/>
  <c r="AT2061" i="95"/>
  <c r="AT2363" i="95"/>
  <c r="AT2967" i="95"/>
  <c r="AT400" i="95"/>
  <c r="AT2816" i="95"/>
  <c r="AT2665" i="95"/>
  <c r="AT3571" i="95"/>
  <c r="AT3420" i="95"/>
  <c r="AT3269" i="95"/>
  <c r="AT107" i="95"/>
  <c r="AT409" i="95"/>
  <c r="AT711" i="95"/>
  <c r="AT560" i="95"/>
  <c r="AT1013" i="95"/>
  <c r="AT258" i="95"/>
  <c r="AT1164" i="95"/>
  <c r="AT1466" i="95"/>
  <c r="AT2070" i="95"/>
  <c r="AT1617" i="95"/>
  <c r="AT1919" i="95"/>
  <c r="AT862" i="95"/>
  <c r="AT1768" i="95"/>
  <c r="AT2674" i="95"/>
  <c r="AT3278" i="95"/>
  <c r="AT2523" i="95"/>
  <c r="AT3127" i="95"/>
  <c r="AT1315" i="95"/>
  <c r="AT2221" i="95"/>
  <c r="AT2372" i="95"/>
  <c r="AT2976" i="95"/>
  <c r="AT2825" i="95"/>
  <c r="AT3580" i="95"/>
  <c r="AT3429" i="95"/>
  <c r="AT131" i="95"/>
  <c r="AT433" i="95"/>
  <c r="AT735" i="95"/>
  <c r="AT584" i="95"/>
  <c r="AT282" i="95"/>
  <c r="AT1037" i="95"/>
  <c r="AT1188" i="95"/>
  <c r="AT1490" i="95"/>
  <c r="AT2094" i="95"/>
  <c r="AT886" i="95"/>
  <c r="AT1339" i="95"/>
  <c r="AT1943" i="95"/>
  <c r="AT1792" i="95"/>
  <c r="AT1641" i="95"/>
  <c r="AT2245" i="95"/>
  <c r="AT2698" i="95"/>
  <c r="AT3302" i="95"/>
  <c r="AT2547" i="95"/>
  <c r="AT3151" i="95"/>
  <c r="AT2396" i="95"/>
  <c r="AT3000" i="95"/>
  <c r="AT3604" i="95"/>
  <c r="AT2849" i="95"/>
  <c r="AT3453" i="95"/>
  <c r="AT273" i="95"/>
  <c r="AT122" i="95"/>
  <c r="AT575" i="95"/>
  <c r="AT424" i="95"/>
  <c r="AT877" i="95"/>
  <c r="AT1028" i="95"/>
  <c r="AT1179" i="95"/>
  <c r="AT1330" i="95"/>
  <c r="AT726" i="95"/>
  <c r="AT1632" i="95"/>
  <c r="AT1934" i="95"/>
  <c r="AT1481" i="95"/>
  <c r="AT1783" i="95"/>
  <c r="AT2236" i="95"/>
  <c r="AT2538" i="95"/>
  <c r="AT3142" i="95"/>
  <c r="AT2085" i="95"/>
  <c r="AT2387" i="95"/>
  <c r="AT2991" i="95"/>
  <c r="AT2840" i="95"/>
  <c r="AT3293" i="95"/>
  <c r="AT3595" i="95"/>
  <c r="AT3444" i="95"/>
  <c r="AT2689" i="95"/>
  <c r="AT276" i="95"/>
  <c r="AT125" i="95"/>
  <c r="AT427" i="95"/>
  <c r="AT578" i="95"/>
  <c r="AT729" i="95"/>
  <c r="AT880" i="95"/>
  <c r="AT1484" i="95"/>
  <c r="AT1333" i="95"/>
  <c r="AT1031" i="95"/>
  <c r="AT1786" i="95"/>
  <c r="AT1182" i="95"/>
  <c r="AT1635" i="95"/>
  <c r="AT2088" i="95"/>
  <c r="AT2239" i="95"/>
  <c r="AT2390" i="95"/>
  <c r="AT2994" i="95"/>
  <c r="AT1937" i="95"/>
  <c r="AT2843" i="95"/>
  <c r="AT2692" i="95"/>
  <c r="AT3296" i="95"/>
  <c r="AT2541" i="95"/>
  <c r="AT3447" i="95"/>
  <c r="AT3598" i="95"/>
  <c r="AT3145" i="95"/>
  <c r="AT128" i="95"/>
  <c r="AT430" i="95"/>
  <c r="AT279" i="95"/>
  <c r="AT883" i="95"/>
  <c r="AT581" i="95"/>
  <c r="AT1185" i="95"/>
  <c r="AT732" i="95"/>
  <c r="AT1034" i="95"/>
  <c r="AT1336" i="95"/>
  <c r="AT1638" i="95"/>
  <c r="AT1487" i="95"/>
  <c r="AT1940" i="95"/>
  <c r="AT1789" i="95"/>
  <c r="AT2091" i="95"/>
  <c r="AT2846" i="95"/>
  <c r="AT2695" i="95"/>
  <c r="AT3299" i="95"/>
  <c r="AT2242" i="95"/>
  <c r="AT2544" i="95"/>
  <c r="AT3148" i="95"/>
  <c r="AT3450" i="95"/>
  <c r="AT2997" i="95"/>
  <c r="AT3601" i="95"/>
  <c r="AT2393" i="95"/>
  <c r="AT265" i="95"/>
  <c r="AT114" i="95"/>
  <c r="AT567" i="95"/>
  <c r="AT718" i="95"/>
  <c r="AT869" i="95"/>
  <c r="AT416" i="95"/>
  <c r="AT1020" i="95"/>
  <c r="AT1322" i="95"/>
  <c r="AT1171" i="95"/>
  <c r="AT1926" i="95"/>
  <c r="AT1473" i="95"/>
  <c r="AT1775" i="95"/>
  <c r="AT1624" i="95"/>
  <c r="AT2228" i="95"/>
  <c r="AT2530" i="95"/>
  <c r="AT3134" i="95"/>
  <c r="AT2077" i="95"/>
  <c r="AT2379" i="95"/>
  <c r="AT2983" i="95"/>
  <c r="AT2832" i="95"/>
  <c r="AT2681" i="95"/>
  <c r="AT3587" i="95"/>
  <c r="AT3436" i="95"/>
  <c r="AT3285" i="95"/>
  <c r="AT156" i="95"/>
  <c r="AT307" i="95"/>
  <c r="AT458" i="95"/>
  <c r="AT911" i="95"/>
  <c r="AT760" i="95"/>
  <c r="AT609" i="95"/>
  <c r="AT1364" i="95"/>
  <c r="AT1062" i="95"/>
  <c r="AT1213" i="95"/>
  <c r="AT1666" i="95"/>
  <c r="AT1515" i="95"/>
  <c r="AT1968" i="95"/>
  <c r="AT2874" i="95"/>
  <c r="AT2723" i="95"/>
  <c r="AT2119" i="95"/>
  <c r="AT2572" i="95"/>
  <c r="AT3176" i="95"/>
  <c r="AT3025" i="95"/>
  <c r="AT3327" i="95"/>
  <c r="AT3478" i="95"/>
  <c r="AT1817" i="95"/>
  <c r="AT2270" i="95"/>
  <c r="AT2421" i="95"/>
  <c r="AT3629" i="95"/>
  <c r="AT144" i="95"/>
  <c r="AT446" i="95"/>
  <c r="AT295" i="95"/>
  <c r="AT899" i="95"/>
  <c r="AT597" i="95"/>
  <c r="AT1201" i="95"/>
  <c r="AT1050" i="95"/>
  <c r="AT1352" i="95"/>
  <c r="AT1654" i="95"/>
  <c r="AT1503" i="95"/>
  <c r="AT748" i="95"/>
  <c r="AT1956" i="95"/>
  <c r="AT1805" i="95"/>
  <c r="AT2107" i="95"/>
  <c r="AT2862" i="95"/>
  <c r="AT2711" i="95"/>
  <c r="AT2258" i="95"/>
  <c r="AT2560" i="95"/>
  <c r="AT3164" i="95"/>
  <c r="AT3013" i="95"/>
  <c r="AT2409" i="95"/>
  <c r="AT3315" i="95"/>
  <c r="AT3617" i="95"/>
  <c r="AT3466" i="95"/>
  <c r="AT312" i="95"/>
  <c r="AT161" i="95"/>
  <c r="AT463" i="95"/>
  <c r="AT765" i="95"/>
  <c r="AT1520" i="95"/>
  <c r="AT614" i="95"/>
  <c r="AT1067" i="95"/>
  <c r="AT1369" i="95"/>
  <c r="AT916" i="95"/>
  <c r="AT1218" i="95"/>
  <c r="AT1822" i="95"/>
  <c r="AT1671" i="95"/>
  <c r="AT2124" i="95"/>
  <c r="AT2426" i="95"/>
  <c r="AT3030" i="95"/>
  <c r="AT2879" i="95"/>
  <c r="AT1973" i="95"/>
  <c r="AT2728" i="95"/>
  <c r="AT3332" i="95"/>
  <c r="AT3483" i="95"/>
  <c r="AT2577" i="95"/>
  <c r="AT2275" i="95"/>
  <c r="AT3181" i="95"/>
  <c r="AT3634" i="95"/>
  <c r="AT304" i="95"/>
  <c r="AT153" i="95"/>
  <c r="AT455" i="95"/>
  <c r="AT606" i="95"/>
  <c r="AT757" i="95"/>
  <c r="AT1512" i="95"/>
  <c r="AT1361" i="95"/>
  <c r="AT908" i="95"/>
  <c r="AT1210" i="95"/>
  <c r="AT1814" i="95"/>
  <c r="AT2116" i="95"/>
  <c r="AT1663" i="95"/>
  <c r="AT1965" i="95"/>
  <c r="AT2418" i="95"/>
  <c r="AT3022" i="95"/>
  <c r="AT2267" i="95"/>
  <c r="AT2871" i="95"/>
  <c r="AT2720" i="95"/>
  <c r="AT3324" i="95"/>
  <c r="AT3475" i="95"/>
  <c r="AT1059" i="95"/>
  <c r="AT3173" i="95"/>
  <c r="AT3626" i="95"/>
  <c r="AT2569" i="95"/>
  <c r="AT296" i="95"/>
  <c r="AT145" i="95"/>
  <c r="AT447" i="95"/>
  <c r="AT749" i="95"/>
  <c r="AT1504" i="95"/>
  <c r="AT1051" i="95"/>
  <c r="AT1353" i="95"/>
  <c r="AT598" i="95"/>
  <c r="AT900" i="95"/>
  <c r="AT1202" i="95"/>
  <c r="AT1806" i="95"/>
  <c r="AT1655" i="95"/>
  <c r="AT2108" i="95"/>
  <c r="AT2410" i="95"/>
  <c r="AT3014" i="95"/>
  <c r="AT2863" i="95"/>
  <c r="AT1957" i="95"/>
  <c r="AT2712" i="95"/>
  <c r="AT3316" i="95"/>
  <c r="AT3467" i="95"/>
  <c r="AT3165" i="95"/>
  <c r="AT3618" i="95"/>
  <c r="AT2561" i="95"/>
  <c r="AT2259" i="95"/>
  <c r="AT135" i="95"/>
  <c r="AT437" i="95"/>
  <c r="AT286" i="95"/>
  <c r="AT739" i="95"/>
  <c r="AT1041" i="95"/>
  <c r="AT588" i="95"/>
  <c r="AT890" i="95"/>
  <c r="AT1494" i="95"/>
  <c r="AT1192" i="95"/>
  <c r="AT2098" i="95"/>
  <c r="AT1947" i="95"/>
  <c r="AT1343" i="95"/>
  <c r="AT1645" i="95"/>
  <c r="AT1796" i="95"/>
  <c r="AT2702" i="95"/>
  <c r="AT3306" i="95"/>
  <c r="AT2551" i="95"/>
  <c r="AT3155" i="95"/>
  <c r="AT2400" i="95"/>
  <c r="AT3004" i="95"/>
  <c r="AT2853" i="95"/>
  <c r="AT2249" i="95"/>
  <c r="AT3608" i="95"/>
  <c r="AT3457" i="95"/>
  <c r="AT155" i="95"/>
  <c r="AT457" i="95"/>
  <c r="AT759" i="95"/>
  <c r="AT306" i="95"/>
  <c r="AT608" i="95"/>
  <c r="AT1061" i="95"/>
  <c r="AT1212" i="95"/>
  <c r="AT1514" i="95"/>
  <c r="AT910" i="95"/>
  <c r="AT2118" i="95"/>
  <c r="AT1665" i="95"/>
  <c r="AT1967" i="95"/>
  <c r="AT1816" i="95"/>
  <c r="AT2722" i="95"/>
  <c r="AT3326" i="95"/>
  <c r="AT1363" i="95"/>
  <c r="AT2571" i="95"/>
  <c r="AT3175" i="95"/>
  <c r="AT2269" i="95"/>
  <c r="AT2420" i="95"/>
  <c r="AT3024" i="95"/>
  <c r="AT2873" i="95"/>
  <c r="AT3628" i="95"/>
  <c r="AT3477" i="95"/>
  <c r="AT91" i="95"/>
  <c r="AT393" i="95"/>
  <c r="AT695" i="95"/>
  <c r="AT242" i="95"/>
  <c r="AT544" i="95"/>
  <c r="AT997" i="95"/>
  <c r="AT846" i="95"/>
  <c r="AT1148" i="95"/>
  <c r="AT1450" i="95"/>
  <c r="AT2054" i="95"/>
  <c r="AT1601" i="95"/>
  <c r="AT1903" i="95"/>
  <c r="AT1752" i="95"/>
  <c r="AT2658" i="95"/>
  <c r="AT3262" i="95"/>
  <c r="AT1299" i="95"/>
  <c r="AT2507" i="95"/>
  <c r="AT3111" i="95"/>
  <c r="AT2205" i="95"/>
  <c r="AT2356" i="95"/>
  <c r="AT2960" i="95"/>
  <c r="AT2809" i="95"/>
  <c r="AT3564" i="95"/>
  <c r="AT3413" i="95"/>
  <c r="AT224" i="95"/>
  <c r="AT73" i="95"/>
  <c r="AT526" i="95"/>
  <c r="AT375" i="95"/>
  <c r="AT828" i="95"/>
  <c r="AT677" i="95"/>
  <c r="AT1130" i="95"/>
  <c r="AT1432" i="95"/>
  <c r="AT1281" i="95"/>
  <c r="AT979" i="95"/>
  <c r="AT1734" i="95"/>
  <c r="AT2036" i="95"/>
  <c r="AT1885" i="95"/>
  <c r="AT2338" i="95"/>
  <c r="AT2942" i="95"/>
  <c r="AT1583" i="95"/>
  <c r="AT2187" i="95"/>
  <c r="AT2791" i="95"/>
  <c r="AT2640" i="95"/>
  <c r="AT3244" i="95"/>
  <c r="AT3395" i="95"/>
  <c r="AT3093" i="95"/>
  <c r="AT2489" i="95"/>
  <c r="AT3546" i="95"/>
  <c r="AT64" i="95"/>
  <c r="AT517" i="95"/>
  <c r="AT366" i="95"/>
  <c r="AT215" i="95"/>
  <c r="AT819" i="95"/>
  <c r="AT1121" i="95"/>
  <c r="AT668" i="95"/>
  <c r="AT970" i="95"/>
  <c r="AT1272" i="95"/>
  <c r="AT1574" i="95"/>
  <c r="AT2178" i="95"/>
  <c r="AT2027" i="95"/>
  <c r="AT1876" i="95"/>
  <c r="AT1725" i="95"/>
  <c r="AT2782" i="95"/>
  <c r="AT2631" i="95"/>
  <c r="AT3235" i="95"/>
  <c r="AT1423" i="95"/>
  <c r="AT2480" i="95"/>
  <c r="AT3084" i="95"/>
  <c r="AT2933" i="95"/>
  <c r="AT2329" i="95"/>
  <c r="AT3537" i="95"/>
  <c r="AT3386" i="95"/>
  <c r="AT96" i="95"/>
  <c r="AT549" i="95"/>
  <c r="AT398" i="95"/>
  <c r="AT247" i="95"/>
  <c r="AT851" i="95"/>
  <c r="AT1153" i="95"/>
  <c r="AT1002" i="95"/>
  <c r="AT1304" i="95"/>
  <c r="AT700" i="95"/>
  <c r="AT1606" i="95"/>
  <c r="AT2059" i="95"/>
  <c r="AT1908" i="95"/>
  <c r="AT1455" i="95"/>
  <c r="AT1757" i="95"/>
  <c r="AT2814" i="95"/>
  <c r="AT2663" i="95"/>
  <c r="AT3267" i="95"/>
  <c r="AT2210" i="95"/>
  <c r="AT2512" i="95"/>
  <c r="AT3116" i="95"/>
  <c r="AT2965" i="95"/>
  <c r="AT3418" i="95"/>
  <c r="AT3569" i="95"/>
  <c r="AT2361" i="95"/>
  <c r="AT261" i="95"/>
  <c r="AT563" i="95"/>
  <c r="AT110" i="95"/>
  <c r="AT412" i="95"/>
  <c r="AT714" i="95"/>
  <c r="AT865" i="95"/>
  <c r="AT1167" i="95"/>
  <c r="AT1318" i="95"/>
  <c r="AT1922" i="95"/>
  <c r="AT1771" i="95"/>
  <c r="AT2224" i="95"/>
  <c r="AT1620" i="95"/>
  <c r="AT2073" i="95"/>
  <c r="AT2526" i="95"/>
  <c r="AT3130" i="95"/>
  <c r="AT1016" i="95"/>
  <c r="AT1469" i="95"/>
  <c r="AT2375" i="95"/>
  <c r="AT2979" i="95"/>
  <c r="AT2828" i="95"/>
  <c r="AT3583" i="95"/>
  <c r="AT3281" i="95"/>
  <c r="AT3432" i="95"/>
  <c r="AT2677" i="95"/>
  <c r="AT120" i="95"/>
  <c r="AT573" i="95"/>
  <c r="AT422" i="95"/>
  <c r="AT271" i="95"/>
  <c r="AT875" i="95"/>
  <c r="AT724" i="95"/>
  <c r="AT1177" i="95"/>
  <c r="AT1328" i="95"/>
  <c r="AT1026" i="95"/>
  <c r="AT1630" i="95"/>
  <c r="AT1479" i="95"/>
  <c r="AT1932" i="95"/>
  <c r="AT2083" i="95"/>
  <c r="AT2234" i="95"/>
  <c r="AT2838" i="95"/>
  <c r="AT2687" i="95"/>
  <c r="AT3291" i="95"/>
  <c r="AT1781" i="95"/>
  <c r="AT2536" i="95"/>
  <c r="AT3140" i="95"/>
  <c r="AT2385" i="95"/>
  <c r="AT3593" i="95"/>
  <c r="AT2989" i="95"/>
  <c r="AT3442" i="95"/>
  <c r="AT163" i="95"/>
  <c r="AT465" i="95"/>
  <c r="AT616" i="95"/>
  <c r="AT767" i="95"/>
  <c r="AT314" i="95"/>
  <c r="AT1069" i="95"/>
  <c r="AT1220" i="95"/>
  <c r="AT1522" i="95"/>
  <c r="AT2126" i="95"/>
  <c r="AT918" i="95"/>
  <c r="AT1371" i="95"/>
  <c r="AT1975" i="95"/>
  <c r="AT1824" i="95"/>
  <c r="AT2277" i="95"/>
  <c r="AT2730" i="95"/>
  <c r="AT3334" i="95"/>
  <c r="AT2579" i="95"/>
  <c r="AT3183" i="95"/>
  <c r="AT1673" i="95"/>
  <c r="AT2428" i="95"/>
  <c r="AT3032" i="95"/>
  <c r="AT3636" i="95"/>
  <c r="AT3485" i="95"/>
  <c r="AT2881" i="95"/>
  <c r="AT139" i="95"/>
  <c r="AT441" i="95"/>
  <c r="AT743" i="95"/>
  <c r="AT592" i="95"/>
  <c r="AT1045" i="95"/>
  <c r="AT290" i="95"/>
  <c r="AT1196" i="95"/>
  <c r="AT1498" i="95"/>
  <c r="AT2102" i="95"/>
  <c r="AT1649" i="95"/>
  <c r="AT1951" i="95"/>
  <c r="AT894" i="95"/>
  <c r="AT1800" i="95"/>
  <c r="AT1347" i="95"/>
  <c r="AT2706" i="95"/>
  <c r="AT3310" i="95"/>
  <c r="AT2555" i="95"/>
  <c r="AT3159" i="95"/>
  <c r="AT2253" i="95"/>
  <c r="AT2404" i="95"/>
  <c r="AT3008" i="95"/>
  <c r="AT2857" i="95"/>
  <c r="AT3612" i="95"/>
  <c r="AT3461" i="95"/>
  <c r="AT160" i="95"/>
  <c r="AT462" i="95"/>
  <c r="AT311" i="95"/>
  <c r="AT915" i="95"/>
  <c r="AT764" i="95"/>
  <c r="AT613" i="95"/>
  <c r="AT1066" i="95"/>
  <c r="AT1368" i="95"/>
  <c r="AT1217" i="95"/>
  <c r="AT1670" i="95"/>
  <c r="AT1519" i="95"/>
  <c r="AT1972" i="95"/>
  <c r="AT1821" i="95"/>
  <c r="AT2123" i="95"/>
  <c r="AT2878" i="95"/>
  <c r="AT2727" i="95"/>
  <c r="AT2274" i="95"/>
  <c r="AT2576" i="95"/>
  <c r="AT3180" i="95"/>
  <c r="AT3029" i="95"/>
  <c r="AT3331" i="95"/>
  <c r="AT3633" i="95"/>
  <c r="AT2425" i="95"/>
  <c r="AT3482" i="95"/>
  <c r="AT217" i="95"/>
  <c r="AT66" i="95"/>
  <c r="AT519" i="95"/>
  <c r="AT670" i="95"/>
  <c r="AT821" i="95"/>
  <c r="AT368" i="95"/>
  <c r="AT1425" i="95"/>
  <c r="AT972" i="95"/>
  <c r="AT1274" i="95"/>
  <c r="AT1878" i="95"/>
  <c r="AT1727" i="95"/>
  <c r="AT1576" i="95"/>
  <c r="AT2180" i="95"/>
  <c r="AT2482" i="95"/>
  <c r="AT3086" i="95"/>
  <c r="AT2029" i="95"/>
  <c r="AT2331" i="95"/>
  <c r="AT2935" i="95"/>
  <c r="AT2784" i="95"/>
  <c r="AT2633" i="95"/>
  <c r="AT3539" i="95"/>
  <c r="AT3388" i="95"/>
  <c r="AT1123" i="95"/>
  <c r="AT3237" i="95"/>
  <c r="AT76" i="95"/>
  <c r="AT227" i="95"/>
  <c r="AT529" i="95"/>
  <c r="AT378" i="95"/>
  <c r="AT680" i="95"/>
  <c r="AT831" i="95"/>
  <c r="AT1133" i="95"/>
  <c r="AT1284" i="95"/>
  <c r="AT982" i="95"/>
  <c r="AT1586" i="95"/>
  <c r="AT2039" i="95"/>
  <c r="AT1435" i="95"/>
  <c r="AT1888" i="95"/>
  <c r="AT2794" i="95"/>
  <c r="AT2643" i="95"/>
  <c r="AT3247" i="95"/>
  <c r="AT2492" i="95"/>
  <c r="AT3096" i="95"/>
  <c r="AT1737" i="95"/>
  <c r="AT2945" i="95"/>
  <c r="AT2190" i="95"/>
  <c r="AT2341" i="95"/>
  <c r="AT3549" i="95"/>
  <c r="AT3398" i="95"/>
  <c r="AT55" i="95"/>
  <c r="AT357" i="95"/>
  <c r="AT206" i="95"/>
  <c r="AT659" i="95"/>
  <c r="AT961" i="95"/>
  <c r="AT1414" i="95"/>
  <c r="AT2018" i="95"/>
  <c r="AT1112" i="95"/>
  <c r="AT1867" i="95"/>
  <c r="AT508" i="95"/>
  <c r="AT810" i="95"/>
  <c r="AT1263" i="95"/>
  <c r="AT1716" i="95"/>
  <c r="AT2622" i="95"/>
  <c r="AT3226" i="95"/>
  <c r="AT2471" i="95"/>
  <c r="AT3075" i="95"/>
  <c r="AT1565" i="95"/>
  <c r="AT2320" i="95"/>
  <c r="AT2924" i="95"/>
  <c r="AT2773" i="95"/>
  <c r="AT3528" i="95"/>
  <c r="AT2169" i="95"/>
  <c r="AT3377" i="95"/>
  <c r="AT220" i="95"/>
  <c r="AT69" i="95"/>
  <c r="AT522" i="95"/>
  <c r="AT371" i="95"/>
  <c r="AT824" i="95"/>
  <c r="AT975" i="95"/>
  <c r="AT1428" i="95"/>
  <c r="AT673" i="95"/>
  <c r="AT1126" i="95"/>
  <c r="AT1277" i="95"/>
  <c r="AT1579" i="95"/>
  <c r="AT1730" i="95"/>
  <c r="AT2032" i="95"/>
  <c r="AT2334" i="95"/>
  <c r="AT2938" i="95"/>
  <c r="AT2787" i="95"/>
  <c r="AT2183" i="95"/>
  <c r="AT2636" i="95"/>
  <c r="AT3240" i="95"/>
  <c r="AT3089" i="95"/>
  <c r="AT3391" i="95"/>
  <c r="AT3542" i="95"/>
  <c r="AT1881" i="95"/>
  <c r="AT2485" i="95"/>
  <c r="AT68" i="95"/>
  <c r="AT219" i="95"/>
  <c r="AT521" i="95"/>
  <c r="AT370" i="95"/>
  <c r="AT823" i="95"/>
  <c r="AT672" i="95"/>
  <c r="AT1125" i="95"/>
  <c r="AT1276" i="95"/>
  <c r="AT1578" i="95"/>
  <c r="AT1427" i="95"/>
  <c r="AT2182" i="95"/>
  <c r="AT2031" i="95"/>
  <c r="AT1880" i="95"/>
  <c r="AT2786" i="95"/>
  <c r="AT1729" i="95"/>
  <c r="AT2635" i="95"/>
  <c r="AT3239" i="95"/>
  <c r="AT2484" i="95"/>
  <c r="AT3088" i="95"/>
  <c r="AT974" i="95"/>
  <c r="AT2333" i="95"/>
  <c r="AT3390" i="95"/>
  <c r="AT2937" i="95"/>
  <c r="AT3541" i="95"/>
  <c r="AT233" i="95"/>
  <c r="AT82" i="95"/>
  <c r="AT535" i="95"/>
  <c r="AT686" i="95"/>
  <c r="AT837" i="95"/>
  <c r="AT1441" i="95"/>
  <c r="AT384" i="95"/>
  <c r="AT988" i="95"/>
  <c r="AT1290" i="95"/>
  <c r="AT1894" i="95"/>
  <c r="AT1743" i="95"/>
  <c r="AT1139" i="95"/>
  <c r="AT1592" i="95"/>
  <c r="AT2196" i="95"/>
  <c r="AT2498" i="95"/>
  <c r="AT3102" i="95"/>
  <c r="AT2045" i="95"/>
  <c r="AT2347" i="95"/>
  <c r="AT2951" i="95"/>
  <c r="AT2800" i="95"/>
  <c r="AT2649" i="95"/>
  <c r="AT3555" i="95"/>
  <c r="AT3404" i="95"/>
  <c r="AT3253" i="95"/>
  <c r="AT241" i="95"/>
  <c r="AT90" i="95"/>
  <c r="AT543" i="95"/>
  <c r="AT392" i="95"/>
  <c r="AT845" i="95"/>
  <c r="AT996" i="95"/>
  <c r="AT694" i="95"/>
  <c r="AT1147" i="95"/>
  <c r="AT1449" i="95"/>
  <c r="AT1298" i="95"/>
  <c r="AT1600" i="95"/>
  <c r="AT1902" i="95"/>
  <c r="AT1751" i="95"/>
  <c r="AT2204" i="95"/>
  <c r="AT2506" i="95"/>
  <c r="AT3110" i="95"/>
  <c r="AT2355" i="95"/>
  <c r="AT2959" i="95"/>
  <c r="AT2808" i="95"/>
  <c r="AT3261" i="95"/>
  <c r="AT3563" i="95"/>
  <c r="AT2053" i="95"/>
  <c r="AT3412" i="95"/>
  <c r="AT2657" i="95"/>
  <c r="AT244" i="95"/>
  <c r="AT93" i="95"/>
  <c r="AT395" i="95"/>
  <c r="AT697" i="95"/>
  <c r="AT848" i="95"/>
  <c r="AT1452" i="95"/>
  <c r="AT1301" i="95"/>
  <c r="AT546" i="95"/>
  <c r="AT999" i="95"/>
  <c r="AT1150" i="95"/>
  <c r="AT1754" i="95"/>
  <c r="AT1603" i="95"/>
  <c r="AT2056" i="95"/>
  <c r="AT2207" i="95"/>
  <c r="AT2358" i="95"/>
  <c r="AT2962" i="95"/>
  <c r="AT1905" i="95"/>
  <c r="AT2811" i="95"/>
  <c r="AT2660" i="95"/>
  <c r="AT3264" i="95"/>
  <c r="AT2509" i="95"/>
  <c r="AT3415" i="95"/>
  <c r="AT3113" i="95"/>
  <c r="AT3566" i="95"/>
  <c r="AT67" i="95"/>
  <c r="AT369" i="95"/>
  <c r="AT671" i="95"/>
  <c r="AT218" i="95"/>
  <c r="AT520" i="95"/>
  <c r="AT973" i="95"/>
  <c r="AT1124" i="95"/>
  <c r="AT822" i="95"/>
  <c r="AT1426" i="95"/>
  <c r="AT2030" i="95"/>
  <c r="AT1275" i="95"/>
  <c r="AT1879" i="95"/>
  <c r="AT1728" i="95"/>
  <c r="AT1577" i="95"/>
  <c r="AT2634" i="95"/>
  <c r="AT3238" i="95"/>
  <c r="AT2181" i="95"/>
  <c r="AT2483" i="95"/>
  <c r="AT3087" i="95"/>
  <c r="AT2332" i="95"/>
  <c r="AT2936" i="95"/>
  <c r="AT3540" i="95"/>
  <c r="AT3389" i="95"/>
  <c r="AT2785" i="95"/>
  <c r="AT208" i="95"/>
  <c r="AT57" i="95"/>
  <c r="AT510" i="95"/>
  <c r="AT359" i="95"/>
  <c r="AT812" i="95"/>
  <c r="AT661" i="95"/>
  <c r="AT1114" i="95"/>
  <c r="AT1416" i="95"/>
  <c r="AT1265" i="95"/>
  <c r="AT1567" i="95"/>
  <c r="AT1718" i="95"/>
  <c r="AT963" i="95"/>
  <c r="AT2020" i="95"/>
  <c r="AT1869" i="95"/>
  <c r="AT2171" i="95"/>
  <c r="AT2322" i="95"/>
  <c r="AT2926" i="95"/>
  <c r="AT2775" i="95"/>
  <c r="AT2624" i="95"/>
  <c r="AT3228" i="95"/>
  <c r="AT3379" i="95"/>
  <c r="AT3077" i="95"/>
  <c r="AT2473" i="95"/>
  <c r="AT3530" i="95"/>
  <c r="AT100" i="95"/>
  <c r="AT251" i="95"/>
  <c r="AT553" i="95"/>
  <c r="AT402" i="95"/>
  <c r="AT855" i="95"/>
  <c r="AT704" i="95"/>
  <c r="AT1157" i="95"/>
  <c r="AT1308" i="95"/>
  <c r="AT1610" i="95"/>
  <c r="AT1459" i="95"/>
  <c r="AT1006" i="95"/>
  <c r="AT2063" i="95"/>
  <c r="AT1912" i="95"/>
  <c r="AT2818" i="95"/>
  <c r="AT1761" i="95"/>
  <c r="AT2214" i="95"/>
  <c r="AT2667" i="95"/>
  <c r="AT3271" i="95"/>
  <c r="AT2516" i="95"/>
  <c r="AT3120" i="95"/>
  <c r="AT2365" i="95"/>
  <c r="AT3422" i="95"/>
  <c r="AT2969" i="95"/>
  <c r="AT3573" i="95"/>
  <c r="AT257" i="95"/>
  <c r="AT106" i="95"/>
  <c r="AT559" i="95"/>
  <c r="AT408" i="95"/>
  <c r="AT861" i="95"/>
  <c r="AT710" i="95"/>
  <c r="AT1012" i="95"/>
  <c r="AT1163" i="95"/>
  <c r="AT1465" i="95"/>
  <c r="AT1314" i="95"/>
  <c r="AT1616" i="95"/>
  <c r="AT1918" i="95"/>
  <c r="AT1767" i="95"/>
  <c r="AT2220" i="95"/>
  <c r="AT2522" i="95"/>
  <c r="AT3126" i="95"/>
  <c r="AT2371" i="95"/>
  <c r="AT2975" i="95"/>
  <c r="AT2824" i="95"/>
  <c r="AT3277" i="95"/>
  <c r="AT3579" i="95"/>
  <c r="AT3428" i="95"/>
  <c r="AT2069" i="95"/>
  <c r="AT2673" i="95"/>
  <c r="AT252" i="95"/>
  <c r="AT101" i="95"/>
  <c r="AT403" i="95"/>
  <c r="AT856" i="95"/>
  <c r="AT1007" i="95"/>
  <c r="AT1460" i="95"/>
  <c r="AT1158" i="95"/>
  <c r="AT1309" i="95"/>
  <c r="AT1611" i="95"/>
  <c r="AT1762" i="95"/>
  <c r="AT2064" i="95"/>
  <c r="AT554" i="95"/>
  <c r="AT2366" i="95"/>
  <c r="AT2970" i="95"/>
  <c r="AT2819" i="95"/>
  <c r="AT2215" i="95"/>
  <c r="AT2668" i="95"/>
  <c r="AT3272" i="95"/>
  <c r="AT705" i="95"/>
  <c r="AT1913" i="95"/>
  <c r="AT3121" i="95"/>
  <c r="AT3423" i="95"/>
  <c r="AT3574" i="95"/>
  <c r="AT2517" i="95"/>
  <c r="AT99" i="95"/>
  <c r="AT401" i="95"/>
  <c r="AT703" i="95"/>
  <c r="AT250" i="95"/>
  <c r="AT552" i="95"/>
  <c r="AT1005" i="95"/>
  <c r="AT1156" i="95"/>
  <c r="AT1458" i="95"/>
  <c r="AT2062" i="95"/>
  <c r="AT854" i="95"/>
  <c r="AT1307" i="95"/>
  <c r="AT1911" i="95"/>
  <c r="AT1760" i="95"/>
  <c r="AT2213" i="95"/>
  <c r="AT2666" i="95"/>
  <c r="AT3270" i="95"/>
  <c r="AT2515" i="95"/>
  <c r="AT3119" i="95"/>
  <c r="AT1609" i="95"/>
  <c r="AT2364" i="95"/>
  <c r="AT2968" i="95"/>
  <c r="AT2817" i="95"/>
  <c r="AT3572" i="95"/>
  <c r="AT3421" i="95"/>
  <c r="AT95" i="95"/>
  <c r="AT397" i="95"/>
  <c r="AT246" i="95"/>
  <c r="AT699" i="95"/>
  <c r="AT548" i="95"/>
  <c r="AT1001" i="95"/>
  <c r="AT850" i="95"/>
  <c r="AT1152" i="95"/>
  <c r="AT1454" i="95"/>
  <c r="AT1303" i="95"/>
  <c r="AT1605" i="95"/>
  <c r="AT2058" i="95"/>
  <c r="AT1907" i="95"/>
  <c r="AT1756" i="95"/>
  <c r="AT2662" i="95"/>
  <c r="AT3266" i="95"/>
  <c r="AT2209" i="95"/>
  <c r="AT2511" i="95"/>
  <c r="AT3115" i="95"/>
  <c r="AT2360" i="95"/>
  <c r="AT2964" i="95"/>
  <c r="AT3568" i="95"/>
  <c r="AT2813" i="95"/>
  <c r="AT3417" i="95"/>
  <c r="AT127" i="95"/>
  <c r="AT429" i="95"/>
  <c r="AT278" i="95"/>
  <c r="AT731" i="95"/>
  <c r="AT580" i="95"/>
  <c r="AT1033" i="95"/>
  <c r="AT882" i="95"/>
  <c r="AT1184" i="95"/>
  <c r="AT1486" i="95"/>
  <c r="AT1335" i="95"/>
  <c r="AT1637" i="95"/>
  <c r="AT2090" i="95"/>
  <c r="AT1939" i="95"/>
  <c r="AT1788" i="95"/>
  <c r="AT2694" i="95"/>
  <c r="AT3298" i="95"/>
  <c r="AT2241" i="95"/>
  <c r="AT2543" i="95"/>
  <c r="AT3147" i="95"/>
  <c r="AT2392" i="95"/>
  <c r="AT2996" i="95"/>
  <c r="AT3600" i="95"/>
  <c r="AT2845" i="95"/>
  <c r="AT3449" i="95"/>
  <c r="AT272" i="95"/>
  <c r="AT121" i="95"/>
  <c r="AT423" i="95"/>
  <c r="AT574" i="95"/>
  <c r="AT725" i="95"/>
  <c r="AT1178" i="95"/>
  <c r="AT1480" i="95"/>
  <c r="AT1329" i="95"/>
  <c r="AT876" i="95"/>
  <c r="AT1782" i="95"/>
  <c r="AT1027" i="95"/>
  <c r="AT2084" i="95"/>
  <c r="AT1933" i="95"/>
  <c r="AT2386" i="95"/>
  <c r="AT2990" i="95"/>
  <c r="AT2235" i="95"/>
  <c r="AT2839" i="95"/>
  <c r="AT1631" i="95"/>
  <c r="AT2688" i="95"/>
  <c r="AT3292" i="95"/>
  <c r="AT3443" i="95"/>
  <c r="AT3141" i="95"/>
  <c r="AT2537" i="95"/>
  <c r="AT3594" i="95"/>
  <c r="AT124" i="95"/>
  <c r="AT275" i="95"/>
  <c r="AT426" i="95"/>
  <c r="AT728" i="95"/>
  <c r="AT879" i="95"/>
  <c r="AT1181" i="95"/>
  <c r="AT1332" i="95"/>
  <c r="AT1030" i="95"/>
  <c r="AT577" i="95"/>
  <c r="AT1634" i="95"/>
  <c r="AT1483" i="95"/>
  <c r="AT1936" i="95"/>
  <c r="AT2842" i="95"/>
  <c r="AT2691" i="95"/>
  <c r="AT3295" i="95"/>
  <c r="AT2087" i="95"/>
  <c r="AT2540" i="95"/>
  <c r="AT3144" i="95"/>
  <c r="AT2993" i="95"/>
  <c r="AT1785" i="95"/>
  <c r="AT2238" i="95"/>
  <c r="AT3446" i="95"/>
  <c r="AT2389" i="95"/>
  <c r="AT3597" i="95"/>
  <c r="AT269" i="95"/>
  <c r="AT118" i="95"/>
  <c r="AT571" i="95"/>
  <c r="AT420" i="95"/>
  <c r="AT722" i="95"/>
  <c r="AT873" i="95"/>
  <c r="AT1024" i="95"/>
  <c r="AT1175" i="95"/>
  <c r="AT1326" i="95"/>
  <c r="AT1930" i="95"/>
  <c r="AT1628" i="95"/>
  <c r="AT1779" i="95"/>
  <c r="AT2232" i="95"/>
  <c r="AT2534" i="95"/>
  <c r="AT3138" i="95"/>
  <c r="AT2383" i="95"/>
  <c r="AT2987" i="95"/>
  <c r="AT1477" i="95"/>
  <c r="AT2836" i="95"/>
  <c r="AT3591" i="95"/>
  <c r="AT3289" i="95"/>
  <c r="AT2685" i="95"/>
  <c r="AT3440" i="95"/>
  <c r="AT2081" i="95"/>
  <c r="AT115" i="95"/>
  <c r="AT417" i="95"/>
  <c r="AT719" i="95"/>
  <c r="AT266" i="95"/>
  <c r="AT568" i="95"/>
  <c r="AT1021" i="95"/>
  <c r="AT1172" i="95"/>
  <c r="AT1474" i="95"/>
  <c r="AT2078" i="95"/>
  <c r="AT1323" i="95"/>
  <c r="AT1927" i="95"/>
  <c r="AT1776" i="95"/>
  <c r="AT2229" i="95"/>
  <c r="AT2682" i="95"/>
  <c r="AT3286" i="95"/>
  <c r="AT1625" i="95"/>
  <c r="AT2531" i="95"/>
  <c r="AT3135" i="95"/>
  <c r="AT870" i="95"/>
  <c r="AT2380" i="95"/>
  <c r="AT2984" i="95"/>
  <c r="AT3588" i="95"/>
  <c r="AT3437" i="95"/>
  <c r="AT2833" i="95"/>
  <c r="AT148" i="95"/>
  <c r="AT299" i="95"/>
  <c r="AT450" i="95"/>
  <c r="AT903" i="95"/>
  <c r="AT601" i="95"/>
  <c r="AT752" i="95"/>
  <c r="AT1356" i="95"/>
  <c r="AT1205" i="95"/>
  <c r="AT1658" i="95"/>
  <c r="AT1054" i="95"/>
  <c r="AT1507" i="95"/>
  <c r="AT1960" i="95"/>
  <c r="AT2866" i="95"/>
  <c r="AT1809" i="95"/>
  <c r="AT2262" i="95"/>
  <c r="AT2715" i="95"/>
  <c r="AT2111" i="95"/>
  <c r="AT2564" i="95"/>
  <c r="AT3168" i="95"/>
  <c r="AT2413" i="95"/>
  <c r="AT3319" i="95"/>
  <c r="AT3470" i="95"/>
  <c r="AT3017" i="95"/>
  <c r="AT3621" i="95"/>
  <c r="AT297" i="95"/>
  <c r="AT146" i="95"/>
  <c r="AT599" i="95"/>
  <c r="AT750" i="95"/>
  <c r="AT901" i="95"/>
  <c r="AT448" i="95"/>
  <c r="AT1052" i="95"/>
  <c r="AT1354" i="95"/>
  <c r="AT1958" i="95"/>
  <c r="AT1505" i="95"/>
  <c r="AT1807" i="95"/>
  <c r="AT1203" i="95"/>
  <c r="AT1656" i="95"/>
  <c r="AT2260" i="95"/>
  <c r="AT2562" i="95"/>
  <c r="AT3166" i="95"/>
  <c r="AT2109" i="95"/>
  <c r="AT2411" i="95"/>
  <c r="AT3015" i="95"/>
  <c r="AT2864" i="95"/>
  <c r="AT2713" i="95"/>
  <c r="AT3619" i="95"/>
  <c r="AT3468" i="95"/>
  <c r="AT3317" i="95"/>
  <c r="AT159" i="95"/>
  <c r="AT461" i="95"/>
  <c r="AT310" i="95"/>
  <c r="AT763" i="95"/>
  <c r="AT612" i="95"/>
  <c r="AT1065" i="95"/>
  <c r="AT1216" i="95"/>
  <c r="AT914" i="95"/>
  <c r="AT1518" i="95"/>
  <c r="AT1367" i="95"/>
  <c r="AT1669" i="95"/>
  <c r="AT2122" i="95"/>
  <c r="AT1971" i="95"/>
  <c r="AT1820" i="95"/>
  <c r="AT2726" i="95"/>
  <c r="AT3330" i="95"/>
  <c r="AT2273" i="95"/>
  <c r="AT2575" i="95"/>
  <c r="AT3179" i="95"/>
  <c r="AT2424" i="95"/>
  <c r="AT3028" i="95"/>
  <c r="AT3632" i="95"/>
  <c r="AT2877" i="95"/>
  <c r="AT3481" i="95"/>
  <c r="AT151" i="95"/>
  <c r="AT453" i="95"/>
  <c r="AT302" i="95"/>
  <c r="AT755" i="95"/>
  <c r="AT1057" i="95"/>
  <c r="AT1208" i="95"/>
  <c r="AT906" i="95"/>
  <c r="AT1510" i="95"/>
  <c r="AT2114" i="95"/>
  <c r="AT604" i="95"/>
  <c r="AT1963" i="95"/>
  <c r="AT1359" i="95"/>
  <c r="AT1661" i="95"/>
  <c r="AT1812" i="95"/>
  <c r="AT2718" i="95"/>
  <c r="AT3322" i="95"/>
  <c r="AT2567" i="95"/>
  <c r="AT3171" i="95"/>
  <c r="AT2416" i="95"/>
  <c r="AT3020" i="95"/>
  <c r="AT2265" i="95"/>
  <c r="AT2869" i="95"/>
  <c r="AT3624" i="95"/>
  <c r="AT3473" i="95"/>
  <c r="AT285" i="95"/>
  <c r="AT134" i="95"/>
  <c r="AT587" i="95"/>
  <c r="AT436" i="95"/>
  <c r="AT738" i="95"/>
  <c r="AT889" i="95"/>
  <c r="AT1040" i="95"/>
  <c r="AT1191" i="95"/>
  <c r="AT1342" i="95"/>
  <c r="AT1946" i="95"/>
  <c r="AT1644" i="95"/>
  <c r="AT1795" i="95"/>
  <c r="AT2248" i="95"/>
  <c r="AT1493" i="95"/>
  <c r="AT2550" i="95"/>
  <c r="AT3154" i="95"/>
  <c r="AT2399" i="95"/>
  <c r="AT3003" i="95"/>
  <c r="AT2852" i="95"/>
  <c r="AT3607" i="95"/>
  <c r="AT2097" i="95"/>
  <c r="AT2701" i="95"/>
  <c r="AT3456" i="95"/>
  <c r="AT3305" i="95"/>
  <c r="AT313" i="95"/>
  <c r="AT162" i="95"/>
  <c r="AT615" i="95"/>
  <c r="AT917" i="95"/>
  <c r="AT1068" i="95"/>
  <c r="AT1370" i="95"/>
  <c r="AT464" i="95"/>
  <c r="AT1974" i="95"/>
  <c r="AT1521" i="95"/>
  <c r="AT1823" i="95"/>
  <c r="AT766" i="95"/>
  <c r="AT1219" i="95"/>
  <c r="AT1672" i="95"/>
  <c r="AT2276" i="95"/>
  <c r="AT2578" i="95"/>
  <c r="AT3182" i="95"/>
  <c r="AT2125" i="95"/>
  <c r="AT2427" i="95"/>
  <c r="AT3031" i="95"/>
  <c r="AT2880" i="95"/>
  <c r="AT2729" i="95"/>
  <c r="AT3635" i="95"/>
  <c r="AT3484" i="95"/>
  <c r="AT3333" i="95"/>
  <c r="AT147" i="95"/>
  <c r="AT449" i="95"/>
  <c r="AT751" i="95"/>
  <c r="AT298" i="95"/>
  <c r="AT600" i="95"/>
  <c r="AT1053" i="95"/>
  <c r="AT1204" i="95"/>
  <c r="AT1506" i="95"/>
  <c r="AT2110" i="95"/>
  <c r="AT1355" i="95"/>
  <c r="AT1959" i="95"/>
  <c r="AT1808" i="95"/>
  <c r="AT2261" i="95"/>
  <c r="AT2714" i="95"/>
  <c r="AT3318" i="95"/>
  <c r="AT2563" i="95"/>
  <c r="AT3167" i="95"/>
  <c r="AT2412" i="95"/>
  <c r="AT3016" i="95"/>
  <c r="AT2865" i="95"/>
  <c r="AT3620" i="95"/>
  <c r="AT1657" i="95"/>
  <c r="AT902" i="95"/>
  <c r="AT3469" i="95"/>
  <c r="AU776" i="95"/>
  <c r="AU792" i="95"/>
  <c r="AU808" i="95"/>
  <c r="AU773" i="95"/>
  <c r="AU775" i="95"/>
  <c r="AU801" i="95"/>
  <c r="AU791" i="95"/>
  <c r="AU779" i="95"/>
  <c r="AU803" i="95"/>
  <c r="AU774" i="95"/>
  <c r="AU799" i="95"/>
  <c r="AU780" i="95"/>
  <c r="AU796" i="95"/>
  <c r="AU777" i="95"/>
  <c r="AU783" i="95"/>
  <c r="AU806" i="95"/>
  <c r="AU770" i="95"/>
  <c r="AU797" i="95"/>
  <c r="AU787" i="95"/>
  <c r="AU782" i="95"/>
  <c r="AU805" i="95"/>
  <c r="AU784" i="95"/>
  <c r="AU800" i="95"/>
  <c r="AU781" i="95"/>
  <c r="AU790" i="95"/>
  <c r="AU778" i="95"/>
  <c r="AU802" i="95"/>
  <c r="AU793" i="95"/>
  <c r="AU789" i="95"/>
  <c r="AU772" i="95"/>
  <c r="AU788" i="95"/>
  <c r="AU804" i="95"/>
  <c r="AU769" i="95"/>
  <c r="AU785" i="95"/>
  <c r="AU795" i="95"/>
  <c r="AU786" i="95"/>
  <c r="AU807" i="95"/>
  <c r="AU771" i="95"/>
  <c r="AU798" i="95"/>
  <c r="AU794" i="95"/>
  <c r="AU628" i="95"/>
  <c r="AU644" i="95"/>
  <c r="AU625" i="95"/>
  <c r="AU641" i="95"/>
  <c r="AU657" i="95"/>
  <c r="AU618" i="95"/>
  <c r="AU634" i="95"/>
  <c r="AU650" i="95"/>
  <c r="AU631" i="95"/>
  <c r="AU635" i="95"/>
  <c r="AU639" i="95"/>
  <c r="AU643" i="95"/>
  <c r="AU632" i="95"/>
  <c r="AU648" i="95"/>
  <c r="AU629" i="95"/>
  <c r="AU645" i="95"/>
  <c r="AU622" i="95"/>
  <c r="AU638" i="95"/>
  <c r="AU654" i="95"/>
  <c r="AU619" i="95"/>
  <c r="AU647" i="95"/>
  <c r="AU651" i="95"/>
  <c r="AU655" i="95"/>
  <c r="AU620" i="95"/>
  <c r="AU636" i="95"/>
  <c r="AU652" i="95"/>
  <c r="AU633" i="95"/>
  <c r="AU649" i="95"/>
  <c r="AU626" i="95"/>
  <c r="AU642" i="95"/>
  <c r="AU623" i="95"/>
  <c r="AU624" i="95"/>
  <c r="AU646" i="95"/>
  <c r="AU640" i="95"/>
  <c r="AU621" i="95"/>
  <c r="AU627" i="95"/>
  <c r="AU656" i="95"/>
  <c r="AU637" i="95"/>
  <c r="AU653" i="95"/>
  <c r="AU630" i="95"/>
  <c r="AU1073" i="95"/>
  <c r="AU1078" i="95"/>
  <c r="AU1075" i="95"/>
  <c r="AU1072" i="95"/>
  <c r="AU1094" i="95"/>
  <c r="AU1110" i="95"/>
  <c r="AU1085" i="95"/>
  <c r="AU1103" i="95"/>
  <c r="AU1077" i="95"/>
  <c r="AU1082" i="95"/>
  <c r="AU1079" i="95"/>
  <c r="AU1076" i="95"/>
  <c r="AU1098" i="95"/>
  <c r="AU1091" i="95"/>
  <c r="AU1107" i="95"/>
  <c r="AU1081" i="95"/>
  <c r="AU1086" i="95"/>
  <c r="AU1083" i="95"/>
  <c r="AU1084" i="95"/>
  <c r="AU1102" i="95"/>
  <c r="AU1095" i="95"/>
  <c r="AU1074" i="95"/>
  <c r="AU1071" i="95"/>
  <c r="AU1087" i="95"/>
  <c r="AU1090" i="95"/>
  <c r="AU1106" i="95"/>
  <c r="AU1099" i="95"/>
  <c r="AU1088" i="95"/>
  <c r="AU1104" i="95"/>
  <c r="AU1093" i="95"/>
  <c r="AU1109" i="95"/>
  <c r="AU1092" i="95"/>
  <c r="AU1108" i="95"/>
  <c r="AU1097" i="95"/>
  <c r="AU1096" i="95"/>
  <c r="AU1080" i="95"/>
  <c r="AU1101" i="95"/>
  <c r="AU1100" i="95"/>
  <c r="AU1089" i="95"/>
  <c r="AU1105" i="95"/>
  <c r="AU1834" i="95"/>
  <c r="AU1850" i="95"/>
  <c r="AU1827" i="95"/>
  <c r="AU1843" i="95"/>
  <c r="AU1859" i="95"/>
  <c r="AU1836" i="95"/>
  <c r="AU1852" i="95"/>
  <c r="AU1833" i="95"/>
  <c r="AU1849" i="95"/>
  <c r="AU1865" i="95"/>
  <c r="AU1838" i="95"/>
  <c r="AU1854" i="95"/>
  <c r="AU1831" i="95"/>
  <c r="AU1847" i="95"/>
  <c r="AU1863" i="95"/>
  <c r="AU1840" i="95"/>
  <c r="AU1856" i="95"/>
  <c r="AU1837" i="95"/>
  <c r="AU1853" i="95"/>
  <c r="AU1826" i="95"/>
  <c r="AU1842" i="95"/>
  <c r="AU1858" i="95"/>
  <c r="AU1835" i="95"/>
  <c r="AU1851" i="95"/>
  <c r="AU1828" i="95"/>
  <c r="AU1844" i="95"/>
  <c r="AU1860" i="95"/>
  <c r="AU1841" i="95"/>
  <c r="AU1857" i="95"/>
  <c r="AU1830" i="95"/>
  <c r="AU1846" i="95"/>
  <c r="AU1862" i="95"/>
  <c r="AU1839" i="95"/>
  <c r="AU1855" i="95"/>
  <c r="AU1832" i="95"/>
  <c r="AU1848" i="95"/>
  <c r="AU1829" i="95"/>
  <c r="AU1864" i="95"/>
  <c r="AU1845" i="95"/>
  <c r="AU1861" i="95"/>
  <c r="AU2134" i="95"/>
  <c r="AU2150" i="95"/>
  <c r="AU2166" i="95"/>
  <c r="AU2131" i="95"/>
  <c r="AU2147" i="95"/>
  <c r="AU2163" i="95"/>
  <c r="AU2140" i="95"/>
  <c r="AU2156" i="95"/>
  <c r="AU2133" i="95"/>
  <c r="AU2149" i="95"/>
  <c r="AU2165" i="95"/>
  <c r="AU2138" i="95"/>
  <c r="AU2154" i="95"/>
  <c r="AU2135" i="95"/>
  <c r="AU2151" i="95"/>
  <c r="AU2167" i="95"/>
  <c r="AU2128" i="95"/>
  <c r="AU2144" i="95"/>
  <c r="AU2160" i="95"/>
  <c r="AU2137" i="95"/>
  <c r="AU2153" i="95"/>
  <c r="AU2142" i="95"/>
  <c r="AU2158" i="95"/>
  <c r="AU2139" i="95"/>
  <c r="AU2155" i="95"/>
  <c r="AU2132" i="95"/>
  <c r="AU2148" i="95"/>
  <c r="AU2164" i="95"/>
  <c r="AU2141" i="95"/>
  <c r="AU2157" i="95"/>
  <c r="AU2130" i="95"/>
  <c r="AU2146" i="95"/>
  <c r="AU2162" i="95"/>
  <c r="AU2143" i="95"/>
  <c r="AU2159" i="95"/>
  <c r="AU2136" i="95"/>
  <c r="AU2152" i="95"/>
  <c r="AU2129" i="95"/>
  <c r="AU2145" i="95"/>
  <c r="AU2161" i="95"/>
  <c r="AU2585" i="95"/>
  <c r="AU2601" i="95"/>
  <c r="AU2617" i="95"/>
  <c r="AU2594" i="95"/>
  <c r="AU2610" i="95"/>
  <c r="AU2587" i="95"/>
  <c r="AU2597" i="95"/>
  <c r="AU2598" i="95"/>
  <c r="AU2618" i="95"/>
  <c r="AU2595" i="95"/>
  <c r="AU2611" i="95"/>
  <c r="AU2592" i="95"/>
  <c r="AU2608" i="95"/>
  <c r="AU2581" i="95"/>
  <c r="AU2605" i="95"/>
  <c r="AU2582" i="95"/>
  <c r="AU2602" i="95"/>
  <c r="AU2599" i="95"/>
  <c r="AU2615" i="95"/>
  <c r="AU2596" i="95"/>
  <c r="AU2612" i="95"/>
  <c r="AU2589" i="95"/>
  <c r="AU2609" i="95"/>
  <c r="AU2586" i="95"/>
  <c r="AU2606" i="95"/>
  <c r="AU2583" i="95"/>
  <c r="AU2603" i="95"/>
  <c r="AU2619" i="95"/>
  <c r="AU2584" i="95"/>
  <c r="AU2600" i="95"/>
  <c r="AU2616" i="95"/>
  <c r="AU2593" i="95"/>
  <c r="AU2613" i="95"/>
  <c r="AU2590" i="95"/>
  <c r="AU2614" i="95"/>
  <c r="AU2591" i="95"/>
  <c r="AU2607" i="95"/>
  <c r="AU2588" i="95"/>
  <c r="AU2604" i="95"/>
  <c r="AU2620" i="95"/>
  <c r="AU178" i="95"/>
  <c r="AU194" i="95"/>
  <c r="AU171" i="95"/>
  <c r="AU187" i="95"/>
  <c r="AU203" i="95"/>
  <c r="AU168" i="95"/>
  <c r="AU200" i="95"/>
  <c r="AU177" i="95"/>
  <c r="AU181" i="95"/>
  <c r="AU166" i="95"/>
  <c r="AU182" i="95"/>
  <c r="AU198" i="95"/>
  <c r="AU175" i="95"/>
  <c r="AU191" i="95"/>
  <c r="AU176" i="95"/>
  <c r="AU185" i="95"/>
  <c r="AU197" i="95"/>
  <c r="AU172" i="95"/>
  <c r="AU170" i="95"/>
  <c r="AU186" i="95"/>
  <c r="AU202" i="95"/>
  <c r="AU179" i="95"/>
  <c r="AU195" i="95"/>
  <c r="AU184" i="95"/>
  <c r="AU193" i="95"/>
  <c r="AU180" i="95"/>
  <c r="AU188" i="95"/>
  <c r="AU173" i="95"/>
  <c r="AU174" i="95"/>
  <c r="AU190" i="95"/>
  <c r="AU167" i="95"/>
  <c r="AU183" i="95"/>
  <c r="AU199" i="95"/>
  <c r="AU192" i="95"/>
  <c r="AU169" i="95"/>
  <c r="AU201" i="95"/>
  <c r="AU196" i="95"/>
  <c r="AU165" i="95"/>
  <c r="AU204" i="95"/>
  <c r="AU189" i="95"/>
  <c r="AU468" i="95"/>
  <c r="AU484" i="95"/>
  <c r="AU500" i="95"/>
  <c r="AU473" i="95"/>
  <c r="AU489" i="95"/>
  <c r="AU505" i="95"/>
  <c r="AU470" i="95"/>
  <c r="AU502" i="95"/>
  <c r="AU479" i="95"/>
  <c r="AU498" i="95"/>
  <c r="AU475" i="95"/>
  <c r="AU472" i="95"/>
  <c r="AU488" i="95"/>
  <c r="AU504" i="95"/>
  <c r="AU477" i="95"/>
  <c r="AU493" i="95"/>
  <c r="AU478" i="95"/>
  <c r="AU487" i="95"/>
  <c r="AU474" i="95"/>
  <c r="AU506" i="95"/>
  <c r="AU483" i="95"/>
  <c r="AU476" i="95"/>
  <c r="AU492" i="95"/>
  <c r="AU481" i="95"/>
  <c r="AU497" i="95"/>
  <c r="AU486" i="95"/>
  <c r="AU495" i="95"/>
  <c r="AU482" i="95"/>
  <c r="AU491" i="95"/>
  <c r="AU480" i="95"/>
  <c r="AU496" i="95"/>
  <c r="AU469" i="95"/>
  <c r="AU485" i="95"/>
  <c r="AU501" i="95"/>
  <c r="AU494" i="95"/>
  <c r="AU471" i="95"/>
  <c r="AU503" i="95"/>
  <c r="AU490" i="95"/>
  <c r="AU467" i="95"/>
  <c r="AU499" i="95"/>
  <c r="AU1686" i="95"/>
  <c r="AU1702" i="95"/>
  <c r="AU1687" i="95"/>
  <c r="AU1703" i="95"/>
  <c r="AU1688" i="95"/>
  <c r="AU1704" i="95"/>
  <c r="AU1685" i="95"/>
  <c r="AU1701" i="95"/>
  <c r="AU1690" i="95"/>
  <c r="AU1706" i="95"/>
  <c r="AU1675" i="95"/>
  <c r="AU1691" i="95"/>
  <c r="AU1707" i="95"/>
  <c r="AU1676" i="95"/>
  <c r="AU1692" i="95"/>
  <c r="AU1708" i="95"/>
  <c r="AU1689" i="95"/>
  <c r="AU1705" i="95"/>
  <c r="AU1678" i="95"/>
  <c r="AU1694" i="95"/>
  <c r="AU1710" i="95"/>
  <c r="AU1679" i="95"/>
  <c r="AU1695" i="95"/>
  <c r="AU1711" i="95"/>
  <c r="AU1680" i="95"/>
  <c r="AU1696" i="95"/>
  <c r="AU1677" i="95"/>
  <c r="AU1693" i="95"/>
  <c r="AU1709" i="95"/>
  <c r="AU1712" i="95"/>
  <c r="AU1682" i="95"/>
  <c r="AU1698" i="95"/>
  <c r="AU1714" i="95"/>
  <c r="AU1683" i="95"/>
  <c r="AU1699" i="95"/>
  <c r="AU1684" i="95"/>
  <c r="AU1700" i="95"/>
  <c r="AU1681" i="95"/>
  <c r="AU1697" i="95"/>
  <c r="AU1713" i="95"/>
  <c r="AU2282" i="95"/>
  <c r="AU2298" i="95"/>
  <c r="AU2314" i="95"/>
  <c r="AU2291" i="95"/>
  <c r="AU2307" i="95"/>
  <c r="AU2288" i="95"/>
  <c r="AU2304" i="95"/>
  <c r="AU2281" i="95"/>
  <c r="AU2297" i="95"/>
  <c r="AU2313" i="95"/>
  <c r="AU2286" i="95"/>
  <c r="AU2302" i="95"/>
  <c r="AU2318" i="95"/>
  <c r="AU2279" i="95"/>
  <c r="AU2295" i="95"/>
  <c r="AU2311" i="95"/>
  <c r="AU2292" i="95"/>
  <c r="AU2308" i="95"/>
  <c r="AU2285" i="95"/>
  <c r="AU2301" i="95"/>
  <c r="AU2317" i="95"/>
  <c r="AU2290" i="95"/>
  <c r="AU2306" i="95"/>
  <c r="AU2283" i="95"/>
  <c r="AU2299" i="95"/>
  <c r="AU2315" i="95"/>
  <c r="AU2280" i="95"/>
  <c r="AU2296" i="95"/>
  <c r="AU2312" i="95"/>
  <c r="AU2289" i="95"/>
  <c r="AU2305" i="95"/>
  <c r="AU2294" i="95"/>
  <c r="AU2310" i="95"/>
  <c r="AU2287" i="95"/>
  <c r="AU2303" i="95"/>
  <c r="AU2284" i="95"/>
  <c r="AU2300" i="95"/>
  <c r="AU2316" i="95"/>
  <c r="AU2293" i="95"/>
  <c r="AU2309" i="95"/>
  <c r="AU2745" i="95"/>
  <c r="AU2761" i="95"/>
  <c r="AU2738" i="95"/>
  <c r="AU2754" i="95"/>
  <c r="AU2770" i="95"/>
  <c r="AU2735" i="95"/>
  <c r="AU2751" i="95"/>
  <c r="AU2767" i="95"/>
  <c r="AU2744" i="95"/>
  <c r="AU2760" i="95"/>
  <c r="AU2733" i="95"/>
  <c r="AU2749" i="95"/>
  <c r="AU2765" i="95"/>
  <c r="AU2742" i="95"/>
  <c r="AU2758" i="95"/>
  <c r="AU2739" i="95"/>
  <c r="AU2755" i="95"/>
  <c r="AU2771" i="95"/>
  <c r="AU2732" i="95"/>
  <c r="AU2748" i="95"/>
  <c r="AU2764" i="95"/>
  <c r="AU2737" i="95"/>
  <c r="AU2753" i="95"/>
  <c r="AU2769" i="95"/>
  <c r="AU2746" i="95"/>
  <c r="AU2762" i="95"/>
  <c r="AU2743" i="95"/>
  <c r="AU2759" i="95"/>
  <c r="AU2736" i="95"/>
  <c r="AU2752" i="95"/>
  <c r="AU2768" i="95"/>
  <c r="AU2741" i="95"/>
  <c r="AU2757" i="95"/>
  <c r="AU2734" i="95"/>
  <c r="AU2750" i="95"/>
  <c r="AU2766" i="95"/>
  <c r="AU2747" i="95"/>
  <c r="AU2763" i="95"/>
  <c r="AU2740" i="95"/>
  <c r="AU2756" i="95"/>
  <c r="AU3195" i="95"/>
  <c r="AU3211" i="95"/>
  <c r="AU3192" i="95"/>
  <c r="AU3208" i="95"/>
  <c r="AU3224" i="95"/>
  <c r="AU3185" i="95"/>
  <c r="AU3201" i="95"/>
  <c r="AU3217" i="95"/>
  <c r="AU3194" i="95"/>
  <c r="AU3210" i="95"/>
  <c r="AU3199" i="95"/>
  <c r="AU3215" i="95"/>
  <c r="AU3196" i="95"/>
  <c r="AU3212" i="95"/>
  <c r="AU3189" i="95"/>
  <c r="AU3205" i="95"/>
  <c r="AU3221" i="95"/>
  <c r="AU3198" i="95"/>
  <c r="AU3214" i="95"/>
  <c r="AU3187" i="95"/>
  <c r="AU3203" i="95"/>
  <c r="AU3219" i="95"/>
  <c r="AU3200" i="95"/>
  <c r="AU3216" i="95"/>
  <c r="AU3193" i="95"/>
  <c r="AU3209" i="95"/>
  <c r="AU3186" i="95"/>
  <c r="AU3207" i="95"/>
  <c r="AU3188" i="95"/>
  <c r="AU3202" i="95"/>
  <c r="AU3223" i="95"/>
  <c r="AU3204" i="95"/>
  <c r="AU3206" i="95"/>
  <c r="AU3220" i="95"/>
  <c r="AU3197" i="95"/>
  <c r="AU3218" i="95"/>
  <c r="AU3191" i="95"/>
  <c r="AU3213" i="95"/>
  <c r="AU3190" i="95"/>
  <c r="AU3222" i="95"/>
  <c r="AU318" i="95"/>
  <c r="AU334" i="95"/>
  <c r="AU350" i="95"/>
  <c r="AU331" i="95"/>
  <c r="AU325" i="95"/>
  <c r="AU352" i="95"/>
  <c r="AU343" i="95"/>
  <c r="AU337" i="95"/>
  <c r="AU324" i="95"/>
  <c r="AU322" i="95"/>
  <c r="AU338" i="95"/>
  <c r="AU319" i="95"/>
  <c r="AU335" i="95"/>
  <c r="AU333" i="95"/>
  <c r="AU320" i="95"/>
  <c r="AU348" i="95"/>
  <c r="AU349" i="95"/>
  <c r="AU340" i="95"/>
  <c r="AU329" i="95"/>
  <c r="AU316" i="95"/>
  <c r="AU326" i="95"/>
  <c r="AU342" i="95"/>
  <c r="AU323" i="95"/>
  <c r="AU339" i="95"/>
  <c r="AU341" i="95"/>
  <c r="AU328" i="95"/>
  <c r="AU353" i="95"/>
  <c r="AU351" i="95"/>
  <c r="AU344" i="95"/>
  <c r="AU332" i="95"/>
  <c r="AU345" i="95"/>
  <c r="AU330" i="95"/>
  <c r="AU346" i="95"/>
  <c r="AU327" i="95"/>
  <c r="AU317" i="95"/>
  <c r="AU347" i="95"/>
  <c r="AU336" i="95"/>
  <c r="AU321" i="95"/>
  <c r="AU354" i="95"/>
  <c r="AU355" i="95"/>
  <c r="AU2430" i="95"/>
  <c r="AU2437" i="95"/>
  <c r="AU2453" i="95"/>
  <c r="AU2469" i="95"/>
  <c r="AU2431" i="95"/>
  <c r="AU2450" i="95"/>
  <c r="AU2466" i="95"/>
  <c r="AU2447" i="95"/>
  <c r="AU2463" i="95"/>
  <c r="AU2444" i="95"/>
  <c r="AU2460" i="95"/>
  <c r="AU2434" i="95"/>
  <c r="AU2441" i="95"/>
  <c r="AU2457" i="95"/>
  <c r="AU2438" i="95"/>
  <c r="AU2454" i="95"/>
  <c r="AU2433" i="95"/>
  <c r="AU2451" i="95"/>
  <c r="AU2467" i="95"/>
  <c r="AU2448" i="95"/>
  <c r="AU2464" i="95"/>
  <c r="AU2432" i="95"/>
  <c r="AU2445" i="95"/>
  <c r="AU2461" i="95"/>
  <c r="AU2442" i="95"/>
  <c r="AU2458" i="95"/>
  <c r="AU2439" i="95"/>
  <c r="AU2455" i="95"/>
  <c r="AU2435" i="95"/>
  <c r="AU2452" i="95"/>
  <c r="AU2468" i="95"/>
  <c r="AU2436" i="95"/>
  <c r="AU2449" i="95"/>
  <c r="AU2465" i="95"/>
  <c r="AU2446" i="95"/>
  <c r="AU2462" i="95"/>
  <c r="AU2443" i="95"/>
  <c r="AU2459" i="95"/>
  <c r="AU2440" i="95"/>
  <c r="AU2456" i="95"/>
  <c r="AU1386" i="95"/>
  <c r="AU1402" i="95"/>
  <c r="AU1379" i="95"/>
  <c r="AU1395" i="95"/>
  <c r="AU1411" i="95"/>
  <c r="AU1376" i="95"/>
  <c r="AU1392" i="95"/>
  <c r="AU1408" i="95"/>
  <c r="AU1385" i="95"/>
  <c r="AU1401" i="95"/>
  <c r="AU1374" i="95"/>
  <c r="AU1390" i="95"/>
  <c r="AU1406" i="95"/>
  <c r="AU1383" i="95"/>
  <c r="AU1399" i="95"/>
  <c r="AU1380" i="95"/>
  <c r="AU1396" i="95"/>
  <c r="AU1412" i="95"/>
  <c r="AU1373" i="95"/>
  <c r="AU1389" i="95"/>
  <c r="AU1405" i="95"/>
  <c r="AU1378" i="95"/>
  <c r="AU1394" i="95"/>
  <c r="AU1410" i="95"/>
  <c r="AU1387" i="95"/>
  <c r="AU1403" i="95"/>
  <c r="AU1384" i="95"/>
  <c r="AU1400" i="95"/>
  <c r="AU1377" i="95"/>
  <c r="AU1393" i="95"/>
  <c r="AU1409" i="95"/>
  <c r="AU1382" i="95"/>
  <c r="AU1398" i="95"/>
  <c r="AU1375" i="95"/>
  <c r="AU1391" i="95"/>
  <c r="AU1407" i="95"/>
  <c r="AU1388" i="95"/>
  <c r="AU1404" i="95"/>
  <c r="AU1381" i="95"/>
  <c r="AU1397" i="95"/>
  <c r="AU2893" i="95"/>
  <c r="AU2909" i="95"/>
  <c r="AU2890" i="95"/>
  <c r="AU2906" i="95"/>
  <c r="AU2922" i="95"/>
  <c r="AU2883" i="95"/>
  <c r="AU2899" i="95"/>
  <c r="AU2915" i="95"/>
  <c r="AU2892" i="95"/>
  <c r="AU2908" i="95"/>
  <c r="AU2897" i="95"/>
  <c r="AU2913" i="95"/>
  <c r="AU2894" i="95"/>
  <c r="AU2910" i="95"/>
  <c r="AU2887" i="95"/>
  <c r="AU2903" i="95"/>
  <c r="AU2919" i="95"/>
  <c r="AU2896" i="95"/>
  <c r="AU2912" i="95"/>
  <c r="AU2885" i="95"/>
  <c r="AU2901" i="95"/>
  <c r="AU2917" i="95"/>
  <c r="AU2898" i="95"/>
  <c r="AU2914" i="95"/>
  <c r="AU2891" i="95"/>
  <c r="AU2907" i="95"/>
  <c r="AU2884" i="95"/>
  <c r="AU2900" i="95"/>
  <c r="AU2916" i="95"/>
  <c r="AU2889" i="95"/>
  <c r="AU2905" i="95"/>
  <c r="AU2921" i="95"/>
  <c r="AU2886" i="95"/>
  <c r="AU2902" i="95"/>
  <c r="AU2918" i="95"/>
  <c r="AU2895" i="95"/>
  <c r="AU2911" i="95"/>
  <c r="AU2888" i="95"/>
  <c r="AU2904" i="95"/>
  <c r="AU2920" i="95"/>
  <c r="AU3343" i="95"/>
  <c r="AU3359" i="95"/>
  <c r="AU3375" i="95"/>
  <c r="AU3336" i="95"/>
  <c r="AU3352" i="95"/>
  <c r="AU3368" i="95"/>
  <c r="AU3345" i="95"/>
  <c r="AU3361" i="95"/>
  <c r="AU3338" i="95"/>
  <c r="AU3354" i="95"/>
  <c r="AU3370" i="95"/>
  <c r="AU3347" i="95"/>
  <c r="AU3363" i="95"/>
  <c r="AU3340" i="95"/>
  <c r="AU3356" i="95"/>
  <c r="AU3372" i="95"/>
  <c r="AU3349" i="95"/>
  <c r="AU3365" i="95"/>
  <c r="AU3342" i="95"/>
  <c r="AU3358" i="95"/>
  <c r="AU3374" i="95"/>
  <c r="AU3351" i="95"/>
  <c r="AU3367" i="95"/>
  <c r="AU3344" i="95"/>
  <c r="AU3360" i="95"/>
  <c r="AU3337" i="95"/>
  <c r="AU3353" i="95"/>
  <c r="AU3369" i="95"/>
  <c r="AU3346" i="95"/>
  <c r="AU3362" i="95"/>
  <c r="AU3339" i="95"/>
  <c r="AU3355" i="95"/>
  <c r="AU3371" i="95"/>
  <c r="AU3348" i="95"/>
  <c r="AU3364" i="95"/>
  <c r="AU3341" i="95"/>
  <c r="AU3357" i="95"/>
  <c r="AU3373" i="95"/>
  <c r="AU3350" i="95"/>
  <c r="AU3366" i="95"/>
  <c r="AU3487" i="95"/>
  <c r="AU3503" i="95"/>
  <c r="AU3519" i="95"/>
  <c r="AU3496" i="95"/>
  <c r="AU3512" i="95"/>
  <c r="AU3489" i="95"/>
  <c r="AU3505" i="95"/>
  <c r="AU3521" i="95"/>
  <c r="AU3502" i="95"/>
  <c r="AU3518" i="95"/>
  <c r="AU3491" i="95"/>
  <c r="AU3507" i="95"/>
  <c r="AU3523" i="95"/>
  <c r="AU3500" i="95"/>
  <c r="AU3516" i="95"/>
  <c r="AU3493" i="95"/>
  <c r="AU3509" i="95"/>
  <c r="AU3525" i="95"/>
  <c r="AU3490" i="95"/>
  <c r="AU3506" i="95"/>
  <c r="AU3522" i="95"/>
  <c r="AU3495" i="95"/>
  <c r="AU3511" i="95"/>
  <c r="AU3488" i="95"/>
  <c r="AU3504" i="95"/>
  <c r="AU3520" i="95"/>
  <c r="AU3497" i="95"/>
  <c r="AU3513" i="95"/>
  <c r="AU3494" i="95"/>
  <c r="AU3510" i="95"/>
  <c r="AU3526" i="95"/>
  <c r="AU3499" i="95"/>
  <c r="AU3515" i="95"/>
  <c r="AU3492" i="95"/>
  <c r="AU3508" i="95"/>
  <c r="AU3524" i="95"/>
  <c r="AU3501" i="95"/>
  <c r="AU3517" i="95"/>
  <c r="AU3498" i="95"/>
  <c r="AU3514" i="95"/>
  <c r="AU1526" i="95"/>
  <c r="AU1542" i="95"/>
  <c r="AU1538" i="95"/>
  <c r="AU1558" i="95"/>
  <c r="AU1539" i="95"/>
  <c r="AU1555" i="95"/>
  <c r="AU1532" i="95"/>
  <c r="AU1548" i="95"/>
  <c r="AU1525" i="95"/>
  <c r="AU1541" i="95"/>
  <c r="AU1557" i="95"/>
  <c r="AU1546" i="95"/>
  <c r="AU1562" i="95"/>
  <c r="AU1527" i="95"/>
  <c r="AU1543" i="95"/>
  <c r="AU1559" i="95"/>
  <c r="AU1536" i="95"/>
  <c r="AU1552" i="95"/>
  <c r="AU1529" i="95"/>
  <c r="AU1545" i="95"/>
  <c r="AU1561" i="95"/>
  <c r="AU1530" i="95"/>
  <c r="AU1550" i="95"/>
  <c r="AU1531" i="95"/>
  <c r="AU1547" i="95"/>
  <c r="AU1563" i="95"/>
  <c r="AU1524" i="95"/>
  <c r="AU1540" i="95"/>
  <c r="AU1556" i="95"/>
  <c r="AU1533" i="95"/>
  <c r="AU1549" i="95"/>
  <c r="AU1534" i="95"/>
  <c r="AU1554" i="95"/>
  <c r="AU1535" i="95"/>
  <c r="AU1551" i="95"/>
  <c r="AU1528" i="95"/>
  <c r="AU1544" i="95"/>
  <c r="AU1560" i="95"/>
  <c r="AU1537" i="95"/>
  <c r="AU1553" i="95"/>
  <c r="AU3045" i="95"/>
  <c r="AU3061" i="95"/>
  <c r="AU3038" i="95"/>
  <c r="AU3054" i="95"/>
  <c r="AU3070" i="95"/>
  <c r="AU3035" i="95"/>
  <c r="AU3051" i="95"/>
  <c r="AU3067" i="95"/>
  <c r="AU3040" i="95"/>
  <c r="AU3056" i="95"/>
  <c r="AU3072" i="95"/>
  <c r="AU3049" i="95"/>
  <c r="AU3065" i="95"/>
  <c r="AU3042" i="95"/>
  <c r="AU3058" i="95"/>
  <c r="AU3039" i="95"/>
  <c r="AU3055" i="95"/>
  <c r="AU3071" i="95"/>
  <c r="AU3044" i="95"/>
  <c r="AU3060" i="95"/>
  <c r="AU3037" i="95"/>
  <c r="AU3053" i="95"/>
  <c r="AU3069" i="95"/>
  <c r="AU3046" i="95"/>
  <c r="AU3062" i="95"/>
  <c r="AU3043" i="95"/>
  <c r="AU3059" i="95"/>
  <c r="AU3048" i="95"/>
  <c r="AU3064" i="95"/>
  <c r="AU3041" i="95"/>
  <c r="AU3057" i="95"/>
  <c r="AU3073" i="95"/>
  <c r="AU3034" i="95"/>
  <c r="AU3050" i="95"/>
  <c r="AU3066" i="95"/>
  <c r="AU3047" i="95"/>
  <c r="AU3063" i="95"/>
  <c r="AU3036" i="95"/>
  <c r="AU3052" i="95"/>
  <c r="AU3068" i="95"/>
  <c r="AU1222" i="95"/>
  <c r="AU1238" i="95"/>
  <c r="AU1254" i="95"/>
  <c r="AU1231" i="95"/>
  <c r="AU1247" i="95"/>
  <c r="AU1224" i="95"/>
  <c r="AU1240" i="95"/>
  <c r="AU1256" i="95"/>
  <c r="AU1237" i="95"/>
  <c r="AU1253" i="95"/>
  <c r="AU1226" i="95"/>
  <c r="AU1242" i="95"/>
  <c r="AU1258" i="95"/>
  <c r="AU1235" i="95"/>
  <c r="AU1251" i="95"/>
  <c r="AU1228" i="95"/>
  <c r="AU1244" i="95"/>
  <c r="AU1260" i="95"/>
  <c r="AU1225" i="95"/>
  <c r="AU1241" i="95"/>
  <c r="AU1257" i="95"/>
  <c r="AU1230" i="95"/>
  <c r="AU1246" i="95"/>
  <c r="AU1223" i="95"/>
  <c r="AU1239" i="95"/>
  <c r="AU1255" i="95"/>
  <c r="AU1232" i="95"/>
  <c r="AU1248" i="95"/>
  <c r="AU1229" i="95"/>
  <c r="AU1245" i="95"/>
  <c r="AU1261" i="95"/>
  <c r="AU1250" i="95"/>
  <c r="AU1227" i="95"/>
  <c r="AU1249" i="95"/>
  <c r="AU1243" i="95"/>
  <c r="AU1259" i="95"/>
  <c r="AU1236" i="95"/>
  <c r="AU1234" i="95"/>
  <c r="AU1252" i="95"/>
  <c r="AU1233" i="95"/>
  <c r="AU929" i="95"/>
  <c r="AU945" i="95"/>
  <c r="AU922" i="95"/>
  <c r="AU938" i="95"/>
  <c r="AU954" i="95"/>
  <c r="AU935" i="95"/>
  <c r="AU951" i="95"/>
  <c r="AU928" i="95"/>
  <c r="AU944" i="95"/>
  <c r="AU933" i="95"/>
  <c r="AU949" i="95"/>
  <c r="AU926" i="95"/>
  <c r="AU942" i="95"/>
  <c r="AU958" i="95"/>
  <c r="AU923" i="95"/>
  <c r="AU939" i="95"/>
  <c r="AU955" i="95"/>
  <c r="AU932" i="95"/>
  <c r="AU948" i="95"/>
  <c r="AU921" i="95"/>
  <c r="AU937" i="95"/>
  <c r="AU953" i="95"/>
  <c r="AU930" i="95"/>
  <c r="AU946" i="95"/>
  <c r="AU927" i="95"/>
  <c r="AU943" i="95"/>
  <c r="AU959" i="95"/>
  <c r="AU920" i="95"/>
  <c r="AU936" i="95"/>
  <c r="AU952" i="95"/>
  <c r="AU925" i="95"/>
  <c r="AU941" i="95"/>
  <c r="AU957" i="95"/>
  <c r="AU934" i="95"/>
  <c r="AU950" i="95"/>
  <c r="AU931" i="95"/>
  <c r="AU947" i="95"/>
  <c r="AU924" i="95"/>
  <c r="AU940" i="95"/>
  <c r="AU956" i="95"/>
  <c r="AU1982" i="95"/>
  <c r="AU1998" i="95"/>
  <c r="AU2014" i="95"/>
  <c r="AU1991" i="95"/>
  <c r="AU2007" i="95"/>
  <c r="AU1988" i="95"/>
  <c r="AU2004" i="95"/>
  <c r="AU1981" i="95"/>
  <c r="AU1997" i="95"/>
  <c r="AU2013" i="95"/>
  <c r="AU1986" i="95"/>
  <c r="AU2002" i="95"/>
  <c r="AU1979" i="95"/>
  <c r="AU1995" i="95"/>
  <c r="AU2011" i="95"/>
  <c r="AU1992" i="95"/>
  <c r="AU2008" i="95"/>
  <c r="AU1985" i="95"/>
  <c r="AU2001" i="95"/>
  <c r="AU1990" i="95"/>
  <c r="AU2006" i="95"/>
  <c r="AU1983" i="95"/>
  <c r="AU1999" i="95"/>
  <c r="AU2015" i="95"/>
  <c r="AU1980" i="95"/>
  <c r="AU1996" i="95"/>
  <c r="AU2012" i="95"/>
  <c r="AU1989" i="95"/>
  <c r="AU2005" i="95"/>
  <c r="AU1978" i="95"/>
  <c r="AU1994" i="95"/>
  <c r="AU2010" i="95"/>
  <c r="AU1987" i="95"/>
  <c r="AU2003" i="95"/>
  <c r="AU1984" i="95"/>
  <c r="AU2000" i="95"/>
  <c r="AU2016" i="95"/>
  <c r="AU1977" i="95"/>
  <c r="AU1993" i="95"/>
  <c r="AU2009" i="95"/>
  <c r="AU14" i="95"/>
  <c r="AU30" i="95"/>
  <c r="AU46" i="95"/>
  <c r="AU23" i="95"/>
  <c r="AU39" i="95"/>
  <c r="AU16" i="95"/>
  <c r="AU48" i="95"/>
  <c r="AU25" i="95"/>
  <c r="AU52" i="95"/>
  <c r="AU37" i="95"/>
  <c r="AU28" i="95"/>
  <c r="AU18" i="95"/>
  <c r="AU34" i="95"/>
  <c r="AU50" i="95"/>
  <c r="AU27" i="95"/>
  <c r="AU43" i="95"/>
  <c r="AU24" i="95"/>
  <c r="AU33" i="95"/>
  <c r="AU53" i="95"/>
  <c r="AU44" i="95"/>
  <c r="AU29" i="95"/>
  <c r="AU22" i="95"/>
  <c r="AU38" i="95"/>
  <c r="AU15" i="95"/>
  <c r="AU31" i="95"/>
  <c r="AU47" i="95"/>
  <c r="AU32" i="95"/>
  <c r="AU41" i="95"/>
  <c r="AU20" i="95"/>
  <c r="AU45" i="95"/>
  <c r="AU35" i="95"/>
  <c r="AU21" i="95"/>
  <c r="AU51" i="95"/>
  <c r="AU40" i="95"/>
  <c r="AU17" i="95"/>
  <c r="AU26" i="95"/>
  <c r="AU49" i="95"/>
  <c r="AU36" i="95"/>
  <c r="AU42" i="95"/>
  <c r="AU19" i="95"/>
  <c r="AU54" i="95"/>
  <c r="D8" i="97"/>
  <c r="E8" i="97"/>
  <c r="D7" i="97"/>
  <c r="E7" i="97"/>
  <c r="O46" i="90"/>
  <c r="F16" i="93"/>
  <c r="G16" i="93"/>
  <c r="H16" i="93"/>
  <c r="I16" i="93"/>
  <c r="F18" i="93"/>
  <c r="G18" i="93"/>
  <c r="H18" i="93"/>
  <c r="I18" i="93"/>
  <c r="F15" i="93"/>
  <c r="G15" i="93"/>
  <c r="H15" i="93"/>
  <c r="I15" i="93"/>
  <c r="F17" i="93"/>
  <c r="G17" i="93"/>
  <c r="H17" i="93"/>
  <c r="I17" i="93"/>
  <c r="F34" i="93"/>
  <c r="G34" i="93"/>
  <c r="H34" i="93"/>
  <c r="I34" i="93"/>
  <c r="G14" i="93"/>
  <c r="H14" i="93"/>
  <c r="I14" i="93"/>
  <c r="F14" i="93"/>
  <c r="F29" i="93"/>
  <c r="G29" i="93"/>
  <c r="H29" i="93"/>
  <c r="I29" i="93"/>
  <c r="D19" i="93"/>
  <c r="D23" i="93"/>
  <c r="D22" i="93"/>
  <c r="D21" i="93"/>
  <c r="D20" i="93"/>
  <c r="D31" i="93"/>
  <c r="D33" i="93"/>
  <c r="D25" i="93"/>
  <c r="D24" i="93"/>
  <c r="D32" i="93"/>
  <c r="D28" i="93"/>
  <c r="D26" i="93"/>
  <c r="D30" i="93"/>
  <c r="D27" i="93"/>
  <c r="O55" i="90"/>
  <c r="O57" i="90"/>
  <c r="O56" i="90"/>
  <c r="O53" i="90"/>
  <c r="O49" i="90"/>
  <c r="O48" i="90"/>
  <c r="O50" i="90"/>
  <c r="O52" i="90"/>
  <c r="O43" i="90"/>
  <c r="O44" i="90"/>
  <c r="O45" i="90"/>
  <c r="AU3093" i="95" l="1"/>
  <c r="AU2023" i="95"/>
  <c r="AU55" i="95"/>
  <c r="AU1357" i="95"/>
  <c r="AU2018" i="95"/>
  <c r="AU2941" i="95"/>
  <c r="AU2110" i="95"/>
  <c r="AU977" i="95"/>
  <c r="AU3535" i="95"/>
  <c r="AU1300" i="95"/>
  <c r="AU151" i="95"/>
  <c r="AU2062" i="95"/>
  <c r="AU78" i="95"/>
  <c r="AU2019" i="95"/>
  <c r="AU2017" i="95"/>
  <c r="AU406" i="95"/>
  <c r="AU1302" i="95"/>
  <c r="AU62" i="95"/>
  <c r="AU94" i="95"/>
  <c r="AU1590" i="95"/>
  <c r="AU2501" i="95"/>
  <c r="AU3423" i="95"/>
  <c r="AU1466" i="95"/>
  <c r="AU56" i="95"/>
  <c r="AU1750" i="95"/>
  <c r="AU1719" i="95"/>
  <c r="AU1717" i="95"/>
  <c r="AU1770" i="95"/>
  <c r="AU1752" i="95"/>
  <c r="AU1724" i="95"/>
  <c r="AU1820" i="95"/>
  <c r="AU1809" i="95"/>
  <c r="AU1738" i="95"/>
  <c r="AU1732" i="95"/>
  <c r="AU1822" i="95"/>
  <c r="AU1815" i="95"/>
  <c r="AU1808" i="95"/>
  <c r="AU1797" i="95"/>
  <c r="AU1743" i="95"/>
  <c r="AU1741" i="95"/>
  <c r="AU1794" i="95"/>
  <c r="AU1787" i="95"/>
  <c r="AU1780" i="95"/>
  <c r="AU1769" i="95"/>
  <c r="AU1746" i="95"/>
  <c r="AU1715" i="95"/>
  <c r="AU1764" i="95"/>
  <c r="AU1736" i="95"/>
  <c r="AU1823" i="95"/>
  <c r="AU1816" i="95"/>
  <c r="AU1805" i="95"/>
  <c r="AU1766" i="95"/>
  <c r="AU1735" i="95"/>
  <c r="AU1733" i="95"/>
  <c r="AU1786" i="95"/>
  <c r="AU1779" i="95"/>
  <c r="AU1772" i="95"/>
  <c r="AU1744" i="95"/>
  <c r="AU1754" i="95"/>
  <c r="AU1723" i="95"/>
  <c r="AU1721" i="95"/>
  <c r="AU1774" i="95"/>
  <c r="AU1765" i="95"/>
  <c r="AU1740" i="95"/>
  <c r="AU1824" i="95"/>
  <c r="AU1813" i="95"/>
  <c r="AU1726" i="95"/>
  <c r="AU1759" i="95"/>
  <c r="AU1757" i="95"/>
  <c r="AU1810" i="95"/>
  <c r="AU1803" i="95"/>
  <c r="AU1796" i="95"/>
  <c r="AU1785" i="95"/>
  <c r="AU1762" i="95"/>
  <c r="AU1731" i="95"/>
  <c r="AU1729" i="95"/>
  <c r="AU1782" i="95"/>
  <c r="AU1775" i="95"/>
  <c r="AU1768" i="95"/>
  <c r="AU1728" i="95"/>
  <c r="AU1821" i="95"/>
  <c r="AU1718" i="95"/>
  <c r="AU1751" i="95"/>
  <c r="AU1749" i="95"/>
  <c r="AU1802" i="95"/>
  <c r="AU1795" i="95"/>
  <c r="AU1788" i="95"/>
  <c r="AU1777" i="95"/>
  <c r="AU1739" i="95"/>
  <c r="AU1737" i="95"/>
  <c r="AU1790" i="95"/>
  <c r="AU1783" i="95"/>
  <c r="AU1776" i="95"/>
  <c r="AU1760" i="95"/>
  <c r="AU1742" i="95"/>
  <c r="AU1748" i="95"/>
  <c r="AU1720" i="95"/>
  <c r="AU1819" i="95"/>
  <c r="AU1812" i="95"/>
  <c r="AU1801" i="95"/>
  <c r="AU1747" i="95"/>
  <c r="AU1745" i="95"/>
  <c r="AU1798" i="95"/>
  <c r="AU1791" i="95"/>
  <c r="AU1784" i="95"/>
  <c r="AU1773" i="95"/>
  <c r="AU1734" i="95"/>
  <c r="AU1767" i="95"/>
  <c r="AU1716" i="95"/>
  <c r="AU1818" i="95"/>
  <c r="AU1811" i="95"/>
  <c r="AU1804" i="95"/>
  <c r="AU1793" i="95"/>
  <c r="AU1722" i="95"/>
  <c r="AU1755" i="95"/>
  <c r="AU1753" i="95"/>
  <c r="AU1806" i="95"/>
  <c r="AU1799" i="95"/>
  <c r="AU1792" i="95"/>
  <c r="AU1781" i="95"/>
  <c r="AU1758" i="95"/>
  <c r="AU1727" i="95"/>
  <c r="AU1725" i="95"/>
  <c r="AU1778" i="95"/>
  <c r="AU1771" i="95"/>
  <c r="AU1756" i="95"/>
  <c r="AU1817" i="95"/>
  <c r="AU1730" i="95"/>
  <c r="AU1763" i="95"/>
  <c r="AU1761" i="95"/>
  <c r="AU1814" i="95"/>
  <c r="AU1807" i="95"/>
  <c r="AU1800" i="95"/>
  <c r="AU1789" i="95"/>
  <c r="AU2041" i="95"/>
  <c r="AU2083" i="95"/>
  <c r="AU2028" i="95"/>
  <c r="AU2070" i="95"/>
  <c r="AU2104" i="95"/>
  <c r="AU2045" i="95"/>
  <c r="AU2087" i="95"/>
  <c r="AU979" i="95"/>
  <c r="AU1048" i="95"/>
  <c r="AU1007" i="95"/>
  <c r="AU1049" i="95"/>
  <c r="AU990" i="95"/>
  <c r="AU1024" i="95"/>
  <c r="AU1047" i="95"/>
  <c r="AU961" i="95"/>
  <c r="AU1297" i="95"/>
  <c r="AU1346" i="95"/>
  <c r="AU1291" i="95"/>
  <c r="AU1293" i="95"/>
  <c r="AU1312" i="95"/>
  <c r="AU1340" i="95"/>
  <c r="AU1276" i="95"/>
  <c r="AU1363" i="95"/>
  <c r="AU1299" i="95"/>
  <c r="AU1322" i="95"/>
  <c r="AU1349" i="95"/>
  <c r="AU1285" i="95"/>
  <c r="AU1368" i="95"/>
  <c r="AU1304" i="95"/>
  <c r="AU1327" i="95"/>
  <c r="AU1263" i="95"/>
  <c r="AU1350" i="95"/>
  <c r="AU1286" i="95"/>
  <c r="AU3134" i="95"/>
  <c r="AU3153" i="95"/>
  <c r="AU3172" i="95"/>
  <c r="AU3108" i="95"/>
  <c r="AU3131" i="95"/>
  <c r="AU3162" i="95"/>
  <c r="AU3181" i="95"/>
  <c r="AU3117" i="95"/>
  <c r="AU3136" i="95"/>
  <c r="AU3159" i="95"/>
  <c r="AU3096" i="95"/>
  <c r="AU3091" i="95"/>
  <c r="AU3094" i="95"/>
  <c r="AU3101" i="95"/>
  <c r="AU3126" i="95"/>
  <c r="AU3145" i="95"/>
  <c r="AU3164" i="95"/>
  <c r="AU3099" i="95"/>
  <c r="AU3123" i="95"/>
  <c r="AU3138" i="95"/>
  <c r="AU3157" i="95"/>
  <c r="AU3176" i="95"/>
  <c r="AU3112" i="95"/>
  <c r="AU3135" i="95"/>
  <c r="AU3077" i="95"/>
  <c r="AU1649" i="95"/>
  <c r="AU1585" i="95"/>
  <c r="AU1672" i="95"/>
  <c r="AU1608" i="95"/>
  <c r="AU1631" i="95"/>
  <c r="AU1567" i="95"/>
  <c r="AU1650" i="95"/>
  <c r="AU1586" i="95"/>
  <c r="AU1661" i="95"/>
  <c r="AU1597" i="95"/>
  <c r="AU1620" i="95"/>
  <c r="AU1643" i="95"/>
  <c r="AU1579" i="95"/>
  <c r="AU1662" i="95"/>
  <c r="AU1598" i="95"/>
  <c r="AU1625" i="95"/>
  <c r="AU1648" i="95"/>
  <c r="AU1584" i="95"/>
  <c r="AU1671" i="95"/>
  <c r="AU1607" i="95"/>
  <c r="AU1626" i="95"/>
  <c r="AU1637" i="95"/>
  <c r="AU1573" i="95"/>
  <c r="AU1660" i="95"/>
  <c r="AU1596" i="95"/>
  <c r="AU1619" i="95"/>
  <c r="AU1638" i="95"/>
  <c r="AU1574" i="95"/>
  <c r="AU3578" i="95"/>
  <c r="AU3597" i="95"/>
  <c r="AU3533" i="95"/>
  <c r="AU3620" i="95"/>
  <c r="AU3556" i="95"/>
  <c r="AU3579" i="95"/>
  <c r="AU3590" i="95"/>
  <c r="AU3609" i="95"/>
  <c r="AU3545" i="95"/>
  <c r="AU3632" i="95"/>
  <c r="AU3568" i="95"/>
  <c r="AU3591" i="95"/>
  <c r="AU3527" i="95"/>
  <c r="AU3618" i="95"/>
  <c r="AU3554" i="95"/>
  <c r="AU3573" i="95"/>
  <c r="AU3596" i="95"/>
  <c r="AU3532" i="95"/>
  <c r="AU3619" i="95"/>
  <c r="AU3555" i="95"/>
  <c r="AU3582" i="95"/>
  <c r="AU3601" i="95"/>
  <c r="AU3537" i="95"/>
  <c r="AU3624" i="95"/>
  <c r="AU3560" i="95"/>
  <c r="AU3583" i="95"/>
  <c r="AU3462" i="95"/>
  <c r="AU3398" i="95"/>
  <c r="AU3485" i="95"/>
  <c r="AU3421" i="95"/>
  <c r="AU3444" i="95"/>
  <c r="AU3380" i="95"/>
  <c r="AU3467" i="95"/>
  <c r="AU3403" i="95"/>
  <c r="AU3426" i="95"/>
  <c r="AU3449" i="95"/>
  <c r="AU3385" i="95"/>
  <c r="AU3472" i="95"/>
  <c r="AU3408" i="95"/>
  <c r="AU3431" i="95"/>
  <c r="AU3438" i="95"/>
  <c r="AU3461" i="95"/>
  <c r="AU3397" i="95"/>
  <c r="AU3484" i="95"/>
  <c r="AU3420" i="95"/>
  <c r="AU3443" i="95"/>
  <c r="AU3379" i="95"/>
  <c r="AU3466" i="95"/>
  <c r="AU3402" i="95"/>
  <c r="AU3425" i="95"/>
  <c r="AU3448" i="95"/>
  <c r="AU3384" i="95"/>
  <c r="AU3471" i="95"/>
  <c r="AU3407" i="95"/>
  <c r="AU2984" i="95"/>
  <c r="AU3007" i="95"/>
  <c r="AU2943" i="95"/>
  <c r="AU3030" i="95"/>
  <c r="AU2966" i="95"/>
  <c r="AU2985" i="95"/>
  <c r="AU3012" i="95"/>
  <c r="AU2948" i="95"/>
  <c r="AU2971" i="95"/>
  <c r="AU2994" i="95"/>
  <c r="AU2930" i="95"/>
  <c r="AU3013" i="95"/>
  <c r="AU2949" i="95"/>
  <c r="AU2976" i="95"/>
  <c r="AU2999" i="95"/>
  <c r="AU2935" i="95"/>
  <c r="AU3022" i="95"/>
  <c r="AU2958" i="95"/>
  <c r="AU2977" i="95"/>
  <c r="AU2988" i="95"/>
  <c r="AU2924" i="95"/>
  <c r="AU3011" i="95"/>
  <c r="AU2947" i="95"/>
  <c r="AU2970" i="95"/>
  <c r="AU2989" i="95"/>
  <c r="AU2925" i="95"/>
  <c r="AU1493" i="95"/>
  <c r="AU1429" i="95"/>
  <c r="AU1516" i="95"/>
  <c r="AU1452" i="95"/>
  <c r="AU1471" i="95"/>
  <c r="AU1494" i="95"/>
  <c r="AU1430" i="95"/>
  <c r="AU1521" i="95"/>
  <c r="AU1457" i="95"/>
  <c r="AU1480" i="95"/>
  <c r="AU1416" i="95"/>
  <c r="AU1499" i="95"/>
  <c r="AU1435" i="95"/>
  <c r="AU1522" i="95"/>
  <c r="AU1458" i="95"/>
  <c r="AU1485" i="95"/>
  <c r="AU1421" i="95"/>
  <c r="AU1508" i="95"/>
  <c r="AU1444" i="95"/>
  <c r="AU1463" i="95"/>
  <c r="AU1486" i="95"/>
  <c r="AU1422" i="95"/>
  <c r="AU1513" i="95"/>
  <c r="AU1449" i="95"/>
  <c r="AU1472" i="95"/>
  <c r="AU1491" i="95"/>
  <c r="AU1427" i="95"/>
  <c r="AU1514" i="95"/>
  <c r="AU1450" i="95"/>
  <c r="AU2520" i="95"/>
  <c r="AU2539" i="95"/>
  <c r="AU2475" i="95"/>
  <c r="AU2558" i="95"/>
  <c r="AU2494" i="95"/>
  <c r="AU2577" i="95"/>
  <c r="AU2513" i="95"/>
  <c r="AU2532" i="95"/>
  <c r="AU2551" i="95"/>
  <c r="AU2487" i="95"/>
  <c r="AU2570" i="95"/>
  <c r="AU2506" i="95"/>
  <c r="AU2525" i="95"/>
  <c r="AU2560" i="95"/>
  <c r="AU2496" i="95"/>
  <c r="AU2579" i="95"/>
  <c r="AU2515" i="95"/>
  <c r="AU2534" i="95"/>
  <c r="AU2470" i="95"/>
  <c r="AU2553" i="95"/>
  <c r="AU2489" i="95"/>
  <c r="AU2524" i="95"/>
  <c r="AU2543" i="95"/>
  <c r="AU2479" i="95"/>
  <c r="AU2562" i="95"/>
  <c r="AU2498" i="95"/>
  <c r="AU379" i="95"/>
  <c r="AU423" i="95"/>
  <c r="AU398" i="95"/>
  <c r="AU437" i="95"/>
  <c r="AU357" i="95"/>
  <c r="AU428" i="95"/>
  <c r="AU442" i="95"/>
  <c r="AU415" i="95"/>
  <c r="AU358" i="95"/>
  <c r="AU401" i="95"/>
  <c r="AU456" i="95"/>
  <c r="AU420" i="95"/>
  <c r="AU399" i="95"/>
  <c r="AU441" i="95"/>
  <c r="AU2105" i="95"/>
  <c r="AU2042" i="95"/>
  <c r="AU2092" i="95"/>
  <c r="AU2059" i="95"/>
  <c r="AU2109" i="95"/>
  <c r="AU2046" i="95"/>
  <c r="AU1043" i="95"/>
  <c r="AU962" i="95"/>
  <c r="AU1012" i="95"/>
  <c r="AU1054" i="95"/>
  <c r="AU960" i="95"/>
  <c r="AU1002" i="95"/>
  <c r="AU1025" i="95"/>
  <c r="AU1339" i="95"/>
  <c r="AU1348" i="95"/>
  <c r="AU1335" i="95"/>
  <c r="AU1271" i="95"/>
  <c r="AU1358" i="95"/>
  <c r="AU1294" i="95"/>
  <c r="AU1321" i="95"/>
  <c r="AU2533" i="95"/>
  <c r="AU564" i="95"/>
  <c r="AU550" i="95"/>
  <c r="AU578" i="95"/>
  <c r="AU526" i="95"/>
  <c r="AU606" i="95"/>
  <c r="AU554" i="95"/>
  <c r="AU536" i="95"/>
  <c r="AU510" i="95"/>
  <c r="AU596" i="95"/>
  <c r="AU541" i="95"/>
  <c r="AU574" i="95"/>
  <c r="AU515" i="95"/>
  <c r="AU599" i="95"/>
  <c r="AU508" i="95"/>
  <c r="AU572" i="95"/>
  <c r="AU513" i="95"/>
  <c r="AU561" i="95"/>
  <c r="AU589" i="95"/>
  <c r="AU537" i="95"/>
  <c r="AU614" i="95"/>
  <c r="AU565" i="95"/>
  <c r="AU560" i="95"/>
  <c r="AU545" i="95"/>
  <c r="AU573" i="95"/>
  <c r="AU521" i="95"/>
  <c r="AU602" i="95"/>
  <c r="AU549" i="95"/>
  <c r="AU516" i="95"/>
  <c r="AU580" i="95"/>
  <c r="AU571" i="95"/>
  <c r="AU511" i="95"/>
  <c r="AU597" i="95"/>
  <c r="AU547" i="95"/>
  <c r="AU575" i="95"/>
  <c r="AU552" i="95"/>
  <c r="AU534" i="95"/>
  <c r="AU612" i="95"/>
  <c r="AU562" i="95"/>
  <c r="AU594" i="95"/>
  <c r="AU538" i="95"/>
  <c r="AU615" i="95"/>
  <c r="AU524" i="95"/>
  <c r="AU588" i="95"/>
  <c r="AU582" i="95"/>
  <c r="AU525" i="95"/>
  <c r="AU605" i="95"/>
  <c r="AU558" i="95"/>
  <c r="AU586" i="95"/>
  <c r="AU512" i="95"/>
  <c r="AU576" i="95"/>
  <c r="AU517" i="95"/>
  <c r="AU566" i="95"/>
  <c r="AU593" i="95"/>
  <c r="AU542" i="95"/>
  <c r="AU570" i="95"/>
  <c r="AU532" i="95"/>
  <c r="AU592" i="95"/>
  <c r="AU535" i="95"/>
  <c r="AU613" i="95"/>
  <c r="AU569" i="95"/>
  <c r="AU507" i="95"/>
  <c r="AU595" i="95"/>
  <c r="AU568" i="95"/>
  <c r="AU509" i="95"/>
  <c r="AU555" i="95"/>
  <c r="AU583" i="95"/>
  <c r="AU531" i="95"/>
  <c r="AU610" i="95"/>
  <c r="AU559" i="95"/>
  <c r="AU540" i="95"/>
  <c r="AU518" i="95"/>
  <c r="AU600" i="95"/>
  <c r="AU546" i="95"/>
  <c r="AU579" i="95"/>
  <c r="AU522" i="95"/>
  <c r="AU603" i="95"/>
  <c r="AU528" i="95"/>
  <c r="AU587" i="95"/>
  <c r="AU530" i="95"/>
  <c r="AU609" i="95"/>
  <c r="AU563" i="95"/>
  <c r="AU591" i="95"/>
  <c r="AU548" i="95"/>
  <c r="AU529" i="95"/>
  <c r="AU608" i="95"/>
  <c r="AU557" i="95"/>
  <c r="AU590" i="95"/>
  <c r="AU533" i="95"/>
  <c r="AU611" i="95"/>
  <c r="AU520" i="95"/>
  <c r="AU584" i="95"/>
  <c r="AU577" i="95"/>
  <c r="AU519" i="95"/>
  <c r="AU601" i="95"/>
  <c r="AU553" i="95"/>
  <c r="AU581" i="95"/>
  <c r="AU556" i="95"/>
  <c r="AU539" i="95"/>
  <c r="AU616" i="95"/>
  <c r="AU567" i="95"/>
  <c r="AU514" i="95"/>
  <c r="AU598" i="95"/>
  <c r="AU543" i="95"/>
  <c r="AU544" i="95"/>
  <c r="AU523" i="95"/>
  <c r="AU604" i="95"/>
  <c r="AU551" i="95"/>
  <c r="AU585" i="95"/>
  <c r="AU527" i="95"/>
  <c r="AU607" i="95"/>
  <c r="AU76" i="95"/>
  <c r="AU147" i="95"/>
  <c r="AU154" i="95"/>
  <c r="AU85" i="95"/>
  <c r="AU115" i="95"/>
  <c r="AU140" i="95"/>
  <c r="AU163" i="95"/>
  <c r="AU58" i="95"/>
  <c r="AU60" i="95"/>
  <c r="AU84" i="95"/>
  <c r="AU73" i="95"/>
  <c r="AU96" i="95"/>
  <c r="AU143" i="95"/>
  <c r="AU79" i="95"/>
  <c r="AU102" i="95"/>
  <c r="AU129" i="95"/>
  <c r="AU152" i="95"/>
  <c r="AU107" i="95"/>
  <c r="AU130" i="95"/>
  <c r="AU66" i="95"/>
  <c r="AU141" i="95"/>
  <c r="AU57" i="95"/>
  <c r="AU80" i="95"/>
  <c r="AU135" i="95"/>
  <c r="AU71" i="95"/>
  <c r="AU158" i="95"/>
  <c r="AU2089" i="95"/>
  <c r="AU2025" i="95"/>
  <c r="AU2112" i="95"/>
  <c r="AU2048" i="95"/>
  <c r="AU2067" i="95"/>
  <c r="AU2090" i="95"/>
  <c r="AU2026" i="95"/>
  <c r="AU2117" i="95"/>
  <c r="AU2053" i="95"/>
  <c r="AU2076" i="95"/>
  <c r="AU2095" i="95"/>
  <c r="AU2031" i="95"/>
  <c r="AU2118" i="95"/>
  <c r="AU2054" i="95"/>
  <c r="AU2065" i="95"/>
  <c r="AU2088" i="95"/>
  <c r="AU2024" i="95"/>
  <c r="AU2107" i="95"/>
  <c r="AU2043" i="95"/>
  <c r="AU2066" i="95"/>
  <c r="AU2093" i="95"/>
  <c r="AU2029" i="95"/>
  <c r="AU2116" i="95"/>
  <c r="AU2052" i="95"/>
  <c r="AU2071" i="95"/>
  <c r="AU2094" i="95"/>
  <c r="AU2030" i="95"/>
  <c r="AU1068" i="95"/>
  <c r="AU1004" i="95"/>
  <c r="AU1027" i="95"/>
  <c r="AU963" i="95"/>
  <c r="AU1046" i="95"/>
  <c r="AU982" i="95"/>
  <c r="AU1069" i="95"/>
  <c r="AU1005" i="95"/>
  <c r="AU1032" i="95"/>
  <c r="AU968" i="95"/>
  <c r="AU1055" i="95"/>
  <c r="AU991" i="95"/>
  <c r="AU1010" i="95"/>
  <c r="AU1033" i="95"/>
  <c r="AU969" i="95"/>
  <c r="AU1060" i="95"/>
  <c r="AU996" i="95"/>
  <c r="AU1019" i="95"/>
  <c r="AU1038" i="95"/>
  <c r="AU974" i="95"/>
  <c r="AU1061" i="95"/>
  <c r="AU997" i="95"/>
  <c r="AU1008" i="95"/>
  <c r="AU1031" i="95"/>
  <c r="AU967" i="95"/>
  <c r="AU1050" i="95"/>
  <c r="AU986" i="95"/>
  <c r="AU1009" i="95"/>
  <c r="AU1275" i="95"/>
  <c r="AU1345" i="95"/>
  <c r="AU1282" i="95"/>
  <c r="AU1284" i="95"/>
  <c r="AU1330" i="95"/>
  <c r="AU1332" i="95"/>
  <c r="AU1341" i="95"/>
  <c r="AU1277" i="95"/>
  <c r="AU1360" i="95"/>
  <c r="AU1296" i="95"/>
  <c r="AU1319" i="95"/>
  <c r="AU1342" i="95"/>
  <c r="AU1278" i="95"/>
  <c r="AU1369" i="95"/>
  <c r="AU1305" i="95"/>
  <c r="AU1324" i="95"/>
  <c r="AU1347" i="95"/>
  <c r="AU1283" i="95"/>
  <c r="AU1370" i="95"/>
  <c r="AU1306" i="95"/>
  <c r="AU1333" i="95"/>
  <c r="AU1269" i="95"/>
  <c r="AU1352" i="95"/>
  <c r="AU1288" i="95"/>
  <c r="AU1311" i="95"/>
  <c r="AU1334" i="95"/>
  <c r="AU1270" i="95"/>
  <c r="AU3182" i="95"/>
  <c r="AU3118" i="95"/>
  <c r="AU3137" i="95"/>
  <c r="AU3156" i="95"/>
  <c r="AU3179" i="95"/>
  <c r="AU3115" i="95"/>
  <c r="AU3146" i="95"/>
  <c r="AU3165" i="95"/>
  <c r="AU3100" i="95"/>
  <c r="AU3120" i="95"/>
  <c r="AU3143" i="95"/>
  <c r="AU3080" i="95"/>
  <c r="AU3075" i="95"/>
  <c r="AU3078" i="95"/>
  <c r="AU3085" i="95"/>
  <c r="AU3174" i="95"/>
  <c r="AU3110" i="95"/>
  <c r="AU3129" i="95"/>
  <c r="AU3148" i="95"/>
  <c r="AU3171" i="95"/>
  <c r="AU3107" i="95"/>
  <c r="AU3122" i="95"/>
  <c r="AU3141" i="95"/>
  <c r="AU3160" i="95"/>
  <c r="AU3183" i="95"/>
  <c r="AU3119" i="95"/>
  <c r="AU1633" i="95"/>
  <c r="AU1569" i="95"/>
  <c r="AU1656" i="95"/>
  <c r="AU1592" i="95"/>
  <c r="AU1615" i="95"/>
  <c r="AU1634" i="95"/>
  <c r="AU1570" i="95"/>
  <c r="AU1645" i="95"/>
  <c r="AU1581" i="95"/>
  <c r="AU1668" i="95"/>
  <c r="AU1604" i="95"/>
  <c r="AU1627" i="95"/>
  <c r="AU1646" i="95"/>
  <c r="AU1582" i="95"/>
  <c r="AU1673" i="95"/>
  <c r="AU1609" i="95"/>
  <c r="AU1632" i="95"/>
  <c r="AU1568" i="95"/>
  <c r="AU1655" i="95"/>
  <c r="AU1591" i="95"/>
  <c r="AU1610" i="95"/>
  <c r="AU1621" i="95"/>
  <c r="AU1644" i="95"/>
  <c r="AU1580" i="95"/>
  <c r="AU1667" i="95"/>
  <c r="AU1603" i="95"/>
  <c r="AU1622" i="95"/>
  <c r="AU3626" i="95"/>
  <c r="AU3562" i="95"/>
  <c r="AU3581" i="95"/>
  <c r="AU3604" i="95"/>
  <c r="AU3540" i="95"/>
  <c r="AU3627" i="95"/>
  <c r="AU3563" i="95"/>
  <c r="AU3574" i="95"/>
  <c r="AU3593" i="95"/>
  <c r="AU3529" i="95"/>
  <c r="AU3616" i="95"/>
  <c r="AU3552" i="95"/>
  <c r="AU3575" i="95"/>
  <c r="AU3602" i="95"/>
  <c r="AU3538" i="95"/>
  <c r="AU3621" i="95"/>
  <c r="AU3557" i="95"/>
  <c r="AU3580" i="95"/>
  <c r="AU3603" i="95"/>
  <c r="AU3539" i="95"/>
  <c r="AU3630" i="95"/>
  <c r="AU3566" i="95"/>
  <c r="AU3585" i="95"/>
  <c r="AU3608" i="95"/>
  <c r="AU3544" i="95"/>
  <c r="AU3631" i="95"/>
  <c r="AU3567" i="95"/>
  <c r="AU3446" i="95"/>
  <c r="AU3382" i="95"/>
  <c r="AU3469" i="95"/>
  <c r="AU3405" i="95"/>
  <c r="AU3428" i="95"/>
  <c r="AU3451" i="95"/>
  <c r="AU3387" i="95"/>
  <c r="AU3474" i="95"/>
  <c r="AU3410" i="95"/>
  <c r="AU3433" i="95"/>
  <c r="AU3456" i="95"/>
  <c r="AU3392" i="95"/>
  <c r="AU3479" i="95"/>
  <c r="AU3415" i="95"/>
  <c r="AU3422" i="95"/>
  <c r="AU3445" i="95"/>
  <c r="AU3381" i="95"/>
  <c r="AU3468" i="95"/>
  <c r="AU3404" i="95"/>
  <c r="AU3427" i="95"/>
  <c r="AU3450" i="95"/>
  <c r="AU3386" i="95"/>
  <c r="AU3473" i="95"/>
  <c r="AU3409" i="95"/>
  <c r="AU3432" i="95"/>
  <c r="AU3455" i="95"/>
  <c r="AU3391" i="95"/>
  <c r="AU3032" i="95"/>
  <c r="AU2968" i="95"/>
  <c r="AU2991" i="95"/>
  <c r="AU2927" i="95"/>
  <c r="AU3014" i="95"/>
  <c r="AU2950" i="95"/>
  <c r="AU2969" i="95"/>
  <c r="AU2996" i="95"/>
  <c r="AU2932" i="95"/>
  <c r="AU3019" i="95"/>
  <c r="AU2955" i="95"/>
  <c r="AU2978" i="95"/>
  <c r="AU2997" i="95"/>
  <c r="AU2933" i="95"/>
  <c r="AU3024" i="95"/>
  <c r="AU2960" i="95"/>
  <c r="AU2983" i="95"/>
  <c r="AU3006" i="95"/>
  <c r="AU2942" i="95"/>
  <c r="AU3025" i="95"/>
  <c r="AU2961" i="95"/>
  <c r="AU2972" i="95"/>
  <c r="AU2995" i="95"/>
  <c r="AU2931" i="95"/>
  <c r="AU3018" i="95"/>
  <c r="AU2954" i="95"/>
  <c r="AU2973" i="95"/>
  <c r="AU1477" i="95"/>
  <c r="AU1413" i="95"/>
  <c r="AU1500" i="95"/>
  <c r="AU1436" i="95"/>
  <c r="AU1519" i="95"/>
  <c r="AU1455" i="95"/>
  <c r="AU1478" i="95"/>
  <c r="AU1414" i="95"/>
  <c r="AU1505" i="95"/>
  <c r="AU1441" i="95"/>
  <c r="AU1464" i="95"/>
  <c r="AU1483" i="95"/>
  <c r="AU1419" i="95"/>
  <c r="AU1506" i="95"/>
  <c r="AU1442" i="95"/>
  <c r="AU1469" i="95"/>
  <c r="AU1492" i="95"/>
  <c r="AU1428" i="95"/>
  <c r="AU1511" i="95"/>
  <c r="AU1447" i="95"/>
  <c r="AU1470" i="95"/>
  <c r="AU1497" i="95"/>
  <c r="AU1433" i="95"/>
  <c r="AU1520" i="95"/>
  <c r="AU1456" i="95"/>
  <c r="AU1475" i="95"/>
  <c r="AU1498" i="95"/>
  <c r="AU1434" i="95"/>
  <c r="AU2568" i="95"/>
  <c r="AU2504" i="95"/>
  <c r="AU2523" i="95"/>
  <c r="AU2542" i="95"/>
  <c r="AU2478" i="95"/>
  <c r="AU2561" i="95"/>
  <c r="AU2497" i="95"/>
  <c r="AU2516" i="95"/>
  <c r="AU2535" i="95"/>
  <c r="AU2471" i="95"/>
  <c r="AU2554" i="95"/>
  <c r="AU2490" i="95"/>
  <c r="AU2573" i="95"/>
  <c r="AU2509" i="95"/>
  <c r="AU2544" i="95"/>
  <c r="AU2480" i="95"/>
  <c r="AU2563" i="95"/>
  <c r="AU2499" i="95"/>
  <c r="AU2518" i="95"/>
  <c r="AU2537" i="95"/>
  <c r="AU2473" i="95"/>
  <c r="AU2572" i="95"/>
  <c r="AU2508" i="95"/>
  <c r="AU2527" i="95"/>
  <c r="AU2546" i="95"/>
  <c r="AU2482" i="95"/>
  <c r="AU2565" i="95"/>
  <c r="AU2485" i="95"/>
  <c r="AU418" i="95"/>
  <c r="AU391" i="95"/>
  <c r="AU366" i="95"/>
  <c r="AU421" i="95"/>
  <c r="AU396" i="95"/>
  <c r="AU459" i="95"/>
  <c r="AU435" i="95"/>
  <c r="AU410" i="95"/>
  <c r="AU465" i="95"/>
  <c r="AU385" i="95"/>
  <c r="AU424" i="95"/>
  <c r="AU413" i="95"/>
  <c r="AU356" i="95"/>
  <c r="AU1866" i="95"/>
  <c r="AU1930" i="95"/>
  <c r="AU1907" i="95"/>
  <c r="AU1971" i="95"/>
  <c r="AU1884" i="95"/>
  <c r="AU1948" i="95"/>
  <c r="AU1929" i="95"/>
  <c r="AU1918" i="95"/>
  <c r="AU1895" i="95"/>
  <c r="AU1959" i="95"/>
  <c r="AU1872" i="95"/>
  <c r="AU1936" i="95"/>
  <c r="AU1917" i="95"/>
  <c r="AU1890" i="95"/>
  <c r="AU1954" i="95"/>
  <c r="AU1867" i="95"/>
  <c r="AU1931" i="95"/>
  <c r="AU1908" i="95"/>
  <c r="AU1972" i="95"/>
  <c r="AU1889" i="95"/>
  <c r="AU1953" i="95"/>
  <c r="AU1926" i="95"/>
  <c r="AU1903" i="95"/>
  <c r="AU1960" i="95"/>
  <c r="AU1957" i="95"/>
  <c r="AU1880" i="95"/>
  <c r="AU1882" i="95"/>
  <c r="AU1946" i="95"/>
  <c r="AU1923" i="95"/>
  <c r="AU1900" i="95"/>
  <c r="AU1964" i="95"/>
  <c r="AU1881" i="95"/>
  <c r="AU1945" i="95"/>
  <c r="AU1870" i="95"/>
  <c r="AU1934" i="95"/>
  <c r="AU1911" i="95"/>
  <c r="AU1975" i="95"/>
  <c r="AU1888" i="95"/>
  <c r="AU1952" i="95"/>
  <c r="AU1869" i="95"/>
  <c r="AU1933" i="95"/>
  <c r="AU1906" i="95"/>
  <c r="AU1970" i="95"/>
  <c r="AU1883" i="95"/>
  <c r="AU1947" i="95"/>
  <c r="AU1924" i="95"/>
  <c r="AU1905" i="95"/>
  <c r="AU1969" i="95"/>
  <c r="AU1878" i="95"/>
  <c r="AU1942" i="95"/>
  <c r="AU1919" i="95"/>
  <c r="AU1877" i="95"/>
  <c r="AU1912" i="95"/>
  <c r="AU1951" i="95"/>
  <c r="AU1909" i="95"/>
  <c r="AU1944" i="95"/>
  <c r="AU1898" i="95"/>
  <c r="AU1962" i="95"/>
  <c r="AU1875" i="95"/>
  <c r="AU1939" i="95"/>
  <c r="AU1916" i="95"/>
  <c r="AU1897" i="95"/>
  <c r="AU1961" i="95"/>
  <c r="AU1886" i="95"/>
  <c r="AU1950" i="95"/>
  <c r="AU1927" i="95"/>
  <c r="AU1904" i="95"/>
  <c r="AU1968" i="95"/>
  <c r="AU1885" i="95"/>
  <c r="AU1949" i="95"/>
  <c r="AU1922" i="95"/>
  <c r="AU1899" i="95"/>
  <c r="AU1963" i="95"/>
  <c r="AU1876" i="95"/>
  <c r="AU1940" i="95"/>
  <c r="AU1921" i="95"/>
  <c r="AU1894" i="95"/>
  <c r="AU1958" i="95"/>
  <c r="AU1871" i="95"/>
  <c r="AU1941" i="95"/>
  <c r="AU1973" i="95"/>
  <c r="AU1914" i="95"/>
  <c r="AU1891" i="95"/>
  <c r="AU1955" i="95"/>
  <c r="AU1868" i="95"/>
  <c r="AU1932" i="95"/>
  <c r="AU1913" i="95"/>
  <c r="AU1902" i="95"/>
  <c r="AU1966" i="95"/>
  <c r="AU1879" i="95"/>
  <c r="AU1943" i="95"/>
  <c r="AU1920" i="95"/>
  <c r="AU1901" i="95"/>
  <c r="AU1965" i="95"/>
  <c r="AU1874" i="95"/>
  <c r="AU1938" i="95"/>
  <c r="AU1915" i="95"/>
  <c r="AU1892" i="95"/>
  <c r="AU1956" i="95"/>
  <c r="AU1873" i="95"/>
  <c r="AU1937" i="95"/>
  <c r="AU1910" i="95"/>
  <c r="AU1974" i="95"/>
  <c r="AU1887" i="95"/>
  <c r="AU1896" i="95"/>
  <c r="AU1935" i="95"/>
  <c r="AU1893" i="95"/>
  <c r="AU1928" i="95"/>
  <c r="AU1967" i="95"/>
  <c r="AU1925" i="95"/>
  <c r="AU104" i="95"/>
  <c r="AU61" i="95"/>
  <c r="AU74" i="95"/>
  <c r="AU122" i="95"/>
  <c r="AU148" i="95"/>
  <c r="AU128" i="95"/>
  <c r="AU95" i="95"/>
  <c r="AU117" i="95"/>
  <c r="AU59" i="95"/>
  <c r="AU82" i="95"/>
  <c r="AU92" i="95"/>
  <c r="AU89" i="95"/>
  <c r="AU112" i="95"/>
  <c r="AU87" i="95"/>
  <c r="AU110" i="95"/>
  <c r="AU2064" i="95"/>
  <c r="AU2106" i="95"/>
  <c r="AU2047" i="95"/>
  <c r="AU2081" i="95"/>
  <c r="AU2123" i="95"/>
  <c r="AU2068" i="95"/>
  <c r="AU1020" i="95"/>
  <c r="AU1062" i="95"/>
  <c r="AU1021" i="95"/>
  <c r="AU984" i="95"/>
  <c r="AU985" i="95"/>
  <c r="AU1035" i="95"/>
  <c r="AU1066" i="95"/>
  <c r="AU660" i="95"/>
  <c r="AU724" i="95"/>
  <c r="AU705" i="95"/>
  <c r="AU682" i="95"/>
  <c r="AU695" i="95"/>
  <c r="AU739" i="95"/>
  <c r="AU712" i="95"/>
  <c r="AU693" i="95"/>
  <c r="AU757" i="95"/>
  <c r="AU670" i="95"/>
  <c r="AU715" i="95"/>
  <c r="AU750" i="95"/>
  <c r="AU684" i="95"/>
  <c r="AU748" i="95"/>
  <c r="AU665" i="95"/>
  <c r="AU729" i="95"/>
  <c r="AU706" i="95"/>
  <c r="AU754" i="95"/>
  <c r="AU671" i="95"/>
  <c r="AU727" i="95"/>
  <c r="AU752" i="95"/>
  <c r="AU710" i="95"/>
  <c r="AU749" i="95"/>
  <c r="AU734" i="95"/>
  <c r="AU679" i="95"/>
  <c r="AU736" i="95"/>
  <c r="AU694" i="95"/>
  <c r="AU676" i="95"/>
  <c r="AU740" i="95"/>
  <c r="AU721" i="95"/>
  <c r="AU698" i="95"/>
  <c r="AU738" i="95"/>
  <c r="AU707" i="95"/>
  <c r="AU664" i="95"/>
  <c r="AU728" i="95"/>
  <c r="AU709" i="95"/>
  <c r="AU686" i="95"/>
  <c r="AU711" i="95"/>
  <c r="AU747" i="95"/>
  <c r="AU659" i="95"/>
  <c r="AU700" i="95"/>
  <c r="AU764" i="95"/>
  <c r="AU681" i="95"/>
  <c r="AU745" i="95"/>
  <c r="AU658" i="95"/>
  <c r="AU667" i="95"/>
  <c r="AU726" i="95"/>
  <c r="AU759" i="95"/>
  <c r="AU669" i="95"/>
  <c r="AU762" i="95"/>
  <c r="AU704" i="95"/>
  <c r="AU662" i="95"/>
  <c r="AU767" i="95"/>
  <c r="AU701" i="95"/>
  <c r="AU731" i="95"/>
  <c r="AU730" i="95"/>
  <c r="AU692" i="95"/>
  <c r="AU756" i="95"/>
  <c r="AU673" i="95"/>
  <c r="AU737" i="95"/>
  <c r="AU714" i="95"/>
  <c r="AU703" i="95"/>
  <c r="AU743" i="95"/>
  <c r="AU680" i="95"/>
  <c r="AU744" i="95"/>
  <c r="AU661" i="95"/>
  <c r="AU725" i="95"/>
  <c r="AU702" i="95"/>
  <c r="AU746" i="95"/>
  <c r="AU719" i="95"/>
  <c r="AU716" i="95"/>
  <c r="AU697" i="95"/>
  <c r="AU761" i="95"/>
  <c r="AU674" i="95"/>
  <c r="AU663" i="95"/>
  <c r="AU723" i="95"/>
  <c r="AU758" i="95"/>
  <c r="AU733" i="95"/>
  <c r="AU687" i="95"/>
  <c r="AU765" i="95"/>
  <c r="AU766" i="95"/>
  <c r="AU717" i="95"/>
  <c r="AU763" i="95"/>
  <c r="AU708" i="95"/>
  <c r="AU689" i="95"/>
  <c r="AU753" i="95"/>
  <c r="AU666" i="95"/>
  <c r="AU699" i="95"/>
  <c r="AU742" i="95"/>
  <c r="AU696" i="95"/>
  <c r="AU760" i="95"/>
  <c r="AU677" i="95"/>
  <c r="AU741" i="95"/>
  <c r="AU718" i="95"/>
  <c r="AU751" i="95"/>
  <c r="AU668" i="95"/>
  <c r="AU732" i="95"/>
  <c r="AU713" i="95"/>
  <c r="AU690" i="95"/>
  <c r="AU722" i="95"/>
  <c r="AU755" i="95"/>
  <c r="AU675" i="95"/>
  <c r="AU688" i="95"/>
  <c r="AU735" i="95"/>
  <c r="AU685" i="95"/>
  <c r="AU683" i="95"/>
  <c r="AU720" i="95"/>
  <c r="AU678" i="95"/>
  <c r="AU672" i="95"/>
  <c r="AU691" i="95"/>
  <c r="AU2378" i="95"/>
  <c r="AU2355" i="95"/>
  <c r="AU2336" i="95"/>
  <c r="AU2400" i="95"/>
  <c r="AU2377" i="95"/>
  <c r="AU2415" i="95"/>
  <c r="AU2350" i="95"/>
  <c r="AU2414" i="95"/>
  <c r="AU2327" i="95"/>
  <c r="AU2372" i="95"/>
  <c r="AU2349" i="95"/>
  <c r="AU2413" i="95"/>
  <c r="AU2363" i="95"/>
  <c r="AU2322" i="95"/>
  <c r="AU2386" i="95"/>
  <c r="AU2344" i="95"/>
  <c r="AU2408" i="95"/>
  <c r="AU2321" i="95"/>
  <c r="AU2385" i="95"/>
  <c r="AU2387" i="95"/>
  <c r="AU2374" i="95"/>
  <c r="AU2351" i="95"/>
  <c r="AU2332" i="95"/>
  <c r="AU2396" i="95"/>
  <c r="AU2373" i="95"/>
  <c r="AU2399" i="95"/>
  <c r="AU2330" i="95"/>
  <c r="AU2394" i="95"/>
  <c r="AU2352" i="95"/>
  <c r="AU2416" i="95"/>
  <c r="AU2329" i="95"/>
  <c r="AU2393" i="95"/>
  <c r="AU2419" i="95"/>
  <c r="AU2366" i="95"/>
  <c r="AU2343" i="95"/>
  <c r="AU2324" i="95"/>
  <c r="AU2388" i="95"/>
  <c r="AU2365" i="95"/>
  <c r="AU2367" i="95"/>
  <c r="AU2427" i="95"/>
  <c r="AU2338" i="95"/>
  <c r="AU2402" i="95"/>
  <c r="AU2360" i="95"/>
  <c r="AU2424" i="95"/>
  <c r="AU2337" i="95"/>
  <c r="AU2401" i="95"/>
  <c r="AU2391" i="95"/>
  <c r="AU2326" i="95"/>
  <c r="AU2390" i="95"/>
  <c r="AU2348" i="95"/>
  <c r="AU2412" i="95"/>
  <c r="AU2325" i="95"/>
  <c r="AU2389" i="95"/>
  <c r="AU2403" i="95"/>
  <c r="AU2346" i="95"/>
  <c r="AU2410" i="95"/>
  <c r="AU2323" i="95"/>
  <c r="AU2368" i="95"/>
  <c r="AU2345" i="95"/>
  <c r="AU2409" i="95"/>
  <c r="AU2423" i="95"/>
  <c r="AU2382" i="95"/>
  <c r="AU2359" i="95"/>
  <c r="AU2340" i="95"/>
  <c r="AU2404" i="95"/>
  <c r="AU2381" i="95"/>
  <c r="AU2371" i="95"/>
  <c r="AU2354" i="95"/>
  <c r="AU2418" i="95"/>
  <c r="AU2331" i="95"/>
  <c r="AU2376" i="95"/>
  <c r="AU2353" i="95"/>
  <c r="AU2417" i="95"/>
  <c r="AU2379" i="95"/>
  <c r="AU2342" i="95"/>
  <c r="AU2406" i="95"/>
  <c r="AU2319" i="95"/>
  <c r="AU2364" i="95"/>
  <c r="AU2428" i="95"/>
  <c r="AU2341" i="95"/>
  <c r="AU2405" i="95"/>
  <c r="AU2407" i="95"/>
  <c r="AU2362" i="95"/>
  <c r="AU2426" i="95"/>
  <c r="AU2339" i="95"/>
  <c r="AU2320" i="95"/>
  <c r="AU2384" i="95"/>
  <c r="AU2361" i="95"/>
  <c r="AU2425" i="95"/>
  <c r="AU2411" i="95"/>
  <c r="AU2334" i="95"/>
  <c r="AU2398" i="95"/>
  <c r="AU2356" i="95"/>
  <c r="AU2420" i="95"/>
  <c r="AU2333" i="95"/>
  <c r="AU2397" i="95"/>
  <c r="AU2375" i="95"/>
  <c r="AU2370" i="95"/>
  <c r="AU2347" i="95"/>
  <c r="AU2328" i="95"/>
  <c r="AU2392" i="95"/>
  <c r="AU2369" i="95"/>
  <c r="AU2383" i="95"/>
  <c r="AU2358" i="95"/>
  <c r="AU2422" i="95"/>
  <c r="AU2335" i="95"/>
  <c r="AU2380" i="95"/>
  <c r="AU2357" i="95"/>
  <c r="AU2421" i="95"/>
  <c r="AU2395" i="95"/>
  <c r="AU100" i="95"/>
  <c r="AU83" i="95"/>
  <c r="AU125" i="95"/>
  <c r="AU72" i="95"/>
  <c r="AU90" i="95"/>
  <c r="AU145" i="95"/>
  <c r="AU99" i="95"/>
  <c r="AU109" i="95"/>
  <c r="AU133" i="95"/>
  <c r="AU64" i="95"/>
  <c r="AU127" i="95"/>
  <c r="AU63" i="95"/>
  <c r="AU150" i="95"/>
  <c r="AU86" i="95"/>
  <c r="AU108" i="95"/>
  <c r="AU132" i="95"/>
  <c r="AU97" i="95"/>
  <c r="AU120" i="95"/>
  <c r="AU155" i="95"/>
  <c r="AU91" i="95"/>
  <c r="AU114" i="95"/>
  <c r="AU77" i="95"/>
  <c r="AU101" i="95"/>
  <c r="AU153" i="95"/>
  <c r="AU119" i="95"/>
  <c r="AU142" i="95"/>
  <c r="AU2073" i="95"/>
  <c r="AU2096" i="95"/>
  <c r="AU2032" i="95"/>
  <c r="AU2115" i="95"/>
  <c r="AU2051" i="95"/>
  <c r="AU2074" i="95"/>
  <c r="AU2101" i="95"/>
  <c r="AU2037" i="95"/>
  <c r="AU2124" i="95"/>
  <c r="AU2060" i="95"/>
  <c r="AU2079" i="95"/>
  <c r="AU2102" i="95"/>
  <c r="AU2038" i="95"/>
  <c r="AU2113" i="95"/>
  <c r="AU2049" i="95"/>
  <c r="AU2072" i="95"/>
  <c r="AU2091" i="95"/>
  <c r="AU2027" i="95"/>
  <c r="AU2114" i="95"/>
  <c r="AU2050" i="95"/>
  <c r="AU2077" i="95"/>
  <c r="AU2100" i="95"/>
  <c r="AU2036" i="95"/>
  <c r="AU2119" i="95"/>
  <c r="AU2055" i="95"/>
  <c r="AU2078" i="95"/>
  <c r="AU1052" i="95"/>
  <c r="AU988" i="95"/>
  <c r="AU1011" i="95"/>
  <c r="AU1030" i="95"/>
  <c r="AU966" i="95"/>
  <c r="AU1053" i="95"/>
  <c r="AU989" i="95"/>
  <c r="AU1016" i="95"/>
  <c r="AU1039" i="95"/>
  <c r="AU975" i="95"/>
  <c r="AU1058" i="95"/>
  <c r="AU994" i="95"/>
  <c r="AU1017" i="95"/>
  <c r="AU1044" i="95"/>
  <c r="AU980" i="95"/>
  <c r="AU1067" i="95"/>
  <c r="AU1003" i="95"/>
  <c r="AU1022" i="95"/>
  <c r="AU1045" i="95"/>
  <c r="AU981" i="95"/>
  <c r="AU1056" i="95"/>
  <c r="AU992" i="95"/>
  <c r="AU1015" i="95"/>
  <c r="AU1034" i="95"/>
  <c r="AU970" i="95"/>
  <c r="AU1057" i="95"/>
  <c r="AU993" i="95"/>
  <c r="AU1316" i="95"/>
  <c r="AU1362" i="95"/>
  <c r="AU1281" i="95"/>
  <c r="AU1323" i="95"/>
  <c r="AU1329" i="95"/>
  <c r="AU1371" i="95"/>
  <c r="AU1266" i="95"/>
  <c r="AU1268" i="95"/>
  <c r="AU1314" i="95"/>
  <c r="AU1325" i="95"/>
  <c r="AU1344" i="95"/>
  <c r="AU1280" i="95"/>
  <c r="AU1367" i="95"/>
  <c r="AU1303" i="95"/>
  <c r="AU1326" i="95"/>
  <c r="AU1262" i="95"/>
  <c r="AU1353" i="95"/>
  <c r="AU1289" i="95"/>
  <c r="AU1308" i="95"/>
  <c r="AU1331" i="95"/>
  <c r="AU1267" i="95"/>
  <c r="AU1354" i="95"/>
  <c r="AU1290" i="95"/>
  <c r="AU1317" i="95"/>
  <c r="AU1336" i="95"/>
  <c r="AU1272" i="95"/>
  <c r="AU1359" i="95"/>
  <c r="AU1295" i="95"/>
  <c r="AU1318" i="95"/>
  <c r="AU3166" i="95"/>
  <c r="AU3102" i="95"/>
  <c r="AU3121" i="95"/>
  <c r="AU3140" i="95"/>
  <c r="AU3163" i="95"/>
  <c r="AU3095" i="95"/>
  <c r="AU3098" i="95"/>
  <c r="AU3130" i="95"/>
  <c r="AU3149" i="95"/>
  <c r="AU3168" i="95"/>
  <c r="AU3104" i="95"/>
  <c r="AU3127" i="95"/>
  <c r="AU3158" i="95"/>
  <c r="AU3177" i="95"/>
  <c r="AU3113" i="95"/>
  <c r="AU3132" i="95"/>
  <c r="AU3155" i="95"/>
  <c r="AU3092" i="95"/>
  <c r="AU3087" i="95"/>
  <c r="AU3090" i="95"/>
  <c r="AU3097" i="95"/>
  <c r="AU3170" i="95"/>
  <c r="AU3106" i="95"/>
  <c r="AU3125" i="95"/>
  <c r="AU3144" i="95"/>
  <c r="AU3167" i="95"/>
  <c r="AU3103" i="95"/>
  <c r="AU1617" i="95"/>
  <c r="AU1640" i="95"/>
  <c r="AU1576" i="95"/>
  <c r="AU1663" i="95"/>
  <c r="AU1599" i="95"/>
  <c r="AU1618" i="95"/>
  <c r="AU1629" i="95"/>
  <c r="AU1565" i="95"/>
  <c r="AU1652" i="95"/>
  <c r="AU1588" i="95"/>
  <c r="AU1611" i="95"/>
  <c r="AU1630" i="95"/>
  <c r="AU1566" i="95"/>
  <c r="AU1657" i="95"/>
  <c r="AU1593" i="95"/>
  <c r="AU1616" i="95"/>
  <c r="AU1639" i="95"/>
  <c r="AU1575" i="95"/>
  <c r="AU1658" i="95"/>
  <c r="AU1594" i="95"/>
  <c r="AU1669" i="95"/>
  <c r="AU1605" i="95"/>
  <c r="AU1628" i="95"/>
  <c r="AU1564" i="95"/>
  <c r="AU1651" i="95"/>
  <c r="AU1587" i="95"/>
  <c r="AU1670" i="95"/>
  <c r="AU1606" i="95"/>
  <c r="AU3610" i="95"/>
  <c r="AU3546" i="95"/>
  <c r="AU3629" i="95"/>
  <c r="AU3565" i="95"/>
  <c r="AU3588" i="95"/>
  <c r="AU3611" i="95"/>
  <c r="AU3547" i="95"/>
  <c r="AU3622" i="95"/>
  <c r="AU3558" i="95"/>
  <c r="AU3577" i="95"/>
  <c r="AU3600" i="95"/>
  <c r="AU3536" i="95"/>
  <c r="AU3623" i="95"/>
  <c r="AU3559" i="95"/>
  <c r="AU3586" i="95"/>
  <c r="AU3605" i="95"/>
  <c r="AU3541" i="95"/>
  <c r="AU3628" i="95"/>
  <c r="AU3564" i="95"/>
  <c r="AU3587" i="95"/>
  <c r="AU3614" i="95"/>
  <c r="AU3550" i="95"/>
  <c r="AU3633" i="95"/>
  <c r="AU3569" i="95"/>
  <c r="AU3592" i="95"/>
  <c r="AU3528" i="95"/>
  <c r="AU3615" i="95"/>
  <c r="AU3551" i="95"/>
  <c r="AU3430" i="95"/>
  <c r="AU3453" i="95"/>
  <c r="AU3389" i="95"/>
  <c r="AU3476" i="95"/>
  <c r="AU3412" i="95"/>
  <c r="AU3435" i="95"/>
  <c r="AU3458" i="95"/>
  <c r="AU3394" i="95"/>
  <c r="AU3481" i="95"/>
  <c r="AU3417" i="95"/>
  <c r="AU3440" i="95"/>
  <c r="AU3376" i="95"/>
  <c r="AU3463" i="95"/>
  <c r="AU3399" i="95"/>
  <c r="AU3470" i="95"/>
  <c r="AU3406" i="95"/>
  <c r="AU3429" i="95"/>
  <c r="AU3452" i="95"/>
  <c r="AU3388" i="95"/>
  <c r="AU3475" i="95"/>
  <c r="AU3411" i="95"/>
  <c r="AU3434" i="95"/>
  <c r="AU3457" i="95"/>
  <c r="AU3393" i="95"/>
  <c r="AU3480" i="95"/>
  <c r="AU3416" i="95"/>
  <c r="AU3439" i="95"/>
  <c r="AU3016" i="95"/>
  <c r="AU2952" i="95"/>
  <c r="AU2975" i="95"/>
  <c r="AU2998" i="95"/>
  <c r="AU2934" i="95"/>
  <c r="AU3017" i="95"/>
  <c r="AU2953" i="95"/>
  <c r="AU2980" i="95"/>
  <c r="AU3003" i="95"/>
  <c r="AU2939" i="95"/>
  <c r="AU3026" i="95"/>
  <c r="AU2962" i="95"/>
  <c r="AU2981" i="95"/>
  <c r="AU3008" i="95"/>
  <c r="AU2944" i="95"/>
  <c r="AU3031" i="95"/>
  <c r="AU2967" i="95"/>
  <c r="AU2990" i="95"/>
  <c r="AU2926" i="95"/>
  <c r="AU3009" i="95"/>
  <c r="AU2945" i="95"/>
  <c r="AU3020" i="95"/>
  <c r="AU2956" i="95"/>
  <c r="AU2979" i="95"/>
  <c r="AU3002" i="95"/>
  <c r="AU2938" i="95"/>
  <c r="AU3021" i="95"/>
  <c r="AU2957" i="95"/>
  <c r="AU1461" i="95"/>
  <c r="AU1484" i="95"/>
  <c r="AU1420" i="95"/>
  <c r="AU1503" i="95"/>
  <c r="AU1439" i="95"/>
  <c r="AU1462" i="95"/>
  <c r="AU1489" i="95"/>
  <c r="AU1425" i="95"/>
  <c r="AU1512" i="95"/>
  <c r="AU1448" i="95"/>
  <c r="AU1467" i="95"/>
  <c r="AU1490" i="95"/>
  <c r="AU1426" i="95"/>
  <c r="AU1517" i="95"/>
  <c r="AU1453" i="95"/>
  <c r="AU1476" i="95"/>
  <c r="AU1495" i="95"/>
  <c r="AU1431" i="95"/>
  <c r="AU1518" i="95"/>
  <c r="AU1454" i="95"/>
  <c r="AU1481" i="95"/>
  <c r="AU1417" i="95"/>
  <c r="AU1504" i="95"/>
  <c r="AU1440" i="95"/>
  <c r="AU1459" i="95"/>
  <c r="AU1482" i="95"/>
  <c r="AU1418" i="95"/>
  <c r="AU2552" i="95"/>
  <c r="AU2488" i="95"/>
  <c r="AU2571" i="95"/>
  <c r="AU2507" i="95"/>
  <c r="AU2526" i="95"/>
  <c r="AU2545" i="95"/>
  <c r="AU2481" i="95"/>
  <c r="AU2564" i="95"/>
  <c r="AU2500" i="95"/>
  <c r="AU2519" i="95"/>
  <c r="AU2538" i="95"/>
  <c r="AU2474" i="95"/>
  <c r="AU2557" i="95"/>
  <c r="AU2493" i="95"/>
  <c r="AU2528" i="95"/>
  <c r="AU2547" i="95"/>
  <c r="AU2483" i="95"/>
  <c r="AU2566" i="95"/>
  <c r="AU2502" i="95"/>
  <c r="AU2521" i="95"/>
  <c r="AU2556" i="95"/>
  <c r="AU2492" i="95"/>
  <c r="AU2575" i="95"/>
  <c r="AU2511" i="95"/>
  <c r="AU2530" i="95"/>
  <c r="AU2549" i="95"/>
  <c r="AU386" i="95"/>
  <c r="AU359" i="95"/>
  <c r="AU389" i="95"/>
  <c r="AU460" i="95"/>
  <c r="AU380" i="95"/>
  <c r="AU387" i="95"/>
  <c r="AU403" i="95"/>
  <c r="AU454" i="95"/>
  <c r="AU449" i="95"/>
  <c r="AU408" i="95"/>
  <c r="AU242" i="95"/>
  <c r="AU306" i="95"/>
  <c r="AU219" i="95"/>
  <c r="AU283" i="95"/>
  <c r="AU232" i="95"/>
  <c r="AU209" i="95"/>
  <c r="AU212" i="95"/>
  <c r="AU309" i="95"/>
  <c r="AU269" i="95"/>
  <c r="AU214" i="95"/>
  <c r="AU278" i="95"/>
  <c r="AU255" i="95"/>
  <c r="AU304" i="95"/>
  <c r="AU281" i="95"/>
  <c r="AU300" i="95"/>
  <c r="AU250" i="95"/>
  <c r="AU314" i="95"/>
  <c r="AU227" i="95"/>
  <c r="AU291" i="95"/>
  <c r="AU248" i="95"/>
  <c r="AU225" i="95"/>
  <c r="AU244" i="95"/>
  <c r="AU301" i="95"/>
  <c r="AU222" i="95"/>
  <c r="AU286" i="95"/>
  <c r="AU263" i="95"/>
  <c r="AU297" i="95"/>
  <c r="AU229" i="95"/>
  <c r="AU258" i="95"/>
  <c r="AU235" i="95"/>
  <c r="AU299" i="95"/>
  <c r="AU264" i="95"/>
  <c r="AU241" i="95"/>
  <c r="AU276" i="95"/>
  <c r="AU220" i="95"/>
  <c r="AU230" i="95"/>
  <c r="AU294" i="95"/>
  <c r="AU207" i="95"/>
  <c r="AU271" i="95"/>
  <c r="AU208" i="95"/>
  <c r="AU313" i="95"/>
  <c r="AU261" i="95"/>
  <c r="AU221" i="95"/>
  <c r="AU266" i="95"/>
  <c r="AU243" i="95"/>
  <c r="AU307" i="95"/>
  <c r="AU280" i="95"/>
  <c r="AU257" i="95"/>
  <c r="AU308" i="95"/>
  <c r="AU252" i="95"/>
  <c r="AU238" i="95"/>
  <c r="AU302" i="95"/>
  <c r="AU215" i="95"/>
  <c r="AU279" i="95"/>
  <c r="AU224" i="95"/>
  <c r="AU293" i="95"/>
  <c r="AU253" i="95"/>
  <c r="AU210" i="95"/>
  <c r="AU274" i="95"/>
  <c r="AU251" i="95"/>
  <c r="AU296" i="95"/>
  <c r="AU273" i="95"/>
  <c r="AU284" i="95"/>
  <c r="AU246" i="95"/>
  <c r="AU310" i="95"/>
  <c r="AU223" i="95"/>
  <c r="AU287" i="95"/>
  <c r="AU240" i="95"/>
  <c r="AU217" i="95"/>
  <c r="AU228" i="95"/>
  <c r="AU285" i="95"/>
  <c r="AU218" i="95"/>
  <c r="AU282" i="95"/>
  <c r="AU259" i="95"/>
  <c r="AU312" i="95"/>
  <c r="AU289" i="95"/>
  <c r="AU213" i="95"/>
  <c r="AU254" i="95"/>
  <c r="AU231" i="95"/>
  <c r="AU295" i="95"/>
  <c r="AU256" i="95"/>
  <c r="AU233" i="95"/>
  <c r="AU260" i="95"/>
  <c r="AU226" i="95"/>
  <c r="AU290" i="95"/>
  <c r="AU267" i="95"/>
  <c r="AU305" i="95"/>
  <c r="AU245" i="95"/>
  <c r="AU205" i="95"/>
  <c r="AU262" i="95"/>
  <c r="AU239" i="95"/>
  <c r="AU303" i="95"/>
  <c r="AU272" i="95"/>
  <c r="AU249" i="95"/>
  <c r="AU292" i="95"/>
  <c r="AU236" i="95"/>
  <c r="AU234" i="95"/>
  <c r="AU298" i="95"/>
  <c r="AU211" i="95"/>
  <c r="AU275" i="95"/>
  <c r="AU216" i="95"/>
  <c r="AU277" i="95"/>
  <c r="AU237" i="95"/>
  <c r="AU206" i="95"/>
  <c r="AU270" i="95"/>
  <c r="AU247" i="95"/>
  <c r="AU311" i="95"/>
  <c r="AU288" i="95"/>
  <c r="AU265" i="95"/>
  <c r="AU268" i="95"/>
  <c r="AU2809" i="95"/>
  <c r="AU2873" i="95"/>
  <c r="AU2786" i="95"/>
  <c r="AU2850" i="95"/>
  <c r="AU2831" i="95"/>
  <c r="AU2808" i="95"/>
  <c r="AU2872" i="95"/>
  <c r="AU2781" i="95"/>
  <c r="AU2845" i="95"/>
  <c r="AU2822" i="95"/>
  <c r="AU2803" i="95"/>
  <c r="AU2867" i="95"/>
  <c r="AU2780" i="95"/>
  <c r="AU2844" i="95"/>
  <c r="AU2817" i="95"/>
  <c r="AU2881" i="95"/>
  <c r="AU2794" i="95"/>
  <c r="AU2858" i="95"/>
  <c r="AU2775" i="95"/>
  <c r="AU2839" i="95"/>
  <c r="AU2816" i="95"/>
  <c r="AU2880" i="95"/>
  <c r="AU2789" i="95"/>
  <c r="AU2853" i="95"/>
  <c r="AU2830" i="95"/>
  <c r="AU2811" i="95"/>
  <c r="AU2875" i="95"/>
  <c r="AU2788" i="95"/>
  <c r="AU2852" i="95"/>
  <c r="AU2825" i="95"/>
  <c r="AU2802" i="95"/>
  <c r="AU2866" i="95"/>
  <c r="AU2783" i="95"/>
  <c r="AU2847" i="95"/>
  <c r="AU2824" i="95"/>
  <c r="AU2797" i="95"/>
  <c r="AU2861" i="95"/>
  <c r="AU2774" i="95"/>
  <c r="AU2838" i="95"/>
  <c r="AU2819" i="95"/>
  <c r="AU2796" i="95"/>
  <c r="AU2860" i="95"/>
  <c r="AU2833" i="95"/>
  <c r="AU2810" i="95"/>
  <c r="AU2874" i="95"/>
  <c r="AU2791" i="95"/>
  <c r="AU2855" i="95"/>
  <c r="AU2832" i="95"/>
  <c r="AU2805" i="95"/>
  <c r="AU2869" i="95"/>
  <c r="AU2782" i="95"/>
  <c r="AU2846" i="95"/>
  <c r="AU2827" i="95"/>
  <c r="AU2804" i="95"/>
  <c r="AU2868" i="95"/>
  <c r="AU2777" i="95"/>
  <c r="AU2841" i="95"/>
  <c r="AU2818" i="95"/>
  <c r="AU2799" i="95"/>
  <c r="AU2863" i="95"/>
  <c r="AU2776" i="95"/>
  <c r="AU2840" i="95"/>
  <c r="AU2813" i="95"/>
  <c r="AU2877" i="95"/>
  <c r="AU2790" i="95"/>
  <c r="AU2854" i="95"/>
  <c r="AU2835" i="95"/>
  <c r="AU2812" i="95"/>
  <c r="AU2876" i="95"/>
  <c r="AU2785" i="95"/>
  <c r="AU2849" i="95"/>
  <c r="AU2826" i="95"/>
  <c r="AU2807" i="95"/>
  <c r="AU2871" i="95"/>
  <c r="AU2784" i="95"/>
  <c r="AU2848" i="95"/>
  <c r="AU2821" i="95"/>
  <c r="AU2798" i="95"/>
  <c r="AU2862" i="95"/>
  <c r="AU2779" i="95"/>
  <c r="AU2843" i="95"/>
  <c r="AU2820" i="95"/>
  <c r="AU2793" i="95"/>
  <c r="AU2857" i="95"/>
  <c r="AU2834" i="95"/>
  <c r="AU2815" i="95"/>
  <c r="AU2879" i="95"/>
  <c r="AU2792" i="95"/>
  <c r="AU2856" i="95"/>
  <c r="AU2829" i="95"/>
  <c r="AU2806" i="95"/>
  <c r="AU2870" i="95"/>
  <c r="AU2787" i="95"/>
  <c r="AU2851" i="95"/>
  <c r="AU2828" i="95"/>
  <c r="AU2801" i="95"/>
  <c r="AU2865" i="95"/>
  <c r="AU2778" i="95"/>
  <c r="AU2842" i="95"/>
  <c r="AU2823" i="95"/>
  <c r="AU2800" i="95"/>
  <c r="AU2864" i="95"/>
  <c r="AU2773" i="95"/>
  <c r="AU2837" i="95"/>
  <c r="AU2814" i="95"/>
  <c r="AU2878" i="95"/>
  <c r="AU2795" i="95"/>
  <c r="AU2859" i="95"/>
  <c r="AU2772" i="95"/>
  <c r="AU2836" i="95"/>
  <c r="AU106" i="95"/>
  <c r="AU67" i="95"/>
  <c r="AU136" i="95"/>
  <c r="AU124" i="95"/>
  <c r="AU105" i="95"/>
  <c r="AU159" i="95"/>
  <c r="AU118" i="95"/>
  <c r="AU93" i="95"/>
  <c r="AU161" i="95"/>
  <c r="AU123" i="95"/>
  <c r="AU146" i="95"/>
  <c r="AU116" i="95"/>
  <c r="AU2069" i="95"/>
  <c r="AU2111" i="95"/>
  <c r="AU2040" i="95"/>
  <c r="AU2082" i="95"/>
  <c r="AU998" i="95"/>
  <c r="AU1026" i="95"/>
  <c r="AU971" i="95"/>
  <c r="AU1013" i="95"/>
  <c r="AU983" i="95"/>
  <c r="AU853" i="95"/>
  <c r="AU917" i="95"/>
  <c r="AU846" i="95"/>
  <c r="AU910" i="95"/>
  <c r="AU839" i="95"/>
  <c r="AU903" i="95"/>
  <c r="AU836" i="95"/>
  <c r="AU900" i="95"/>
  <c r="AU812" i="95"/>
  <c r="AU825" i="95"/>
  <c r="AU889" i="95"/>
  <c r="AU818" i="95"/>
  <c r="AU882" i="95"/>
  <c r="AU809" i="95"/>
  <c r="AU875" i="95"/>
  <c r="AU872" i="95"/>
  <c r="AU811" i="95"/>
  <c r="AU877" i="95"/>
  <c r="AU870" i="95"/>
  <c r="AU863" i="95"/>
  <c r="AU860" i="95"/>
  <c r="AU849" i="95"/>
  <c r="AU913" i="95"/>
  <c r="AU842" i="95"/>
  <c r="AU906" i="95"/>
  <c r="AU835" i="95"/>
  <c r="AU899" i="95"/>
  <c r="AU832" i="95"/>
  <c r="AU896" i="95"/>
  <c r="AU869" i="95"/>
  <c r="AU862" i="95"/>
  <c r="AU855" i="95"/>
  <c r="AU852" i="95"/>
  <c r="AU916" i="95"/>
  <c r="AU841" i="95"/>
  <c r="AU905" i="95"/>
  <c r="AU834" i="95"/>
  <c r="AU898" i="95"/>
  <c r="AU827" i="95"/>
  <c r="AU891" i="95"/>
  <c r="AU824" i="95"/>
  <c r="AU888" i="95"/>
  <c r="AU816" i="95"/>
  <c r="AU829" i="95"/>
  <c r="AU893" i="95"/>
  <c r="AU822" i="95"/>
  <c r="AU886" i="95"/>
  <c r="AU814" i="95"/>
  <c r="AU879" i="95"/>
  <c r="AU810" i="95"/>
  <c r="AU876" i="95"/>
  <c r="AU865" i="95"/>
  <c r="AU858" i="95"/>
  <c r="AU851" i="95"/>
  <c r="AU915" i="95"/>
  <c r="AU848" i="95"/>
  <c r="AU912" i="95"/>
  <c r="AU821" i="95"/>
  <c r="AU885" i="95"/>
  <c r="AU813" i="95"/>
  <c r="AU878" i="95"/>
  <c r="AU871" i="95"/>
  <c r="AU868" i="95"/>
  <c r="AU857" i="95"/>
  <c r="AU850" i="95"/>
  <c r="AU914" i="95"/>
  <c r="AU843" i="95"/>
  <c r="AU907" i="95"/>
  <c r="AU840" i="95"/>
  <c r="AU904" i="95"/>
  <c r="AU845" i="95"/>
  <c r="AU909" i="95"/>
  <c r="AU838" i="95"/>
  <c r="AU902" i="95"/>
  <c r="AU831" i="95"/>
  <c r="AU895" i="95"/>
  <c r="AU828" i="95"/>
  <c r="AU892" i="95"/>
  <c r="AU817" i="95"/>
  <c r="AU881" i="95"/>
  <c r="AU874" i="95"/>
  <c r="AU867" i="95"/>
  <c r="AU864" i="95"/>
  <c r="AU837" i="95"/>
  <c r="AU901" i="95"/>
  <c r="AU830" i="95"/>
  <c r="AU894" i="95"/>
  <c r="AU823" i="95"/>
  <c r="AU887" i="95"/>
  <c r="AU820" i="95"/>
  <c r="AU884" i="95"/>
  <c r="AU873" i="95"/>
  <c r="AU866" i="95"/>
  <c r="AU859" i="95"/>
  <c r="AU856" i="95"/>
  <c r="AU861" i="95"/>
  <c r="AU854" i="95"/>
  <c r="AU918" i="95"/>
  <c r="AU847" i="95"/>
  <c r="AU911" i="95"/>
  <c r="AU844" i="95"/>
  <c r="AU908" i="95"/>
  <c r="AU833" i="95"/>
  <c r="AU897" i="95"/>
  <c r="AU826" i="95"/>
  <c r="AU890" i="95"/>
  <c r="AU819" i="95"/>
  <c r="AU883" i="95"/>
  <c r="AU815" i="95"/>
  <c r="AU880" i="95"/>
  <c r="AU2681" i="95"/>
  <c r="AU2658" i="95"/>
  <c r="AU2722" i="95"/>
  <c r="AU2641" i="95"/>
  <c r="AU2725" i="95"/>
  <c r="AU2662" i="95"/>
  <c r="AU2659" i="95"/>
  <c r="AU2723" i="95"/>
  <c r="AU2640" i="95"/>
  <c r="AU2704" i="95"/>
  <c r="AU2625" i="95"/>
  <c r="AU2709" i="95"/>
  <c r="AU2646" i="95"/>
  <c r="AU2730" i="95"/>
  <c r="AU2647" i="95"/>
  <c r="AU2711" i="95"/>
  <c r="AU2628" i="95"/>
  <c r="AU2692" i="95"/>
  <c r="AU2693" i="95"/>
  <c r="AU2630" i="95"/>
  <c r="AU2714" i="95"/>
  <c r="AU2635" i="95"/>
  <c r="AU2699" i="95"/>
  <c r="AU2680" i="95"/>
  <c r="AU2677" i="95"/>
  <c r="AU2698" i="95"/>
  <c r="AU2623" i="95"/>
  <c r="AU2687" i="95"/>
  <c r="AU2668" i="95"/>
  <c r="AU2633" i="95"/>
  <c r="AU2697" i="95"/>
  <c r="AU2674" i="95"/>
  <c r="AU2661" i="95"/>
  <c r="AU2682" i="95"/>
  <c r="AU2675" i="95"/>
  <c r="AU2656" i="95"/>
  <c r="AU2720" i="95"/>
  <c r="AU2645" i="95"/>
  <c r="AU2666" i="95"/>
  <c r="AU2663" i="95"/>
  <c r="AU2727" i="95"/>
  <c r="AU2644" i="95"/>
  <c r="AU2708" i="95"/>
  <c r="AU2629" i="95"/>
  <c r="AU2717" i="95"/>
  <c r="AU2650" i="95"/>
  <c r="AU2651" i="95"/>
  <c r="AU2715" i="95"/>
  <c r="AU2632" i="95"/>
  <c r="AU2696" i="95"/>
  <c r="AU2701" i="95"/>
  <c r="AU2634" i="95"/>
  <c r="AU2718" i="95"/>
  <c r="AU2639" i="95"/>
  <c r="AU2703" i="95"/>
  <c r="AU2684" i="95"/>
  <c r="AU2649" i="95"/>
  <c r="AU2713" i="95"/>
  <c r="AU2626" i="95"/>
  <c r="AU2690" i="95"/>
  <c r="AU2685" i="95"/>
  <c r="AU2702" i="95"/>
  <c r="AU2627" i="95"/>
  <c r="AU2691" i="95"/>
  <c r="AU2672" i="95"/>
  <c r="AU2669" i="95"/>
  <c r="AU2686" i="95"/>
  <c r="AU2679" i="95"/>
  <c r="AU2660" i="95"/>
  <c r="AU2724" i="95"/>
  <c r="AU2653" i="95"/>
  <c r="AU2670" i="95"/>
  <c r="AU2667" i="95"/>
  <c r="AU2648" i="95"/>
  <c r="AU2712" i="95"/>
  <c r="AU2637" i="95"/>
  <c r="AU2721" i="95"/>
  <c r="AU2654" i="95"/>
  <c r="AU2655" i="95"/>
  <c r="AU2719" i="95"/>
  <c r="AU2636" i="95"/>
  <c r="AU2700" i="95"/>
  <c r="AU2665" i="95"/>
  <c r="AU2729" i="95"/>
  <c r="AU2642" i="95"/>
  <c r="AU2706" i="95"/>
  <c r="AU2621" i="95"/>
  <c r="AU2705" i="95"/>
  <c r="AU2638" i="95"/>
  <c r="AU2726" i="95"/>
  <c r="AU2643" i="95"/>
  <c r="AU2707" i="95"/>
  <c r="AU2624" i="95"/>
  <c r="AU2688" i="95"/>
  <c r="AU2689" i="95"/>
  <c r="AU2622" i="95"/>
  <c r="AU2710" i="95"/>
  <c r="AU2631" i="95"/>
  <c r="AU2695" i="95"/>
  <c r="AU2676" i="95"/>
  <c r="AU2673" i="95"/>
  <c r="AU2694" i="95"/>
  <c r="AU2683" i="95"/>
  <c r="AU2664" i="95"/>
  <c r="AU2728" i="95"/>
  <c r="AU2657" i="95"/>
  <c r="AU2678" i="95"/>
  <c r="AU2671" i="95"/>
  <c r="AU2652" i="95"/>
  <c r="AU2716" i="95"/>
  <c r="AU400" i="95"/>
  <c r="AU464" i="95"/>
  <c r="AU393" i="95"/>
  <c r="AU457" i="95"/>
  <c r="AU438" i="95"/>
  <c r="AU431" i="95"/>
  <c r="AU458" i="95"/>
  <c r="AU372" i="95"/>
  <c r="AU436" i="95"/>
  <c r="AU365" i="95"/>
  <c r="AU429" i="95"/>
  <c r="AU382" i="95"/>
  <c r="AU375" i="95"/>
  <c r="AU370" i="95"/>
  <c r="AU363" i="95"/>
  <c r="AU416" i="95"/>
  <c r="AU409" i="95"/>
  <c r="AU463" i="95"/>
  <c r="AU419" i="95"/>
  <c r="AU388" i="95"/>
  <c r="AU452" i="95"/>
  <c r="AU381" i="95"/>
  <c r="AU445" i="95"/>
  <c r="AU414" i="95"/>
  <c r="AU407" i="95"/>
  <c r="AU402" i="95"/>
  <c r="AU395" i="95"/>
  <c r="AU376" i="95"/>
  <c r="AU440" i="95"/>
  <c r="AU369" i="95"/>
  <c r="AU433" i="95"/>
  <c r="AU390" i="95"/>
  <c r="AU383" i="95"/>
  <c r="AU378" i="95"/>
  <c r="AU371" i="95"/>
  <c r="AU411" i="95"/>
  <c r="AU412" i="95"/>
  <c r="AU405" i="95"/>
  <c r="AU462" i="95"/>
  <c r="AU455" i="95"/>
  <c r="AU450" i="95"/>
  <c r="AU451" i="95"/>
  <c r="AU368" i="95"/>
  <c r="AU432" i="95"/>
  <c r="AU361" i="95"/>
  <c r="AU425" i="95"/>
  <c r="AU374" i="95"/>
  <c r="AU367" i="95"/>
  <c r="AU362" i="95"/>
  <c r="AU404" i="95"/>
  <c r="AU397" i="95"/>
  <c r="AU461" i="95"/>
  <c r="AU446" i="95"/>
  <c r="AU439" i="95"/>
  <c r="AU434" i="95"/>
  <c r="AU427" i="95"/>
  <c r="AU392" i="95"/>
  <c r="AU384" i="95"/>
  <c r="AU448" i="95"/>
  <c r="AU377" i="95"/>
  <c r="AU1158" i="95"/>
  <c r="AU1114" i="95"/>
  <c r="AU1178" i="95"/>
  <c r="AU1166" i="95"/>
  <c r="AU1159" i="95"/>
  <c r="AU1170" i="95"/>
  <c r="AU1183" i="95"/>
  <c r="AU1120" i="95"/>
  <c r="AU1184" i="95"/>
  <c r="AU1173" i="95"/>
  <c r="AU1167" i="95"/>
  <c r="AU1172" i="95"/>
  <c r="AU1161" i="95"/>
  <c r="AU1147" i="95"/>
  <c r="AU1160" i="95"/>
  <c r="AU1149" i="95"/>
  <c r="AU1213" i="95"/>
  <c r="AU1219" i="95"/>
  <c r="AU1148" i="95"/>
  <c r="AU1212" i="95"/>
  <c r="AU1137" i="95"/>
  <c r="AU1201" i="95"/>
  <c r="AU1174" i="95"/>
  <c r="AU1130" i="95"/>
  <c r="AU1194" i="95"/>
  <c r="AU1123" i="95"/>
  <c r="AU1118" i="95"/>
  <c r="AU1182" i="95"/>
  <c r="AU1111" i="95"/>
  <c r="AU1175" i="95"/>
  <c r="AU1122" i="95"/>
  <c r="AU1186" i="95"/>
  <c r="AU1115" i="95"/>
  <c r="AU1203" i="95"/>
  <c r="AU1136" i="95"/>
  <c r="AU1200" i="95"/>
  <c r="AU1125" i="95"/>
  <c r="AU1189" i="95"/>
  <c r="AU1187" i="95"/>
  <c r="AU1124" i="95"/>
  <c r="AU1188" i="95"/>
  <c r="AU1113" i="95"/>
  <c r="AU1177" i="95"/>
  <c r="AU1171" i="95"/>
  <c r="AU1112" i="95"/>
  <c r="AU1176" i="95"/>
  <c r="AU1165" i="95"/>
  <c r="AU1151" i="95"/>
  <c r="AU1164" i="95"/>
  <c r="AU1153" i="95"/>
  <c r="AU1217" i="95"/>
  <c r="AU1126" i="95"/>
  <c r="AU1190" i="95"/>
  <c r="AU1119" i="95"/>
  <c r="AU1146" i="95"/>
  <c r="AU1210" i="95"/>
  <c r="AU1139" i="95"/>
  <c r="AU1134" i="95"/>
  <c r="AU1198" i="95"/>
  <c r="AU1127" i="95"/>
  <c r="AU1191" i="95"/>
  <c r="AU1138" i="95"/>
  <c r="AU1202" i="95"/>
  <c r="AU1131" i="95"/>
  <c r="AU1152" i="95"/>
  <c r="AU1216" i="95"/>
  <c r="AU1141" i="95"/>
  <c r="AU1205" i="95"/>
  <c r="AU1211" i="95"/>
  <c r="AU1140" i="95"/>
  <c r="AU1204" i="95"/>
  <c r="AU1129" i="95"/>
  <c r="AU1193" i="95"/>
  <c r="AU1195" i="95"/>
  <c r="AU1128" i="95"/>
  <c r="AU1192" i="95"/>
  <c r="AU1117" i="95"/>
  <c r="AU1181" i="95"/>
  <c r="AU1179" i="95"/>
  <c r="AU1116" i="95"/>
  <c r="AU1180" i="95"/>
  <c r="AU1169" i="95"/>
  <c r="AU1142" i="95"/>
  <c r="AU1206" i="95"/>
  <c r="AU1162" i="95"/>
  <c r="AU1155" i="95"/>
  <c r="AU1150" i="95"/>
  <c r="AU1214" i="95"/>
  <c r="AU1143" i="95"/>
  <c r="AU1207" i="95"/>
  <c r="AU1154" i="95"/>
  <c r="AU1218" i="95"/>
  <c r="AU1163" i="95"/>
  <c r="AU1168" i="95"/>
  <c r="AU1157" i="95"/>
  <c r="AU1135" i="95"/>
  <c r="AU1156" i="95"/>
  <c r="AU1220" i="95"/>
  <c r="AU1145" i="95"/>
  <c r="AU1209" i="95"/>
  <c r="AU1215" i="95"/>
  <c r="AU1144" i="95"/>
  <c r="AU1208" i="95"/>
  <c r="AU1133" i="95"/>
  <c r="AU1197" i="95"/>
  <c r="AU1199" i="95"/>
  <c r="AU1132" i="95"/>
  <c r="AU1196" i="95"/>
  <c r="AU1121" i="95"/>
  <c r="AU1185" i="95"/>
  <c r="AU2198" i="95"/>
  <c r="AU2262" i="95"/>
  <c r="AU2179" i="95"/>
  <c r="AU2243" i="95"/>
  <c r="AU2220" i="95"/>
  <c r="AU2197" i="95"/>
  <c r="AU2202" i="95"/>
  <c r="AU2266" i="95"/>
  <c r="AU2183" i="95"/>
  <c r="AU2247" i="95"/>
  <c r="AU2224" i="95"/>
  <c r="AU2201" i="95"/>
  <c r="AU2265" i="95"/>
  <c r="AU2190" i="95"/>
  <c r="AU2254" i="95"/>
  <c r="AU2171" i="95"/>
  <c r="AU2235" i="95"/>
  <c r="AU2212" i="95"/>
  <c r="AU2276" i="95"/>
  <c r="AU2189" i="95"/>
  <c r="AU2253" i="95"/>
  <c r="AU2226" i="95"/>
  <c r="AU2207" i="95"/>
  <c r="AU2271" i="95"/>
  <c r="AU2184" i="95"/>
  <c r="AU2248" i="95"/>
  <c r="AU2225" i="95"/>
  <c r="AU2261" i="95"/>
  <c r="AU2214" i="95"/>
  <c r="AU2195" i="95"/>
  <c r="AU2259" i="95"/>
  <c r="AU2172" i="95"/>
  <c r="AU2236" i="95"/>
  <c r="AU2213" i="95"/>
  <c r="AU2218" i="95"/>
  <c r="AU2199" i="95"/>
  <c r="AU2263" i="95"/>
  <c r="AU2176" i="95"/>
  <c r="AU2240" i="95"/>
  <c r="AU2217" i="95"/>
  <c r="AU2206" i="95"/>
  <c r="AU2270" i="95"/>
  <c r="AU2187" i="95"/>
  <c r="AU2251" i="95"/>
  <c r="AU2228" i="95"/>
  <c r="AU2205" i="95"/>
  <c r="AU2269" i="95"/>
  <c r="AU2178" i="95"/>
  <c r="AU2242" i="95"/>
  <c r="AU2223" i="95"/>
  <c r="AU2200" i="95"/>
  <c r="AU2264" i="95"/>
  <c r="AU2177" i="95"/>
  <c r="AU2241" i="95"/>
  <c r="AU2277" i="95"/>
  <c r="AU2230" i="95"/>
  <c r="AU2211" i="95"/>
  <c r="AU2275" i="95"/>
  <c r="AU2188" i="95"/>
  <c r="AU2252" i="95"/>
  <c r="AU2229" i="95"/>
  <c r="AU2170" i="95"/>
  <c r="AU2234" i="95"/>
  <c r="AU2215" i="95"/>
  <c r="AU2192" i="95"/>
  <c r="AU2256" i="95"/>
  <c r="AU2169" i="95"/>
  <c r="AU2233" i="95"/>
  <c r="AU2222" i="95"/>
  <c r="AU2203" i="95"/>
  <c r="AU2267" i="95"/>
  <c r="AU2180" i="95"/>
  <c r="AU2244" i="95"/>
  <c r="AU2221" i="95"/>
  <c r="AU2194" i="95"/>
  <c r="AU2258" i="95"/>
  <c r="AU2175" i="95"/>
  <c r="AU2239" i="95"/>
  <c r="AU2216" i="95"/>
  <c r="AU2193" i="95"/>
  <c r="AU2257" i="95"/>
  <c r="AU2182" i="95"/>
  <c r="AU2246" i="95"/>
  <c r="AU2227" i="95"/>
  <c r="AU2204" i="95"/>
  <c r="AU2268" i="95"/>
  <c r="AU2181" i="95"/>
  <c r="AU2245" i="95"/>
  <c r="AU2186" i="95"/>
  <c r="AU2250" i="95"/>
  <c r="AU2231" i="95"/>
  <c r="AU2208" i="95"/>
  <c r="AU2272" i="95"/>
  <c r="AU2185" i="95"/>
  <c r="AU2249" i="95"/>
  <c r="AU2174" i="95"/>
  <c r="AU2238" i="95"/>
  <c r="AU2219" i="95"/>
  <c r="AU2196" i="95"/>
  <c r="AU2260" i="95"/>
  <c r="AU2173" i="95"/>
  <c r="AU2237" i="95"/>
  <c r="AU2210" i="95"/>
  <c r="AU2274" i="95"/>
  <c r="AU2191" i="95"/>
  <c r="AU2255" i="95"/>
  <c r="AU2168" i="95"/>
  <c r="AU2232" i="95"/>
  <c r="AU2209" i="95"/>
  <c r="AU2273" i="95"/>
  <c r="AU3227" i="95"/>
  <c r="AU3291" i="95"/>
  <c r="AU3272" i="95"/>
  <c r="AU3249" i="95"/>
  <c r="AU3313" i="95"/>
  <c r="AU3226" i="95"/>
  <c r="AU3263" i="95"/>
  <c r="AU3327" i="95"/>
  <c r="AU3244" i="95"/>
  <c r="AU3308" i="95"/>
  <c r="AU3285" i="95"/>
  <c r="AU3262" i="95"/>
  <c r="AU3326" i="95"/>
  <c r="AU3235" i="95"/>
  <c r="AU3299" i="95"/>
  <c r="AU3280" i="95"/>
  <c r="AU3257" i="95"/>
  <c r="AU3321" i="95"/>
  <c r="AU3293" i="95"/>
  <c r="AU3290" i="95"/>
  <c r="AU3287" i="95"/>
  <c r="AU3245" i="95"/>
  <c r="AU3270" i="95"/>
  <c r="AU3303" i="95"/>
  <c r="AU3261" i="95"/>
  <c r="AU3282" i="95"/>
  <c r="AU3255" i="95"/>
  <c r="AU3254" i="95"/>
  <c r="AU3243" i="95"/>
  <c r="AU3307" i="95"/>
  <c r="AU3288" i="95"/>
  <c r="AU3265" i="95"/>
  <c r="AU3329" i="95"/>
  <c r="AU3242" i="95"/>
  <c r="AU3279" i="95"/>
  <c r="AU3260" i="95"/>
  <c r="AU3324" i="95"/>
  <c r="AU3237" i="95"/>
  <c r="AU3301" i="95"/>
  <c r="AU3278" i="95"/>
  <c r="AU3251" i="95"/>
  <c r="AU3315" i="95"/>
  <c r="AU3232" i="95"/>
  <c r="AU3296" i="95"/>
  <c r="AU3273" i="95"/>
  <c r="AU3252" i="95"/>
  <c r="AU3314" i="95"/>
  <c r="AU3309" i="95"/>
  <c r="AU3298" i="95"/>
  <c r="AU3325" i="95"/>
  <c r="AU3302" i="95"/>
  <c r="AU3319" i="95"/>
  <c r="AU3277" i="95"/>
  <c r="AU3286" i="95"/>
  <c r="AU3259" i="95"/>
  <c r="AU3323" i="95"/>
  <c r="AU3240" i="95"/>
  <c r="AU3304" i="95"/>
  <c r="AU3281" i="95"/>
  <c r="AU3258" i="95"/>
  <c r="AU3231" i="95"/>
  <c r="AU3295" i="95"/>
  <c r="AU3276" i="95"/>
  <c r="AU3253" i="95"/>
  <c r="AU3317" i="95"/>
  <c r="AU3230" i="95"/>
  <c r="AU3294" i="95"/>
  <c r="AU3267" i="95"/>
  <c r="AU3331" i="95"/>
  <c r="AU3248" i="95"/>
  <c r="AU3312" i="95"/>
  <c r="AU3225" i="95"/>
  <c r="AU3289" i="95"/>
  <c r="AU3316" i="95"/>
  <c r="AU3234" i="95"/>
  <c r="AU3334" i="95"/>
  <c r="AU3268" i="95"/>
  <c r="AU3318" i="95"/>
  <c r="AU3284" i="95"/>
  <c r="AU3322" i="95"/>
  <c r="AU3236" i="95"/>
  <c r="AU3306" i="95"/>
  <c r="AU3275" i="95"/>
  <c r="AU3256" i="95"/>
  <c r="AU3320" i="95"/>
  <c r="AU3233" i="95"/>
  <c r="AU3297" i="95"/>
  <c r="AU3274" i="95"/>
  <c r="AU3247" i="95"/>
  <c r="AU3311" i="95"/>
  <c r="AU3228" i="95"/>
  <c r="AU3292" i="95"/>
  <c r="AU3269" i="95"/>
  <c r="AU3333" i="95"/>
  <c r="AU3246" i="95"/>
  <c r="AU3310" i="95"/>
  <c r="AU3283" i="95"/>
  <c r="AU3264" i="95"/>
  <c r="AU3328" i="95"/>
  <c r="AU3241" i="95"/>
  <c r="AU3305" i="95"/>
  <c r="AU3271" i="95"/>
  <c r="AU3229" i="95"/>
  <c r="AU3266" i="95"/>
  <c r="AU3332" i="95"/>
  <c r="AU3238" i="95"/>
  <c r="AU3239" i="95"/>
  <c r="AU3250" i="95"/>
  <c r="AU3300" i="95"/>
  <c r="AU3330" i="95"/>
  <c r="AU81" i="95"/>
  <c r="AU149" i="95"/>
  <c r="AU131" i="95"/>
  <c r="AU138" i="95"/>
  <c r="AU113" i="95"/>
  <c r="AU69" i="95"/>
  <c r="AU137" i="95"/>
  <c r="AU160" i="95"/>
  <c r="AU111" i="95"/>
  <c r="AU134" i="95"/>
  <c r="AU70" i="95"/>
  <c r="AU157" i="95"/>
  <c r="AU68" i="95"/>
  <c r="AU65" i="95"/>
  <c r="AU88" i="95"/>
  <c r="AU139" i="95"/>
  <c r="AU75" i="95"/>
  <c r="AU162" i="95"/>
  <c r="AU98" i="95"/>
  <c r="AU156" i="95"/>
  <c r="AU121" i="95"/>
  <c r="AU144" i="95"/>
  <c r="AU103" i="95"/>
  <c r="AU126" i="95"/>
  <c r="AU2121" i="95"/>
  <c r="AU2057" i="95"/>
  <c r="AU2080" i="95"/>
  <c r="AU2099" i="95"/>
  <c r="AU2035" i="95"/>
  <c r="AU2122" i="95"/>
  <c r="AU2058" i="95"/>
  <c r="AU2085" i="95"/>
  <c r="AU2021" i="95"/>
  <c r="AU2108" i="95"/>
  <c r="AU2044" i="95"/>
  <c r="AU2063" i="95"/>
  <c r="AU2086" i="95"/>
  <c r="AU2022" i="95"/>
  <c r="AU2097" i="95"/>
  <c r="AU2033" i="95"/>
  <c r="AU2120" i="95"/>
  <c r="AU2056" i="95"/>
  <c r="AU2075" i="95"/>
  <c r="AU2098" i="95"/>
  <c r="AU2034" i="95"/>
  <c r="AU2125" i="95"/>
  <c r="AU2061" i="95"/>
  <c r="AU2084" i="95"/>
  <c r="AU2020" i="95"/>
  <c r="AU2103" i="95"/>
  <c r="AU2039" i="95"/>
  <c r="AU2126" i="95"/>
  <c r="AU1036" i="95"/>
  <c r="AU972" i="95"/>
  <c r="AU1059" i="95"/>
  <c r="AU995" i="95"/>
  <c r="AU1014" i="95"/>
  <c r="AU1037" i="95"/>
  <c r="AU973" i="95"/>
  <c r="AU1064" i="95"/>
  <c r="AU1000" i="95"/>
  <c r="AU1023" i="95"/>
  <c r="AU1042" i="95"/>
  <c r="AU978" i="95"/>
  <c r="AU1065" i="95"/>
  <c r="AU1001" i="95"/>
  <c r="AU1028" i="95"/>
  <c r="AU964" i="95"/>
  <c r="AU1051" i="95"/>
  <c r="AU987" i="95"/>
  <c r="AU1006" i="95"/>
  <c r="AU1029" i="95"/>
  <c r="AU965" i="95"/>
  <c r="AU1040" i="95"/>
  <c r="AU976" i="95"/>
  <c r="AU1063" i="95"/>
  <c r="AU999" i="95"/>
  <c r="AU1018" i="95"/>
  <c r="AU1041" i="95"/>
  <c r="AU1361" i="95"/>
  <c r="AU1298" i="95"/>
  <c r="AU1364" i="95"/>
  <c r="AU1265" i="95"/>
  <c r="AU1307" i="95"/>
  <c r="AU1313" i="95"/>
  <c r="AU1355" i="95"/>
  <c r="AU1309" i="95"/>
  <c r="AU1328" i="95"/>
  <c r="AU1264" i="95"/>
  <c r="AU1351" i="95"/>
  <c r="AU1287" i="95"/>
  <c r="AU1310" i="95"/>
  <c r="AU1337" i="95"/>
  <c r="AU1273" i="95"/>
  <c r="AU1356" i="95"/>
  <c r="AU1292" i="95"/>
  <c r="AU1315" i="95"/>
  <c r="AU1338" i="95"/>
  <c r="AU1274" i="95"/>
  <c r="AU1365" i="95"/>
  <c r="AU1301" i="95"/>
  <c r="AU1320" i="95"/>
  <c r="AU1343" i="95"/>
  <c r="AU1279" i="95"/>
  <c r="AU1366" i="95"/>
  <c r="AU3150" i="95"/>
  <c r="AU3169" i="95"/>
  <c r="AU3105" i="95"/>
  <c r="AU3124" i="95"/>
  <c r="AU3147" i="95"/>
  <c r="AU3084" i="95"/>
  <c r="AU3079" i="95"/>
  <c r="AU3082" i="95"/>
  <c r="AU3089" i="95"/>
  <c r="AU3178" i="95"/>
  <c r="AU3114" i="95"/>
  <c r="AU3133" i="95"/>
  <c r="AU3152" i="95"/>
  <c r="AU3175" i="95"/>
  <c r="AU3111" i="95"/>
  <c r="AU3142" i="95"/>
  <c r="AU3161" i="95"/>
  <c r="AU3180" i="95"/>
  <c r="AU3116" i="95"/>
  <c r="AU3139" i="95"/>
  <c r="AU3076" i="95"/>
  <c r="AU3074" i="95"/>
  <c r="AU3081" i="95"/>
  <c r="AU3154" i="95"/>
  <c r="AU3173" i="95"/>
  <c r="AU3109" i="95"/>
  <c r="AU3128" i="95"/>
  <c r="AU3151" i="95"/>
  <c r="AU3088" i="95"/>
  <c r="AU3083" i="95"/>
  <c r="AU3086" i="95"/>
  <c r="AU1665" i="95"/>
  <c r="AU1601" i="95"/>
  <c r="AU1624" i="95"/>
  <c r="AU1647" i="95"/>
  <c r="AU1583" i="95"/>
  <c r="AU1666" i="95"/>
  <c r="AU1602" i="95"/>
  <c r="AU1613" i="95"/>
  <c r="AU1636" i="95"/>
  <c r="AU1572" i="95"/>
  <c r="AU1659" i="95"/>
  <c r="AU1595" i="95"/>
  <c r="AU1614" i="95"/>
  <c r="AU1641" i="95"/>
  <c r="AU1577" i="95"/>
  <c r="AU1664" i="95"/>
  <c r="AU1600" i="95"/>
  <c r="AU1623" i="95"/>
  <c r="AU1642" i="95"/>
  <c r="AU1578" i="95"/>
  <c r="AU1653" i="95"/>
  <c r="AU1589" i="95"/>
  <c r="AU1612" i="95"/>
  <c r="AU1635" i="95"/>
  <c r="AU1571" i="95"/>
  <c r="AU1654" i="95"/>
  <c r="AU3594" i="95"/>
  <c r="AU3530" i="95"/>
  <c r="AU3613" i="95"/>
  <c r="AU3549" i="95"/>
  <c r="AU3636" i="95"/>
  <c r="AU3572" i="95"/>
  <c r="AU3595" i="95"/>
  <c r="AU3531" i="95"/>
  <c r="AU3606" i="95"/>
  <c r="AU3542" i="95"/>
  <c r="AU3625" i="95"/>
  <c r="AU3561" i="95"/>
  <c r="AU3584" i="95"/>
  <c r="AU3607" i="95"/>
  <c r="AU3543" i="95"/>
  <c r="AU3634" i="95"/>
  <c r="AU3570" i="95"/>
  <c r="AU3589" i="95"/>
  <c r="AU3612" i="95"/>
  <c r="AU3548" i="95"/>
  <c r="AU3635" i="95"/>
  <c r="AU3571" i="95"/>
  <c r="AU3598" i="95"/>
  <c r="AU3534" i="95"/>
  <c r="AU3617" i="95"/>
  <c r="AU3553" i="95"/>
  <c r="AU3576" i="95"/>
  <c r="AU3599" i="95"/>
  <c r="AU3478" i="95"/>
  <c r="AU3414" i="95"/>
  <c r="AU3437" i="95"/>
  <c r="AU3460" i="95"/>
  <c r="AU3396" i="95"/>
  <c r="AU3483" i="95"/>
  <c r="AU3419" i="95"/>
  <c r="AU3442" i="95"/>
  <c r="AU3378" i="95"/>
  <c r="AU3465" i="95"/>
  <c r="AU3401" i="95"/>
  <c r="AU3424" i="95"/>
  <c r="AU3447" i="95"/>
  <c r="AU3383" i="95"/>
  <c r="AU3454" i="95"/>
  <c r="AU3390" i="95"/>
  <c r="AU3477" i="95"/>
  <c r="AU3413" i="95"/>
  <c r="AU3436" i="95"/>
  <c r="AU3459" i="95"/>
  <c r="AU3395" i="95"/>
  <c r="AU3482" i="95"/>
  <c r="AU3418" i="95"/>
  <c r="AU3441" i="95"/>
  <c r="AU3377" i="95"/>
  <c r="AU3464" i="95"/>
  <c r="AU3400" i="95"/>
  <c r="AU3000" i="95"/>
  <c r="AU2936" i="95"/>
  <c r="AU3023" i="95"/>
  <c r="AU2959" i="95"/>
  <c r="AU2982" i="95"/>
  <c r="AU3001" i="95"/>
  <c r="AU2937" i="95"/>
  <c r="AU3028" i="95"/>
  <c r="AU2964" i="95"/>
  <c r="AU2987" i="95"/>
  <c r="AU2923" i="95"/>
  <c r="AU3010" i="95"/>
  <c r="AU2946" i="95"/>
  <c r="AU3029" i="95"/>
  <c r="AU2965" i="95"/>
  <c r="AU2992" i="95"/>
  <c r="AU2928" i="95"/>
  <c r="AU3015" i="95"/>
  <c r="AU2951" i="95"/>
  <c r="AU2974" i="95"/>
  <c r="AU2993" i="95"/>
  <c r="AU2929" i="95"/>
  <c r="AU3004" i="95"/>
  <c r="AU2940" i="95"/>
  <c r="AU3027" i="95"/>
  <c r="AU2963" i="95"/>
  <c r="AU2986" i="95"/>
  <c r="AU3005" i="95"/>
  <c r="AU1509" i="95"/>
  <c r="AU1445" i="95"/>
  <c r="AU1468" i="95"/>
  <c r="AU1487" i="95"/>
  <c r="AU1423" i="95"/>
  <c r="AU1510" i="95"/>
  <c r="AU1446" i="95"/>
  <c r="AU1473" i="95"/>
  <c r="AU1496" i="95"/>
  <c r="AU1432" i="95"/>
  <c r="AU1515" i="95"/>
  <c r="AU1451" i="95"/>
  <c r="AU1474" i="95"/>
  <c r="AU1501" i="95"/>
  <c r="AU1437" i="95"/>
  <c r="AU1460" i="95"/>
  <c r="AU1479" i="95"/>
  <c r="AU1415" i="95"/>
  <c r="AU1502" i="95"/>
  <c r="AU1438" i="95"/>
  <c r="AU1465" i="95"/>
  <c r="AU1488" i="95"/>
  <c r="AU1424" i="95"/>
  <c r="AU1507" i="95"/>
  <c r="AU1443" i="95"/>
  <c r="AU2536" i="95"/>
  <c r="AU2472" i="95"/>
  <c r="AU2555" i="95"/>
  <c r="AU2491" i="95"/>
  <c r="AU2574" i="95"/>
  <c r="AU2510" i="95"/>
  <c r="AU2529" i="95"/>
  <c r="AU2548" i="95"/>
  <c r="AU2484" i="95"/>
  <c r="AU2567" i="95"/>
  <c r="AU2503" i="95"/>
  <c r="AU2522" i="95"/>
  <c r="AU2541" i="95"/>
  <c r="AU2477" i="95"/>
  <c r="AU2576" i="95"/>
  <c r="AU2512" i="95"/>
  <c r="AU2531" i="95"/>
  <c r="AU2550" i="95"/>
  <c r="AU2486" i="95"/>
  <c r="AU2569" i="95"/>
  <c r="AU2505" i="95"/>
  <c r="AU2540" i="95"/>
  <c r="AU2476" i="95"/>
  <c r="AU2559" i="95"/>
  <c r="AU2495" i="95"/>
  <c r="AU2578" i="95"/>
  <c r="AU2514" i="95"/>
  <c r="AU2517" i="95"/>
  <c r="AU443" i="95"/>
  <c r="AU430" i="95"/>
  <c r="AU453" i="95"/>
  <c r="AU373" i="95"/>
  <c r="AU444" i="95"/>
  <c r="AU364" i="95"/>
  <c r="AU426" i="95"/>
  <c r="AU447" i="95"/>
  <c r="AU422" i="95"/>
  <c r="AU417" i="95"/>
  <c r="AU360" i="95"/>
  <c r="AU394" i="95"/>
  <c r="O58" i="90"/>
  <c r="O17" i="90"/>
  <c r="N17" i="90"/>
  <c r="P17" i="90"/>
  <c r="Q17" i="90"/>
  <c r="O14" i="90"/>
  <c r="Q14" i="90"/>
  <c r="P14" i="90"/>
  <c r="N14" i="90"/>
  <c r="O15" i="90"/>
  <c r="N15" i="90"/>
  <c r="P15" i="90"/>
  <c r="Q15" i="90"/>
  <c r="O16" i="90"/>
  <c r="Q16" i="90"/>
  <c r="P16" i="90"/>
  <c r="N16" i="90"/>
  <c r="P13" i="90"/>
  <c r="N13" i="90"/>
  <c r="Q13" i="90"/>
  <c r="O13" i="90"/>
  <c r="F21" i="93"/>
  <c r="G21" i="93"/>
  <c r="H21" i="93"/>
  <c r="I21" i="93"/>
  <c r="AU231" i="93"/>
  <c r="AU630" i="93"/>
  <c r="AU819" i="93"/>
  <c r="AU651" i="93"/>
  <c r="AU798" i="93"/>
  <c r="F30" i="93"/>
  <c r="G30" i="93"/>
  <c r="H30" i="93"/>
  <c r="I30" i="93"/>
  <c r="F32" i="93"/>
  <c r="G32" i="93"/>
  <c r="H32" i="93"/>
  <c r="I32" i="93"/>
  <c r="F33" i="93"/>
  <c r="G33" i="93"/>
  <c r="H33" i="93"/>
  <c r="I33" i="93"/>
  <c r="F22" i="93"/>
  <c r="G22" i="93"/>
  <c r="H22" i="93"/>
  <c r="I22" i="93"/>
  <c r="AU223" i="93"/>
  <c r="AU601" i="93"/>
  <c r="AU370" i="93"/>
  <c r="AU622" i="93"/>
  <c r="AU202" i="93"/>
  <c r="AU748" i="93"/>
  <c r="AU769" i="93"/>
  <c r="AU496" i="93"/>
  <c r="AU580" i="93"/>
  <c r="AU790" i="93"/>
  <c r="AU207" i="93"/>
  <c r="AU228" i="93"/>
  <c r="AU501" i="93"/>
  <c r="AU585" i="93"/>
  <c r="AU606" i="93"/>
  <c r="AU795" i="93"/>
  <c r="AU627" i="93"/>
  <c r="AU753" i="93"/>
  <c r="AU375" i="93"/>
  <c r="AU774" i="93"/>
  <c r="AU211" i="93"/>
  <c r="AU112" i="93"/>
  <c r="AU190" i="93"/>
  <c r="AU589" i="93"/>
  <c r="AU610" i="93"/>
  <c r="AU358" i="93"/>
  <c r="AU484" i="93"/>
  <c r="AU568" i="93"/>
  <c r="AU736" i="93"/>
  <c r="AU757" i="93"/>
  <c r="AU778" i="93"/>
  <c r="AU188" i="93"/>
  <c r="AU356" i="93"/>
  <c r="AU209" i="93"/>
  <c r="AU110" i="93"/>
  <c r="AU482" i="93"/>
  <c r="AU566" i="93"/>
  <c r="AU755" i="93"/>
  <c r="AU776" i="93"/>
  <c r="AU608" i="93"/>
  <c r="AU587" i="93"/>
  <c r="AU734" i="93"/>
  <c r="AU191" i="93"/>
  <c r="AU212" i="93"/>
  <c r="AU113" i="93"/>
  <c r="AU359" i="93"/>
  <c r="AU485" i="93"/>
  <c r="AU569" i="93"/>
  <c r="AU590" i="93"/>
  <c r="AU779" i="93"/>
  <c r="AU737" i="93"/>
  <c r="AU611" i="93"/>
  <c r="AU758" i="93"/>
  <c r="AU111" i="93"/>
  <c r="AU189" i="93"/>
  <c r="AU357" i="93"/>
  <c r="AU609" i="93"/>
  <c r="AU483" i="93"/>
  <c r="AU567" i="93"/>
  <c r="AU588" i="93"/>
  <c r="AU735" i="93"/>
  <c r="AU756" i="93"/>
  <c r="AU210" i="93"/>
  <c r="AU777" i="93"/>
  <c r="F27" i="93"/>
  <c r="G27" i="93"/>
  <c r="H27" i="93"/>
  <c r="I27" i="93"/>
  <c r="AU233" i="93"/>
  <c r="AU632" i="93"/>
  <c r="AU653" i="93"/>
  <c r="AU800" i="93"/>
  <c r="AU821" i="93"/>
  <c r="F26" i="93"/>
  <c r="G26" i="93"/>
  <c r="H26" i="93"/>
  <c r="I26" i="93"/>
  <c r="F24" i="93"/>
  <c r="G24" i="93"/>
  <c r="H24" i="93"/>
  <c r="I24" i="93"/>
  <c r="F31" i="93"/>
  <c r="G31" i="93"/>
  <c r="H31" i="93"/>
  <c r="I31" i="93"/>
  <c r="F23" i="93"/>
  <c r="G23" i="93"/>
  <c r="H23" i="93"/>
  <c r="I23" i="93"/>
  <c r="AU307" i="93"/>
  <c r="AU160" i="93"/>
  <c r="AU328" i="93"/>
  <c r="AU181" i="93"/>
  <c r="AU349" i="93"/>
  <c r="AU433" i="93"/>
  <c r="AU517" i="93"/>
  <c r="AU454" i="93"/>
  <c r="AU538" i="93"/>
  <c r="AU727" i="93"/>
  <c r="AU685" i="93"/>
  <c r="AU706" i="93"/>
  <c r="AU559" i="93"/>
  <c r="AU475" i="93"/>
  <c r="AU312" i="93"/>
  <c r="AU165" i="93"/>
  <c r="AU333" i="93"/>
  <c r="AU354" i="93"/>
  <c r="AU438" i="93"/>
  <c r="AU522" i="93"/>
  <c r="AU690" i="93"/>
  <c r="AU711" i="93"/>
  <c r="AU186" i="93"/>
  <c r="AU732" i="93"/>
  <c r="AU480" i="93"/>
  <c r="AU564" i="93"/>
  <c r="AU543" i="93"/>
  <c r="AU459" i="93"/>
  <c r="AU295" i="93"/>
  <c r="AU148" i="93"/>
  <c r="AU316" i="93"/>
  <c r="AU37" i="93"/>
  <c r="AU97" i="93"/>
  <c r="AU169" i="93"/>
  <c r="AU337" i="93"/>
  <c r="AU421" i="93"/>
  <c r="AU505" i="93"/>
  <c r="AU442" i="93"/>
  <c r="AU526" i="93"/>
  <c r="AU694" i="93"/>
  <c r="AU715" i="93"/>
  <c r="AU463" i="93"/>
  <c r="AU547" i="93"/>
  <c r="AU673" i="93"/>
  <c r="AU35" i="93"/>
  <c r="AU95" i="93"/>
  <c r="AU167" i="93"/>
  <c r="AU335" i="93"/>
  <c r="AU293" i="93"/>
  <c r="AU146" i="93"/>
  <c r="AU314" i="93"/>
  <c r="AU461" i="93"/>
  <c r="AU545" i="93"/>
  <c r="AU440" i="93"/>
  <c r="AU524" i="93"/>
  <c r="AU713" i="93"/>
  <c r="AU419" i="93"/>
  <c r="AU503" i="93"/>
  <c r="AU671" i="93"/>
  <c r="AU692" i="93"/>
  <c r="AU296" i="93"/>
  <c r="AU149" i="93"/>
  <c r="AU317" i="93"/>
  <c r="AU98" i="93"/>
  <c r="AU422" i="93"/>
  <c r="AU506" i="93"/>
  <c r="AU674" i="93"/>
  <c r="AU695" i="93"/>
  <c r="AU716" i="93"/>
  <c r="AU464" i="93"/>
  <c r="AU548" i="93"/>
  <c r="AU170" i="93"/>
  <c r="AU443" i="93"/>
  <c r="AU527" i="93"/>
  <c r="AU38" i="93"/>
  <c r="AU338" i="93"/>
  <c r="AU147" i="93"/>
  <c r="AU315" i="93"/>
  <c r="AU36" i="93"/>
  <c r="AU96" i="93"/>
  <c r="AU168" i="93"/>
  <c r="AU336" i="93"/>
  <c r="AU441" i="93"/>
  <c r="AU525" i="93"/>
  <c r="AU462" i="93"/>
  <c r="AU546" i="93"/>
  <c r="AU294" i="93"/>
  <c r="AU420" i="93"/>
  <c r="AU504" i="93"/>
  <c r="AU672" i="93"/>
  <c r="AU693" i="93"/>
  <c r="AU714" i="93"/>
  <c r="F28" i="93"/>
  <c r="G28" i="93"/>
  <c r="H28" i="93"/>
  <c r="I28" i="93"/>
  <c r="AU244" i="93"/>
  <c r="AU811" i="93"/>
  <c r="AU643" i="93"/>
  <c r="AU664" i="93"/>
  <c r="AU832" i="93"/>
  <c r="AU249" i="93"/>
  <c r="AU648" i="93"/>
  <c r="AU669" i="93"/>
  <c r="AU816" i="93"/>
  <c r="AU837" i="93"/>
  <c r="AU232" i="93"/>
  <c r="AU631" i="93"/>
  <c r="AU652" i="93"/>
  <c r="AU799" i="93"/>
  <c r="AU820" i="93"/>
  <c r="AU230" i="93"/>
  <c r="AU650" i="93"/>
  <c r="AU797" i="93"/>
  <c r="AU629" i="93"/>
  <c r="AU818" i="93"/>
  <c r="F25" i="93"/>
  <c r="G25" i="93"/>
  <c r="H25" i="93"/>
  <c r="I25" i="93"/>
  <c r="F20" i="93"/>
  <c r="G20" i="93"/>
  <c r="H20" i="93"/>
  <c r="I20" i="93"/>
  <c r="F19" i="93"/>
  <c r="G19" i="93"/>
  <c r="H19" i="93"/>
  <c r="I19" i="93"/>
  <c r="AU139" i="93"/>
  <c r="AU265" i="93"/>
  <c r="AU286" i="93"/>
  <c r="AU412" i="93"/>
  <c r="AU391" i="93"/>
  <c r="AU291" i="93"/>
  <c r="AU144" i="93"/>
  <c r="AU417" i="93"/>
  <c r="AU396" i="93"/>
  <c r="AU270" i="93"/>
  <c r="AU7" i="93"/>
  <c r="AU67" i="93"/>
  <c r="AU127" i="93"/>
  <c r="AU52" i="93"/>
  <c r="AU253" i="93"/>
  <c r="AU274" i="93"/>
  <c r="AU82" i="93"/>
  <c r="AU22" i="93"/>
  <c r="AU379" i="93"/>
  <c r="AU400" i="93"/>
  <c r="AU251" i="93"/>
  <c r="AU20" i="93"/>
  <c r="AU80" i="93"/>
  <c r="AU272" i="93"/>
  <c r="AU5" i="93"/>
  <c r="AU65" i="93"/>
  <c r="AU125" i="93"/>
  <c r="AU377" i="93"/>
  <c r="AU398" i="93"/>
  <c r="AU50" i="93"/>
  <c r="AU23" i="93"/>
  <c r="AU83" i="93"/>
  <c r="AU275" i="93"/>
  <c r="AU8" i="93"/>
  <c r="AU68" i="93"/>
  <c r="AU128" i="93"/>
  <c r="AU53" i="93"/>
  <c r="AU401" i="93"/>
  <c r="AU254" i="93"/>
  <c r="AU380" i="93"/>
  <c r="AU51" i="93"/>
  <c r="AU252" i="93"/>
  <c r="AU21" i="93"/>
  <c r="AU81" i="93"/>
  <c r="AU273" i="93"/>
  <c r="AU66" i="93"/>
  <c r="AU378" i="93"/>
  <c r="AU126" i="93"/>
  <c r="AU399" i="93"/>
  <c r="AU6" i="93"/>
  <c r="AV15" i="83"/>
  <c r="AY15" i="83" s="1"/>
  <c r="AV11" i="83"/>
  <c r="AS7" i="83"/>
  <c r="AV7" i="83" s="1"/>
  <c r="AY7" i="83" s="1"/>
  <c r="AS8" i="83"/>
  <c r="AV8" i="83" s="1"/>
  <c r="AY8" i="83" s="1"/>
  <c r="AS9" i="83"/>
  <c r="AV9" i="83" s="1"/>
  <c r="AY9" i="83" s="1"/>
  <c r="AS10" i="83"/>
  <c r="AV10" i="83" s="1"/>
  <c r="AY10" i="83" s="1"/>
  <c r="AV12" i="83"/>
  <c r="AY12" i="83" s="1"/>
  <c r="AV13" i="83"/>
  <c r="AY13" i="83" s="1"/>
  <c r="AV14" i="83"/>
  <c r="AY14" i="83" s="1"/>
  <c r="AS16" i="83"/>
  <c r="AV16" i="83" s="1"/>
  <c r="AY16" i="83" s="1"/>
  <c r="AS17" i="83"/>
  <c r="AV17" i="83" s="1"/>
  <c r="AY17" i="83" s="1"/>
  <c r="AS18" i="83"/>
  <c r="AV18" i="83" s="1"/>
  <c r="AY18" i="83" s="1"/>
  <c r="AS19" i="83"/>
  <c r="AV19" i="83" s="1"/>
  <c r="AY19" i="83" s="1"/>
  <c r="AS20" i="83"/>
  <c r="AV20" i="83" s="1"/>
  <c r="AY20" i="83" s="1"/>
  <c r="AS21" i="83"/>
  <c r="AV21" i="83" s="1"/>
  <c r="AY21" i="83" s="1"/>
  <c r="AS22" i="83"/>
  <c r="AV22" i="83" s="1"/>
  <c r="AY22" i="83" s="1"/>
  <c r="AS23" i="83"/>
  <c r="AV23" i="83" s="1"/>
  <c r="AY23" i="83" s="1"/>
  <c r="AS24" i="83"/>
  <c r="AV24" i="83" s="1"/>
  <c r="AY24" i="83" s="1"/>
  <c r="AS25" i="83"/>
  <c r="AV25" i="83" s="1"/>
  <c r="AY25" i="83" s="1"/>
  <c r="AS26" i="83"/>
  <c r="AV26" i="83" s="1"/>
  <c r="AY26" i="83" s="1"/>
  <c r="AS27" i="83"/>
  <c r="AV27" i="83" s="1"/>
  <c r="AY27" i="83" s="1"/>
  <c r="AS28" i="83"/>
  <c r="AV28" i="83" s="1"/>
  <c r="AY28" i="83" s="1"/>
  <c r="AS29" i="83"/>
  <c r="AV29" i="83" s="1"/>
  <c r="AY29" i="83" s="1"/>
  <c r="AS30" i="83"/>
  <c r="AV30" i="83" s="1"/>
  <c r="AY30" i="83" s="1"/>
  <c r="AS31" i="83"/>
  <c r="AV31" i="83" s="1"/>
  <c r="AY31" i="83" s="1"/>
  <c r="AS32" i="83"/>
  <c r="AV32" i="83" s="1"/>
  <c r="AY32" i="83" s="1"/>
  <c r="AS33" i="83"/>
  <c r="AV33" i="83" s="1"/>
  <c r="AY33" i="83" s="1"/>
  <c r="AS34" i="83"/>
  <c r="AV34" i="83" s="1"/>
  <c r="AY34" i="83" s="1"/>
  <c r="AS35" i="83"/>
  <c r="AV35" i="83" s="1"/>
  <c r="AY35" i="83" s="1"/>
  <c r="AS36" i="83"/>
  <c r="AV36" i="83" s="1"/>
  <c r="AY36" i="83" s="1"/>
  <c r="AS37" i="83"/>
  <c r="AV37" i="83" s="1"/>
  <c r="AY37" i="83" s="1"/>
  <c r="AS38" i="83"/>
  <c r="AV38" i="83" s="1"/>
  <c r="AY38" i="83" s="1"/>
  <c r="AS39" i="83"/>
  <c r="AV39" i="83" s="1"/>
  <c r="AY39" i="83" s="1"/>
  <c r="AS40" i="83"/>
  <c r="AV40" i="83" s="1"/>
  <c r="AY40" i="83" s="1"/>
  <c r="AS41" i="83"/>
  <c r="AV41" i="83" s="1"/>
  <c r="AY41" i="83" s="1"/>
  <c r="AS42" i="83"/>
  <c r="AV42" i="83" s="1"/>
  <c r="AY42" i="83" s="1"/>
  <c r="AS43" i="83"/>
  <c r="AV43" i="83" s="1"/>
  <c r="AY43" i="83" s="1"/>
  <c r="AS44" i="83"/>
  <c r="AV44" i="83" s="1"/>
  <c r="AY44" i="83" s="1"/>
  <c r="AS45" i="83"/>
  <c r="AV45" i="83" s="1"/>
  <c r="AY45" i="83" s="1"/>
  <c r="AS46" i="83"/>
  <c r="AV46" i="83" s="1"/>
  <c r="AY46" i="83" s="1"/>
  <c r="AS47" i="83"/>
  <c r="AV47" i="83" s="1"/>
  <c r="AY47" i="83" s="1"/>
  <c r="AS48" i="83"/>
  <c r="AV48" i="83" s="1"/>
  <c r="AY48" i="83" s="1"/>
  <c r="AS49" i="83"/>
  <c r="AV49" i="83" s="1"/>
  <c r="AY49" i="83" s="1"/>
  <c r="AS50" i="83"/>
  <c r="AV50" i="83" s="1"/>
  <c r="AY50" i="83" s="1"/>
  <c r="AS51" i="83"/>
  <c r="AV51" i="83" s="1"/>
  <c r="AY51" i="83" s="1"/>
  <c r="AS52" i="83"/>
  <c r="AV52" i="83" s="1"/>
  <c r="AY52" i="83" s="1"/>
  <c r="AS53" i="83"/>
  <c r="AV53" i="83" s="1"/>
  <c r="AY53" i="83" s="1"/>
  <c r="AS54" i="83"/>
  <c r="AV54" i="83" s="1"/>
  <c r="AY54" i="83" s="1"/>
  <c r="AS55" i="83"/>
  <c r="AS56" i="83"/>
  <c r="AV56" i="83" s="1"/>
  <c r="AY56" i="83" s="1"/>
  <c r="AS57" i="83"/>
  <c r="AV57" i="83" s="1"/>
  <c r="AY57" i="83" s="1"/>
  <c r="AS58" i="83"/>
  <c r="AV58" i="83" s="1"/>
  <c r="AY58" i="83" s="1"/>
  <c r="AS59" i="83"/>
  <c r="AV59" i="83" s="1"/>
  <c r="AY59" i="83" s="1"/>
  <c r="AS60" i="83"/>
  <c r="AV60" i="83" s="1"/>
  <c r="AY60" i="83" s="1"/>
  <c r="AS61" i="83"/>
  <c r="AV61" i="83" s="1"/>
  <c r="AY61" i="83" s="1"/>
  <c r="AS62" i="83"/>
  <c r="AV62" i="83" s="1"/>
  <c r="AY62" i="83" s="1"/>
  <c r="AS63" i="83"/>
  <c r="AV63" i="83" s="1"/>
  <c r="AY63" i="83" s="1"/>
  <c r="AS64" i="83"/>
  <c r="AV64" i="83" s="1"/>
  <c r="AY64" i="83" s="1"/>
  <c r="AS65" i="83"/>
  <c r="AV65" i="83" s="1"/>
  <c r="AY65" i="83" s="1"/>
  <c r="AS66" i="83"/>
  <c r="AV66" i="83" s="1"/>
  <c r="AY66" i="83" s="1"/>
  <c r="AS67" i="83"/>
  <c r="AV67" i="83" s="1"/>
  <c r="AY67" i="83" s="1"/>
  <c r="AS68" i="83"/>
  <c r="AV68" i="83" s="1"/>
  <c r="AY68" i="83" s="1"/>
  <c r="AS69" i="83"/>
  <c r="AV69" i="83" s="1"/>
  <c r="AY69" i="83" s="1"/>
  <c r="AS70" i="83"/>
  <c r="AV70" i="83" s="1"/>
  <c r="AY70" i="83" s="1"/>
  <c r="AS71" i="83"/>
  <c r="AV71" i="83" s="1"/>
  <c r="AY71" i="83" s="1"/>
  <c r="AS72" i="83"/>
  <c r="AV72" i="83" s="1"/>
  <c r="AY72" i="83" s="1"/>
  <c r="AS73" i="83"/>
  <c r="AV73" i="83" s="1"/>
  <c r="AY73" i="83" s="1"/>
  <c r="AS74" i="83"/>
  <c r="AV74" i="83" s="1"/>
  <c r="AY74" i="83" s="1"/>
  <c r="AS75" i="83"/>
  <c r="AV75" i="83" s="1"/>
  <c r="AY75" i="83" s="1"/>
  <c r="AS76" i="83"/>
  <c r="AV76" i="83" s="1"/>
  <c r="AY76" i="83" s="1"/>
  <c r="AS77" i="83"/>
  <c r="AV77" i="83" s="1"/>
  <c r="AY77" i="83" s="1"/>
  <c r="AS78" i="83"/>
  <c r="AV78" i="83" s="1"/>
  <c r="AY78" i="83" s="1"/>
  <c r="AS79" i="83"/>
  <c r="AV79" i="83" s="1"/>
  <c r="AY79" i="83" s="1"/>
  <c r="AS80" i="83"/>
  <c r="AV80" i="83" s="1"/>
  <c r="AY80" i="83" s="1"/>
  <c r="AS81" i="83"/>
  <c r="AV81" i="83" s="1"/>
  <c r="AY81" i="83" s="1"/>
  <c r="AS82" i="83"/>
  <c r="AV82" i="83" s="1"/>
  <c r="AY82" i="83" s="1"/>
  <c r="AS83" i="83"/>
  <c r="AV83" i="83" s="1"/>
  <c r="AY83" i="83" s="1"/>
  <c r="AS84" i="83"/>
  <c r="AV84" i="83" s="1"/>
  <c r="AY84" i="83" s="1"/>
  <c r="AS85" i="83"/>
  <c r="AV85" i="83" s="1"/>
  <c r="AY85" i="83" s="1"/>
  <c r="AS86" i="83"/>
  <c r="AV86" i="83" s="1"/>
  <c r="AY86" i="83" s="1"/>
  <c r="AS87" i="83"/>
  <c r="AV87" i="83" s="1"/>
  <c r="AY87" i="83" s="1"/>
  <c r="AS88" i="83"/>
  <c r="AV88" i="83" s="1"/>
  <c r="AY88" i="83" s="1"/>
  <c r="AS89" i="83"/>
  <c r="AV89" i="83" s="1"/>
  <c r="AY89" i="83" s="1"/>
  <c r="AS90" i="83"/>
  <c r="AV90" i="83" s="1"/>
  <c r="AY90" i="83" s="1"/>
  <c r="AS91" i="83"/>
  <c r="AV91" i="83" s="1"/>
  <c r="AY91" i="83" s="1"/>
  <c r="AS92" i="83"/>
  <c r="AV92" i="83" s="1"/>
  <c r="AY92" i="83" s="1"/>
  <c r="AS93" i="83"/>
  <c r="AV93" i="83" s="1"/>
  <c r="AY93" i="83" s="1"/>
  <c r="AS94" i="83"/>
  <c r="AV94" i="83" s="1"/>
  <c r="AY94" i="83" s="1"/>
  <c r="AS95" i="83"/>
  <c r="AV95" i="83" s="1"/>
  <c r="AY95" i="83" s="1"/>
  <c r="AS96" i="83"/>
  <c r="AV96" i="83" s="1"/>
  <c r="AY96" i="83" s="1"/>
  <c r="AS97" i="83"/>
  <c r="AV97" i="83" s="1"/>
  <c r="AY97" i="83" s="1"/>
  <c r="AS98" i="83"/>
  <c r="AV98" i="83" s="1"/>
  <c r="AY98" i="83" s="1"/>
  <c r="AS99" i="83"/>
  <c r="AV99" i="83" s="1"/>
  <c r="AY99" i="83" s="1"/>
  <c r="AS100" i="83"/>
  <c r="AV100" i="83" s="1"/>
  <c r="AY100" i="83" s="1"/>
  <c r="AS101" i="83"/>
  <c r="AV101" i="83" s="1"/>
  <c r="AY101" i="83" s="1"/>
  <c r="AS102" i="83"/>
  <c r="AV102" i="83" s="1"/>
  <c r="AY102" i="83" s="1"/>
  <c r="AS103" i="83"/>
  <c r="AV103" i="83" s="1"/>
  <c r="AY103" i="83" s="1"/>
  <c r="AS104" i="83"/>
  <c r="AV104" i="83" s="1"/>
  <c r="AY104" i="83" s="1"/>
  <c r="AS105" i="83"/>
  <c r="AV105" i="83" s="1"/>
  <c r="AY105" i="83" s="1"/>
  <c r="AS6" i="83"/>
  <c r="AB122" i="90" l="1"/>
  <c r="AB197" i="90"/>
  <c r="AB147" i="90"/>
  <c r="AB172" i="90"/>
  <c r="AB167" i="90"/>
  <c r="AB177" i="90"/>
  <c r="AB78" i="90"/>
  <c r="AB138" i="90"/>
  <c r="AB93" i="90"/>
  <c r="AB128" i="90"/>
  <c r="AB38" i="90"/>
  <c r="AB123" i="90"/>
  <c r="AB103" i="90"/>
  <c r="AB48" i="90"/>
  <c r="AB88" i="90"/>
  <c r="AB213" i="90"/>
  <c r="AB41" i="90"/>
  <c r="AB131" i="90"/>
  <c r="AB51" i="90"/>
  <c r="AB126" i="90"/>
  <c r="AB96" i="90"/>
  <c r="AB141" i="90"/>
  <c r="AB81" i="90"/>
  <c r="AB106" i="90"/>
  <c r="AB216" i="90"/>
  <c r="AB91" i="90"/>
  <c r="AB90" i="90"/>
  <c r="AB215" i="90"/>
  <c r="AB50" i="90"/>
  <c r="AB40" i="90"/>
  <c r="AB125" i="90"/>
  <c r="AB130" i="90"/>
  <c r="AB95" i="90"/>
  <c r="AB80" i="90"/>
  <c r="AB140" i="90"/>
  <c r="AB105" i="90"/>
  <c r="AB84" i="90"/>
  <c r="AB64" i="90"/>
  <c r="AB69" i="90"/>
  <c r="AB159" i="90"/>
  <c r="AB184" i="90"/>
  <c r="AB149" i="90"/>
  <c r="AB54" i="90"/>
  <c r="AB199" i="90"/>
  <c r="AB59" i="90"/>
  <c r="AB154" i="90"/>
  <c r="AB57" i="90"/>
  <c r="AB187" i="90"/>
  <c r="AB152" i="90"/>
  <c r="AB72" i="90"/>
  <c r="AB202" i="90"/>
  <c r="AB162" i="90"/>
  <c r="AB157" i="90"/>
  <c r="AB62" i="90"/>
  <c r="AB87" i="90"/>
  <c r="AB67" i="90"/>
  <c r="AB134" i="90"/>
  <c r="AB209" i="90"/>
  <c r="AB44" i="90"/>
  <c r="AB189" i="90"/>
  <c r="AB109" i="90"/>
  <c r="AB219" i="90"/>
  <c r="AB99" i="90"/>
  <c r="AB204" i="90"/>
  <c r="AB74" i="90"/>
  <c r="AB179" i="90"/>
  <c r="AB224" i="90"/>
  <c r="AB114" i="90"/>
  <c r="AB163" i="90"/>
  <c r="AB168" i="90"/>
  <c r="AB173" i="90"/>
  <c r="AB118" i="90"/>
  <c r="AB193" i="90"/>
  <c r="AB143" i="90"/>
  <c r="AB116" i="90"/>
  <c r="AB191" i="90"/>
  <c r="AB206" i="90"/>
  <c r="AB181" i="90"/>
  <c r="AB136" i="90"/>
  <c r="AB211" i="90"/>
  <c r="AB101" i="90"/>
  <c r="AB226" i="90"/>
  <c r="AB76" i="90"/>
  <c r="AB111" i="90"/>
  <c r="AB221" i="90"/>
  <c r="AB46" i="90"/>
  <c r="AB175" i="90"/>
  <c r="AB165" i="90"/>
  <c r="AB195" i="90"/>
  <c r="AB170" i="90"/>
  <c r="AB120" i="90"/>
  <c r="AB145" i="90"/>
  <c r="AB119" i="90"/>
  <c r="AB194" i="90"/>
  <c r="AB169" i="90"/>
  <c r="AB164" i="90"/>
  <c r="AB174" i="90"/>
  <c r="AB144" i="90"/>
  <c r="AB102" i="90"/>
  <c r="AB207" i="90"/>
  <c r="AB192" i="90"/>
  <c r="AB212" i="90"/>
  <c r="AB112" i="90"/>
  <c r="AB227" i="90"/>
  <c r="AB47" i="90"/>
  <c r="AB137" i="90"/>
  <c r="AB117" i="90"/>
  <c r="AB222" i="90"/>
  <c r="AB182" i="90"/>
  <c r="AB77" i="90"/>
  <c r="AB58" i="90"/>
  <c r="AB68" i="90"/>
  <c r="AB158" i="90"/>
  <c r="AB53" i="90"/>
  <c r="AB198" i="90"/>
  <c r="AB63" i="90"/>
  <c r="AB183" i="90"/>
  <c r="AB153" i="90"/>
  <c r="AB148" i="90"/>
  <c r="AB83" i="90"/>
  <c r="AB146" i="90"/>
  <c r="AB196" i="90"/>
  <c r="AB176" i="90"/>
  <c r="AB121" i="90"/>
  <c r="AB166" i="90"/>
  <c r="AB171" i="90"/>
  <c r="AB45" i="90"/>
  <c r="AB135" i="90"/>
  <c r="AB180" i="90"/>
  <c r="AB190" i="90"/>
  <c r="AB100" i="90"/>
  <c r="AB205" i="90"/>
  <c r="AB75" i="90"/>
  <c r="AB210" i="90"/>
  <c r="AB110" i="90"/>
  <c r="AB225" i="90"/>
  <c r="AB220" i="90"/>
  <c r="AB115" i="90"/>
  <c r="AB98" i="90"/>
  <c r="AB203" i="90"/>
  <c r="AB178" i="90"/>
  <c r="AB208" i="90"/>
  <c r="AB108" i="90"/>
  <c r="AB223" i="90"/>
  <c r="AB188" i="90"/>
  <c r="AB218" i="90"/>
  <c r="AB113" i="90"/>
  <c r="AB43" i="90"/>
  <c r="AB73" i="90"/>
  <c r="AB133" i="90"/>
  <c r="AB86" i="90"/>
  <c r="AB156" i="90"/>
  <c r="AB61" i="90"/>
  <c r="AB71" i="90"/>
  <c r="AB151" i="90"/>
  <c r="AB186" i="90"/>
  <c r="AB201" i="90"/>
  <c r="AB66" i="90"/>
  <c r="AB161" i="90"/>
  <c r="AB56" i="90"/>
  <c r="AB65" i="90"/>
  <c r="AB185" i="90"/>
  <c r="AB160" i="90"/>
  <c r="AB70" i="90"/>
  <c r="AB60" i="90"/>
  <c r="AB85" i="90"/>
  <c r="AB200" i="90"/>
  <c r="AB155" i="90"/>
  <c r="AB55" i="90"/>
  <c r="AB150" i="90"/>
  <c r="AB49" i="90"/>
  <c r="AB129" i="90"/>
  <c r="AB79" i="90"/>
  <c r="AB89" i="90"/>
  <c r="AB94" i="90"/>
  <c r="AB139" i="90"/>
  <c r="AB39" i="90"/>
  <c r="AB104" i="90"/>
  <c r="AB124" i="90"/>
  <c r="AB214" i="90"/>
  <c r="AB92" i="90"/>
  <c r="AB127" i="90"/>
  <c r="AB82" i="90"/>
  <c r="AB132" i="90"/>
  <c r="AB217" i="90"/>
  <c r="AB107" i="90"/>
  <c r="AB42" i="90"/>
  <c r="AB142" i="90"/>
  <c r="AB97" i="90"/>
  <c r="AB52" i="90"/>
  <c r="AV6" i="83"/>
  <c r="AY6" i="83" s="1"/>
  <c r="AU151" i="93"/>
  <c r="AU319" i="93"/>
  <c r="AU40" i="93"/>
  <c r="AU100" i="93"/>
  <c r="AU172" i="93"/>
  <c r="AU340" i="93"/>
  <c r="AU445" i="93"/>
  <c r="AU529" i="93"/>
  <c r="AU466" i="93"/>
  <c r="AU550" i="93"/>
  <c r="AU298" i="93"/>
  <c r="AU424" i="93"/>
  <c r="AU508" i="93"/>
  <c r="AU697" i="93"/>
  <c r="AU718" i="93"/>
  <c r="AU676" i="93"/>
  <c r="AU303" i="93"/>
  <c r="AU156" i="93"/>
  <c r="AU324" i="93"/>
  <c r="AU45" i="93"/>
  <c r="AU105" i="93"/>
  <c r="AU177" i="93"/>
  <c r="AU345" i="93"/>
  <c r="AU429" i="93"/>
  <c r="AU513" i="93"/>
  <c r="AU450" i="93"/>
  <c r="AU534" i="93"/>
  <c r="AU723" i="93"/>
  <c r="AU471" i="93"/>
  <c r="AU555" i="93"/>
  <c r="AU681" i="93"/>
  <c r="AU702" i="93"/>
  <c r="AU159" i="93"/>
  <c r="AU327" i="93"/>
  <c r="AU48" i="93"/>
  <c r="AU108" i="93"/>
  <c r="AU180" i="93"/>
  <c r="AU348" i="93"/>
  <c r="AU453" i="93"/>
  <c r="AU537" i="93"/>
  <c r="AU306" i="93"/>
  <c r="AU474" i="93"/>
  <c r="AU558" i="93"/>
  <c r="AU684" i="93"/>
  <c r="AU432" i="93"/>
  <c r="AU516" i="93"/>
  <c r="AU705" i="93"/>
  <c r="AU726" i="93"/>
  <c r="AU43" i="93"/>
  <c r="AU103" i="93"/>
  <c r="AU175" i="93"/>
  <c r="AU301" i="93"/>
  <c r="AU343" i="93"/>
  <c r="AU469" i="93"/>
  <c r="AU553" i="93"/>
  <c r="AU154" i="93"/>
  <c r="AU322" i="93"/>
  <c r="AU679" i="93"/>
  <c r="AU700" i="93"/>
  <c r="AU448" i="93"/>
  <c r="AU532" i="93"/>
  <c r="AU721" i="93"/>
  <c r="AU511" i="93"/>
  <c r="AU427" i="93"/>
  <c r="AU195" i="93"/>
  <c r="AU216" i="93"/>
  <c r="AU117" i="93"/>
  <c r="AU489" i="93"/>
  <c r="AU573" i="93"/>
  <c r="AU594" i="93"/>
  <c r="AU783" i="93"/>
  <c r="AU363" i="93"/>
  <c r="AU615" i="93"/>
  <c r="AU741" i="93"/>
  <c r="AU762" i="93"/>
  <c r="AU203" i="93"/>
  <c r="AU224" i="93"/>
  <c r="AU497" i="93"/>
  <c r="AU581" i="93"/>
  <c r="AU602" i="93"/>
  <c r="AU791" i="93"/>
  <c r="AU371" i="93"/>
  <c r="AU623" i="93"/>
  <c r="AU749" i="93"/>
  <c r="AU770" i="93"/>
  <c r="AU267" i="93"/>
  <c r="AU288" i="93"/>
  <c r="AU141" i="93"/>
  <c r="AU393" i="93"/>
  <c r="AU414" i="93"/>
  <c r="AU300" i="93"/>
  <c r="AU153" i="93"/>
  <c r="AU321" i="93"/>
  <c r="AU42" i="93"/>
  <c r="AU426" i="93"/>
  <c r="AU510" i="93"/>
  <c r="AU678" i="93"/>
  <c r="AU174" i="93"/>
  <c r="AU342" i="93"/>
  <c r="AU468" i="93"/>
  <c r="AU552" i="93"/>
  <c r="AU699" i="93"/>
  <c r="AU447" i="93"/>
  <c r="AU531" i="93"/>
  <c r="AU720" i="93"/>
  <c r="AU102" i="93"/>
  <c r="AU311" i="93"/>
  <c r="AU164" i="93"/>
  <c r="AU332" i="93"/>
  <c r="AU185" i="93"/>
  <c r="AU353" i="93"/>
  <c r="AU437" i="93"/>
  <c r="AU521" i="93"/>
  <c r="AU458" i="93"/>
  <c r="AU542" i="93"/>
  <c r="AU731" i="93"/>
  <c r="AU479" i="93"/>
  <c r="AU563" i="93"/>
  <c r="AU689" i="93"/>
  <c r="AU710" i="93"/>
  <c r="AU163" i="93"/>
  <c r="AU331" i="93"/>
  <c r="AU184" i="93"/>
  <c r="AU352" i="93"/>
  <c r="AU457" i="93"/>
  <c r="AU541" i="93"/>
  <c r="AU478" i="93"/>
  <c r="AU562" i="93"/>
  <c r="AU436" i="93"/>
  <c r="AU520" i="93"/>
  <c r="AU688" i="93"/>
  <c r="AU310" i="93"/>
  <c r="AU709" i="93"/>
  <c r="AU730" i="93"/>
  <c r="AU308" i="93"/>
  <c r="AU161" i="93"/>
  <c r="AU329" i="93"/>
  <c r="AU182" i="93"/>
  <c r="AU434" i="93"/>
  <c r="AU518" i="93"/>
  <c r="AU686" i="93"/>
  <c r="AU476" i="93"/>
  <c r="AU560" i="93"/>
  <c r="AU707" i="93"/>
  <c r="AU455" i="93"/>
  <c r="AU539" i="93"/>
  <c r="AU728" i="93"/>
  <c r="AU350" i="93"/>
  <c r="AU215" i="93"/>
  <c r="AU116" i="93"/>
  <c r="AU593" i="93"/>
  <c r="AU194" i="93"/>
  <c r="AU362" i="93"/>
  <c r="AU614" i="93"/>
  <c r="AU740" i="93"/>
  <c r="AU761" i="93"/>
  <c r="AU782" i="93"/>
  <c r="AU488" i="93"/>
  <c r="AU572" i="93"/>
  <c r="AU39" i="93"/>
  <c r="AU99" i="93"/>
  <c r="AU171" i="93"/>
  <c r="AU339" i="93"/>
  <c r="AU297" i="93"/>
  <c r="AU465" i="93"/>
  <c r="AU549" i="93"/>
  <c r="AU150" i="93"/>
  <c r="AU318" i="93"/>
  <c r="AU444" i="93"/>
  <c r="AU528" i="93"/>
  <c r="AU423" i="93"/>
  <c r="AU507" i="93"/>
  <c r="AU675" i="93"/>
  <c r="AU696" i="93"/>
  <c r="AU717" i="93"/>
  <c r="AU183" i="93"/>
  <c r="AU309" i="93"/>
  <c r="AU162" i="93"/>
  <c r="AU330" i="93"/>
  <c r="AU351" i="93"/>
  <c r="AU477" i="93"/>
  <c r="AU561" i="93"/>
  <c r="AU708" i="93"/>
  <c r="AU456" i="93"/>
  <c r="AU540" i="93"/>
  <c r="AU729" i="93"/>
  <c r="AU519" i="93"/>
  <c r="AU435" i="93"/>
  <c r="AU687" i="93"/>
  <c r="AU304" i="93"/>
  <c r="AU157" i="93"/>
  <c r="AU325" i="93"/>
  <c r="AU178" i="93"/>
  <c r="AU46" i="93"/>
  <c r="AU346" i="93"/>
  <c r="AU430" i="93"/>
  <c r="AU514" i="93"/>
  <c r="AU682" i="93"/>
  <c r="AU703" i="93"/>
  <c r="AU724" i="93"/>
  <c r="AU472" i="93"/>
  <c r="AU556" i="93"/>
  <c r="AU106" i="93"/>
  <c r="AU535" i="93"/>
  <c r="AU451" i="93"/>
  <c r="AU205" i="93"/>
  <c r="AU373" i="93"/>
  <c r="AU226" i="93"/>
  <c r="AU499" i="93"/>
  <c r="AU583" i="93"/>
  <c r="AU604" i="93"/>
  <c r="AU625" i="93"/>
  <c r="AU751" i="93"/>
  <c r="AU772" i="93"/>
  <c r="AU793" i="93"/>
  <c r="AU236" i="93"/>
  <c r="AU803" i="93"/>
  <c r="AU824" i="93"/>
  <c r="AU656" i="93"/>
  <c r="AU635" i="93"/>
  <c r="AU255" i="93"/>
  <c r="AU24" i="93"/>
  <c r="AU84" i="93"/>
  <c r="AU276" i="93"/>
  <c r="AU9" i="93"/>
  <c r="AU69" i="93"/>
  <c r="AU129" i="93"/>
  <c r="AU54" i="93"/>
  <c r="AU381" i="93"/>
  <c r="AU402" i="93"/>
  <c r="AU15" i="93"/>
  <c r="AU75" i="93"/>
  <c r="AU135" i="93"/>
  <c r="AU60" i="93"/>
  <c r="AU261" i="93"/>
  <c r="AU30" i="93"/>
  <c r="AU90" i="93"/>
  <c r="AU282" i="93"/>
  <c r="AU387" i="93"/>
  <c r="AU408" i="93"/>
  <c r="AU63" i="93"/>
  <c r="AU264" i="93"/>
  <c r="AU33" i="93"/>
  <c r="AU93" i="93"/>
  <c r="AU285" i="93"/>
  <c r="AU18" i="93"/>
  <c r="AU138" i="93"/>
  <c r="AU390" i="93"/>
  <c r="AU78" i="93"/>
  <c r="AU411" i="93"/>
  <c r="AU259" i="93"/>
  <c r="AU28" i="93"/>
  <c r="AU88" i="93"/>
  <c r="AU280" i="93"/>
  <c r="AU13" i="93"/>
  <c r="AU73" i="93"/>
  <c r="AU133" i="93"/>
  <c r="AU385" i="93"/>
  <c r="AU58" i="93"/>
  <c r="AU406" i="93"/>
  <c r="AU59" i="93"/>
  <c r="AU260" i="93"/>
  <c r="AU29" i="93"/>
  <c r="AU89" i="93"/>
  <c r="AU281" i="93"/>
  <c r="AU14" i="93"/>
  <c r="AU134" i="93"/>
  <c r="AU386" i="93"/>
  <c r="AU74" i="93"/>
  <c r="AU407" i="93"/>
  <c r="AU31" i="93"/>
  <c r="AU91" i="93"/>
  <c r="AU283" i="93"/>
  <c r="AU16" i="93"/>
  <c r="AU76" i="93"/>
  <c r="AU136" i="93"/>
  <c r="AU61" i="93"/>
  <c r="AU262" i="93"/>
  <c r="AU409" i="93"/>
  <c r="AU388" i="93"/>
  <c r="AU47" i="93"/>
  <c r="AU107" i="93"/>
  <c r="AU179" i="93"/>
  <c r="AU305" i="93"/>
  <c r="AU473" i="93"/>
  <c r="AU557" i="93"/>
  <c r="AU452" i="93"/>
  <c r="AU536" i="93"/>
  <c r="AU683" i="93"/>
  <c r="AU158" i="93"/>
  <c r="AU326" i="93"/>
  <c r="AU347" i="93"/>
  <c r="AU431" i="93"/>
  <c r="AU515" i="93"/>
  <c r="AU704" i="93"/>
  <c r="AU725" i="93"/>
  <c r="AU234" i="93"/>
  <c r="AU654" i="93"/>
  <c r="AU633" i="93"/>
  <c r="AU801" i="93"/>
  <c r="AU822" i="93"/>
  <c r="AU235" i="93"/>
  <c r="AU634" i="93"/>
  <c r="AU823" i="93"/>
  <c r="AU655" i="93"/>
  <c r="AU802" i="93"/>
  <c r="AU240" i="93"/>
  <c r="AU807" i="93"/>
  <c r="AU828" i="93"/>
  <c r="AU639" i="93"/>
  <c r="AU660" i="93"/>
  <c r="AU243" i="93"/>
  <c r="AU642" i="93"/>
  <c r="AU663" i="93"/>
  <c r="AU831" i="93"/>
  <c r="AU810" i="93"/>
  <c r="AU658" i="93"/>
  <c r="AU637" i="93"/>
  <c r="AU238" i="93"/>
  <c r="AU805" i="93"/>
  <c r="AU826" i="93"/>
  <c r="AU246" i="93"/>
  <c r="AU666" i="93"/>
  <c r="AU813" i="93"/>
  <c r="AU645" i="93"/>
  <c r="AU834" i="93"/>
  <c r="AU239" i="93"/>
  <c r="AU638" i="93"/>
  <c r="AU827" i="93"/>
  <c r="AU659" i="93"/>
  <c r="AU806" i="93"/>
  <c r="AU241" i="93"/>
  <c r="AU808" i="93"/>
  <c r="AU829" i="93"/>
  <c r="AU640" i="93"/>
  <c r="AU661" i="93"/>
  <c r="AU263" i="93"/>
  <c r="AU32" i="93"/>
  <c r="AU92" i="93"/>
  <c r="AU284" i="93"/>
  <c r="AU17" i="93"/>
  <c r="AU77" i="93"/>
  <c r="AU137" i="93"/>
  <c r="AU389" i="93"/>
  <c r="AU410" i="93"/>
  <c r="AU62" i="93"/>
  <c r="AU27" i="93"/>
  <c r="AU87" i="93"/>
  <c r="AU279" i="93"/>
  <c r="AU12" i="93"/>
  <c r="AU72" i="93"/>
  <c r="AU132" i="93"/>
  <c r="AU57" i="93"/>
  <c r="AU405" i="93"/>
  <c r="AU384" i="93"/>
  <c r="AU258" i="93"/>
  <c r="AU143" i="93"/>
  <c r="AU269" i="93"/>
  <c r="AU290" i="93"/>
  <c r="AU395" i="93"/>
  <c r="AU416" i="93"/>
  <c r="AU268" i="93"/>
  <c r="AU289" i="93"/>
  <c r="AU394" i="93"/>
  <c r="AU415" i="93"/>
  <c r="AU142" i="93"/>
  <c r="AU287" i="93"/>
  <c r="AU140" i="93"/>
  <c r="AU413" i="93"/>
  <c r="AU266" i="93"/>
  <c r="AU392" i="93"/>
  <c r="AU299" i="93"/>
  <c r="AU152" i="93"/>
  <c r="AU320" i="93"/>
  <c r="AU41" i="93"/>
  <c r="AU101" i="93"/>
  <c r="AU173" i="93"/>
  <c r="AU341" i="93"/>
  <c r="AU425" i="93"/>
  <c r="AU509" i="93"/>
  <c r="AU446" i="93"/>
  <c r="AU530" i="93"/>
  <c r="AU698" i="93"/>
  <c r="AU677" i="93"/>
  <c r="AU719" i="93"/>
  <c r="AU467" i="93"/>
  <c r="AU551" i="93"/>
  <c r="AU155" i="93"/>
  <c r="AU323" i="93"/>
  <c r="AU44" i="93"/>
  <c r="AU104" i="93"/>
  <c r="AU176" i="93"/>
  <c r="AU344" i="93"/>
  <c r="AU302" i="93"/>
  <c r="AU449" i="93"/>
  <c r="AU533" i="93"/>
  <c r="AU470" i="93"/>
  <c r="AU554" i="93"/>
  <c r="AU428" i="93"/>
  <c r="AU512" i="93"/>
  <c r="AU680" i="93"/>
  <c r="AU701" i="93"/>
  <c r="AU722" i="93"/>
  <c r="AU200" i="93"/>
  <c r="AU221" i="93"/>
  <c r="AU122" i="93"/>
  <c r="AU494" i="93"/>
  <c r="AU578" i="93"/>
  <c r="AU368" i="93"/>
  <c r="AU620" i="93"/>
  <c r="AU767" i="93"/>
  <c r="AU599" i="93"/>
  <c r="AU788" i="93"/>
  <c r="AU746" i="93"/>
  <c r="AU227" i="93"/>
  <c r="AU206" i="93"/>
  <c r="AU605" i="93"/>
  <c r="AU374" i="93"/>
  <c r="AU626" i="93"/>
  <c r="AU500" i="93"/>
  <c r="AU584" i="93"/>
  <c r="AU752" i="93"/>
  <c r="AU773" i="93"/>
  <c r="AU794" i="93"/>
  <c r="AU55" i="93"/>
  <c r="AU256" i="93"/>
  <c r="AU25" i="93"/>
  <c r="AU85" i="93"/>
  <c r="AU277" i="93"/>
  <c r="AU70" i="93"/>
  <c r="AU382" i="93"/>
  <c r="AU130" i="93"/>
  <c r="AU403" i="93"/>
  <c r="AU10" i="93"/>
  <c r="AU192" i="93"/>
  <c r="AU360" i="93"/>
  <c r="AU213" i="93"/>
  <c r="AU486" i="93"/>
  <c r="AU570" i="93"/>
  <c r="AU612" i="93"/>
  <c r="AU759" i="93"/>
  <c r="AU114" i="93"/>
  <c r="AU591" i="93"/>
  <c r="AU780" i="93"/>
  <c r="AU738" i="93"/>
  <c r="AU115" i="93"/>
  <c r="AU193" i="93"/>
  <c r="AU361" i="93"/>
  <c r="AU613" i="93"/>
  <c r="AU739" i="93"/>
  <c r="AU760" i="93"/>
  <c r="AU487" i="93"/>
  <c r="AU571" i="93"/>
  <c r="AU592" i="93"/>
  <c r="AU781" i="93"/>
  <c r="AU214" i="93"/>
  <c r="AU219" i="93"/>
  <c r="AU120" i="93"/>
  <c r="AU597" i="93"/>
  <c r="AU366" i="93"/>
  <c r="AU618" i="93"/>
  <c r="AU492" i="93"/>
  <c r="AU576" i="93"/>
  <c r="AU744" i="93"/>
  <c r="AU765" i="93"/>
  <c r="AU198" i="93"/>
  <c r="AU786" i="93"/>
  <c r="AU123" i="93"/>
  <c r="AU201" i="93"/>
  <c r="AU369" i="93"/>
  <c r="AU222" i="93"/>
  <c r="AU747" i="93"/>
  <c r="AU621" i="93"/>
  <c r="AU768" i="93"/>
  <c r="AU495" i="93"/>
  <c r="AU579" i="93"/>
  <c r="AU600" i="93"/>
  <c r="AU789" i="93"/>
  <c r="AU196" i="93"/>
  <c r="AU217" i="93"/>
  <c r="AU490" i="93"/>
  <c r="AU574" i="93"/>
  <c r="AU763" i="93"/>
  <c r="AU784" i="93"/>
  <c r="AU118" i="93"/>
  <c r="AU364" i="93"/>
  <c r="AU616" i="93"/>
  <c r="AU595" i="93"/>
  <c r="AU742" i="93"/>
  <c r="AU204" i="93"/>
  <c r="AU225" i="93"/>
  <c r="AU498" i="93"/>
  <c r="AU582" i="93"/>
  <c r="AU771" i="93"/>
  <c r="AU792" i="93"/>
  <c r="AU372" i="93"/>
  <c r="AU603" i="93"/>
  <c r="AU624" i="93"/>
  <c r="AU750" i="93"/>
  <c r="AU119" i="93"/>
  <c r="AU197" i="93"/>
  <c r="AU218" i="93"/>
  <c r="AU365" i="93"/>
  <c r="AU617" i="93"/>
  <c r="AU491" i="93"/>
  <c r="AU575" i="93"/>
  <c r="AU596" i="93"/>
  <c r="AU743" i="93"/>
  <c r="AU764" i="93"/>
  <c r="AU785" i="93"/>
  <c r="AU199" i="93"/>
  <c r="AU220" i="93"/>
  <c r="AU121" i="93"/>
  <c r="AU493" i="93"/>
  <c r="AU577" i="93"/>
  <c r="AU598" i="93"/>
  <c r="AU787" i="93"/>
  <c r="AU745" i="93"/>
  <c r="AU367" i="93"/>
  <c r="AU766" i="93"/>
  <c r="AU619" i="93"/>
  <c r="AU662" i="93"/>
  <c r="AU641" i="93"/>
  <c r="AU809" i="93"/>
  <c r="AU242" i="93"/>
  <c r="AU830" i="93"/>
  <c r="AU237" i="93"/>
  <c r="AU636" i="93"/>
  <c r="AU657" i="93"/>
  <c r="AU804" i="93"/>
  <c r="AU825" i="93"/>
  <c r="AU248" i="93"/>
  <c r="AU647" i="93"/>
  <c r="AU668" i="93"/>
  <c r="AU815" i="93"/>
  <c r="AU836" i="93"/>
  <c r="AU247" i="93"/>
  <c r="AU646" i="93"/>
  <c r="AU835" i="93"/>
  <c r="AU667" i="93"/>
  <c r="AU814" i="93"/>
  <c r="AU245" i="93"/>
  <c r="AU812" i="93"/>
  <c r="AU644" i="93"/>
  <c r="AU665" i="93"/>
  <c r="AU833" i="93"/>
  <c r="AU11" i="93"/>
  <c r="AU71" i="93"/>
  <c r="AU131" i="93"/>
  <c r="AU56" i="93"/>
  <c r="AU257" i="93"/>
  <c r="AU26" i="93"/>
  <c r="AU278" i="93"/>
  <c r="AU383" i="93"/>
  <c r="AU86" i="93"/>
  <c r="AU404" i="93"/>
  <c r="AV55" i="83"/>
  <c r="AY11" i="83"/>
  <c r="R42" i="81"/>
  <c r="S47" i="81" s="1"/>
  <c r="T47" i="81" s="1"/>
  <c r="D7" i="84" l="1"/>
  <c r="E18" i="84"/>
  <c r="D18" i="84"/>
  <c r="BD340" i="83"/>
  <c r="BD411" i="83"/>
  <c r="BD433" i="83"/>
  <c r="BD375" i="83"/>
  <c r="BD321" i="83"/>
  <c r="BD281" i="83"/>
  <c r="BD282" i="83"/>
  <c r="BD444" i="83"/>
  <c r="BF401" i="83"/>
  <c r="BF266" i="83"/>
  <c r="BF164" i="83"/>
  <c r="BF373" i="83"/>
  <c r="BF146" i="83"/>
  <c r="BF278" i="83"/>
  <c r="BF140" i="83"/>
  <c r="BF366" i="83"/>
  <c r="BF330" i="83"/>
  <c r="BF191" i="83"/>
  <c r="BF395" i="83"/>
  <c r="BF404" i="83"/>
  <c r="BF170" i="83"/>
  <c r="BF226" i="83"/>
  <c r="BF148" i="83"/>
  <c r="BF231" i="83"/>
  <c r="BF123" i="83"/>
  <c r="BF456" i="83"/>
  <c r="BE300" i="83"/>
  <c r="BE226" i="83"/>
  <c r="BC194" i="83"/>
  <c r="BC247" i="83"/>
  <c r="BE372" i="83"/>
  <c r="BE241" i="83"/>
  <c r="BE308" i="83"/>
  <c r="BC147" i="83"/>
  <c r="BE144" i="83"/>
  <c r="BE437" i="83"/>
  <c r="AY55" i="83"/>
  <c r="BD359" i="83" s="1"/>
  <c r="BE469" i="83"/>
  <c r="BE435" i="83"/>
  <c r="BE493" i="83"/>
  <c r="BC413" i="83"/>
  <c r="BC451" i="83"/>
  <c r="BC473" i="83"/>
  <c r="BE433" i="83"/>
  <c r="BC487" i="83"/>
  <c r="BC419" i="83"/>
  <c r="BC455" i="83"/>
  <c r="BC502" i="83"/>
  <c r="BE446" i="83"/>
  <c r="BE414" i="83"/>
  <c r="BC450" i="83"/>
  <c r="BE499" i="83"/>
  <c r="BC501" i="83"/>
  <c r="BE117" i="83"/>
  <c r="BC112" i="83"/>
  <c r="BC148" i="83"/>
  <c r="BE139" i="83"/>
  <c r="BC137" i="83"/>
  <c r="BE128" i="83"/>
  <c r="BC120" i="83"/>
  <c r="BE160" i="83"/>
  <c r="BC222" i="83"/>
  <c r="BC276" i="83"/>
  <c r="BE359" i="83"/>
  <c r="BC161" i="83"/>
  <c r="BE249" i="83"/>
  <c r="BC323" i="83"/>
  <c r="BE171" i="83"/>
  <c r="BC232" i="83"/>
  <c r="BC286" i="83"/>
  <c r="BC363" i="83"/>
  <c r="BC172" i="83"/>
  <c r="BE268" i="83"/>
  <c r="BE334" i="83"/>
  <c r="BE399" i="83"/>
  <c r="BC188" i="83"/>
  <c r="BC242" i="83"/>
  <c r="BE309" i="83"/>
  <c r="BE390" i="83"/>
  <c r="BE192" i="83"/>
  <c r="BC295" i="83"/>
  <c r="BE348" i="83"/>
  <c r="BE379" i="83"/>
  <c r="BE206" i="83"/>
  <c r="BE260" i="83"/>
  <c r="BC342" i="83"/>
  <c r="BE370" i="83"/>
  <c r="BE229" i="83"/>
  <c r="BC314" i="83"/>
  <c r="BE364" i="83"/>
  <c r="BC207" i="83"/>
  <c r="BC261" i="83"/>
  <c r="BE164" i="83"/>
  <c r="BE261" i="83"/>
  <c r="BE332" i="83"/>
  <c r="BC160" i="83"/>
  <c r="BE253" i="83"/>
  <c r="BE329" i="83"/>
  <c r="BE398" i="83"/>
  <c r="BC398" i="83"/>
  <c r="BC280" i="83"/>
  <c r="BE239" i="83"/>
  <c r="BE203" i="83"/>
  <c r="BF407" i="83"/>
  <c r="BF469" i="83"/>
  <c r="BF447" i="83"/>
  <c r="BF467" i="83"/>
  <c r="BF433" i="83"/>
  <c r="BF496" i="83"/>
  <c r="BF460" i="83"/>
  <c r="BF482" i="83"/>
  <c r="BF497" i="83"/>
  <c r="BF141" i="83"/>
  <c r="BF177" i="83"/>
  <c r="BF213" i="83"/>
  <c r="BF249" i="83"/>
  <c r="BF285" i="83"/>
  <c r="BF130" i="83"/>
  <c r="BF166" i="83"/>
  <c r="BF202" i="83"/>
  <c r="BF238" i="83"/>
  <c r="BF274" i="83"/>
  <c r="BC409" i="83"/>
  <c r="BC472" i="83"/>
  <c r="BE438" i="83"/>
  <c r="BC498" i="83"/>
  <c r="BC418" i="83"/>
  <c r="BC454" i="83"/>
  <c r="BE478" i="83"/>
  <c r="BE436" i="83"/>
  <c r="BE489" i="83"/>
  <c r="BC422" i="83"/>
  <c r="BC463" i="83"/>
  <c r="BC411" i="83"/>
  <c r="BE449" i="83"/>
  <c r="BE417" i="83"/>
  <c r="BC453" i="83"/>
  <c r="BE504" i="83"/>
  <c r="BE496" i="83"/>
  <c r="BE120" i="83"/>
  <c r="BC115" i="83"/>
  <c r="BC106" i="83"/>
  <c r="BE142" i="83"/>
  <c r="BC140" i="83"/>
  <c r="BE131" i="83"/>
  <c r="BC123" i="83"/>
  <c r="BE165" i="83"/>
  <c r="BC227" i="83"/>
  <c r="BC281" i="83"/>
  <c r="BE365" i="83"/>
  <c r="BC166" i="83"/>
  <c r="BE258" i="83"/>
  <c r="BE326" i="83"/>
  <c r="BC182" i="83"/>
  <c r="BE236" i="83"/>
  <c r="BC290" i="83"/>
  <c r="BC366" i="83"/>
  <c r="BC177" i="83"/>
  <c r="BE277" i="83"/>
  <c r="BC338" i="83"/>
  <c r="BE405" i="83"/>
  <c r="BC192" i="83"/>
  <c r="BC246" i="83"/>
  <c r="BC313" i="83"/>
  <c r="BE396" i="83"/>
  <c r="BE201" i="83"/>
  <c r="BC299" i="83"/>
  <c r="BC355" i="83"/>
  <c r="BE400" i="83"/>
  <c r="BC211" i="83"/>
  <c r="BC265" i="83"/>
  <c r="BE345" i="83"/>
  <c r="BE388" i="83"/>
  <c r="BE238" i="83"/>
  <c r="BE317" i="83"/>
  <c r="BE382" i="83"/>
  <c r="BC212" i="83"/>
  <c r="BC266" i="83"/>
  <c r="BE169" i="83"/>
  <c r="BE270" i="83"/>
  <c r="BC336" i="83"/>
  <c r="BC165" i="83"/>
  <c r="BE262" i="83"/>
  <c r="BC333" i="83"/>
  <c r="BE404" i="83"/>
  <c r="BE336" i="83"/>
  <c r="BC365" i="83"/>
  <c r="BC383" i="83"/>
  <c r="BC208" i="83"/>
  <c r="BF414" i="83"/>
  <c r="BC407" i="83"/>
  <c r="BC483" i="83"/>
  <c r="BE441" i="83"/>
  <c r="BC408" i="83"/>
  <c r="BC421" i="83"/>
  <c r="BE459" i="83"/>
  <c r="BC484" i="83"/>
  <c r="BE439" i="83"/>
  <c r="BC416" i="83"/>
  <c r="BC425" i="83"/>
  <c r="BC471" i="83"/>
  <c r="BC414" i="83"/>
  <c r="BE452" i="83"/>
  <c r="BC420" i="83"/>
  <c r="BE458" i="83"/>
  <c r="BC417" i="83"/>
  <c r="BE501" i="83"/>
  <c r="BE123" i="83"/>
  <c r="BC118" i="83"/>
  <c r="BE109" i="83"/>
  <c r="BE145" i="83"/>
  <c r="BC143" i="83"/>
  <c r="BE134" i="83"/>
  <c r="BC126" i="83"/>
  <c r="BC176" i="83"/>
  <c r="BC231" i="83"/>
  <c r="BC285" i="83"/>
  <c r="BE371" i="83"/>
  <c r="BC171" i="83"/>
  <c r="BE267" i="83"/>
  <c r="BC330" i="83"/>
  <c r="BC187" i="83"/>
  <c r="BC241" i="83"/>
  <c r="BC298" i="83"/>
  <c r="BC369" i="83"/>
  <c r="BE182" i="83"/>
  <c r="BE286" i="83"/>
  <c r="BE344" i="83"/>
  <c r="BC325" i="83"/>
  <c r="BC197" i="83"/>
  <c r="BC251" i="83"/>
  <c r="BE327" i="83"/>
  <c r="BE402" i="83"/>
  <c r="BE210" i="83"/>
  <c r="BE302" i="83"/>
  <c r="BC361" i="83"/>
  <c r="BC158" i="83"/>
  <c r="BE215" i="83"/>
  <c r="BE269" i="83"/>
  <c r="BC352" i="83"/>
  <c r="BC153" i="83"/>
  <c r="BE247" i="83"/>
  <c r="BC321" i="83"/>
  <c r="BE153" i="83"/>
  <c r="BC216" i="83"/>
  <c r="BC270" i="83"/>
  <c r="BE174" i="83"/>
  <c r="BE279" i="83"/>
  <c r="BC343" i="83"/>
  <c r="BE170" i="83"/>
  <c r="BE271" i="83"/>
  <c r="BE343" i="83"/>
  <c r="BE350" i="83"/>
  <c r="BE346" i="83"/>
  <c r="BC374" i="83"/>
  <c r="BC190" i="83"/>
  <c r="BC262" i="83"/>
  <c r="BF412" i="83"/>
  <c r="BF500" i="83"/>
  <c r="BF453" i="83"/>
  <c r="BF486" i="83"/>
  <c r="BF439" i="83"/>
  <c r="BF457" i="83"/>
  <c r="BF479" i="83"/>
  <c r="BF455" i="83"/>
  <c r="BF111" i="83"/>
  <c r="BF147" i="83"/>
  <c r="BF183" i="83"/>
  <c r="BF219" i="83"/>
  <c r="BF255" i="83"/>
  <c r="BF291" i="83"/>
  <c r="BF136" i="83"/>
  <c r="BF172" i="83"/>
  <c r="BF208" i="83"/>
  <c r="BF244" i="83"/>
  <c r="BF280" i="83"/>
  <c r="BE407" i="83"/>
  <c r="BE488" i="83"/>
  <c r="BE444" i="83"/>
  <c r="BE412" i="83"/>
  <c r="BC424" i="83"/>
  <c r="BC462" i="83"/>
  <c r="BE491" i="83"/>
  <c r="BE442" i="83"/>
  <c r="BE457" i="83"/>
  <c r="BC428" i="83"/>
  <c r="BE476" i="83"/>
  <c r="BE419" i="83"/>
  <c r="BE455" i="83"/>
  <c r="BC423" i="83"/>
  <c r="BE466" i="83"/>
  <c r="BC495" i="83"/>
  <c r="BC497" i="83"/>
  <c r="BE126" i="83"/>
  <c r="BC121" i="83"/>
  <c r="BE112" i="83"/>
  <c r="BC110" i="83"/>
  <c r="BC146" i="83"/>
  <c r="BE137" i="83"/>
  <c r="BC129" i="83"/>
  <c r="BC181" i="83"/>
  <c r="BC236" i="83"/>
  <c r="BE289" i="83"/>
  <c r="BE377" i="83"/>
  <c r="BE176" i="83"/>
  <c r="BE276" i="83"/>
  <c r="BE337" i="83"/>
  <c r="BE191" i="83"/>
  <c r="BE245" i="83"/>
  <c r="BE312" i="83"/>
  <c r="BC372" i="83"/>
  <c r="BE187" i="83"/>
  <c r="BC294" i="83"/>
  <c r="BC351" i="83"/>
  <c r="BE358" i="83"/>
  <c r="BC201" i="83"/>
  <c r="BC255" i="83"/>
  <c r="BC331" i="83"/>
  <c r="BE352" i="83"/>
  <c r="BE219" i="83"/>
  <c r="BC306" i="83"/>
  <c r="BC367" i="83"/>
  <c r="BC163" i="83"/>
  <c r="BC220" i="83"/>
  <c r="BC274" i="83"/>
  <c r="BC358" i="83"/>
  <c r="BE158" i="83"/>
  <c r="BE256" i="83"/>
  <c r="BE328" i="83"/>
  <c r="BC164" i="83"/>
  <c r="BC221" i="83"/>
  <c r="BC275" i="83"/>
  <c r="BC185" i="83"/>
  <c r="BC288" i="83"/>
  <c r="BE349" i="83"/>
  <c r="BE175" i="83"/>
  <c r="BE280" i="83"/>
  <c r="BC350" i="83"/>
  <c r="BC387" i="83"/>
  <c r="BE221" i="83"/>
  <c r="BC304" i="83"/>
  <c r="BC244" i="83"/>
  <c r="BC353" i="83"/>
  <c r="BF417" i="83"/>
  <c r="BF420" i="83"/>
  <c r="BF480" i="83"/>
  <c r="BF498" i="83"/>
  <c r="BF442" i="83"/>
  <c r="BF465" i="83"/>
  <c r="BF440" i="83"/>
  <c r="BF422" i="83"/>
  <c r="BF114" i="83"/>
  <c r="BF150" i="83"/>
  <c r="BF186" i="83"/>
  <c r="BF222" i="83"/>
  <c r="BF258" i="83"/>
  <c r="BF294" i="83"/>
  <c r="BF139" i="83"/>
  <c r="BF175" i="83"/>
  <c r="BF211" i="83"/>
  <c r="BF247" i="83"/>
  <c r="BF283" i="83"/>
  <c r="BC410" i="83"/>
  <c r="BE500" i="83"/>
  <c r="BE447" i="83"/>
  <c r="BE415" i="83"/>
  <c r="BC427" i="83"/>
  <c r="BE467" i="83"/>
  <c r="BC494" i="83"/>
  <c r="BE445" i="83"/>
  <c r="BC460" i="83"/>
  <c r="BC431" i="83"/>
  <c r="BE487" i="83"/>
  <c r="BE422" i="83"/>
  <c r="BC458" i="83"/>
  <c r="BC426" i="83"/>
  <c r="BE474" i="83"/>
  <c r="BC505" i="83"/>
  <c r="BC469" i="83"/>
  <c r="BE129" i="83"/>
  <c r="BC124" i="83"/>
  <c r="BE115" i="83"/>
  <c r="BC113" i="83"/>
  <c r="BC149" i="83"/>
  <c r="BE140" i="83"/>
  <c r="BC132" i="83"/>
  <c r="BC186" i="83"/>
  <c r="BC240" i="83"/>
  <c r="BC297" i="83"/>
  <c r="BE383" i="83"/>
  <c r="BE181" i="83"/>
  <c r="BE285" i="83"/>
  <c r="BC344" i="83"/>
  <c r="BC196" i="83"/>
  <c r="BC250" i="83"/>
  <c r="BC316" i="83"/>
  <c r="BC375" i="83"/>
  <c r="BE196" i="83"/>
  <c r="BE298" i="83"/>
  <c r="BC348" i="83"/>
  <c r="BE373" i="83"/>
  <c r="BC206" i="83"/>
  <c r="BC260" i="83"/>
  <c r="BE341" i="83"/>
  <c r="BE367" i="83"/>
  <c r="BE228" i="83"/>
  <c r="BE313" i="83"/>
  <c r="BC373" i="83"/>
  <c r="BC168" i="83"/>
  <c r="BE224" i="83"/>
  <c r="BE278" i="83"/>
  <c r="BC364" i="83"/>
  <c r="BE163" i="83"/>
  <c r="BE265" i="83"/>
  <c r="BC332" i="83"/>
  <c r="BC169" i="83"/>
  <c r="BC225" i="83"/>
  <c r="BC279" i="83"/>
  <c r="BE189" i="83"/>
  <c r="BE292" i="83"/>
  <c r="BE148" i="83"/>
  <c r="BE180" i="83"/>
  <c r="BC289" i="83"/>
  <c r="BC347" i="83"/>
  <c r="BC399" i="83"/>
  <c r="BE275" i="83"/>
  <c r="BE230" i="83"/>
  <c r="BE296" i="83"/>
  <c r="BC389" i="83"/>
  <c r="BF458" i="83"/>
  <c r="BF423" i="83"/>
  <c r="BF493" i="83"/>
  <c r="BF478" i="83"/>
  <c r="BF445" i="83"/>
  <c r="BF473" i="83"/>
  <c r="BF492" i="83"/>
  <c r="BF485" i="83"/>
  <c r="BF117" i="83"/>
  <c r="BF153" i="83"/>
  <c r="BF189" i="83"/>
  <c r="BF225" i="83"/>
  <c r="BF261" i="83"/>
  <c r="BF297" i="83"/>
  <c r="BF142" i="83"/>
  <c r="BF178" i="83"/>
  <c r="BC406" i="83"/>
  <c r="BC503" i="83"/>
  <c r="BE450" i="83"/>
  <c r="BE456" i="83"/>
  <c r="BC430" i="83"/>
  <c r="BC470" i="83"/>
  <c r="BE409" i="83"/>
  <c r="BE448" i="83"/>
  <c r="BE465" i="83"/>
  <c r="BC434" i="83"/>
  <c r="BC492" i="83"/>
  <c r="BE425" i="83"/>
  <c r="BE463" i="83"/>
  <c r="BC429" i="83"/>
  <c r="BE477" i="83"/>
  <c r="BE485" i="83"/>
  <c r="BE490" i="83"/>
  <c r="BE132" i="83"/>
  <c r="BC127" i="83"/>
  <c r="BE118" i="83"/>
  <c r="BC116" i="83"/>
  <c r="BC107" i="83"/>
  <c r="BE143" i="83"/>
  <c r="BC135" i="83"/>
  <c r="BC191" i="83"/>
  <c r="BC245" i="83"/>
  <c r="BC301" i="83"/>
  <c r="BE389" i="83"/>
  <c r="BE186" i="83"/>
  <c r="BE293" i="83"/>
  <c r="BC384" i="83"/>
  <c r="BE200" i="83"/>
  <c r="BE254" i="83"/>
  <c r="BE330" i="83"/>
  <c r="BC378" i="83"/>
  <c r="BE205" i="83"/>
  <c r="BC302" i="83"/>
  <c r="BE357" i="83"/>
  <c r="BE394" i="83"/>
  <c r="BC210" i="83"/>
  <c r="BC264" i="83"/>
  <c r="BE351" i="83"/>
  <c r="BE385" i="83"/>
  <c r="BE237" i="83"/>
  <c r="BC317" i="83"/>
  <c r="BC379" i="83"/>
  <c r="BE173" i="83"/>
  <c r="BC229" i="83"/>
  <c r="BC283" i="83"/>
  <c r="BG283" i="83" s="1"/>
  <c r="BH283" i="83" s="1"/>
  <c r="BC370" i="83"/>
  <c r="BE168" i="83"/>
  <c r="BE274" i="83"/>
  <c r="BE335" i="83"/>
  <c r="BC174" i="83"/>
  <c r="BC230" i="83"/>
  <c r="BC284" i="83"/>
  <c r="BE198" i="83"/>
  <c r="BC300" i="83"/>
  <c r="BE154" i="83"/>
  <c r="BE190" i="83"/>
  <c r="BC293" i="83"/>
  <c r="BE356" i="83"/>
  <c r="BE266" i="83"/>
  <c r="BC322" i="83"/>
  <c r="BG322" i="83" s="1"/>
  <c r="BH322" i="83" s="1"/>
  <c r="BE284" i="83"/>
  <c r="BC340" i="83"/>
  <c r="BE212" i="83"/>
  <c r="BF466" i="83"/>
  <c r="BF426" i="83"/>
  <c r="BF415" i="83"/>
  <c r="BF491" i="83"/>
  <c r="BF448" i="83"/>
  <c r="BF484" i="83"/>
  <c r="BF502" i="83"/>
  <c r="BF425" i="83"/>
  <c r="BF120" i="83"/>
  <c r="BF156" i="83"/>
  <c r="BF192" i="83"/>
  <c r="BF228" i="83"/>
  <c r="BF264" i="83"/>
  <c r="BF109" i="83"/>
  <c r="BF145" i="83"/>
  <c r="BF181" i="83"/>
  <c r="BF217" i="83"/>
  <c r="BF253" i="83"/>
  <c r="BE408" i="83"/>
  <c r="BC412" i="83"/>
  <c r="BE453" i="83"/>
  <c r="BE464" i="83"/>
  <c r="BC433" i="83"/>
  <c r="BE475" i="83"/>
  <c r="BE413" i="83"/>
  <c r="BE451" i="83"/>
  <c r="BC468" i="83"/>
  <c r="BC437" i="83"/>
  <c r="BE416" i="83"/>
  <c r="BE428" i="83"/>
  <c r="BC466" i="83"/>
  <c r="BC432" i="83"/>
  <c r="BC480" i="83"/>
  <c r="BC500" i="83"/>
  <c r="BE497" i="83"/>
  <c r="BE135" i="83"/>
  <c r="BC130" i="83"/>
  <c r="BE121" i="83"/>
  <c r="BC119" i="83"/>
  <c r="BE110" i="83"/>
  <c r="BE146" i="83"/>
  <c r="BC138" i="83"/>
  <c r="BC195" i="83"/>
  <c r="BC249" i="83"/>
  <c r="BE315" i="83"/>
  <c r="BE395" i="83"/>
  <c r="BE195" i="83"/>
  <c r="BE297" i="83"/>
  <c r="BC396" i="83"/>
  <c r="BC205" i="83"/>
  <c r="BC259" i="83"/>
  <c r="BC334" i="83"/>
  <c r="BC381" i="83"/>
  <c r="BE214" i="83"/>
  <c r="BE305" i="83"/>
  <c r="BE363" i="83"/>
  <c r="BC152" i="83"/>
  <c r="BC215" i="83"/>
  <c r="BC269" i="83"/>
  <c r="BE354" i="83"/>
  <c r="BE152" i="83"/>
  <c r="BE246" i="83"/>
  <c r="BE320" i="83"/>
  <c r="BC385" i="83"/>
  <c r="BE178" i="83"/>
  <c r="BE233" i="83"/>
  <c r="BC291" i="83"/>
  <c r="BC376" i="83"/>
  <c r="BG376" i="83" s="1"/>
  <c r="BH376" i="83" s="1"/>
  <c r="BC179" i="83"/>
  <c r="BE283" i="83"/>
  <c r="BC339" i="83"/>
  <c r="BE179" i="83"/>
  <c r="BC234" i="83"/>
  <c r="BC292" i="83"/>
  <c r="BE207" i="83"/>
  <c r="BE307" i="83"/>
  <c r="BE159" i="83"/>
  <c r="BE199" i="83"/>
  <c r="BE304" i="83"/>
  <c r="BE362" i="83"/>
  <c r="BC392" i="83"/>
  <c r="BC362" i="83"/>
  <c r="BC368" i="83"/>
  <c r="BC386" i="83"/>
  <c r="BC356" i="83"/>
  <c r="BE406" i="83"/>
  <c r="BE420" i="83"/>
  <c r="BC459" i="83"/>
  <c r="BE472" i="83"/>
  <c r="BC436" i="83"/>
  <c r="BC481" i="83"/>
  <c r="BE418" i="83"/>
  <c r="BE454" i="83"/>
  <c r="BE473" i="83"/>
  <c r="BC440" i="83"/>
  <c r="BE460" i="83"/>
  <c r="BE431" i="83"/>
  <c r="BE471" i="83"/>
  <c r="BC435" i="83"/>
  <c r="BC493" i="83"/>
  <c r="BE495" i="83"/>
  <c r="BE492" i="83"/>
  <c r="BE138" i="83"/>
  <c r="BC133" i="83"/>
  <c r="BE124" i="83"/>
  <c r="BC122" i="83"/>
  <c r="BE113" i="83"/>
  <c r="BE149" i="83"/>
  <c r="BC141" i="83"/>
  <c r="BC200" i="83"/>
  <c r="BC254" i="83"/>
  <c r="BC319" i="83"/>
  <c r="BE401" i="83"/>
  <c r="BE204" i="83"/>
  <c r="BE301" i="83"/>
  <c r="BE391" i="83"/>
  <c r="BE209" i="83"/>
  <c r="BE263" i="83"/>
  <c r="BC341" i="83"/>
  <c r="BC393" i="83"/>
  <c r="BE223" i="83"/>
  <c r="BC309" i="83"/>
  <c r="BE369" i="83"/>
  <c r="BC157" i="83"/>
  <c r="BC219" i="83"/>
  <c r="BC273" i="83"/>
  <c r="BE360" i="83"/>
  <c r="BE157" i="83"/>
  <c r="BE255" i="83"/>
  <c r="BC324" i="83"/>
  <c r="BC391" i="83"/>
  <c r="BE183" i="83"/>
  <c r="BC238" i="83"/>
  <c r="BE295" i="83"/>
  <c r="BC382" i="83"/>
  <c r="BC184" i="83"/>
  <c r="BE287" i="83"/>
  <c r="BE342" i="83"/>
  <c r="BE184" i="83"/>
  <c r="BC239" i="83"/>
  <c r="BC307" i="83"/>
  <c r="BE216" i="83"/>
  <c r="BC311" i="83"/>
  <c r="BC170" i="83"/>
  <c r="BE208" i="83"/>
  <c r="BC308" i="83"/>
  <c r="BE368" i="83"/>
  <c r="BC217" i="83"/>
  <c r="BE397" i="83"/>
  <c r="BC401" i="83"/>
  <c r="BE194" i="83"/>
  <c r="BE106" i="83"/>
  <c r="BF477" i="83"/>
  <c r="BF432" i="83"/>
  <c r="BF464" i="83"/>
  <c r="BF418" i="83"/>
  <c r="BF454" i="83"/>
  <c r="BF476" i="83"/>
  <c r="BF503" i="83"/>
  <c r="BF463" i="83"/>
  <c r="BF126" i="83"/>
  <c r="BF162" i="83"/>
  <c r="BF198" i="83"/>
  <c r="BF234" i="83"/>
  <c r="BF270" i="83"/>
  <c r="BF115" i="83"/>
  <c r="BF151" i="83"/>
  <c r="BF187" i="83"/>
  <c r="BF223" i="83"/>
  <c r="BF259" i="83"/>
  <c r="BC415" i="83"/>
  <c r="BE423" i="83"/>
  <c r="BC467" i="83"/>
  <c r="BC478" i="83"/>
  <c r="BC439" i="83"/>
  <c r="BE486" i="83"/>
  <c r="BE421" i="83"/>
  <c r="BE462" i="83"/>
  <c r="BC479" i="83"/>
  <c r="BC443" i="83"/>
  <c r="BE468" i="83"/>
  <c r="BE434" i="83"/>
  <c r="BC474" i="83"/>
  <c r="BC438" i="83"/>
  <c r="BE498" i="83"/>
  <c r="BE505" i="83"/>
  <c r="BE502" i="83"/>
  <c r="BE141" i="83"/>
  <c r="BC136" i="83"/>
  <c r="BE127" i="83"/>
  <c r="BC125" i="83"/>
  <c r="BE116" i="83"/>
  <c r="BC108" i="83"/>
  <c r="BC144" i="83"/>
  <c r="BC204" i="83"/>
  <c r="BC258" i="83"/>
  <c r="BE333" i="83"/>
  <c r="BC390" i="83"/>
  <c r="BE213" i="83"/>
  <c r="BC305" i="83"/>
  <c r="BC151" i="83"/>
  <c r="BC214" i="83"/>
  <c r="BC268" i="83"/>
  <c r="BE347" i="83"/>
  <c r="BC405" i="83"/>
  <c r="BE232" i="83"/>
  <c r="BE316" i="83"/>
  <c r="BE375" i="83"/>
  <c r="BC162" i="83"/>
  <c r="BC224" i="83"/>
  <c r="BC278" i="83"/>
  <c r="BE366" i="83"/>
  <c r="BE162" i="83"/>
  <c r="BE264" i="83"/>
  <c r="BE331" i="83"/>
  <c r="BC397" i="83"/>
  <c r="BE188" i="83"/>
  <c r="BE242" i="83"/>
  <c r="BE306" i="83"/>
  <c r="BC388" i="83"/>
  <c r="BE193" i="83"/>
  <c r="BE291" i="83"/>
  <c r="BC349" i="83"/>
  <c r="BC189" i="83"/>
  <c r="BC243" i="83"/>
  <c r="BC346" i="83"/>
  <c r="BE225" i="83"/>
  <c r="BE314" i="83"/>
  <c r="BC175" i="83"/>
  <c r="BE217" i="83"/>
  <c r="BE311" i="83"/>
  <c r="BE374" i="83"/>
  <c r="BC271" i="83"/>
  <c r="BC377" i="83"/>
  <c r="BC235" i="83"/>
  <c r="BE248" i="83"/>
  <c r="BE107" i="83"/>
  <c r="BF490" i="83"/>
  <c r="BF435" i="83"/>
  <c r="BF472" i="83"/>
  <c r="BF421" i="83"/>
  <c r="BF462" i="83"/>
  <c r="BF487" i="83"/>
  <c r="BF446" i="83"/>
  <c r="BF431" i="83"/>
  <c r="BF129" i="83"/>
  <c r="BF165" i="83"/>
  <c r="BF201" i="83"/>
  <c r="BF237" i="83"/>
  <c r="BF273" i="83"/>
  <c r="BF118" i="83"/>
  <c r="BC464" i="83"/>
  <c r="BE432" i="83"/>
  <c r="BC486" i="83"/>
  <c r="BE503" i="83"/>
  <c r="BC448" i="83"/>
  <c r="BC465" i="83"/>
  <c r="BE430" i="83"/>
  <c r="BE481" i="83"/>
  <c r="BE410" i="83"/>
  <c r="BC452" i="83"/>
  <c r="BC485" i="83"/>
  <c r="BE443" i="83"/>
  <c r="BE411" i="83"/>
  <c r="BC447" i="83"/>
  <c r="BE482" i="83"/>
  <c r="BC496" i="83"/>
  <c r="BE114" i="83"/>
  <c r="BC109" i="83"/>
  <c r="BC145" i="83"/>
  <c r="BE136" i="83"/>
  <c r="BC134" i="83"/>
  <c r="BE125" i="83"/>
  <c r="BC117" i="83"/>
  <c r="BE155" i="83"/>
  <c r="BC218" i="83"/>
  <c r="BC272" i="83"/>
  <c r="BE353" i="83"/>
  <c r="BE150" i="83"/>
  <c r="BE240" i="83"/>
  <c r="BE319" i="83"/>
  <c r="BE166" i="83"/>
  <c r="BE227" i="83"/>
  <c r="BE281" i="83"/>
  <c r="BC360" i="83"/>
  <c r="BC167" i="83"/>
  <c r="BE259" i="83"/>
  <c r="BC327" i="83"/>
  <c r="BE393" i="83"/>
  <c r="BE177" i="83"/>
  <c r="BC237" i="83"/>
  <c r="BE294" i="83"/>
  <c r="BE384" i="83"/>
  <c r="BC183" i="83"/>
  <c r="BC287" i="83"/>
  <c r="BC345" i="83"/>
  <c r="BE361" i="83"/>
  <c r="BC202" i="83"/>
  <c r="BC256" i="83"/>
  <c r="BC328" i="83"/>
  <c r="BE355" i="83"/>
  <c r="BE220" i="83"/>
  <c r="BE310" i="83"/>
  <c r="BE339" i="83"/>
  <c r="BC203" i="83"/>
  <c r="BC257" i="83"/>
  <c r="BC159" i="83"/>
  <c r="BE252" i="83"/>
  <c r="BC329" i="83"/>
  <c r="BC155" i="83"/>
  <c r="BE244" i="83"/>
  <c r="BC326" i="83"/>
  <c r="BE392" i="83"/>
  <c r="BC395" i="83"/>
  <c r="BC226" i="83"/>
  <c r="BC404" i="83"/>
  <c r="BC199" i="83"/>
  <c r="BF409" i="83"/>
  <c r="BF461" i="83"/>
  <c r="BF444" i="83"/>
  <c r="BF459" i="83"/>
  <c r="BF430" i="83"/>
  <c r="BF489" i="83"/>
  <c r="BF416" i="83"/>
  <c r="BF452" i="83"/>
  <c r="BF471" i="83"/>
  <c r="BF138" i="83"/>
  <c r="BF174" i="83"/>
  <c r="BF210" i="83"/>
  <c r="BF246" i="83"/>
  <c r="BF282" i="83"/>
  <c r="BF127" i="83"/>
  <c r="BF163" i="83"/>
  <c r="BF199" i="83"/>
  <c r="BF235" i="83"/>
  <c r="BF271" i="83"/>
  <c r="BD401" i="83"/>
  <c r="BD316" i="83"/>
  <c r="BD129" i="83"/>
  <c r="BD239" i="83"/>
  <c r="BD241" i="83"/>
  <c r="BD492" i="83"/>
  <c r="BD352" i="83"/>
  <c r="BD166" i="83"/>
  <c r="BD484" i="83"/>
  <c r="BD390" i="83"/>
  <c r="BD336" i="83"/>
  <c r="BD478" i="83"/>
  <c r="BD232" i="83"/>
  <c r="BD455" i="83"/>
  <c r="BD317" i="83"/>
  <c r="BD157" i="83"/>
  <c r="BD457" i="83"/>
  <c r="BG458" i="83" s="1"/>
  <c r="BH458" i="83" s="1"/>
  <c r="BD381" i="83"/>
  <c r="BD327" i="83"/>
  <c r="BD486" i="83"/>
  <c r="BD191" i="83"/>
  <c r="BD252" i="83"/>
  <c r="BD410" i="83"/>
  <c r="BD167" i="83"/>
  <c r="BD213" i="83"/>
  <c r="BD212" i="83"/>
  <c r="BD128" i="83"/>
  <c r="BD174" i="83"/>
  <c r="BD405" i="83"/>
  <c r="BD351" i="83"/>
  <c r="BD424" i="83"/>
  <c r="BD366" i="83"/>
  <c r="BD312" i="83"/>
  <c r="BD483" i="83"/>
  <c r="BG484" i="83" s="1"/>
  <c r="BH484" i="83" s="1"/>
  <c r="BF374" i="83"/>
  <c r="BF239" i="83"/>
  <c r="BF400" i="83"/>
  <c r="BF364" i="83"/>
  <c r="BF158" i="83"/>
  <c r="BF251" i="83"/>
  <c r="BF338" i="83"/>
  <c r="BF393" i="83"/>
  <c r="BF357" i="83"/>
  <c r="BF334" i="83"/>
  <c r="BF272" i="83"/>
  <c r="BF350" i="83"/>
  <c r="BF368" i="83"/>
  <c r="BF380" i="83"/>
  <c r="BF277" i="83"/>
  <c r="BF205" i="83"/>
  <c r="BF121" i="83"/>
  <c r="BF204" i="83"/>
  <c r="BF434" i="83"/>
  <c r="BF470" i="83"/>
  <c r="BF438" i="83"/>
  <c r="BE257" i="83"/>
  <c r="BE325" i="83"/>
  <c r="BC303" i="83"/>
  <c r="BE321" i="83"/>
  <c r="BC233" i="83"/>
  <c r="BC357" i="83"/>
  <c r="BE403" i="83"/>
  <c r="BE122" i="83"/>
  <c r="BC488" i="83"/>
  <c r="BC449" i="83"/>
  <c r="BC491" i="83"/>
  <c r="BD365" i="83"/>
  <c r="BD280" i="83"/>
  <c r="BD500" i="83"/>
  <c r="BD391" i="83"/>
  <c r="BD205" i="83"/>
  <c r="BD428" i="83"/>
  <c r="BD224" i="83"/>
  <c r="BD130" i="83"/>
  <c r="BD448" i="83"/>
  <c r="BD354" i="83"/>
  <c r="BD300" i="83"/>
  <c r="BD415" i="83"/>
  <c r="BG416" i="83" s="1"/>
  <c r="BH416" i="83" s="1"/>
  <c r="BD196" i="83"/>
  <c r="BD419" i="83"/>
  <c r="BG420" i="83" s="1"/>
  <c r="BH420" i="83" s="1"/>
  <c r="BD197" i="83"/>
  <c r="BD121" i="83"/>
  <c r="BD439" i="83"/>
  <c r="BG440" i="83" s="1"/>
  <c r="BH440" i="83" s="1"/>
  <c r="BD344" i="83"/>
  <c r="BD291" i="83"/>
  <c r="BD453" i="83"/>
  <c r="BG454" i="83" s="1"/>
  <c r="BH454" i="83" s="1"/>
  <c r="BD170" i="83"/>
  <c r="BD216" i="83"/>
  <c r="BD382" i="83"/>
  <c r="BD131" i="83"/>
  <c r="BD177" i="83"/>
  <c r="BD343" i="83"/>
  <c r="BD325" i="83"/>
  <c r="BD138" i="83"/>
  <c r="BD369" i="83"/>
  <c r="BD315" i="83"/>
  <c r="BD503" i="83"/>
  <c r="BD263" i="83"/>
  <c r="BD276" i="83"/>
  <c r="BD438" i="83"/>
  <c r="BF343" i="83"/>
  <c r="BF230" i="83"/>
  <c r="BF397" i="83"/>
  <c r="BF361" i="83"/>
  <c r="BF143" i="83"/>
  <c r="BF242" i="83"/>
  <c r="BF331" i="83"/>
  <c r="BF390" i="83"/>
  <c r="BF354" i="83"/>
  <c r="BF323" i="83"/>
  <c r="BF263" i="83"/>
  <c r="BF337" i="83"/>
  <c r="BF362" i="83"/>
  <c r="BF371" i="83"/>
  <c r="BF268" i="83"/>
  <c r="BF196" i="83"/>
  <c r="BF112" i="83"/>
  <c r="BF195" i="83"/>
  <c r="BF428" i="83"/>
  <c r="BF451" i="83"/>
  <c r="BF429" i="83"/>
  <c r="BC253" i="83"/>
  <c r="BG253" i="83" s="1"/>
  <c r="BH253" i="83" s="1"/>
  <c r="BC318" i="83"/>
  <c r="BG318" i="83" s="1"/>
  <c r="BH318" i="83" s="1"/>
  <c r="BE299" i="83"/>
  <c r="BC403" i="83"/>
  <c r="BC228" i="83"/>
  <c r="BC354" i="83"/>
  <c r="BC402" i="83"/>
  <c r="BE119" i="83"/>
  <c r="BC461" i="83"/>
  <c r="BC446" i="83"/>
  <c r="BE483" i="83"/>
  <c r="BD465" i="83"/>
  <c r="BG466" i="83" s="1"/>
  <c r="BH466" i="83" s="1"/>
  <c r="BD384" i="83"/>
  <c r="BD330" i="83"/>
  <c r="BD498" i="83"/>
  <c r="BD200" i="83"/>
  <c r="BD255" i="83"/>
  <c r="BD406" i="83"/>
  <c r="BD134" i="83"/>
  <c r="BD180" i="83"/>
  <c r="BD311" i="83"/>
  <c r="BD328" i="83"/>
  <c r="BD141" i="83"/>
  <c r="BD374" i="83"/>
  <c r="BD289" i="83"/>
  <c r="BD490" i="83"/>
  <c r="BD272" i="83"/>
  <c r="BD279" i="83"/>
  <c r="BD441" i="83"/>
  <c r="BD308" i="83"/>
  <c r="BD240" i="83"/>
  <c r="BD409" i="83"/>
  <c r="BG410" i="83" s="1"/>
  <c r="BH410" i="83" s="1"/>
  <c r="BF346" i="83"/>
  <c r="BF221" i="83"/>
  <c r="BF394" i="83"/>
  <c r="BF358" i="83"/>
  <c r="BF107" i="83"/>
  <c r="BF233" i="83"/>
  <c r="BF320" i="83"/>
  <c r="BF387" i="83"/>
  <c r="BF351" i="83"/>
  <c r="BF316" i="83"/>
  <c r="BF254" i="83"/>
  <c r="BF326" i="83"/>
  <c r="BF356" i="83"/>
  <c r="BF365" i="83"/>
  <c r="BF265" i="83"/>
  <c r="BF193" i="83"/>
  <c r="BF288" i="83"/>
  <c r="BF180" i="83"/>
  <c r="BF419" i="83"/>
  <c r="BF436" i="83"/>
  <c r="BF488" i="83"/>
  <c r="BC359" i="83"/>
  <c r="BE243" i="83"/>
  <c r="BE211" i="83"/>
  <c r="BE338" i="83"/>
  <c r="BE172" i="83"/>
  <c r="BC277" i="83"/>
  <c r="BE340" i="83"/>
  <c r="BC131" i="83"/>
  <c r="BG131" i="83" s="1"/>
  <c r="BH131" i="83" s="1"/>
  <c r="BC504" i="83"/>
  <c r="BE494" i="83"/>
  <c r="BE480" i="83"/>
  <c r="BD206" i="83"/>
  <c r="BD124" i="83"/>
  <c r="BD442" i="83"/>
  <c r="BD290" i="83"/>
  <c r="BD294" i="83"/>
  <c r="BD480" i="83"/>
  <c r="BD173" i="83"/>
  <c r="BD219" i="83"/>
  <c r="BD389" i="83"/>
  <c r="BD331" i="83"/>
  <c r="BD144" i="83"/>
  <c r="BD377" i="83"/>
  <c r="BD292" i="83"/>
  <c r="BD502" i="83"/>
  <c r="BD275" i="83"/>
  <c r="BD253" i="83"/>
  <c r="BD461" i="83"/>
  <c r="BG462" i="83" s="1"/>
  <c r="BH462" i="83" s="1"/>
  <c r="BD326" i="83"/>
  <c r="BD243" i="83"/>
  <c r="BD407" i="83"/>
  <c r="BG408" i="83" s="1"/>
  <c r="BH408" i="83" s="1"/>
  <c r="BD158" i="83"/>
  <c r="BD204" i="83"/>
  <c r="BF314" i="83"/>
  <c r="BF336" i="83"/>
  <c r="BF212" i="83"/>
  <c r="BF391" i="83"/>
  <c r="BF355" i="83"/>
  <c r="BF328" i="83"/>
  <c r="BF224" i="83"/>
  <c r="BF313" i="83"/>
  <c r="BF384" i="83"/>
  <c r="BF341" i="83"/>
  <c r="BF305" i="83"/>
  <c r="BF245" i="83"/>
  <c r="BF319" i="83"/>
  <c r="BF340" i="83"/>
  <c r="BF359" i="83"/>
  <c r="BF262" i="83"/>
  <c r="BF190" i="83"/>
  <c r="BF279" i="83"/>
  <c r="BF171" i="83"/>
  <c r="BF494" i="83"/>
  <c r="BF427" i="83"/>
  <c r="BF505" i="83"/>
  <c r="BE318" i="83"/>
  <c r="BE234" i="83"/>
  <c r="BE202" i="83"/>
  <c r="BC335" i="83"/>
  <c r="BE167" i="83"/>
  <c r="BE272" i="83"/>
  <c r="BC337" i="83"/>
  <c r="BG337" i="83" s="1"/>
  <c r="BH337" i="83" s="1"/>
  <c r="BC128" i="83"/>
  <c r="BC499" i="83"/>
  <c r="BE484" i="83"/>
  <c r="BC475" i="83"/>
  <c r="BD413" i="83"/>
  <c r="BD236" i="83"/>
  <c r="BD267" i="83"/>
  <c r="BD429" i="83"/>
  <c r="BG430" i="83" s="1"/>
  <c r="BH430" i="83" s="1"/>
  <c r="BD146" i="83"/>
  <c r="BD192" i="83"/>
  <c r="BD387" i="83"/>
  <c r="BD333" i="83"/>
  <c r="BD408" i="83"/>
  <c r="BD209" i="83"/>
  <c r="BD258" i="83"/>
  <c r="BD420" i="83"/>
  <c r="BD137" i="83"/>
  <c r="BD183" i="83"/>
  <c r="BD380" i="83"/>
  <c r="BD295" i="83"/>
  <c r="BD108" i="83"/>
  <c r="BD284" i="83"/>
  <c r="BD256" i="83"/>
  <c r="BD469" i="83"/>
  <c r="BG470" i="83" s="1"/>
  <c r="BH470" i="83" s="1"/>
  <c r="BD403" i="83"/>
  <c r="BD217" i="83"/>
  <c r="BD440" i="83"/>
  <c r="BD161" i="83"/>
  <c r="BD207" i="83"/>
  <c r="BD260" i="83"/>
  <c r="BD122" i="83"/>
  <c r="BD168" i="83"/>
  <c r="BF292" i="83"/>
  <c r="BF318" i="83"/>
  <c r="BF203" i="83"/>
  <c r="BF388" i="83"/>
  <c r="BF352" i="83"/>
  <c r="BF287" i="83"/>
  <c r="BF215" i="83"/>
  <c r="BF302" i="83"/>
  <c r="BF381" i="83"/>
  <c r="BF327" i="83"/>
  <c r="BF298" i="83"/>
  <c r="BF236" i="83"/>
  <c r="BF308" i="83"/>
  <c r="BF333" i="83"/>
  <c r="BF353" i="83"/>
  <c r="BF256" i="83"/>
  <c r="BF184" i="83"/>
  <c r="BF276" i="83"/>
  <c r="BF168" i="83"/>
  <c r="BF449" i="83"/>
  <c r="BF424" i="83"/>
  <c r="BF495" i="83"/>
  <c r="BE386" i="83"/>
  <c r="BC154" i="83"/>
  <c r="BC400" i="83"/>
  <c r="BE282" i="83"/>
  <c r="BE387" i="83"/>
  <c r="BC223" i="83"/>
  <c r="BC267" i="83"/>
  <c r="BE133" i="83"/>
  <c r="BC444" i="83"/>
  <c r="BC476" i="83"/>
  <c r="BE429" i="83"/>
  <c r="BD242" i="83"/>
  <c r="BD136" i="83"/>
  <c r="BD454" i="83"/>
  <c r="BD360" i="83"/>
  <c r="BD306" i="83"/>
  <c r="BD464" i="83"/>
  <c r="BD185" i="83"/>
  <c r="BD231" i="83"/>
  <c r="BD371" i="83"/>
  <c r="BD110" i="83"/>
  <c r="BD156" i="83"/>
  <c r="BD341" i="83"/>
  <c r="BD297" i="83"/>
  <c r="BD493" i="83"/>
  <c r="BD176" i="83"/>
  <c r="BD222" i="83"/>
  <c r="BD335" i="83"/>
  <c r="BD334" i="83"/>
  <c r="BD147" i="83"/>
  <c r="BD296" i="83"/>
  <c r="BD259" i="83"/>
  <c r="BD474" i="83"/>
  <c r="BD314" i="83"/>
  <c r="BD220" i="83"/>
  <c r="BD443" i="83"/>
  <c r="BD367" i="83"/>
  <c r="BD181" i="83"/>
  <c r="BD504" i="83"/>
  <c r="BD125" i="83"/>
  <c r="BD171" i="83"/>
  <c r="BD404" i="83"/>
  <c r="BD319" i="83"/>
  <c r="BD132" i="83"/>
  <c r="BF332" i="83"/>
  <c r="BF300" i="83"/>
  <c r="BF194" i="83"/>
  <c r="BF385" i="83"/>
  <c r="BF339" i="83"/>
  <c r="BF345" i="83"/>
  <c r="BF206" i="83"/>
  <c r="BF152" i="83"/>
  <c r="BF378" i="83"/>
  <c r="BF309" i="83"/>
  <c r="BF286" i="83"/>
  <c r="BF227" i="83"/>
  <c r="BF301" i="83"/>
  <c r="BF315" i="83"/>
  <c r="BF329" i="83"/>
  <c r="BF250" i="83"/>
  <c r="BF169" i="83"/>
  <c r="BF267" i="83"/>
  <c r="BF159" i="83"/>
  <c r="BF443" i="83"/>
  <c r="BF413" i="83"/>
  <c r="BF474" i="83"/>
  <c r="BE380" i="83"/>
  <c r="BE376" i="83"/>
  <c r="BC394" i="83"/>
  <c r="BE273" i="83"/>
  <c r="BE381" i="83"/>
  <c r="BE218" i="83"/>
  <c r="BC263" i="83"/>
  <c r="BE130" i="83"/>
  <c r="BC441" i="83"/>
  <c r="BE470" i="83"/>
  <c r="BE426" i="83"/>
  <c r="BE15" i="83"/>
  <c r="BD399" i="83"/>
  <c r="BD345" i="83"/>
  <c r="BD418" i="83"/>
  <c r="BD245" i="83"/>
  <c r="BD270" i="83"/>
  <c r="BD432" i="83"/>
  <c r="BD149" i="83"/>
  <c r="BD195" i="83"/>
  <c r="BD392" i="83"/>
  <c r="BD307" i="83"/>
  <c r="BD120" i="83"/>
  <c r="BD218" i="83"/>
  <c r="BD261" i="83"/>
  <c r="BD423" i="83"/>
  <c r="BG424" i="83" s="1"/>
  <c r="BH424" i="83" s="1"/>
  <c r="BD140" i="83"/>
  <c r="BD186" i="83"/>
  <c r="BD383" i="83"/>
  <c r="BD298" i="83"/>
  <c r="BD111" i="83"/>
  <c r="BD332" i="83"/>
  <c r="BD223" i="83"/>
  <c r="BD446" i="83"/>
  <c r="BD370" i="83"/>
  <c r="BD184" i="83"/>
  <c r="BD416" i="83"/>
  <c r="BD269" i="83"/>
  <c r="BD145" i="83"/>
  <c r="BD481" i="83"/>
  <c r="BD322" i="83"/>
  <c r="BD135" i="83"/>
  <c r="BD368" i="83"/>
  <c r="BD283" i="83"/>
  <c r="BD488" i="83"/>
  <c r="BF307" i="83"/>
  <c r="BF296" i="83"/>
  <c r="BF185" i="83"/>
  <c r="BF382" i="83"/>
  <c r="BF321" i="83"/>
  <c r="BF324" i="83"/>
  <c r="BF197" i="83"/>
  <c r="BF137" i="83"/>
  <c r="BF375" i="83"/>
  <c r="BF290" i="83"/>
  <c r="BF182" i="83"/>
  <c r="BF218" i="83"/>
  <c r="BF293" i="83"/>
  <c r="BF289" i="83"/>
  <c r="BF322" i="83"/>
  <c r="BF241" i="83"/>
  <c r="BF160" i="83"/>
  <c r="BF252" i="83"/>
  <c r="BF144" i="83"/>
  <c r="BF468" i="83"/>
  <c r="BF475" i="83"/>
  <c r="BF411" i="83"/>
  <c r="BE322" i="83"/>
  <c r="BC252" i="83"/>
  <c r="BE324" i="83"/>
  <c r="BC178" i="83"/>
  <c r="BG178" i="83" s="1"/>
  <c r="BH178" i="83" s="1"/>
  <c r="BE323" i="83"/>
  <c r="BE161" i="83"/>
  <c r="BC213" i="83"/>
  <c r="BC142" i="83"/>
  <c r="BC490" i="83"/>
  <c r="BE427" i="83"/>
  <c r="BE461" i="83"/>
  <c r="BD363" i="83"/>
  <c r="BD309" i="83"/>
  <c r="BD472" i="83"/>
  <c r="BD107" i="83"/>
  <c r="BD234" i="83"/>
  <c r="BD329" i="83"/>
  <c r="BD113" i="83"/>
  <c r="BD159" i="83"/>
  <c r="BD356" i="83"/>
  <c r="BD271" i="83"/>
  <c r="BD495" i="83"/>
  <c r="BG496" i="83" s="1"/>
  <c r="BH496" i="83" s="1"/>
  <c r="BD179" i="83"/>
  <c r="BD225" i="83"/>
  <c r="BD353" i="83"/>
  <c r="BD337" i="83"/>
  <c r="BD150" i="83"/>
  <c r="BD346" i="83"/>
  <c r="BD262" i="83"/>
  <c r="BD477" i="83"/>
  <c r="BG478" i="83" s="1"/>
  <c r="BH478" i="83" s="1"/>
  <c r="BD373" i="83"/>
  <c r="BD187" i="83"/>
  <c r="BD460" i="83"/>
  <c r="BD278" i="83"/>
  <c r="BD148" i="83"/>
  <c r="BD489" i="83"/>
  <c r="BD302" i="83"/>
  <c r="BD109" i="83"/>
  <c r="BD427" i="83"/>
  <c r="BD286" i="83"/>
  <c r="BD466" i="83"/>
  <c r="BD257" i="83"/>
  <c r="BD247" i="83"/>
  <c r="BD482" i="83"/>
  <c r="BF325" i="83"/>
  <c r="BF284" i="83"/>
  <c r="BF149" i="83"/>
  <c r="BF379" i="83"/>
  <c r="BF303" i="83"/>
  <c r="BF306" i="83"/>
  <c r="BF188" i="83"/>
  <c r="BF348" i="83"/>
  <c r="BF372" i="83"/>
  <c r="BF167" i="83"/>
  <c r="BF131" i="83"/>
  <c r="BF209" i="83"/>
  <c r="BF176" i="83"/>
  <c r="BF155" i="83"/>
  <c r="BF311" i="83"/>
  <c r="BF232" i="83"/>
  <c r="BF157" i="83"/>
  <c r="BF243" i="83"/>
  <c r="BF135" i="83"/>
  <c r="BF504" i="83"/>
  <c r="BF408" i="83"/>
  <c r="BF406" i="83"/>
  <c r="BC315" i="83"/>
  <c r="BC248" i="83"/>
  <c r="BC310" i="83"/>
  <c r="BG310" i="83" s="1"/>
  <c r="BH310" i="83" s="1"/>
  <c r="BC173" i="83"/>
  <c r="BC320" i="83"/>
  <c r="BC156" i="83"/>
  <c r="BC209" i="83"/>
  <c r="BC139" i="83"/>
  <c r="BG139" i="83" s="1"/>
  <c r="BH139" i="83" s="1"/>
  <c r="BC477" i="83"/>
  <c r="BE424" i="83"/>
  <c r="BC456" i="83"/>
  <c r="BD152" i="83"/>
  <c r="BD198" i="83"/>
  <c r="BD395" i="83"/>
  <c r="BD310" i="83"/>
  <c r="BD123" i="83"/>
  <c r="BD221" i="83"/>
  <c r="BD235" i="83"/>
  <c r="BD463" i="83"/>
  <c r="BG464" i="83" s="1"/>
  <c r="BH464" i="83" s="1"/>
  <c r="BD143" i="83"/>
  <c r="BD189" i="83"/>
  <c r="BD386" i="83"/>
  <c r="BD301" i="83"/>
  <c r="BD114" i="83"/>
  <c r="BD194" i="83"/>
  <c r="BD226" i="83"/>
  <c r="BD449" i="83"/>
  <c r="BG450" i="83" s="1"/>
  <c r="BH450" i="83" s="1"/>
  <c r="BD287" i="83"/>
  <c r="BD151" i="83"/>
  <c r="BD496" i="83"/>
  <c r="BD320" i="83"/>
  <c r="BD112" i="83"/>
  <c r="BD430" i="83"/>
  <c r="BD372" i="83"/>
  <c r="BD318" i="83"/>
  <c r="BD459" i="83"/>
  <c r="BG460" i="83" s="1"/>
  <c r="BH460" i="83" s="1"/>
  <c r="BD250" i="83"/>
  <c r="BD485" i="83"/>
  <c r="BD397" i="83"/>
  <c r="BD211" i="83"/>
  <c r="BD434" i="83"/>
  <c r="BF349" i="83"/>
  <c r="BF275" i="83"/>
  <c r="BF116" i="83"/>
  <c r="BF376" i="83"/>
  <c r="BF179" i="83"/>
  <c r="BF295" i="83"/>
  <c r="BF173" i="83"/>
  <c r="BF405" i="83"/>
  <c r="BF369" i="83"/>
  <c r="BF134" i="83"/>
  <c r="BF347" i="83"/>
  <c r="BF200" i="83"/>
  <c r="BF125" i="83"/>
  <c r="BF122" i="83"/>
  <c r="BF304" i="83"/>
  <c r="BF229" i="83"/>
  <c r="BF154" i="83"/>
  <c r="BF240" i="83"/>
  <c r="BF132" i="83"/>
  <c r="BF499" i="83"/>
  <c r="BF483" i="83"/>
  <c r="BC380" i="83"/>
  <c r="BE235" i="83"/>
  <c r="BC198" i="83"/>
  <c r="BE251" i="83"/>
  <c r="BE378" i="83"/>
  <c r="BE250" i="83"/>
  <c r="BC312" i="83"/>
  <c r="BG312" i="83" s="1"/>
  <c r="BH312" i="83" s="1"/>
  <c r="BC150" i="83"/>
  <c r="BG150" i="83" s="1"/>
  <c r="BH150" i="83" s="1"/>
  <c r="BE147" i="83"/>
  <c r="BE440" i="83"/>
  <c r="BC457" i="83"/>
  <c r="BD19" i="83"/>
  <c r="BD95" i="83"/>
  <c r="BD62" i="83"/>
  <c r="BD85" i="83"/>
  <c r="BD37" i="83"/>
  <c r="BD74" i="83"/>
  <c r="BD92" i="83"/>
  <c r="BD44" i="83"/>
  <c r="BF9" i="83"/>
  <c r="BF43" i="83"/>
  <c r="BD47" i="83"/>
  <c r="BD59" i="83"/>
  <c r="BD38" i="83"/>
  <c r="BD73" i="83"/>
  <c r="BD25" i="83"/>
  <c r="BD50" i="83"/>
  <c r="BD80" i="83"/>
  <c r="BD32" i="83"/>
  <c r="BF60" i="83"/>
  <c r="BF81" i="83"/>
  <c r="BD31" i="83"/>
  <c r="BD43" i="83"/>
  <c r="BD30" i="83"/>
  <c r="BD69" i="83"/>
  <c r="BD21" i="83"/>
  <c r="BD42" i="83"/>
  <c r="BD76" i="83"/>
  <c r="BD28" i="83"/>
  <c r="BF44" i="83"/>
  <c r="BF33" i="83"/>
  <c r="BD15" i="83"/>
  <c r="BD27" i="83"/>
  <c r="BD22" i="83"/>
  <c r="BD65" i="83"/>
  <c r="BD17" i="83"/>
  <c r="BD34" i="83"/>
  <c r="BD72" i="83"/>
  <c r="BD24" i="83"/>
  <c r="BF28" i="83"/>
  <c r="BF102" i="83"/>
  <c r="BE88" i="83"/>
  <c r="BD103" i="83"/>
  <c r="BD11" i="83"/>
  <c r="BD14" i="83"/>
  <c r="BD61" i="83"/>
  <c r="BD13" i="83"/>
  <c r="BD26" i="83"/>
  <c r="BD68" i="83"/>
  <c r="BD20" i="83"/>
  <c r="BF12" i="83"/>
  <c r="BF86" i="83"/>
  <c r="BF77" i="83"/>
  <c r="BF70" i="83"/>
  <c r="BD55" i="83"/>
  <c r="BD39" i="83"/>
  <c r="BD94" i="83"/>
  <c r="BD101" i="83"/>
  <c r="BD53" i="83"/>
  <c r="BD6" i="83"/>
  <c r="BD10" i="83"/>
  <c r="BD60" i="83"/>
  <c r="BD12" i="83"/>
  <c r="BF25" i="83"/>
  <c r="BF54" i="83"/>
  <c r="BF91" i="83"/>
  <c r="BF38" i="83"/>
  <c r="BD8" i="83"/>
  <c r="BD83" i="83"/>
  <c r="BD67" i="83"/>
  <c r="BD78" i="83"/>
  <c r="BD93" i="83"/>
  <c r="BD45" i="83"/>
  <c r="BD90" i="83"/>
  <c r="BD100" i="83"/>
  <c r="BD52" i="83"/>
  <c r="BF101" i="83"/>
  <c r="BF75" i="83"/>
  <c r="BF22" i="83"/>
  <c r="BF89" i="83"/>
  <c r="BF41" i="83"/>
  <c r="BF104" i="83"/>
  <c r="BF88" i="83"/>
  <c r="BF72" i="83"/>
  <c r="BF56" i="83"/>
  <c r="BF40" i="83"/>
  <c r="BF24" i="83"/>
  <c r="BF8" i="83"/>
  <c r="BF65" i="83"/>
  <c r="BF103" i="83"/>
  <c r="BF87" i="83"/>
  <c r="BF71" i="83"/>
  <c r="BF55" i="83"/>
  <c r="BF39" i="83"/>
  <c r="BF23" i="83"/>
  <c r="BF7" i="83"/>
  <c r="BF69" i="83"/>
  <c r="BF21" i="83"/>
  <c r="BF98" i="83"/>
  <c r="BF82" i="83"/>
  <c r="BF66" i="83"/>
  <c r="BF50" i="83"/>
  <c r="BF34" i="83"/>
  <c r="BF18" i="83"/>
  <c r="BF73" i="83"/>
  <c r="BF29" i="83"/>
  <c r="BF100" i="83"/>
  <c r="BF84" i="83"/>
  <c r="BF68" i="83"/>
  <c r="BF52" i="83"/>
  <c r="BF36" i="83"/>
  <c r="BF20" i="83"/>
  <c r="BF97" i="83"/>
  <c r="BF49" i="83"/>
  <c r="BF99" i="83"/>
  <c r="BF83" i="83"/>
  <c r="BF67" i="83"/>
  <c r="BF51" i="83"/>
  <c r="BF35" i="83"/>
  <c r="BF19" i="83"/>
  <c r="BF105" i="83"/>
  <c r="BF57" i="83"/>
  <c r="BF13" i="83"/>
  <c r="BF94" i="83"/>
  <c r="BF78" i="83"/>
  <c r="BF62" i="83"/>
  <c r="BF46" i="83"/>
  <c r="BF30" i="83"/>
  <c r="BF14" i="83"/>
  <c r="BF61" i="83"/>
  <c r="BF17" i="83"/>
  <c r="BF96" i="83"/>
  <c r="BF80" i="83"/>
  <c r="BF64" i="83"/>
  <c r="BF48" i="83"/>
  <c r="BF32" i="83"/>
  <c r="BF16" i="83"/>
  <c r="BF85" i="83"/>
  <c r="BF37" i="83"/>
  <c r="BF95" i="83"/>
  <c r="BF79" i="83"/>
  <c r="BF63" i="83"/>
  <c r="BF47" i="83"/>
  <c r="BF31" i="83"/>
  <c r="BF15" i="83"/>
  <c r="BF93" i="83"/>
  <c r="BF45" i="83"/>
  <c r="BF6" i="83"/>
  <c r="BF90" i="83"/>
  <c r="BF74" i="83"/>
  <c r="BF58" i="83"/>
  <c r="BF42" i="83"/>
  <c r="BF26" i="83"/>
  <c r="BF10" i="83"/>
  <c r="D14" i="84"/>
  <c r="D13" i="84"/>
  <c r="D12" i="84"/>
  <c r="D11" i="84"/>
  <c r="D10" i="84"/>
  <c r="D4" i="84"/>
  <c r="D8" i="84"/>
  <c r="E5" i="84"/>
  <c r="E16" i="84"/>
  <c r="E6" i="84"/>
  <c r="E17" i="84"/>
  <c r="E7" i="84"/>
  <c r="E8" i="84"/>
  <c r="E4" i="84"/>
  <c r="E9" i="84"/>
  <c r="E10" i="84"/>
  <c r="E11" i="84"/>
  <c r="E12" i="84"/>
  <c r="E13" i="84"/>
  <c r="E14" i="84"/>
  <c r="E15" i="84"/>
  <c r="D9" i="84"/>
  <c r="D17" i="84"/>
  <c r="D6" i="84"/>
  <c r="D16" i="84"/>
  <c r="D5" i="84"/>
  <c r="D15" i="84"/>
  <c r="BC19" i="83"/>
  <c r="BE55" i="83"/>
  <c r="BE72" i="83"/>
  <c r="BE8" i="83"/>
  <c r="BC67" i="83"/>
  <c r="BE103" i="83"/>
  <c r="BE39" i="83"/>
  <c r="BE23" i="83"/>
  <c r="BC98" i="83"/>
  <c r="BC50" i="83"/>
  <c r="BC34" i="83"/>
  <c r="BC18" i="83"/>
  <c r="BE102" i="83"/>
  <c r="BE86" i="83"/>
  <c r="BE70" i="83"/>
  <c r="BE54" i="83"/>
  <c r="BE38" i="83"/>
  <c r="BE22" i="83"/>
  <c r="BC6" i="83"/>
  <c r="BC89" i="83"/>
  <c r="BC73" i="83"/>
  <c r="BC57" i="83"/>
  <c r="BC41" i="83"/>
  <c r="BC25" i="83"/>
  <c r="BC9" i="83"/>
  <c r="BE93" i="83"/>
  <c r="BE77" i="83"/>
  <c r="BE61" i="83"/>
  <c r="BE45" i="83"/>
  <c r="BE29" i="83"/>
  <c r="BE13" i="83"/>
  <c r="BC96" i="83"/>
  <c r="BC80" i="83"/>
  <c r="BC64" i="83"/>
  <c r="BC48" i="83"/>
  <c r="BC32" i="83"/>
  <c r="BC16" i="83"/>
  <c r="BE100" i="83"/>
  <c r="BE84" i="83"/>
  <c r="BE68" i="83"/>
  <c r="BE52" i="83"/>
  <c r="BE36" i="83"/>
  <c r="BE20" i="83"/>
  <c r="BC95" i="83"/>
  <c r="BG95" i="83" s="1"/>
  <c r="BH95" i="83" s="1"/>
  <c r="BC79" i="83"/>
  <c r="BC63" i="83"/>
  <c r="BC47" i="83"/>
  <c r="BC31" i="83"/>
  <c r="BC15" i="83"/>
  <c r="BG15" i="83" s="1"/>
  <c r="BH15" i="83" s="1"/>
  <c r="BE99" i="83"/>
  <c r="BE83" i="83"/>
  <c r="BE67" i="83"/>
  <c r="BE51" i="83"/>
  <c r="BE35" i="83"/>
  <c r="BE19" i="83"/>
  <c r="BC82" i="83"/>
  <c r="BC94" i="83"/>
  <c r="BC78" i="83"/>
  <c r="BC62" i="83"/>
  <c r="BG62" i="83" s="1"/>
  <c r="BH62" i="83" s="1"/>
  <c r="BC46" i="83"/>
  <c r="BC30" i="83"/>
  <c r="BC14" i="83"/>
  <c r="BG14" i="83" s="1"/>
  <c r="BH14" i="83" s="1"/>
  <c r="BE98" i="83"/>
  <c r="BE82" i="83"/>
  <c r="BE66" i="83"/>
  <c r="BE50" i="83"/>
  <c r="BE34" i="83"/>
  <c r="BE18" i="83"/>
  <c r="BC101" i="83"/>
  <c r="BC85" i="83"/>
  <c r="BC69" i="83"/>
  <c r="BC53" i="83"/>
  <c r="BC37" i="83"/>
  <c r="BC21" i="83"/>
  <c r="BE105" i="83"/>
  <c r="BE89" i="83"/>
  <c r="BE73" i="83"/>
  <c r="BE57" i="83"/>
  <c r="BE41" i="83"/>
  <c r="BE25" i="83"/>
  <c r="BE9" i="83"/>
  <c r="BC92" i="83"/>
  <c r="BC76" i="83"/>
  <c r="BC60" i="83"/>
  <c r="BC44" i="83"/>
  <c r="BC28" i="83"/>
  <c r="BG28" i="83" s="1"/>
  <c r="BH28" i="83" s="1"/>
  <c r="BC12" i="83"/>
  <c r="BE96" i="83"/>
  <c r="BE80" i="83"/>
  <c r="BE64" i="83"/>
  <c r="BE48" i="83"/>
  <c r="BE32" i="83"/>
  <c r="BE16" i="83"/>
  <c r="BC105" i="83"/>
  <c r="BC91" i="83"/>
  <c r="BC75" i="83"/>
  <c r="BG75" i="83" s="1"/>
  <c r="BH75" i="83" s="1"/>
  <c r="BC59" i="83"/>
  <c r="BC43" i="83"/>
  <c r="BC27" i="83"/>
  <c r="BC11" i="83"/>
  <c r="BE95" i="83"/>
  <c r="BE79" i="83"/>
  <c r="BE63" i="83"/>
  <c r="BE47" i="83"/>
  <c r="BE31" i="83"/>
  <c r="BE11" i="83"/>
  <c r="BC66" i="83"/>
  <c r="BG66" i="83" s="1"/>
  <c r="BH66" i="83" s="1"/>
  <c r="BC90" i="83"/>
  <c r="BC74" i="83"/>
  <c r="BC58" i="83"/>
  <c r="BC42" i="83"/>
  <c r="BC26" i="83"/>
  <c r="BG26" i="83" s="1"/>
  <c r="BH26" i="83" s="1"/>
  <c r="BC10" i="83"/>
  <c r="BE94" i="83"/>
  <c r="BE78" i="83"/>
  <c r="BE62" i="83"/>
  <c r="BE46" i="83"/>
  <c r="BE30" i="83"/>
  <c r="BE14" i="83"/>
  <c r="BC97" i="83"/>
  <c r="BC81" i="83"/>
  <c r="BC65" i="83"/>
  <c r="BC49" i="83"/>
  <c r="BC33" i="83"/>
  <c r="BC17" i="83"/>
  <c r="BE101" i="83"/>
  <c r="BE85" i="83"/>
  <c r="BE69" i="83"/>
  <c r="BE53" i="83"/>
  <c r="BE37" i="83"/>
  <c r="BE21" i="83"/>
  <c r="BC104" i="83"/>
  <c r="BC88" i="83"/>
  <c r="BC72" i="83"/>
  <c r="BC56" i="83"/>
  <c r="BC40" i="83"/>
  <c r="BG40" i="83" s="1"/>
  <c r="BH40" i="83" s="1"/>
  <c r="BC24" i="83"/>
  <c r="BC8" i="83"/>
  <c r="BE92" i="83"/>
  <c r="BE76" i="83"/>
  <c r="BE60" i="83"/>
  <c r="BE44" i="83"/>
  <c r="BE28" i="83"/>
  <c r="BE12" i="83"/>
  <c r="BC103" i="83"/>
  <c r="BC87" i="83"/>
  <c r="BC71" i="83"/>
  <c r="BC55" i="83"/>
  <c r="BC39" i="83"/>
  <c r="BC23" i="83"/>
  <c r="BG23" i="83" s="1"/>
  <c r="BH23" i="83" s="1"/>
  <c r="BC7" i="83"/>
  <c r="BE91" i="83"/>
  <c r="BE75" i="83"/>
  <c r="BE59" i="83"/>
  <c r="BE43" i="83"/>
  <c r="BE27" i="83"/>
  <c r="BE7" i="83"/>
  <c r="BD9" i="83"/>
  <c r="S50" i="81"/>
  <c r="T50" i="81" s="1"/>
  <c r="S49" i="81"/>
  <c r="T49" i="81" s="1"/>
  <c r="S44" i="81"/>
  <c r="T44" i="81" s="1"/>
  <c r="S46" i="81"/>
  <c r="T46" i="81" s="1"/>
  <c r="S53" i="81"/>
  <c r="T53" i="81" s="1"/>
  <c r="S45" i="81"/>
  <c r="T45" i="81" s="1"/>
  <c r="S52" i="81"/>
  <c r="T52" i="81" s="1"/>
  <c r="S48" i="81"/>
  <c r="T48" i="81" s="1"/>
  <c r="S51" i="81"/>
  <c r="T51" i="81" s="1"/>
  <c r="R29" i="81"/>
  <c r="S35" i="81" s="1"/>
  <c r="T35" i="81" s="1"/>
  <c r="R16" i="81"/>
  <c r="S20" i="81" s="1"/>
  <c r="T20" i="81" s="1"/>
  <c r="R3" i="81"/>
  <c r="S6" i="81" s="1"/>
  <c r="T6" i="81" s="1"/>
  <c r="BG32" i="83" l="1"/>
  <c r="BH32" i="83" s="1"/>
  <c r="BG53" i="83"/>
  <c r="BH53" i="83" s="1"/>
  <c r="BG198" i="83"/>
  <c r="BH198" i="83" s="1"/>
  <c r="BG44" i="83"/>
  <c r="BH44" i="83" s="1"/>
  <c r="BG101" i="83"/>
  <c r="BH101" i="83" s="1"/>
  <c r="BG315" i="83"/>
  <c r="BH315" i="83" s="1"/>
  <c r="BG499" i="83"/>
  <c r="BH499" i="83" s="1"/>
  <c r="BG320" i="83"/>
  <c r="BH320" i="83" s="1"/>
  <c r="BG9" i="83"/>
  <c r="BH9" i="83" s="1"/>
  <c r="BG142" i="83"/>
  <c r="BH142" i="83" s="1"/>
  <c r="BG504" i="83"/>
  <c r="BH504" i="83" s="1"/>
  <c r="BG402" i="83"/>
  <c r="BH402" i="83" s="1"/>
  <c r="BG444" i="83"/>
  <c r="BH444" i="83" s="1"/>
  <c r="BG449" i="83"/>
  <c r="BH449" i="83" s="1"/>
  <c r="BG490" i="83"/>
  <c r="BH490" i="83" s="1"/>
  <c r="BG277" i="83"/>
  <c r="BH277" i="83" s="1"/>
  <c r="BG233" i="83"/>
  <c r="BH233" i="83" s="1"/>
  <c r="BG335" i="83"/>
  <c r="BH335" i="83" s="1"/>
  <c r="BG248" i="83"/>
  <c r="BH248" i="83" s="1"/>
  <c r="BG256" i="83"/>
  <c r="BH256" i="83" s="1"/>
  <c r="BG456" i="83"/>
  <c r="BH456" i="83" s="1"/>
  <c r="BG144" i="83"/>
  <c r="BH144" i="83" s="1"/>
  <c r="BG308" i="83"/>
  <c r="BH308" i="83" s="1"/>
  <c r="BG309" i="83"/>
  <c r="BH309" i="83" s="1"/>
  <c r="BG292" i="83"/>
  <c r="BH292" i="83" s="1"/>
  <c r="BG205" i="83"/>
  <c r="BH205" i="83" s="1"/>
  <c r="BG279" i="83"/>
  <c r="BH279" i="83" s="1"/>
  <c r="BG196" i="83"/>
  <c r="BH196" i="83" s="1"/>
  <c r="BG288" i="83"/>
  <c r="BH288" i="83" s="1"/>
  <c r="BG367" i="83"/>
  <c r="BH367" i="83" s="1"/>
  <c r="BG146" i="83"/>
  <c r="BH146" i="83" s="1"/>
  <c r="BG126" i="83"/>
  <c r="BH126" i="83" s="1"/>
  <c r="BG182" i="83"/>
  <c r="BH182" i="83" s="1"/>
  <c r="BG137" i="83"/>
  <c r="BH137" i="83" s="1"/>
  <c r="BG419" i="83"/>
  <c r="BH419" i="83" s="1"/>
  <c r="BG147" i="83"/>
  <c r="BH147" i="83" s="1"/>
  <c r="AZ99" i="93"/>
  <c r="BG91" i="83"/>
  <c r="BH91" i="83" s="1"/>
  <c r="AZ112" i="93"/>
  <c r="BG104" i="83"/>
  <c r="BH104" i="83" s="1"/>
  <c r="AZ68" i="93"/>
  <c r="BG60" i="83"/>
  <c r="BH60" i="83" s="1"/>
  <c r="AZ54" i="93"/>
  <c r="BG46" i="83"/>
  <c r="BH46" i="83" s="1"/>
  <c r="AZ39" i="93"/>
  <c r="BG31" i="83"/>
  <c r="BH31" i="83" s="1"/>
  <c r="AZ33" i="93"/>
  <c r="BG25" i="83"/>
  <c r="BH25" i="83" s="1"/>
  <c r="AZ26" i="93"/>
  <c r="BG18" i="83"/>
  <c r="BH18" i="83" s="1"/>
  <c r="BG263" i="83"/>
  <c r="BH263" i="83" s="1"/>
  <c r="BG226" i="83"/>
  <c r="BH226" i="83" s="1"/>
  <c r="BG237" i="83"/>
  <c r="BH237" i="83" s="1"/>
  <c r="BG382" i="83"/>
  <c r="BH382" i="83" s="1"/>
  <c r="BG254" i="83"/>
  <c r="BH254" i="83" s="1"/>
  <c r="BG435" i="83"/>
  <c r="BH435" i="83" s="1"/>
  <c r="BG259" i="83"/>
  <c r="BH259" i="83" s="1"/>
  <c r="BG113" i="83"/>
  <c r="BH113" i="83" s="1"/>
  <c r="BG372" i="83"/>
  <c r="BH372" i="83" s="1"/>
  <c r="BG407" i="83"/>
  <c r="BH407" i="83" s="1"/>
  <c r="BG299" i="83"/>
  <c r="BH299" i="83" s="1"/>
  <c r="BG455" i="83"/>
  <c r="BH455" i="83" s="1"/>
  <c r="BD265" i="83"/>
  <c r="BG266" i="83" s="1"/>
  <c r="BH266" i="83" s="1"/>
  <c r="AZ71" i="93"/>
  <c r="BG63" i="83"/>
  <c r="BH63" i="83" s="1"/>
  <c r="BG414" i="83"/>
  <c r="BH414" i="83" s="1"/>
  <c r="BG357" i="83"/>
  <c r="BH357" i="83" s="1"/>
  <c r="BG272" i="83"/>
  <c r="BH272" i="83" s="1"/>
  <c r="BG447" i="83"/>
  <c r="BH447" i="83" s="1"/>
  <c r="BG175" i="83"/>
  <c r="BH175" i="83" s="1"/>
  <c r="BG405" i="83"/>
  <c r="BH405" i="83" s="1"/>
  <c r="BG108" i="83"/>
  <c r="BH108" i="83" s="1"/>
  <c r="BG141" i="83"/>
  <c r="BH141" i="83" s="1"/>
  <c r="BG396" i="83"/>
  <c r="BH396" i="83" s="1"/>
  <c r="BG130" i="83"/>
  <c r="BH130" i="83" s="1"/>
  <c r="BG284" i="83"/>
  <c r="BH284" i="83" s="1"/>
  <c r="BG225" i="83"/>
  <c r="BH225" i="83" s="1"/>
  <c r="BG344" i="83"/>
  <c r="BH344" i="83" s="1"/>
  <c r="BG124" i="83"/>
  <c r="BH124" i="83" s="1"/>
  <c r="BG494" i="83"/>
  <c r="BH494" i="83" s="1"/>
  <c r="BG185" i="83"/>
  <c r="BH185" i="83" s="1"/>
  <c r="BG110" i="83"/>
  <c r="BH110" i="83" s="1"/>
  <c r="BG158" i="83"/>
  <c r="BH158" i="83" s="1"/>
  <c r="BG369" i="83"/>
  <c r="BH369" i="83" s="1"/>
  <c r="BG208" i="83"/>
  <c r="BH208" i="83" s="1"/>
  <c r="BG212" i="83"/>
  <c r="BH212" i="83" s="1"/>
  <c r="BG115" i="83"/>
  <c r="BH115" i="83" s="1"/>
  <c r="BG295" i="83"/>
  <c r="BH295" i="83" s="1"/>
  <c r="BG232" i="83"/>
  <c r="BH232" i="83" s="1"/>
  <c r="BG487" i="83"/>
  <c r="BH487" i="83" s="1"/>
  <c r="BD467" i="83"/>
  <c r="BG468" i="83" s="1"/>
  <c r="BH468" i="83" s="1"/>
  <c r="BD153" i="83"/>
  <c r="AZ56" i="93"/>
  <c r="BG48" i="83"/>
  <c r="BH48" i="83" s="1"/>
  <c r="AZ102" i="93"/>
  <c r="BG94" i="83"/>
  <c r="BH94" i="83" s="1"/>
  <c r="AZ87" i="93"/>
  <c r="BG79" i="83"/>
  <c r="BH79" i="83" s="1"/>
  <c r="AZ81" i="93"/>
  <c r="BG73" i="83"/>
  <c r="BH73" i="83" s="1"/>
  <c r="BG475" i="83"/>
  <c r="BH475" i="83" s="1"/>
  <c r="BG326" i="83"/>
  <c r="BH326" i="83" s="1"/>
  <c r="BG328" i="83"/>
  <c r="BH328" i="83" s="1"/>
  <c r="BG327" i="83"/>
  <c r="BH327" i="83" s="1"/>
  <c r="BG218" i="83"/>
  <c r="BH218" i="83" s="1"/>
  <c r="BG443" i="83"/>
  <c r="BH443" i="83" s="1"/>
  <c r="BG393" i="83"/>
  <c r="BH393" i="83" s="1"/>
  <c r="BG384" i="83"/>
  <c r="BH384" i="83" s="1"/>
  <c r="BG169" i="83"/>
  <c r="BH169" i="83" s="1"/>
  <c r="BG361" i="83"/>
  <c r="BH361" i="83" s="1"/>
  <c r="BG298" i="83"/>
  <c r="BH298" i="83" s="1"/>
  <c r="BG425" i="83"/>
  <c r="BH425" i="83" s="1"/>
  <c r="BG383" i="83"/>
  <c r="BH383" i="83" s="1"/>
  <c r="BG313" i="83"/>
  <c r="BH313" i="83" s="1"/>
  <c r="BG261" i="83"/>
  <c r="BH261" i="83" s="1"/>
  <c r="BG148" i="83"/>
  <c r="BH148" i="83" s="1"/>
  <c r="BD106" i="83"/>
  <c r="BG107" i="83" s="1"/>
  <c r="BH107" i="83" s="1"/>
  <c r="AZ104" i="93"/>
  <c r="BG96" i="83"/>
  <c r="BH96" i="83" s="1"/>
  <c r="BG486" i="83"/>
  <c r="BH486" i="83" s="1"/>
  <c r="BG268" i="83"/>
  <c r="BH268" i="83" s="1"/>
  <c r="BG125" i="83"/>
  <c r="BH125" i="83" s="1"/>
  <c r="BG479" i="83"/>
  <c r="BH479" i="83" s="1"/>
  <c r="BG311" i="83"/>
  <c r="BH311" i="83" s="1"/>
  <c r="BG391" i="83"/>
  <c r="BH391" i="83" s="1"/>
  <c r="BG341" i="83"/>
  <c r="BH341" i="83" s="1"/>
  <c r="BG368" i="83"/>
  <c r="BH368" i="83" s="1"/>
  <c r="BG433" i="83"/>
  <c r="BH433" i="83" s="1"/>
  <c r="BG174" i="83"/>
  <c r="BH174" i="83" s="1"/>
  <c r="BG332" i="83"/>
  <c r="BH332" i="83" s="1"/>
  <c r="BG260" i="83"/>
  <c r="BH260" i="83" s="1"/>
  <c r="BG353" i="83"/>
  <c r="BH353" i="83" s="1"/>
  <c r="BG221" i="83"/>
  <c r="BH221" i="83" s="1"/>
  <c r="BG121" i="83"/>
  <c r="BH121" i="83" s="1"/>
  <c r="BG241" i="83"/>
  <c r="BH241" i="83" s="1"/>
  <c r="BG246" i="83"/>
  <c r="BH246" i="83" s="1"/>
  <c r="BG207" i="83"/>
  <c r="BH207" i="83" s="1"/>
  <c r="BG323" i="83"/>
  <c r="BH323" i="83" s="1"/>
  <c r="BG112" i="83"/>
  <c r="BH112" i="83" s="1"/>
  <c r="BG473" i="83"/>
  <c r="BH473" i="83" s="1"/>
  <c r="BD422" i="83"/>
  <c r="BG423" i="83" s="1"/>
  <c r="BH423" i="83" s="1"/>
  <c r="AZ15" i="93"/>
  <c r="BG7" i="83"/>
  <c r="BH7" i="83" s="1"/>
  <c r="AZ14" i="93"/>
  <c r="BG6" i="83"/>
  <c r="BH6" i="83" s="1"/>
  <c r="BG213" i="83"/>
  <c r="BH213" i="83" s="1"/>
  <c r="BG461" i="83"/>
  <c r="BH461" i="83" s="1"/>
  <c r="BG303" i="83"/>
  <c r="BH303" i="83" s="1"/>
  <c r="BG167" i="83"/>
  <c r="BH167" i="83" s="1"/>
  <c r="BG485" i="83"/>
  <c r="BH485" i="83" s="1"/>
  <c r="BG346" i="83"/>
  <c r="BH346" i="83" s="1"/>
  <c r="BG214" i="83"/>
  <c r="BH214" i="83" s="1"/>
  <c r="BG122" i="83"/>
  <c r="BH122" i="83" s="1"/>
  <c r="BG264" i="83"/>
  <c r="BH264" i="83" s="1"/>
  <c r="BG206" i="83"/>
  <c r="BH206" i="83" s="1"/>
  <c r="BG505" i="83"/>
  <c r="BH505" i="83" s="1"/>
  <c r="BG244" i="83"/>
  <c r="BH244" i="83" s="1"/>
  <c r="BG331" i="83"/>
  <c r="BH331" i="83" s="1"/>
  <c r="BG270" i="83"/>
  <c r="BH270" i="83" s="1"/>
  <c r="BG187" i="83"/>
  <c r="BH187" i="83" s="1"/>
  <c r="BG192" i="83"/>
  <c r="BH192" i="83" s="1"/>
  <c r="BG434" i="83"/>
  <c r="BH434" i="83" s="1"/>
  <c r="BD199" i="83"/>
  <c r="BG200" i="83" s="1"/>
  <c r="BH200" i="83" s="1"/>
  <c r="BG329" i="83"/>
  <c r="BH329" i="83" s="1"/>
  <c r="BG360" i="83"/>
  <c r="BH360" i="83" s="1"/>
  <c r="BG243" i="83"/>
  <c r="BH243" i="83" s="1"/>
  <c r="BG151" i="83"/>
  <c r="BH151" i="83" s="1"/>
  <c r="BG136" i="83"/>
  <c r="BH136" i="83" s="1"/>
  <c r="BG307" i="83"/>
  <c r="BH307" i="83" s="1"/>
  <c r="BG392" i="83"/>
  <c r="BH392" i="83" s="1"/>
  <c r="BG152" i="83"/>
  <c r="BH152" i="83" s="1"/>
  <c r="BG210" i="83"/>
  <c r="BH210" i="83" s="1"/>
  <c r="BG297" i="83"/>
  <c r="BH297" i="83" s="1"/>
  <c r="BG497" i="83"/>
  <c r="BH497" i="83" s="1"/>
  <c r="BG262" i="83"/>
  <c r="BH262" i="83" s="1"/>
  <c r="BG330" i="83"/>
  <c r="BH330" i="83" s="1"/>
  <c r="BG281" i="83"/>
  <c r="BH281" i="83" s="1"/>
  <c r="BG280" i="83"/>
  <c r="BH280" i="83" s="1"/>
  <c r="BG242" i="83"/>
  <c r="BH242" i="83" s="1"/>
  <c r="BG501" i="83"/>
  <c r="BH501" i="83" s="1"/>
  <c r="BD487" i="83"/>
  <c r="BG488" i="83" s="1"/>
  <c r="BH488" i="83" s="1"/>
  <c r="BD115" i="83"/>
  <c r="BG116" i="83" s="1"/>
  <c r="BH116" i="83" s="1"/>
  <c r="BD385" i="83"/>
  <c r="BG386" i="83" s="1"/>
  <c r="BH386" i="83" s="1"/>
  <c r="BG317" i="83"/>
  <c r="BH317" i="83" s="1"/>
  <c r="BG10" i="83"/>
  <c r="BH10" i="83" s="1"/>
  <c r="BG223" i="83"/>
  <c r="BH223" i="83" s="1"/>
  <c r="BG345" i="83"/>
  <c r="BH345" i="83" s="1"/>
  <c r="BG133" i="83"/>
  <c r="BH133" i="83" s="1"/>
  <c r="BG301" i="83"/>
  <c r="BH301" i="83" s="1"/>
  <c r="BG347" i="83"/>
  <c r="BH347" i="83" s="1"/>
  <c r="BG364" i="83"/>
  <c r="BH364" i="83" s="1"/>
  <c r="BG240" i="83"/>
  <c r="BH240" i="83" s="1"/>
  <c r="BG201" i="83"/>
  <c r="BH201" i="83" s="1"/>
  <c r="BG190" i="83"/>
  <c r="BH190" i="83" s="1"/>
  <c r="BG333" i="83"/>
  <c r="BH333" i="83" s="1"/>
  <c r="BG338" i="83"/>
  <c r="BH338" i="83" s="1"/>
  <c r="BG227" i="83"/>
  <c r="BH227" i="83" s="1"/>
  <c r="BG398" i="83"/>
  <c r="BH398" i="83" s="1"/>
  <c r="BG188" i="83"/>
  <c r="BH188" i="83" s="1"/>
  <c r="BD175" i="83"/>
  <c r="BG176" i="83" s="1"/>
  <c r="BH176" i="83" s="1"/>
  <c r="BD338" i="83"/>
  <c r="BG339" i="83" s="1"/>
  <c r="BH339" i="83" s="1"/>
  <c r="BD505" i="83"/>
  <c r="AZ77" i="93"/>
  <c r="BG69" i="83"/>
  <c r="BH69" i="83" s="1"/>
  <c r="AZ47" i="93"/>
  <c r="BG39" i="83"/>
  <c r="BH39" i="83" s="1"/>
  <c r="AZ41" i="93"/>
  <c r="BG33" i="83"/>
  <c r="BH33" i="83" s="1"/>
  <c r="AZ19" i="93"/>
  <c r="BG11" i="83"/>
  <c r="BH11" i="83" s="1"/>
  <c r="BG354" i="83"/>
  <c r="BH354" i="83" s="1"/>
  <c r="BG159" i="83"/>
  <c r="BH159" i="83" s="1"/>
  <c r="BG287" i="83"/>
  <c r="BH287" i="83" s="1"/>
  <c r="BG235" i="83"/>
  <c r="BH235" i="83" s="1"/>
  <c r="BG439" i="83"/>
  <c r="BH439" i="83" s="1"/>
  <c r="BG481" i="83"/>
  <c r="BH481" i="83" s="1"/>
  <c r="BG291" i="83"/>
  <c r="BH291" i="83" s="1"/>
  <c r="BG195" i="83"/>
  <c r="BH195" i="83" s="1"/>
  <c r="BG370" i="83"/>
  <c r="BH370" i="83" s="1"/>
  <c r="BG429" i="83"/>
  <c r="BH429" i="83" s="1"/>
  <c r="BG503" i="83"/>
  <c r="BH503" i="83" s="1"/>
  <c r="BG186" i="83"/>
  <c r="BH186" i="83" s="1"/>
  <c r="BG387" i="83"/>
  <c r="BH387" i="83" s="1"/>
  <c r="BG374" i="83"/>
  <c r="BH374" i="83" s="1"/>
  <c r="BG321" i="83"/>
  <c r="BH321" i="83" s="1"/>
  <c r="BG251" i="83"/>
  <c r="BH251" i="83" s="1"/>
  <c r="BG171" i="83"/>
  <c r="BH171" i="83" s="1"/>
  <c r="BG421" i="83"/>
  <c r="BH421" i="83" s="1"/>
  <c r="BG409" i="83"/>
  <c r="BH409" i="83" s="1"/>
  <c r="BG276" i="83"/>
  <c r="BH276" i="83" s="1"/>
  <c r="BF342" i="83"/>
  <c r="BD361" i="83"/>
  <c r="BG362" i="83" s="1"/>
  <c r="BH362" i="83" s="1"/>
  <c r="BD468" i="83"/>
  <c r="BG469" i="83" s="1"/>
  <c r="BH469" i="83" s="1"/>
  <c r="BD274" i="83"/>
  <c r="BG275" i="83" s="1"/>
  <c r="BH275" i="83" s="1"/>
  <c r="AZ64" i="93"/>
  <c r="BG56" i="83"/>
  <c r="BH56" i="83" s="1"/>
  <c r="AZ35" i="93"/>
  <c r="BG27" i="83"/>
  <c r="BH27" i="83" s="1"/>
  <c r="AZ20" i="93"/>
  <c r="BG12" i="83"/>
  <c r="BH12" i="83" s="1"/>
  <c r="BG428" i="83"/>
  <c r="BH428" i="83" s="1"/>
  <c r="BG491" i="83"/>
  <c r="BH491" i="83" s="1"/>
  <c r="BG257" i="83"/>
  <c r="BH257" i="83" s="1"/>
  <c r="BG145" i="83"/>
  <c r="BH145" i="83" s="1"/>
  <c r="BG224" i="83"/>
  <c r="BH224" i="83" s="1"/>
  <c r="BG390" i="83"/>
  <c r="BH390" i="83" s="1"/>
  <c r="BG273" i="83"/>
  <c r="BH273" i="83" s="1"/>
  <c r="BG138" i="83"/>
  <c r="BH138" i="83" s="1"/>
  <c r="BG293" i="83"/>
  <c r="BH293" i="83" s="1"/>
  <c r="BG302" i="83"/>
  <c r="BH302" i="83" s="1"/>
  <c r="BG406" i="83"/>
  <c r="BH406" i="83" s="1"/>
  <c r="BG132" i="83"/>
  <c r="BH132" i="83" s="1"/>
  <c r="BG236" i="83"/>
  <c r="BH236" i="83" s="1"/>
  <c r="BG197" i="83"/>
  <c r="BH197" i="83" s="1"/>
  <c r="BG417" i="83"/>
  <c r="BH417" i="83" s="1"/>
  <c r="BG177" i="83"/>
  <c r="BH177" i="83" s="1"/>
  <c r="BG123" i="83"/>
  <c r="BH123" i="83" s="1"/>
  <c r="BG411" i="83"/>
  <c r="BH411" i="83" s="1"/>
  <c r="BG342" i="83"/>
  <c r="BH342" i="83" s="1"/>
  <c r="BG222" i="83"/>
  <c r="BH222" i="83" s="1"/>
  <c r="BD437" i="83"/>
  <c r="BG438" i="83" s="1"/>
  <c r="BH438" i="83" s="1"/>
  <c r="BD190" i="83"/>
  <c r="BG191" i="83" s="1"/>
  <c r="BH191" i="83" s="1"/>
  <c r="BG43" i="83"/>
  <c r="BH43" i="83" s="1"/>
  <c r="AZ29" i="93"/>
  <c r="BG21" i="83"/>
  <c r="BH21" i="83" s="1"/>
  <c r="BG441" i="83"/>
  <c r="BH441" i="83" s="1"/>
  <c r="BG400" i="83"/>
  <c r="BH400" i="83" s="1"/>
  <c r="BG199" i="83"/>
  <c r="BH199" i="83" s="1"/>
  <c r="BG109" i="83"/>
  <c r="BH109" i="83" s="1"/>
  <c r="BG465" i="83"/>
  <c r="BH465" i="83" s="1"/>
  <c r="BG271" i="83"/>
  <c r="BH271" i="83" s="1"/>
  <c r="BG162" i="83"/>
  <c r="BH162" i="83" s="1"/>
  <c r="BG467" i="83"/>
  <c r="BH467" i="83" s="1"/>
  <c r="BG219" i="83"/>
  <c r="BH219" i="83" s="1"/>
  <c r="BG381" i="83"/>
  <c r="BH381" i="83" s="1"/>
  <c r="BG135" i="83"/>
  <c r="BH135" i="83" s="1"/>
  <c r="BG168" i="83"/>
  <c r="BH168" i="83" s="1"/>
  <c r="BG375" i="83"/>
  <c r="BH375" i="83" s="1"/>
  <c r="BG181" i="83"/>
  <c r="BH181" i="83" s="1"/>
  <c r="BG153" i="83"/>
  <c r="BH153" i="83" s="1"/>
  <c r="BG285" i="83"/>
  <c r="BH285" i="83" s="1"/>
  <c r="BG336" i="83"/>
  <c r="BH336" i="83" s="1"/>
  <c r="BG366" i="83"/>
  <c r="BH366" i="83" s="1"/>
  <c r="BD435" i="83"/>
  <c r="BG436" i="83" s="1"/>
  <c r="BH436" i="83" s="1"/>
  <c r="BD273" i="83"/>
  <c r="BG274" i="83" s="1"/>
  <c r="BH274" i="83" s="1"/>
  <c r="BD254" i="83"/>
  <c r="BG255" i="83" s="1"/>
  <c r="BH255" i="83" s="1"/>
  <c r="BD48" i="83"/>
  <c r="AZ57" i="93" s="1"/>
  <c r="BD7" i="83"/>
  <c r="AZ16" i="93" s="1"/>
  <c r="BD54" i="83"/>
  <c r="AZ63" i="93" s="1"/>
  <c r="BD23" i="83"/>
  <c r="BG24" i="83" s="1"/>
  <c r="BH24" i="83" s="1"/>
  <c r="BE104" i="83"/>
  <c r="BE97" i="83"/>
  <c r="BE90" i="83"/>
  <c r="BC86" i="83"/>
  <c r="BG86" i="83" s="1"/>
  <c r="BH86" i="83" s="1"/>
  <c r="BF481" i="83"/>
  <c r="BF248" i="83"/>
  <c r="BD142" i="83"/>
  <c r="BG143" i="83" s="1"/>
  <c r="BH143" i="83" s="1"/>
  <c r="BD323" i="83"/>
  <c r="BG324" i="83" s="1"/>
  <c r="BH324" i="83" s="1"/>
  <c r="BD127" i="83"/>
  <c r="BG128" i="83" s="1"/>
  <c r="BH128" i="83" s="1"/>
  <c r="BD165" i="83"/>
  <c r="BG166" i="83" s="1"/>
  <c r="BH166" i="83" s="1"/>
  <c r="BD16" i="83"/>
  <c r="AZ25" i="93" s="1"/>
  <c r="BE231" i="83"/>
  <c r="BF216" i="83"/>
  <c r="BF386" i="83"/>
  <c r="BF399" i="83"/>
  <c r="BF370" i="83"/>
  <c r="BD412" i="83"/>
  <c r="BG413" i="83" s="1"/>
  <c r="BH413" i="83" s="1"/>
  <c r="BD501" i="83"/>
  <c r="BG502" i="83" s="1"/>
  <c r="BH502" i="83" s="1"/>
  <c r="BD473" i="83"/>
  <c r="BG474" i="83" s="1"/>
  <c r="BH474" i="83" s="1"/>
  <c r="BD201" i="83"/>
  <c r="BG202" i="83" s="1"/>
  <c r="BH202" i="83" s="1"/>
  <c r="BD82" i="83"/>
  <c r="BD56" i="83"/>
  <c r="AZ65" i="93" s="1"/>
  <c r="BD29" i="83"/>
  <c r="BD70" i="83"/>
  <c r="AZ79" i="93" s="1"/>
  <c r="BD87" i="83"/>
  <c r="BC20" i="83"/>
  <c r="BG20" i="83" s="1"/>
  <c r="BH20" i="83" s="1"/>
  <c r="BC13" i="83"/>
  <c r="BG13" i="83" s="1"/>
  <c r="BH13" i="83" s="1"/>
  <c r="BE6" i="83"/>
  <c r="BE222" i="83"/>
  <c r="BF344" i="83"/>
  <c r="BD421" i="83"/>
  <c r="BG422" i="83" s="1"/>
  <c r="BH422" i="83" s="1"/>
  <c r="BD249" i="83"/>
  <c r="BG250" i="83" s="1"/>
  <c r="BH250" i="83" s="1"/>
  <c r="BD479" i="83"/>
  <c r="BG480" i="83" s="1"/>
  <c r="BH480" i="83" s="1"/>
  <c r="BD202" i="83"/>
  <c r="BG203" i="83" s="1"/>
  <c r="BH203" i="83" s="1"/>
  <c r="BD66" i="83"/>
  <c r="AZ75" i="93" s="1"/>
  <c r="BE156" i="83"/>
  <c r="BF108" i="83"/>
  <c r="BF133" i="83"/>
  <c r="BF398" i="83"/>
  <c r="BF317" i="83"/>
  <c r="BF110" i="83"/>
  <c r="BD178" i="83"/>
  <c r="BG179" i="83" s="1"/>
  <c r="BH179" i="83" s="1"/>
  <c r="BD324" i="83"/>
  <c r="BG325" i="83" s="1"/>
  <c r="BH325" i="83" s="1"/>
  <c r="BD203" i="83"/>
  <c r="BG204" i="83" s="1"/>
  <c r="BH204" i="83" s="1"/>
  <c r="BD126" i="83"/>
  <c r="BG127" i="83" s="1"/>
  <c r="BH127" i="83" s="1"/>
  <c r="BF11" i="83"/>
  <c r="BD64" i="83"/>
  <c r="BD33" i="83"/>
  <c r="AZ42" i="93" s="1"/>
  <c r="BD86" i="83"/>
  <c r="AZ95" i="93" s="1"/>
  <c r="BC36" i="83"/>
  <c r="BC29" i="83"/>
  <c r="BG29" i="83" s="1"/>
  <c r="BH29" i="83" s="1"/>
  <c r="BC22" i="83"/>
  <c r="BG22" i="83" s="1"/>
  <c r="BH22" i="83" s="1"/>
  <c r="BC77" i="83"/>
  <c r="BG77" i="83" s="1"/>
  <c r="BH77" i="83" s="1"/>
  <c r="BC296" i="83"/>
  <c r="BG296" i="83" s="1"/>
  <c r="BH296" i="83" s="1"/>
  <c r="BF128" i="83"/>
  <c r="BF260" i="83"/>
  <c r="BD470" i="83"/>
  <c r="BG471" i="83" s="1"/>
  <c r="BH471" i="83" s="1"/>
  <c r="BD450" i="83"/>
  <c r="BG451" i="83" s="1"/>
  <c r="BH451" i="83" s="1"/>
  <c r="BD193" i="83"/>
  <c r="BG194" i="83" s="1"/>
  <c r="BH194" i="83" s="1"/>
  <c r="BD388" i="83"/>
  <c r="BG389" i="83" s="1"/>
  <c r="BH389" i="83" s="1"/>
  <c r="BC445" i="83"/>
  <c r="BG445" i="83" s="1"/>
  <c r="BH445" i="83" s="1"/>
  <c r="BE303" i="83"/>
  <c r="BF363" i="83"/>
  <c r="BF113" i="83"/>
  <c r="BD246" i="83"/>
  <c r="BG247" i="83" s="1"/>
  <c r="BH247" i="83" s="1"/>
  <c r="BD154" i="83"/>
  <c r="BG155" i="83" s="1"/>
  <c r="BH155" i="83" s="1"/>
  <c r="BD349" i="83"/>
  <c r="BG350" i="83" s="1"/>
  <c r="BH350" i="83" s="1"/>
  <c r="BE58" i="83"/>
  <c r="BF27" i="83"/>
  <c r="BD84" i="83"/>
  <c r="AZ93" i="93" s="1"/>
  <c r="BD41" i="83"/>
  <c r="AZ50" i="93" s="1"/>
  <c r="BD102" i="83"/>
  <c r="BE71" i="83"/>
  <c r="BC52" i="83"/>
  <c r="BC45" i="83"/>
  <c r="BG45" i="83" s="1"/>
  <c r="BH45" i="83" s="1"/>
  <c r="BC38" i="83"/>
  <c r="BG38" i="83" s="1"/>
  <c r="BH38" i="83" s="1"/>
  <c r="BC61" i="83"/>
  <c r="BG61" i="83" s="1"/>
  <c r="BH61" i="83" s="1"/>
  <c r="BC70" i="83"/>
  <c r="BG70" i="83" s="1"/>
  <c r="BH70" i="83" s="1"/>
  <c r="BE288" i="83"/>
  <c r="BD118" i="83"/>
  <c r="BG119" i="83" s="1"/>
  <c r="BH119" i="83" s="1"/>
  <c r="BD277" i="83"/>
  <c r="BG278" i="83" s="1"/>
  <c r="BH278" i="83" s="1"/>
  <c r="BE111" i="83"/>
  <c r="BF220" i="83"/>
  <c r="BF312" i="83"/>
  <c r="BF269" i="83"/>
  <c r="BD251" i="83"/>
  <c r="BG252" i="83" s="1"/>
  <c r="BH252" i="83" s="1"/>
  <c r="BD285" i="83"/>
  <c r="BG286" i="83" s="1"/>
  <c r="BH286" i="83" s="1"/>
  <c r="BD452" i="83"/>
  <c r="BG453" i="83" s="1"/>
  <c r="BH453" i="83" s="1"/>
  <c r="BD238" i="83"/>
  <c r="BG239" i="83" s="1"/>
  <c r="BH239" i="83" s="1"/>
  <c r="BE40" i="83"/>
  <c r="BD342" i="83"/>
  <c r="BG343" i="83" s="1"/>
  <c r="BH343" i="83" s="1"/>
  <c r="BD396" i="83"/>
  <c r="BG397" i="83" s="1"/>
  <c r="BH397" i="83" s="1"/>
  <c r="BD476" i="83"/>
  <c r="BG477" i="83" s="1"/>
  <c r="BH477" i="83" s="1"/>
  <c r="BD172" i="83"/>
  <c r="BG173" i="83" s="1"/>
  <c r="BH173" i="83" s="1"/>
  <c r="BD358" i="83"/>
  <c r="BG359" i="83" s="1"/>
  <c r="BH359" i="83" s="1"/>
  <c r="BF59" i="83"/>
  <c r="BD88" i="83"/>
  <c r="AZ97" i="93" s="1"/>
  <c r="BD49" i="83"/>
  <c r="AZ58" i="93" s="1"/>
  <c r="BD75" i="83"/>
  <c r="BG76" i="83" s="1"/>
  <c r="BH76" i="83" s="1"/>
  <c r="BE87" i="83"/>
  <c r="BC68" i="83"/>
  <c r="BG68" i="83" s="1"/>
  <c r="BH68" i="83" s="1"/>
  <c r="BC54" i="83"/>
  <c r="BG54" i="83" s="1"/>
  <c r="BH54" i="83" s="1"/>
  <c r="BC193" i="83"/>
  <c r="BG193" i="83" s="1"/>
  <c r="BH193" i="83" s="1"/>
  <c r="BF367" i="83"/>
  <c r="BD164" i="83"/>
  <c r="BG165" i="83" s="1"/>
  <c r="BH165" i="83" s="1"/>
  <c r="BD268" i="83"/>
  <c r="BG269" i="83" s="1"/>
  <c r="BH269" i="83" s="1"/>
  <c r="BD119" i="83"/>
  <c r="BG120" i="83" s="1"/>
  <c r="BH120" i="83" s="1"/>
  <c r="BE42" i="83"/>
  <c r="BF501" i="83"/>
  <c r="BD499" i="83"/>
  <c r="BG500" i="83" s="1"/>
  <c r="BH500" i="83" s="1"/>
  <c r="BD378" i="83"/>
  <c r="BG379" i="83" s="1"/>
  <c r="BH379" i="83" s="1"/>
  <c r="BD163" i="83"/>
  <c r="BG164" i="83" s="1"/>
  <c r="BH164" i="83" s="1"/>
  <c r="BD155" i="83"/>
  <c r="BG156" i="83" s="1"/>
  <c r="BH156" i="83" s="1"/>
  <c r="BE65" i="83"/>
  <c r="BD228" i="83"/>
  <c r="BG229" i="83" s="1"/>
  <c r="BH229" i="83" s="1"/>
  <c r="BD182" i="83"/>
  <c r="BG183" i="83" s="1"/>
  <c r="BH183" i="83" s="1"/>
  <c r="BD456" i="83"/>
  <c r="BG457" i="83" s="1"/>
  <c r="BH457" i="83" s="1"/>
  <c r="BD303" i="83"/>
  <c r="BG304" i="83" s="1"/>
  <c r="BH304" i="83" s="1"/>
  <c r="BD357" i="83"/>
  <c r="BG358" i="83" s="1"/>
  <c r="BH358" i="83" s="1"/>
  <c r="BD451" i="83"/>
  <c r="BG452" i="83" s="1"/>
  <c r="BH452" i="83" s="1"/>
  <c r="BD133" i="83"/>
  <c r="BG134" i="83" s="1"/>
  <c r="BH134" i="83" s="1"/>
  <c r="BD233" i="83"/>
  <c r="BG234" i="83" s="1"/>
  <c r="BH234" i="83" s="1"/>
  <c r="BD431" i="83"/>
  <c r="BG432" i="83" s="1"/>
  <c r="BH432" i="83" s="1"/>
  <c r="BD208" i="83"/>
  <c r="BG209" i="83" s="1"/>
  <c r="BH209" i="83" s="1"/>
  <c r="BD394" i="83"/>
  <c r="BG395" i="83" s="1"/>
  <c r="BH395" i="83" s="1"/>
  <c r="BF76" i="83"/>
  <c r="BD96" i="83"/>
  <c r="AZ105" i="93" s="1"/>
  <c r="BD57" i="83"/>
  <c r="AZ66" i="93" s="1"/>
  <c r="BD91" i="83"/>
  <c r="AZ100" i="93" s="1"/>
  <c r="BC35" i="83"/>
  <c r="BG35" i="83" s="1"/>
  <c r="BH35" i="83" s="1"/>
  <c r="BC84" i="83"/>
  <c r="BG84" i="83" s="1"/>
  <c r="BH84" i="83" s="1"/>
  <c r="BC93" i="83"/>
  <c r="BG93" i="83" s="1"/>
  <c r="BH93" i="83" s="1"/>
  <c r="BF437" i="83"/>
  <c r="BF403" i="83"/>
  <c r="BD400" i="83"/>
  <c r="BG401" i="83" s="1"/>
  <c r="BH401" i="83" s="1"/>
  <c r="BD436" i="83"/>
  <c r="BD215" i="83"/>
  <c r="BG216" i="83" s="1"/>
  <c r="BH216" i="83" s="1"/>
  <c r="BD63" i="83"/>
  <c r="AZ72" i="93" s="1"/>
  <c r="BC114" i="83"/>
  <c r="BG114" i="83" s="1"/>
  <c r="BH114" i="83" s="1"/>
  <c r="BF119" i="83"/>
  <c r="BF161" i="83"/>
  <c r="BF335" i="83"/>
  <c r="BD139" i="83"/>
  <c r="BD447" i="83"/>
  <c r="BG448" i="83" s="1"/>
  <c r="BH448" i="83" s="1"/>
  <c r="BD229" i="83"/>
  <c r="BG230" i="83" s="1"/>
  <c r="BH230" i="83" s="1"/>
  <c r="BD230" i="83"/>
  <c r="BG231" i="83" s="1"/>
  <c r="BH231" i="83" s="1"/>
  <c r="BD36" i="83"/>
  <c r="AZ45" i="93" s="1"/>
  <c r="BD160" i="83"/>
  <c r="BG161" i="83" s="1"/>
  <c r="BH161" i="83" s="1"/>
  <c r="BD426" i="83"/>
  <c r="BG427" i="83" s="1"/>
  <c r="BH427" i="83" s="1"/>
  <c r="BD264" i="83"/>
  <c r="BG265" i="83" s="1"/>
  <c r="BH265" i="83" s="1"/>
  <c r="BD227" i="83"/>
  <c r="BG228" i="83" s="1"/>
  <c r="BH228" i="83" s="1"/>
  <c r="BD491" i="83"/>
  <c r="BD339" i="83"/>
  <c r="BG340" i="83" s="1"/>
  <c r="BH340" i="83" s="1"/>
  <c r="BD393" i="83"/>
  <c r="BG394" i="83" s="1"/>
  <c r="BH394" i="83" s="1"/>
  <c r="BD494" i="83"/>
  <c r="BG495" i="83" s="1"/>
  <c r="BH495" i="83" s="1"/>
  <c r="BD169" i="83"/>
  <c r="BG170" i="83" s="1"/>
  <c r="BH170" i="83" s="1"/>
  <c r="BD355" i="83"/>
  <c r="BG356" i="83" s="1"/>
  <c r="BH356" i="83" s="1"/>
  <c r="BD497" i="83"/>
  <c r="BG498" i="83" s="1"/>
  <c r="BH498" i="83" s="1"/>
  <c r="BD244" i="83"/>
  <c r="BG245" i="83" s="1"/>
  <c r="BH245" i="83" s="1"/>
  <c r="BD248" i="83"/>
  <c r="BG249" i="83" s="1"/>
  <c r="BH249" i="83" s="1"/>
  <c r="BF92" i="83"/>
  <c r="BD104" i="83"/>
  <c r="AZ113" i="93" s="1"/>
  <c r="BD77" i="83"/>
  <c r="AZ86" i="93" s="1"/>
  <c r="BD35" i="83"/>
  <c r="BC51" i="83"/>
  <c r="BC100" i="83"/>
  <c r="BC111" i="83"/>
  <c r="BG111" i="83" s="1"/>
  <c r="BH111" i="83" s="1"/>
  <c r="BF360" i="83"/>
  <c r="BD402" i="83"/>
  <c r="BG403" i="83" s="1"/>
  <c r="BH403" i="83" s="1"/>
  <c r="BD288" i="83"/>
  <c r="BG289" i="83" s="1"/>
  <c r="BH289" i="83" s="1"/>
  <c r="BD445" i="83"/>
  <c r="BG446" i="83" s="1"/>
  <c r="BH446" i="83" s="1"/>
  <c r="BD364" i="83"/>
  <c r="BG365" i="83" s="1"/>
  <c r="BH365" i="83" s="1"/>
  <c r="BD97" i="83"/>
  <c r="AZ106" i="93" s="1"/>
  <c r="BE290" i="83"/>
  <c r="BC371" i="83"/>
  <c r="BG371" i="83" s="1"/>
  <c r="BH371" i="83" s="1"/>
  <c r="BD462" i="83"/>
  <c r="BG463" i="83" s="1"/>
  <c r="BH463" i="83" s="1"/>
  <c r="BD475" i="83"/>
  <c r="BG476" i="83" s="1"/>
  <c r="BH476" i="83" s="1"/>
  <c r="BD304" i="83"/>
  <c r="BG305" i="83" s="1"/>
  <c r="BH305" i="83" s="1"/>
  <c r="BD398" i="83"/>
  <c r="BG399" i="83" s="1"/>
  <c r="BH399" i="83" s="1"/>
  <c r="BF53" i="83"/>
  <c r="BD18" i="83"/>
  <c r="AZ27" i="93" s="1"/>
  <c r="BD81" i="83"/>
  <c r="AZ90" i="93" s="1"/>
  <c r="BD99" i="83"/>
  <c r="BC83" i="83"/>
  <c r="BE17" i="83"/>
  <c r="BE10" i="83"/>
  <c r="BC102" i="83"/>
  <c r="BG102" i="83" s="1"/>
  <c r="BH102" i="83" s="1"/>
  <c r="BE479" i="83"/>
  <c r="BC180" i="83"/>
  <c r="BG180" i="83" s="1"/>
  <c r="BH180" i="83" s="1"/>
  <c r="BF106" i="83"/>
  <c r="BF377" i="83"/>
  <c r="BF396" i="83"/>
  <c r="BD348" i="83"/>
  <c r="BG349" i="83" s="1"/>
  <c r="BH349" i="83" s="1"/>
  <c r="BD347" i="83"/>
  <c r="BG348" i="83" s="1"/>
  <c r="BH348" i="83" s="1"/>
  <c r="BD379" i="83"/>
  <c r="BG380" i="83" s="1"/>
  <c r="BH380" i="83" s="1"/>
  <c r="BD458" i="83"/>
  <c r="BG459" i="83" s="1"/>
  <c r="BH459" i="83" s="1"/>
  <c r="BE49" i="83"/>
  <c r="BE185" i="83"/>
  <c r="BD58" i="83"/>
  <c r="AZ67" i="93" s="1"/>
  <c r="BD89" i="83"/>
  <c r="AZ98" i="93" s="1"/>
  <c r="BD71" i="83"/>
  <c r="AZ80" i="93" s="1"/>
  <c r="BC99" i="83"/>
  <c r="BE33" i="83"/>
  <c r="BE26" i="83"/>
  <c r="BC442" i="83"/>
  <c r="BG442" i="83" s="1"/>
  <c r="BH442" i="83" s="1"/>
  <c r="BE108" i="83"/>
  <c r="BC282" i="83"/>
  <c r="BG282" i="83" s="1"/>
  <c r="BH282" i="83" s="1"/>
  <c r="BF441" i="83"/>
  <c r="BF207" i="83"/>
  <c r="BF124" i="83"/>
  <c r="BF214" i="83"/>
  <c r="BF389" i="83"/>
  <c r="BF281" i="83"/>
  <c r="BF310" i="83"/>
  <c r="BF383" i="83"/>
  <c r="BD210" i="83"/>
  <c r="BG211" i="83" s="1"/>
  <c r="BH211" i="83" s="1"/>
  <c r="BD188" i="83"/>
  <c r="BG189" i="83" s="1"/>
  <c r="BH189" i="83" s="1"/>
  <c r="BD425" i="83"/>
  <c r="BG426" i="83" s="1"/>
  <c r="BH426" i="83" s="1"/>
  <c r="BE24" i="83"/>
  <c r="BF450" i="83"/>
  <c r="BF257" i="83"/>
  <c r="BD350" i="83"/>
  <c r="BG351" i="83" s="1"/>
  <c r="BH351" i="83" s="1"/>
  <c r="BD299" i="83"/>
  <c r="BG300" i="83" s="1"/>
  <c r="BH300" i="83" s="1"/>
  <c r="BD471" i="83"/>
  <c r="BG472" i="83" s="1"/>
  <c r="BH472" i="83" s="1"/>
  <c r="BD105" i="83"/>
  <c r="BG106" i="83" s="1"/>
  <c r="BH106" i="83" s="1"/>
  <c r="BD116" i="83"/>
  <c r="BG117" i="83" s="1"/>
  <c r="BH117" i="83" s="1"/>
  <c r="BD266" i="83"/>
  <c r="BG267" i="83" s="1"/>
  <c r="BH267" i="83" s="1"/>
  <c r="BD237" i="83"/>
  <c r="BG238" i="83" s="1"/>
  <c r="BH238" i="83" s="1"/>
  <c r="BD293" i="83"/>
  <c r="BG294" i="83" s="1"/>
  <c r="BH294" i="83" s="1"/>
  <c r="BD40" i="83"/>
  <c r="AZ49" i="93" s="1"/>
  <c r="BD98" i="83"/>
  <c r="BD46" i="83"/>
  <c r="BG47" i="83" s="1"/>
  <c r="BH47" i="83" s="1"/>
  <c r="BD51" i="83"/>
  <c r="BE56" i="83"/>
  <c r="BE81" i="83"/>
  <c r="BE74" i="83"/>
  <c r="BE151" i="83"/>
  <c r="BF299" i="83"/>
  <c r="BD417" i="83"/>
  <c r="BG418" i="83" s="1"/>
  <c r="BH418" i="83" s="1"/>
  <c r="BD414" i="83"/>
  <c r="BG415" i="83" s="1"/>
  <c r="BH415" i="83" s="1"/>
  <c r="BD362" i="83"/>
  <c r="BG363" i="83" s="1"/>
  <c r="BH363" i="83" s="1"/>
  <c r="BC482" i="83"/>
  <c r="BG482" i="83" s="1"/>
  <c r="BH482" i="83" s="1"/>
  <c r="BE197" i="83"/>
  <c r="BF392" i="83"/>
  <c r="BD305" i="83"/>
  <c r="BG306" i="83" s="1"/>
  <c r="BH306" i="83" s="1"/>
  <c r="BD117" i="83"/>
  <c r="BG118" i="83" s="1"/>
  <c r="BH118" i="83" s="1"/>
  <c r="BD313" i="83"/>
  <c r="BG314" i="83" s="1"/>
  <c r="BH314" i="83" s="1"/>
  <c r="BD79" i="83"/>
  <c r="AZ88" i="93" s="1"/>
  <c r="BF410" i="83"/>
  <c r="BF402" i="83"/>
  <c r="BD214" i="83"/>
  <c r="BG215" i="83" s="1"/>
  <c r="BH215" i="83" s="1"/>
  <c r="BD376" i="83"/>
  <c r="BG377" i="83" s="1"/>
  <c r="BH377" i="83" s="1"/>
  <c r="BD162" i="83"/>
  <c r="BG163" i="83" s="1"/>
  <c r="BH163" i="83" s="1"/>
  <c r="AZ73" i="93"/>
  <c r="BG65" i="83"/>
  <c r="BH65" i="83" s="1"/>
  <c r="AZ111" i="93"/>
  <c r="BG103" i="83"/>
  <c r="BH103" i="83" s="1"/>
  <c r="AZ96" i="93"/>
  <c r="BG88" i="83"/>
  <c r="BH88" i="83" s="1"/>
  <c r="AZ89" i="93"/>
  <c r="BG81" i="83"/>
  <c r="BH81" i="83" s="1"/>
  <c r="AZ82" i="93"/>
  <c r="BG74" i="83"/>
  <c r="BH74" i="83" s="1"/>
  <c r="BG37" i="83"/>
  <c r="BH37" i="83" s="1"/>
  <c r="AZ38" i="93"/>
  <c r="BG30" i="83"/>
  <c r="BH30" i="83" s="1"/>
  <c r="AZ24" i="93"/>
  <c r="BG16" i="83"/>
  <c r="BH16" i="83" s="1"/>
  <c r="BG19" i="83"/>
  <c r="BH19" i="83" s="1"/>
  <c r="AZ46" i="93"/>
  <c r="BG154" i="83"/>
  <c r="BH154" i="83" s="1"/>
  <c r="BG404" i="83"/>
  <c r="BH404" i="83" s="1"/>
  <c r="BG388" i="83"/>
  <c r="BH388" i="83" s="1"/>
  <c r="BG258" i="83"/>
  <c r="BH258" i="83" s="1"/>
  <c r="BG217" i="83"/>
  <c r="BH217" i="83" s="1"/>
  <c r="BG184" i="83"/>
  <c r="BH184" i="83" s="1"/>
  <c r="BG157" i="83"/>
  <c r="BH157" i="83" s="1"/>
  <c r="BG319" i="83"/>
  <c r="BH319" i="83" s="1"/>
  <c r="BG493" i="83"/>
  <c r="BH493" i="83" s="1"/>
  <c r="BG385" i="83"/>
  <c r="BH385" i="83" s="1"/>
  <c r="BG334" i="83"/>
  <c r="BH334" i="83" s="1"/>
  <c r="BG437" i="83"/>
  <c r="BH437" i="83" s="1"/>
  <c r="BG378" i="83"/>
  <c r="BH378" i="83" s="1"/>
  <c r="BG492" i="83"/>
  <c r="BH492" i="83" s="1"/>
  <c r="BG373" i="83"/>
  <c r="BH373" i="83" s="1"/>
  <c r="BG316" i="83"/>
  <c r="BH316" i="83" s="1"/>
  <c r="BG149" i="83"/>
  <c r="BH149" i="83" s="1"/>
  <c r="BG431" i="83"/>
  <c r="BH431" i="83" s="1"/>
  <c r="BG220" i="83"/>
  <c r="BH220" i="83" s="1"/>
  <c r="BG129" i="83"/>
  <c r="BH129" i="83" s="1"/>
  <c r="BG352" i="83"/>
  <c r="BH352" i="83" s="1"/>
  <c r="BG483" i="83"/>
  <c r="BH483" i="83" s="1"/>
  <c r="BG355" i="83"/>
  <c r="BH355" i="83" s="1"/>
  <c r="BG290" i="83"/>
  <c r="BH290" i="83" s="1"/>
  <c r="BG140" i="83"/>
  <c r="BH140" i="83" s="1"/>
  <c r="BG160" i="83"/>
  <c r="BH160" i="83" s="1"/>
  <c r="BG172" i="83"/>
  <c r="BH172" i="83" s="1"/>
  <c r="BG412" i="83"/>
  <c r="BH412" i="83" s="1"/>
  <c r="BC489" i="83"/>
  <c r="BG489" i="83" s="1"/>
  <c r="BH489" i="83" s="1"/>
  <c r="AZ48" i="93"/>
  <c r="AZ36" i="93"/>
  <c r="AZ23" i="93"/>
  <c r="AZ22" i="93"/>
  <c r="AZ52" i="93"/>
  <c r="AZ17" i="93"/>
  <c r="AZ40" i="93"/>
  <c r="AZ51" i="93"/>
  <c r="AZ83" i="93"/>
  <c r="AZ74" i="93"/>
  <c r="AZ70" i="93"/>
  <c r="AZ109" i="93"/>
  <c r="AZ103" i="93"/>
  <c r="AZ31" i="93"/>
  <c r="AZ61" i="93"/>
  <c r="AZ18" i="93"/>
  <c r="AZ34" i="93"/>
  <c r="S38" i="81"/>
  <c r="T38" i="81" s="1"/>
  <c r="S34" i="81"/>
  <c r="T34" i="81" s="1"/>
  <c r="S31" i="81"/>
  <c r="T31" i="81" s="1"/>
  <c r="S37" i="81"/>
  <c r="T37" i="81" s="1"/>
  <c r="S33" i="81"/>
  <c r="T33" i="81" s="1"/>
  <c r="S40" i="81"/>
  <c r="T40" i="81" s="1"/>
  <c r="S36" i="81"/>
  <c r="T36" i="81" s="1"/>
  <c r="S32" i="81"/>
  <c r="T32" i="81" s="1"/>
  <c r="S39" i="81"/>
  <c r="T39" i="81" s="1"/>
  <c r="S27" i="81"/>
  <c r="T27" i="81" s="1"/>
  <c r="S23" i="81"/>
  <c r="T23" i="81" s="1"/>
  <c r="S19" i="81"/>
  <c r="T19" i="81" s="1"/>
  <c r="S26" i="81"/>
  <c r="T26" i="81" s="1"/>
  <c r="S25" i="81"/>
  <c r="T25" i="81" s="1"/>
  <c r="S21" i="81"/>
  <c r="T21" i="81" s="1"/>
  <c r="S22" i="81"/>
  <c r="T22" i="81" s="1"/>
  <c r="S18" i="81"/>
  <c r="T18" i="81" s="1"/>
  <c r="S24" i="81"/>
  <c r="T24" i="81" s="1"/>
  <c r="S13" i="81"/>
  <c r="T13" i="81" s="1"/>
  <c r="S9" i="81"/>
  <c r="T9" i="81" s="1"/>
  <c r="S11" i="81"/>
  <c r="T11" i="81" s="1"/>
  <c r="S7" i="81"/>
  <c r="T7" i="81" s="1"/>
  <c r="S12" i="81"/>
  <c r="T12" i="81" s="1"/>
  <c r="S8" i="81"/>
  <c r="T8" i="81" s="1"/>
  <c r="S5" i="81"/>
  <c r="T5" i="81" s="1"/>
  <c r="S10" i="81"/>
  <c r="T10" i="81" s="1"/>
  <c r="AZ37" i="93" l="1"/>
  <c r="BG59" i="83"/>
  <c r="BH59" i="83" s="1"/>
  <c r="BO3" i="83"/>
  <c r="AZ55" i="93"/>
  <c r="AZ110" i="93"/>
  <c r="AZ28" i="93"/>
  <c r="BG55" i="83"/>
  <c r="BH55" i="83" s="1"/>
  <c r="AZ32" i="93"/>
  <c r="AZ94" i="93"/>
  <c r="AZ84" i="93"/>
  <c r="BG83" i="83"/>
  <c r="BH83" i="83" s="1"/>
  <c r="AZ91" i="93"/>
  <c r="BG42" i="83"/>
  <c r="BH42" i="83" s="1"/>
  <c r="AZ76" i="93"/>
  <c r="AZ62" i="93"/>
  <c r="AZ78" i="93"/>
  <c r="BG78" i="83"/>
  <c r="BH78" i="83" s="1"/>
  <c r="AZ85" i="93"/>
  <c r="BG90" i="83"/>
  <c r="BH90" i="83" s="1"/>
  <c r="AZ92" i="93"/>
  <c r="BG89" i="83"/>
  <c r="BH89" i="83" s="1"/>
  <c r="AZ43" i="93"/>
  <c r="AZ69" i="93"/>
  <c r="AZ21" i="93"/>
  <c r="AZ60" i="93"/>
  <c r="BG52" i="83"/>
  <c r="BH52" i="83" s="1"/>
  <c r="BG36" i="83"/>
  <c r="BH36" i="83" s="1"/>
  <c r="AZ44" i="93"/>
  <c r="BG49" i="83"/>
  <c r="BH49" i="83" s="1"/>
  <c r="T5" i="93"/>
  <c r="U5" i="93" s="1"/>
  <c r="BG98" i="83"/>
  <c r="BH98" i="83" s="1"/>
  <c r="BG85" i="83"/>
  <c r="BH85" i="83" s="1"/>
  <c r="BG97" i="83"/>
  <c r="BH97" i="83" s="1"/>
  <c r="BG8" i="83"/>
  <c r="BH8" i="83" s="1"/>
  <c r="T6" i="93" s="1"/>
  <c r="U6" i="93" s="1"/>
  <c r="BG34" i="83"/>
  <c r="BH34" i="83" s="1"/>
  <c r="AZ30" i="93"/>
  <c r="BG58" i="83"/>
  <c r="BH58" i="83" s="1"/>
  <c r="BG50" i="83"/>
  <c r="BH50" i="83" s="1"/>
  <c r="BG92" i="83"/>
  <c r="BH92" i="83" s="1"/>
  <c r="BG82" i="83"/>
  <c r="BH82" i="83" s="1"/>
  <c r="AZ107" i="93"/>
  <c r="BG99" i="83"/>
  <c r="BH99" i="83" s="1"/>
  <c r="AZ108" i="93"/>
  <c r="BG100" i="83"/>
  <c r="BH100" i="83" s="1"/>
  <c r="BG87" i="83"/>
  <c r="BH87" i="83" s="1"/>
  <c r="BG71" i="83"/>
  <c r="BH71" i="83" s="1"/>
  <c r="AZ53" i="93"/>
  <c r="BG80" i="83"/>
  <c r="BH80" i="83" s="1"/>
  <c r="BG57" i="83"/>
  <c r="BH57" i="83" s="1"/>
  <c r="BG105" i="83"/>
  <c r="BH105" i="83" s="1"/>
  <c r="BG72" i="83"/>
  <c r="BH72" i="83" s="1"/>
  <c r="BG51" i="83"/>
  <c r="BH51" i="83" s="1"/>
  <c r="AZ59" i="93"/>
  <c r="AZ101" i="93"/>
  <c r="BG67" i="83"/>
  <c r="BH67" i="83" s="1"/>
  <c r="BG41" i="83"/>
  <c r="BH41" i="83" s="1"/>
  <c r="BG17" i="83"/>
  <c r="BH17" i="83" s="1"/>
  <c r="BG64" i="83"/>
  <c r="BH64" i="83" s="1"/>
  <c r="T11" i="93" l="1"/>
  <c r="T14" i="93"/>
  <c r="T18" i="93"/>
  <c r="T20" i="93"/>
  <c r="T10" i="93"/>
  <c r="T9" i="93"/>
  <c r="T21" i="93"/>
  <c r="T23" i="93"/>
  <c r="T7" i="93"/>
  <c r="U7" i="93" s="1"/>
  <c r="T12" i="93"/>
  <c r="T19" i="93"/>
  <c r="U19" i="93" s="1"/>
  <c r="T22" i="93"/>
  <c r="T24" i="93"/>
  <c r="T15" i="93"/>
  <c r="U15" i="93" s="1"/>
  <c r="T8" i="93"/>
  <c r="T16" i="93"/>
  <c r="T13" i="93"/>
  <c r="U14" i="93" s="1"/>
  <c r="W6" i="93"/>
  <c r="X6" i="93"/>
  <c r="Y6" i="93"/>
  <c r="Z6" i="93"/>
  <c r="T17" i="93"/>
  <c r="U18" i="93" s="1"/>
  <c r="X5" i="93"/>
  <c r="Y5" i="93"/>
  <c r="Z5" i="93"/>
  <c r="U21" i="93" l="1"/>
  <c r="W21" i="93" s="1"/>
  <c r="U23" i="93"/>
  <c r="U24" i="93"/>
  <c r="U10" i="93"/>
  <c r="U11" i="93"/>
  <c r="W14" i="93"/>
  <c r="X14" i="93"/>
  <c r="Y14" i="93"/>
  <c r="Z14" i="93"/>
  <c r="W18" i="93"/>
  <c r="X18" i="93"/>
  <c r="Y18" i="93"/>
  <c r="Z18" i="93"/>
  <c r="Z21" i="93"/>
  <c r="W19" i="93"/>
  <c r="X19" i="93"/>
  <c r="Y19" i="93"/>
  <c r="Z19" i="93"/>
  <c r="U17" i="93"/>
  <c r="U16" i="93"/>
  <c r="AS51" i="93"/>
  <c r="AS399" i="93"/>
  <c r="AS6" i="93"/>
  <c r="AS21" i="93"/>
  <c r="AS252" i="93"/>
  <c r="AS81" i="93"/>
  <c r="AS378" i="93"/>
  <c r="AS66" i="93"/>
  <c r="AS273" i="93"/>
  <c r="AS126" i="93"/>
  <c r="U13" i="93"/>
  <c r="U12" i="93"/>
  <c r="AS167" i="93"/>
  <c r="AS146" i="93"/>
  <c r="AS419" i="93"/>
  <c r="AS440" i="93"/>
  <c r="AS713" i="93"/>
  <c r="AS461" i="93"/>
  <c r="AS95" i="93"/>
  <c r="AS671" i="93"/>
  <c r="AS314" i="93"/>
  <c r="AS692" i="93"/>
  <c r="AS503" i="93"/>
  <c r="AS545" i="93"/>
  <c r="AS293" i="93"/>
  <c r="AS335" i="93"/>
  <c r="AS524" i="93"/>
  <c r="AS35" i="93"/>
  <c r="U9" i="93"/>
  <c r="U8" i="93"/>
  <c r="AS629" i="93"/>
  <c r="AS230" i="93"/>
  <c r="AS797" i="93"/>
  <c r="AS818" i="93"/>
  <c r="AS650" i="93"/>
  <c r="AS734" i="93"/>
  <c r="AS755" i="93"/>
  <c r="AS356" i="93"/>
  <c r="AS209" i="93"/>
  <c r="AS776" i="93"/>
  <c r="AS110" i="93"/>
  <c r="AS188" i="93"/>
  <c r="AS587" i="93"/>
  <c r="AS608" i="93"/>
  <c r="AS566" i="93"/>
  <c r="AS482" i="93"/>
  <c r="W7" i="93"/>
  <c r="X7" i="93"/>
  <c r="Y7" i="93"/>
  <c r="Z7" i="93"/>
  <c r="W23" i="93"/>
  <c r="X23" i="93"/>
  <c r="Y23" i="93"/>
  <c r="Z23" i="93"/>
  <c r="W24" i="93"/>
  <c r="X24" i="93"/>
  <c r="Y24" i="93"/>
  <c r="Z24" i="93"/>
  <c r="U20" i="93"/>
  <c r="W15" i="93"/>
  <c r="X15" i="93"/>
  <c r="Y15" i="93"/>
  <c r="Z15" i="93"/>
  <c r="AS231" i="93"/>
  <c r="AS798" i="93"/>
  <c r="AS651" i="93"/>
  <c r="AS630" i="93"/>
  <c r="AS819" i="93"/>
  <c r="AS777" i="93"/>
  <c r="AS189" i="93"/>
  <c r="AS735" i="93"/>
  <c r="AS588" i="93"/>
  <c r="AS357" i="93"/>
  <c r="AS567" i="93"/>
  <c r="AS609" i="93"/>
  <c r="AS756" i="93"/>
  <c r="AS483" i="93"/>
  <c r="AS210" i="93"/>
  <c r="AS111" i="93"/>
  <c r="U22" i="93"/>
  <c r="AS96" i="93"/>
  <c r="AS168" i="93"/>
  <c r="AS525" i="93"/>
  <c r="AS147" i="93"/>
  <c r="AS504" i="93"/>
  <c r="AS672" i="93"/>
  <c r="AS441" i="93"/>
  <c r="AS420" i="93"/>
  <c r="AS714" i="93"/>
  <c r="AS336" i="93"/>
  <c r="AS462" i="93"/>
  <c r="AS294" i="93"/>
  <c r="AS546" i="93"/>
  <c r="AS36" i="93"/>
  <c r="AS693" i="93"/>
  <c r="AS315" i="93"/>
  <c r="Y21" i="93" l="1"/>
  <c r="X21" i="93"/>
  <c r="Y10" i="93"/>
  <c r="Z10" i="93"/>
  <c r="W10" i="93"/>
  <c r="X10" i="93"/>
  <c r="X11" i="93"/>
  <c r="Z11" i="93"/>
  <c r="W11" i="93"/>
  <c r="Y11" i="93"/>
  <c r="AS647" i="93"/>
  <c r="AS815" i="93"/>
  <c r="AS836" i="93"/>
  <c r="AS668" i="93"/>
  <c r="AS248" i="93"/>
  <c r="AS246" i="93"/>
  <c r="AS834" i="93"/>
  <c r="AS813" i="93"/>
  <c r="AS645" i="93"/>
  <c r="AS666" i="93"/>
  <c r="AS164" i="93"/>
  <c r="AS479" i="93"/>
  <c r="AS353" i="93"/>
  <c r="AS437" i="93"/>
  <c r="AS710" i="93"/>
  <c r="AS311" i="93"/>
  <c r="AS458" i="93"/>
  <c r="AS542" i="93"/>
  <c r="AS332" i="93"/>
  <c r="AS185" i="93"/>
  <c r="AS731" i="93"/>
  <c r="AS563" i="93"/>
  <c r="AS521" i="93"/>
  <c r="AS689" i="93"/>
  <c r="W8" i="93"/>
  <c r="X8" i="93"/>
  <c r="Y8" i="93"/>
  <c r="Z8" i="93"/>
  <c r="AS183" i="93"/>
  <c r="AS351" i="93"/>
  <c r="AS456" i="93"/>
  <c r="AS162" i="93"/>
  <c r="AS729" i="93"/>
  <c r="AS708" i="93"/>
  <c r="AS519" i="93"/>
  <c r="AS687" i="93"/>
  <c r="AS561" i="93"/>
  <c r="AS477" i="93"/>
  <c r="AS330" i="93"/>
  <c r="AS309" i="93"/>
  <c r="AS540" i="93"/>
  <c r="AS435" i="93"/>
  <c r="AS500" i="93"/>
  <c r="AS794" i="93"/>
  <c r="AS206" i="93"/>
  <c r="AS584" i="93"/>
  <c r="AS626" i="93"/>
  <c r="AS752" i="93"/>
  <c r="AS374" i="93"/>
  <c r="AS773" i="93"/>
  <c r="AS605" i="93"/>
  <c r="AS227" i="93"/>
  <c r="AS639" i="93"/>
  <c r="AS240" i="93"/>
  <c r="AS828" i="93"/>
  <c r="AS660" i="93"/>
  <c r="AS807" i="93"/>
  <c r="W9" i="93"/>
  <c r="X9" i="93"/>
  <c r="Y9" i="93"/>
  <c r="Z9" i="93"/>
  <c r="AS141" i="93"/>
  <c r="AS414" i="93"/>
  <c r="AS393" i="93"/>
  <c r="AS288" i="93"/>
  <c r="AS267" i="93"/>
  <c r="AS204" i="93"/>
  <c r="AS771" i="93"/>
  <c r="AS225" i="93"/>
  <c r="AS498" i="93"/>
  <c r="AS372" i="93"/>
  <c r="AS582" i="93"/>
  <c r="AS750" i="93"/>
  <c r="AS624" i="93"/>
  <c r="AS792" i="93"/>
  <c r="AS603" i="93"/>
  <c r="AS416" i="93"/>
  <c r="AS290" i="93"/>
  <c r="AS269" i="93"/>
  <c r="AS395" i="93"/>
  <c r="AS143" i="93"/>
  <c r="AS492" i="93"/>
  <c r="AS219" i="93"/>
  <c r="AS744" i="93"/>
  <c r="AS786" i="93"/>
  <c r="AS366" i="93"/>
  <c r="AS618" i="93"/>
  <c r="AS597" i="93"/>
  <c r="AS765" i="93"/>
  <c r="AS576" i="93"/>
  <c r="AS198" i="93"/>
  <c r="AS120" i="93"/>
  <c r="AS820" i="93"/>
  <c r="AS652" i="93"/>
  <c r="AS631" i="93"/>
  <c r="AS799" i="93"/>
  <c r="AS232" i="93"/>
  <c r="AS642" i="93"/>
  <c r="AS831" i="93"/>
  <c r="AS243" i="93"/>
  <c r="AS810" i="93"/>
  <c r="AS663" i="93"/>
  <c r="AS90" i="93"/>
  <c r="AS261" i="93"/>
  <c r="AS408" i="93"/>
  <c r="AS282" i="93"/>
  <c r="AS60" i="93"/>
  <c r="AS15" i="93"/>
  <c r="AS387" i="93"/>
  <c r="AS135" i="93"/>
  <c r="AS30" i="93"/>
  <c r="AS75" i="93"/>
  <c r="W16" i="93"/>
  <c r="X16" i="93"/>
  <c r="Y16" i="93"/>
  <c r="Z16" i="93"/>
  <c r="AS537" i="93"/>
  <c r="AS474" i="93"/>
  <c r="AS432" i="93"/>
  <c r="AS516" i="93"/>
  <c r="AS159" i="93"/>
  <c r="AS108" i="93"/>
  <c r="AS684" i="93"/>
  <c r="AS453" i="93"/>
  <c r="AS306" i="93"/>
  <c r="AS348" i="93"/>
  <c r="AS558" i="93"/>
  <c r="AS48" i="93"/>
  <c r="AS180" i="93"/>
  <c r="AS705" i="93"/>
  <c r="AS327" i="93"/>
  <c r="AS726" i="93"/>
  <c r="AS789" i="93"/>
  <c r="AS579" i="93"/>
  <c r="AS600" i="93"/>
  <c r="AS747" i="93"/>
  <c r="AS222" i="93"/>
  <c r="AS201" i="93"/>
  <c r="AS369" i="93"/>
  <c r="AS123" i="93"/>
  <c r="AS495" i="93"/>
  <c r="AS621" i="93"/>
  <c r="AS768" i="93"/>
  <c r="AS715" i="93"/>
  <c r="AS463" i="93"/>
  <c r="AS505" i="93"/>
  <c r="AS694" i="93"/>
  <c r="AS316" i="93"/>
  <c r="AS148" i="93"/>
  <c r="AS337" i="93"/>
  <c r="AS295" i="93"/>
  <c r="AS673" i="93"/>
  <c r="AS442" i="93"/>
  <c r="AS421" i="93"/>
  <c r="AS169" i="93"/>
  <c r="AS97" i="93"/>
  <c r="AS547" i="93"/>
  <c r="AS526" i="93"/>
  <c r="AS37" i="93"/>
  <c r="W20" i="93"/>
  <c r="X20" i="93"/>
  <c r="Y20" i="93"/>
  <c r="Z20" i="93"/>
  <c r="AS7" i="93"/>
  <c r="AS400" i="93"/>
  <c r="AS253" i="93"/>
  <c r="AS22" i="93"/>
  <c r="AS379" i="93"/>
  <c r="AS274" i="93"/>
  <c r="AS82" i="93"/>
  <c r="AS52" i="93"/>
  <c r="AS67" i="93"/>
  <c r="AS127" i="93"/>
  <c r="W17" i="93"/>
  <c r="X17" i="93"/>
  <c r="Y17" i="93"/>
  <c r="Z17" i="93"/>
  <c r="AS78" i="93"/>
  <c r="AS138" i="93"/>
  <c r="AS411" i="93"/>
  <c r="AS264" i="93"/>
  <c r="AS285" i="93"/>
  <c r="AS93" i="93"/>
  <c r="AS63" i="93"/>
  <c r="AS18" i="93"/>
  <c r="AS33" i="93"/>
  <c r="AS390" i="93"/>
  <c r="AS555" i="93"/>
  <c r="AS177" i="93"/>
  <c r="AS105" i="93"/>
  <c r="AS303" i="93"/>
  <c r="AS324" i="93"/>
  <c r="AS534" i="93"/>
  <c r="AS156" i="93"/>
  <c r="AS681" i="93"/>
  <c r="AS429" i="93"/>
  <c r="AS450" i="93"/>
  <c r="AS471" i="93"/>
  <c r="AS702" i="93"/>
  <c r="AS45" i="93"/>
  <c r="AS513" i="93"/>
  <c r="AS345" i="93"/>
  <c r="AS723" i="93"/>
  <c r="AS837" i="93"/>
  <c r="AS816" i="93"/>
  <c r="AS648" i="93"/>
  <c r="AS669" i="93"/>
  <c r="AS249" i="93"/>
  <c r="W12" i="93"/>
  <c r="X12" i="93"/>
  <c r="Y12" i="93"/>
  <c r="Z12" i="93"/>
  <c r="AS832" i="93"/>
  <c r="AS811" i="93"/>
  <c r="AS244" i="93"/>
  <c r="AS643" i="93"/>
  <c r="AS664" i="93"/>
  <c r="AS806" i="93"/>
  <c r="AS638" i="93"/>
  <c r="AS827" i="93"/>
  <c r="AS659" i="93"/>
  <c r="AS239" i="93"/>
  <c r="AS358" i="93"/>
  <c r="AS112" i="93"/>
  <c r="AS610" i="93"/>
  <c r="AS757" i="93"/>
  <c r="AS736" i="93"/>
  <c r="AS589" i="93"/>
  <c r="AS211" i="93"/>
  <c r="AS778" i="93"/>
  <c r="AS484" i="93"/>
  <c r="AS568" i="93"/>
  <c r="AS190" i="93"/>
  <c r="AS795" i="93"/>
  <c r="AS207" i="93"/>
  <c r="AS501" i="93"/>
  <c r="AS627" i="93"/>
  <c r="AS375" i="93"/>
  <c r="AS774" i="93"/>
  <c r="AS606" i="93"/>
  <c r="AS585" i="93"/>
  <c r="AS228" i="93"/>
  <c r="AS753" i="93"/>
  <c r="W13" i="93"/>
  <c r="X13" i="93"/>
  <c r="Y13" i="93"/>
  <c r="Z13" i="93"/>
  <c r="AS622" i="93"/>
  <c r="AS223" i="93"/>
  <c r="AS370" i="93"/>
  <c r="AS769" i="93"/>
  <c r="AS580" i="93"/>
  <c r="AS790" i="93"/>
  <c r="AS748" i="93"/>
  <c r="AS601" i="93"/>
  <c r="AS202" i="93"/>
  <c r="AS496" i="93"/>
  <c r="AS119" i="93"/>
  <c r="AS617" i="93"/>
  <c r="AS575" i="93"/>
  <c r="AS764" i="93"/>
  <c r="AS218" i="93"/>
  <c r="AS785" i="93"/>
  <c r="AS596" i="93"/>
  <c r="AS197" i="93"/>
  <c r="AS365" i="93"/>
  <c r="AS491" i="93"/>
  <c r="AS743" i="93"/>
  <c r="W22" i="93"/>
  <c r="X22" i="93"/>
  <c r="Y22" i="93"/>
  <c r="Z22" i="93"/>
  <c r="AS438" i="93"/>
  <c r="AS564" i="93"/>
  <c r="AS732" i="93"/>
  <c r="AS165" i="93"/>
  <c r="AS312" i="93"/>
  <c r="AS333" i="93"/>
  <c r="AS522" i="93"/>
  <c r="AS354" i="93"/>
  <c r="AS543" i="93"/>
  <c r="AS711" i="93"/>
  <c r="AS186" i="93"/>
  <c r="AS459" i="93"/>
  <c r="AS690" i="93"/>
  <c r="AS480" i="93"/>
  <c r="AS538" i="93"/>
  <c r="AS307" i="93"/>
  <c r="AS475" i="93"/>
  <c r="AS181" i="93"/>
  <c r="AS160" i="93"/>
  <c r="AS454" i="93"/>
  <c r="AS517" i="93"/>
  <c r="AS559" i="93"/>
  <c r="AS433" i="93"/>
  <c r="AS706" i="93"/>
  <c r="AS328" i="93"/>
  <c r="AS349" i="93"/>
  <c r="AS727" i="93"/>
  <c r="AS685" i="93"/>
  <c r="AS554" i="93"/>
  <c r="AS44" i="93"/>
  <c r="AS302" i="93"/>
  <c r="AS449" i="93"/>
  <c r="AS512" i="93"/>
  <c r="AS323" i="93"/>
  <c r="AS176" i="93"/>
  <c r="AS701" i="93"/>
  <c r="AS722" i="93"/>
  <c r="AS155" i="93"/>
  <c r="AS533" i="93"/>
  <c r="AS344" i="93"/>
  <c r="AS470" i="93"/>
  <c r="AS104" i="93"/>
  <c r="AS428" i="93"/>
  <c r="AS680" i="93"/>
  <c r="AS144" i="93"/>
  <c r="AS417" i="93"/>
  <c r="AS396" i="93"/>
  <c r="AS291" i="93"/>
  <c r="AS270" i="93"/>
  <c r="AS265" i="93"/>
  <c r="AS286" i="93"/>
  <c r="AS412" i="93"/>
  <c r="AS391" i="93"/>
  <c r="AS139" i="93"/>
  <c r="AS281" i="93"/>
  <c r="AS29" i="93"/>
  <c r="AS407" i="93"/>
  <c r="AS89" i="93"/>
  <c r="AS59" i="93"/>
  <c r="AS386" i="93"/>
  <c r="AS260" i="93"/>
  <c r="AS134" i="93"/>
  <c r="AS74" i="93"/>
  <c r="AS14" i="93"/>
  <c r="AS194" i="93" l="1"/>
  <c r="AS116" i="93"/>
  <c r="AS782" i="93"/>
  <c r="AS614" i="93"/>
  <c r="AS593" i="93"/>
  <c r="AS362" i="93"/>
  <c r="AS761" i="93"/>
  <c r="AS488" i="93"/>
  <c r="AS572" i="93"/>
  <c r="AS215" i="93"/>
  <c r="AS740" i="93"/>
  <c r="AS278" i="93"/>
  <c r="AS56" i="93"/>
  <c r="AS131" i="93"/>
  <c r="AS71" i="93"/>
  <c r="AS26" i="93"/>
  <c r="AS383" i="93"/>
  <c r="AS404" i="93"/>
  <c r="AS86" i="93"/>
  <c r="AS11" i="93"/>
  <c r="AS257" i="93"/>
  <c r="AS256" i="93"/>
  <c r="AS85" i="93"/>
  <c r="AS10" i="93"/>
  <c r="AS70" i="93"/>
  <c r="AS55" i="93"/>
  <c r="AS25" i="93"/>
  <c r="AS382" i="93"/>
  <c r="AS403" i="93"/>
  <c r="AS130" i="93"/>
  <c r="AS277" i="93"/>
  <c r="AS803" i="93"/>
  <c r="AS236" i="93"/>
  <c r="AS656" i="93"/>
  <c r="AS824" i="93"/>
  <c r="AS635" i="93"/>
  <c r="AS235" i="93"/>
  <c r="AS802" i="93"/>
  <c r="AS655" i="93"/>
  <c r="AS823" i="93"/>
  <c r="AS634" i="93"/>
  <c r="AS466" i="93"/>
  <c r="AS340" i="93"/>
  <c r="AS298" i="93"/>
  <c r="AS151" i="93"/>
  <c r="AS445" i="93"/>
  <c r="AS172" i="93"/>
  <c r="AS319" i="93"/>
  <c r="AS718" i="93"/>
  <c r="AS550" i="93"/>
  <c r="AS697" i="93"/>
  <c r="AS424" i="93"/>
  <c r="AS529" i="93"/>
  <c r="AS100" i="93"/>
  <c r="AS676" i="93"/>
  <c r="AS508" i="93"/>
  <c r="AS40" i="93"/>
  <c r="AS41" i="93"/>
  <c r="AS698" i="93"/>
  <c r="AS467" i="93"/>
  <c r="AS320" i="93"/>
  <c r="AS509" i="93"/>
  <c r="AS677" i="93"/>
  <c r="AS530" i="93"/>
  <c r="AS341" i="93"/>
  <c r="AS446" i="93"/>
  <c r="AS551" i="93"/>
  <c r="AS719" i="93"/>
  <c r="AS101" i="93"/>
  <c r="AS152" i="93"/>
  <c r="AS425" i="93"/>
  <c r="AS173" i="93"/>
  <c r="AS299" i="93"/>
  <c r="AS739" i="93"/>
  <c r="AS115" i="93"/>
  <c r="AS571" i="93"/>
  <c r="AS193" i="93"/>
  <c r="AS214" i="93"/>
  <c r="AS361" i="93"/>
  <c r="AS487" i="93"/>
  <c r="AS613" i="93"/>
  <c r="AS760" i="93"/>
  <c r="AS781" i="93"/>
  <c r="AS592" i="93"/>
  <c r="AS338" i="93"/>
  <c r="AS38" i="93"/>
  <c r="AS149" i="93"/>
  <c r="AS422" i="93"/>
  <c r="AS527" i="93"/>
  <c r="AS506" i="93"/>
  <c r="AS443" i="93"/>
  <c r="AS317" i="93"/>
  <c r="AS296" i="93"/>
  <c r="AS98" i="93"/>
  <c r="AS716" i="93"/>
  <c r="AS695" i="93"/>
  <c r="AS464" i="93"/>
  <c r="AS170" i="93"/>
  <c r="AS674" i="93"/>
  <c r="AS548" i="93"/>
  <c r="AS213" i="93"/>
  <c r="AS780" i="93"/>
  <c r="AS591" i="93"/>
  <c r="AS486" i="93"/>
  <c r="AS759" i="93"/>
  <c r="AS192" i="93"/>
  <c r="AS738" i="93"/>
  <c r="AS360" i="93"/>
  <c r="AS114" i="93"/>
  <c r="AS612" i="93"/>
  <c r="AS570" i="93"/>
  <c r="AS444" i="93"/>
  <c r="AS549" i="93"/>
  <c r="AS465" i="93"/>
  <c r="AS99" i="93"/>
  <c r="AS423" i="93"/>
  <c r="AS339" i="93"/>
  <c r="AS150" i="93"/>
  <c r="AS528" i="93"/>
  <c r="AS318" i="93"/>
  <c r="AS696" i="93"/>
  <c r="AS507" i="93"/>
  <c r="AS39" i="93"/>
  <c r="AS297" i="93"/>
  <c r="AS171" i="93"/>
  <c r="AS717" i="93"/>
  <c r="AS675" i="93"/>
  <c r="AS276" i="93"/>
  <c r="AS381" i="93"/>
  <c r="AS255" i="93"/>
  <c r="AS9" i="93"/>
  <c r="AS129" i="93"/>
  <c r="AS24" i="93"/>
  <c r="AS54" i="93"/>
  <c r="AS69" i="93"/>
  <c r="AS402" i="93"/>
  <c r="AS84" i="93"/>
  <c r="AS242" i="93"/>
  <c r="AS641" i="93"/>
  <c r="AS830" i="93"/>
  <c r="AS662" i="93"/>
  <c r="AS809" i="93"/>
  <c r="AS247" i="93"/>
  <c r="AS646" i="93"/>
  <c r="AS667" i="93"/>
  <c r="AS835" i="93"/>
  <c r="AS814" i="93"/>
  <c r="AS657" i="93"/>
  <c r="AS636" i="93"/>
  <c r="AS237" i="93"/>
  <c r="AS825" i="93"/>
  <c r="AS804" i="93"/>
  <c r="AS221" i="93"/>
  <c r="AS746" i="93"/>
  <c r="AS620" i="93"/>
  <c r="AS200" i="93"/>
  <c r="AS767" i="93"/>
  <c r="AS578" i="93"/>
  <c r="AS494" i="93"/>
  <c r="AS599" i="93"/>
  <c r="AS368" i="93"/>
  <c r="AS122" i="93"/>
  <c r="AS788" i="93"/>
  <c r="AS808" i="93"/>
  <c r="AS241" i="93"/>
  <c r="AS661" i="93"/>
  <c r="AS829" i="93"/>
  <c r="AS640" i="93"/>
  <c r="AS205" i="93"/>
  <c r="AS751" i="93"/>
  <c r="AS226" i="93"/>
  <c r="AS793" i="93"/>
  <c r="AS772" i="93"/>
  <c r="AS604" i="93"/>
  <c r="AS499" i="93"/>
  <c r="AS583" i="93"/>
  <c r="AS373" i="93"/>
  <c r="AS625" i="93"/>
  <c r="AS637" i="93"/>
  <c r="AS238" i="93"/>
  <c r="AS805" i="93"/>
  <c r="AS826" i="93"/>
  <c r="AS658" i="93"/>
  <c r="AS363" i="93"/>
  <c r="AS195" i="93"/>
  <c r="AS489" i="93"/>
  <c r="AS594" i="93"/>
  <c r="AS741" i="93"/>
  <c r="AS615" i="93"/>
  <c r="AS117" i="93"/>
  <c r="AS573" i="93"/>
  <c r="AS783" i="93"/>
  <c r="AS216" i="93"/>
  <c r="AS762" i="93"/>
  <c r="AS833" i="93"/>
  <c r="AS812" i="93"/>
  <c r="AS644" i="93"/>
  <c r="AS665" i="93"/>
  <c r="AS245" i="93"/>
  <c r="AS121" i="93"/>
  <c r="AS766" i="93"/>
  <c r="AS619" i="93"/>
  <c r="AS745" i="93"/>
  <c r="AS493" i="93"/>
  <c r="AS577" i="93"/>
  <c r="AS367" i="93"/>
  <c r="AS598" i="93"/>
  <c r="AS220" i="93"/>
  <c r="AS787" i="93"/>
  <c r="AS199" i="93"/>
  <c r="AS688" i="93"/>
  <c r="AS541" i="93"/>
  <c r="AS520" i="93"/>
  <c r="AS184" i="93"/>
  <c r="AS730" i="93"/>
  <c r="AS709" i="93"/>
  <c r="AS310" i="93"/>
  <c r="AS457" i="93"/>
  <c r="AS478" i="93"/>
  <c r="AS436" i="93"/>
  <c r="AS352" i="93"/>
  <c r="AS163" i="93"/>
  <c r="AS331" i="93"/>
  <c r="AS562" i="93"/>
  <c r="AS364" i="93"/>
  <c r="AS490" i="93"/>
  <c r="AS763" i="93"/>
  <c r="AS742" i="93"/>
  <c r="AS217" i="93"/>
  <c r="AS196" i="93"/>
  <c r="AS595" i="93"/>
  <c r="AS574" i="93"/>
  <c r="AS616" i="93"/>
  <c r="AS118" i="93"/>
  <c r="AS784" i="93"/>
  <c r="AS468" i="93"/>
  <c r="AS552" i="93"/>
  <c r="AS153" i="93"/>
  <c r="AS510" i="93"/>
  <c r="AS42" i="93"/>
  <c r="AS342" i="93"/>
  <c r="AS321" i="93"/>
  <c r="AS699" i="93"/>
  <c r="AS531" i="93"/>
  <c r="AS678" i="93"/>
  <c r="AS447" i="93"/>
  <c r="AS102" i="93"/>
  <c r="AS300" i="93"/>
  <c r="AS174" i="93"/>
  <c r="AS720" i="93"/>
  <c r="AS426" i="93"/>
  <c r="AS17" i="93"/>
  <c r="AS389" i="93"/>
  <c r="AS263" i="93"/>
  <c r="AS92" i="93"/>
  <c r="AS137" i="93"/>
  <c r="AS284" i="93"/>
  <c r="AS410" i="93"/>
  <c r="AS77" i="93"/>
  <c r="AS62" i="93"/>
  <c r="AS32" i="93"/>
  <c r="AS791" i="93"/>
  <c r="AS581" i="93"/>
  <c r="AS749" i="93"/>
  <c r="AS770" i="93"/>
  <c r="AS203" i="93"/>
  <c r="AS497" i="93"/>
  <c r="AS371" i="93"/>
  <c r="AS224" i="93"/>
  <c r="AS602" i="93"/>
  <c r="AS623" i="93"/>
  <c r="AS682" i="93"/>
  <c r="AS451" i="93"/>
  <c r="AS46" i="93"/>
  <c r="AS514" i="93"/>
  <c r="AS535" i="93"/>
  <c r="AS178" i="93"/>
  <c r="AS556" i="93"/>
  <c r="AS304" i="93"/>
  <c r="AS724" i="93"/>
  <c r="AS157" i="93"/>
  <c r="AS430" i="93"/>
  <c r="AS346" i="93"/>
  <c r="AS472" i="93"/>
  <c r="AS325" i="93"/>
  <c r="AS703" i="93"/>
  <c r="AS106" i="93"/>
  <c r="AS142" i="93"/>
  <c r="AS268" i="93"/>
  <c r="AS394" i="93"/>
  <c r="AS415" i="93"/>
  <c r="AS289" i="93"/>
  <c r="AS700" i="93"/>
  <c r="AS469" i="93"/>
  <c r="AS175" i="93"/>
  <c r="AS301" i="93"/>
  <c r="AS427" i="93"/>
  <c r="AS721" i="93"/>
  <c r="AS103" i="93"/>
  <c r="AS679" i="93"/>
  <c r="AS448" i="93"/>
  <c r="AS322" i="93"/>
  <c r="AS511" i="93"/>
  <c r="AS343" i="93"/>
  <c r="AS532" i="93"/>
  <c r="AS43" i="93"/>
  <c r="AS154" i="93"/>
  <c r="AS553" i="93"/>
  <c r="AS279" i="93"/>
  <c r="AS258" i="93"/>
  <c r="AS405" i="93"/>
  <c r="AS384" i="93"/>
  <c r="AS12" i="93"/>
  <c r="AS72" i="93"/>
  <c r="AS27" i="93"/>
  <c r="AS57" i="93"/>
  <c r="AS87" i="93"/>
  <c r="AS132" i="93"/>
  <c r="AS161" i="93"/>
  <c r="AS560" i="93"/>
  <c r="AS350" i="93"/>
  <c r="AS539" i="93"/>
  <c r="AS686" i="93"/>
  <c r="AS308" i="93"/>
  <c r="AS476" i="93"/>
  <c r="AS434" i="93"/>
  <c r="AS518" i="93"/>
  <c r="AS329" i="93"/>
  <c r="AS455" i="93"/>
  <c r="AS707" i="93"/>
  <c r="AS728" i="93"/>
  <c r="AS182" i="93"/>
  <c r="AS388" i="93"/>
  <c r="AS283" i="93"/>
  <c r="AS76" i="93"/>
  <c r="AS136" i="93"/>
  <c r="AS409" i="93"/>
  <c r="AS31" i="93"/>
  <c r="AS91" i="93"/>
  <c r="AS262" i="93"/>
  <c r="AS16" i="93"/>
  <c r="AS61" i="93"/>
  <c r="AS158" i="93"/>
  <c r="AS431" i="93"/>
  <c r="AS305" i="93"/>
  <c r="AS179" i="93"/>
  <c r="AS107" i="93"/>
  <c r="AS47" i="93"/>
  <c r="AS515" i="93"/>
  <c r="AS326" i="93"/>
  <c r="AS452" i="93"/>
  <c r="AS347" i="93"/>
  <c r="AS704" i="93"/>
  <c r="AS683" i="93"/>
  <c r="AS473" i="93"/>
  <c r="AS725" i="93"/>
  <c r="AS557" i="93"/>
  <c r="AS536" i="93"/>
  <c r="AS259" i="93"/>
  <c r="AS280" i="93"/>
  <c r="AS58" i="93"/>
  <c r="AS385" i="93"/>
  <c r="AS73" i="93"/>
  <c r="AS406" i="93"/>
  <c r="AS133" i="93"/>
  <c r="AS28" i="93"/>
  <c r="AS13" i="93"/>
  <c r="AS88" i="93"/>
  <c r="AS266" i="93"/>
  <c r="AS413" i="93"/>
  <c r="AS392" i="93"/>
  <c r="AS140" i="93"/>
  <c r="AS287" i="93"/>
  <c r="AS800" i="93"/>
  <c r="AS233" i="93"/>
  <c r="AS653" i="93"/>
  <c r="AS632" i="93"/>
  <c r="AS821" i="93"/>
  <c r="AS590" i="93"/>
  <c r="AS191" i="93"/>
  <c r="AS113" i="93"/>
  <c r="AS359" i="93"/>
  <c r="AS569" i="93"/>
  <c r="AS779" i="93"/>
  <c r="AS611" i="93"/>
  <c r="AS212" i="93"/>
  <c r="AS758" i="93"/>
  <c r="AS737" i="93"/>
  <c r="AS485" i="93"/>
  <c r="AS801" i="93"/>
  <c r="AS654" i="93"/>
  <c r="AS234" i="93"/>
  <c r="AS822" i="93"/>
  <c r="AS633" i="93"/>
  <c r="AS128" i="93"/>
  <c r="AS53" i="93"/>
  <c r="AS380" i="93"/>
  <c r="AS68" i="93"/>
  <c r="AS8" i="93"/>
  <c r="AS401" i="93"/>
  <c r="AS83" i="93"/>
  <c r="AS254" i="93"/>
  <c r="AS23" i="93"/>
  <c r="AS275" i="93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最大，最多可按1折卖</t>
        </r>
      </text>
    </comment>
    <comment ref="C6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竞技场兑换1个，商店买2个(20钻)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月卡，300钻+每日100钻
终身卡，980钻+每日200钻
周卡（破冰，只卖1次），120钻+每日100钻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月卡，300钻+每日100钻
终身卡，980钻+每日200钻
周卡（破冰，只卖1次），120钻+每日100钻</t>
        </r>
      </text>
    </commen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竞技场兑换1个，商店买2个(20钻)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L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X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<sst xmlns="http://schemas.openxmlformats.org/spreadsheetml/2006/main" count="6243" uniqueCount="979">
  <si>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</si>
  <si>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</si>
  <si>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</si>
  <si>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</si>
  <si>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</si>
  <si>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</si>
  <si>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</si>
  <si>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</si>
  <si>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</si>
  <si>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</si>
  <si>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</si>
  <si>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</si>
  <si>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</si>
  <si>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</si>
  <si>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</si>
  <si>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</si>
  <si>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</si>
  <si>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</si>
  <si>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</si>
  <si>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</si>
  <si>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</si>
  <si>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</si>
  <si>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</si>
  <si>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</si>
  <si>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</si>
  <si>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</si>
  <si>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</si>
  <si>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</si>
  <si>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</si>
  <si>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</si>
  <si>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</si>
  <si>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</si>
  <si>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</si>
  <si>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</si>
  <si>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</si>
  <si>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</si>
  <si>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</si>
  <si>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</si>
  <si>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</si>
  <si>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</si>
  <si>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困难</t>
    <phoneticPr fontId="2" type="noConversion"/>
  </si>
  <si>
    <t>芦花古楼</t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</si>
  <si>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</si>
  <si>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</si>
  <si>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</si>
  <si>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</si>
  <si>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</si>
  <si>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</si>
  <si>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</si>
  <si>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</si>
  <si>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日常任务</t>
    <phoneticPr fontId="2" type="noConversion"/>
  </si>
  <si>
    <t>购买游戏币</t>
  </si>
  <si>
    <t>世界留言</t>
  </si>
  <si>
    <t>守护灵升级</t>
  </si>
  <si>
    <t>技能升级</t>
  </si>
  <si>
    <t>专属武器强化</t>
  </si>
  <si>
    <t>获取技能经验</t>
  </si>
  <si>
    <t>神器升级</t>
  </si>
  <si>
    <t>普通守护灵扭蛋</t>
  </si>
  <si>
    <t>杂货店采购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</si>
  <si>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</si>
  <si>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</si>
  <si>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</si>
  <si>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</si>
  <si>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</si>
  <si>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</si>
  <si>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</si>
  <si>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</si>
  <si>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</si>
  <si>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</si>
  <si>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</si>
  <si>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</si>
  <si>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</si>
  <si>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</si>
  <si>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</si>
  <si>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</si>
  <si>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</si>
  <si>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</si>
  <si>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芦花币.E</t>
    <phoneticPr fontId="2" type="noConversion"/>
  </si>
  <si>
    <t>金币.F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</si>
  <si>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</si>
  <si>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</si>
  <si>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</si>
  <si>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</si>
  <si>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</si>
  <si>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</si>
  <si>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芦花币总产出100天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</si>
  <si>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</si>
  <si>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</si>
  <si>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</si>
  <si>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</si>
  <si>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</si>
  <si>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</si>
  <si>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</si>
  <si>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</si>
  <si>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</si>
  <si>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</si>
  <si>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</si>
  <si>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</si>
  <si>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扫荡赠送</t>
    <phoneticPr fontId="2" type="noConversion"/>
  </si>
  <si>
    <t>月卡时间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</si>
  <si>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</si>
  <si>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</si>
  <si>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</si>
  <si>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</si>
  <si>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</si>
  <si>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</si>
  <si>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</si>
  <si>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</si>
  <si>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</si>
  <si>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</si>
  <si>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</si>
  <si>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</si>
  <si>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</si>
  <si>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</si>
  <si>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</si>
  <si>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</si>
  <si>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</si>
  <si>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</si>
  <si>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</si>
  <si>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</si>
  <si>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</si>
  <si>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</si>
  <si>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</si>
  <si>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</si>
  <si>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</si>
  <si>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</si>
  <si>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</si>
  <si>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</si>
  <si>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困难第4章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</si>
  <si>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</si>
  <si>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</si>
  <si>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</si>
  <si>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</si>
  <si>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</si>
  <si>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</si>
  <si>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</si>
  <si>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</si>
  <si>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</si>
  <si>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</si>
  <si>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</si>
  <si>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</si>
  <si>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</si>
  <si>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</si>
  <si>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GOLD</t>
    <phoneticPr fontId="2" type="noConversion"/>
  </si>
  <si>
    <t>每日任务</t>
    <phoneticPr fontId="2" type="noConversion"/>
  </si>
  <si>
    <t>停留扫荡</t>
    <phoneticPr fontId="2" type="noConversion"/>
  </si>
  <si>
    <t>等级</t>
    <phoneticPr fontId="2" type="noConversion"/>
  </si>
  <si>
    <t>绿材料</t>
  </si>
  <si>
    <t>蓝材料</t>
  </si>
  <si>
    <t>紫材料</t>
  </si>
  <si>
    <t>橙材料</t>
  </si>
  <si>
    <t>要求等级</t>
    <phoneticPr fontId="2" type="noConversion"/>
  </si>
  <si>
    <t>产率</t>
    <phoneticPr fontId="2" type="noConversion"/>
  </si>
  <si>
    <t>间隔</t>
    <phoneticPr fontId="2" type="noConversion"/>
  </si>
  <si>
    <t>挂机队伍</t>
    <phoneticPr fontId="2" type="noConversion"/>
  </si>
  <si>
    <t>点数</t>
    <phoneticPr fontId="2" type="noConversion"/>
  </si>
  <si>
    <t>ChaId</t>
    <phoneticPr fontId="2" type="noConversion"/>
  </si>
  <si>
    <t>Pct</t>
    <phoneticPr fontId="2" type="noConversion"/>
  </si>
  <si>
    <t>产出倍数</t>
    <phoneticPr fontId="2" type="noConversion"/>
  </si>
  <si>
    <t>守护灵数</t>
    <phoneticPr fontId="2" type="noConversion"/>
  </si>
  <si>
    <t>守护灵数</t>
    <phoneticPr fontId="2" type="noConversion"/>
  </si>
  <si>
    <t>产出加总</t>
    <phoneticPr fontId="2" type="noConversion"/>
  </si>
  <si>
    <t>总消耗</t>
    <phoneticPr fontId="2" type="noConversion"/>
  </si>
  <si>
    <t>挂机占比</t>
    <phoneticPr fontId="2" type="noConversion"/>
  </si>
  <si>
    <t>星星宝箱</t>
    <phoneticPr fontId="2" type="noConversion"/>
  </si>
  <si>
    <t>运营活动</t>
    <phoneticPr fontId="2" type="noConversion"/>
  </si>
  <si>
    <t>消耗总量</t>
    <phoneticPr fontId="2" type="noConversion"/>
  </si>
  <si>
    <t>金币购买</t>
    <phoneticPr fontId="2" type="noConversion"/>
  </si>
  <si>
    <t>守护灵经验</t>
    <phoneticPr fontId="2" type="noConversion"/>
  </si>
  <si>
    <t>金币</t>
    <phoneticPr fontId="2" type="noConversion"/>
  </si>
  <si>
    <t>Gold</t>
    <phoneticPr fontId="2" type="noConversion"/>
  </si>
  <si>
    <t>Ghost</t>
    <phoneticPr fontId="2" type="noConversion"/>
  </si>
  <si>
    <t>金币分配</t>
    <phoneticPr fontId="2" type="noConversion"/>
  </si>
  <si>
    <t>升级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</si>
  <si>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</si>
  <si>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</si>
  <si>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</si>
  <si>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升级</t>
    <phoneticPr fontId="2" type="noConversion"/>
  </si>
  <si>
    <t>值</t>
    <phoneticPr fontId="2" type="noConversion"/>
  </si>
  <si>
    <t>升星</t>
    <phoneticPr fontId="2" type="noConversion"/>
  </si>
  <si>
    <t>总量</t>
    <phoneticPr fontId="2" type="noConversion"/>
  </si>
  <si>
    <t>等级段</t>
    <phoneticPr fontId="2" type="noConversion"/>
  </si>
  <si>
    <t>1~40</t>
    <phoneticPr fontId="2" type="noConversion"/>
  </si>
  <si>
    <t>40~80</t>
    <phoneticPr fontId="2" type="noConversion"/>
  </si>
  <si>
    <t>80~100</t>
    <phoneticPr fontId="2" type="noConversion"/>
  </si>
  <si>
    <t>100~120</t>
    <phoneticPr fontId="2" type="noConversion"/>
  </si>
  <si>
    <t>120~150</t>
    <phoneticPr fontId="2" type="noConversion"/>
  </si>
  <si>
    <t>上限</t>
    <phoneticPr fontId="2" type="noConversion"/>
  </si>
  <si>
    <t>等级段金币</t>
    <phoneticPr fontId="2" type="noConversion"/>
  </si>
  <si>
    <t>阶段百分比</t>
    <phoneticPr fontId="2" type="noConversion"/>
  </si>
  <si>
    <t>金币消耗</t>
    <phoneticPr fontId="2" type="noConversion"/>
  </si>
  <si>
    <t>培养队伍</t>
    <phoneticPr fontId="2" type="noConversion"/>
  </si>
  <si>
    <t>金币</t>
    <phoneticPr fontId="2" type="noConversion"/>
  </si>
  <si>
    <t>品质影响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</si>
  <si>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</si>
  <si>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</si>
  <si>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</si>
  <si>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</si>
  <si>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类型</t>
    <phoneticPr fontId="2" type="noConversion"/>
  </si>
  <si>
    <t>基础材料</t>
    <phoneticPr fontId="2" type="noConversion"/>
  </si>
  <si>
    <t>三才</t>
    <phoneticPr fontId="2" type="noConversion"/>
  </si>
  <si>
    <t>修身</t>
    <phoneticPr fontId="2" type="noConversion"/>
  </si>
  <si>
    <t>ID</t>
    <phoneticPr fontId="2" type="noConversion"/>
  </si>
  <si>
    <t>名字</t>
    <phoneticPr fontId="2" type="noConversion"/>
  </si>
  <si>
    <t>品质</t>
    <phoneticPr fontId="2" type="noConversion"/>
  </si>
  <si>
    <t>碎片</t>
    <phoneticPr fontId="2" type="noConversion"/>
  </si>
  <si>
    <t>颜色</t>
    <phoneticPr fontId="2" type="noConversion"/>
  </si>
  <si>
    <t>五行设置</t>
    <phoneticPr fontId="2" type="noConversion"/>
  </si>
  <si>
    <t>修身材料</t>
    <phoneticPr fontId="2" type="noConversion"/>
  </si>
  <si>
    <t>火</t>
    <phoneticPr fontId="2" type="noConversion"/>
  </si>
  <si>
    <t>雷</t>
    <phoneticPr fontId="2" type="noConversion"/>
  </si>
  <si>
    <t>水</t>
  </si>
  <si>
    <t>土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</si>
  <si>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</si>
  <si>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</si>
  <si>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</si>
  <si>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</si>
  <si>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</si>
  <si>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火</t>
    <phoneticPr fontId="2" type="noConversion"/>
  </si>
  <si>
    <t>卡牌碎片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</si>
  <si>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</si>
  <si>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</si>
  <si>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</si>
  <si>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</si>
  <si>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</si>
  <si>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</si>
  <si>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</si>
  <si>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</si>
  <si>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</si>
  <si>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</si>
  <si>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</si>
  <si>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</si>
  <si>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</si>
  <si>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</si>
  <si>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</si>
  <si>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</si>
  <si>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</si>
  <si>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</si>
  <si>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</si>
  <si>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</si>
  <si>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</si>
  <si>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RowId</t>
    <phoneticPr fontId="2" type="noConversion"/>
  </si>
  <si>
    <t>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</si>
  <si>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</si>
  <si>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</si>
  <si>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</si>
  <si>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数量</t>
    <phoneticPr fontId="2" type="noConversion"/>
  </si>
  <si>
    <t>三才</t>
    <phoneticPr fontId="2" type="noConversion"/>
  </si>
  <si>
    <t>数量</t>
    <phoneticPr fontId="2" type="noConversion"/>
  </si>
  <si>
    <t>守护灵突破</t>
    <phoneticPr fontId="2" type="noConversion"/>
  </si>
  <si>
    <t>红色基础材料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</si>
  <si>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</si>
  <si>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</si>
  <si>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</si>
  <si>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</si>
  <si>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</si>
  <si>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</si>
  <si>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</si>
  <si>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</si>
  <si>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</si>
  <si>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</si>
  <si>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</si>
  <si>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</si>
  <si>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</si>
  <si>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灵玉</t>
    <phoneticPr fontId="2" type="noConversion"/>
  </si>
  <si>
    <t>金币</t>
    <phoneticPr fontId="2" type="noConversion"/>
  </si>
  <si>
    <t>数量</t>
    <phoneticPr fontId="2" type="noConversion"/>
  </si>
  <si>
    <t>专属武器强化</t>
    <phoneticPr fontId="2" type="noConversion"/>
  </si>
  <si>
    <t>专属武器解封</t>
    <phoneticPr fontId="2" type="noConversion"/>
  </si>
  <si>
    <t>初级专属强化石</t>
    <phoneticPr fontId="2" type="noConversion"/>
  </si>
  <si>
    <t>中级专属强化石</t>
    <phoneticPr fontId="2" type="noConversion"/>
  </si>
  <si>
    <t>高级专属强化石</t>
    <phoneticPr fontId="2" type="noConversion"/>
  </si>
  <si>
    <t>n</t>
    <phoneticPr fontId="2" type="noConversion"/>
  </si>
  <si>
    <t>StarGold</t>
    <phoneticPr fontId="2" type="noConversion"/>
  </si>
  <si>
    <t>普通星星</t>
    <phoneticPr fontId="2" type="noConversion"/>
  </si>
  <si>
    <t>困难星星</t>
    <phoneticPr fontId="2" type="noConversion"/>
  </si>
  <si>
    <t>阶段2</t>
  </si>
  <si>
    <t>阶段3</t>
  </si>
  <si>
    <t>阶段4</t>
  </si>
  <si>
    <t>章节</t>
    <phoneticPr fontId="2" type="noConversion"/>
  </si>
  <si>
    <t>银币</t>
    <phoneticPr fontId="2" type="noConversion"/>
  </si>
  <si>
    <t>神器投放</t>
    <phoneticPr fontId="2" type="noConversion"/>
  </si>
  <si>
    <t>个数</t>
    <phoneticPr fontId="2" type="noConversion"/>
  </si>
  <si>
    <t>n</t>
    <phoneticPr fontId="2" type="noConversion"/>
  </si>
  <si>
    <t>停留时长</t>
    <phoneticPr fontId="2" type="noConversion"/>
  </si>
  <si>
    <t>对应等级</t>
    <phoneticPr fontId="2" type="noConversion"/>
  </si>
  <si>
    <t>等级Min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</si>
  <si>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</si>
  <si>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</si>
  <si>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</si>
  <si>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专属解封石</t>
    <phoneticPr fontId="2" type="noConversion"/>
  </si>
  <si>
    <t>金币留坑</t>
    <phoneticPr fontId="2" type="noConversion"/>
  </si>
  <si>
    <t>总坑</t>
    <phoneticPr fontId="2" type="noConversion"/>
  </si>
  <si>
    <t>单卡坑</t>
    <phoneticPr fontId="2" type="noConversion"/>
  </si>
  <si>
    <t>专属武器强化设计</t>
    <phoneticPr fontId="2" type="noConversion"/>
  </si>
  <si>
    <t>等级</t>
    <phoneticPr fontId="2" type="noConversion"/>
  </si>
  <si>
    <t>成功率</t>
    <phoneticPr fontId="2" type="noConversion"/>
  </si>
  <si>
    <t>金币</t>
    <phoneticPr fontId="2" type="noConversion"/>
  </si>
  <si>
    <t>祝福值</t>
    <phoneticPr fontId="2" type="noConversion"/>
  </si>
  <si>
    <t>期望</t>
    <phoneticPr fontId="2" type="noConversion"/>
  </si>
  <si>
    <t>真概率</t>
    <phoneticPr fontId="2" type="noConversion"/>
  </si>
  <si>
    <t>初强权重</t>
    <phoneticPr fontId="2" type="noConversion"/>
  </si>
  <si>
    <t>初强坑</t>
    <phoneticPr fontId="2" type="noConversion"/>
  </si>
  <si>
    <t>中强权重</t>
    <phoneticPr fontId="2" type="noConversion"/>
  </si>
  <si>
    <t>中强坑</t>
    <phoneticPr fontId="2" type="noConversion"/>
  </si>
  <si>
    <t>高强权重</t>
    <phoneticPr fontId="2" type="noConversion"/>
  </si>
  <si>
    <t>高强坑</t>
    <phoneticPr fontId="2" type="noConversion"/>
  </si>
  <si>
    <t>具体产出设计</t>
    <phoneticPr fontId="2" type="noConversion"/>
  </si>
  <si>
    <t>章节产出统计</t>
    <phoneticPr fontId="2" type="noConversion"/>
  </si>
  <si>
    <t>等级段</t>
    <phoneticPr fontId="2" type="noConversion"/>
  </si>
  <si>
    <t>金币分配</t>
    <phoneticPr fontId="2" type="noConversion"/>
  </si>
  <si>
    <t>强化等级段</t>
    <phoneticPr fontId="2" type="noConversion"/>
  </si>
  <si>
    <t>培养守护灵</t>
    <phoneticPr fontId="2" type="noConversion"/>
  </si>
  <si>
    <t>折扣</t>
    <phoneticPr fontId="2" type="noConversion"/>
  </si>
  <si>
    <t>坑</t>
    <phoneticPr fontId="2" type="noConversion"/>
  </si>
  <si>
    <t>比例</t>
    <phoneticPr fontId="2" type="noConversion"/>
  </si>
  <si>
    <t>产出总价</t>
    <phoneticPr fontId="2" type="noConversion"/>
  </si>
  <si>
    <t>金币分配</t>
    <phoneticPr fontId="2" type="noConversion"/>
  </si>
  <si>
    <t>金币消耗</t>
    <phoneticPr fontId="2" type="noConversion"/>
  </si>
  <si>
    <t>金币统计</t>
    <phoneticPr fontId="2" type="noConversion"/>
  </si>
  <si>
    <t>总坑</t>
    <phoneticPr fontId="2" type="noConversion"/>
  </si>
  <si>
    <t>RowId</t>
    <phoneticPr fontId="2" type="noConversion"/>
  </si>
  <si>
    <t>专属武器</t>
    <phoneticPr fontId="2" type="noConversion"/>
  </si>
  <si>
    <t>ExWeapon</t>
    <phoneticPr fontId="2" type="noConversion"/>
  </si>
  <si>
    <t>Lv</t>
    <phoneticPr fontId="2" type="noConversion"/>
  </si>
  <si>
    <t>Loc</t>
    <phoneticPr fontId="2" type="noConversion"/>
  </si>
  <si>
    <t>HelpCol</t>
    <phoneticPr fontId="2" type="noConversion"/>
  </si>
  <si>
    <t>Strength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</si>
  <si>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</si>
  <si>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</si>
  <si>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</si>
  <si>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</si>
  <si>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</si>
  <si>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</si>
  <si>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StrenthSuccessRate</t>
  </si>
  <si>
    <t>StrenthFailVoice</t>
    <phoneticPr fontId="2" type="noConversion"/>
  </si>
  <si>
    <t>MaxVoice</t>
    <phoneticPr fontId="2" type="noConversion"/>
  </si>
  <si>
    <t>PropBonus</t>
    <phoneticPr fontId="2" type="noConversion"/>
  </si>
  <si>
    <t>强化材料1</t>
    <phoneticPr fontId="2" type="noConversion"/>
  </si>
  <si>
    <t>强化材料2</t>
    <phoneticPr fontId="2" type="noConversion"/>
  </si>
  <si>
    <t>低级专属强化石</t>
  </si>
  <si>
    <t>中级专属强化石</t>
  </si>
  <si>
    <t>高级专属强化石</t>
  </si>
  <si>
    <t>位置1</t>
    <phoneticPr fontId="2" type="noConversion"/>
  </si>
  <si>
    <t>位置2</t>
  </si>
  <si>
    <t>PropBonus</t>
    <phoneticPr fontId="2" type="noConversion"/>
  </si>
  <si>
    <t>Group</t>
    <phoneticPr fontId="2" type="noConversion"/>
  </si>
  <si>
    <t>Item.type</t>
  </si>
  <si>
    <t>Item.numMin</t>
  </si>
  <si>
    <t>Item.numMax</t>
  </si>
  <si>
    <t>Weight</t>
  </si>
  <si>
    <t>LuckyId</t>
  </si>
  <si>
    <t>#note</t>
    <phoneticPr fontId="2" type="noConversion"/>
  </si>
  <si>
    <t>Item.id</t>
    <phoneticPr fontId="2" type="noConversion"/>
  </si>
  <si>
    <t>关卡ID</t>
    <phoneticPr fontId="2" type="noConversion"/>
  </si>
  <si>
    <t>门</t>
    <phoneticPr fontId="2" type="noConversion"/>
  </si>
  <si>
    <t>辅助列</t>
    <phoneticPr fontId="2" type="noConversion"/>
  </si>
  <si>
    <t>关卡位</t>
    <phoneticPr fontId="2" type="noConversion"/>
  </si>
  <si>
    <t>首通ID1</t>
    <phoneticPr fontId="2" type="noConversion"/>
  </si>
  <si>
    <t>首通值1</t>
    <phoneticPr fontId="2" type="noConversion"/>
  </si>
  <si>
    <t>首通ID2</t>
  </si>
  <si>
    <t>首通值2</t>
  </si>
  <si>
    <t>首通ID3</t>
  </si>
  <si>
    <t>首通值3</t>
  </si>
  <si>
    <t>每日奖励ID1</t>
    <phoneticPr fontId="2" type="noConversion"/>
  </si>
  <si>
    <t>每日奖励值1</t>
    <phoneticPr fontId="2" type="noConversion"/>
  </si>
  <si>
    <t>每日奖励ID2</t>
  </si>
  <si>
    <t>每日奖励值2</t>
  </si>
  <si>
    <t>每日奖励ID3</t>
    <phoneticPr fontId="2" type="noConversion"/>
  </si>
  <si>
    <t>每日奖励值3</t>
    <phoneticPr fontId="2" type="noConversion"/>
  </si>
  <si>
    <t>战场特效</t>
    <phoneticPr fontId="2" type="noConversion"/>
  </si>
  <si>
    <t>描述</t>
    <phoneticPr fontId="2" type="noConversion"/>
  </si>
  <si>
    <t>立绘</t>
    <phoneticPr fontId="2" type="noConversion"/>
  </si>
  <si>
    <t>头像</t>
    <phoneticPr fontId="2" type="noConversion"/>
  </si>
  <si>
    <t>地图坐标</t>
    <phoneticPr fontId="2" type="noConversion"/>
  </si>
  <si>
    <t>是否开放</t>
    <phoneticPr fontId="2" type="noConversion"/>
  </si>
  <si>
    <t>怪物1</t>
    <phoneticPr fontId="2" type="noConversion"/>
  </si>
  <si>
    <t>怪物2</t>
  </si>
  <si>
    <t>怪物3</t>
  </si>
  <si>
    <t>Lvs</t>
    <phoneticPr fontId="2" type="noConversion"/>
  </si>
  <si>
    <t>RowId</t>
    <phoneticPr fontId="2" type="noConversion"/>
  </si>
  <si>
    <t>Cha</t>
    <phoneticPr fontId="2" type="noConversion"/>
  </si>
  <si>
    <t>Loc</t>
    <phoneticPr fontId="2" type="noConversion"/>
  </si>
  <si>
    <t>Award[1].id</t>
    <phoneticPr fontId="2" type="noConversion"/>
  </si>
  <si>
    <t>Award[1].num</t>
    <phoneticPr fontId="2" type="noConversion"/>
  </si>
  <si>
    <t>Award[2].id</t>
  </si>
  <si>
    <t>Award[2].num</t>
  </si>
  <si>
    <t>Award[3].id</t>
  </si>
  <si>
    <t>Award[3].num</t>
  </si>
  <si>
    <t>n1</t>
    <phoneticPr fontId="2" type="noConversion"/>
  </si>
  <si>
    <t>n2</t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</si>
  <si>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</si>
  <si>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</si>
  <si>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</si>
  <si>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</si>
  <si>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</si>
  <si>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钻石</t>
    <phoneticPr fontId="2" type="noConversion"/>
  </si>
  <si>
    <t>普通章节宝箱</t>
    <phoneticPr fontId="2" type="noConversion"/>
  </si>
  <si>
    <t>困难章节宝箱</t>
    <phoneticPr fontId="2" type="noConversion"/>
  </si>
  <si>
    <t>Cha</t>
    <phoneticPr fontId="2" type="noConversion"/>
  </si>
  <si>
    <t>钻石</t>
    <phoneticPr fontId="2" type="noConversion"/>
  </si>
  <si>
    <t>守护灵抽卡券</t>
  </si>
  <si>
    <t>等级段</t>
    <phoneticPr fontId="2" type="noConversion"/>
  </si>
  <si>
    <t>金币</t>
    <phoneticPr fontId="2" type="noConversion"/>
  </si>
  <si>
    <t>等级</t>
    <phoneticPr fontId="2" type="noConversion"/>
  </si>
  <si>
    <t>等级段</t>
    <phoneticPr fontId="2" type="noConversion"/>
  </si>
  <si>
    <t>等级</t>
    <phoneticPr fontId="2" type="noConversion"/>
  </si>
  <si>
    <t>权重</t>
    <phoneticPr fontId="2" type="noConversion"/>
  </si>
  <si>
    <t>占比</t>
    <phoneticPr fontId="2" type="noConversion"/>
  </si>
  <si>
    <t>SUM</t>
    <phoneticPr fontId="2" type="noConversion"/>
  </si>
  <si>
    <t>消耗道具ID1</t>
    <phoneticPr fontId="2" type="noConversion"/>
  </si>
  <si>
    <t>消耗道具数量1</t>
    <phoneticPr fontId="2" type="noConversion"/>
  </si>
  <si>
    <t>消耗道具ID2</t>
  </si>
  <si>
    <t>消耗道具数量2</t>
  </si>
  <si>
    <t>初级神器1配件2</t>
  </si>
  <si>
    <t>初级神器2配件1</t>
  </si>
  <si>
    <t>初级神器2配件2</t>
  </si>
  <si>
    <t>中级神器1配件1</t>
  </si>
  <si>
    <t>中级神器1配件2</t>
  </si>
  <si>
    <t>中级神器1配件3</t>
  </si>
  <si>
    <t>中级神器1配件4</t>
  </si>
  <si>
    <t>中级神器2配件1</t>
  </si>
  <si>
    <t>中级神器2配件2</t>
  </si>
  <si>
    <t>中级神器2配件3</t>
  </si>
  <si>
    <t>中级神器2配件4</t>
  </si>
  <si>
    <t>神器低级材料</t>
  </si>
  <si>
    <t>消耗道具ID3</t>
    <phoneticPr fontId="2" type="noConversion"/>
  </si>
  <si>
    <t>消耗道具数量3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</si>
  <si>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</si>
  <si>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</si>
  <si>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</si>
  <si>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</si>
  <si>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登录</t>
  </si>
  <si>
    <t>使用1次牧守令</t>
  </si>
  <si>
    <t>恶灵入侵</t>
  </si>
  <si>
    <t>时间</t>
    <phoneticPr fontId="2" type="noConversion"/>
  </si>
  <si>
    <t>芦花币</t>
    <phoneticPr fontId="2" type="noConversion"/>
  </si>
  <si>
    <t>章节</t>
    <phoneticPr fontId="2" type="noConversion"/>
  </si>
  <si>
    <t>神器</t>
    <phoneticPr fontId="2" type="noConversion"/>
  </si>
  <si>
    <t>价格</t>
    <phoneticPr fontId="2" type="noConversion"/>
  </si>
  <si>
    <t>数量</t>
    <phoneticPr fontId="2" type="noConversion"/>
  </si>
  <si>
    <t>概率</t>
    <phoneticPr fontId="2" type="noConversion"/>
  </si>
  <si>
    <t>价格反比</t>
    <phoneticPr fontId="2" type="noConversion"/>
  </si>
  <si>
    <t>总权重</t>
    <phoneticPr fontId="2" type="noConversion"/>
  </si>
  <si>
    <t>权重</t>
    <phoneticPr fontId="2" type="noConversion"/>
  </si>
  <si>
    <t>碎片</t>
    <phoneticPr fontId="2" type="noConversion"/>
  </si>
  <si>
    <t>1-1</t>
    <phoneticPr fontId="2" type="noConversion"/>
  </si>
  <si>
    <t>1-2</t>
  </si>
  <si>
    <t>2-1</t>
    <phoneticPr fontId="2" type="noConversion"/>
  </si>
  <si>
    <t>2-2</t>
  </si>
  <si>
    <t>3-1</t>
    <phoneticPr fontId="2" type="noConversion"/>
  </si>
  <si>
    <t>3-2</t>
  </si>
  <si>
    <t>3-3</t>
  </si>
  <si>
    <t>3-4</t>
  </si>
  <si>
    <t>4-1</t>
    <phoneticPr fontId="2" type="noConversion"/>
  </si>
  <si>
    <t>4-2</t>
  </si>
  <si>
    <t>4-3</t>
  </si>
  <si>
    <t>4-4</t>
  </si>
  <si>
    <t>5-1</t>
    <phoneticPr fontId="2" type="noConversion"/>
  </si>
  <si>
    <t>5-2</t>
  </si>
  <si>
    <t>5-3</t>
  </si>
  <si>
    <t>5-4</t>
  </si>
  <si>
    <t>5-5</t>
  </si>
  <si>
    <t>5-6</t>
  </si>
  <si>
    <t>6-1</t>
    <phoneticPr fontId="2" type="noConversion"/>
  </si>
  <si>
    <t>6-2</t>
  </si>
  <si>
    <t>6-3</t>
  </si>
  <si>
    <t>6-4</t>
  </si>
  <si>
    <t>6-5</t>
  </si>
  <si>
    <t>6-6</t>
  </si>
  <si>
    <t>7-1</t>
    <phoneticPr fontId="2" type="noConversion"/>
  </si>
  <si>
    <t>7-2</t>
  </si>
  <si>
    <t>7-3</t>
  </si>
  <si>
    <t>7-4</t>
  </si>
  <si>
    <t>7-5</t>
  </si>
  <si>
    <t>7-6</t>
  </si>
  <si>
    <t>权重</t>
    <phoneticPr fontId="2" type="noConversion"/>
  </si>
  <si>
    <t>位置</t>
    <phoneticPr fontId="2" type="noConversion"/>
  </si>
  <si>
    <t>修正权重</t>
    <phoneticPr fontId="2" type="noConversion"/>
  </si>
  <si>
    <t>总价</t>
    <phoneticPr fontId="2" type="noConversion"/>
  </si>
  <si>
    <t>价格</t>
    <phoneticPr fontId="2" type="noConversion"/>
  </si>
  <si>
    <t>神器惊喜宝箱</t>
    <phoneticPr fontId="2" type="noConversion"/>
  </si>
  <si>
    <t>神器1</t>
    <phoneticPr fontId="2" type="noConversion"/>
  </si>
  <si>
    <t>总价</t>
    <phoneticPr fontId="2" type="noConversion"/>
  </si>
  <si>
    <t>等级</t>
    <phoneticPr fontId="2" type="noConversion"/>
  </si>
  <si>
    <t>碎片</t>
    <phoneticPr fontId="2" type="noConversion"/>
  </si>
  <si>
    <t>卡牌经验</t>
    <phoneticPr fontId="2" type="noConversion"/>
  </si>
  <si>
    <t>等级段</t>
    <phoneticPr fontId="2" type="noConversion"/>
  </si>
  <si>
    <t>等级</t>
    <phoneticPr fontId="2" type="noConversion"/>
  </si>
  <si>
    <t>等级段经验</t>
    <phoneticPr fontId="2" type="noConversion"/>
  </si>
  <si>
    <t>经验消耗</t>
    <phoneticPr fontId="2" type="noConversion"/>
  </si>
  <si>
    <t>经验</t>
    <phoneticPr fontId="2" type="noConversion"/>
  </si>
  <si>
    <t>1~10</t>
    <phoneticPr fontId="2" type="noConversion"/>
  </si>
  <si>
    <t>10~20</t>
    <phoneticPr fontId="2" type="noConversion"/>
  </si>
  <si>
    <t>20~30</t>
    <phoneticPr fontId="2" type="noConversion"/>
  </si>
  <si>
    <t>40~50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</si>
  <si>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</si>
  <si>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</si>
  <si>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</si>
  <si>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</si>
  <si>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</si>
  <si>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</si>
  <si>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</si>
  <si>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</si>
  <si>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140~150</t>
    <phoneticPr fontId="2" type="noConversion"/>
  </si>
  <si>
    <t>挂机经验</t>
    <phoneticPr fontId="2" type="noConversion"/>
  </si>
  <si>
    <t>130~140</t>
    <phoneticPr fontId="2" type="noConversion"/>
  </si>
  <si>
    <t>普通关卡</t>
    <phoneticPr fontId="2" type="noConversion"/>
  </si>
  <si>
    <t>普通章节</t>
    <phoneticPr fontId="2" type="noConversion"/>
  </si>
  <si>
    <t>困难关卡</t>
    <phoneticPr fontId="2" type="noConversion"/>
  </si>
  <si>
    <t>困难章节</t>
    <phoneticPr fontId="2" type="noConversion"/>
  </si>
  <si>
    <t>加总</t>
    <phoneticPr fontId="2" type="noConversion"/>
  </si>
  <si>
    <t>百分比</t>
    <phoneticPr fontId="2" type="noConversion"/>
  </si>
  <si>
    <t>总经验</t>
    <phoneticPr fontId="2" type="noConversion"/>
  </si>
  <si>
    <t>培养卡牌</t>
    <phoneticPr fontId="2" type="noConversion"/>
  </si>
  <si>
    <t>等级段</t>
    <phoneticPr fontId="2" type="noConversion"/>
  </si>
  <si>
    <t>等级</t>
    <phoneticPr fontId="2" type="noConversion"/>
  </si>
  <si>
    <t>权重</t>
    <phoneticPr fontId="2" type="noConversion"/>
  </si>
  <si>
    <t>比例</t>
    <phoneticPr fontId="2" type="noConversion"/>
  </si>
  <si>
    <t>队伍</t>
    <phoneticPr fontId="2" type="noConversion"/>
  </si>
  <si>
    <t>30~40</t>
    <phoneticPr fontId="2" type="noConversion"/>
  </si>
  <si>
    <t>章节</t>
    <phoneticPr fontId="2" type="noConversion"/>
  </si>
  <si>
    <t>品质</t>
    <phoneticPr fontId="2" type="noConversion"/>
  </si>
  <si>
    <t>Row</t>
    <phoneticPr fontId="2" type="noConversion"/>
  </si>
  <si>
    <t>Row</t>
    <phoneticPr fontId="2" type="noConversion"/>
  </si>
  <si>
    <t>Module</t>
    <phoneticPr fontId="2" type="noConversion"/>
  </si>
  <si>
    <t>Module</t>
    <phoneticPr fontId="2" type="noConversion"/>
  </si>
  <si>
    <t>ModuleId</t>
    <phoneticPr fontId="2" type="noConversion"/>
  </si>
  <si>
    <t>#note</t>
    <phoneticPr fontId="2" type="noConversion"/>
  </si>
  <si>
    <t>Qua</t>
    <phoneticPr fontId="2" type="noConversion"/>
  </si>
  <si>
    <t>Lv</t>
    <phoneticPr fontId="2" type="noConversion"/>
  </si>
  <si>
    <t>Sum</t>
    <phoneticPr fontId="2" type="noConversion"/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</si>
  <si>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</si>
  <si>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</si>
  <si>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</si>
  <si>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</si>
  <si>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</si>
  <si>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</si>
  <si>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</si>
  <si>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</si>
  <si>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</si>
  <si>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</si>
  <si>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</si>
  <si>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</si>
  <si>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</si>
  <si>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</si>
  <si>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</si>
  <si>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</si>
  <si>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</si>
  <si>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</si>
  <si>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</si>
  <si>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</si>
  <si>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</si>
  <si>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</si>
  <si>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</si>
  <si>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</si>
  <si>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</si>
  <si>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</si>
  <si>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</si>
  <si>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</si>
  <si>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</si>
  <si>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</si>
  <si>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</si>
  <si>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</si>
  <si>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</si>
  <si>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</si>
  <si>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</si>
  <si>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</si>
  <si>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</si>
  <si>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</si>
  <si>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</si>
  <si>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</si>
  <si>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</si>
  <si>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</si>
  <si>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两仪剑</t>
  </si>
  <si>
    <t>无界之爪</t>
  </si>
  <si>
    <t>踏雪白狼</t>
  </si>
  <si>
    <t>大荒紫电</t>
  </si>
  <si>
    <t>十殿阎罗</t>
  </si>
  <si>
    <t>大夏龙雀</t>
  </si>
  <si>
    <t>阿波普之刃</t>
  </si>
  <si>
    <t>#note</t>
    <phoneticPr fontId="2" type="noConversion"/>
  </si>
  <si>
    <t>Qua</t>
    <phoneticPr fontId="2" type="noConversion"/>
  </si>
  <si>
    <t>金币</t>
  </si>
  <si>
    <t>芦花币</t>
  </si>
  <si>
    <t>初级神器1配件1</t>
  </si>
  <si>
    <t>Module</t>
    <phoneticPr fontId="2" type="noConversion"/>
  </si>
  <si>
    <t>ModuleId</t>
    <phoneticPr fontId="2" type="noConversion"/>
  </si>
  <si>
    <t>#note</t>
    <phoneticPr fontId="2" type="noConversion"/>
  </si>
  <si>
    <t>Lv</t>
    <phoneticPr fontId="2" type="noConversion"/>
  </si>
  <si>
    <t>Sum</t>
    <phoneticPr fontId="2" type="noConversion"/>
  </si>
  <si>
    <t>Loc</t>
    <phoneticPr fontId="2" type="noConversion"/>
  </si>
  <si>
    <t>Qua</t>
    <phoneticPr fontId="2" type="noConversion"/>
  </si>
  <si>
    <t>总价</t>
    <phoneticPr fontId="2" type="noConversion"/>
  </si>
  <si>
    <t>品质</t>
    <phoneticPr fontId="2" type="noConversion"/>
  </si>
  <si>
    <t>品质Id</t>
    <phoneticPr fontId="2" type="noConversion"/>
  </si>
  <si>
    <t>数量</t>
    <phoneticPr fontId="2" type="noConversion"/>
  </si>
  <si>
    <t>价值</t>
    <phoneticPr fontId="2" type="noConversion"/>
  </si>
  <si>
    <t>价格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</si>
  <si>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</si>
  <si>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</si>
  <si>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</si>
  <si>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</si>
  <si>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等级</t>
    <phoneticPr fontId="2" type="noConversion"/>
  </si>
  <si>
    <t>停留</t>
    <phoneticPr fontId="2" type="noConversion"/>
  </si>
  <si>
    <t>碎片</t>
    <phoneticPr fontId="2" type="noConversion"/>
  </si>
  <si>
    <t>比例修正</t>
    <phoneticPr fontId="2" type="noConversion"/>
  </si>
  <si>
    <t>低级材料</t>
    <phoneticPr fontId="2" type="noConversion"/>
  </si>
  <si>
    <t>本级材料</t>
    <phoneticPr fontId="2" type="noConversion"/>
  </si>
  <si>
    <t>进制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</si>
  <si>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</si>
  <si>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</si>
  <si>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</si>
  <si>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</si>
  <si>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总权</t>
    <phoneticPr fontId="2" type="noConversion"/>
  </si>
  <si>
    <t>芦花币.F</t>
    <phoneticPr fontId="2" type="noConversion"/>
  </si>
  <si>
    <t>芦花币.sum</t>
    <phoneticPr fontId="2" type="noConversion"/>
  </si>
  <si>
    <t>初强.E</t>
    <phoneticPr fontId="2" type="noConversion"/>
  </si>
  <si>
    <t>初强.sum</t>
    <phoneticPr fontId="2" type="noConversion"/>
  </si>
  <si>
    <t>进制</t>
    <phoneticPr fontId="2" type="noConversion"/>
  </si>
  <si>
    <t>绿色，蓝色，紫色(1,2)</t>
    <phoneticPr fontId="2" type="noConversion"/>
  </si>
  <si>
    <t>绿色，蓝色，紫色(1,2)</t>
    <phoneticPr fontId="2" type="noConversion"/>
  </si>
  <si>
    <t>绿色，蓝色，紫色，橙色(1~5)</t>
    <phoneticPr fontId="2" type="noConversion"/>
  </si>
  <si>
    <t>绿色，蓝色，紫色，橙色(1~5)</t>
    <phoneticPr fontId="2" type="noConversion"/>
  </si>
  <si>
    <t>1,蓝绿1~2</t>
    <phoneticPr fontId="2" type="noConversion"/>
  </si>
  <si>
    <t>1,蓝绿1~2</t>
    <phoneticPr fontId="2" type="noConversion"/>
  </si>
  <si>
    <t>蓝绿2~4，紫1~2，橙1，高级神器减半</t>
    <phoneticPr fontId="2" type="noConversion"/>
  </si>
  <si>
    <t>绿色，蓝色，紫色，橙色(1~7)</t>
    <phoneticPr fontId="2" type="noConversion"/>
  </si>
  <si>
    <t>绿色，蓝色，紫色，橙色(1~7)</t>
    <phoneticPr fontId="2" type="noConversion"/>
  </si>
  <si>
    <t>绿色，蓝色，紫色，橙色(3~7)</t>
    <phoneticPr fontId="2" type="noConversion"/>
  </si>
  <si>
    <t>蓝绿2~4，紫1~2，橙1</t>
    <phoneticPr fontId="2" type="noConversion"/>
  </si>
  <si>
    <t>蓝绿2~4，紫1~2，橙1</t>
    <phoneticPr fontId="2" type="noConversion"/>
  </si>
  <si>
    <t>蓝绿2~4，紫1~2，橙1</t>
    <phoneticPr fontId="2" type="noConversion"/>
  </si>
  <si>
    <t>蓝绿3~7，紫2~4，橙1~2</t>
    <phoneticPr fontId="2" type="noConversion"/>
  </si>
  <si>
    <t>地煞一，地煞二</t>
    <phoneticPr fontId="2" type="noConversion"/>
  </si>
  <si>
    <t>神器名</t>
    <phoneticPr fontId="2" type="noConversion"/>
  </si>
  <si>
    <t>品质</t>
    <phoneticPr fontId="2" type="noConversion"/>
  </si>
  <si>
    <t>价格</t>
    <phoneticPr fontId="2" type="noConversion"/>
  </si>
  <si>
    <t>价格反比</t>
    <phoneticPr fontId="2" type="noConversion"/>
  </si>
  <si>
    <t>概率</t>
    <phoneticPr fontId="2" type="noConversion"/>
  </si>
  <si>
    <t>数量Min</t>
    <phoneticPr fontId="2" type="noConversion"/>
  </si>
  <si>
    <t>数量Max</t>
    <phoneticPr fontId="2" type="noConversion"/>
  </si>
  <si>
    <t>地煞三四五</t>
    <phoneticPr fontId="2" type="noConversion"/>
  </si>
  <si>
    <t>地煞六七八</t>
    <phoneticPr fontId="2" type="noConversion"/>
  </si>
  <si>
    <t>地煞九</t>
    <phoneticPr fontId="2" type="noConversion"/>
  </si>
  <si>
    <t>天罡一二三</t>
    <phoneticPr fontId="2" type="noConversion"/>
  </si>
  <si>
    <t>天罡四五六</t>
    <phoneticPr fontId="2" type="noConversion"/>
  </si>
  <si>
    <t>67神器宝箱</t>
    <phoneticPr fontId="2" type="noConversion"/>
  </si>
  <si>
    <t>高级神器碎片宝箱</t>
    <phoneticPr fontId="2" type="noConversion"/>
  </si>
  <si>
    <t>初级神器宝箱</t>
    <phoneticPr fontId="2" type="noConversion"/>
  </si>
  <si>
    <t>中级神器宝箱</t>
    <phoneticPr fontId="2" type="noConversion"/>
  </si>
  <si>
    <t>高级神器宝箱</t>
    <phoneticPr fontId="2" type="noConversion"/>
  </si>
  <si>
    <t>神器惊喜宝箱</t>
    <phoneticPr fontId="2" type="noConversion"/>
  </si>
  <si>
    <t>神器1-1</t>
    <phoneticPr fontId="2" type="noConversion"/>
  </si>
  <si>
    <t>普通</t>
    <phoneticPr fontId="3" type="noConversion"/>
  </si>
  <si>
    <t>阎风吒</t>
  </si>
  <si>
    <t>Cost[1].id</t>
  </si>
  <si>
    <t>Cost[1].val</t>
  </si>
  <si>
    <t>Cost[2].id</t>
  </si>
  <si>
    <t>Cost[2].val</t>
  </si>
  <si>
    <t>卡牌升星</t>
    <phoneticPr fontId="2" type="noConversion"/>
  </si>
  <si>
    <t>UR</t>
    <phoneticPr fontId="2" type="noConversion"/>
  </si>
  <si>
    <t>星</t>
    <phoneticPr fontId="2" type="noConversion"/>
  </si>
  <si>
    <t>UR</t>
    <phoneticPr fontId="2" type="noConversion"/>
  </si>
  <si>
    <t>常服曹焱兵</t>
  </si>
  <si>
    <t>曹玄亮</t>
  </si>
  <si>
    <t>战斗夏铃</t>
  </si>
  <si>
    <t>项昆仑</t>
  </si>
  <si>
    <t>刘羽禅</t>
  </si>
  <si>
    <t>红莲缇娜</t>
  </si>
  <si>
    <t>战斗曹焱兵</t>
  </si>
  <si>
    <t>黑尔坎普</t>
  </si>
  <si>
    <t>北落师门</t>
  </si>
  <si>
    <t>盖文</t>
  </si>
  <si>
    <t>南御夫</t>
  </si>
  <si>
    <t>吉拉</t>
  </si>
  <si>
    <t>吕仙宫</t>
  </si>
  <si>
    <t>阎巧巧</t>
  </si>
  <si>
    <t>常服夏铃</t>
  </si>
  <si>
    <t>柠檬精</t>
  </si>
  <si>
    <t>StarLv</t>
    <phoneticPr fontId="2" type="noConversion"/>
  </si>
  <si>
    <t>金币</t>
    <phoneticPr fontId="2" type="noConversion"/>
  </si>
  <si>
    <t>Loc</t>
    <phoneticPr fontId="2" type="noConversion"/>
  </si>
  <si>
    <t>升星碎片</t>
    <phoneticPr fontId="2" type="noConversion"/>
  </si>
  <si>
    <t>升星金币</t>
    <phoneticPr fontId="2" type="noConversion"/>
  </si>
  <si>
    <t>购买初级抽卡</t>
    <phoneticPr fontId="2" type="noConversion"/>
  </si>
  <si>
    <t>普通抽</t>
    <phoneticPr fontId="2" type="noConversion"/>
  </si>
  <si>
    <t>挂机队伍</t>
    <phoneticPr fontId="2" type="noConversion"/>
  </si>
  <si>
    <t>蓝</t>
    <phoneticPr fontId="2" type="noConversion"/>
  </si>
  <si>
    <t>橙</t>
    <phoneticPr fontId="2" type="noConversion"/>
  </si>
  <si>
    <t>套橙</t>
    <phoneticPr fontId="2" type="noConversion"/>
  </si>
  <si>
    <t>属性投放</t>
    <phoneticPr fontId="2" type="noConversion"/>
  </si>
  <si>
    <t>价值</t>
    <phoneticPr fontId="2" type="noConversion"/>
  </si>
  <si>
    <t>20级套</t>
    <phoneticPr fontId="2" type="noConversion"/>
  </si>
  <si>
    <t>40级套</t>
    <phoneticPr fontId="2" type="noConversion"/>
  </si>
  <si>
    <t>60级套</t>
    <phoneticPr fontId="2" type="noConversion"/>
  </si>
  <si>
    <t>80级套</t>
    <phoneticPr fontId="2" type="noConversion"/>
  </si>
  <si>
    <t>100级套</t>
    <phoneticPr fontId="2" type="noConversion"/>
  </si>
  <si>
    <t>120级套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</si>
  <si>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</si>
  <si>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</si>
  <si>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</si>
  <si>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</si>
  <si>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套橙</t>
    <phoneticPr fontId="2" type="noConversion"/>
  </si>
  <si>
    <t>装备价值</t>
    <phoneticPr fontId="2" type="noConversion"/>
  </si>
  <si>
    <t>1章</t>
    <phoneticPr fontId="2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</si>
  <si>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</si>
  <si>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</si>
  <si>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</si>
  <si>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</si>
  <si>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</si>
  <si>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</si>
  <si>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</si>
  <si>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</si>
  <si>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</si>
  <si>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</si>
  <si>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</si>
  <si>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</si>
  <si>
    <t>14章</t>
  </si>
  <si>
    <t>15章</t>
  </si>
  <si>
    <t>停留时间</t>
    <phoneticPr fontId="2" type="noConversion"/>
  </si>
  <si>
    <t>装备掉落</t>
    <phoneticPr fontId="2" type="noConversion"/>
  </si>
  <si>
    <t>综述</t>
    <phoneticPr fontId="2" type="noConversion"/>
  </si>
  <si>
    <t>掉落绿</t>
    <phoneticPr fontId="2" type="noConversion"/>
  </si>
  <si>
    <t>掉落蓝</t>
    <phoneticPr fontId="2" type="noConversion"/>
  </si>
  <si>
    <t>掉落紫</t>
    <phoneticPr fontId="2" type="noConversion"/>
  </si>
  <si>
    <t>掉落橙</t>
    <phoneticPr fontId="2" type="noConversion"/>
  </si>
  <si>
    <t>锻造绿</t>
    <phoneticPr fontId="2" type="noConversion"/>
  </si>
  <si>
    <t>锻造蓝</t>
    <phoneticPr fontId="2" type="noConversion"/>
  </si>
  <si>
    <t>锻造紫</t>
    <phoneticPr fontId="2" type="noConversion"/>
  </si>
  <si>
    <t>锻造橙</t>
    <phoneticPr fontId="2" type="noConversion"/>
  </si>
  <si>
    <t>锻造套橙</t>
    <phoneticPr fontId="2" type="noConversion"/>
  </si>
  <si>
    <t>鉴定套橙</t>
    <phoneticPr fontId="2" type="noConversion"/>
  </si>
  <si>
    <t>橙套</t>
    <phoneticPr fontId="2" type="noConversion"/>
  </si>
  <si>
    <t>晶体</t>
    <phoneticPr fontId="2" type="noConversion"/>
  </si>
  <si>
    <t>装备属性</t>
    <phoneticPr fontId="2" type="noConversion"/>
  </si>
  <si>
    <t>装备套装</t>
    <phoneticPr fontId="2" type="noConversion"/>
  </si>
  <si>
    <t>套装一</t>
    <phoneticPr fontId="2" type="noConversion"/>
  </si>
  <si>
    <t>套装二</t>
    <phoneticPr fontId="2" type="noConversion"/>
  </si>
  <si>
    <t>套装三</t>
    <phoneticPr fontId="2" type="noConversion"/>
  </si>
  <si>
    <t>装备合成</t>
    <phoneticPr fontId="2" type="noConversion"/>
  </si>
  <si>
    <t>合成消耗</t>
    <phoneticPr fontId="2" type="noConversion"/>
  </si>
  <si>
    <t xml:space="preserve">20级开启装备系统
8件装备，头盔(+2)，肩甲(+3)，衣服(+1)，武器(价值x2)(+0)，鞋子(+4)，护手(+5)，戒指(价值x1.5)(+8)，项链(价值x1.5)(+10)。
装备掉落：
6分钟掉落一件装备，装备掉率如下
50%绿，30%蓝，15%紫，5%橙
武器掉率/2，戒指和项链掉率/1.5
橙色装备出现必然需要鉴定。鉴定30%出套装。
装备属性上，橙装按3星SR为基准，60%属性投放。套装前2个属性40%（攻，血），套装3，某项百分比属性，套装4，某项2级属性。
锻造：
80%紫，15%橙，5%套装橙
套装：
20级，40级，60级，80级，100级，120级
洗练属性：
紫色和橙色装备可能产生洗练属性。
装备在生成时，决定洗练条目数。
装备套装：
20级套装8件套，4条套装属性。
40级套装有2套：
套1(武器，头盔，肩甲，衣服)（2,4：血，百分比攻）；套2（护手，鞋子，项链，戒指：攻，百分比血）
60，级套装有2套：
套1(武器，肩甲，头，衣，护手，鞋（2,3,5：血,攻,百分比血）)，套2（武器，衣服，鞋子，护手，项链，戒指（2,3,5：攻,血,百分比攻））
80,100,120级套装有3套：
套1(稀有，只可鉴定出)(武器，头盔，肩甲，项链，戒指（2,3,4,5：攻，血，增伤，免伤）)；套2（武器，头，肩，护手，鞋子，衣（2,3,5：血,攻,百分比血））;套3（武器，项链，戒指，护手，鞋子，衣（2,3,5：攻,血,百分比攻））
功能拓展：
公会护送：
每天刷出3个护送任务（低中高）。护送需要提交特定道具，派遣3个寄灵人和3个守护灵进行护送。护送完成奖励装备精华和帮会币。被劫持装备精华奖励减少20%，劫持者获得50%的装备精华。提交的道具包括药品，食物，装备，古董。药品和食物产出自生活技能，装备产出自掉落和锻造，古董产出自日常任务宝箱和恶灵入侵。
生活技能：
生活技能有2个，烹饪和制药。烹饪品可给寄灵人吃，提升基础属性，食用量受地狱道制约。药品可给守护灵吃，提升基础属性，食用量受突破等级制约。
生活技能可升级，使用帮贡升级，升级降低烹饪所需的经历。生活技能可进阶，进阶需要到达一定等级，进阶消耗技能书。进阶解锁新的产品，提升精力消耗。
制作消耗精力，每天回复精力300点，可吃精力丹回复精力。精力丹在商店限购。
每次制造，在已解锁的产品中随机一个。
交易：
未鉴定的装备和商品（食物，药品，古董）可以交易。低价为配置价格的1/3，一口价为配置价的2~3倍。交易币可由充值和成就获得，有一个交易币对应的商店，售卖基础强化材料。
</t>
    <phoneticPr fontId="2" type="noConversion"/>
  </si>
  <si>
    <t>装备强化</t>
    <phoneticPr fontId="2" type="noConversion"/>
  </si>
  <si>
    <t>高</t>
    <phoneticPr fontId="2" type="noConversion"/>
  </si>
  <si>
    <t>中高</t>
    <phoneticPr fontId="2" type="noConversion"/>
  </si>
  <si>
    <t>初中</t>
    <phoneticPr fontId="2" type="noConversion"/>
  </si>
  <si>
    <t>初级</t>
    <phoneticPr fontId="2" type="noConversion"/>
  </si>
  <si>
    <t>阶段1</t>
    <phoneticPr fontId="2" type="noConversion"/>
  </si>
  <si>
    <t>强化石类型</t>
    <phoneticPr fontId="2" type="noConversion"/>
  </si>
  <si>
    <t>分配等级</t>
    <phoneticPr fontId="2" type="noConversion"/>
  </si>
  <si>
    <t>培养数量</t>
    <phoneticPr fontId="2" type="noConversion"/>
  </si>
  <si>
    <t>坑</t>
    <phoneticPr fontId="2" type="noConversion"/>
  </si>
  <si>
    <t>强化石购买</t>
    <phoneticPr fontId="2" type="noConversion"/>
  </si>
  <si>
    <t>金币消耗</t>
    <phoneticPr fontId="2" type="noConversion"/>
  </si>
  <si>
    <t>停留时间</t>
    <phoneticPr fontId="2" type="noConversion"/>
  </si>
  <si>
    <t>金币总产</t>
    <phoneticPr fontId="2" type="noConversion"/>
  </si>
  <si>
    <t>装备金币</t>
    <phoneticPr fontId="2" type="noConversion"/>
  </si>
  <si>
    <t>等级段</t>
    <phoneticPr fontId="2" type="noConversion"/>
  </si>
  <si>
    <t>金币分配</t>
    <phoneticPr fontId="2" type="noConversion"/>
  </si>
  <si>
    <t>装备</t>
    <phoneticPr fontId="2" type="noConversion"/>
  </si>
  <si>
    <t>1~40</t>
  </si>
  <si>
    <t>40~80</t>
  </si>
  <si>
    <t>80~100</t>
  </si>
  <si>
    <t>100~120</t>
  </si>
  <si>
    <t>120~150</t>
  </si>
  <si>
    <t>装备阶段</t>
    <phoneticPr fontId="2" type="noConversion"/>
  </si>
  <si>
    <t>金币消耗系数</t>
    <phoneticPr fontId="2" type="noConversion"/>
  </si>
  <si>
    <t>品质系数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</si>
  <si>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</si>
  <si>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</si>
  <si>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</si>
  <si>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</si>
  <si>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等级</t>
    <phoneticPr fontId="2" type="noConversion"/>
  </si>
  <si>
    <t>权重</t>
    <phoneticPr fontId="2" type="noConversion"/>
  </si>
  <si>
    <t>占比</t>
    <phoneticPr fontId="2" type="noConversion"/>
  </si>
  <si>
    <t>分配总额</t>
    <phoneticPr fontId="2" type="noConversion"/>
  </si>
  <si>
    <t>金币</t>
    <phoneticPr fontId="2" type="noConversion"/>
  </si>
  <si>
    <t>等级段</t>
    <phoneticPr fontId="2" type="noConversion"/>
  </si>
  <si>
    <t>品质</t>
    <phoneticPr fontId="2" type="noConversion"/>
  </si>
  <si>
    <t>RowId</t>
    <phoneticPr fontId="2" type="noConversion"/>
  </si>
  <si>
    <t>CostId</t>
    <phoneticPr fontId="2" type="noConversion"/>
  </si>
  <si>
    <t>章节Id</t>
    <phoneticPr fontId="2" type="noConversion"/>
  </si>
  <si>
    <t>等级1Id掉率</t>
    <phoneticPr fontId="2" type="noConversion"/>
  </si>
  <si>
    <t>等级2Id掉率</t>
  </si>
  <si>
    <t>等级3Id掉率</t>
  </si>
  <si>
    <t>等级4Id掉率</t>
  </si>
  <si>
    <t>等级5Id掉率</t>
  </si>
  <si>
    <t>等级6Id掉率</t>
  </si>
  <si>
    <t>熔炼值</t>
    <phoneticPr fontId="2" type="noConversion"/>
  </si>
  <si>
    <t>金币本</t>
    <phoneticPr fontId="2" type="noConversion"/>
  </si>
  <si>
    <t>装备锻造</t>
    <phoneticPr fontId="2" type="noConversion"/>
  </si>
  <si>
    <t>装备锻造</t>
    <phoneticPr fontId="2" type="noConversion"/>
  </si>
  <si>
    <t>产出E</t>
    <phoneticPr fontId="2" type="noConversion"/>
  </si>
  <si>
    <t>金币消耗</t>
    <phoneticPr fontId="2" type="noConversion"/>
  </si>
  <si>
    <t>每日任务100钻</t>
    <phoneticPr fontId="2" type="noConversion"/>
  </si>
  <si>
    <t>竞技场50钻（按前500名算）</t>
    <phoneticPr fontId="2" type="noConversion"/>
  </si>
  <si>
    <t>实时竞技</t>
    <phoneticPr fontId="2" type="noConversion"/>
  </si>
  <si>
    <t>SR</t>
    <phoneticPr fontId="10" type="noConversion"/>
  </si>
  <si>
    <t>道具Id</t>
    <phoneticPr fontId="2" type="noConversion"/>
  </si>
  <si>
    <t>金币Sum</t>
    <phoneticPr fontId="2" type="noConversion"/>
  </si>
  <si>
    <t>产率/h</t>
    <phoneticPr fontId="2" type="noConversion"/>
  </si>
  <si>
    <t>160~170</t>
    <phoneticPr fontId="2" type="noConversion"/>
  </si>
  <si>
    <t>170~180</t>
    <phoneticPr fontId="2" type="noConversion"/>
  </si>
  <si>
    <t>玄铁</t>
    <phoneticPr fontId="2" type="noConversion"/>
  </si>
  <si>
    <t>乌金</t>
    <phoneticPr fontId="2" type="noConversion"/>
  </si>
  <si>
    <t>银母</t>
    <phoneticPr fontId="2" type="noConversion"/>
  </si>
  <si>
    <t>玄铁</t>
  </si>
  <si>
    <t>乌金</t>
  </si>
  <si>
    <t>银母</t>
  </si>
  <si>
    <t>突破设计</t>
    <phoneticPr fontId="2" type="noConversion"/>
  </si>
  <si>
    <t>绿色基础材料</t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</si>
  <si>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</si>
  <si>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</si>
  <si>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</si>
  <si>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</si>
  <si>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</si>
  <si>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</si>
  <si>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</si>
  <si>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玄铁</t>
    <phoneticPr fontId="2" type="noConversion"/>
  </si>
  <si>
    <t>乌金</t>
    <phoneticPr fontId="2" type="noConversion"/>
  </si>
  <si>
    <t>银母</t>
    <phoneticPr fontId="2" type="noConversion"/>
  </si>
  <si>
    <t>红材料</t>
    <phoneticPr fontId="2" type="noConversion"/>
  </si>
  <si>
    <t>灵玉</t>
  </si>
  <si>
    <t>灵玉</t>
    <phoneticPr fontId="2" type="noConversion"/>
  </si>
  <si>
    <t>铀金</t>
    <phoneticPr fontId="2" type="noConversion"/>
  </si>
  <si>
    <t>红材料</t>
    <phoneticPr fontId="2" type="noConversion"/>
  </si>
  <si>
    <t>红材料</t>
    <phoneticPr fontId="2" type="noConversion"/>
  </si>
  <si>
    <t>铀金</t>
    <phoneticPr fontId="2" type="noConversion"/>
  </si>
  <si>
    <t>铀金</t>
    <phoneticPr fontId="2" type="noConversion"/>
  </si>
  <si>
    <t>灵玉</t>
    <phoneticPr fontId="2" type="noConversion"/>
  </si>
  <si>
    <t>铀金</t>
    <phoneticPr fontId="2" type="noConversion"/>
  </si>
  <si>
    <t>灵玉</t>
    <phoneticPr fontId="2" type="noConversion"/>
  </si>
  <si>
    <t>铀金</t>
    <phoneticPr fontId="2" type="noConversion"/>
  </si>
  <si>
    <t>铀金</t>
    <phoneticPr fontId="2" type="noConversion"/>
  </si>
  <si>
    <t>灵玉</t>
    <phoneticPr fontId="2" type="noConversion"/>
  </si>
  <si>
    <t>玄铁</t>
    <phoneticPr fontId="2" type="noConversion"/>
  </si>
  <si>
    <t>铀金</t>
    <phoneticPr fontId="2" type="noConversion"/>
  </si>
  <si>
    <t>150~160</t>
    <phoneticPr fontId="2" type="noConversion"/>
  </si>
  <si>
    <t>180~190</t>
    <phoneticPr fontId="2" type="noConversion"/>
  </si>
  <si>
    <t>190~200</t>
    <phoneticPr fontId="2" type="noConversion"/>
  </si>
  <si>
    <t>红色基础材料</t>
  </si>
  <si>
    <t>sum</t>
    <phoneticPr fontId="2" type="noConversion"/>
  </si>
  <si>
    <t>芦花-风</t>
    <phoneticPr fontId="2" type="noConversion"/>
  </si>
  <si>
    <t>章节</t>
    <phoneticPr fontId="2" type="noConversion"/>
  </si>
  <si>
    <t>芦花-花</t>
    <phoneticPr fontId="2" type="noConversion"/>
  </si>
  <si>
    <t>芦花-雪</t>
    <phoneticPr fontId="2" type="noConversion"/>
  </si>
  <si>
    <t>芦花-月</t>
    <phoneticPr fontId="2" type="noConversion"/>
  </si>
  <si>
    <t>停留时间/h</t>
    <phoneticPr fontId="2" type="noConversion"/>
  </si>
  <si>
    <t>第几天</t>
    <phoneticPr fontId="2" type="noConversion"/>
  </si>
  <si>
    <t>绿色，蓝色，紫色，橙色(3~8)</t>
  </si>
  <si>
    <t>蓝绿3~7，紫2~4，橙1~3</t>
    <phoneticPr fontId="2" type="noConversion"/>
  </si>
  <si>
    <t>大R时间</t>
    <phoneticPr fontId="2" type="noConversion"/>
  </si>
  <si>
    <t>非R时间</t>
    <phoneticPr fontId="2" type="noConversion"/>
  </si>
  <si>
    <t>等级</t>
    <phoneticPr fontId="2" type="noConversion"/>
  </si>
  <si>
    <t>比例</t>
    <phoneticPr fontId="2" type="noConversion"/>
  </si>
  <si>
    <t>本级停留</t>
    <phoneticPr fontId="2" type="noConversion"/>
  </si>
  <si>
    <t>停留总</t>
    <phoneticPr fontId="2" type="noConversion"/>
  </si>
  <si>
    <t>非R停留</t>
    <phoneticPr fontId="2" type="noConversion"/>
  </si>
  <si>
    <t>月卡停留</t>
    <phoneticPr fontId="2" type="noConversion"/>
  </si>
  <si>
    <t>大R停留</t>
    <phoneticPr fontId="2" type="noConversion"/>
  </si>
  <si>
    <t>非R加总</t>
    <phoneticPr fontId="2" type="noConversion"/>
  </si>
  <si>
    <t>月卡加总</t>
    <phoneticPr fontId="2" type="noConversion"/>
  </si>
  <si>
    <t>大R加总</t>
    <phoneticPr fontId="2" type="noConversion"/>
  </si>
  <si>
    <t>天</t>
    <phoneticPr fontId="2" type="noConversion"/>
  </si>
  <si>
    <t>非R等级</t>
    <phoneticPr fontId="2" type="noConversion"/>
  </si>
  <si>
    <t>月卡等级</t>
    <phoneticPr fontId="2" type="noConversion"/>
  </si>
  <si>
    <t>大R等级</t>
    <phoneticPr fontId="2" type="noConversion"/>
  </si>
  <si>
    <t>通关pt-02，12关。
开放挂机派遣，挂机4小时可通过20级。
2-9开启挂机派遣。引导玩家装备系统。
开启困难关卡。困难关卡奖励装备。
2-12BOSS对装备强度有验证
20级才开启第3章。</t>
    <phoneticPr fontId="2" type="noConversion"/>
  </si>
  <si>
    <t xml:space="preserve">通关pt-01，9关。
第9关验证2突守护灵。
第8关开启养成。
预估停留30分钟。
</t>
    <phoneticPr fontId="2" type="noConversion"/>
  </si>
  <si>
    <t>通关pt-04
通关kn-03
开启芦花古楼-风（不限制阵容），预计可通7层
开启神器。
30级的恶灵入侵可掉落神器。
挂机28小时</t>
    <phoneticPr fontId="2" type="noConversion"/>
  </si>
  <si>
    <t>通关pt-03
通关kn-02
开启日常副本，日常任务，恶灵入侵，离线竞技场。
恶灵入侵的日常任务，产出大量经验。
恶灵入侵产出金币和橙色装备，概率出套装。越高难度的恶灵，金币产出越高。
挂机20小时。</t>
    <phoneticPr fontId="2" type="noConversion"/>
  </si>
  <si>
    <t>第一天上半日</t>
    <phoneticPr fontId="2" type="noConversion"/>
  </si>
  <si>
    <t>通关pt-07
通关kn-06
芦花-f-20。
开启专属武器，开启组队副本。
组队副本，组队副本掉落专属武器碎片。
挂机36小时。</t>
    <phoneticPr fontId="2" type="noConversion"/>
  </si>
  <si>
    <t>通关pt-05
通关kn-04
芦花-f-10
开启花，雪，月。花雪月对阵容有要求。
集训营，实时竞技场。
挂机30小时</t>
    <phoneticPr fontId="2" type="noConversion"/>
  </si>
  <si>
    <t>通关pt-06
通关kn-05
芦花-f-15。
开启羁绊副本。
挂机30小时</t>
    <phoneticPr fontId="2" type="noConversion"/>
  </si>
  <si>
    <t>第一天下半日</t>
    <phoneticPr fontId="2" type="noConversion"/>
  </si>
  <si>
    <t>10~15</t>
    <phoneticPr fontId="2" type="noConversion"/>
  </si>
  <si>
    <t>15~20</t>
    <phoneticPr fontId="2" type="noConversion"/>
  </si>
  <si>
    <t>20~25</t>
    <phoneticPr fontId="2" type="noConversion"/>
  </si>
  <si>
    <t>25~30</t>
    <phoneticPr fontId="2" type="noConversion"/>
  </si>
  <si>
    <t>30~35</t>
    <phoneticPr fontId="2" type="noConversion"/>
  </si>
  <si>
    <t>35~40</t>
    <phoneticPr fontId="2" type="noConversion"/>
  </si>
  <si>
    <t>40~45</t>
    <phoneticPr fontId="2" type="noConversion"/>
  </si>
  <si>
    <t>45~50</t>
    <phoneticPr fontId="2" type="noConversion"/>
  </si>
  <si>
    <t>50~55</t>
    <phoneticPr fontId="2" type="noConversion"/>
  </si>
  <si>
    <t>55~60</t>
    <phoneticPr fontId="2" type="noConversion"/>
  </si>
  <si>
    <t>60~65</t>
    <phoneticPr fontId="2" type="noConversion"/>
  </si>
  <si>
    <t>65~70</t>
    <phoneticPr fontId="2" type="noConversion"/>
  </si>
  <si>
    <t>70~75</t>
    <phoneticPr fontId="2" type="noConversion"/>
  </si>
  <si>
    <t>75~80</t>
    <phoneticPr fontId="2" type="noConversion"/>
  </si>
  <si>
    <t>80~85</t>
    <phoneticPr fontId="2" type="noConversion"/>
  </si>
  <si>
    <t>85~90</t>
    <phoneticPr fontId="2" type="noConversion"/>
  </si>
  <si>
    <t>90~95</t>
    <phoneticPr fontId="2" type="noConversion"/>
  </si>
  <si>
    <t>95~100</t>
    <phoneticPr fontId="2" type="noConversion"/>
  </si>
  <si>
    <t>首日修正</t>
    <phoneticPr fontId="2" type="noConversion"/>
  </si>
  <si>
    <t>100~105</t>
    <phoneticPr fontId="2" type="noConversion"/>
  </si>
  <si>
    <t>105~110</t>
    <phoneticPr fontId="2" type="noConversion"/>
  </si>
  <si>
    <t>110~115</t>
    <phoneticPr fontId="2" type="noConversion"/>
  </si>
  <si>
    <t>115~120</t>
    <phoneticPr fontId="2" type="noConversion"/>
  </si>
  <si>
    <t>120~125</t>
    <phoneticPr fontId="2" type="noConversion"/>
  </si>
  <si>
    <t>125~130</t>
    <phoneticPr fontId="2" type="noConversion"/>
  </si>
  <si>
    <t>130~135</t>
    <phoneticPr fontId="2" type="noConversion"/>
  </si>
  <si>
    <t>135~140</t>
    <phoneticPr fontId="2" type="noConversion"/>
  </si>
  <si>
    <t>140~145</t>
    <phoneticPr fontId="2" type="noConversion"/>
  </si>
  <si>
    <t>145~150</t>
    <phoneticPr fontId="2" type="noConversion"/>
  </si>
  <si>
    <t>格子</t>
    <phoneticPr fontId="2" type="noConversion"/>
  </si>
  <si>
    <t>突破</t>
    <phoneticPr fontId="2" type="noConversion"/>
  </si>
  <si>
    <t>等活</t>
    <phoneticPr fontId="2" type="noConversion"/>
  </si>
  <si>
    <t>黑绳</t>
    <phoneticPr fontId="2" type="noConversion"/>
  </si>
  <si>
    <t>众合</t>
    <phoneticPr fontId="2" type="noConversion"/>
  </si>
  <si>
    <t>大叫唤</t>
    <phoneticPr fontId="2" type="noConversion"/>
  </si>
  <si>
    <t>焦热</t>
    <phoneticPr fontId="2" type="noConversion"/>
  </si>
  <si>
    <t>众合+1</t>
    <phoneticPr fontId="2" type="noConversion"/>
  </si>
  <si>
    <t>叫唤</t>
    <phoneticPr fontId="2" type="noConversion"/>
  </si>
  <si>
    <t>焦热+2</t>
  </si>
  <si>
    <t>地狱道名</t>
    <phoneticPr fontId="2" type="noConversion"/>
  </si>
  <si>
    <t>总格子</t>
    <phoneticPr fontId="2" type="noConversion"/>
  </si>
  <si>
    <t>大焦热</t>
    <phoneticPr fontId="2" type="noConversion"/>
  </si>
  <si>
    <t>无间</t>
    <phoneticPr fontId="2" type="noConversion"/>
  </si>
  <si>
    <t>境界</t>
    <phoneticPr fontId="2" type="noConversion"/>
  </si>
  <si>
    <t>格子等级</t>
    <phoneticPr fontId="2" type="noConversion"/>
  </si>
  <si>
    <t>总格子数</t>
    <phoneticPr fontId="2" type="noConversion"/>
  </si>
  <si>
    <t>黑绳+1</t>
    <phoneticPr fontId="2" type="noConversion"/>
  </si>
  <si>
    <t>叫唤+2</t>
  </si>
  <si>
    <t>大叫唤+2</t>
  </si>
  <si>
    <t>大焦热+2</t>
  </si>
  <si>
    <t>等级</t>
    <phoneticPr fontId="2" type="noConversion"/>
  </si>
  <si>
    <t>总时间</t>
    <phoneticPr fontId="2" type="noConversion"/>
  </si>
  <si>
    <t>极限停留</t>
    <phoneticPr fontId="2" type="noConversion"/>
  </si>
  <si>
    <t>极限加总</t>
    <phoneticPr fontId="2" type="noConversion"/>
  </si>
  <si>
    <t>等级</t>
    <phoneticPr fontId="2" type="noConversion"/>
  </si>
  <si>
    <t>地狱道</t>
    <phoneticPr fontId="2" type="noConversion"/>
  </si>
  <si>
    <t>等级上限</t>
    <phoneticPr fontId="2" type="noConversion"/>
  </si>
  <si>
    <t>日常本产出</t>
    <phoneticPr fontId="2" type="noConversion"/>
  </si>
  <si>
    <t>名字</t>
    <phoneticPr fontId="2" type="noConversion"/>
  </si>
  <si>
    <t>境界</t>
    <phoneticPr fontId="2" type="noConversion"/>
  </si>
  <si>
    <t>寄灵人地狱道</t>
    <phoneticPr fontId="2" type="noConversion"/>
  </si>
  <si>
    <t>境界名</t>
    <phoneticPr fontId="2" type="noConversion"/>
  </si>
  <si>
    <t>境界名</t>
    <phoneticPr fontId="2" type="noConversion"/>
  </si>
  <si>
    <t>颜色</t>
    <phoneticPr fontId="2" type="noConversion"/>
  </si>
  <si>
    <t>白(偏黄)</t>
    <phoneticPr fontId="2" type="noConversion"/>
  </si>
  <si>
    <t>绿</t>
    <phoneticPr fontId="2" type="noConversion"/>
  </si>
  <si>
    <t>青</t>
    <phoneticPr fontId="2" type="noConversion"/>
  </si>
  <si>
    <t>蓝</t>
    <phoneticPr fontId="2" type="noConversion"/>
  </si>
  <si>
    <t>靛蓝</t>
    <phoneticPr fontId="2" type="noConversion"/>
  </si>
  <si>
    <t>紫</t>
    <phoneticPr fontId="2" type="noConversion"/>
  </si>
  <si>
    <t>橙</t>
    <phoneticPr fontId="2" type="noConversion"/>
  </si>
  <si>
    <t>红</t>
    <phoneticPr fontId="2" type="noConversion"/>
  </si>
  <si>
    <t>众合+2</t>
  </si>
  <si>
    <t>叫唤+1</t>
    <phoneticPr fontId="2" type="noConversion"/>
  </si>
  <si>
    <t>大叫唤</t>
    <phoneticPr fontId="2" type="noConversion"/>
  </si>
  <si>
    <t>大叫唤+1</t>
    <phoneticPr fontId="2" type="noConversion"/>
  </si>
  <si>
    <t>焦热</t>
    <phoneticPr fontId="2" type="noConversion"/>
  </si>
  <si>
    <t>焦热+1</t>
    <phoneticPr fontId="2" type="noConversion"/>
  </si>
  <si>
    <t>大焦热+1</t>
    <phoneticPr fontId="2" type="noConversion"/>
  </si>
  <si>
    <t>无间</t>
    <phoneticPr fontId="2" type="noConversion"/>
  </si>
  <si>
    <t>无间+1</t>
    <phoneticPr fontId="2" type="noConversion"/>
  </si>
  <si>
    <t>地狱道</t>
    <phoneticPr fontId="2" type="noConversion"/>
  </si>
  <si>
    <t>非R</t>
    <phoneticPr fontId="2" type="noConversion"/>
  </si>
  <si>
    <t>双卡</t>
    <phoneticPr fontId="2" type="noConversion"/>
  </si>
  <si>
    <t>大R</t>
    <phoneticPr fontId="2" type="noConversion"/>
  </si>
  <si>
    <t>要求等级</t>
    <phoneticPr fontId="2" type="noConversion"/>
  </si>
  <si>
    <t>等活</t>
  </si>
  <si>
    <t>黑绳</t>
  </si>
  <si>
    <t>黑绳+1</t>
  </si>
  <si>
    <t>众合</t>
  </si>
  <si>
    <t>众合+1</t>
  </si>
  <si>
    <t>叫唤</t>
  </si>
  <si>
    <t>叫唤+1</t>
  </si>
  <si>
    <t>大叫唤</t>
  </si>
  <si>
    <t>大叫唤+1</t>
  </si>
  <si>
    <t>焦热</t>
  </si>
  <si>
    <t>焦热+1</t>
  </si>
  <si>
    <t>大焦热</t>
  </si>
  <si>
    <t>大焦热+1</t>
  </si>
  <si>
    <t>无间</t>
  </si>
  <si>
    <t>lv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</si>
</sst>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0" tint="-0.249977111117893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161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8" borderId="4" xfId="8" applyFont="1">
      <alignment horizontal="center" vertical="center" wrapText="1"/>
    </xf>
    <xf numFmtId="9" fontId="1" fillId="0" borderId="0" xfId="1" applyNumberFormat="1">
      <alignment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5" borderId="33" xfId="5" applyBorder="1">
      <alignment horizontal="center" vertical="center" shrinkToFit="1"/>
    </xf>
    <xf numFmtId="0" fontId="7" fillId="0" borderId="4" xfId="4" applyNumberFormat="1">
      <alignment vertical="top" wrapText="1"/>
    </xf>
    <xf numFmtId="0" fontId="0" fillId="8" borderId="0" xfId="8" applyFont="1" applyBorder="1">
      <alignment horizontal="center" vertical="center" wrapText="1"/>
    </xf>
    <xf numFmtId="0" fontId="7" fillId="0" borderId="4" xfId="4">
      <alignment vertical="top" wrapText="1"/>
    </xf>
    <xf numFmtId="9" fontId="0" fillId="0" borderId="0" xfId="0" applyNumberFormat="1"/>
    <xf numFmtId="0" fontId="1" fillId="8" borderId="4" xfId="8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34" xfId="4" applyBorder="1" applyAlignment="1">
      <alignment vertical="center" wrapText="1"/>
    </xf>
    <xf numFmtId="0" fontId="8" fillId="0" borderId="23" xfId="3" applyBorder="1" applyAlignment="1">
      <alignment vertical="center"/>
    </xf>
    <xf numFmtId="0" fontId="7" fillId="0" borderId="4" xfId="4">
      <alignment vertical="top" wrapText="1"/>
    </xf>
    <xf numFmtId="0" fontId="3" fillId="3" borderId="0" xfId="2" applyAlignment="1">
      <alignment horizontal="center" vertical="top" wrapText="1"/>
    </xf>
    <xf numFmtId="0" fontId="7" fillId="0" borderId="4" xfId="4" applyFont="1">
      <alignment vertical="top" wrapText="1"/>
    </xf>
    <xf numFmtId="0" fontId="7" fillId="0" borderId="4" xfId="4">
      <alignment vertical="top" wrapText="1"/>
    </xf>
    <xf numFmtId="0" fontId="1" fillId="0" borderId="0" xfId="1" applyAlignment="1">
      <alignment vertical="center"/>
    </xf>
    <xf numFmtId="0" fontId="7" fillId="0" borderId="0" xfId="4" applyFill="1" applyBorder="1">
      <alignment vertical="top" wrapText="1"/>
    </xf>
    <xf numFmtId="0" fontId="5" fillId="5" borderId="27" xfId="5" applyBorder="1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 quotePrefix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28" xfId="8" applyFont="1" applyBorder="1">
      <alignment horizontal="center" vertical="center" wrapText="1"/>
    </xf>
    <xf numFmtId="0" fontId="19" fillId="0" borderId="4" xfId="4" applyFont="1">
      <alignment vertical="top" wrapText="1"/>
    </xf>
    <xf numFmtId="0" fontId="19" fillId="0" borderId="33" xfId="4" applyFont="1" applyFill="1" applyBorder="1">
      <alignment vertical="top" wrapText="1"/>
    </xf>
    <xf numFmtId="0" fontId="7" fillId="0" borderId="0" xfId="4" applyNumberFormat="1" applyFill="1" applyBorder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176" fontId="7" fillId="0" borderId="4" xfId="4" applyNumberFormat="1">
      <alignment vertical="top" wrapText="1"/>
    </xf>
    <xf numFmtId="0" fontId="0" fillId="0" borderId="0" xfId="0" applyAlignmen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0" fillId="13" borderId="0" xfId="1" applyFont="1" applyFill="1" applyAlignment="1">
      <alignment horizontal="center" vertical="center"/>
    </xf>
    <xf numFmtId="0" fontId="1" fillId="13" borderId="0" xfId="1" applyFill="1" applyAlignment="1">
      <alignment horizontal="center" vertical="center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0" borderId="34" xfId="4" applyBorder="1" applyAlignment="1">
      <alignment horizontal="center" vertical="center" wrapText="1"/>
    </xf>
    <xf numFmtId="0" fontId="7" fillId="0" borderId="33" xfId="4" applyBorder="1" applyAlignment="1">
      <alignment horizontal="center" vertical="center" wrapText="1"/>
    </xf>
    <xf numFmtId="0" fontId="7" fillId="0" borderId="35" xfId="4" applyBorder="1" applyAlignment="1">
      <alignment horizontal="center" vertical="center" wrapText="1"/>
    </xf>
    <xf numFmtId="0" fontId="7" fillId="0" borderId="4" xfId="4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27" t="s">
        <v>13</v>
      </c>
      <c r="C2" s="128"/>
      <c r="D2" s="128"/>
      <c r="E2" s="129"/>
    </row>
    <row r="3" spans="2:5" ht="35.1" customHeight="1" x14ac:dyDescent="0.2">
      <c r="B3" s="2" t="s">
        <v>0</v>
      </c>
      <c r="C3" s="3" t="s">
        <v>11</v>
      </c>
      <c r="D3" s="130" t="s">
        <v>1</v>
      </c>
      <c r="E3" s="132" t="s">
        <v>14</v>
      </c>
    </row>
    <row r="4" spans="2:5" ht="35.1" customHeight="1" x14ac:dyDescent="0.2">
      <c r="B4" s="2" t="s">
        <v>2</v>
      </c>
      <c r="C4" s="3" t="s">
        <v>12</v>
      </c>
      <c r="D4" s="131"/>
      <c r="E4" s="133"/>
    </row>
    <row r="5" spans="2:5" ht="35.1" customHeight="1" x14ac:dyDescent="0.2">
      <c r="B5" s="4" t="s">
        <v>3</v>
      </c>
      <c r="C5" s="134" t="s">
        <v>15</v>
      </c>
      <c r="D5" s="135"/>
      <c r="E5" s="136"/>
    </row>
    <row r="6" spans="2:5" ht="18" x14ac:dyDescent="0.2">
      <c r="B6" s="137" t="s">
        <v>4</v>
      </c>
      <c r="C6" s="138"/>
      <c r="D6" s="138"/>
      <c r="E6" s="139"/>
    </row>
    <row r="7" spans="2:5" ht="18" x14ac:dyDescent="0.2">
      <c r="B7" s="5" t="s">
        <v>5</v>
      </c>
      <c r="C7" s="6" t="s">
        <v>6</v>
      </c>
      <c r="D7" s="125" t="s">
        <v>7</v>
      </c>
      <c r="E7" s="126"/>
    </row>
    <row r="8" spans="2:5" x14ac:dyDescent="0.2">
      <c r="B8" s="7">
        <v>43490</v>
      </c>
      <c r="C8" s="8" t="s">
        <v>10</v>
      </c>
      <c r="D8" s="120" t="s">
        <v>8</v>
      </c>
      <c r="E8" s="121"/>
    </row>
    <row r="9" spans="2:5" x14ac:dyDescent="0.2">
      <c r="B9" s="7"/>
      <c r="C9" s="8"/>
      <c r="D9" s="120"/>
      <c r="E9" s="121"/>
    </row>
    <row r="10" spans="2:5" x14ac:dyDescent="0.2">
      <c r="B10" s="9"/>
      <c r="C10" s="8"/>
      <c r="D10" s="120"/>
      <c r="E10" s="121"/>
    </row>
    <row r="11" spans="2:5" x14ac:dyDescent="0.2">
      <c r="B11" s="9"/>
      <c r="C11" s="8"/>
      <c r="D11" s="120"/>
      <c r="E11" s="121"/>
    </row>
    <row r="12" spans="2:5" x14ac:dyDescent="0.2">
      <c r="B12" s="9"/>
      <c r="C12" s="8"/>
      <c r="D12" s="120"/>
      <c r="E12" s="121"/>
    </row>
    <row r="13" spans="2:5" x14ac:dyDescent="0.2">
      <c r="B13" s="9"/>
      <c r="C13" s="8"/>
      <c r="D13" s="120"/>
      <c r="E13" s="121"/>
    </row>
    <row r="14" spans="2:5" x14ac:dyDescent="0.2">
      <c r="B14" s="9"/>
      <c r="C14" s="8"/>
      <c r="D14" s="120"/>
      <c r="E14" s="121"/>
    </row>
    <row r="15" spans="2:5" x14ac:dyDescent="0.2">
      <c r="B15" s="9"/>
      <c r="C15" s="8"/>
      <c r="D15" s="120"/>
      <c r="E15" s="121"/>
    </row>
    <row r="16" spans="2:5" x14ac:dyDescent="0.2">
      <c r="B16" s="9"/>
      <c r="C16" s="8"/>
      <c r="D16" s="120"/>
      <c r="E16" s="121"/>
    </row>
    <row r="17" spans="2:5" x14ac:dyDescent="0.2">
      <c r="B17" s="9"/>
      <c r="C17" s="8"/>
      <c r="D17" s="120"/>
      <c r="E17" s="121"/>
    </row>
    <row r="18" spans="2:5" x14ac:dyDescent="0.2">
      <c r="B18" s="9"/>
      <c r="C18" s="8"/>
      <c r="D18" s="120"/>
      <c r="E18" s="121"/>
    </row>
    <row r="19" spans="2:5" x14ac:dyDescent="0.2">
      <c r="B19" s="9"/>
      <c r="C19" s="8"/>
      <c r="D19" s="120"/>
      <c r="E19" s="121"/>
    </row>
    <row r="20" spans="2:5" x14ac:dyDescent="0.2">
      <c r="B20" s="9"/>
      <c r="C20" s="8"/>
      <c r="D20" s="120"/>
      <c r="E20" s="121"/>
    </row>
    <row r="21" spans="2:5" x14ac:dyDescent="0.2">
      <c r="B21" s="9"/>
      <c r="C21" s="8"/>
      <c r="D21" s="120"/>
      <c r="E21" s="121"/>
    </row>
    <row r="22" spans="2:5" x14ac:dyDescent="0.2">
      <c r="B22" s="9"/>
      <c r="C22" s="8"/>
      <c r="D22" s="120"/>
      <c r="E22" s="121"/>
    </row>
    <row r="23" spans="2:5" x14ac:dyDescent="0.2">
      <c r="B23" s="9"/>
      <c r="C23" s="8"/>
      <c r="D23" s="120"/>
      <c r="E23" s="121"/>
    </row>
    <row r="24" spans="2:5" x14ac:dyDescent="0.2">
      <c r="B24" s="9"/>
      <c r="C24" s="8"/>
      <c r="D24" s="120"/>
      <c r="E24" s="121"/>
    </row>
    <row r="25" spans="2:5" x14ac:dyDescent="0.2">
      <c r="B25" s="9"/>
      <c r="C25" s="8"/>
      <c r="D25" s="120"/>
      <c r="E25" s="121"/>
    </row>
    <row r="26" spans="2:5" x14ac:dyDescent="0.2">
      <c r="B26" s="9"/>
      <c r="C26" s="8"/>
      <c r="D26" s="120"/>
      <c r="E26" s="121"/>
    </row>
    <row r="27" spans="2:5" x14ac:dyDescent="0.2">
      <c r="B27" s="9"/>
      <c r="C27" s="8"/>
      <c r="D27" s="120"/>
      <c r="E27" s="121"/>
    </row>
    <row r="28" spans="2:5" ht="18" thickBot="1" x14ac:dyDescent="0.25">
      <c r="B28" s="10"/>
      <c r="C28" s="11"/>
      <c r="D28" s="122"/>
      <c r="E28" s="123"/>
    </row>
    <row r="30" spans="2:5" x14ac:dyDescent="0.2">
      <c r="B30" s="124" t="s">
        <v>9</v>
      </c>
      <c r="C30" s="124"/>
      <c r="D30" s="124"/>
      <c r="E30" s="124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18"/>
  <sheetViews>
    <sheetView topLeftCell="A4" workbookViewId="0">
      <selection activeCell="C8" sqref="C8:C36"/>
    </sheetView>
  </sheetViews>
  <sheetFormatPr defaultRowHeight="14.25" x14ac:dyDescent="0.2"/>
  <cols>
    <col min="1" max="1" width="8.875" customWidth="1"/>
    <col min="2" max="3" width="8.75" customWidth="1"/>
    <col min="4" max="4" width="8.875" customWidth="1"/>
    <col min="7" max="7" width="11" customWidth="1"/>
    <col min="8" max="8" width="9.25" customWidth="1"/>
    <col min="9" max="10" width="9.125" bestFit="1" customWidth="1"/>
    <col min="11" max="11" width="11.375" bestFit="1" customWidth="1"/>
    <col min="12" max="12" width="11.375" customWidth="1"/>
    <col min="13" max="13" width="10.125" bestFit="1" customWidth="1"/>
    <col min="14" max="14" width="9.125" bestFit="1" customWidth="1"/>
    <col min="15" max="15" width="9.625" bestFit="1" customWidth="1"/>
    <col min="16" max="17" width="9.125" customWidth="1"/>
    <col min="18" max="18" width="12" customWidth="1"/>
    <col min="19" max="19" width="10.25" customWidth="1"/>
    <col min="20" max="21" width="14" customWidth="1"/>
    <col min="22" max="23" width="10.125" customWidth="1"/>
    <col min="24" max="33" width="12.625" customWidth="1"/>
    <col min="37" max="37" width="9" customWidth="1"/>
    <col min="38" max="38" width="9.75" customWidth="1"/>
    <col min="43" max="43" width="9.625" customWidth="1"/>
    <col min="44" max="44" width="8.875" customWidth="1"/>
    <col min="46" max="46" width="11.5" customWidth="1"/>
    <col min="47" max="48" width="9.125" bestFit="1" customWidth="1"/>
    <col min="49" max="49" width="11.375" bestFit="1" customWidth="1"/>
    <col min="50" max="50" width="12.625" bestFit="1" customWidth="1"/>
    <col min="51" max="51" width="9.75" customWidth="1"/>
    <col min="52" max="52" width="10.25" customWidth="1"/>
    <col min="53" max="54" width="10.625" customWidth="1"/>
    <col min="55" max="55" width="9.125" bestFit="1" customWidth="1"/>
    <col min="60" max="60" width="10.75" bestFit="1" customWidth="1"/>
    <col min="61" max="61" width="9.375" customWidth="1"/>
    <col min="62" max="62" width="10.125" bestFit="1" customWidth="1"/>
    <col min="64" max="64" width="11.5" customWidth="1"/>
    <col min="66" max="66" width="12.375" customWidth="1"/>
  </cols>
  <sheetData>
    <row r="1" spans="1:71" ht="16.5" x14ac:dyDescent="0.2">
      <c r="AL1" s="27" t="s">
        <v>161</v>
      </c>
      <c r="AM1" s="28">
        <v>3</v>
      </c>
      <c r="AN1" s="116"/>
      <c r="AO1" s="15"/>
    </row>
    <row r="2" spans="1:71" ht="16.5" x14ac:dyDescent="0.2">
      <c r="A2" s="27" t="s">
        <v>159</v>
      </c>
      <c r="B2" s="28">
        <v>1</v>
      </c>
      <c r="C2" s="116"/>
      <c r="G2" s="95" t="s">
        <v>802</v>
      </c>
      <c r="H2" s="14">
        <f>60*H4/H5</f>
        <v>10</v>
      </c>
      <c r="I2" s="14">
        <f t="shared" ref="I2:O2" si="0">60*I4/I5</f>
        <v>5</v>
      </c>
      <c r="J2" s="14">
        <f t="shared" si="0"/>
        <v>2</v>
      </c>
      <c r="K2" s="14">
        <f t="shared" si="0"/>
        <v>1</v>
      </c>
      <c r="L2" s="14">
        <f t="shared" si="0"/>
        <v>0.5</v>
      </c>
      <c r="M2" s="14">
        <f t="shared" si="0"/>
        <v>1.5</v>
      </c>
      <c r="N2" s="14">
        <f t="shared" si="0"/>
        <v>0.6</v>
      </c>
      <c r="O2" s="14">
        <f t="shared" si="0"/>
        <v>0.3</v>
      </c>
      <c r="P2" s="14"/>
      <c r="Q2" s="14"/>
      <c r="R2" s="14"/>
      <c r="S2" s="14"/>
    </row>
    <row r="3" spans="1:71" ht="20.25" x14ac:dyDescent="0.2">
      <c r="A3" s="140" t="s">
        <v>105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AL3" s="140" t="s">
        <v>811</v>
      </c>
      <c r="AM3" s="140"/>
      <c r="AN3" s="140"/>
      <c r="AO3" s="140"/>
      <c r="AP3" s="140"/>
      <c r="AQ3" s="140"/>
      <c r="AR3" s="140"/>
      <c r="AS3" s="140"/>
      <c r="AT3" s="140"/>
      <c r="AU3" s="140"/>
      <c r="AV3" s="140"/>
      <c r="AW3" s="140"/>
      <c r="AX3" s="140"/>
      <c r="AY3" s="140"/>
      <c r="AZ3" s="140"/>
    </row>
    <row r="4" spans="1:71" ht="20.25" x14ac:dyDescent="0.2">
      <c r="A4" s="15"/>
      <c r="B4" s="15"/>
      <c r="C4" s="15"/>
      <c r="D4" s="15"/>
      <c r="E4" s="15"/>
      <c r="F4" s="15"/>
      <c r="G4" s="27" t="s">
        <v>153</v>
      </c>
      <c r="H4" s="28">
        <v>1</v>
      </c>
      <c r="I4" s="28">
        <v>0.5</v>
      </c>
      <c r="J4" s="28">
        <v>0.2</v>
      </c>
      <c r="K4" s="28">
        <v>0.1</v>
      </c>
      <c r="L4" s="98">
        <v>0.05</v>
      </c>
      <c r="M4" s="28">
        <v>0.5</v>
      </c>
      <c r="N4" s="28">
        <v>0.2</v>
      </c>
      <c r="O4" s="28">
        <v>0.1</v>
      </c>
      <c r="P4" s="98">
        <v>0.05</v>
      </c>
      <c r="Q4" s="98">
        <v>0.05</v>
      </c>
      <c r="R4" s="32">
        <v>1</v>
      </c>
      <c r="S4" s="32">
        <v>1</v>
      </c>
      <c r="V4" s="140" t="s">
        <v>935</v>
      </c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L4" s="53" t="s">
        <v>923</v>
      </c>
      <c r="AM4" s="12" t="s">
        <v>936</v>
      </c>
      <c r="AN4" s="12" t="s">
        <v>937</v>
      </c>
      <c r="AO4" s="12" t="s">
        <v>160</v>
      </c>
      <c r="AP4" s="12" t="s">
        <v>152</v>
      </c>
      <c r="AQ4" s="12" t="s">
        <v>148</v>
      </c>
      <c r="AR4" s="12" t="s">
        <v>149</v>
      </c>
      <c r="AS4" s="12" t="s">
        <v>150</v>
      </c>
      <c r="AT4" s="12" t="s">
        <v>151</v>
      </c>
      <c r="AU4" s="33" t="s">
        <v>828</v>
      </c>
      <c r="AV4" s="12" t="s">
        <v>805</v>
      </c>
      <c r="AW4" s="12" t="s">
        <v>806</v>
      </c>
      <c r="AX4" s="12" t="s">
        <v>807</v>
      </c>
      <c r="AY4" s="33" t="s">
        <v>832</v>
      </c>
      <c r="AZ4" s="12" t="s">
        <v>831</v>
      </c>
      <c r="BH4" s="12" t="s">
        <v>189</v>
      </c>
      <c r="BI4" s="12" t="s">
        <v>190</v>
      </c>
      <c r="BJ4" s="12" t="s">
        <v>191</v>
      </c>
      <c r="BK4" s="12" t="s">
        <v>192</v>
      </c>
      <c r="BL4" s="12" t="s">
        <v>170</v>
      </c>
      <c r="BO4" s="12" t="s">
        <v>490</v>
      </c>
      <c r="BP4" s="12" t="s">
        <v>190</v>
      </c>
      <c r="BQ4" s="12" t="s">
        <v>491</v>
      </c>
      <c r="BR4" s="12" t="s">
        <v>192</v>
      </c>
      <c r="BS4" s="12" t="s">
        <v>64</v>
      </c>
    </row>
    <row r="5" spans="1:71" ht="16.5" x14ac:dyDescent="0.2">
      <c r="A5" s="15"/>
      <c r="B5" s="15"/>
      <c r="C5" s="15"/>
      <c r="D5" s="15"/>
      <c r="E5" s="15"/>
      <c r="F5" s="15"/>
      <c r="G5" s="27" t="s">
        <v>154</v>
      </c>
      <c r="H5" s="28">
        <v>6</v>
      </c>
      <c r="I5" s="28">
        <v>6</v>
      </c>
      <c r="J5" s="28">
        <v>6</v>
      </c>
      <c r="K5" s="28">
        <v>6</v>
      </c>
      <c r="L5" s="98">
        <v>6</v>
      </c>
      <c r="M5" s="28">
        <v>20</v>
      </c>
      <c r="N5" s="28">
        <v>20</v>
      </c>
      <c r="O5" s="28">
        <v>20</v>
      </c>
      <c r="P5" s="98">
        <v>20</v>
      </c>
      <c r="Q5" s="98">
        <v>60</v>
      </c>
      <c r="R5" s="32">
        <v>1</v>
      </c>
      <c r="S5" s="32">
        <v>1</v>
      </c>
      <c r="X5" s="52">
        <v>480</v>
      </c>
      <c r="Y5" s="52">
        <v>480</v>
      </c>
      <c r="Z5" s="52">
        <v>480</v>
      </c>
      <c r="AA5" s="52">
        <v>480</v>
      </c>
      <c r="AB5" s="52">
        <v>480</v>
      </c>
      <c r="AC5" s="52">
        <v>720</v>
      </c>
      <c r="AD5" s="52">
        <v>720</v>
      </c>
      <c r="AE5" s="52">
        <v>720</v>
      </c>
      <c r="AF5" s="52">
        <v>720</v>
      </c>
      <c r="AI5" s="52"/>
      <c r="AL5" s="116">
        <v>1</v>
      </c>
      <c r="AM5" s="116">
        <v>1</v>
      </c>
      <c r="AN5" s="14" t="str">
        <f>INDEX(节奏总表!$CD$4:$CD$23,MATCH(挂机升级突破!AL5+1,节奏总表!$CG$4:$CG$22,1))</f>
        <v>等活</v>
      </c>
      <c r="AO5" s="116"/>
      <c r="AP5" s="14">
        <f>INDEX(节奏总表!$BJ$4:$BJ$55,挂机升级突破!AL5)</f>
        <v>5</v>
      </c>
      <c r="AQ5" s="19">
        <v>0.05</v>
      </c>
      <c r="AR5" s="116"/>
      <c r="AS5" s="116"/>
      <c r="AT5" s="116"/>
      <c r="AU5" s="116"/>
      <c r="AV5" s="116"/>
      <c r="AW5" s="116"/>
      <c r="AX5" s="116"/>
      <c r="AY5" s="116"/>
      <c r="AZ5" s="116"/>
      <c r="BH5" s="14">
        <f>金币总产!P29</f>
        <v>23347</v>
      </c>
      <c r="BI5" s="19">
        <v>0.1</v>
      </c>
      <c r="BJ5" s="14">
        <f>INT(BH$5*BI5)</f>
        <v>2334</v>
      </c>
      <c r="BK5" s="32">
        <v>1</v>
      </c>
      <c r="BL5" s="14">
        <f>INT(BJ5/BK5/$AM$1/500)*500</f>
        <v>500</v>
      </c>
    </row>
    <row r="6" spans="1:71" ht="17.25" x14ac:dyDescent="0.2">
      <c r="A6" s="12" t="s">
        <v>130</v>
      </c>
      <c r="B6" s="12" t="s">
        <v>156</v>
      </c>
      <c r="C6" s="12" t="s">
        <v>928</v>
      </c>
      <c r="D6" s="12" t="s">
        <v>155</v>
      </c>
      <c r="E6" s="12" t="s">
        <v>90</v>
      </c>
      <c r="F6" s="12" t="s">
        <v>929</v>
      </c>
      <c r="G6" s="12" t="s">
        <v>146</v>
      </c>
      <c r="H6" s="12" t="s">
        <v>148</v>
      </c>
      <c r="I6" s="12" t="s">
        <v>149</v>
      </c>
      <c r="J6" s="12" t="s">
        <v>150</v>
      </c>
      <c r="K6" s="12" t="s">
        <v>151</v>
      </c>
      <c r="L6" s="12" t="s">
        <v>823</v>
      </c>
      <c r="M6" s="12" t="s">
        <v>808</v>
      </c>
      <c r="N6" s="12" t="s">
        <v>809</v>
      </c>
      <c r="O6" s="12" t="s">
        <v>810</v>
      </c>
      <c r="P6" s="12" t="s">
        <v>829</v>
      </c>
      <c r="Q6" s="12" t="s">
        <v>825</v>
      </c>
      <c r="R6" s="12" t="s">
        <v>172</v>
      </c>
      <c r="S6" s="12" t="s">
        <v>171</v>
      </c>
      <c r="V6" s="12" t="s">
        <v>130</v>
      </c>
      <c r="W6" s="12" t="s">
        <v>928</v>
      </c>
      <c r="X6" s="12" t="s">
        <v>148</v>
      </c>
      <c r="Y6" s="12" t="s">
        <v>149</v>
      </c>
      <c r="Z6" s="12" t="s">
        <v>150</v>
      </c>
      <c r="AA6" s="12" t="s">
        <v>151</v>
      </c>
      <c r="AB6" s="12" t="s">
        <v>828</v>
      </c>
      <c r="AC6" s="12" t="s">
        <v>808</v>
      </c>
      <c r="AD6" s="12" t="s">
        <v>809</v>
      </c>
      <c r="AE6" s="12" t="s">
        <v>810</v>
      </c>
      <c r="AF6" s="12" t="s">
        <v>830</v>
      </c>
      <c r="AG6" s="15"/>
      <c r="AL6" s="116">
        <v>2</v>
      </c>
      <c r="AM6" s="116">
        <v>1</v>
      </c>
      <c r="AN6" s="14" t="str">
        <f>INDEX(节奏总表!$CD$4:$CD$23,MATCH(挂机升级突破!AL6+1,节奏总表!$CG$4:$CG$22,1))</f>
        <v>黑绳</v>
      </c>
      <c r="AO6" s="116"/>
      <c r="AP6" s="14">
        <f>INDEX(节奏总表!$BJ$4:$BJ$55,挂机升级突破!AL6)</f>
        <v>10</v>
      </c>
      <c r="AQ6" s="19">
        <v>0.15</v>
      </c>
      <c r="AR6" s="116"/>
      <c r="AS6" s="116"/>
      <c r="AT6" s="116"/>
      <c r="AU6" s="116"/>
      <c r="AV6" s="116"/>
      <c r="AW6" s="116"/>
      <c r="AX6" s="116"/>
      <c r="AY6" s="116"/>
      <c r="AZ6" s="116"/>
      <c r="BI6" s="19">
        <v>0.3</v>
      </c>
      <c r="BJ6" s="14">
        <f>INT(BH$5*BI6)</f>
        <v>7004</v>
      </c>
      <c r="BK6" s="32">
        <v>1</v>
      </c>
      <c r="BL6" s="14">
        <f t="shared" ref="BL6:BL38" si="1">INT(BJ6/BK6/$AM$1/500)*500</f>
        <v>2000</v>
      </c>
    </row>
    <row r="7" spans="1:71" ht="16.5" x14ac:dyDescent="0.2">
      <c r="A7" s="28">
        <v>0</v>
      </c>
      <c r="B7" s="28">
        <v>0</v>
      </c>
      <c r="C7" s="116"/>
      <c r="D7" s="28">
        <v>0</v>
      </c>
      <c r="E7" s="14">
        <v>0</v>
      </c>
      <c r="F7" s="14"/>
      <c r="G7" s="14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4">
        <f>章节关卡!I5</f>
        <v>10</v>
      </c>
      <c r="S7" s="14">
        <f>章节关卡!F5</f>
        <v>0</v>
      </c>
      <c r="T7" s="15"/>
      <c r="U7" s="15"/>
      <c r="V7" s="97">
        <v>0</v>
      </c>
      <c r="W7" s="116"/>
      <c r="X7" s="97">
        <f t="shared" ref="X7:AF7" si="2">X$5*H8*H$4/H$5*3</f>
        <v>0</v>
      </c>
      <c r="Y7" s="97">
        <f t="shared" si="2"/>
        <v>0</v>
      </c>
      <c r="Z7" s="97">
        <f t="shared" si="2"/>
        <v>0</v>
      </c>
      <c r="AA7" s="97">
        <f t="shared" si="2"/>
        <v>0</v>
      </c>
      <c r="AB7" s="98">
        <f t="shared" si="2"/>
        <v>0</v>
      </c>
      <c r="AC7" s="97">
        <f t="shared" si="2"/>
        <v>0</v>
      </c>
      <c r="AD7" s="97">
        <f t="shared" si="2"/>
        <v>0</v>
      </c>
      <c r="AE7" s="97">
        <f t="shared" si="2"/>
        <v>0</v>
      </c>
      <c r="AF7" s="98">
        <f t="shared" si="2"/>
        <v>0</v>
      </c>
      <c r="AL7" s="116">
        <v>3</v>
      </c>
      <c r="AM7" s="116">
        <v>2</v>
      </c>
      <c r="AN7" s="14" t="str">
        <f>INDEX(节奏总表!$CD$4:$CD$23,MATCH(挂机升级突破!AL7+1,节奏总表!$CG$4:$CG$22,1))</f>
        <v>黑绳</v>
      </c>
      <c r="AO7" s="116"/>
      <c r="AP7" s="14">
        <f>INDEX(节奏总表!$BJ$4:$BJ$55,挂机升级突破!AL7)</f>
        <v>15</v>
      </c>
      <c r="AQ7" s="19">
        <v>0.2</v>
      </c>
      <c r="AR7" s="116"/>
      <c r="AS7" s="116"/>
      <c r="AT7" s="116"/>
      <c r="AU7" s="116"/>
      <c r="AV7" s="116"/>
      <c r="AW7" s="116"/>
      <c r="AX7" s="116"/>
      <c r="AY7" s="116"/>
      <c r="AZ7" s="116"/>
      <c r="BI7" s="19">
        <v>0.6</v>
      </c>
      <c r="BJ7" s="14">
        <f>INT(BH$5*BI7)</f>
        <v>14008</v>
      </c>
      <c r="BK7" s="32">
        <v>1</v>
      </c>
      <c r="BL7" s="14">
        <f t="shared" si="1"/>
        <v>4500</v>
      </c>
    </row>
    <row r="8" spans="1:71" ht="16.5" x14ac:dyDescent="0.2">
      <c r="A8" s="28">
        <v>1</v>
      </c>
      <c r="B8" s="28">
        <v>4</v>
      </c>
      <c r="C8" s="116">
        <v>10</v>
      </c>
      <c r="D8" s="28">
        <v>1</v>
      </c>
      <c r="E8" s="14">
        <f>节奏总表!Y4</f>
        <v>0.05</v>
      </c>
      <c r="F8" s="14">
        <f>节奏总表!Z4</f>
        <v>0.05</v>
      </c>
      <c r="G8" s="14">
        <f>节奏总表!L5*60</f>
        <v>360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4">
        <f>章节关卡!I6</f>
        <v>25</v>
      </c>
      <c r="S8" s="14">
        <f>章节关卡!F6</f>
        <v>10</v>
      </c>
      <c r="T8" s="15"/>
      <c r="U8" s="15"/>
      <c r="V8" s="97">
        <v>1</v>
      </c>
      <c r="W8" s="116"/>
      <c r="X8" s="97">
        <f t="shared" ref="X8:AF8" si="3">X$5*H8*H$4/H$5*3</f>
        <v>0</v>
      </c>
      <c r="Y8" s="116">
        <f t="shared" si="3"/>
        <v>0</v>
      </c>
      <c r="Z8" s="116">
        <f t="shared" si="3"/>
        <v>0</v>
      </c>
      <c r="AA8" s="116">
        <f t="shared" si="3"/>
        <v>0</v>
      </c>
      <c r="AB8" s="116">
        <f t="shared" si="3"/>
        <v>0</v>
      </c>
      <c r="AC8" s="116">
        <f t="shared" si="3"/>
        <v>0</v>
      </c>
      <c r="AD8" s="116">
        <f t="shared" si="3"/>
        <v>0</v>
      </c>
      <c r="AE8" s="116">
        <f t="shared" si="3"/>
        <v>0</v>
      </c>
      <c r="AF8" s="116">
        <f t="shared" si="3"/>
        <v>0</v>
      </c>
      <c r="AL8" s="116">
        <v>4</v>
      </c>
      <c r="AM8" s="116">
        <v>1</v>
      </c>
      <c r="AN8" s="14" t="str">
        <f>INDEX(节奏总表!$CD$4:$CD$23,MATCH(挂机升级突破!AL8+1,节奏总表!$CG$4:$CG$22,1))</f>
        <v>黑绳+1</v>
      </c>
      <c r="AO8" s="116"/>
      <c r="AP8" s="14">
        <f>INDEX(节奏总表!$BJ$4:$BJ$55,挂机升级突破!AL8)</f>
        <v>20</v>
      </c>
      <c r="AQ8" s="19">
        <v>0.3</v>
      </c>
      <c r="AR8" s="116"/>
      <c r="AS8" s="116"/>
      <c r="AT8" s="116"/>
      <c r="AU8" s="116"/>
      <c r="AV8" s="116"/>
      <c r="AW8" s="116"/>
      <c r="AX8" s="116"/>
      <c r="AY8" s="116"/>
      <c r="AZ8" s="116"/>
      <c r="BH8" s="14">
        <f>金币总产!P30</f>
        <v>133252</v>
      </c>
      <c r="BI8" s="19">
        <v>0.1</v>
      </c>
      <c r="BJ8" s="14">
        <f>INT(BH$8*BI8)</f>
        <v>13325</v>
      </c>
      <c r="BK8" s="32">
        <v>1.5</v>
      </c>
      <c r="BL8" s="14">
        <f t="shared" si="1"/>
        <v>2500</v>
      </c>
    </row>
    <row r="9" spans="1:71" ht="16.5" x14ac:dyDescent="0.2">
      <c r="A9" s="28">
        <v>2</v>
      </c>
      <c r="B9" s="116">
        <v>4</v>
      </c>
      <c r="C9" s="116">
        <v>15</v>
      </c>
      <c r="D9" s="28">
        <v>1</v>
      </c>
      <c r="E9" s="14">
        <f>节奏总表!Y5</f>
        <v>0.05</v>
      </c>
      <c r="F9" s="14">
        <f>节奏总表!Z5</f>
        <v>0.1</v>
      </c>
      <c r="G9" s="14">
        <f>节奏总表!L5*60</f>
        <v>360</v>
      </c>
      <c r="H9" s="19">
        <v>0.5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4">
        <f>章节关卡!I7</f>
        <v>30</v>
      </c>
      <c r="S9" s="14">
        <f>章节关卡!F7</f>
        <v>15</v>
      </c>
      <c r="T9" s="15"/>
      <c r="U9" s="15"/>
      <c r="V9" s="97">
        <v>2</v>
      </c>
      <c r="W9" s="116">
        <v>15</v>
      </c>
      <c r="X9" s="116">
        <f t="shared" ref="X9:Y16" si="4">X$5*H9*H$4/H$5*3</f>
        <v>120</v>
      </c>
      <c r="Y9" s="116">
        <f t="shared" si="4"/>
        <v>0</v>
      </c>
      <c r="Z9" s="116">
        <f t="shared" ref="Z9:Z26" si="5">Z$5*J9*J$4/J$5*3</f>
        <v>0</v>
      </c>
      <c r="AA9" s="116">
        <f t="shared" ref="AA9:AA26" si="6">AA$5*K9*K$4/K$5*3</f>
        <v>0</v>
      </c>
      <c r="AB9" s="116">
        <f t="shared" ref="AB9:AB26" si="7">AB$5*L9*L$4/L$5*3</f>
        <v>0</v>
      </c>
      <c r="AC9" s="116">
        <f t="shared" ref="AC9:AC26" si="8">AC$5*M9*M$4/M$5*3</f>
        <v>0</v>
      </c>
      <c r="AD9" s="116">
        <f t="shared" ref="AD9:AD26" si="9">AD$5*N9*N$4/N$5*3</f>
        <v>0</v>
      </c>
      <c r="AE9" s="116">
        <f t="shared" ref="AE9:AE26" si="10">AE$5*O9*O$4/O$5*3</f>
        <v>0</v>
      </c>
      <c r="AF9" s="116">
        <f t="shared" ref="AF9:AF26" si="11">AF$5*P9*P$4/P$5*3</f>
        <v>0</v>
      </c>
      <c r="AL9" s="116">
        <v>5</v>
      </c>
      <c r="AM9" s="116">
        <v>2</v>
      </c>
      <c r="AN9" s="14" t="str">
        <f>INDEX(节奏总表!$CD$4:$CD$23,MATCH(挂机升级突破!AL9+1,节奏总表!$CG$4:$CG$22,1))</f>
        <v>黑绳+1</v>
      </c>
      <c r="AO9" s="116"/>
      <c r="AP9" s="14">
        <f>INDEX(节奏总表!$BJ$4:$BJ$55,挂机升级突破!AL9)</f>
        <v>25</v>
      </c>
      <c r="AQ9" s="19">
        <v>0.3</v>
      </c>
      <c r="AR9" s="116"/>
      <c r="AS9" s="116"/>
      <c r="AT9" s="116"/>
      <c r="AU9" s="116"/>
      <c r="AV9" s="116"/>
      <c r="AW9" s="116"/>
      <c r="AX9" s="116"/>
      <c r="AY9" s="116"/>
      <c r="AZ9" s="116"/>
      <c r="BI9" s="19">
        <v>0.25</v>
      </c>
      <c r="BJ9" s="14">
        <f>INT(BH$8*BI9)</f>
        <v>33313</v>
      </c>
      <c r="BK9" s="32">
        <v>1.6</v>
      </c>
      <c r="BL9" s="14">
        <f t="shared" si="1"/>
        <v>6500</v>
      </c>
    </row>
    <row r="10" spans="1:71" ht="16.5" x14ac:dyDescent="0.2">
      <c r="A10" s="116">
        <v>3</v>
      </c>
      <c r="B10" s="116">
        <v>4</v>
      </c>
      <c r="C10" s="116">
        <v>20</v>
      </c>
      <c r="D10" s="28">
        <v>1</v>
      </c>
      <c r="E10" s="14">
        <f>节奏总表!Y6</f>
        <v>0.15</v>
      </c>
      <c r="F10" s="14">
        <f>节奏总表!Z6</f>
        <v>0.25</v>
      </c>
      <c r="G10" s="14">
        <f>节奏总表!L6*60</f>
        <v>720</v>
      </c>
      <c r="H10" s="19">
        <v>0.75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4">
        <f>章节关卡!I8</f>
        <v>35</v>
      </c>
      <c r="S10" s="14">
        <f>章节关卡!F8</f>
        <v>20</v>
      </c>
      <c r="T10" s="15"/>
      <c r="U10" s="15"/>
      <c r="V10" s="116">
        <v>3</v>
      </c>
      <c r="W10" s="116">
        <v>20</v>
      </c>
      <c r="X10" s="116">
        <f t="shared" si="4"/>
        <v>180</v>
      </c>
      <c r="Y10" s="116">
        <f t="shared" si="4"/>
        <v>0</v>
      </c>
      <c r="Z10" s="116">
        <f t="shared" si="5"/>
        <v>0</v>
      </c>
      <c r="AA10" s="116">
        <f t="shared" si="6"/>
        <v>0</v>
      </c>
      <c r="AB10" s="116">
        <f t="shared" si="7"/>
        <v>0</v>
      </c>
      <c r="AC10" s="116">
        <f t="shared" si="8"/>
        <v>0</v>
      </c>
      <c r="AD10" s="116">
        <f t="shared" si="9"/>
        <v>0</v>
      </c>
      <c r="AE10" s="116">
        <f t="shared" si="10"/>
        <v>0</v>
      </c>
      <c r="AF10" s="116">
        <f t="shared" si="11"/>
        <v>0</v>
      </c>
      <c r="AL10" s="116">
        <v>6</v>
      </c>
      <c r="AM10" s="116">
        <v>1</v>
      </c>
      <c r="AN10" s="14" t="str">
        <f>INDEX(节奏总表!$CD$4:$CD$23,MATCH(挂机升级突破!AL10+1,节奏总表!$CG$4:$CG$22,1))</f>
        <v>众合</v>
      </c>
      <c r="AO10" s="116"/>
      <c r="AP10" s="14">
        <f>INDEX(节奏总表!$BJ$4:$BJ$55,挂机升级突破!AL10)</f>
        <v>30</v>
      </c>
      <c r="AQ10" s="116"/>
      <c r="AR10" s="19">
        <v>0.05</v>
      </c>
      <c r="AS10" s="116"/>
      <c r="AT10" s="116"/>
      <c r="AU10" s="116"/>
      <c r="AV10" s="116"/>
      <c r="AW10" s="116"/>
      <c r="AX10" s="116"/>
      <c r="AY10" s="116"/>
      <c r="AZ10" s="116"/>
      <c r="BI10" s="19">
        <v>0.3</v>
      </c>
      <c r="BJ10" s="14">
        <f>INT(BH$8*BI10)</f>
        <v>39975</v>
      </c>
      <c r="BK10" s="32">
        <v>1.7</v>
      </c>
      <c r="BL10" s="14">
        <f t="shared" si="1"/>
        <v>7500</v>
      </c>
    </row>
    <row r="11" spans="1:71" ht="16.5" x14ac:dyDescent="0.2">
      <c r="A11" s="116">
        <v>4</v>
      </c>
      <c r="B11" s="116">
        <v>4</v>
      </c>
      <c r="C11" s="116">
        <v>25</v>
      </c>
      <c r="D11" s="28">
        <v>1</v>
      </c>
      <c r="E11" s="14">
        <f>节奏总表!Y7</f>
        <v>0.65</v>
      </c>
      <c r="F11" s="14">
        <f>节奏总表!Z7</f>
        <v>0.9</v>
      </c>
      <c r="G11" s="14">
        <f>节奏总表!L7*60</f>
        <v>1200</v>
      </c>
      <c r="H11" s="19">
        <v>1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4">
        <f>章节关卡!I9</f>
        <v>40</v>
      </c>
      <c r="S11" s="14">
        <f>章节关卡!F9</f>
        <v>25</v>
      </c>
      <c r="T11" s="15"/>
      <c r="U11" s="15"/>
      <c r="V11" s="116">
        <v>4</v>
      </c>
      <c r="W11" s="116">
        <v>25</v>
      </c>
      <c r="X11" s="116">
        <f t="shared" si="4"/>
        <v>240</v>
      </c>
      <c r="Y11" s="116">
        <f t="shared" si="4"/>
        <v>0</v>
      </c>
      <c r="Z11" s="116">
        <f t="shared" si="5"/>
        <v>0</v>
      </c>
      <c r="AA11" s="116">
        <f t="shared" si="6"/>
        <v>0</v>
      </c>
      <c r="AB11" s="116">
        <f t="shared" si="7"/>
        <v>0</v>
      </c>
      <c r="AC11" s="116">
        <f t="shared" si="8"/>
        <v>0</v>
      </c>
      <c r="AD11" s="116">
        <f t="shared" si="9"/>
        <v>0</v>
      </c>
      <c r="AE11" s="116">
        <f t="shared" si="10"/>
        <v>0</v>
      </c>
      <c r="AF11" s="116">
        <f t="shared" si="11"/>
        <v>0</v>
      </c>
      <c r="AL11" s="116">
        <v>7</v>
      </c>
      <c r="AM11" s="116">
        <v>2</v>
      </c>
      <c r="AN11" s="14" t="str">
        <f>INDEX(节奏总表!$CD$4:$CD$23,MATCH(挂机升级突破!AL11+1,节奏总表!$CG$4:$CG$22,1))</f>
        <v>众合</v>
      </c>
      <c r="AO11" s="116"/>
      <c r="AP11" s="14">
        <f>INDEX(节奏总表!$BJ$4:$BJ$55,挂机升级突破!AL11)</f>
        <v>35</v>
      </c>
      <c r="AQ11" s="116"/>
      <c r="AR11" s="19">
        <v>0.05</v>
      </c>
      <c r="AS11" s="116"/>
      <c r="AT11" s="116"/>
      <c r="AU11" s="116"/>
      <c r="AV11" s="116"/>
      <c r="AW11" s="116"/>
      <c r="AX11" s="116"/>
      <c r="AY11" s="116"/>
      <c r="AZ11" s="116"/>
      <c r="BI11" s="19">
        <v>0.35</v>
      </c>
      <c r="BJ11" s="14">
        <f>INT(BH$8*BI11)</f>
        <v>46638</v>
      </c>
      <c r="BK11" s="32">
        <v>1.8</v>
      </c>
      <c r="BL11" s="14">
        <f t="shared" si="1"/>
        <v>8500</v>
      </c>
    </row>
    <row r="12" spans="1:71" ht="16.5" x14ac:dyDescent="0.2">
      <c r="A12" s="116">
        <v>5</v>
      </c>
      <c r="B12" s="116">
        <v>4</v>
      </c>
      <c r="C12" s="116">
        <v>30</v>
      </c>
      <c r="D12" s="28">
        <v>1</v>
      </c>
      <c r="E12" s="14">
        <f>节奏总表!Y8</f>
        <v>0.45000000000000007</v>
      </c>
      <c r="F12" s="14">
        <f>节奏总表!Z8</f>
        <v>1.35</v>
      </c>
      <c r="G12" s="14">
        <f>节奏总表!L8*60</f>
        <v>1440</v>
      </c>
      <c r="H12" s="19">
        <v>0.8</v>
      </c>
      <c r="I12" s="19">
        <v>0.2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4">
        <f>章节关卡!I10</f>
        <v>45</v>
      </c>
      <c r="S12" s="14">
        <f>章节关卡!F10</f>
        <v>30</v>
      </c>
      <c r="T12" s="15"/>
      <c r="U12" s="15"/>
      <c r="V12" s="116">
        <v>5</v>
      </c>
      <c r="W12" s="116">
        <v>30</v>
      </c>
      <c r="X12" s="116">
        <f t="shared" si="4"/>
        <v>192</v>
      </c>
      <c r="Y12" s="116">
        <f t="shared" si="4"/>
        <v>24</v>
      </c>
      <c r="Z12" s="116">
        <f t="shared" si="5"/>
        <v>0</v>
      </c>
      <c r="AA12" s="116">
        <f t="shared" si="6"/>
        <v>0</v>
      </c>
      <c r="AB12" s="116">
        <f t="shared" si="7"/>
        <v>0</v>
      </c>
      <c r="AC12" s="116">
        <f t="shared" si="8"/>
        <v>0</v>
      </c>
      <c r="AD12" s="116">
        <f t="shared" si="9"/>
        <v>0</v>
      </c>
      <c r="AE12" s="116">
        <f t="shared" si="10"/>
        <v>0</v>
      </c>
      <c r="AF12" s="116">
        <f t="shared" si="11"/>
        <v>0</v>
      </c>
      <c r="AL12" s="116">
        <v>8</v>
      </c>
      <c r="AM12" s="116">
        <v>1</v>
      </c>
      <c r="AN12" s="14" t="str">
        <f>INDEX(节奏总表!$CD$4:$CD$23,MATCH(挂机升级突破!AL12+1,节奏总表!$CG$4:$CG$22,1))</f>
        <v>众合+1</v>
      </c>
      <c r="AO12" s="116"/>
      <c r="AP12" s="14">
        <f>INDEX(节奏总表!$BJ$4:$BJ$55,挂机升级突破!AL12)</f>
        <v>40</v>
      </c>
      <c r="AQ12" s="116"/>
      <c r="AR12" s="19">
        <v>0.1</v>
      </c>
      <c r="AS12" s="116"/>
      <c r="AT12" s="116"/>
      <c r="AU12" s="116"/>
      <c r="AV12" s="19">
        <v>0.05</v>
      </c>
      <c r="AW12" s="116"/>
      <c r="AX12" s="116"/>
      <c r="AY12" s="116"/>
      <c r="AZ12" s="116"/>
      <c r="BH12" s="14">
        <f>金币总产!P31</f>
        <v>135127</v>
      </c>
      <c r="BI12" s="19">
        <v>0.22</v>
      </c>
      <c r="BJ12" s="14">
        <f>INT(BH$12*BI12)</f>
        <v>29727</v>
      </c>
      <c r="BK12" s="32">
        <v>1.8</v>
      </c>
      <c r="BL12" s="14">
        <f t="shared" si="1"/>
        <v>5500</v>
      </c>
    </row>
    <row r="13" spans="1:71" ht="16.5" x14ac:dyDescent="0.2">
      <c r="A13" s="116">
        <v>6</v>
      </c>
      <c r="B13" s="116">
        <v>4</v>
      </c>
      <c r="C13" s="116">
        <v>35</v>
      </c>
      <c r="D13" s="28">
        <v>1</v>
      </c>
      <c r="E13" s="14">
        <f>节奏总表!Y9</f>
        <v>0.59999999999999987</v>
      </c>
      <c r="F13" s="14">
        <f>节奏总表!Z9</f>
        <v>1.95</v>
      </c>
      <c r="G13" s="14">
        <f>节奏总表!L9*60</f>
        <v>1800</v>
      </c>
      <c r="H13" s="19">
        <v>0.65</v>
      </c>
      <c r="I13" s="19">
        <v>0.35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4">
        <f>章节关卡!I11</f>
        <v>50</v>
      </c>
      <c r="S13" s="14">
        <f>章节关卡!F11</f>
        <v>35</v>
      </c>
      <c r="T13" s="15"/>
      <c r="U13" s="15"/>
      <c r="V13" s="116">
        <v>6</v>
      </c>
      <c r="W13" s="116">
        <v>35</v>
      </c>
      <c r="X13" s="116">
        <f t="shared" si="4"/>
        <v>156</v>
      </c>
      <c r="Y13" s="116">
        <f t="shared" si="4"/>
        <v>42</v>
      </c>
      <c r="Z13" s="116">
        <f t="shared" si="5"/>
        <v>0</v>
      </c>
      <c r="AA13" s="116">
        <f t="shared" si="6"/>
        <v>0</v>
      </c>
      <c r="AB13" s="116">
        <f t="shared" si="7"/>
        <v>0</v>
      </c>
      <c r="AC13" s="116">
        <f t="shared" si="8"/>
        <v>0</v>
      </c>
      <c r="AD13" s="116">
        <f t="shared" si="9"/>
        <v>0</v>
      </c>
      <c r="AE13" s="116">
        <f t="shared" si="10"/>
        <v>0</v>
      </c>
      <c r="AF13" s="116">
        <f t="shared" si="11"/>
        <v>0</v>
      </c>
      <c r="AL13" s="116">
        <v>9</v>
      </c>
      <c r="AM13" s="116">
        <v>2</v>
      </c>
      <c r="AN13" s="14" t="str">
        <f>INDEX(节奏总表!$CD$4:$CD$23,MATCH(挂机升级突破!AL13+1,节奏总表!$CG$4:$CG$22,1))</f>
        <v>众合+1</v>
      </c>
      <c r="AO13" s="116"/>
      <c r="AP13" s="14">
        <f>INDEX(节奏总表!$BJ$4:$BJ$55,挂机升级突破!AL13)</f>
        <v>42</v>
      </c>
      <c r="AQ13" s="116"/>
      <c r="AR13" s="19">
        <v>0.1</v>
      </c>
      <c r="AS13" s="116"/>
      <c r="AT13" s="116"/>
      <c r="AU13" s="116"/>
      <c r="AV13" s="19">
        <v>0.05</v>
      </c>
      <c r="AW13" s="116"/>
      <c r="AX13" s="116"/>
      <c r="AY13" s="116"/>
      <c r="AZ13" s="116"/>
      <c r="BI13" s="19">
        <v>0.24</v>
      </c>
      <c r="BJ13" s="14">
        <f>INT(BH$12*BI13)</f>
        <v>32430</v>
      </c>
      <c r="BK13" s="32">
        <v>1.8</v>
      </c>
      <c r="BL13" s="14">
        <f t="shared" si="1"/>
        <v>6000</v>
      </c>
    </row>
    <row r="14" spans="1:71" ht="16.5" x14ac:dyDescent="0.2">
      <c r="A14" s="116">
        <v>7</v>
      </c>
      <c r="B14" s="116">
        <v>4</v>
      </c>
      <c r="C14" s="116">
        <v>40</v>
      </c>
      <c r="D14" s="116">
        <v>1</v>
      </c>
      <c r="E14" s="14">
        <f>节奏总表!Y10</f>
        <v>0.75000000000000022</v>
      </c>
      <c r="F14" s="14">
        <f>节奏总表!Z10</f>
        <v>2.7</v>
      </c>
      <c r="G14" s="14">
        <f>节奏总表!L10*60</f>
        <v>2160</v>
      </c>
      <c r="H14" s="19">
        <v>0.5</v>
      </c>
      <c r="I14" s="19">
        <v>0.5</v>
      </c>
      <c r="J14" s="19">
        <v>0</v>
      </c>
      <c r="K14" s="19">
        <v>0</v>
      </c>
      <c r="L14" s="19">
        <v>0</v>
      </c>
      <c r="M14" s="19">
        <v>0.2</v>
      </c>
      <c r="N14" s="19">
        <v>0</v>
      </c>
      <c r="O14" s="19">
        <v>0</v>
      </c>
      <c r="P14" s="19">
        <v>0</v>
      </c>
      <c r="Q14" s="19">
        <v>0</v>
      </c>
      <c r="R14" s="14">
        <f>章节关卡!I12</f>
        <v>60</v>
      </c>
      <c r="S14" s="14">
        <f>章节关卡!F12</f>
        <v>40</v>
      </c>
      <c r="T14" s="15"/>
      <c r="U14" s="15"/>
      <c r="V14" s="116">
        <v>7</v>
      </c>
      <c r="W14" s="116">
        <v>40</v>
      </c>
      <c r="X14" s="116">
        <f t="shared" si="4"/>
        <v>120</v>
      </c>
      <c r="Y14" s="116">
        <f t="shared" si="4"/>
        <v>60</v>
      </c>
      <c r="Z14" s="116">
        <f t="shared" si="5"/>
        <v>0</v>
      </c>
      <c r="AA14" s="116">
        <f t="shared" si="6"/>
        <v>0</v>
      </c>
      <c r="AB14" s="116">
        <f t="shared" si="7"/>
        <v>0</v>
      </c>
      <c r="AC14" s="116">
        <f t="shared" si="8"/>
        <v>10.8</v>
      </c>
      <c r="AD14" s="116">
        <f t="shared" si="9"/>
        <v>0</v>
      </c>
      <c r="AE14" s="116">
        <f t="shared" si="10"/>
        <v>0</v>
      </c>
      <c r="AF14" s="116">
        <f t="shared" si="11"/>
        <v>0</v>
      </c>
      <c r="AL14" s="116">
        <v>10</v>
      </c>
      <c r="AM14" s="116">
        <v>1</v>
      </c>
      <c r="AN14" s="14" t="str">
        <f>INDEX(节奏总表!$CD$4:$CD$23,MATCH(挂机升级突破!AL14+1,节奏总表!$CG$4:$CG$22,1))</f>
        <v>众合+2</v>
      </c>
      <c r="AO14" s="116"/>
      <c r="AP14" s="14">
        <f>INDEX(节奏总表!$BJ$4:$BJ$55,挂机升级突破!AL14)</f>
        <v>45</v>
      </c>
      <c r="AQ14" s="116"/>
      <c r="AR14" s="19">
        <v>0.15</v>
      </c>
      <c r="AS14" s="116"/>
      <c r="AT14" s="116"/>
      <c r="AU14" s="116"/>
      <c r="AV14" s="19">
        <v>0.1</v>
      </c>
      <c r="AW14" s="116"/>
      <c r="AX14" s="116"/>
      <c r="AY14" s="116"/>
      <c r="AZ14" s="116"/>
      <c r="BI14" s="19">
        <v>0.26</v>
      </c>
      <c r="BJ14" s="14">
        <f>INT(BH$12*BI14)</f>
        <v>35133</v>
      </c>
      <c r="BK14" s="32">
        <v>1.8</v>
      </c>
      <c r="BL14" s="14">
        <f t="shared" si="1"/>
        <v>6500</v>
      </c>
    </row>
    <row r="15" spans="1:71" ht="16.5" x14ac:dyDescent="0.2">
      <c r="A15" s="116">
        <v>8</v>
      </c>
      <c r="B15" s="116">
        <v>4</v>
      </c>
      <c r="C15" s="116">
        <v>45</v>
      </c>
      <c r="D15" s="116">
        <v>1</v>
      </c>
      <c r="E15" s="14">
        <f>节奏总表!Y11</f>
        <v>0.84999999999999964</v>
      </c>
      <c r="F15" s="14">
        <f>节奏总表!Z11</f>
        <v>3.55</v>
      </c>
      <c r="G15" s="14">
        <f>节奏总表!L11*60</f>
        <v>2400</v>
      </c>
      <c r="H15" s="19">
        <v>0.35</v>
      </c>
      <c r="I15" s="19">
        <v>0.65</v>
      </c>
      <c r="J15" s="19">
        <v>0</v>
      </c>
      <c r="K15" s="19">
        <v>0</v>
      </c>
      <c r="L15" s="19">
        <v>0</v>
      </c>
      <c r="M15" s="19">
        <v>0.4</v>
      </c>
      <c r="N15" s="19">
        <v>0</v>
      </c>
      <c r="O15" s="19">
        <v>0</v>
      </c>
      <c r="P15" s="19">
        <v>0</v>
      </c>
      <c r="Q15" s="19">
        <v>0</v>
      </c>
      <c r="R15" s="14">
        <f>章节关卡!I13</f>
        <v>70</v>
      </c>
      <c r="S15" s="14">
        <f>章节关卡!F13</f>
        <v>45</v>
      </c>
      <c r="T15" s="15"/>
      <c r="U15" s="15"/>
      <c r="V15" s="116">
        <v>8</v>
      </c>
      <c r="W15" s="116">
        <v>45</v>
      </c>
      <c r="X15" s="116">
        <f t="shared" si="4"/>
        <v>84</v>
      </c>
      <c r="Y15" s="116">
        <f t="shared" si="4"/>
        <v>78</v>
      </c>
      <c r="Z15" s="116">
        <f t="shared" si="5"/>
        <v>0</v>
      </c>
      <c r="AA15" s="116">
        <f t="shared" si="6"/>
        <v>0</v>
      </c>
      <c r="AB15" s="116">
        <f t="shared" si="7"/>
        <v>0</v>
      </c>
      <c r="AC15" s="116">
        <f t="shared" si="8"/>
        <v>21.6</v>
      </c>
      <c r="AD15" s="116">
        <f t="shared" si="9"/>
        <v>0</v>
      </c>
      <c r="AE15" s="116">
        <f t="shared" si="10"/>
        <v>0</v>
      </c>
      <c r="AF15" s="116">
        <f t="shared" si="11"/>
        <v>0</v>
      </c>
      <c r="AL15" s="116">
        <v>11</v>
      </c>
      <c r="AM15" s="116">
        <v>2</v>
      </c>
      <c r="AN15" s="14" t="str">
        <f>INDEX(节奏总表!$CD$4:$CD$23,MATCH(挂机升级突破!AL15+1,节奏总表!$CG$4:$CG$22,1))</f>
        <v>众合+2</v>
      </c>
      <c r="AO15" s="116"/>
      <c r="AP15" s="14">
        <f>INDEX(节奏总表!$BJ$4:$BJ$55,挂机升级突破!AL15)</f>
        <v>47</v>
      </c>
      <c r="AQ15" s="116"/>
      <c r="AR15" s="19">
        <v>0.15</v>
      </c>
      <c r="AS15" s="116"/>
      <c r="AT15" s="116"/>
      <c r="AU15" s="116"/>
      <c r="AV15" s="19">
        <v>0.1</v>
      </c>
      <c r="AW15" s="116"/>
      <c r="AX15" s="116"/>
      <c r="AY15" s="116"/>
      <c r="AZ15" s="116"/>
      <c r="BI15" s="19">
        <v>0.28000000000000003</v>
      </c>
      <c r="BJ15" s="14">
        <f>INT(BH$12*BI15)</f>
        <v>37835</v>
      </c>
      <c r="BK15" s="32">
        <v>1.8</v>
      </c>
      <c r="BL15" s="14">
        <f t="shared" si="1"/>
        <v>7000</v>
      </c>
    </row>
    <row r="16" spans="1:71" ht="16.5" x14ac:dyDescent="0.2">
      <c r="A16" s="116">
        <v>9</v>
      </c>
      <c r="B16" s="116">
        <v>4</v>
      </c>
      <c r="C16" s="116">
        <v>50</v>
      </c>
      <c r="D16" s="116">
        <v>1</v>
      </c>
      <c r="E16" s="14">
        <f>节奏总表!Y12</f>
        <v>0.90000000000000036</v>
      </c>
      <c r="F16" s="14">
        <f>节奏总表!Z12</f>
        <v>4.45</v>
      </c>
      <c r="G16" s="14">
        <f>节奏总表!L12*60</f>
        <v>2520</v>
      </c>
      <c r="H16" s="19">
        <v>0.2</v>
      </c>
      <c r="I16" s="19">
        <v>0.8</v>
      </c>
      <c r="J16" s="19">
        <v>0</v>
      </c>
      <c r="K16" s="19">
        <v>0</v>
      </c>
      <c r="L16" s="19">
        <v>0</v>
      </c>
      <c r="M16" s="19">
        <v>0.6</v>
      </c>
      <c r="N16" s="19">
        <v>0</v>
      </c>
      <c r="O16" s="19">
        <v>0</v>
      </c>
      <c r="P16" s="19">
        <v>0</v>
      </c>
      <c r="Q16" s="19">
        <v>0</v>
      </c>
      <c r="R16" s="14">
        <f>章节关卡!I14</f>
        <v>80</v>
      </c>
      <c r="S16" s="14">
        <f>章节关卡!F14</f>
        <v>50</v>
      </c>
      <c r="T16" s="15"/>
      <c r="U16" s="15"/>
      <c r="V16" s="116">
        <v>9</v>
      </c>
      <c r="W16" s="116">
        <v>50</v>
      </c>
      <c r="X16" s="116">
        <f t="shared" si="4"/>
        <v>48</v>
      </c>
      <c r="Y16" s="116">
        <f t="shared" si="4"/>
        <v>96</v>
      </c>
      <c r="Z16" s="116">
        <f t="shared" si="5"/>
        <v>0</v>
      </c>
      <c r="AA16" s="116">
        <f t="shared" si="6"/>
        <v>0</v>
      </c>
      <c r="AB16" s="116">
        <f t="shared" si="7"/>
        <v>0</v>
      </c>
      <c r="AC16" s="116">
        <f t="shared" si="8"/>
        <v>32.400000000000006</v>
      </c>
      <c r="AD16" s="116">
        <f t="shared" si="9"/>
        <v>0</v>
      </c>
      <c r="AE16" s="116">
        <f t="shared" si="10"/>
        <v>0</v>
      </c>
      <c r="AF16" s="116">
        <f t="shared" si="11"/>
        <v>0</v>
      </c>
      <c r="AL16" s="116">
        <v>12</v>
      </c>
      <c r="AM16" s="116">
        <v>1</v>
      </c>
      <c r="AN16" s="14" t="str">
        <f>INDEX(节奏总表!$CD$4:$CD$23,MATCH(挂机升级突破!AL16+1,节奏总表!$CG$4:$CG$22,1))</f>
        <v>叫唤</v>
      </c>
      <c r="AO16" s="116"/>
      <c r="AP16" s="14">
        <f>INDEX(节奏总表!$BJ$4:$BJ$55,挂机升级突破!AL16)</f>
        <v>50</v>
      </c>
      <c r="AQ16" s="116"/>
      <c r="AR16" s="19">
        <v>0.2</v>
      </c>
      <c r="AS16" s="116"/>
      <c r="AT16" s="116"/>
      <c r="AU16" s="116"/>
      <c r="AV16" s="19">
        <v>0.12</v>
      </c>
      <c r="AW16" s="116"/>
      <c r="AX16" s="116"/>
      <c r="AY16" s="116"/>
      <c r="AZ16" s="116"/>
      <c r="BH16" s="14">
        <f>金币总产!P32</f>
        <v>188658</v>
      </c>
      <c r="BI16" s="19">
        <v>0.15</v>
      </c>
      <c r="BJ16" s="14">
        <f>INT(BH$16*BI16)</f>
        <v>28298</v>
      </c>
      <c r="BK16" s="32">
        <v>2</v>
      </c>
      <c r="BL16" s="14">
        <f t="shared" si="1"/>
        <v>4500</v>
      </c>
    </row>
    <row r="17" spans="1:64" ht="16.5" x14ac:dyDescent="0.2">
      <c r="A17" s="116">
        <v>10</v>
      </c>
      <c r="B17" s="116">
        <v>4</v>
      </c>
      <c r="C17" s="116">
        <v>55</v>
      </c>
      <c r="D17" s="116">
        <v>1</v>
      </c>
      <c r="E17" s="14">
        <f>节奏总表!Y13</f>
        <v>0.95000000000000018</v>
      </c>
      <c r="F17" s="14">
        <f>节奏总表!Z13</f>
        <v>5.4</v>
      </c>
      <c r="G17" s="14">
        <f>节奏总表!L13*60</f>
        <v>2640</v>
      </c>
      <c r="H17" s="19">
        <v>0</v>
      </c>
      <c r="I17" s="19">
        <v>1</v>
      </c>
      <c r="J17" s="19">
        <v>0</v>
      </c>
      <c r="K17" s="19">
        <v>0</v>
      </c>
      <c r="L17" s="19">
        <v>0</v>
      </c>
      <c r="M17" s="19">
        <v>0.8</v>
      </c>
      <c r="N17" s="19">
        <v>0</v>
      </c>
      <c r="O17" s="19">
        <v>0</v>
      </c>
      <c r="P17" s="19">
        <v>0</v>
      </c>
      <c r="Q17" s="19">
        <v>0</v>
      </c>
      <c r="R17" s="14">
        <f>章节关卡!I15</f>
        <v>90</v>
      </c>
      <c r="S17" s="14">
        <f>章节关卡!F15</f>
        <v>55</v>
      </c>
      <c r="T17" s="15"/>
      <c r="U17" s="15"/>
      <c r="V17" s="116">
        <v>10</v>
      </c>
      <c r="W17" s="116">
        <v>55</v>
      </c>
      <c r="X17" s="116">
        <f t="shared" ref="X17:X36" si="12">X$5*H17*H$4/H$5*3</f>
        <v>0</v>
      </c>
      <c r="Y17" s="116">
        <f t="shared" ref="Y17:Y36" si="13">Y$5*I17*I$4/I$5*3</f>
        <v>120</v>
      </c>
      <c r="Z17" s="116">
        <f t="shared" si="5"/>
        <v>0</v>
      </c>
      <c r="AA17" s="116">
        <f t="shared" si="6"/>
        <v>0</v>
      </c>
      <c r="AB17" s="116">
        <f t="shared" si="7"/>
        <v>0</v>
      </c>
      <c r="AC17" s="116">
        <f t="shared" si="8"/>
        <v>43.2</v>
      </c>
      <c r="AD17" s="116">
        <f t="shared" si="9"/>
        <v>0</v>
      </c>
      <c r="AE17" s="116">
        <f t="shared" si="10"/>
        <v>0</v>
      </c>
      <c r="AF17" s="116">
        <f t="shared" si="11"/>
        <v>0</v>
      </c>
      <c r="AL17" s="116">
        <v>13</v>
      </c>
      <c r="AM17" s="116">
        <v>2</v>
      </c>
      <c r="AN17" s="14" t="str">
        <f>INDEX(节奏总表!$CD$4:$CD$23,MATCH(挂机升级突破!AL17+1,节奏总表!$CG$4:$CG$22,1))</f>
        <v>叫唤</v>
      </c>
      <c r="AO17" s="116"/>
      <c r="AP17" s="14">
        <f>INDEX(节奏总表!$BJ$4:$BJ$55,挂机升级突破!AL17)</f>
        <v>52</v>
      </c>
      <c r="AQ17" s="116"/>
      <c r="AR17" s="19">
        <v>0.2</v>
      </c>
      <c r="AS17" s="116"/>
      <c r="AT17" s="116"/>
      <c r="AU17" s="116"/>
      <c r="AV17" s="19">
        <v>0.12</v>
      </c>
      <c r="AW17" s="116"/>
      <c r="AX17" s="116"/>
      <c r="AY17" s="116"/>
      <c r="AZ17" s="116"/>
      <c r="BI17" s="19">
        <v>0.22</v>
      </c>
      <c r="BJ17" s="14">
        <f>INT(BH$16*BI17)</f>
        <v>41504</v>
      </c>
      <c r="BK17" s="32">
        <v>2.2000000000000002</v>
      </c>
      <c r="BL17" s="14">
        <f t="shared" si="1"/>
        <v>6000</v>
      </c>
    </row>
    <row r="18" spans="1:64" ht="16.5" x14ac:dyDescent="0.2">
      <c r="A18" s="116">
        <v>11</v>
      </c>
      <c r="B18" s="116">
        <v>4</v>
      </c>
      <c r="C18" s="116">
        <v>60</v>
      </c>
      <c r="D18" s="116">
        <v>1</v>
      </c>
      <c r="E18" s="14">
        <f>节奏总表!Y14</f>
        <v>1.1499999999999995</v>
      </c>
      <c r="F18" s="14">
        <f>节奏总表!Z14</f>
        <v>6.55</v>
      </c>
      <c r="G18" s="14">
        <f>节奏总表!L14*60</f>
        <v>3120</v>
      </c>
      <c r="H18" s="19">
        <v>0</v>
      </c>
      <c r="I18" s="19">
        <v>0.8</v>
      </c>
      <c r="J18" s="19">
        <v>0.2</v>
      </c>
      <c r="K18" s="19">
        <v>0</v>
      </c>
      <c r="L18" s="19">
        <v>0</v>
      </c>
      <c r="M18" s="19">
        <v>1</v>
      </c>
      <c r="N18" s="19">
        <v>0</v>
      </c>
      <c r="O18" s="19">
        <v>0</v>
      </c>
      <c r="P18" s="19">
        <v>0</v>
      </c>
      <c r="Q18" s="19">
        <v>0</v>
      </c>
      <c r="R18" s="14">
        <f>章节关卡!I16</f>
        <v>100</v>
      </c>
      <c r="S18" s="14">
        <f>章节关卡!F16</f>
        <v>60</v>
      </c>
      <c r="T18" s="15"/>
      <c r="U18" s="15"/>
      <c r="V18" s="116">
        <v>11</v>
      </c>
      <c r="W18" s="116">
        <v>60</v>
      </c>
      <c r="X18" s="116">
        <f t="shared" si="12"/>
        <v>0</v>
      </c>
      <c r="Y18" s="116">
        <f t="shared" si="13"/>
        <v>96</v>
      </c>
      <c r="Z18" s="116">
        <f t="shared" si="5"/>
        <v>9.6000000000000014</v>
      </c>
      <c r="AA18" s="116">
        <f t="shared" si="6"/>
        <v>0</v>
      </c>
      <c r="AB18" s="116">
        <f t="shared" si="7"/>
        <v>0</v>
      </c>
      <c r="AC18" s="116">
        <f t="shared" si="8"/>
        <v>54</v>
      </c>
      <c r="AD18" s="116">
        <f t="shared" si="9"/>
        <v>0</v>
      </c>
      <c r="AE18" s="116">
        <f t="shared" si="10"/>
        <v>0</v>
      </c>
      <c r="AF18" s="116">
        <f t="shared" si="11"/>
        <v>0</v>
      </c>
      <c r="AL18" s="116">
        <v>14</v>
      </c>
      <c r="AM18" s="116">
        <v>1</v>
      </c>
      <c r="AN18" s="14" t="str">
        <f>INDEX(节奏总表!$CD$4:$CD$23,MATCH(挂机升级突破!AL18+1,节奏总表!$CG$4:$CG$22,1))</f>
        <v>叫唤+1</v>
      </c>
      <c r="AO18" s="116"/>
      <c r="AP18" s="14">
        <f>INDEX(节奏总表!$BJ$4:$BJ$55,挂机升级突破!AL18)</f>
        <v>55</v>
      </c>
      <c r="AQ18" s="116"/>
      <c r="AR18" s="19"/>
      <c r="AS18" s="19">
        <v>0.05</v>
      </c>
      <c r="AT18" s="116"/>
      <c r="AU18" s="116"/>
      <c r="AV18" s="19">
        <v>0.15</v>
      </c>
      <c r="AW18" s="116"/>
      <c r="AX18" s="116"/>
      <c r="AY18" s="116"/>
      <c r="AZ18" s="116"/>
      <c r="BI18" s="19">
        <v>0.28000000000000003</v>
      </c>
      <c r="BJ18" s="14">
        <f>INT(BH$16*BI18)</f>
        <v>52824</v>
      </c>
      <c r="BK18" s="32">
        <v>2.4</v>
      </c>
      <c r="BL18" s="14">
        <f t="shared" si="1"/>
        <v>7000</v>
      </c>
    </row>
    <row r="19" spans="1:64" ht="16.5" x14ac:dyDescent="0.2">
      <c r="A19" s="116">
        <v>12</v>
      </c>
      <c r="B19" s="116">
        <v>4</v>
      </c>
      <c r="C19" s="116">
        <v>65</v>
      </c>
      <c r="D19" s="116">
        <v>1</v>
      </c>
      <c r="E19" s="14">
        <f>节奏总表!Y15</f>
        <v>1.3500000000000005</v>
      </c>
      <c r="F19" s="14">
        <f>节奏总表!Z15</f>
        <v>7.9</v>
      </c>
      <c r="G19" s="14">
        <f>节奏总表!L15*60</f>
        <v>3600</v>
      </c>
      <c r="H19" s="19">
        <v>0</v>
      </c>
      <c r="I19" s="19">
        <v>0.65</v>
      </c>
      <c r="J19" s="19">
        <v>0.35</v>
      </c>
      <c r="K19" s="19">
        <v>0</v>
      </c>
      <c r="L19" s="19">
        <v>0</v>
      </c>
      <c r="M19" s="19">
        <v>0.8</v>
      </c>
      <c r="N19" s="19">
        <v>0.2</v>
      </c>
      <c r="O19" s="19">
        <v>0</v>
      </c>
      <c r="P19" s="19">
        <v>0</v>
      </c>
      <c r="Q19" s="19">
        <v>0</v>
      </c>
      <c r="R19" s="14">
        <f>章节关卡!I17</f>
        <v>110</v>
      </c>
      <c r="S19" s="14">
        <f>章节关卡!F17</f>
        <v>65</v>
      </c>
      <c r="T19" s="15"/>
      <c r="U19" s="15"/>
      <c r="V19" s="116">
        <v>12</v>
      </c>
      <c r="W19" s="116">
        <v>65</v>
      </c>
      <c r="X19" s="116">
        <f t="shared" si="12"/>
        <v>0</v>
      </c>
      <c r="Y19" s="116">
        <f t="shared" si="13"/>
        <v>78</v>
      </c>
      <c r="Z19" s="116">
        <f t="shared" si="5"/>
        <v>16.8</v>
      </c>
      <c r="AA19" s="116">
        <f t="shared" si="6"/>
        <v>0</v>
      </c>
      <c r="AB19" s="116">
        <f t="shared" si="7"/>
        <v>0</v>
      </c>
      <c r="AC19" s="116">
        <f t="shared" si="8"/>
        <v>43.2</v>
      </c>
      <c r="AD19" s="116">
        <f t="shared" si="9"/>
        <v>4.32</v>
      </c>
      <c r="AE19" s="116">
        <f t="shared" si="10"/>
        <v>0</v>
      </c>
      <c r="AF19" s="116">
        <f t="shared" si="11"/>
        <v>0</v>
      </c>
      <c r="AL19" s="116">
        <v>15</v>
      </c>
      <c r="AM19" s="116">
        <v>2</v>
      </c>
      <c r="AN19" s="14" t="str">
        <f>INDEX(节奏总表!$CD$4:$CD$23,MATCH(挂机升级突破!AL19+1,节奏总表!$CG$4:$CG$22,1))</f>
        <v>叫唤+1</v>
      </c>
      <c r="AO19" s="116"/>
      <c r="AP19" s="14">
        <f>INDEX(节奏总表!$BJ$4:$BJ$55,挂机升级突破!AL19)</f>
        <v>57</v>
      </c>
      <c r="AQ19" s="116"/>
      <c r="AR19" s="116"/>
      <c r="AS19" s="19">
        <v>0.05</v>
      </c>
      <c r="AT19" s="116"/>
      <c r="AU19" s="116"/>
      <c r="AV19" s="19">
        <v>0.15</v>
      </c>
      <c r="AW19" s="116"/>
      <c r="AX19" s="116"/>
      <c r="AY19" s="116"/>
      <c r="AZ19" s="116"/>
      <c r="BI19" s="19">
        <v>0.35</v>
      </c>
      <c r="BJ19" s="14">
        <f>INT(BH$16*BI19)</f>
        <v>66030</v>
      </c>
      <c r="BK19" s="32">
        <v>2.6</v>
      </c>
      <c r="BL19" s="14">
        <f t="shared" si="1"/>
        <v>8000</v>
      </c>
    </row>
    <row r="20" spans="1:64" ht="16.5" x14ac:dyDescent="0.2">
      <c r="A20" s="116">
        <v>13</v>
      </c>
      <c r="B20" s="116">
        <v>4</v>
      </c>
      <c r="C20" s="116">
        <v>70</v>
      </c>
      <c r="D20" s="116">
        <v>1</v>
      </c>
      <c r="E20" s="14">
        <f>节奏总表!Y16</f>
        <v>1.5499999999999989</v>
      </c>
      <c r="F20" s="14">
        <f>节奏总表!Z16</f>
        <v>9.4499999999999993</v>
      </c>
      <c r="G20" s="14">
        <f>节奏总表!L16*60</f>
        <v>4080</v>
      </c>
      <c r="H20" s="19">
        <v>0</v>
      </c>
      <c r="I20" s="19">
        <v>0.5</v>
      </c>
      <c r="J20" s="19">
        <v>0.5</v>
      </c>
      <c r="K20" s="19">
        <v>0</v>
      </c>
      <c r="L20" s="19">
        <v>0</v>
      </c>
      <c r="M20" s="19">
        <v>0.65</v>
      </c>
      <c r="N20" s="19">
        <v>0.35</v>
      </c>
      <c r="O20" s="19">
        <v>0</v>
      </c>
      <c r="P20" s="19">
        <v>0</v>
      </c>
      <c r="Q20" s="19">
        <v>0</v>
      </c>
      <c r="R20" s="14">
        <f>章节关卡!I18</f>
        <v>125</v>
      </c>
      <c r="S20" s="14">
        <f>章节关卡!F18</f>
        <v>70</v>
      </c>
      <c r="T20" s="15"/>
      <c r="U20" s="15"/>
      <c r="V20" s="116">
        <v>13</v>
      </c>
      <c r="W20" s="116">
        <v>70</v>
      </c>
      <c r="X20" s="116">
        <f t="shared" si="12"/>
        <v>0</v>
      </c>
      <c r="Y20" s="116">
        <f t="shared" si="13"/>
        <v>60</v>
      </c>
      <c r="Z20" s="116">
        <f t="shared" si="5"/>
        <v>24</v>
      </c>
      <c r="AA20" s="116">
        <f t="shared" si="6"/>
        <v>0</v>
      </c>
      <c r="AB20" s="116">
        <f t="shared" si="7"/>
        <v>0</v>
      </c>
      <c r="AC20" s="116">
        <f t="shared" si="8"/>
        <v>35.099999999999994</v>
      </c>
      <c r="AD20" s="116">
        <f t="shared" si="9"/>
        <v>7.5600000000000005</v>
      </c>
      <c r="AE20" s="116">
        <f t="shared" si="10"/>
        <v>0</v>
      </c>
      <c r="AF20" s="116">
        <f t="shared" si="11"/>
        <v>0</v>
      </c>
      <c r="AL20" s="116">
        <v>16</v>
      </c>
      <c r="AM20" s="119">
        <v>3</v>
      </c>
      <c r="AN20" s="14" t="str">
        <f>INDEX(节奏总表!$CD$4:$CD$23,MATCH(挂机升级突破!AL20+1,节奏总表!$CG$4:$CG$22,1))</f>
        <v>叫唤+1</v>
      </c>
      <c r="AO20" s="116"/>
      <c r="AP20" s="14">
        <f>INDEX(节奏总表!$BJ$4:$BJ$55,挂机升级突破!AL20)</f>
        <v>60</v>
      </c>
      <c r="AQ20" s="116"/>
      <c r="AR20" s="116"/>
      <c r="AS20" s="19">
        <v>0.05</v>
      </c>
      <c r="AT20" s="116"/>
      <c r="AU20" s="116"/>
      <c r="AV20" s="19">
        <v>0.16</v>
      </c>
      <c r="AW20" s="116"/>
      <c r="AX20" s="116"/>
      <c r="AY20" s="116"/>
      <c r="AZ20" s="116"/>
      <c r="BH20" s="14">
        <f>金币总产!P33</f>
        <v>299748</v>
      </c>
      <c r="BI20" s="19">
        <v>0.1</v>
      </c>
      <c r="BJ20" s="14">
        <f>INT(BH$20*BI20)</f>
        <v>29974</v>
      </c>
      <c r="BK20" s="32">
        <v>2.8</v>
      </c>
      <c r="BL20" s="14">
        <f t="shared" si="1"/>
        <v>3500</v>
      </c>
    </row>
    <row r="21" spans="1:64" ht="16.5" x14ac:dyDescent="0.2">
      <c r="A21" s="116">
        <v>14</v>
      </c>
      <c r="B21" s="116">
        <v>4</v>
      </c>
      <c r="C21" s="116">
        <v>75</v>
      </c>
      <c r="D21" s="116">
        <v>1</v>
      </c>
      <c r="E21" s="14">
        <f>节奏总表!Y17</f>
        <v>1.8000000000000007</v>
      </c>
      <c r="F21" s="14">
        <f>节奏总表!Z17</f>
        <v>11.25</v>
      </c>
      <c r="G21" s="14">
        <f>节奏总表!L17*60</f>
        <v>4680</v>
      </c>
      <c r="H21" s="19">
        <v>0</v>
      </c>
      <c r="I21" s="19">
        <v>0.35</v>
      </c>
      <c r="J21" s="19">
        <v>0.65</v>
      </c>
      <c r="K21" s="19">
        <v>0</v>
      </c>
      <c r="L21" s="19">
        <v>0</v>
      </c>
      <c r="M21" s="19">
        <v>0.5</v>
      </c>
      <c r="N21" s="19">
        <v>0.5</v>
      </c>
      <c r="O21" s="19">
        <v>0</v>
      </c>
      <c r="P21" s="19">
        <v>0</v>
      </c>
      <c r="Q21" s="19">
        <v>0</v>
      </c>
      <c r="R21" s="14">
        <f>章节关卡!I19</f>
        <v>135</v>
      </c>
      <c r="S21" s="14">
        <f>章节关卡!F19</f>
        <v>75</v>
      </c>
      <c r="T21" s="15"/>
      <c r="U21" s="15"/>
      <c r="V21" s="116">
        <v>14</v>
      </c>
      <c r="W21" s="116">
        <v>75</v>
      </c>
      <c r="X21" s="116">
        <f t="shared" si="12"/>
        <v>0</v>
      </c>
      <c r="Y21" s="116">
        <f t="shared" si="13"/>
        <v>42</v>
      </c>
      <c r="Z21" s="116">
        <f t="shared" si="5"/>
        <v>31.200000000000003</v>
      </c>
      <c r="AA21" s="116">
        <f t="shared" si="6"/>
        <v>0</v>
      </c>
      <c r="AB21" s="116">
        <f t="shared" si="7"/>
        <v>0</v>
      </c>
      <c r="AC21" s="116">
        <f t="shared" si="8"/>
        <v>27</v>
      </c>
      <c r="AD21" s="116">
        <f t="shared" si="9"/>
        <v>10.8</v>
      </c>
      <c r="AE21" s="116">
        <f t="shared" si="10"/>
        <v>0</v>
      </c>
      <c r="AF21" s="116">
        <f t="shared" si="11"/>
        <v>0</v>
      </c>
      <c r="AL21" s="116">
        <v>17</v>
      </c>
      <c r="AM21" s="116">
        <v>2</v>
      </c>
      <c r="AN21" s="14" t="str">
        <f>INDEX(节奏总表!$CD$4:$CD$23,MATCH(挂机升级突破!AL21+1,节奏总表!$CG$4:$CG$22,1))</f>
        <v>叫唤+2</v>
      </c>
      <c r="AO21" s="116"/>
      <c r="AP21" s="14">
        <f>INDEX(节奏总表!$BJ$4:$BJ$55,挂机升级突破!AL21)</f>
        <v>62</v>
      </c>
      <c r="AQ21" s="116"/>
      <c r="AR21" s="116"/>
      <c r="AS21" s="19">
        <v>0.1</v>
      </c>
      <c r="AT21" s="116"/>
      <c r="AU21" s="116"/>
      <c r="AV21" s="116"/>
      <c r="AW21" s="19">
        <v>0.05</v>
      </c>
      <c r="AX21" s="116"/>
      <c r="AY21" s="116"/>
      <c r="AZ21" s="116"/>
      <c r="BI21" s="19">
        <v>0.15</v>
      </c>
      <c r="BJ21" s="14">
        <f t="shared" ref="BJ21:BJ38" si="14">INT(BH$20*BI21)</f>
        <v>44962</v>
      </c>
      <c r="BK21" s="32">
        <v>3</v>
      </c>
      <c r="BL21" s="14">
        <f t="shared" si="1"/>
        <v>4500</v>
      </c>
    </row>
    <row r="22" spans="1:64" ht="16.5" x14ac:dyDescent="0.2">
      <c r="A22" s="116">
        <v>15</v>
      </c>
      <c r="B22" s="116">
        <v>4</v>
      </c>
      <c r="C22" s="116">
        <v>80</v>
      </c>
      <c r="D22" s="116">
        <v>1</v>
      </c>
      <c r="E22" s="14">
        <f>节奏总表!Y18</f>
        <v>2.0999999999999996</v>
      </c>
      <c r="F22" s="14">
        <f>节奏总表!Z18</f>
        <v>13.35</v>
      </c>
      <c r="G22" s="14">
        <f>节奏总表!L18*60</f>
        <v>5400</v>
      </c>
      <c r="H22" s="19">
        <v>0</v>
      </c>
      <c r="I22" s="19">
        <v>0.2</v>
      </c>
      <c r="J22" s="19">
        <v>0.8</v>
      </c>
      <c r="K22" s="19">
        <v>0</v>
      </c>
      <c r="L22" s="19">
        <v>0</v>
      </c>
      <c r="M22" s="19">
        <v>0.35</v>
      </c>
      <c r="N22" s="19">
        <v>0.65</v>
      </c>
      <c r="O22" s="19">
        <v>0</v>
      </c>
      <c r="P22" s="19">
        <v>0</v>
      </c>
      <c r="Q22" s="19">
        <v>0</v>
      </c>
      <c r="R22" s="14">
        <f>章节关卡!I20</f>
        <v>150</v>
      </c>
      <c r="S22" s="14">
        <f>章节关卡!F20</f>
        <v>80</v>
      </c>
      <c r="T22" s="15"/>
      <c r="U22" s="15"/>
      <c r="V22" s="116">
        <v>15</v>
      </c>
      <c r="W22" s="116">
        <v>80</v>
      </c>
      <c r="X22" s="116">
        <f t="shared" si="12"/>
        <v>0</v>
      </c>
      <c r="Y22" s="116">
        <f t="shared" si="13"/>
        <v>24</v>
      </c>
      <c r="Z22" s="116">
        <f t="shared" si="5"/>
        <v>38.400000000000006</v>
      </c>
      <c r="AA22" s="116">
        <f t="shared" si="6"/>
        <v>0</v>
      </c>
      <c r="AB22" s="116">
        <f t="shared" si="7"/>
        <v>0</v>
      </c>
      <c r="AC22" s="116">
        <f t="shared" si="8"/>
        <v>18.899999999999999</v>
      </c>
      <c r="AD22" s="116">
        <f t="shared" si="9"/>
        <v>14.040000000000003</v>
      </c>
      <c r="AE22" s="116">
        <f t="shared" si="10"/>
        <v>0</v>
      </c>
      <c r="AF22" s="116">
        <f t="shared" si="11"/>
        <v>0</v>
      </c>
      <c r="AL22" s="116">
        <v>18</v>
      </c>
      <c r="AM22" s="116">
        <v>3</v>
      </c>
      <c r="AN22" s="14" t="str">
        <f>INDEX(节奏总表!$CD$4:$CD$23,MATCH(挂机升级突破!AL22+1,节奏总表!$CG$4:$CG$22,1))</f>
        <v>叫唤+2</v>
      </c>
      <c r="AO22" s="116"/>
      <c r="AP22" s="14">
        <f>INDEX(节奏总表!$BJ$4:$BJ$55,挂机升级突破!AL22)</f>
        <v>65</v>
      </c>
      <c r="AQ22" s="116"/>
      <c r="AR22" s="116"/>
      <c r="AS22" s="19">
        <v>0.1</v>
      </c>
      <c r="AT22" s="116"/>
      <c r="AU22" s="116"/>
      <c r="AV22" s="116"/>
      <c r="AW22" s="19">
        <v>0.05</v>
      </c>
      <c r="AX22" s="116"/>
      <c r="AY22" s="116"/>
      <c r="AZ22" s="116"/>
      <c r="BI22" s="19">
        <v>0.2</v>
      </c>
      <c r="BJ22" s="14">
        <f t="shared" si="14"/>
        <v>59949</v>
      </c>
      <c r="BK22" s="32">
        <v>3</v>
      </c>
      <c r="BL22" s="14">
        <f t="shared" si="1"/>
        <v>6500</v>
      </c>
    </row>
    <row r="23" spans="1:64" ht="16.5" x14ac:dyDescent="0.2">
      <c r="A23" s="116">
        <v>16</v>
      </c>
      <c r="B23" s="116">
        <v>4</v>
      </c>
      <c r="C23" s="116">
        <v>85</v>
      </c>
      <c r="D23" s="116">
        <v>1</v>
      </c>
      <c r="E23" s="14">
        <f>节奏总表!Y19</f>
        <v>2.5999999999999996</v>
      </c>
      <c r="F23" s="14">
        <f>节奏总表!Z19</f>
        <v>15.95</v>
      </c>
      <c r="G23" s="14">
        <f>节奏总表!L19*60</f>
        <v>6600</v>
      </c>
      <c r="H23" s="19">
        <v>0</v>
      </c>
      <c r="I23" s="19">
        <v>0</v>
      </c>
      <c r="J23" s="19">
        <v>1</v>
      </c>
      <c r="K23" s="19">
        <v>0</v>
      </c>
      <c r="L23" s="19">
        <v>0</v>
      </c>
      <c r="M23" s="19">
        <v>0.2</v>
      </c>
      <c r="N23" s="19">
        <v>0.8</v>
      </c>
      <c r="O23" s="19">
        <v>0</v>
      </c>
      <c r="P23" s="19">
        <v>0</v>
      </c>
      <c r="Q23" s="19">
        <v>0</v>
      </c>
      <c r="R23" s="14">
        <f>章节关卡!I21</f>
        <v>160</v>
      </c>
      <c r="S23" s="14">
        <f>章节关卡!F21</f>
        <v>90</v>
      </c>
      <c r="T23" s="15"/>
      <c r="U23" s="15"/>
      <c r="V23" s="116">
        <v>16</v>
      </c>
      <c r="W23" s="116">
        <v>85</v>
      </c>
      <c r="X23" s="116">
        <f t="shared" si="12"/>
        <v>0</v>
      </c>
      <c r="Y23" s="116">
        <f t="shared" si="13"/>
        <v>0</v>
      </c>
      <c r="Z23" s="116">
        <f t="shared" si="5"/>
        <v>48</v>
      </c>
      <c r="AA23" s="116">
        <f t="shared" si="6"/>
        <v>0</v>
      </c>
      <c r="AB23" s="116">
        <f t="shared" si="7"/>
        <v>0</v>
      </c>
      <c r="AC23" s="116">
        <f t="shared" si="8"/>
        <v>10.8</v>
      </c>
      <c r="AD23" s="116">
        <f t="shared" si="9"/>
        <v>17.28</v>
      </c>
      <c r="AE23" s="116">
        <f t="shared" si="10"/>
        <v>0</v>
      </c>
      <c r="AF23" s="116">
        <f t="shared" si="11"/>
        <v>0</v>
      </c>
      <c r="AL23" s="116">
        <v>19</v>
      </c>
      <c r="AM23" s="116">
        <v>1</v>
      </c>
      <c r="AN23" s="14" t="str">
        <f>INDEX(节奏总表!$CD$4:$CD$23,MATCH(挂机升级突破!AL23+1,节奏总表!$CG$4:$CG$22,1))</f>
        <v>叫唤+2</v>
      </c>
      <c r="AO23" s="116"/>
      <c r="AP23" s="14">
        <f>INDEX(节奏总表!$BJ$4:$BJ$55,挂机升级突破!AL23)</f>
        <v>67</v>
      </c>
      <c r="AQ23" s="116"/>
      <c r="AR23" s="116"/>
      <c r="AS23" s="19">
        <v>0.1</v>
      </c>
      <c r="AT23" s="116"/>
      <c r="AU23" s="116"/>
      <c r="AV23" s="116"/>
      <c r="AW23" s="19">
        <v>0.05</v>
      </c>
      <c r="AX23" s="116"/>
      <c r="AY23" s="116"/>
      <c r="AZ23" s="116"/>
      <c r="BI23" s="19"/>
      <c r="BJ23" s="14"/>
      <c r="BK23" s="98"/>
      <c r="BL23" s="14"/>
    </row>
    <row r="24" spans="1:64" ht="16.5" x14ac:dyDescent="0.2">
      <c r="A24" s="116">
        <v>17</v>
      </c>
      <c r="B24" s="116">
        <v>4</v>
      </c>
      <c r="C24" s="116">
        <v>90</v>
      </c>
      <c r="D24" s="116">
        <v>1</v>
      </c>
      <c r="E24" s="14">
        <f>节奏总表!Y20</f>
        <v>2.9499999999999993</v>
      </c>
      <c r="F24" s="14">
        <f>节奏总表!Z20</f>
        <v>18.899999999999999</v>
      </c>
      <c r="G24" s="14">
        <f>节奏总表!L20*60</f>
        <v>7440</v>
      </c>
      <c r="H24" s="19">
        <v>0</v>
      </c>
      <c r="I24" s="19">
        <v>0</v>
      </c>
      <c r="J24" s="19">
        <v>0.8</v>
      </c>
      <c r="K24" s="19">
        <v>0.2</v>
      </c>
      <c r="L24" s="19">
        <v>0</v>
      </c>
      <c r="M24" s="19">
        <v>0</v>
      </c>
      <c r="N24" s="19">
        <v>1</v>
      </c>
      <c r="O24" s="19">
        <v>0</v>
      </c>
      <c r="P24" s="19">
        <v>0</v>
      </c>
      <c r="Q24" s="19">
        <v>0</v>
      </c>
      <c r="R24" s="14">
        <f>章节关卡!I22</f>
        <v>175</v>
      </c>
      <c r="S24" s="14">
        <f>章节关卡!F22</f>
        <v>100</v>
      </c>
      <c r="T24" s="15"/>
      <c r="U24" s="15"/>
      <c r="V24" s="116">
        <v>17</v>
      </c>
      <c r="W24" s="116">
        <v>90</v>
      </c>
      <c r="X24" s="116">
        <f t="shared" si="12"/>
        <v>0</v>
      </c>
      <c r="Y24" s="116">
        <f t="shared" si="13"/>
        <v>0</v>
      </c>
      <c r="Z24" s="116">
        <f t="shared" si="5"/>
        <v>38.400000000000006</v>
      </c>
      <c r="AA24" s="116">
        <f t="shared" si="6"/>
        <v>4.8000000000000007</v>
      </c>
      <c r="AB24" s="116">
        <f t="shared" si="7"/>
        <v>0</v>
      </c>
      <c r="AC24" s="116">
        <f t="shared" si="8"/>
        <v>0</v>
      </c>
      <c r="AD24" s="116">
        <f t="shared" si="9"/>
        <v>21.6</v>
      </c>
      <c r="AE24" s="116">
        <f t="shared" si="10"/>
        <v>0</v>
      </c>
      <c r="AF24" s="116">
        <f t="shared" si="11"/>
        <v>0</v>
      </c>
      <c r="AL24" s="116">
        <v>20</v>
      </c>
      <c r="AM24" s="116">
        <v>2</v>
      </c>
      <c r="AN24" s="14" t="str">
        <f>INDEX(节奏总表!$CD$4:$CD$23,MATCH(挂机升级突破!AL24+1,节奏总表!$CG$4:$CG$22,1))</f>
        <v>大叫唤</v>
      </c>
      <c r="AO24" s="116"/>
      <c r="AP24" s="14">
        <f>INDEX(节奏总表!$BJ$4:$BJ$55,挂机升级突破!AL24)</f>
        <v>70</v>
      </c>
      <c r="AQ24" s="116"/>
      <c r="AR24" s="116"/>
      <c r="AS24" s="19">
        <v>0.15</v>
      </c>
      <c r="AT24" s="116"/>
      <c r="AU24" s="116"/>
      <c r="AV24" s="116"/>
      <c r="AW24" s="19">
        <v>7.0000000000000007E-2</v>
      </c>
      <c r="AX24" s="116"/>
      <c r="AY24" s="116"/>
      <c r="AZ24" s="116"/>
      <c r="BI24" s="19"/>
      <c r="BJ24" s="14"/>
      <c r="BK24" s="98"/>
      <c r="BL24" s="14"/>
    </row>
    <row r="25" spans="1:64" ht="16.5" x14ac:dyDescent="0.2">
      <c r="A25" s="116">
        <v>18</v>
      </c>
      <c r="B25" s="116">
        <v>4</v>
      </c>
      <c r="C25" s="116">
        <v>95</v>
      </c>
      <c r="D25" s="116">
        <v>1</v>
      </c>
      <c r="E25" s="14">
        <f>节奏总表!Y21</f>
        <v>3.1000000000000014</v>
      </c>
      <c r="F25" s="14">
        <f>节奏总表!Z21</f>
        <v>22</v>
      </c>
      <c r="G25" s="14">
        <f>节奏总表!L21*60</f>
        <v>7800</v>
      </c>
      <c r="H25" s="19">
        <v>0</v>
      </c>
      <c r="I25" s="19">
        <v>0</v>
      </c>
      <c r="J25" s="19">
        <v>0.65</v>
      </c>
      <c r="K25" s="19">
        <v>0.35</v>
      </c>
      <c r="L25" s="19">
        <v>0</v>
      </c>
      <c r="M25" s="19">
        <v>0</v>
      </c>
      <c r="N25" s="19">
        <v>0.8</v>
      </c>
      <c r="O25" s="19">
        <v>0.2</v>
      </c>
      <c r="P25" s="19">
        <v>0</v>
      </c>
      <c r="Q25" s="19">
        <v>0</v>
      </c>
      <c r="R25" s="14">
        <f>章节关卡!I23</f>
        <v>185</v>
      </c>
      <c r="S25" s="14">
        <f>章节关卡!F23</f>
        <v>110</v>
      </c>
      <c r="T25" s="15"/>
      <c r="U25" s="15"/>
      <c r="V25" s="116">
        <v>18</v>
      </c>
      <c r="W25" s="116">
        <v>95</v>
      </c>
      <c r="X25" s="116">
        <f t="shared" si="12"/>
        <v>0</v>
      </c>
      <c r="Y25" s="116">
        <f t="shared" si="13"/>
        <v>0</v>
      </c>
      <c r="Z25" s="116">
        <f t="shared" si="5"/>
        <v>31.200000000000003</v>
      </c>
      <c r="AA25" s="116">
        <f t="shared" si="6"/>
        <v>8.4</v>
      </c>
      <c r="AB25" s="116">
        <f t="shared" si="7"/>
        <v>0</v>
      </c>
      <c r="AC25" s="116">
        <f t="shared" si="8"/>
        <v>0</v>
      </c>
      <c r="AD25" s="116">
        <f t="shared" si="9"/>
        <v>17.28</v>
      </c>
      <c r="AE25" s="116">
        <f t="shared" si="10"/>
        <v>2.16</v>
      </c>
      <c r="AF25" s="116">
        <f t="shared" si="11"/>
        <v>0</v>
      </c>
      <c r="AL25" s="116">
        <v>21</v>
      </c>
      <c r="AM25" s="116">
        <v>3</v>
      </c>
      <c r="AN25" s="14" t="str">
        <f>INDEX(节奏总表!$CD$4:$CD$23,MATCH(挂机升级突破!AL25+1,节奏总表!$CG$4:$CG$22,1))</f>
        <v>大叫唤</v>
      </c>
      <c r="AO25" s="116"/>
      <c r="AP25" s="14">
        <f>INDEX(节奏总表!$BJ$4:$BJ$55,挂机升级突破!AL25)</f>
        <v>72</v>
      </c>
      <c r="AQ25" s="116"/>
      <c r="AR25" s="116"/>
      <c r="AS25" s="19">
        <v>0.15</v>
      </c>
      <c r="AT25" s="116"/>
      <c r="AU25" s="116"/>
      <c r="AV25" s="116"/>
      <c r="AW25" s="19">
        <v>7.0000000000000007E-2</v>
      </c>
      <c r="AX25" s="116"/>
      <c r="AY25" s="116"/>
      <c r="AZ25" s="116"/>
      <c r="BI25" s="19"/>
      <c r="BJ25" s="14"/>
      <c r="BK25" s="98"/>
      <c r="BL25" s="14"/>
    </row>
    <row r="26" spans="1:64" ht="16.5" x14ac:dyDescent="0.2">
      <c r="A26" s="116">
        <v>19</v>
      </c>
      <c r="B26" s="116">
        <v>4</v>
      </c>
      <c r="C26" s="116">
        <v>100</v>
      </c>
      <c r="D26" s="116">
        <v>1</v>
      </c>
      <c r="E26" s="14">
        <f>节奏总表!Y22</f>
        <v>3.3000000000000007</v>
      </c>
      <c r="F26" s="14">
        <f>节奏总表!Z22</f>
        <v>25.3</v>
      </c>
      <c r="G26" s="14">
        <f>节奏总表!L22*60</f>
        <v>8280</v>
      </c>
      <c r="H26" s="19">
        <v>0</v>
      </c>
      <c r="I26" s="19">
        <v>0</v>
      </c>
      <c r="J26" s="19">
        <v>0.5</v>
      </c>
      <c r="K26" s="19">
        <v>0.5</v>
      </c>
      <c r="L26" s="19">
        <v>0</v>
      </c>
      <c r="M26" s="19">
        <v>0</v>
      </c>
      <c r="N26" s="19">
        <v>0.65</v>
      </c>
      <c r="O26" s="19">
        <v>0.35</v>
      </c>
      <c r="P26" s="19">
        <v>0</v>
      </c>
      <c r="Q26" s="19">
        <v>0.05</v>
      </c>
      <c r="R26" s="14">
        <f>章节关卡!I24</f>
        <v>200</v>
      </c>
      <c r="S26" s="14">
        <f>章节关卡!F24</f>
        <v>120</v>
      </c>
      <c r="T26" s="15"/>
      <c r="U26" s="15"/>
      <c r="V26" s="116">
        <v>19</v>
      </c>
      <c r="W26" s="116">
        <v>100</v>
      </c>
      <c r="X26" s="116">
        <f t="shared" si="12"/>
        <v>0</v>
      </c>
      <c r="Y26" s="116">
        <f t="shared" si="13"/>
        <v>0</v>
      </c>
      <c r="Z26" s="116">
        <f t="shared" si="5"/>
        <v>24</v>
      </c>
      <c r="AA26" s="116">
        <f t="shared" si="6"/>
        <v>12</v>
      </c>
      <c r="AB26" s="116">
        <f t="shared" si="7"/>
        <v>0</v>
      </c>
      <c r="AC26" s="116">
        <f t="shared" si="8"/>
        <v>0</v>
      </c>
      <c r="AD26" s="116">
        <f t="shared" si="9"/>
        <v>14.040000000000003</v>
      </c>
      <c r="AE26" s="116">
        <f t="shared" si="10"/>
        <v>3.7800000000000002</v>
      </c>
      <c r="AF26" s="116">
        <f t="shared" si="11"/>
        <v>0</v>
      </c>
      <c r="AL26" s="116">
        <v>22</v>
      </c>
      <c r="AM26" s="116">
        <v>1</v>
      </c>
      <c r="AN26" s="14" t="str">
        <f>INDEX(节奏总表!$CD$4:$CD$23,MATCH(挂机升级突破!AL26+1,节奏总表!$CG$4:$CG$22,1))</f>
        <v>大叫唤</v>
      </c>
      <c r="AO26" s="116"/>
      <c r="AP26" s="14">
        <f>INDEX(节奏总表!$BJ$4:$BJ$55,挂机升级突破!AL26)</f>
        <v>75</v>
      </c>
      <c r="AQ26" s="116"/>
      <c r="AR26" s="116"/>
      <c r="AS26" s="19">
        <v>0.15</v>
      </c>
      <c r="AT26" s="116"/>
      <c r="AU26" s="116"/>
      <c r="AV26" s="116"/>
      <c r="AW26" s="19">
        <v>7.0000000000000007E-2</v>
      </c>
      <c r="AX26" s="116"/>
      <c r="AY26" s="116"/>
      <c r="AZ26" s="116"/>
      <c r="BI26" s="19"/>
      <c r="BJ26" s="14"/>
      <c r="BK26" s="98"/>
      <c r="BL26" s="14"/>
    </row>
    <row r="27" spans="1:64" ht="16.5" x14ac:dyDescent="0.2">
      <c r="A27" s="116">
        <v>20</v>
      </c>
      <c r="B27" s="116">
        <v>4</v>
      </c>
      <c r="C27" s="116">
        <v>105</v>
      </c>
      <c r="D27" s="116">
        <v>1</v>
      </c>
      <c r="E27" s="14">
        <f>节奏总表!Y23</f>
        <v>3.5</v>
      </c>
      <c r="F27" s="14">
        <f>节奏总表!Z23</f>
        <v>28.8</v>
      </c>
      <c r="G27" s="14">
        <f>节奏总表!L23*60</f>
        <v>8760</v>
      </c>
      <c r="H27" s="19">
        <v>0</v>
      </c>
      <c r="I27" s="19">
        <v>0</v>
      </c>
      <c r="J27" s="19">
        <v>0.35</v>
      </c>
      <c r="K27" s="19">
        <v>0.65</v>
      </c>
      <c r="L27" s="19">
        <v>0</v>
      </c>
      <c r="M27" s="19">
        <v>0</v>
      </c>
      <c r="N27" s="19">
        <v>0.5</v>
      </c>
      <c r="O27" s="19">
        <v>0.5</v>
      </c>
      <c r="P27" s="19">
        <v>0</v>
      </c>
      <c r="Q27" s="19">
        <v>0.1</v>
      </c>
      <c r="R27" s="14">
        <f>章节关卡!I25</f>
        <v>210</v>
      </c>
      <c r="S27" s="14">
        <f>章节关卡!F25</f>
        <v>130</v>
      </c>
      <c r="T27" s="15"/>
      <c r="U27" s="15"/>
      <c r="V27" s="116">
        <v>20</v>
      </c>
      <c r="W27" s="116">
        <v>105</v>
      </c>
      <c r="X27" s="116">
        <f t="shared" si="12"/>
        <v>0</v>
      </c>
      <c r="Y27" s="116">
        <f t="shared" si="13"/>
        <v>0</v>
      </c>
      <c r="Z27" s="116">
        <f t="shared" ref="Z27:Z36" si="15">Z$5*J27*J$4/J$5*3</f>
        <v>16.8</v>
      </c>
      <c r="AA27" s="116">
        <f t="shared" ref="AA27:AA36" si="16">AA$5*K27*K$4/K$5*3</f>
        <v>15.600000000000001</v>
      </c>
      <c r="AB27" s="116">
        <f t="shared" ref="AB27:AB36" si="17">AB$5*L27*L$4/L$5*3</f>
        <v>0</v>
      </c>
      <c r="AC27" s="116">
        <f t="shared" ref="AC27:AC36" si="18">AC$5*M27*M$4/M$5*3</f>
        <v>0</v>
      </c>
      <c r="AD27" s="116">
        <f t="shared" ref="AD27:AD36" si="19">AD$5*N27*N$4/N$5*3</f>
        <v>10.8</v>
      </c>
      <c r="AE27" s="116">
        <f t="shared" ref="AE27:AE36" si="20">AE$5*O27*O$4/O$5*3</f>
        <v>5.4</v>
      </c>
      <c r="AF27" s="116">
        <f t="shared" ref="AF27:AF36" si="21">AF$5*P27*P$4/P$5*3</f>
        <v>0</v>
      </c>
      <c r="AL27" s="116">
        <v>23</v>
      </c>
      <c r="AM27" s="116">
        <v>2</v>
      </c>
      <c r="AN27" s="14" t="str">
        <f>INDEX(节奏总表!$CD$4:$CD$23,MATCH(挂机升级突破!AL27+1,节奏总表!$CG$4:$CG$22,1))</f>
        <v>大叫唤+1</v>
      </c>
      <c r="AO27" s="116"/>
      <c r="AP27" s="14">
        <f>INDEX(节奏总表!$BJ$4:$BJ$55,挂机升级突破!AL27)</f>
        <v>77</v>
      </c>
      <c r="AQ27" s="116"/>
      <c r="AR27" s="116"/>
      <c r="AS27" s="19"/>
      <c r="AT27" s="19">
        <v>0.05</v>
      </c>
      <c r="AU27" s="116"/>
      <c r="AV27" s="116"/>
      <c r="AW27" s="19">
        <v>0.09</v>
      </c>
      <c r="AX27" s="116"/>
      <c r="AY27" s="116"/>
      <c r="AZ27" s="116"/>
      <c r="BI27" s="19"/>
      <c r="BJ27" s="14"/>
      <c r="BK27" s="98"/>
      <c r="BL27" s="14"/>
    </row>
    <row r="28" spans="1:64" ht="16.5" x14ac:dyDescent="0.2">
      <c r="A28" s="116">
        <v>21</v>
      </c>
      <c r="B28" s="116">
        <v>4</v>
      </c>
      <c r="C28" s="116">
        <v>110</v>
      </c>
      <c r="D28" s="116">
        <v>1</v>
      </c>
      <c r="E28" s="14">
        <f>节奏总表!Y24</f>
        <v>3.6999999999999993</v>
      </c>
      <c r="F28" s="14">
        <f>节奏总表!Z24</f>
        <v>32.5</v>
      </c>
      <c r="G28" s="14">
        <f>节奏总表!L24*60</f>
        <v>9240</v>
      </c>
      <c r="H28" s="19">
        <v>0</v>
      </c>
      <c r="I28" s="19">
        <v>0</v>
      </c>
      <c r="J28" s="19">
        <v>0.2</v>
      </c>
      <c r="K28" s="19">
        <v>0.8</v>
      </c>
      <c r="L28" s="19">
        <v>0</v>
      </c>
      <c r="M28" s="19">
        <v>0</v>
      </c>
      <c r="N28" s="19">
        <v>0.35</v>
      </c>
      <c r="O28" s="19">
        <v>0.65</v>
      </c>
      <c r="P28" s="19">
        <v>0</v>
      </c>
      <c r="Q28" s="19">
        <v>0.2</v>
      </c>
      <c r="R28" s="14"/>
      <c r="S28" s="14"/>
      <c r="T28" s="15"/>
      <c r="U28" s="15"/>
      <c r="V28" s="116">
        <v>21</v>
      </c>
      <c r="W28" s="116">
        <v>110</v>
      </c>
      <c r="X28" s="116">
        <f t="shared" si="12"/>
        <v>0</v>
      </c>
      <c r="Y28" s="116">
        <f t="shared" si="13"/>
        <v>0</v>
      </c>
      <c r="Z28" s="116">
        <f t="shared" si="15"/>
        <v>9.6000000000000014</v>
      </c>
      <c r="AA28" s="116">
        <f t="shared" si="16"/>
        <v>19.200000000000003</v>
      </c>
      <c r="AB28" s="116">
        <f t="shared" si="17"/>
        <v>0</v>
      </c>
      <c r="AC28" s="116">
        <f t="shared" si="18"/>
        <v>0</v>
      </c>
      <c r="AD28" s="116">
        <f t="shared" si="19"/>
        <v>7.5600000000000005</v>
      </c>
      <c r="AE28" s="116">
        <f t="shared" si="20"/>
        <v>7.0200000000000014</v>
      </c>
      <c r="AF28" s="116">
        <f t="shared" si="21"/>
        <v>0</v>
      </c>
      <c r="AL28" s="116">
        <v>24</v>
      </c>
      <c r="AM28" s="116">
        <v>3</v>
      </c>
      <c r="AN28" s="14" t="str">
        <f>INDEX(节奏总表!$CD$4:$CD$23,MATCH(挂机升级突破!AL28+1,节奏总表!$CG$4:$CG$22,1))</f>
        <v>大叫唤+1</v>
      </c>
      <c r="AO28" s="116"/>
      <c r="AP28" s="14">
        <f>INDEX(节奏总表!$BJ$4:$BJ$55,挂机升级突破!AL28)</f>
        <v>80</v>
      </c>
      <c r="AQ28" s="116"/>
      <c r="AR28" s="116"/>
      <c r="AS28" s="19"/>
      <c r="AT28" s="19">
        <v>0.05</v>
      </c>
      <c r="AU28" s="116"/>
      <c r="AV28" s="116"/>
      <c r="AW28" s="19">
        <v>0.09</v>
      </c>
      <c r="AX28" s="116"/>
      <c r="AY28" s="116"/>
      <c r="AZ28" s="116"/>
      <c r="BI28" s="19"/>
      <c r="BJ28" s="14"/>
      <c r="BK28" s="116"/>
      <c r="BL28" s="14"/>
    </row>
    <row r="29" spans="1:64" ht="16.5" x14ac:dyDescent="0.2">
      <c r="A29" s="116">
        <v>22</v>
      </c>
      <c r="B29" s="116">
        <v>4</v>
      </c>
      <c r="C29" s="116">
        <v>115</v>
      </c>
      <c r="D29" s="116">
        <v>1</v>
      </c>
      <c r="E29" s="14">
        <f>节奏总表!Y25</f>
        <v>3.8999999999999986</v>
      </c>
      <c r="F29" s="14">
        <f>节奏总表!Z25</f>
        <v>36.4</v>
      </c>
      <c r="G29" s="14">
        <f>节奏总表!L25*60</f>
        <v>9720</v>
      </c>
      <c r="H29" s="19">
        <v>0</v>
      </c>
      <c r="I29" s="19">
        <v>0</v>
      </c>
      <c r="J29" s="19">
        <v>0</v>
      </c>
      <c r="K29" s="19">
        <v>1</v>
      </c>
      <c r="L29" s="19">
        <v>0</v>
      </c>
      <c r="M29" s="19">
        <v>0</v>
      </c>
      <c r="N29" s="19">
        <v>0.2</v>
      </c>
      <c r="O29" s="19">
        <v>0.8</v>
      </c>
      <c r="P29" s="19">
        <v>0</v>
      </c>
      <c r="Q29" s="19">
        <v>0.3</v>
      </c>
      <c r="R29" s="14"/>
      <c r="S29" s="14"/>
      <c r="V29" s="116">
        <v>22</v>
      </c>
      <c r="W29" s="116">
        <v>115</v>
      </c>
      <c r="X29" s="116">
        <f t="shared" si="12"/>
        <v>0</v>
      </c>
      <c r="Y29" s="116">
        <f t="shared" si="13"/>
        <v>0</v>
      </c>
      <c r="Z29" s="116">
        <f t="shared" si="15"/>
        <v>0</v>
      </c>
      <c r="AA29" s="116">
        <f t="shared" si="16"/>
        <v>24</v>
      </c>
      <c r="AB29" s="116">
        <f t="shared" si="17"/>
        <v>0</v>
      </c>
      <c r="AC29" s="116">
        <f t="shared" si="18"/>
        <v>0</v>
      </c>
      <c r="AD29" s="116">
        <f t="shared" si="19"/>
        <v>4.32</v>
      </c>
      <c r="AE29" s="116">
        <f t="shared" si="20"/>
        <v>8.64</v>
      </c>
      <c r="AF29" s="116">
        <f t="shared" si="21"/>
        <v>0</v>
      </c>
      <c r="AL29" s="116">
        <v>25</v>
      </c>
      <c r="AM29" s="116">
        <v>1</v>
      </c>
      <c r="AN29" s="14" t="str">
        <f>INDEX(节奏总表!$CD$4:$CD$23,MATCH(挂机升级突破!AL29+1,节奏总表!$CG$4:$CG$22,1))</f>
        <v>大叫唤+1</v>
      </c>
      <c r="AO29" s="116"/>
      <c r="AP29" s="14">
        <f>INDEX(节奏总表!$BJ$4:$BJ$55,挂机升级突破!AL29)</f>
        <v>82</v>
      </c>
      <c r="AQ29" s="116"/>
      <c r="AR29" s="116"/>
      <c r="AS29" s="116"/>
      <c r="AT29" s="19">
        <v>0.05</v>
      </c>
      <c r="AU29" s="116"/>
      <c r="AV29" s="116"/>
      <c r="AW29" s="19">
        <v>0.1</v>
      </c>
      <c r="AX29" s="116"/>
      <c r="AY29" s="116"/>
      <c r="AZ29" s="116"/>
      <c r="BI29" s="19"/>
      <c r="BJ29" s="14"/>
      <c r="BK29" s="116"/>
      <c r="BL29" s="14"/>
    </row>
    <row r="30" spans="1:64" ht="16.5" x14ac:dyDescent="0.2">
      <c r="A30" s="116">
        <v>23</v>
      </c>
      <c r="B30" s="116">
        <v>4</v>
      </c>
      <c r="C30" s="116">
        <v>120</v>
      </c>
      <c r="D30" s="116">
        <v>1</v>
      </c>
      <c r="E30" s="14">
        <f>节奏总表!Y26</f>
        <v>4.1000000000000014</v>
      </c>
      <c r="F30" s="14">
        <f>节奏总表!Z26</f>
        <v>40.5</v>
      </c>
      <c r="G30" s="14">
        <f>节奏总表!L26*60</f>
        <v>10200</v>
      </c>
      <c r="H30" s="19">
        <v>0</v>
      </c>
      <c r="I30" s="19">
        <v>0</v>
      </c>
      <c r="J30" s="19">
        <v>0</v>
      </c>
      <c r="K30" s="19">
        <v>0.8</v>
      </c>
      <c r="L30" s="19">
        <v>0.2</v>
      </c>
      <c r="M30" s="19">
        <v>0</v>
      </c>
      <c r="N30" s="19">
        <v>0</v>
      </c>
      <c r="O30" s="19">
        <v>1</v>
      </c>
      <c r="P30" s="19">
        <v>0</v>
      </c>
      <c r="Q30" s="19">
        <v>0.4</v>
      </c>
      <c r="R30" s="14"/>
      <c r="S30" s="14"/>
      <c r="V30" s="116">
        <v>23</v>
      </c>
      <c r="W30" s="116">
        <v>120</v>
      </c>
      <c r="X30" s="116">
        <f t="shared" si="12"/>
        <v>0</v>
      </c>
      <c r="Y30" s="116">
        <f t="shared" si="13"/>
        <v>0</v>
      </c>
      <c r="Z30" s="116">
        <f t="shared" si="15"/>
        <v>0</v>
      </c>
      <c r="AA30" s="116">
        <f t="shared" si="16"/>
        <v>19.200000000000003</v>
      </c>
      <c r="AB30" s="116">
        <f t="shared" si="17"/>
        <v>2.4000000000000004</v>
      </c>
      <c r="AC30" s="116">
        <f t="shared" si="18"/>
        <v>0</v>
      </c>
      <c r="AD30" s="116">
        <f t="shared" si="19"/>
        <v>0</v>
      </c>
      <c r="AE30" s="116">
        <f t="shared" si="20"/>
        <v>10.8</v>
      </c>
      <c r="AF30" s="116">
        <f t="shared" si="21"/>
        <v>0</v>
      </c>
      <c r="AL30" s="116">
        <v>26</v>
      </c>
      <c r="AM30" s="116">
        <v>2</v>
      </c>
      <c r="AN30" s="14" t="str">
        <f>INDEX(节奏总表!$CD$4:$CD$23,MATCH(挂机升级突破!AL30+1,节奏总表!$CG$4:$CG$22,1))</f>
        <v>大叫唤+2</v>
      </c>
      <c r="AO30" s="116"/>
      <c r="AP30" s="14">
        <f>INDEX(节奏总表!$BJ$4:$BJ$55,挂机升级突破!AL30)</f>
        <v>85</v>
      </c>
      <c r="AQ30" s="116"/>
      <c r="AR30" s="116"/>
      <c r="AS30" s="116"/>
      <c r="AT30" s="19">
        <v>0.06</v>
      </c>
      <c r="AU30" s="116"/>
      <c r="AV30" s="116"/>
      <c r="AW30" s="19">
        <v>0.12</v>
      </c>
      <c r="AX30" s="116"/>
      <c r="AY30" s="116"/>
      <c r="AZ30" s="116"/>
      <c r="BI30" s="19"/>
      <c r="BJ30" s="14"/>
      <c r="BK30" s="116"/>
      <c r="BL30" s="14"/>
    </row>
    <row r="31" spans="1:64" ht="16.5" x14ac:dyDescent="0.2">
      <c r="A31" s="116">
        <v>24</v>
      </c>
      <c r="B31" s="116">
        <v>4</v>
      </c>
      <c r="C31" s="116">
        <v>125</v>
      </c>
      <c r="D31" s="116">
        <v>1</v>
      </c>
      <c r="E31" s="14">
        <f>节奏总表!Y27</f>
        <v>4.8500000000000014</v>
      </c>
      <c r="F31" s="14">
        <f>节奏总表!Z27</f>
        <v>45.35</v>
      </c>
      <c r="G31" s="14">
        <f>节奏总表!L27*60</f>
        <v>12000</v>
      </c>
      <c r="H31" s="19">
        <v>0</v>
      </c>
      <c r="I31" s="19">
        <v>0</v>
      </c>
      <c r="J31" s="19">
        <v>0</v>
      </c>
      <c r="K31" s="19">
        <v>0.65</v>
      </c>
      <c r="L31" s="19">
        <v>0.35</v>
      </c>
      <c r="M31" s="19">
        <v>0</v>
      </c>
      <c r="N31" s="19">
        <v>0</v>
      </c>
      <c r="O31" s="19">
        <v>0.8</v>
      </c>
      <c r="P31" s="19">
        <v>0.2</v>
      </c>
      <c r="Q31" s="19">
        <v>0.5</v>
      </c>
      <c r="R31" s="14"/>
      <c r="S31" s="14"/>
      <c r="V31" s="116">
        <v>24</v>
      </c>
      <c r="W31" s="116">
        <v>125</v>
      </c>
      <c r="X31" s="116">
        <f t="shared" si="12"/>
        <v>0</v>
      </c>
      <c r="Y31" s="116">
        <f t="shared" si="13"/>
        <v>0</v>
      </c>
      <c r="Z31" s="116">
        <f t="shared" si="15"/>
        <v>0</v>
      </c>
      <c r="AA31" s="116">
        <f t="shared" si="16"/>
        <v>15.600000000000001</v>
      </c>
      <c r="AB31" s="116">
        <f t="shared" si="17"/>
        <v>4.2</v>
      </c>
      <c r="AC31" s="116">
        <f t="shared" si="18"/>
        <v>0</v>
      </c>
      <c r="AD31" s="116">
        <f t="shared" si="19"/>
        <v>0</v>
      </c>
      <c r="AE31" s="116">
        <f t="shared" si="20"/>
        <v>8.64</v>
      </c>
      <c r="AF31" s="116">
        <f t="shared" si="21"/>
        <v>1.08</v>
      </c>
      <c r="AL31" s="116">
        <v>27</v>
      </c>
      <c r="AM31" s="116">
        <v>3</v>
      </c>
      <c r="AN31" s="14" t="str">
        <f>INDEX(节奏总表!$CD$4:$CD$23,MATCH(挂机升级突破!AL31+1,节奏总表!$CG$4:$CG$22,1))</f>
        <v>大叫唤+2</v>
      </c>
      <c r="AO31" s="116"/>
      <c r="AP31" s="14">
        <f>INDEX(节奏总表!$BJ$4:$BJ$55,挂机升级突破!AL31)</f>
        <v>87</v>
      </c>
      <c r="AQ31" s="116"/>
      <c r="AR31" s="116"/>
      <c r="AS31" s="116"/>
      <c r="AT31" s="19">
        <v>0.06</v>
      </c>
      <c r="AU31" s="116"/>
      <c r="AV31" s="116"/>
      <c r="AW31" s="19">
        <v>0.12</v>
      </c>
      <c r="AX31" s="116"/>
      <c r="AY31" s="116"/>
      <c r="AZ31" s="116"/>
      <c r="BI31" s="19"/>
      <c r="BJ31" s="14"/>
      <c r="BK31" s="116"/>
      <c r="BL31" s="14"/>
    </row>
    <row r="32" spans="1:64" ht="16.5" x14ac:dyDescent="0.2">
      <c r="A32" s="116">
        <v>25</v>
      </c>
      <c r="B32" s="116">
        <v>4</v>
      </c>
      <c r="C32" s="116">
        <v>130</v>
      </c>
      <c r="D32" s="116">
        <v>1</v>
      </c>
      <c r="E32" s="14">
        <f>节奏总表!Y28</f>
        <v>5.4799999999999969</v>
      </c>
      <c r="F32" s="14">
        <f>节奏总表!Z28</f>
        <v>50.83</v>
      </c>
      <c r="G32" s="14">
        <f>节奏总表!L28*60</f>
        <v>13500</v>
      </c>
      <c r="H32" s="19">
        <v>0</v>
      </c>
      <c r="I32" s="19">
        <v>0</v>
      </c>
      <c r="J32" s="19">
        <v>0</v>
      </c>
      <c r="K32" s="19">
        <v>0.5</v>
      </c>
      <c r="L32" s="19">
        <v>0.5</v>
      </c>
      <c r="M32" s="19">
        <v>0</v>
      </c>
      <c r="N32" s="19">
        <v>0</v>
      </c>
      <c r="O32" s="19">
        <v>0.65</v>
      </c>
      <c r="P32" s="19">
        <v>0.35</v>
      </c>
      <c r="Q32" s="19">
        <v>0.6</v>
      </c>
      <c r="R32" s="14"/>
      <c r="S32" s="14"/>
      <c r="V32" s="116">
        <v>25</v>
      </c>
      <c r="W32" s="116">
        <v>130</v>
      </c>
      <c r="X32" s="116">
        <f t="shared" si="12"/>
        <v>0</v>
      </c>
      <c r="Y32" s="116">
        <f t="shared" si="13"/>
        <v>0</v>
      </c>
      <c r="Z32" s="116">
        <f t="shared" si="15"/>
        <v>0</v>
      </c>
      <c r="AA32" s="116">
        <f t="shared" si="16"/>
        <v>12</v>
      </c>
      <c r="AB32" s="116">
        <f t="shared" si="17"/>
        <v>6</v>
      </c>
      <c r="AC32" s="116">
        <f t="shared" si="18"/>
        <v>0</v>
      </c>
      <c r="AD32" s="116">
        <f t="shared" si="19"/>
        <v>0</v>
      </c>
      <c r="AE32" s="116">
        <f t="shared" si="20"/>
        <v>7.0200000000000014</v>
      </c>
      <c r="AF32" s="116">
        <f t="shared" si="21"/>
        <v>1.8900000000000001</v>
      </c>
      <c r="AL32" s="116">
        <v>28</v>
      </c>
      <c r="AM32" s="116">
        <v>1</v>
      </c>
      <c r="AN32" s="14" t="str">
        <f>INDEX(节奏总表!$CD$4:$CD$23,MATCH(挂机升级突破!AL32+1,节奏总表!$CG$4:$CG$22,1))</f>
        <v>大叫唤+2</v>
      </c>
      <c r="AO32" s="116"/>
      <c r="AP32" s="14">
        <f>INDEX(节奏总表!$BJ$4:$BJ$55,挂机升级突破!AL32)</f>
        <v>90</v>
      </c>
      <c r="AQ32" s="116"/>
      <c r="AR32" s="116"/>
      <c r="AS32" s="116"/>
      <c r="AT32" s="19">
        <v>0.06</v>
      </c>
      <c r="AU32" s="116"/>
      <c r="AV32" s="116"/>
      <c r="AW32" s="19">
        <v>0.12</v>
      </c>
      <c r="AX32" s="116"/>
      <c r="AY32" s="116"/>
      <c r="AZ32" s="116"/>
      <c r="BI32" s="19"/>
      <c r="BJ32" s="14"/>
      <c r="BK32" s="116"/>
      <c r="BL32" s="14"/>
    </row>
    <row r="33" spans="1:72" ht="16.5" x14ac:dyDescent="0.2">
      <c r="A33" s="116">
        <v>26</v>
      </c>
      <c r="B33" s="116">
        <v>4</v>
      </c>
      <c r="C33" s="116">
        <v>135</v>
      </c>
      <c r="D33" s="116">
        <v>1</v>
      </c>
      <c r="E33" s="14">
        <f>节奏总表!Y29</f>
        <v>6.2700000000000031</v>
      </c>
      <c r="F33" s="14">
        <f>节奏总表!Z29</f>
        <v>57.1</v>
      </c>
      <c r="G33" s="14">
        <f>节奏总表!L29*60</f>
        <v>15420</v>
      </c>
      <c r="H33" s="19">
        <v>0</v>
      </c>
      <c r="I33" s="19">
        <v>0</v>
      </c>
      <c r="J33" s="19">
        <v>0</v>
      </c>
      <c r="K33" s="19">
        <v>0.35</v>
      </c>
      <c r="L33" s="19">
        <v>0.65</v>
      </c>
      <c r="M33" s="19">
        <v>0</v>
      </c>
      <c r="N33" s="19">
        <v>0</v>
      </c>
      <c r="O33" s="19">
        <v>0.5</v>
      </c>
      <c r="P33" s="19">
        <v>0.5</v>
      </c>
      <c r="Q33" s="19">
        <v>0.7</v>
      </c>
      <c r="R33" s="14"/>
      <c r="S33" s="14"/>
      <c r="V33" s="116">
        <v>26</v>
      </c>
      <c r="W33" s="116">
        <v>135</v>
      </c>
      <c r="X33" s="116">
        <f t="shared" si="12"/>
        <v>0</v>
      </c>
      <c r="Y33" s="116">
        <f t="shared" si="13"/>
        <v>0</v>
      </c>
      <c r="Z33" s="116">
        <f t="shared" si="15"/>
        <v>0</v>
      </c>
      <c r="AA33" s="116">
        <f t="shared" si="16"/>
        <v>8.4</v>
      </c>
      <c r="AB33" s="116">
        <f t="shared" si="17"/>
        <v>7.8000000000000007</v>
      </c>
      <c r="AC33" s="116">
        <f t="shared" si="18"/>
        <v>0</v>
      </c>
      <c r="AD33" s="116">
        <f t="shared" si="19"/>
        <v>0</v>
      </c>
      <c r="AE33" s="116">
        <f t="shared" si="20"/>
        <v>5.4</v>
      </c>
      <c r="AF33" s="116">
        <f t="shared" si="21"/>
        <v>2.7</v>
      </c>
      <c r="AL33" s="116">
        <v>29</v>
      </c>
      <c r="AM33" s="116">
        <v>2</v>
      </c>
      <c r="AN33" s="14" t="str">
        <f>INDEX(节奏总表!$CD$4:$CD$23,MATCH(挂机升级突破!AL33+1,节奏总表!$CG$4:$CG$22,1))</f>
        <v>焦热</v>
      </c>
      <c r="AO33" s="116"/>
      <c r="AP33" s="14">
        <f>INDEX(节奏总表!$BJ$4:$BJ$55,挂机升级突破!AL33)</f>
        <v>92</v>
      </c>
      <c r="AQ33" s="116"/>
      <c r="AR33" s="116"/>
      <c r="AS33" s="116"/>
      <c r="AT33" s="19">
        <v>7.0000000000000007E-2</v>
      </c>
      <c r="AU33" s="116"/>
      <c r="AV33" s="116"/>
      <c r="AW33" s="116"/>
      <c r="AX33" s="19">
        <v>0.05</v>
      </c>
      <c r="AY33" s="116"/>
      <c r="AZ33" s="116"/>
      <c r="BI33" s="19"/>
      <c r="BJ33" s="14"/>
      <c r="BK33" s="116"/>
      <c r="BL33" s="14"/>
    </row>
    <row r="34" spans="1:72" ht="16.5" x14ac:dyDescent="0.2">
      <c r="A34" s="116">
        <v>27</v>
      </c>
      <c r="B34" s="116">
        <v>4</v>
      </c>
      <c r="C34" s="116">
        <v>140</v>
      </c>
      <c r="D34" s="116">
        <v>1</v>
      </c>
      <c r="E34" s="14">
        <f>节奏总表!Y30</f>
        <v>7.1000000000000014</v>
      </c>
      <c r="F34" s="14">
        <f>节奏总表!Z30</f>
        <v>64.2</v>
      </c>
      <c r="G34" s="14">
        <f>节奏总表!L30*60</f>
        <v>17400</v>
      </c>
      <c r="H34" s="19">
        <v>0</v>
      </c>
      <c r="I34" s="19">
        <v>0</v>
      </c>
      <c r="J34" s="19">
        <v>0</v>
      </c>
      <c r="K34" s="19">
        <v>0.2</v>
      </c>
      <c r="L34" s="19">
        <v>0.8</v>
      </c>
      <c r="M34" s="19">
        <v>0</v>
      </c>
      <c r="N34" s="19">
        <v>0</v>
      </c>
      <c r="O34" s="19">
        <v>0.35</v>
      </c>
      <c r="P34" s="19">
        <v>0.65</v>
      </c>
      <c r="Q34" s="19">
        <v>0.8</v>
      </c>
      <c r="R34" s="14"/>
      <c r="S34" s="14"/>
      <c r="V34" s="116">
        <v>27</v>
      </c>
      <c r="W34" s="116">
        <v>140</v>
      </c>
      <c r="X34" s="116">
        <f t="shared" si="12"/>
        <v>0</v>
      </c>
      <c r="Y34" s="116">
        <f t="shared" si="13"/>
        <v>0</v>
      </c>
      <c r="Z34" s="116">
        <f t="shared" si="15"/>
        <v>0</v>
      </c>
      <c r="AA34" s="116">
        <f t="shared" si="16"/>
        <v>4.8000000000000007</v>
      </c>
      <c r="AB34" s="116">
        <f t="shared" si="17"/>
        <v>9.6000000000000014</v>
      </c>
      <c r="AC34" s="116">
        <f t="shared" si="18"/>
        <v>0</v>
      </c>
      <c r="AD34" s="116">
        <f t="shared" si="19"/>
        <v>0</v>
      </c>
      <c r="AE34" s="116">
        <f t="shared" si="20"/>
        <v>3.7800000000000002</v>
      </c>
      <c r="AF34" s="116">
        <f t="shared" si="21"/>
        <v>3.5100000000000007</v>
      </c>
      <c r="AL34" s="116">
        <v>30</v>
      </c>
      <c r="AM34" s="116">
        <v>3</v>
      </c>
      <c r="AN34" s="14" t="str">
        <f>INDEX(节奏总表!$CD$4:$CD$23,MATCH(挂机升级突破!AL34+1,节奏总表!$CG$4:$CG$22,1))</f>
        <v>焦热</v>
      </c>
      <c r="AO34" s="116"/>
      <c r="AP34" s="14">
        <f>INDEX(节奏总表!$BJ$4:$BJ$55,挂机升级突破!AL34)</f>
        <v>95</v>
      </c>
      <c r="AQ34" s="116"/>
      <c r="AR34" s="116"/>
      <c r="AS34" s="116"/>
      <c r="AT34" s="19">
        <v>7.0000000000000007E-2</v>
      </c>
      <c r="AU34" s="116"/>
      <c r="AV34" s="116"/>
      <c r="AW34" s="116"/>
      <c r="AX34" s="19">
        <v>0.05</v>
      </c>
      <c r="AY34" s="116"/>
      <c r="AZ34" s="116"/>
      <c r="BI34" s="19"/>
      <c r="BJ34" s="14"/>
      <c r="BK34" s="116"/>
      <c r="BL34" s="14"/>
    </row>
    <row r="35" spans="1:72" ht="16.5" x14ac:dyDescent="0.2">
      <c r="A35" s="116">
        <v>28</v>
      </c>
      <c r="B35" s="116">
        <v>4</v>
      </c>
      <c r="C35" s="116">
        <v>145</v>
      </c>
      <c r="D35" s="116">
        <v>1</v>
      </c>
      <c r="E35" s="14">
        <f>节奏总表!Y31</f>
        <v>7.9500000000000028</v>
      </c>
      <c r="F35" s="14">
        <f>节奏总表!Z31</f>
        <v>72.150000000000006</v>
      </c>
      <c r="G35" s="14">
        <f>节奏总表!L31*60</f>
        <v>19440</v>
      </c>
      <c r="H35" s="19">
        <v>0</v>
      </c>
      <c r="I35" s="19">
        <v>0</v>
      </c>
      <c r="J35" s="19">
        <v>0</v>
      </c>
      <c r="K35" s="19">
        <v>0</v>
      </c>
      <c r="L35" s="19">
        <v>1</v>
      </c>
      <c r="M35" s="19">
        <v>0</v>
      </c>
      <c r="N35" s="19">
        <v>0</v>
      </c>
      <c r="O35" s="19">
        <v>0.2</v>
      </c>
      <c r="P35" s="19">
        <v>0.8</v>
      </c>
      <c r="Q35" s="19">
        <v>0.9</v>
      </c>
      <c r="R35" s="14"/>
      <c r="S35" s="14"/>
      <c r="V35" s="116">
        <v>28</v>
      </c>
      <c r="W35" s="116">
        <v>145</v>
      </c>
      <c r="X35" s="116">
        <f t="shared" si="12"/>
        <v>0</v>
      </c>
      <c r="Y35" s="116">
        <f t="shared" si="13"/>
        <v>0</v>
      </c>
      <c r="Z35" s="116">
        <f t="shared" si="15"/>
        <v>0</v>
      </c>
      <c r="AA35" s="116">
        <f t="shared" si="16"/>
        <v>0</v>
      </c>
      <c r="AB35" s="116">
        <f t="shared" si="17"/>
        <v>12</v>
      </c>
      <c r="AC35" s="116">
        <f t="shared" si="18"/>
        <v>0</v>
      </c>
      <c r="AD35" s="116">
        <f t="shared" si="19"/>
        <v>0</v>
      </c>
      <c r="AE35" s="116">
        <f t="shared" si="20"/>
        <v>2.16</v>
      </c>
      <c r="AF35" s="116">
        <f t="shared" si="21"/>
        <v>4.32</v>
      </c>
      <c r="AL35" s="116">
        <v>31</v>
      </c>
      <c r="AM35" s="116">
        <v>1</v>
      </c>
      <c r="AN35" s="14" t="str">
        <f>INDEX(节奏总表!$CD$4:$CD$23,MATCH(挂机升级突破!AL35+1,节奏总表!$CG$4:$CG$22,1))</f>
        <v>焦热</v>
      </c>
      <c r="AO35" s="116"/>
      <c r="AP35" s="14">
        <f>INDEX(节奏总表!$BJ$4:$BJ$55,挂机升级突破!AL35)</f>
        <v>97</v>
      </c>
      <c r="AQ35" s="116"/>
      <c r="AR35" s="116"/>
      <c r="AS35" s="116"/>
      <c r="AT35" s="19">
        <v>7.0000000000000007E-2</v>
      </c>
      <c r="AU35" s="116"/>
      <c r="AV35" s="116"/>
      <c r="AW35" s="116"/>
      <c r="AX35" s="19">
        <v>0.05</v>
      </c>
      <c r="AY35" s="116"/>
      <c r="AZ35" s="116"/>
      <c r="BI35" s="19"/>
      <c r="BJ35" s="14"/>
      <c r="BK35" s="116"/>
      <c r="BL35" s="14"/>
    </row>
    <row r="36" spans="1:72" ht="16.5" x14ac:dyDescent="0.2">
      <c r="A36" s="116">
        <v>29</v>
      </c>
      <c r="B36" s="116">
        <v>4</v>
      </c>
      <c r="C36" s="116">
        <v>150</v>
      </c>
      <c r="D36" s="116">
        <v>1</v>
      </c>
      <c r="E36" s="14">
        <f>节奏总表!Y32</f>
        <v>8.8499999999999943</v>
      </c>
      <c r="F36" s="14">
        <f>节奏总表!Z32</f>
        <v>81</v>
      </c>
      <c r="G36" s="14">
        <f>节奏总表!L32*60</f>
        <v>21600</v>
      </c>
      <c r="H36" s="19">
        <v>0</v>
      </c>
      <c r="I36" s="19">
        <v>0</v>
      </c>
      <c r="J36" s="19">
        <v>0</v>
      </c>
      <c r="K36" s="19">
        <v>0</v>
      </c>
      <c r="L36" s="19">
        <v>1</v>
      </c>
      <c r="M36" s="19">
        <v>0</v>
      </c>
      <c r="N36" s="19">
        <v>0</v>
      </c>
      <c r="O36" s="19">
        <v>0</v>
      </c>
      <c r="P36" s="19">
        <v>1</v>
      </c>
      <c r="Q36" s="19">
        <v>1</v>
      </c>
      <c r="R36" s="14"/>
      <c r="S36" s="14"/>
      <c r="V36" s="116">
        <v>29</v>
      </c>
      <c r="W36" s="116">
        <v>150</v>
      </c>
      <c r="X36" s="116">
        <f t="shared" si="12"/>
        <v>0</v>
      </c>
      <c r="Y36" s="116">
        <f t="shared" si="13"/>
        <v>0</v>
      </c>
      <c r="Z36" s="116">
        <f t="shared" si="15"/>
        <v>0</v>
      </c>
      <c r="AA36" s="116">
        <f t="shared" si="16"/>
        <v>0</v>
      </c>
      <c r="AB36" s="116">
        <f t="shared" si="17"/>
        <v>12</v>
      </c>
      <c r="AC36" s="116">
        <f t="shared" si="18"/>
        <v>0</v>
      </c>
      <c r="AD36" s="116">
        <f t="shared" si="19"/>
        <v>0</v>
      </c>
      <c r="AE36" s="116">
        <f t="shared" si="20"/>
        <v>0</v>
      </c>
      <c r="AF36" s="116">
        <f t="shared" si="21"/>
        <v>5.4</v>
      </c>
      <c r="AL36" s="116">
        <v>32</v>
      </c>
      <c r="AM36" s="116">
        <v>2</v>
      </c>
      <c r="AN36" s="14" t="str">
        <f>INDEX(节奏总表!$CD$4:$CD$23,MATCH(挂机升级突破!AL36+1,节奏总表!$CG$4:$CG$22,1))</f>
        <v>焦热+1</v>
      </c>
      <c r="AO36" s="116"/>
      <c r="AP36" s="14">
        <f>INDEX(节奏总表!$BJ$4:$BJ$55,挂机升级突破!AL36)</f>
        <v>100</v>
      </c>
      <c r="AQ36" s="116"/>
      <c r="AR36" s="116"/>
      <c r="AS36" s="116"/>
      <c r="AT36" s="19">
        <v>7.0000000000000007E-2</v>
      </c>
      <c r="AU36" s="116"/>
      <c r="AV36" s="116"/>
      <c r="AW36" s="116"/>
      <c r="AX36" s="19">
        <v>7.0000000000000007E-2</v>
      </c>
      <c r="AY36" s="116"/>
      <c r="AZ36" s="19">
        <v>0.04</v>
      </c>
      <c r="BI36" s="19"/>
      <c r="BJ36" s="14"/>
      <c r="BK36" s="116"/>
      <c r="BL36" s="14"/>
    </row>
    <row r="37" spans="1:72" ht="16.5" x14ac:dyDescent="0.2">
      <c r="A37" s="27" t="s">
        <v>162</v>
      </c>
      <c r="B37" s="14"/>
      <c r="C37" s="14"/>
      <c r="D37" s="14"/>
      <c r="E37" s="14"/>
      <c r="F37" s="14"/>
      <c r="G37" s="14"/>
      <c r="H37" s="14">
        <f t="shared" ref="H37:S37" si="22">SUMPRODUCT($D$7:$D$36,$G$7:$G$36,H$7:H$36)/H$5*H$4*$B$2</f>
        <v>1111</v>
      </c>
      <c r="I37" s="14">
        <f t="shared" si="22"/>
        <v>1484</v>
      </c>
      <c r="J37" s="14">
        <f t="shared" si="22"/>
        <v>1265.4000000000001</v>
      </c>
      <c r="K37" s="14">
        <f t="shared" si="22"/>
        <v>1045.8500000000001</v>
      </c>
      <c r="L37" s="14">
        <f t="shared" si="22"/>
        <v>649.77500000000009</v>
      </c>
      <c r="M37" s="14">
        <f t="shared" si="22"/>
        <v>480.45</v>
      </c>
      <c r="N37" s="14">
        <f t="shared" si="22"/>
        <v>418.98</v>
      </c>
      <c r="O37" s="14">
        <f t="shared" si="22"/>
        <v>344.41500000000002</v>
      </c>
      <c r="P37" s="14">
        <f t="shared" si="22"/>
        <v>158.24250000000001</v>
      </c>
      <c r="Q37" s="14">
        <f t="shared" si="22"/>
        <v>73.37</v>
      </c>
      <c r="R37" s="14">
        <f t="shared" si="22"/>
        <v>10941000</v>
      </c>
      <c r="S37" s="14">
        <f t="shared" si="22"/>
        <v>6443400</v>
      </c>
      <c r="X37" s="14">
        <f>SUMPRODUCT(X$8:X$36,$E$8:$E$36)*2</f>
        <v>1147.2</v>
      </c>
      <c r="Y37" s="14">
        <f t="shared" ref="Y37:AF37" si="23">SUMPRODUCT(Y$8:Y$36,$E$8:$E$36)*2</f>
        <v>1564.8000000000002</v>
      </c>
      <c r="Z37" s="14">
        <f t="shared" si="23"/>
        <v>1432.08</v>
      </c>
      <c r="AA37" s="14">
        <f t="shared" si="23"/>
        <v>1211.856</v>
      </c>
      <c r="AB37" s="14">
        <f t="shared" si="23"/>
        <v>763.51200000000006</v>
      </c>
      <c r="AC37" s="14">
        <f t="shared" si="23"/>
        <v>775.70999999999992</v>
      </c>
      <c r="AD37" s="14">
        <f t="shared" si="23"/>
        <v>715.28400000000011</v>
      </c>
      <c r="AE37" s="14">
        <f t="shared" si="23"/>
        <v>600.5232000000002</v>
      </c>
      <c r="AF37" s="14">
        <f t="shared" si="23"/>
        <v>279.15839999999997</v>
      </c>
      <c r="AL37" s="116">
        <v>33</v>
      </c>
      <c r="AM37" s="116">
        <v>3</v>
      </c>
      <c r="AN37" s="14" t="str">
        <f>INDEX(节奏总表!$CD$4:$CD$23,MATCH(挂机升级突破!AL37+1,节奏总表!$CG$4:$CG$22,1))</f>
        <v>焦热+1</v>
      </c>
      <c r="AO37" s="116"/>
      <c r="AP37" s="14">
        <f>INDEX(节奏总表!$BJ$4:$BJ$55,挂机升级突破!AL37)</f>
        <v>102</v>
      </c>
      <c r="AQ37" s="116"/>
      <c r="AR37" s="116"/>
      <c r="AS37" s="116"/>
      <c r="AT37" s="19">
        <v>7.0000000000000007E-2</v>
      </c>
      <c r="AU37" s="116"/>
      <c r="AV37" s="116"/>
      <c r="AW37" s="116"/>
      <c r="AX37" s="19">
        <v>7.0000000000000007E-2</v>
      </c>
      <c r="AY37" s="116"/>
      <c r="AZ37" s="19">
        <v>0.04</v>
      </c>
      <c r="BI37" s="19">
        <v>0.25</v>
      </c>
      <c r="BJ37" s="14">
        <f t="shared" si="14"/>
        <v>74937</v>
      </c>
      <c r="BK37" s="32">
        <v>3</v>
      </c>
      <c r="BL37" s="14">
        <f t="shared" si="1"/>
        <v>8000</v>
      </c>
    </row>
    <row r="38" spans="1:72" ht="16.5" x14ac:dyDescent="0.2">
      <c r="A38" s="27" t="s">
        <v>164</v>
      </c>
      <c r="B38" s="28"/>
      <c r="C38" s="116"/>
      <c r="D38" s="28"/>
      <c r="E38" s="28"/>
      <c r="F38" s="116"/>
      <c r="G38" s="28"/>
      <c r="H38" s="19">
        <v>0.7</v>
      </c>
      <c r="I38" s="19">
        <v>0.7</v>
      </c>
      <c r="J38" s="19">
        <v>0.7</v>
      </c>
      <c r="K38" s="19">
        <v>0.7</v>
      </c>
      <c r="L38" s="19">
        <v>0.8</v>
      </c>
      <c r="M38" s="19">
        <v>0.7</v>
      </c>
      <c r="N38" s="19">
        <v>0.6</v>
      </c>
      <c r="O38" s="19">
        <v>0.5</v>
      </c>
      <c r="P38" s="19">
        <v>0.5</v>
      </c>
      <c r="Q38" s="19">
        <v>0.4</v>
      </c>
      <c r="R38" s="19"/>
      <c r="S38" s="19">
        <v>0.3</v>
      </c>
      <c r="AL38" s="116">
        <v>34</v>
      </c>
      <c r="AM38" s="116">
        <v>1</v>
      </c>
      <c r="AN38" s="14" t="str">
        <f>INDEX(节奏总表!$CD$4:$CD$23,MATCH(挂机升级突破!AL38+1,节奏总表!$CG$4:$CG$22,1))</f>
        <v>焦热+1</v>
      </c>
      <c r="AO38" s="116"/>
      <c r="AP38" s="14">
        <f>INDEX(节奏总表!$BJ$4:$BJ$55,挂机升级突破!AL38)</f>
        <v>105</v>
      </c>
      <c r="AQ38" s="116"/>
      <c r="AR38" s="116"/>
      <c r="AS38" s="116"/>
      <c r="AT38" s="19">
        <v>0.08</v>
      </c>
      <c r="AU38" s="116"/>
      <c r="AV38" s="116"/>
      <c r="AW38" s="116"/>
      <c r="AX38" s="19">
        <v>7.0000000000000007E-2</v>
      </c>
      <c r="AY38" s="116"/>
      <c r="AZ38" s="19">
        <v>0.04</v>
      </c>
      <c r="BI38" s="19">
        <v>0.3</v>
      </c>
      <c r="BJ38" s="14">
        <f t="shared" si="14"/>
        <v>89924</v>
      </c>
      <c r="BK38" s="32">
        <v>3</v>
      </c>
      <c r="BL38" s="14">
        <f t="shared" si="1"/>
        <v>9500</v>
      </c>
    </row>
    <row r="39" spans="1:72" ht="16.5" x14ac:dyDescent="0.2">
      <c r="A39" s="27" t="s">
        <v>165</v>
      </c>
      <c r="B39" s="28"/>
      <c r="C39" s="116"/>
      <c r="D39" s="28"/>
      <c r="E39" s="28"/>
      <c r="F39" s="116"/>
      <c r="G39" s="28"/>
      <c r="H39" s="19">
        <v>0.3</v>
      </c>
      <c r="I39" s="19">
        <v>0.3</v>
      </c>
      <c r="J39" s="19">
        <v>0.3</v>
      </c>
      <c r="K39" s="19">
        <v>0.3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/>
      <c r="S39" s="19">
        <v>0</v>
      </c>
      <c r="AL39" s="116">
        <v>35</v>
      </c>
      <c r="AM39" s="116">
        <v>2</v>
      </c>
      <c r="AN39" s="14" t="str">
        <f>INDEX(节奏总表!$CD$4:$CD$23,MATCH(挂机升级突破!AL39+1,节奏总表!$CG$4:$CG$22,1))</f>
        <v>焦热+2</v>
      </c>
      <c r="AO39" s="116"/>
      <c r="AP39" s="14">
        <f>INDEX(节奏总表!$BJ$4:$BJ$55,挂机升级突破!AL39)</f>
        <v>107</v>
      </c>
      <c r="AQ39" s="116"/>
      <c r="AR39" s="116"/>
      <c r="AS39" s="116"/>
      <c r="AT39" s="19">
        <v>0.08</v>
      </c>
      <c r="AU39" s="116"/>
      <c r="AV39" s="116"/>
      <c r="AW39" s="116"/>
      <c r="AX39" s="19">
        <v>0.09</v>
      </c>
      <c r="AY39" s="116"/>
      <c r="AZ39" s="19">
        <v>0.04</v>
      </c>
    </row>
    <row r="40" spans="1:72" ht="16.5" x14ac:dyDescent="0.2">
      <c r="A40" s="27" t="s">
        <v>168</v>
      </c>
      <c r="B40" s="28"/>
      <c r="C40" s="116"/>
      <c r="D40" s="28"/>
      <c r="E40" s="28"/>
      <c r="F40" s="116"/>
      <c r="G40" s="28"/>
      <c r="H40" s="19">
        <v>0</v>
      </c>
      <c r="I40" s="19">
        <v>0</v>
      </c>
      <c r="J40" s="19">
        <v>0</v>
      </c>
      <c r="K40" s="19">
        <v>0</v>
      </c>
      <c r="L40" s="19">
        <v>0.2</v>
      </c>
      <c r="M40" s="19">
        <v>0.3</v>
      </c>
      <c r="N40" s="19">
        <v>0.4</v>
      </c>
      <c r="O40" s="19">
        <v>0.5</v>
      </c>
      <c r="P40" s="19">
        <v>0</v>
      </c>
      <c r="Q40" s="19">
        <v>0</v>
      </c>
      <c r="R40" s="19"/>
      <c r="S40" s="19">
        <v>0</v>
      </c>
      <c r="AL40" s="116">
        <v>36</v>
      </c>
      <c r="AM40" s="116">
        <v>3</v>
      </c>
      <c r="AN40" s="14" t="str">
        <f>INDEX(节奏总表!$CD$4:$CD$23,MATCH(挂机升级突破!AL40+1,节奏总表!$CG$4:$CG$22,1))</f>
        <v>焦热+2</v>
      </c>
      <c r="AO40" s="116"/>
      <c r="AP40" s="14">
        <f>INDEX(节奏总表!$BJ$4:$BJ$55,挂机升级突破!AL40)</f>
        <v>110</v>
      </c>
      <c r="AQ40" s="116"/>
      <c r="AR40" s="116"/>
      <c r="AS40" s="116"/>
      <c r="AT40" s="19">
        <v>0.08</v>
      </c>
      <c r="AU40" s="116"/>
      <c r="AV40" s="116"/>
      <c r="AW40" s="116"/>
      <c r="AX40" s="19">
        <v>0.09</v>
      </c>
      <c r="AY40" s="116"/>
      <c r="AZ40" s="19">
        <v>0.04</v>
      </c>
    </row>
    <row r="41" spans="1:72" ht="16.5" x14ac:dyDescent="0.2">
      <c r="A41" s="27" t="s">
        <v>166</v>
      </c>
      <c r="B41" s="28"/>
      <c r="C41" s="116"/>
      <c r="D41" s="28"/>
      <c r="E41" s="28"/>
      <c r="F41" s="116"/>
      <c r="G41" s="28"/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0.5</v>
      </c>
      <c r="Q41" s="19">
        <v>0.6</v>
      </c>
      <c r="R41" s="19"/>
      <c r="S41" s="19">
        <v>0.7</v>
      </c>
      <c r="AL41" s="116">
        <v>37</v>
      </c>
      <c r="AM41" s="116">
        <v>1</v>
      </c>
      <c r="AN41" s="14" t="str">
        <f>INDEX(节奏总表!$CD$4:$CD$23,MATCH(挂机升级突破!AL41+1,节奏总表!$CG$4:$CG$22,1))</f>
        <v>焦热+2</v>
      </c>
      <c r="AO41" s="116"/>
      <c r="AP41" s="14">
        <f>INDEX(节奏总表!$BJ$4:$BJ$55,挂机升级突破!AL41)</f>
        <v>112</v>
      </c>
      <c r="AQ41" s="116"/>
      <c r="AR41" s="116"/>
      <c r="AS41" s="116"/>
      <c r="AT41" s="19">
        <v>0.08</v>
      </c>
      <c r="AU41" s="116"/>
      <c r="AV41" s="116"/>
      <c r="AW41" s="116"/>
      <c r="AX41" s="19">
        <v>0.1</v>
      </c>
      <c r="AY41" s="116"/>
      <c r="AZ41" s="19">
        <v>0.05</v>
      </c>
    </row>
    <row r="42" spans="1:72" ht="16.5" x14ac:dyDescent="0.2">
      <c r="A42" s="27" t="s">
        <v>167</v>
      </c>
      <c r="B42" s="28"/>
      <c r="C42" s="116"/>
      <c r="D42" s="28"/>
      <c r="E42" s="28"/>
      <c r="F42" s="116"/>
      <c r="G42" s="28"/>
      <c r="H42" s="14">
        <f>H37/H38</f>
        <v>1587.1428571428573</v>
      </c>
      <c r="I42" s="14">
        <f t="shared" ref="I42:S42" si="24">I37/I38</f>
        <v>2120</v>
      </c>
      <c r="J42" s="14">
        <f t="shared" si="24"/>
        <v>1807.714285714286</v>
      </c>
      <c r="K42" s="14">
        <f t="shared" si="24"/>
        <v>1494.0714285714289</v>
      </c>
      <c r="L42" s="14">
        <f t="shared" si="24"/>
        <v>812.21875000000011</v>
      </c>
      <c r="M42" s="14">
        <f t="shared" si="24"/>
        <v>686.35714285714289</v>
      </c>
      <c r="N42" s="14">
        <f t="shared" si="24"/>
        <v>698.30000000000007</v>
      </c>
      <c r="O42" s="14">
        <f t="shared" si="24"/>
        <v>688.83</v>
      </c>
      <c r="P42" s="14">
        <f t="shared" si="24"/>
        <v>316.48500000000001</v>
      </c>
      <c r="Q42" s="14">
        <f t="shared" si="24"/>
        <v>183.42500000000001</v>
      </c>
      <c r="R42" s="14"/>
      <c r="S42" s="14">
        <f t="shared" si="24"/>
        <v>21478000</v>
      </c>
      <c r="AL42" s="116">
        <v>38</v>
      </c>
      <c r="AM42" s="116">
        <v>2</v>
      </c>
      <c r="AN42" s="14" t="str">
        <f>INDEX(节奏总表!$CD$4:$CD$23,MATCH(挂机升级突破!AL42+1,节奏总表!$CG$4:$CG$22,1))</f>
        <v>大焦热</v>
      </c>
      <c r="AO42" s="116"/>
      <c r="AP42" s="14">
        <f>INDEX(节奏总表!$BJ$4:$BJ$55,挂机升级突破!AL42)</f>
        <v>115</v>
      </c>
      <c r="AQ42" s="116"/>
      <c r="AR42" s="116"/>
      <c r="AS42" s="116"/>
      <c r="AT42" s="19"/>
      <c r="AU42" s="19">
        <v>0.05</v>
      </c>
      <c r="AV42" s="116"/>
      <c r="AW42" s="116"/>
      <c r="AX42" s="19">
        <v>0.12</v>
      </c>
      <c r="AY42" s="116"/>
      <c r="AZ42" s="19">
        <v>0.05</v>
      </c>
    </row>
    <row r="43" spans="1:72" ht="16.5" x14ac:dyDescent="0.2">
      <c r="AL43" s="116">
        <v>39</v>
      </c>
      <c r="AM43" s="116">
        <v>3</v>
      </c>
      <c r="AN43" s="14" t="str">
        <f>INDEX(节奏总表!$CD$4:$CD$23,MATCH(挂机升级突破!AL43+1,节奏总表!$CG$4:$CG$22,1))</f>
        <v>大焦热</v>
      </c>
      <c r="AO43" s="116"/>
      <c r="AP43" s="14">
        <f>INDEX(节奏总表!$BJ$4:$BJ$55,挂机升级突破!AL43)</f>
        <v>117</v>
      </c>
      <c r="AQ43" s="116"/>
      <c r="AR43" s="116"/>
      <c r="AS43" s="116"/>
      <c r="AT43" s="116"/>
      <c r="AU43" s="19">
        <v>0.05</v>
      </c>
      <c r="AV43" s="116"/>
      <c r="AW43" s="116"/>
      <c r="AX43" s="19">
        <v>0.12</v>
      </c>
      <c r="AY43" s="116"/>
      <c r="AZ43" s="19">
        <v>0.05</v>
      </c>
    </row>
    <row r="44" spans="1:72" ht="16.5" x14ac:dyDescent="0.2">
      <c r="AL44" s="116">
        <v>40</v>
      </c>
      <c r="AM44" s="116">
        <v>1</v>
      </c>
      <c r="AN44" s="14" t="str">
        <f>INDEX(节奏总表!$CD$4:$CD$23,MATCH(挂机升级突破!AL44+1,节奏总表!$CG$4:$CG$22,1))</f>
        <v>大焦热</v>
      </c>
      <c r="AO44" s="116"/>
      <c r="AP44" s="14">
        <f>INDEX(节奏总表!$BJ$4:$BJ$55,挂机升级突破!AL44)</f>
        <v>120</v>
      </c>
      <c r="AQ44" s="116"/>
      <c r="AR44" s="116"/>
      <c r="AS44" s="116"/>
      <c r="AT44" s="116"/>
      <c r="AU44" s="19">
        <v>0.05</v>
      </c>
      <c r="AV44" s="116"/>
      <c r="AW44" s="116"/>
      <c r="AX44" s="19">
        <v>0.12</v>
      </c>
      <c r="AY44" s="116"/>
      <c r="AZ44" s="19">
        <v>0.05</v>
      </c>
    </row>
    <row r="45" spans="1:72" ht="16.5" x14ac:dyDescent="0.2">
      <c r="AL45" s="116">
        <v>41</v>
      </c>
      <c r="AM45" s="116">
        <v>2</v>
      </c>
      <c r="AN45" s="14" t="str">
        <f>INDEX(节奏总表!$CD$4:$CD$23,MATCH(挂机升级突破!AL45+1,节奏总表!$CG$4:$CG$22,1))</f>
        <v>大焦热+1</v>
      </c>
      <c r="AO45" s="116"/>
      <c r="AP45" s="14">
        <f>INDEX(节奏总表!$BJ$4:$BJ$55,挂机升级突破!AL45)</f>
        <v>122</v>
      </c>
      <c r="AQ45" s="116"/>
      <c r="AR45" s="116"/>
      <c r="AS45" s="116"/>
      <c r="AT45" s="116"/>
      <c r="AU45" s="19">
        <v>0.06</v>
      </c>
      <c r="AV45" s="116"/>
      <c r="AW45" s="116"/>
      <c r="AX45" s="116"/>
      <c r="AY45" s="19">
        <v>0.05</v>
      </c>
      <c r="AZ45" s="19">
        <v>0.05</v>
      </c>
    </row>
    <row r="46" spans="1:72" ht="16.5" x14ac:dyDescent="0.2">
      <c r="AL46" s="116">
        <v>42</v>
      </c>
      <c r="AM46" s="116">
        <v>3</v>
      </c>
      <c r="AN46" s="14" t="str">
        <f>INDEX(节奏总表!$CD$4:$CD$23,MATCH(挂机升级突破!AL46+1,节奏总表!$CG$4:$CG$22,1))</f>
        <v>大焦热+1</v>
      </c>
      <c r="AO46" s="116"/>
      <c r="AP46" s="14">
        <f>INDEX(节奏总表!$BJ$4:$BJ$55,挂机升级突破!AL46)</f>
        <v>125</v>
      </c>
      <c r="AQ46" s="116"/>
      <c r="AR46" s="116"/>
      <c r="AS46" s="116"/>
      <c r="AT46" s="116"/>
      <c r="AU46" s="19">
        <v>0.06</v>
      </c>
      <c r="AV46" s="116"/>
      <c r="AW46" s="116"/>
      <c r="AX46" s="116"/>
      <c r="AY46" s="19">
        <v>0.05</v>
      </c>
      <c r="AZ46" s="19">
        <v>0.05</v>
      </c>
      <c r="BA46" s="15"/>
      <c r="BB46" s="15"/>
      <c r="BC46" s="15"/>
      <c r="BD46" s="15"/>
      <c r="BE46" s="15"/>
      <c r="BF46" s="15"/>
    </row>
    <row r="47" spans="1:72" ht="16.5" x14ac:dyDescent="0.2">
      <c r="AL47" s="116">
        <v>43</v>
      </c>
      <c r="AM47" s="116">
        <v>1</v>
      </c>
      <c r="AN47" s="14" t="str">
        <f>INDEX(节奏总表!$CD$4:$CD$23,MATCH(挂机升级突破!AL47+1,节奏总表!$CG$4:$CG$22,1))</f>
        <v>大焦热+1</v>
      </c>
      <c r="AO47" s="116"/>
      <c r="AP47" s="14">
        <f>INDEX(节奏总表!$BJ$4:$BJ$55,挂机升级突破!AL47)</f>
        <v>127</v>
      </c>
      <c r="AQ47" s="116"/>
      <c r="AR47" s="116"/>
      <c r="AS47" s="116"/>
      <c r="AT47" s="116"/>
      <c r="AU47" s="19">
        <v>0.06</v>
      </c>
      <c r="AV47" s="116"/>
      <c r="AW47" s="116"/>
      <c r="AX47" s="116"/>
      <c r="AY47" s="19">
        <v>0.05</v>
      </c>
      <c r="AZ47" s="19">
        <v>0.05</v>
      </c>
      <c r="BG47" s="15"/>
      <c r="BH47" s="15"/>
      <c r="BI47" s="30"/>
      <c r="BJ47" s="15"/>
      <c r="BK47" s="30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ht="17.25" x14ac:dyDescent="0.2">
      <c r="A48" s="12" t="s">
        <v>33</v>
      </c>
      <c r="B48" s="12" t="s">
        <v>157</v>
      </c>
      <c r="C48" s="12" t="s">
        <v>48</v>
      </c>
      <c r="D48" s="12" t="s">
        <v>158</v>
      </c>
      <c r="H48" s="12" t="s">
        <v>148</v>
      </c>
      <c r="I48" s="12" t="s">
        <v>149</v>
      </c>
      <c r="J48" s="12" t="s">
        <v>150</v>
      </c>
      <c r="K48" s="12" t="s">
        <v>151</v>
      </c>
      <c r="L48" s="12" t="s">
        <v>827</v>
      </c>
      <c r="M48" s="12" t="s">
        <v>808</v>
      </c>
      <c r="N48" s="12" t="s">
        <v>809</v>
      </c>
      <c r="O48" s="12" t="s">
        <v>810</v>
      </c>
      <c r="P48" s="12" t="s">
        <v>826</v>
      </c>
      <c r="Q48" s="12" t="s">
        <v>825</v>
      </c>
      <c r="R48" s="12" t="s">
        <v>169</v>
      </c>
      <c r="S48" s="12" t="s">
        <v>170</v>
      </c>
      <c r="AL48" s="116">
        <v>44</v>
      </c>
      <c r="AM48" s="116">
        <v>2</v>
      </c>
      <c r="AN48" s="14" t="str">
        <f>INDEX(节奏总表!$CD$4:$CD$23,MATCH(挂机升级突破!AL48+1,节奏总表!$CG$4:$CG$22,1))</f>
        <v>大焦热+2</v>
      </c>
      <c r="AO48" s="116"/>
      <c r="AP48" s="14">
        <f>INDEX(节奏总表!$BJ$4:$BJ$55,挂机升级突破!AL48)</f>
        <v>130</v>
      </c>
      <c r="AQ48" s="116"/>
      <c r="AR48" s="116"/>
      <c r="AS48" s="116"/>
      <c r="AT48" s="116"/>
      <c r="AU48" s="19">
        <v>7.0000000000000007E-2</v>
      </c>
      <c r="AV48" s="116"/>
      <c r="AW48" s="116"/>
      <c r="AX48" s="116"/>
      <c r="AY48" s="19">
        <v>7.0000000000000007E-2</v>
      </c>
      <c r="AZ48" s="19">
        <v>0.05</v>
      </c>
    </row>
    <row r="49" spans="1:59" ht="16.5" x14ac:dyDescent="0.2">
      <c r="A49" s="28">
        <v>1</v>
      </c>
      <c r="B49" s="28">
        <v>1</v>
      </c>
      <c r="C49" s="28">
        <v>1</v>
      </c>
      <c r="D49" s="19">
        <v>0.5</v>
      </c>
      <c r="H49" s="21">
        <f t="shared" ref="H49:Q58" si="25">(INDEX(H$7:H$27,$B49)*(1-$D49)+INDEX(H$7:H$27,$B49+1)*$D49)*H$4*$B$2</f>
        <v>0</v>
      </c>
      <c r="I49" s="21">
        <f t="shared" si="25"/>
        <v>0</v>
      </c>
      <c r="J49" s="21">
        <f t="shared" si="25"/>
        <v>0</v>
      </c>
      <c r="K49" s="21">
        <f t="shared" si="25"/>
        <v>0</v>
      </c>
      <c r="L49" s="21">
        <f t="shared" si="25"/>
        <v>0</v>
      </c>
      <c r="M49" s="21">
        <f t="shared" si="25"/>
        <v>0</v>
      </c>
      <c r="N49" s="21">
        <f t="shared" si="25"/>
        <v>0</v>
      </c>
      <c r="O49" s="21">
        <f t="shared" si="25"/>
        <v>0</v>
      </c>
      <c r="P49" s="21">
        <f t="shared" si="25"/>
        <v>0</v>
      </c>
      <c r="Q49" s="21">
        <f t="shared" si="25"/>
        <v>0</v>
      </c>
      <c r="R49" s="34">
        <f t="shared" ref="R49:S68" si="26">INT((INDEX(R$7:R$27,$B49)*(1-$D49)+INDEX(R$7:R$27,$B49+1)*$D49)*R$4*$B$2)</f>
        <v>17</v>
      </c>
      <c r="S49" s="34">
        <f t="shared" si="26"/>
        <v>5</v>
      </c>
      <c r="AL49" s="116">
        <v>45</v>
      </c>
      <c r="AM49" s="116">
        <v>3</v>
      </c>
      <c r="AN49" s="14" t="str">
        <f>INDEX(节奏总表!$CD$4:$CD$23,MATCH(挂机升级突破!AL49+1,节奏总表!$CG$4:$CG$22,1))</f>
        <v>大焦热+2</v>
      </c>
      <c r="AO49" s="116"/>
      <c r="AP49" s="14">
        <f>INDEX(节奏总表!$BJ$4:$BJ$55,挂机升级突破!AL49)</f>
        <v>132</v>
      </c>
      <c r="AQ49" s="116"/>
      <c r="AR49" s="116"/>
      <c r="AS49" s="116"/>
      <c r="AT49" s="116"/>
      <c r="AU49" s="19">
        <v>7.0000000000000007E-2</v>
      </c>
      <c r="AV49" s="116"/>
      <c r="AW49" s="116"/>
      <c r="AX49" s="116"/>
      <c r="AY49" s="19">
        <v>7.0000000000000007E-2</v>
      </c>
      <c r="AZ49" s="19">
        <v>0.05</v>
      </c>
    </row>
    <row r="50" spans="1:59" ht="16.5" x14ac:dyDescent="0.2">
      <c r="A50" s="28">
        <v>2</v>
      </c>
      <c r="B50" s="28">
        <v>1</v>
      </c>
      <c r="C50" s="28">
        <v>2</v>
      </c>
      <c r="D50" s="19">
        <v>0.65</v>
      </c>
      <c r="H50" s="21">
        <f t="shared" si="25"/>
        <v>0</v>
      </c>
      <c r="I50" s="21">
        <f t="shared" si="25"/>
        <v>0</v>
      </c>
      <c r="J50" s="21">
        <f t="shared" si="25"/>
        <v>0</v>
      </c>
      <c r="K50" s="21">
        <f t="shared" si="25"/>
        <v>0</v>
      </c>
      <c r="L50" s="21">
        <f t="shared" si="25"/>
        <v>0</v>
      </c>
      <c r="M50" s="21">
        <f t="shared" si="25"/>
        <v>0</v>
      </c>
      <c r="N50" s="21">
        <f t="shared" si="25"/>
        <v>0</v>
      </c>
      <c r="O50" s="21">
        <f t="shared" si="25"/>
        <v>0</v>
      </c>
      <c r="P50" s="21">
        <f t="shared" si="25"/>
        <v>0</v>
      </c>
      <c r="Q50" s="21">
        <f t="shared" si="25"/>
        <v>0</v>
      </c>
      <c r="R50" s="34">
        <f t="shared" si="26"/>
        <v>19</v>
      </c>
      <c r="S50" s="34">
        <f t="shared" si="26"/>
        <v>6</v>
      </c>
      <c r="AL50" s="116">
        <v>46</v>
      </c>
      <c r="AM50" s="116">
        <v>1</v>
      </c>
      <c r="AN50" s="14" t="str">
        <f>INDEX(节奏总表!$CD$4:$CD$23,MATCH(挂机升级突破!AL50+1,节奏总表!$CG$4:$CG$22,1))</f>
        <v>大焦热+2</v>
      </c>
      <c r="AO50" s="116"/>
      <c r="AP50" s="14">
        <f>INDEX(节奏总表!$BJ$4:$BJ$55,挂机升级突破!AL50)</f>
        <v>135</v>
      </c>
      <c r="AQ50" s="116"/>
      <c r="AR50" s="116"/>
      <c r="AS50" s="116"/>
      <c r="AT50" s="116"/>
      <c r="AU50" s="19">
        <v>7.0000000000000007E-2</v>
      </c>
      <c r="AV50" s="116"/>
      <c r="AW50" s="116"/>
      <c r="AX50" s="116"/>
      <c r="AY50" s="19">
        <v>7.0000000000000007E-2</v>
      </c>
      <c r="AZ50" s="19">
        <v>0.05</v>
      </c>
    </row>
    <row r="51" spans="1:59" ht="16.5" x14ac:dyDescent="0.2">
      <c r="A51" s="28">
        <v>3</v>
      </c>
      <c r="B51" s="28">
        <v>1</v>
      </c>
      <c r="C51" s="28">
        <v>3</v>
      </c>
      <c r="D51" s="19">
        <v>0.8</v>
      </c>
      <c r="H51" s="21">
        <f t="shared" si="25"/>
        <v>0</v>
      </c>
      <c r="I51" s="21">
        <f t="shared" si="25"/>
        <v>0</v>
      </c>
      <c r="J51" s="21">
        <f t="shared" si="25"/>
        <v>0</v>
      </c>
      <c r="K51" s="21">
        <f t="shared" si="25"/>
        <v>0</v>
      </c>
      <c r="L51" s="21">
        <f t="shared" si="25"/>
        <v>0</v>
      </c>
      <c r="M51" s="21">
        <f t="shared" si="25"/>
        <v>0</v>
      </c>
      <c r="N51" s="21">
        <f t="shared" si="25"/>
        <v>0</v>
      </c>
      <c r="O51" s="21">
        <f t="shared" si="25"/>
        <v>0</v>
      </c>
      <c r="P51" s="21">
        <f t="shared" si="25"/>
        <v>0</v>
      </c>
      <c r="Q51" s="21">
        <f t="shared" si="25"/>
        <v>0</v>
      </c>
      <c r="R51" s="34">
        <f t="shared" si="26"/>
        <v>22</v>
      </c>
      <c r="S51" s="34">
        <f t="shared" si="26"/>
        <v>8</v>
      </c>
      <c r="AL51" s="116">
        <v>47</v>
      </c>
      <c r="AM51" s="116">
        <v>2</v>
      </c>
      <c r="AN51" s="14" t="str">
        <f>INDEX(节奏总表!$CD$4:$CD$23,MATCH(挂机升级突破!AL51+1,节奏总表!$CG$4:$CG$22,1))</f>
        <v>无间</v>
      </c>
      <c r="AO51" s="116"/>
      <c r="AP51" s="14">
        <f>INDEX(节奏总表!$BJ$4:$BJ$55,挂机升级突破!AL51)</f>
        <v>137</v>
      </c>
      <c r="AQ51" s="116"/>
      <c r="AR51" s="116"/>
      <c r="AS51" s="116"/>
      <c r="AT51" s="116"/>
      <c r="AU51" s="19">
        <v>7.0000000000000007E-2</v>
      </c>
      <c r="AV51" s="116"/>
      <c r="AW51" s="116"/>
      <c r="AX51" s="116"/>
      <c r="AY51" s="19">
        <v>0.09</v>
      </c>
      <c r="AZ51" s="19">
        <v>0.05</v>
      </c>
    </row>
    <row r="52" spans="1:59" ht="16.5" x14ac:dyDescent="0.2">
      <c r="A52" s="28">
        <v>4</v>
      </c>
      <c r="B52" s="28">
        <v>1</v>
      </c>
      <c r="C52" s="28">
        <v>4</v>
      </c>
      <c r="D52" s="19">
        <v>1</v>
      </c>
      <c r="H52" s="21">
        <f t="shared" si="25"/>
        <v>0</v>
      </c>
      <c r="I52" s="21">
        <f t="shared" si="25"/>
        <v>0</v>
      </c>
      <c r="J52" s="21">
        <f t="shared" si="25"/>
        <v>0</v>
      </c>
      <c r="K52" s="21">
        <f t="shared" si="25"/>
        <v>0</v>
      </c>
      <c r="L52" s="21">
        <f t="shared" si="25"/>
        <v>0</v>
      </c>
      <c r="M52" s="21">
        <f t="shared" si="25"/>
        <v>0</v>
      </c>
      <c r="N52" s="21">
        <f t="shared" si="25"/>
        <v>0</v>
      </c>
      <c r="O52" s="21">
        <f t="shared" si="25"/>
        <v>0</v>
      </c>
      <c r="P52" s="21">
        <f t="shared" si="25"/>
        <v>0</v>
      </c>
      <c r="Q52" s="21">
        <f t="shared" si="25"/>
        <v>0</v>
      </c>
      <c r="R52" s="34">
        <f t="shared" si="26"/>
        <v>25</v>
      </c>
      <c r="S52" s="34">
        <f t="shared" si="26"/>
        <v>10</v>
      </c>
      <c r="AL52" s="116">
        <v>48</v>
      </c>
      <c r="AM52" s="116">
        <v>3</v>
      </c>
      <c r="AN52" s="14" t="str">
        <f>INDEX(节奏总表!$CD$4:$CD$23,MATCH(挂机升级突破!AL52+1,节奏总表!$CG$4:$CG$22,1))</f>
        <v>无间</v>
      </c>
      <c r="AO52" s="116"/>
      <c r="AP52" s="14">
        <f>INDEX(节奏总表!$BJ$4:$BJ$55,挂机升级突破!AL52)</f>
        <v>140</v>
      </c>
      <c r="AQ52" s="116"/>
      <c r="AR52" s="116"/>
      <c r="AS52" s="116"/>
      <c r="AT52" s="116"/>
      <c r="AU52" s="19">
        <v>7.0000000000000007E-2</v>
      </c>
      <c r="AV52" s="116"/>
      <c r="AW52" s="116"/>
      <c r="AX52" s="116"/>
      <c r="AY52" s="19">
        <v>0.09</v>
      </c>
      <c r="AZ52" s="19">
        <v>0.05</v>
      </c>
    </row>
    <row r="53" spans="1:59" ht="16.5" x14ac:dyDescent="0.2">
      <c r="A53" s="28">
        <v>5</v>
      </c>
      <c r="B53" s="28">
        <v>2</v>
      </c>
      <c r="C53" s="28">
        <v>1</v>
      </c>
      <c r="D53" s="19">
        <v>0.5</v>
      </c>
      <c r="H53" s="21">
        <f t="shared" si="25"/>
        <v>0.25</v>
      </c>
      <c r="I53" s="21">
        <f t="shared" si="25"/>
        <v>0</v>
      </c>
      <c r="J53" s="21">
        <f t="shared" si="25"/>
        <v>0</v>
      </c>
      <c r="K53" s="21">
        <f t="shared" si="25"/>
        <v>0</v>
      </c>
      <c r="L53" s="21">
        <f t="shared" si="25"/>
        <v>0</v>
      </c>
      <c r="M53" s="21">
        <f t="shared" si="25"/>
        <v>0</v>
      </c>
      <c r="N53" s="21">
        <f t="shared" si="25"/>
        <v>0</v>
      </c>
      <c r="O53" s="21">
        <f t="shared" si="25"/>
        <v>0</v>
      </c>
      <c r="P53" s="21">
        <f t="shared" si="25"/>
        <v>0</v>
      </c>
      <c r="Q53" s="21">
        <f t="shared" si="25"/>
        <v>0</v>
      </c>
      <c r="R53" s="34">
        <f t="shared" si="26"/>
        <v>27</v>
      </c>
      <c r="S53" s="34">
        <f t="shared" si="26"/>
        <v>12</v>
      </c>
      <c r="AL53" s="116">
        <v>49</v>
      </c>
      <c r="AM53" s="116">
        <v>1</v>
      </c>
      <c r="AN53" s="14" t="str">
        <f>INDEX(节奏总表!$CD$4:$CD$23,MATCH(挂机升级突破!AL53+1,节奏总表!$CG$4:$CG$22,1))</f>
        <v>无间</v>
      </c>
      <c r="AO53" s="116"/>
      <c r="AP53" s="14">
        <f>INDEX(节奏总表!$BJ$4:$BJ$55,挂机升级突破!AL53)</f>
        <v>142</v>
      </c>
      <c r="AQ53" s="116"/>
      <c r="AR53" s="116"/>
      <c r="AS53" s="116"/>
      <c r="AT53" s="116"/>
      <c r="AU53" s="19">
        <v>0.08</v>
      </c>
      <c r="AV53" s="116"/>
      <c r="AW53" s="116"/>
      <c r="AX53" s="116"/>
      <c r="AY53" s="19">
        <v>0.1</v>
      </c>
      <c r="AZ53" s="19">
        <v>0.05</v>
      </c>
    </row>
    <row r="54" spans="1:59" ht="16.5" x14ac:dyDescent="0.2">
      <c r="A54" s="28">
        <v>6</v>
      </c>
      <c r="B54" s="28">
        <v>2</v>
      </c>
      <c r="C54" s="28">
        <v>2</v>
      </c>
      <c r="D54" s="19">
        <v>0.56999999999999995</v>
      </c>
      <c r="H54" s="21">
        <f t="shared" si="25"/>
        <v>0.28499999999999998</v>
      </c>
      <c r="I54" s="21">
        <f t="shared" si="25"/>
        <v>0</v>
      </c>
      <c r="J54" s="21">
        <f t="shared" si="25"/>
        <v>0</v>
      </c>
      <c r="K54" s="21">
        <f t="shared" si="25"/>
        <v>0</v>
      </c>
      <c r="L54" s="21">
        <f t="shared" si="25"/>
        <v>0</v>
      </c>
      <c r="M54" s="21">
        <f t="shared" si="25"/>
        <v>0</v>
      </c>
      <c r="N54" s="21">
        <f t="shared" si="25"/>
        <v>0</v>
      </c>
      <c r="O54" s="21">
        <f t="shared" si="25"/>
        <v>0</v>
      </c>
      <c r="P54" s="21">
        <f t="shared" si="25"/>
        <v>0</v>
      </c>
      <c r="Q54" s="21">
        <f t="shared" si="25"/>
        <v>0</v>
      </c>
      <c r="R54" s="34">
        <f t="shared" si="26"/>
        <v>27</v>
      </c>
      <c r="S54" s="34">
        <f t="shared" si="26"/>
        <v>12</v>
      </c>
      <c r="AL54" s="116">
        <v>50</v>
      </c>
      <c r="AM54" s="116">
        <v>2</v>
      </c>
      <c r="AN54" s="14" t="str">
        <f>INDEX(节奏总表!$CD$4:$CD$23,MATCH(挂机升级突破!AL54+1,节奏总表!$CG$4:$CG$22,1))</f>
        <v>无间</v>
      </c>
      <c r="AO54" s="116"/>
      <c r="AP54" s="14">
        <f>INDEX(节奏总表!$BJ$4:$BJ$55,挂机升级突破!AL54)</f>
        <v>145</v>
      </c>
      <c r="AQ54" s="116"/>
      <c r="AR54" s="116"/>
      <c r="AS54" s="116"/>
      <c r="AT54" s="116"/>
      <c r="AU54" s="19">
        <v>0.08</v>
      </c>
      <c r="AV54" s="116"/>
      <c r="AW54" s="116"/>
      <c r="AX54" s="116"/>
      <c r="AY54" s="19">
        <v>0.12</v>
      </c>
      <c r="AZ54" s="19">
        <v>0.05</v>
      </c>
    </row>
    <row r="55" spans="1:59" ht="16.5" x14ac:dyDescent="0.2">
      <c r="A55" s="28">
        <v>7</v>
      </c>
      <c r="B55" s="28">
        <v>2</v>
      </c>
      <c r="C55" s="28">
        <v>3</v>
      </c>
      <c r="D55" s="19">
        <v>0.64</v>
      </c>
      <c r="H55" s="21">
        <f t="shared" si="25"/>
        <v>0.32</v>
      </c>
      <c r="I55" s="21">
        <f t="shared" si="25"/>
        <v>0</v>
      </c>
      <c r="J55" s="21">
        <f t="shared" si="25"/>
        <v>0</v>
      </c>
      <c r="K55" s="21">
        <f t="shared" si="25"/>
        <v>0</v>
      </c>
      <c r="L55" s="21">
        <f t="shared" si="25"/>
        <v>0</v>
      </c>
      <c r="M55" s="21">
        <f t="shared" si="25"/>
        <v>0</v>
      </c>
      <c r="N55" s="21">
        <f t="shared" si="25"/>
        <v>0</v>
      </c>
      <c r="O55" s="21">
        <f t="shared" si="25"/>
        <v>0</v>
      </c>
      <c r="P55" s="21">
        <f t="shared" si="25"/>
        <v>0</v>
      </c>
      <c r="Q55" s="21">
        <f t="shared" si="25"/>
        <v>0</v>
      </c>
      <c r="R55" s="34">
        <f t="shared" si="26"/>
        <v>28</v>
      </c>
      <c r="S55" s="34">
        <f t="shared" si="26"/>
        <v>13</v>
      </c>
      <c r="AL55" s="116">
        <v>51</v>
      </c>
      <c r="AM55" s="116">
        <v>3</v>
      </c>
      <c r="AN55" s="14" t="str">
        <f>INDEX(节奏总表!$CD$4:$CD$23,MATCH(挂机升级突破!AL55+1,节奏总表!$CG$4:$CG$22,1))</f>
        <v>无间</v>
      </c>
      <c r="AO55" s="116"/>
      <c r="AP55" s="14">
        <f>INDEX(节奏总表!$BJ$4:$BJ$55,挂机升级突破!AL55)</f>
        <v>147</v>
      </c>
      <c r="AQ55" s="116"/>
      <c r="AR55" s="116"/>
      <c r="AS55" s="116"/>
      <c r="AT55" s="116"/>
      <c r="AU55" s="19">
        <v>0.08</v>
      </c>
      <c r="AV55" s="116"/>
      <c r="AW55" s="116"/>
      <c r="AX55" s="116"/>
      <c r="AY55" s="19">
        <v>0.12</v>
      </c>
      <c r="AZ55" s="19">
        <v>0.05</v>
      </c>
    </row>
    <row r="56" spans="1:59" ht="16.5" x14ac:dyDescent="0.2">
      <c r="A56" s="28">
        <v>8</v>
      </c>
      <c r="B56" s="28">
        <v>2</v>
      </c>
      <c r="C56" s="28">
        <v>4</v>
      </c>
      <c r="D56" s="19">
        <v>0.71</v>
      </c>
      <c r="H56" s="21">
        <f t="shared" si="25"/>
        <v>0.35499999999999998</v>
      </c>
      <c r="I56" s="21">
        <f t="shared" si="25"/>
        <v>0</v>
      </c>
      <c r="J56" s="21">
        <f t="shared" si="25"/>
        <v>0</v>
      </c>
      <c r="K56" s="21">
        <f t="shared" si="25"/>
        <v>0</v>
      </c>
      <c r="L56" s="21">
        <f t="shared" si="25"/>
        <v>0</v>
      </c>
      <c r="M56" s="21">
        <f t="shared" si="25"/>
        <v>0</v>
      </c>
      <c r="N56" s="21">
        <f t="shared" si="25"/>
        <v>0</v>
      </c>
      <c r="O56" s="21">
        <f t="shared" si="25"/>
        <v>0</v>
      </c>
      <c r="P56" s="21">
        <f t="shared" si="25"/>
        <v>0</v>
      </c>
      <c r="Q56" s="21">
        <f t="shared" si="25"/>
        <v>0</v>
      </c>
      <c r="R56" s="34">
        <f t="shared" si="26"/>
        <v>28</v>
      </c>
      <c r="S56" s="34">
        <f t="shared" si="26"/>
        <v>13</v>
      </c>
      <c r="AL56" s="116">
        <v>52</v>
      </c>
      <c r="AM56" s="116">
        <v>4</v>
      </c>
      <c r="AN56" s="14" t="str">
        <f>INDEX(节奏总表!$CD$4:$CD$23,MATCH(挂机升级突破!AL56+1,节奏总表!$CG$4:$CG$22,1))</f>
        <v>无间</v>
      </c>
      <c r="AO56" s="116"/>
      <c r="AP56" s="14">
        <f>INDEX(节奏总表!$BJ$4:$BJ$55,挂机升级突破!AL56)</f>
        <v>150</v>
      </c>
      <c r="AQ56" s="116"/>
      <c r="AR56" s="116"/>
      <c r="AS56" s="116"/>
      <c r="AT56" s="116"/>
      <c r="AU56" s="19">
        <v>0.08</v>
      </c>
      <c r="AV56" s="116"/>
      <c r="AW56" s="116"/>
      <c r="AX56" s="116"/>
      <c r="AY56" s="19">
        <v>0.12</v>
      </c>
      <c r="AZ56" s="19">
        <v>0.05</v>
      </c>
    </row>
    <row r="57" spans="1:59" ht="16.5" x14ac:dyDescent="0.2">
      <c r="A57" s="28">
        <v>9</v>
      </c>
      <c r="B57" s="28">
        <v>2</v>
      </c>
      <c r="C57" s="28">
        <v>5</v>
      </c>
      <c r="D57" s="19">
        <v>0.78</v>
      </c>
      <c r="H57" s="21">
        <f t="shared" si="25"/>
        <v>0.39</v>
      </c>
      <c r="I57" s="21">
        <f t="shared" si="25"/>
        <v>0</v>
      </c>
      <c r="J57" s="21">
        <f t="shared" si="25"/>
        <v>0</v>
      </c>
      <c r="K57" s="21">
        <f t="shared" si="25"/>
        <v>0</v>
      </c>
      <c r="L57" s="21">
        <f t="shared" si="25"/>
        <v>0</v>
      </c>
      <c r="M57" s="21">
        <f t="shared" si="25"/>
        <v>0</v>
      </c>
      <c r="N57" s="21">
        <f t="shared" si="25"/>
        <v>0</v>
      </c>
      <c r="O57" s="21">
        <f t="shared" si="25"/>
        <v>0</v>
      </c>
      <c r="P57" s="21">
        <f t="shared" si="25"/>
        <v>0</v>
      </c>
      <c r="Q57" s="21">
        <f t="shared" si="25"/>
        <v>0</v>
      </c>
      <c r="R57" s="34">
        <f t="shared" si="26"/>
        <v>28</v>
      </c>
      <c r="S57" s="34">
        <f t="shared" si="26"/>
        <v>13</v>
      </c>
    </row>
    <row r="58" spans="1:59" ht="16.5" x14ac:dyDescent="0.2">
      <c r="A58" s="28">
        <v>10</v>
      </c>
      <c r="B58" s="28">
        <v>2</v>
      </c>
      <c r="C58" s="28">
        <v>6</v>
      </c>
      <c r="D58" s="19">
        <v>0.85</v>
      </c>
      <c r="H58" s="21">
        <f t="shared" si="25"/>
        <v>0.42499999999999999</v>
      </c>
      <c r="I58" s="21">
        <f t="shared" si="25"/>
        <v>0</v>
      </c>
      <c r="J58" s="21">
        <f t="shared" si="25"/>
        <v>0</v>
      </c>
      <c r="K58" s="21">
        <f t="shared" si="25"/>
        <v>0</v>
      </c>
      <c r="L58" s="21">
        <f t="shared" si="25"/>
        <v>0</v>
      </c>
      <c r="M58" s="21">
        <f t="shared" si="25"/>
        <v>0</v>
      </c>
      <c r="N58" s="21">
        <f t="shared" si="25"/>
        <v>0</v>
      </c>
      <c r="O58" s="21">
        <f t="shared" si="25"/>
        <v>0</v>
      </c>
      <c r="P58" s="21">
        <f t="shared" si="25"/>
        <v>0</v>
      </c>
      <c r="Q58" s="21">
        <f t="shared" si="25"/>
        <v>0</v>
      </c>
      <c r="R58" s="34">
        <f t="shared" si="26"/>
        <v>29</v>
      </c>
      <c r="S58" s="34">
        <f t="shared" si="26"/>
        <v>14</v>
      </c>
    </row>
    <row r="59" spans="1:59" ht="16.5" x14ac:dyDescent="0.2">
      <c r="A59" s="28">
        <v>11</v>
      </c>
      <c r="B59" s="28">
        <v>2</v>
      </c>
      <c r="C59" s="28">
        <v>7</v>
      </c>
      <c r="D59" s="19">
        <v>0.92</v>
      </c>
      <c r="H59" s="21">
        <f t="shared" ref="H59:Q68" si="27">(INDEX(H$7:H$27,$B59)*(1-$D59)+INDEX(H$7:H$27,$B59+1)*$D59)*H$4*$B$2</f>
        <v>0.46</v>
      </c>
      <c r="I59" s="21">
        <f t="shared" si="27"/>
        <v>0</v>
      </c>
      <c r="J59" s="21">
        <f t="shared" si="27"/>
        <v>0</v>
      </c>
      <c r="K59" s="21">
        <f t="shared" si="27"/>
        <v>0</v>
      </c>
      <c r="L59" s="21">
        <f t="shared" si="27"/>
        <v>0</v>
      </c>
      <c r="M59" s="21">
        <f t="shared" si="27"/>
        <v>0</v>
      </c>
      <c r="N59" s="21">
        <f t="shared" si="27"/>
        <v>0</v>
      </c>
      <c r="O59" s="21">
        <f t="shared" si="27"/>
        <v>0</v>
      </c>
      <c r="P59" s="21">
        <f t="shared" si="27"/>
        <v>0</v>
      </c>
      <c r="Q59" s="21">
        <f t="shared" si="27"/>
        <v>0</v>
      </c>
      <c r="R59" s="34">
        <f t="shared" si="26"/>
        <v>29</v>
      </c>
      <c r="S59" s="34">
        <f t="shared" si="26"/>
        <v>14</v>
      </c>
    </row>
    <row r="60" spans="1:59" ht="16.5" x14ac:dyDescent="0.2">
      <c r="A60" s="28">
        <v>12</v>
      </c>
      <c r="B60" s="28">
        <v>2</v>
      </c>
      <c r="C60" s="28">
        <v>8</v>
      </c>
      <c r="D60" s="19">
        <v>1</v>
      </c>
      <c r="H60" s="21">
        <f t="shared" si="27"/>
        <v>0.5</v>
      </c>
      <c r="I60" s="21">
        <f t="shared" si="27"/>
        <v>0</v>
      </c>
      <c r="J60" s="21">
        <f t="shared" si="27"/>
        <v>0</v>
      </c>
      <c r="K60" s="21">
        <f t="shared" si="27"/>
        <v>0</v>
      </c>
      <c r="L60" s="21">
        <f t="shared" si="27"/>
        <v>0</v>
      </c>
      <c r="M60" s="21">
        <f t="shared" si="27"/>
        <v>0</v>
      </c>
      <c r="N60" s="21">
        <f t="shared" si="27"/>
        <v>0</v>
      </c>
      <c r="O60" s="21">
        <f t="shared" si="27"/>
        <v>0</v>
      </c>
      <c r="P60" s="21">
        <f t="shared" si="27"/>
        <v>0</v>
      </c>
      <c r="Q60" s="21">
        <f t="shared" si="27"/>
        <v>0</v>
      </c>
      <c r="R60" s="34">
        <f t="shared" si="26"/>
        <v>30</v>
      </c>
      <c r="S60" s="34">
        <f t="shared" si="26"/>
        <v>15</v>
      </c>
    </row>
    <row r="61" spans="1:59" ht="16.5" x14ac:dyDescent="0.2">
      <c r="A61" s="28">
        <v>13</v>
      </c>
      <c r="B61" s="28">
        <v>3</v>
      </c>
      <c r="C61" s="28">
        <v>1</v>
      </c>
      <c r="D61" s="19">
        <v>0.5</v>
      </c>
      <c r="H61" s="21">
        <f t="shared" si="27"/>
        <v>0.625</v>
      </c>
      <c r="I61" s="21">
        <f t="shared" si="27"/>
        <v>0</v>
      </c>
      <c r="J61" s="21">
        <f t="shared" si="27"/>
        <v>0</v>
      </c>
      <c r="K61" s="21">
        <f t="shared" si="27"/>
        <v>0</v>
      </c>
      <c r="L61" s="21">
        <f t="shared" si="27"/>
        <v>0</v>
      </c>
      <c r="M61" s="21">
        <f t="shared" si="27"/>
        <v>0</v>
      </c>
      <c r="N61" s="21">
        <f t="shared" si="27"/>
        <v>0</v>
      </c>
      <c r="O61" s="21">
        <f t="shared" si="27"/>
        <v>0</v>
      </c>
      <c r="P61" s="21">
        <f t="shared" si="27"/>
        <v>0</v>
      </c>
      <c r="Q61" s="21">
        <f t="shared" si="27"/>
        <v>0</v>
      </c>
      <c r="R61" s="34">
        <f t="shared" si="26"/>
        <v>32</v>
      </c>
      <c r="S61" s="34">
        <f t="shared" si="26"/>
        <v>17</v>
      </c>
    </row>
    <row r="62" spans="1:59" ht="16.5" x14ac:dyDescent="0.2">
      <c r="A62" s="28">
        <v>14</v>
      </c>
      <c r="B62" s="28">
        <v>3</v>
      </c>
      <c r="C62" s="28">
        <v>2</v>
      </c>
      <c r="D62" s="19">
        <v>0.56000000000000005</v>
      </c>
      <c r="H62" s="21">
        <f t="shared" si="27"/>
        <v>0.64</v>
      </c>
      <c r="I62" s="21">
        <f t="shared" si="27"/>
        <v>0</v>
      </c>
      <c r="J62" s="21">
        <f t="shared" si="27"/>
        <v>0</v>
      </c>
      <c r="K62" s="21">
        <f t="shared" si="27"/>
        <v>0</v>
      </c>
      <c r="L62" s="21">
        <f t="shared" si="27"/>
        <v>0</v>
      </c>
      <c r="M62" s="21">
        <f t="shared" si="27"/>
        <v>0</v>
      </c>
      <c r="N62" s="21">
        <f t="shared" si="27"/>
        <v>0</v>
      </c>
      <c r="O62" s="21">
        <f t="shared" si="27"/>
        <v>0</v>
      </c>
      <c r="P62" s="21">
        <f t="shared" si="27"/>
        <v>0</v>
      </c>
      <c r="Q62" s="21">
        <f t="shared" si="27"/>
        <v>0</v>
      </c>
      <c r="R62" s="34">
        <f t="shared" si="26"/>
        <v>32</v>
      </c>
      <c r="S62" s="34">
        <f t="shared" si="26"/>
        <v>17</v>
      </c>
      <c r="AT62" s="14">
        <f t="shared" ref="AT62:BC62" si="28">H42+X37</f>
        <v>2734.3428571428576</v>
      </c>
      <c r="AU62" s="14">
        <f t="shared" si="28"/>
        <v>3684.8</v>
      </c>
      <c r="AV62" s="14">
        <f t="shared" si="28"/>
        <v>3239.7942857142862</v>
      </c>
      <c r="AW62" s="14">
        <f t="shared" si="28"/>
        <v>2705.9274285714291</v>
      </c>
      <c r="AX62" s="14">
        <f t="shared" si="28"/>
        <v>1575.7307500000002</v>
      </c>
      <c r="AY62" s="14">
        <f t="shared" si="28"/>
        <v>1462.0671428571427</v>
      </c>
      <c r="AZ62" s="14">
        <f t="shared" si="28"/>
        <v>1413.5840000000003</v>
      </c>
      <c r="BA62" s="14">
        <f t="shared" si="28"/>
        <v>1289.3532000000002</v>
      </c>
      <c r="BB62" s="14">
        <f t="shared" si="28"/>
        <v>595.64339999999993</v>
      </c>
      <c r="BC62" s="14">
        <f t="shared" si="28"/>
        <v>183.42500000000001</v>
      </c>
    </row>
    <row r="63" spans="1:59" ht="16.5" x14ac:dyDescent="0.2">
      <c r="A63" s="28">
        <v>15</v>
      </c>
      <c r="B63" s="28">
        <v>3</v>
      </c>
      <c r="C63" s="28">
        <v>3</v>
      </c>
      <c r="D63" s="19">
        <v>0.62</v>
      </c>
      <c r="H63" s="21">
        <f t="shared" si="27"/>
        <v>0.65500000000000003</v>
      </c>
      <c r="I63" s="21">
        <f t="shared" si="27"/>
        <v>0</v>
      </c>
      <c r="J63" s="21">
        <f t="shared" si="27"/>
        <v>0</v>
      </c>
      <c r="K63" s="21">
        <f t="shared" si="27"/>
        <v>0</v>
      </c>
      <c r="L63" s="21">
        <f t="shared" si="27"/>
        <v>0</v>
      </c>
      <c r="M63" s="21">
        <f t="shared" si="27"/>
        <v>0</v>
      </c>
      <c r="N63" s="21">
        <f t="shared" si="27"/>
        <v>0</v>
      </c>
      <c r="O63" s="21">
        <f t="shared" si="27"/>
        <v>0</v>
      </c>
      <c r="P63" s="21">
        <f t="shared" si="27"/>
        <v>0</v>
      </c>
      <c r="Q63" s="21">
        <f t="shared" si="27"/>
        <v>0</v>
      </c>
      <c r="R63" s="34">
        <f t="shared" si="26"/>
        <v>33</v>
      </c>
      <c r="S63" s="34">
        <f t="shared" si="26"/>
        <v>18</v>
      </c>
      <c r="AT63" t="s">
        <v>812</v>
      </c>
      <c r="AU63" t="s">
        <v>817</v>
      </c>
      <c r="AV63" t="s">
        <v>818</v>
      </c>
      <c r="AW63" t="s">
        <v>819</v>
      </c>
      <c r="AX63" t="s">
        <v>251</v>
      </c>
      <c r="AY63" t="s">
        <v>808</v>
      </c>
      <c r="AZ63" t="s">
        <v>809</v>
      </c>
      <c r="BA63" t="s">
        <v>810</v>
      </c>
      <c r="BB63" t="s">
        <v>834</v>
      </c>
      <c r="BC63" t="s">
        <v>824</v>
      </c>
    </row>
    <row r="64" spans="1:59" ht="17.25" x14ac:dyDescent="0.2">
      <c r="A64" s="28">
        <v>16</v>
      </c>
      <c r="B64" s="28">
        <v>3</v>
      </c>
      <c r="C64" s="28">
        <v>4</v>
      </c>
      <c r="D64" s="19">
        <v>0.68</v>
      </c>
      <c r="H64" s="21">
        <f t="shared" si="27"/>
        <v>0.66999999999999993</v>
      </c>
      <c r="I64" s="21">
        <f t="shared" si="27"/>
        <v>0</v>
      </c>
      <c r="J64" s="21">
        <f t="shared" si="27"/>
        <v>0</v>
      </c>
      <c r="K64" s="21">
        <f t="shared" si="27"/>
        <v>0</v>
      </c>
      <c r="L64" s="21">
        <f t="shared" si="27"/>
        <v>0</v>
      </c>
      <c r="M64" s="21">
        <f t="shared" si="27"/>
        <v>0</v>
      </c>
      <c r="N64" s="21">
        <f t="shared" si="27"/>
        <v>0</v>
      </c>
      <c r="O64" s="21">
        <f t="shared" si="27"/>
        <v>0</v>
      </c>
      <c r="P64" s="21">
        <f t="shared" si="27"/>
        <v>0</v>
      </c>
      <c r="Q64" s="21">
        <f t="shared" si="27"/>
        <v>0</v>
      </c>
      <c r="R64" s="34">
        <f t="shared" si="26"/>
        <v>33</v>
      </c>
      <c r="S64" s="34">
        <f t="shared" si="26"/>
        <v>18</v>
      </c>
      <c r="AL64" s="12" t="s">
        <v>147</v>
      </c>
      <c r="AM64" s="12" t="s">
        <v>936</v>
      </c>
      <c r="AN64" s="12" t="s">
        <v>937</v>
      </c>
      <c r="AO64" s="12" t="s">
        <v>160</v>
      </c>
      <c r="AP64" s="12" t="s">
        <v>152</v>
      </c>
      <c r="AQ64" s="12" t="s">
        <v>256</v>
      </c>
      <c r="AR64" s="12" t="s">
        <v>257</v>
      </c>
      <c r="AS64" s="12" t="s">
        <v>258</v>
      </c>
      <c r="AT64" s="12" t="s">
        <v>148</v>
      </c>
      <c r="AU64" s="12" t="s">
        <v>149</v>
      </c>
      <c r="AV64" s="12" t="s">
        <v>150</v>
      </c>
      <c r="AW64" s="12" t="s">
        <v>151</v>
      </c>
      <c r="AX64" s="12" t="s">
        <v>828</v>
      </c>
      <c r="AY64" s="12" t="s">
        <v>808</v>
      </c>
      <c r="AZ64" s="12" t="s">
        <v>809</v>
      </c>
      <c r="BA64" s="12" t="s">
        <v>810</v>
      </c>
      <c r="BB64" s="12" t="s">
        <v>832</v>
      </c>
      <c r="BC64" s="12" t="s">
        <v>833</v>
      </c>
      <c r="BD64" s="12" t="s">
        <v>193</v>
      </c>
      <c r="BE64" s="15"/>
      <c r="BF64" s="15"/>
      <c r="BG64" s="15"/>
    </row>
    <row r="65" spans="1:59" ht="16.5" x14ac:dyDescent="0.2">
      <c r="A65" s="28">
        <v>17</v>
      </c>
      <c r="B65" s="28">
        <v>3</v>
      </c>
      <c r="C65" s="28">
        <v>5</v>
      </c>
      <c r="D65" s="19">
        <v>0.74</v>
      </c>
      <c r="H65" s="21">
        <f t="shared" si="27"/>
        <v>0.68499999999999994</v>
      </c>
      <c r="I65" s="21">
        <f t="shared" si="27"/>
        <v>0</v>
      </c>
      <c r="J65" s="21">
        <f t="shared" si="27"/>
        <v>0</v>
      </c>
      <c r="K65" s="21">
        <f t="shared" si="27"/>
        <v>0</v>
      </c>
      <c r="L65" s="21">
        <f t="shared" si="27"/>
        <v>0</v>
      </c>
      <c r="M65" s="21">
        <f t="shared" si="27"/>
        <v>0</v>
      </c>
      <c r="N65" s="21">
        <f t="shared" si="27"/>
        <v>0</v>
      </c>
      <c r="O65" s="21">
        <f t="shared" si="27"/>
        <v>0</v>
      </c>
      <c r="P65" s="21">
        <f t="shared" si="27"/>
        <v>0</v>
      </c>
      <c r="Q65" s="21">
        <f t="shared" si="27"/>
        <v>0</v>
      </c>
      <c r="R65" s="34">
        <f t="shared" si="26"/>
        <v>33</v>
      </c>
      <c r="S65" s="34">
        <f t="shared" si="26"/>
        <v>18</v>
      </c>
      <c r="AL65" s="119">
        <v>1</v>
      </c>
      <c r="AM65" s="74">
        <v>1</v>
      </c>
      <c r="AN65" s="116" t="s">
        <v>964</v>
      </c>
      <c r="AO65" s="119">
        <v>9.0000000000000107</v>
      </c>
      <c r="AP65" s="14">
        <f>AP5</f>
        <v>5</v>
      </c>
      <c r="AQ65" s="32">
        <v>1</v>
      </c>
      <c r="AR65" s="32"/>
      <c r="AS65" s="32"/>
      <c r="AT65" s="14">
        <f>ROUND(AT$62*AQ5/$AO65/5,0)*5</f>
        <v>15</v>
      </c>
      <c r="AU65" s="14">
        <f>ROUND(AU$62*AR5/$AO65/5,0)*5</f>
        <v>0</v>
      </c>
      <c r="AV65" s="14">
        <f>ROUND(AV$62*AS5/$AO65/5,0)*5</f>
        <v>0</v>
      </c>
      <c r="AW65" s="14">
        <f t="shared" ref="AW65:BC65" si="29">ROUND(AW$62*AT5/$AO65,0)</f>
        <v>0</v>
      </c>
      <c r="AX65" s="14">
        <f t="shared" si="29"/>
        <v>0</v>
      </c>
      <c r="AY65" s="14">
        <f t="shared" si="29"/>
        <v>0</v>
      </c>
      <c r="AZ65" s="14">
        <f t="shared" si="29"/>
        <v>0</v>
      </c>
      <c r="BA65" s="14">
        <f t="shared" si="29"/>
        <v>0</v>
      </c>
      <c r="BB65" s="14">
        <f t="shared" si="29"/>
        <v>0</v>
      </c>
      <c r="BC65" s="14">
        <f t="shared" si="29"/>
        <v>0</v>
      </c>
      <c r="BD65" s="14"/>
      <c r="BE65" s="15"/>
      <c r="BF65" s="15"/>
      <c r="BG65" s="15"/>
    </row>
    <row r="66" spans="1:59" ht="16.5" x14ac:dyDescent="0.2">
      <c r="A66" s="28">
        <v>18</v>
      </c>
      <c r="B66" s="28">
        <v>3</v>
      </c>
      <c r="C66" s="28">
        <v>6</v>
      </c>
      <c r="D66" s="19">
        <v>0.8</v>
      </c>
      <c r="H66" s="21">
        <f t="shared" si="27"/>
        <v>0.70000000000000007</v>
      </c>
      <c r="I66" s="21">
        <f t="shared" si="27"/>
        <v>0</v>
      </c>
      <c r="J66" s="21">
        <f t="shared" si="27"/>
        <v>0</v>
      </c>
      <c r="K66" s="21">
        <f t="shared" si="27"/>
        <v>0</v>
      </c>
      <c r="L66" s="21">
        <f t="shared" si="27"/>
        <v>0</v>
      </c>
      <c r="M66" s="21">
        <f t="shared" si="27"/>
        <v>0</v>
      </c>
      <c r="N66" s="21">
        <f t="shared" si="27"/>
        <v>0</v>
      </c>
      <c r="O66" s="21">
        <f t="shared" si="27"/>
        <v>0</v>
      </c>
      <c r="P66" s="21">
        <f t="shared" si="27"/>
        <v>0</v>
      </c>
      <c r="Q66" s="21">
        <f t="shared" si="27"/>
        <v>0</v>
      </c>
      <c r="R66" s="34">
        <f t="shared" si="26"/>
        <v>34</v>
      </c>
      <c r="S66" s="34">
        <f t="shared" si="26"/>
        <v>19</v>
      </c>
      <c r="AL66" s="119">
        <v>2</v>
      </c>
      <c r="AM66" s="74">
        <v>1</v>
      </c>
      <c r="AN66" s="116" t="s">
        <v>965</v>
      </c>
      <c r="AO66" s="119">
        <v>9.0000000000000107</v>
      </c>
      <c r="AP66" s="14">
        <f t="shared" ref="AP66:AP116" si="30">AP6</f>
        <v>10</v>
      </c>
      <c r="AQ66" s="119">
        <v>1</v>
      </c>
      <c r="AR66" s="32"/>
      <c r="AS66" s="32"/>
      <c r="AT66" s="14">
        <f t="shared" ref="AT66:AT69" si="31">ROUND(AT$62*AQ6/$AO66/5,0)*5</f>
        <v>45</v>
      </c>
      <c r="AU66" s="14">
        <f t="shared" ref="AU66:AU116" si="32">ROUND(AU$62*AR6/$AO66/5,0)*5</f>
        <v>0</v>
      </c>
      <c r="AV66" s="14">
        <f t="shared" ref="AV66:AV116" si="33">ROUND(AV$62*AS6/$AO66/5,0)*5</f>
        <v>0</v>
      </c>
      <c r="AW66" s="14">
        <f t="shared" ref="AW66:AW116" si="34">ROUND(AW$62*AT6/$AO66,0)</f>
        <v>0</v>
      </c>
      <c r="AX66" s="14">
        <f t="shared" ref="AX66:AX116" si="35">ROUND(AX$62*AU6/$AO66,0)</f>
        <v>0</v>
      </c>
      <c r="AY66" s="14">
        <f t="shared" ref="AY66:AY116" si="36">ROUND(AY$62*AV6/$AO66,0)</f>
        <v>0</v>
      </c>
      <c r="AZ66" s="14">
        <f t="shared" ref="AZ66:AZ116" si="37">ROUND(AZ$62*AW6/$AO66,0)</f>
        <v>0</v>
      </c>
      <c r="BA66" s="14">
        <f t="shared" ref="BA66:BA116" si="38">ROUND(BA$62*AX6/$AO66,0)</f>
        <v>0</v>
      </c>
      <c r="BB66" s="14">
        <f t="shared" ref="BB66:BB116" si="39">ROUND(BB$62*AY6/$AO66,0)</f>
        <v>0</v>
      </c>
      <c r="BC66" s="14">
        <f t="shared" ref="BC66:BC116" si="40">ROUND(BC$62*AZ6/$AO66,0)</f>
        <v>0</v>
      </c>
      <c r="BD66" s="14"/>
      <c r="BE66" s="15"/>
      <c r="BF66" s="15"/>
      <c r="BG66" s="15"/>
    </row>
    <row r="67" spans="1:59" ht="16.5" x14ac:dyDescent="0.2">
      <c r="A67" s="28">
        <v>19</v>
      </c>
      <c r="B67" s="28">
        <v>3</v>
      </c>
      <c r="C67" s="28">
        <v>7</v>
      </c>
      <c r="D67" s="19">
        <v>0.86</v>
      </c>
      <c r="H67" s="21">
        <f t="shared" si="27"/>
        <v>0.71500000000000008</v>
      </c>
      <c r="I67" s="21">
        <f t="shared" si="27"/>
        <v>0</v>
      </c>
      <c r="J67" s="21">
        <f t="shared" si="27"/>
        <v>0</v>
      </c>
      <c r="K67" s="21">
        <f t="shared" si="27"/>
        <v>0</v>
      </c>
      <c r="L67" s="21">
        <f t="shared" si="27"/>
        <v>0</v>
      </c>
      <c r="M67" s="21">
        <f t="shared" si="27"/>
        <v>0</v>
      </c>
      <c r="N67" s="21">
        <f t="shared" si="27"/>
        <v>0</v>
      </c>
      <c r="O67" s="21">
        <f t="shared" si="27"/>
        <v>0</v>
      </c>
      <c r="P67" s="21">
        <f t="shared" si="27"/>
        <v>0</v>
      </c>
      <c r="Q67" s="21">
        <f t="shared" si="27"/>
        <v>0</v>
      </c>
      <c r="R67" s="34">
        <f t="shared" si="26"/>
        <v>34</v>
      </c>
      <c r="S67" s="34">
        <f t="shared" si="26"/>
        <v>19</v>
      </c>
      <c r="AL67" s="119">
        <v>3</v>
      </c>
      <c r="AM67" s="74">
        <v>2</v>
      </c>
      <c r="AN67" s="116" t="s">
        <v>965</v>
      </c>
      <c r="AO67" s="119">
        <v>9.0000000000000107</v>
      </c>
      <c r="AP67" s="14">
        <f t="shared" si="30"/>
        <v>15</v>
      </c>
      <c r="AQ67" s="119">
        <v>1</v>
      </c>
      <c r="AS67" s="32"/>
      <c r="AT67" s="14">
        <f t="shared" si="31"/>
        <v>60</v>
      </c>
      <c r="AU67" s="14">
        <f t="shared" si="32"/>
        <v>0</v>
      </c>
      <c r="AV67" s="14">
        <f t="shared" si="33"/>
        <v>0</v>
      </c>
      <c r="AW67" s="14">
        <f t="shared" si="34"/>
        <v>0</v>
      </c>
      <c r="AX67" s="14">
        <f t="shared" si="35"/>
        <v>0</v>
      </c>
      <c r="AY67" s="14">
        <f t="shared" si="36"/>
        <v>0</v>
      </c>
      <c r="AZ67" s="14">
        <f t="shared" si="37"/>
        <v>0</v>
      </c>
      <c r="BA67" s="14">
        <f t="shared" si="38"/>
        <v>0</v>
      </c>
      <c r="BB67" s="14">
        <f t="shared" si="39"/>
        <v>0</v>
      </c>
      <c r="BC67" s="14">
        <f t="shared" si="40"/>
        <v>0</v>
      </c>
      <c r="BD67" s="14"/>
      <c r="BE67" s="15"/>
      <c r="BF67" s="15"/>
      <c r="BG67" s="15"/>
    </row>
    <row r="68" spans="1:59" ht="16.5" x14ac:dyDescent="0.2">
      <c r="A68" s="28">
        <v>20</v>
      </c>
      <c r="B68" s="28">
        <v>3</v>
      </c>
      <c r="C68" s="28">
        <v>8</v>
      </c>
      <c r="D68" s="19">
        <v>0.92</v>
      </c>
      <c r="H68" s="21">
        <f t="shared" si="27"/>
        <v>0.73</v>
      </c>
      <c r="I68" s="21">
        <f t="shared" si="27"/>
        <v>0</v>
      </c>
      <c r="J68" s="21">
        <f t="shared" si="27"/>
        <v>0</v>
      </c>
      <c r="K68" s="21">
        <f t="shared" si="27"/>
        <v>0</v>
      </c>
      <c r="L68" s="21">
        <f t="shared" si="27"/>
        <v>0</v>
      </c>
      <c r="M68" s="21">
        <f t="shared" si="27"/>
        <v>0</v>
      </c>
      <c r="N68" s="21">
        <f t="shared" si="27"/>
        <v>0</v>
      </c>
      <c r="O68" s="21">
        <f t="shared" si="27"/>
        <v>0</v>
      </c>
      <c r="P68" s="21">
        <f t="shared" si="27"/>
        <v>0</v>
      </c>
      <c r="Q68" s="21">
        <f t="shared" si="27"/>
        <v>0</v>
      </c>
      <c r="R68" s="34">
        <f t="shared" si="26"/>
        <v>34</v>
      </c>
      <c r="S68" s="34">
        <f t="shared" si="26"/>
        <v>19</v>
      </c>
      <c r="AL68" s="119">
        <v>4</v>
      </c>
      <c r="AM68" s="74">
        <v>1</v>
      </c>
      <c r="AN68" s="116" t="s">
        <v>966</v>
      </c>
      <c r="AO68" s="119">
        <v>9.0000000000000107</v>
      </c>
      <c r="AP68" s="14">
        <f t="shared" si="30"/>
        <v>20</v>
      </c>
      <c r="AQ68" s="119">
        <v>1</v>
      </c>
      <c r="AR68" s="32"/>
      <c r="AS68" s="32"/>
      <c r="AT68" s="14">
        <f t="shared" si="31"/>
        <v>90</v>
      </c>
      <c r="AU68" s="14">
        <f t="shared" si="32"/>
        <v>0</v>
      </c>
      <c r="AV68" s="14">
        <f t="shared" si="33"/>
        <v>0</v>
      </c>
      <c r="AW68" s="14">
        <f t="shared" si="34"/>
        <v>0</v>
      </c>
      <c r="AX68" s="14">
        <f t="shared" si="35"/>
        <v>0</v>
      </c>
      <c r="AY68" s="14">
        <f t="shared" si="36"/>
        <v>0</v>
      </c>
      <c r="AZ68" s="14">
        <f t="shared" si="37"/>
        <v>0</v>
      </c>
      <c r="BA68" s="14">
        <f t="shared" si="38"/>
        <v>0</v>
      </c>
      <c r="BB68" s="14">
        <f t="shared" si="39"/>
        <v>0</v>
      </c>
      <c r="BC68" s="14">
        <f t="shared" si="40"/>
        <v>0</v>
      </c>
      <c r="BD68" s="14"/>
      <c r="BE68" s="15"/>
      <c r="BF68" s="15"/>
      <c r="BG68" s="15"/>
    </row>
    <row r="69" spans="1:59" ht="16.5" x14ac:dyDescent="0.2">
      <c r="A69" s="28">
        <v>21</v>
      </c>
      <c r="B69" s="28">
        <v>3</v>
      </c>
      <c r="C69" s="28">
        <v>9</v>
      </c>
      <c r="D69" s="19">
        <v>1</v>
      </c>
      <c r="H69" s="21">
        <f t="shared" ref="H69:Q78" si="41">(INDEX(H$7:H$27,$B69)*(1-$D69)+INDEX(H$7:H$27,$B69+1)*$D69)*H$4*$B$2</f>
        <v>0.75</v>
      </c>
      <c r="I69" s="21">
        <f t="shared" si="41"/>
        <v>0</v>
      </c>
      <c r="J69" s="21">
        <f t="shared" si="41"/>
        <v>0</v>
      </c>
      <c r="K69" s="21">
        <f t="shared" si="41"/>
        <v>0</v>
      </c>
      <c r="L69" s="21">
        <f t="shared" si="41"/>
        <v>0</v>
      </c>
      <c r="M69" s="21">
        <f t="shared" si="41"/>
        <v>0</v>
      </c>
      <c r="N69" s="21">
        <f t="shared" si="41"/>
        <v>0</v>
      </c>
      <c r="O69" s="21">
        <f t="shared" si="41"/>
        <v>0</v>
      </c>
      <c r="P69" s="21">
        <f t="shared" si="41"/>
        <v>0</v>
      </c>
      <c r="Q69" s="21">
        <f t="shared" si="41"/>
        <v>0</v>
      </c>
      <c r="R69" s="34">
        <f t="shared" ref="R69:S88" si="42">INT((INDEX(R$7:R$27,$B69)*(1-$D69)+INDEX(R$7:R$27,$B69+1)*$D69)*R$4*$B$2)</f>
        <v>35</v>
      </c>
      <c r="S69" s="34">
        <f t="shared" si="42"/>
        <v>20</v>
      </c>
      <c r="AL69" s="119">
        <v>5</v>
      </c>
      <c r="AM69" s="74">
        <v>2</v>
      </c>
      <c r="AN69" s="116" t="s">
        <v>966</v>
      </c>
      <c r="AO69" s="119">
        <v>9.0000000000000107</v>
      </c>
      <c r="AP69" s="14">
        <f t="shared" si="30"/>
        <v>25</v>
      </c>
      <c r="AQ69" s="119">
        <v>1</v>
      </c>
      <c r="AR69" s="32"/>
      <c r="AS69" s="32"/>
      <c r="AT69" s="14">
        <f t="shared" si="31"/>
        <v>90</v>
      </c>
      <c r="AU69" s="14">
        <f t="shared" si="32"/>
        <v>0</v>
      </c>
      <c r="AV69" s="14">
        <f t="shared" si="33"/>
        <v>0</v>
      </c>
      <c r="AW69" s="14">
        <f t="shared" si="34"/>
        <v>0</v>
      </c>
      <c r="AX69" s="14">
        <f t="shared" si="35"/>
        <v>0</v>
      </c>
      <c r="AY69" s="14">
        <f t="shared" si="36"/>
        <v>0</v>
      </c>
      <c r="AZ69" s="14">
        <f t="shared" si="37"/>
        <v>0</v>
      </c>
      <c r="BA69" s="14">
        <f t="shared" si="38"/>
        <v>0</v>
      </c>
      <c r="BB69" s="14">
        <f t="shared" si="39"/>
        <v>0</v>
      </c>
      <c r="BC69" s="14">
        <f t="shared" si="40"/>
        <v>0</v>
      </c>
      <c r="BD69" s="14"/>
      <c r="BE69" s="15"/>
      <c r="BF69" s="15"/>
      <c r="BG69" s="15"/>
    </row>
    <row r="70" spans="1:59" ht="16.5" x14ac:dyDescent="0.2">
      <c r="A70" s="28">
        <v>22</v>
      </c>
      <c r="B70" s="28">
        <v>4</v>
      </c>
      <c r="C70" s="28">
        <v>1</v>
      </c>
      <c r="D70" s="19">
        <v>0.5</v>
      </c>
      <c r="H70" s="21">
        <f t="shared" si="41"/>
        <v>0.875</v>
      </c>
      <c r="I70" s="21">
        <f t="shared" si="41"/>
        <v>0</v>
      </c>
      <c r="J70" s="21">
        <f t="shared" si="41"/>
        <v>0</v>
      </c>
      <c r="K70" s="21">
        <f t="shared" si="41"/>
        <v>0</v>
      </c>
      <c r="L70" s="21">
        <f t="shared" si="41"/>
        <v>0</v>
      </c>
      <c r="M70" s="21">
        <f t="shared" si="41"/>
        <v>0</v>
      </c>
      <c r="N70" s="21">
        <f t="shared" si="41"/>
        <v>0</v>
      </c>
      <c r="O70" s="21">
        <f t="shared" si="41"/>
        <v>0</v>
      </c>
      <c r="P70" s="21">
        <f t="shared" si="41"/>
        <v>0</v>
      </c>
      <c r="Q70" s="21">
        <f t="shared" si="41"/>
        <v>0</v>
      </c>
      <c r="R70" s="34">
        <f t="shared" si="42"/>
        <v>37</v>
      </c>
      <c r="S70" s="34">
        <f t="shared" si="42"/>
        <v>22</v>
      </c>
      <c r="AL70" s="119">
        <v>6</v>
      </c>
      <c r="AM70" s="74">
        <v>1</v>
      </c>
      <c r="AN70" s="116" t="s">
        <v>967</v>
      </c>
      <c r="AO70" s="119">
        <v>9.0000000000000107</v>
      </c>
      <c r="AP70" s="14">
        <f t="shared" si="30"/>
        <v>30</v>
      </c>
      <c r="AQ70" s="32">
        <v>2</v>
      </c>
      <c r="AR70" s="32"/>
      <c r="AS70" s="32"/>
      <c r="AT70" s="14">
        <f t="shared" ref="AT70:AT116" si="43">ROUND(AT$62*AQ10/$AO70,0)</f>
        <v>0</v>
      </c>
      <c r="AU70" s="14">
        <f t="shared" si="32"/>
        <v>20</v>
      </c>
      <c r="AV70" s="14">
        <f t="shared" si="33"/>
        <v>0</v>
      </c>
      <c r="AW70" s="14">
        <f t="shared" si="34"/>
        <v>0</v>
      </c>
      <c r="AX70" s="14">
        <f t="shared" si="35"/>
        <v>0</v>
      </c>
      <c r="AY70" s="14">
        <f t="shared" si="36"/>
        <v>0</v>
      </c>
      <c r="AZ70" s="14">
        <f t="shared" si="37"/>
        <v>0</v>
      </c>
      <c r="BA70" s="14">
        <f t="shared" si="38"/>
        <v>0</v>
      </c>
      <c r="BB70" s="14">
        <f t="shared" si="39"/>
        <v>0</v>
      </c>
      <c r="BC70" s="14">
        <f t="shared" si="40"/>
        <v>0</v>
      </c>
      <c r="BD70" s="14"/>
    </row>
    <row r="71" spans="1:59" ht="16.5" x14ac:dyDescent="0.2">
      <c r="A71" s="28">
        <v>23</v>
      </c>
      <c r="B71" s="28">
        <v>4</v>
      </c>
      <c r="C71" s="28">
        <v>2</v>
      </c>
      <c r="D71" s="19">
        <v>0.56000000000000005</v>
      </c>
      <c r="H71" s="21">
        <f t="shared" si="41"/>
        <v>0.89</v>
      </c>
      <c r="I71" s="21">
        <f t="shared" si="41"/>
        <v>0</v>
      </c>
      <c r="J71" s="21">
        <f t="shared" si="41"/>
        <v>0</v>
      </c>
      <c r="K71" s="21">
        <f t="shared" si="41"/>
        <v>0</v>
      </c>
      <c r="L71" s="21">
        <f t="shared" si="41"/>
        <v>0</v>
      </c>
      <c r="M71" s="21">
        <f t="shared" si="41"/>
        <v>0</v>
      </c>
      <c r="N71" s="21">
        <f t="shared" si="41"/>
        <v>0</v>
      </c>
      <c r="O71" s="21">
        <f t="shared" si="41"/>
        <v>0</v>
      </c>
      <c r="P71" s="21">
        <f t="shared" si="41"/>
        <v>0</v>
      </c>
      <c r="Q71" s="21">
        <f t="shared" si="41"/>
        <v>0</v>
      </c>
      <c r="R71" s="34">
        <f t="shared" si="42"/>
        <v>37</v>
      </c>
      <c r="S71" s="34">
        <f t="shared" si="42"/>
        <v>22</v>
      </c>
      <c r="AL71" s="119">
        <v>7</v>
      </c>
      <c r="AM71" s="74">
        <v>2</v>
      </c>
      <c r="AN71" s="116" t="s">
        <v>967</v>
      </c>
      <c r="AO71" s="119">
        <v>9.0000000000000107</v>
      </c>
      <c r="AP71" s="14">
        <f t="shared" si="30"/>
        <v>35</v>
      </c>
      <c r="AQ71" s="119">
        <v>2</v>
      </c>
      <c r="AR71" s="32"/>
      <c r="AS71" s="32"/>
      <c r="AT71" s="14">
        <f t="shared" si="43"/>
        <v>0</v>
      </c>
      <c r="AU71" s="14">
        <f t="shared" si="32"/>
        <v>20</v>
      </c>
      <c r="AV71" s="14">
        <f t="shared" si="33"/>
        <v>0</v>
      </c>
      <c r="AW71" s="14">
        <f t="shared" si="34"/>
        <v>0</v>
      </c>
      <c r="AX71" s="14">
        <f t="shared" si="35"/>
        <v>0</v>
      </c>
      <c r="AY71" s="14">
        <f t="shared" si="36"/>
        <v>0</v>
      </c>
      <c r="AZ71" s="14">
        <f t="shared" si="37"/>
        <v>0</v>
      </c>
      <c r="BA71" s="14">
        <f t="shared" si="38"/>
        <v>0</v>
      </c>
      <c r="BB71" s="14">
        <f t="shared" si="39"/>
        <v>0</v>
      </c>
      <c r="BC71" s="14">
        <f t="shared" si="40"/>
        <v>0</v>
      </c>
      <c r="BD71" s="14"/>
    </row>
    <row r="72" spans="1:59" ht="16.5" x14ac:dyDescent="0.2">
      <c r="A72" s="28">
        <v>24</v>
      </c>
      <c r="B72" s="28">
        <v>4</v>
      </c>
      <c r="C72" s="28">
        <v>3</v>
      </c>
      <c r="D72" s="19">
        <v>0.62</v>
      </c>
      <c r="H72" s="21">
        <f t="shared" si="41"/>
        <v>0.90500000000000003</v>
      </c>
      <c r="I72" s="21">
        <f t="shared" si="41"/>
        <v>0</v>
      </c>
      <c r="J72" s="21">
        <f t="shared" si="41"/>
        <v>0</v>
      </c>
      <c r="K72" s="21">
        <f t="shared" si="41"/>
        <v>0</v>
      </c>
      <c r="L72" s="21">
        <f t="shared" si="41"/>
        <v>0</v>
      </c>
      <c r="M72" s="21">
        <f t="shared" si="41"/>
        <v>0</v>
      </c>
      <c r="N72" s="21">
        <f t="shared" si="41"/>
        <v>0</v>
      </c>
      <c r="O72" s="21">
        <f t="shared" si="41"/>
        <v>0</v>
      </c>
      <c r="P72" s="21">
        <f t="shared" si="41"/>
        <v>0</v>
      </c>
      <c r="Q72" s="21">
        <f t="shared" si="41"/>
        <v>0</v>
      </c>
      <c r="R72" s="34">
        <f t="shared" si="42"/>
        <v>38</v>
      </c>
      <c r="S72" s="34">
        <f t="shared" si="42"/>
        <v>23</v>
      </c>
      <c r="AL72" s="119">
        <v>8</v>
      </c>
      <c r="AM72" s="74">
        <v>1</v>
      </c>
      <c r="AN72" s="116" t="s">
        <v>968</v>
      </c>
      <c r="AO72" s="119">
        <v>9.0000000000000107</v>
      </c>
      <c r="AP72" s="14">
        <f t="shared" si="30"/>
        <v>40</v>
      </c>
      <c r="AQ72" s="119">
        <v>2</v>
      </c>
      <c r="AR72" s="32"/>
      <c r="AS72" s="32"/>
      <c r="AT72" s="14">
        <f t="shared" si="43"/>
        <v>0</v>
      </c>
      <c r="AU72" s="14">
        <f t="shared" si="32"/>
        <v>40</v>
      </c>
      <c r="AV72" s="14">
        <f t="shared" si="33"/>
        <v>0</v>
      </c>
      <c r="AW72" s="14">
        <f t="shared" si="34"/>
        <v>0</v>
      </c>
      <c r="AX72" s="14">
        <f t="shared" si="35"/>
        <v>0</v>
      </c>
      <c r="AY72" s="14">
        <f t="shared" si="36"/>
        <v>8</v>
      </c>
      <c r="AZ72" s="14">
        <f t="shared" si="37"/>
        <v>0</v>
      </c>
      <c r="BA72" s="14">
        <f t="shared" si="38"/>
        <v>0</v>
      </c>
      <c r="BB72" s="14">
        <f t="shared" si="39"/>
        <v>0</v>
      </c>
      <c r="BC72" s="14">
        <f t="shared" si="40"/>
        <v>0</v>
      </c>
      <c r="BD72" s="14"/>
    </row>
    <row r="73" spans="1:59" ht="16.5" x14ac:dyDescent="0.2">
      <c r="A73" s="28">
        <v>25</v>
      </c>
      <c r="B73" s="28">
        <v>4</v>
      </c>
      <c r="C73" s="28">
        <v>4</v>
      </c>
      <c r="D73" s="19">
        <v>0.68</v>
      </c>
      <c r="H73" s="21">
        <f t="shared" si="41"/>
        <v>0.92</v>
      </c>
      <c r="I73" s="21">
        <f t="shared" si="41"/>
        <v>0</v>
      </c>
      <c r="J73" s="21">
        <f t="shared" si="41"/>
        <v>0</v>
      </c>
      <c r="K73" s="21">
        <f t="shared" si="41"/>
        <v>0</v>
      </c>
      <c r="L73" s="21">
        <f t="shared" si="41"/>
        <v>0</v>
      </c>
      <c r="M73" s="21">
        <f t="shared" si="41"/>
        <v>0</v>
      </c>
      <c r="N73" s="21">
        <f t="shared" si="41"/>
        <v>0</v>
      </c>
      <c r="O73" s="21">
        <f t="shared" si="41"/>
        <v>0</v>
      </c>
      <c r="P73" s="21">
        <f t="shared" si="41"/>
        <v>0</v>
      </c>
      <c r="Q73" s="21">
        <f t="shared" si="41"/>
        <v>0</v>
      </c>
      <c r="R73" s="34">
        <f t="shared" si="42"/>
        <v>38</v>
      </c>
      <c r="S73" s="34">
        <f t="shared" si="42"/>
        <v>23</v>
      </c>
      <c r="AL73" s="119">
        <v>9</v>
      </c>
      <c r="AM73" s="74">
        <v>2</v>
      </c>
      <c r="AN73" s="116" t="s">
        <v>968</v>
      </c>
      <c r="AO73" s="119">
        <v>9.0000000000000107</v>
      </c>
      <c r="AP73" s="14">
        <f t="shared" si="30"/>
        <v>42</v>
      </c>
      <c r="AQ73" s="119">
        <v>2</v>
      </c>
      <c r="AR73" s="32"/>
      <c r="AS73" s="32"/>
      <c r="AT73" s="14">
        <f t="shared" si="43"/>
        <v>0</v>
      </c>
      <c r="AU73" s="14">
        <f t="shared" si="32"/>
        <v>40</v>
      </c>
      <c r="AV73" s="14">
        <f t="shared" si="33"/>
        <v>0</v>
      </c>
      <c r="AW73" s="14">
        <f t="shared" si="34"/>
        <v>0</v>
      </c>
      <c r="AX73" s="14">
        <f t="shared" si="35"/>
        <v>0</v>
      </c>
      <c r="AY73" s="14">
        <f t="shared" si="36"/>
        <v>8</v>
      </c>
      <c r="AZ73" s="14">
        <f t="shared" si="37"/>
        <v>0</v>
      </c>
      <c r="BA73" s="14">
        <f t="shared" si="38"/>
        <v>0</v>
      </c>
      <c r="BB73" s="14">
        <f t="shared" si="39"/>
        <v>0</v>
      </c>
      <c r="BC73" s="14">
        <f t="shared" si="40"/>
        <v>0</v>
      </c>
      <c r="BD73" s="14"/>
    </row>
    <row r="74" spans="1:59" ht="16.5" x14ac:dyDescent="0.2">
      <c r="A74" s="28">
        <v>26</v>
      </c>
      <c r="B74" s="28">
        <v>4</v>
      </c>
      <c r="C74" s="28">
        <v>5</v>
      </c>
      <c r="D74" s="19">
        <v>0.74</v>
      </c>
      <c r="H74" s="21">
        <f t="shared" si="41"/>
        <v>0.93500000000000005</v>
      </c>
      <c r="I74" s="21">
        <f t="shared" si="41"/>
        <v>0</v>
      </c>
      <c r="J74" s="21">
        <f t="shared" si="41"/>
        <v>0</v>
      </c>
      <c r="K74" s="21">
        <f t="shared" si="41"/>
        <v>0</v>
      </c>
      <c r="L74" s="21">
        <f t="shared" si="41"/>
        <v>0</v>
      </c>
      <c r="M74" s="21">
        <f t="shared" si="41"/>
        <v>0</v>
      </c>
      <c r="N74" s="21">
        <f t="shared" si="41"/>
        <v>0</v>
      </c>
      <c r="O74" s="21">
        <f t="shared" si="41"/>
        <v>0</v>
      </c>
      <c r="P74" s="21">
        <f t="shared" si="41"/>
        <v>0</v>
      </c>
      <c r="Q74" s="21">
        <f t="shared" si="41"/>
        <v>0</v>
      </c>
      <c r="R74" s="34">
        <f t="shared" si="42"/>
        <v>38</v>
      </c>
      <c r="S74" s="34">
        <f t="shared" si="42"/>
        <v>23</v>
      </c>
      <c r="AL74" s="119">
        <v>10</v>
      </c>
      <c r="AM74" s="74">
        <v>1</v>
      </c>
      <c r="AN74" s="116" t="s">
        <v>950</v>
      </c>
      <c r="AO74" s="119">
        <v>9.0000000000000107</v>
      </c>
      <c r="AP74" s="14">
        <f t="shared" si="30"/>
        <v>45</v>
      </c>
      <c r="AQ74" s="119">
        <v>2</v>
      </c>
      <c r="AR74" s="32"/>
      <c r="AS74" s="32"/>
      <c r="AT74" s="14">
        <f t="shared" si="43"/>
        <v>0</v>
      </c>
      <c r="AU74" s="14">
        <f t="shared" si="32"/>
        <v>60</v>
      </c>
      <c r="AV74" s="14">
        <f t="shared" si="33"/>
        <v>0</v>
      </c>
      <c r="AW74" s="14">
        <f t="shared" si="34"/>
        <v>0</v>
      </c>
      <c r="AX74" s="14">
        <f t="shared" si="35"/>
        <v>0</v>
      </c>
      <c r="AY74" s="14">
        <f t="shared" si="36"/>
        <v>16</v>
      </c>
      <c r="AZ74" s="14">
        <f t="shared" si="37"/>
        <v>0</v>
      </c>
      <c r="BA74" s="14">
        <f t="shared" si="38"/>
        <v>0</v>
      </c>
      <c r="BB74" s="14">
        <f t="shared" si="39"/>
        <v>0</v>
      </c>
      <c r="BC74" s="14">
        <f t="shared" si="40"/>
        <v>0</v>
      </c>
      <c r="BD74" s="14"/>
    </row>
    <row r="75" spans="1:59" ht="16.5" x14ac:dyDescent="0.2">
      <c r="A75" s="28">
        <v>27</v>
      </c>
      <c r="B75" s="28">
        <v>4</v>
      </c>
      <c r="C75" s="28">
        <v>6</v>
      </c>
      <c r="D75" s="19">
        <v>0.8</v>
      </c>
      <c r="H75" s="21">
        <f t="shared" si="41"/>
        <v>0.95</v>
      </c>
      <c r="I75" s="21">
        <f t="shared" si="41"/>
        <v>0</v>
      </c>
      <c r="J75" s="21">
        <f t="shared" si="41"/>
        <v>0</v>
      </c>
      <c r="K75" s="21">
        <f t="shared" si="41"/>
        <v>0</v>
      </c>
      <c r="L75" s="21">
        <f t="shared" si="41"/>
        <v>0</v>
      </c>
      <c r="M75" s="21">
        <f t="shared" si="41"/>
        <v>0</v>
      </c>
      <c r="N75" s="21">
        <f t="shared" si="41"/>
        <v>0</v>
      </c>
      <c r="O75" s="21">
        <f t="shared" si="41"/>
        <v>0</v>
      </c>
      <c r="P75" s="21">
        <f t="shared" si="41"/>
        <v>0</v>
      </c>
      <c r="Q75" s="21">
        <f t="shared" si="41"/>
        <v>0</v>
      </c>
      <c r="R75" s="34">
        <f t="shared" si="42"/>
        <v>39</v>
      </c>
      <c r="S75" s="34">
        <f t="shared" si="42"/>
        <v>24</v>
      </c>
      <c r="AL75" s="119">
        <v>11</v>
      </c>
      <c r="AM75" s="74">
        <v>2</v>
      </c>
      <c r="AN75" s="116" t="s">
        <v>950</v>
      </c>
      <c r="AO75" s="119">
        <v>9.0000000000000107</v>
      </c>
      <c r="AP75" s="14">
        <f t="shared" si="30"/>
        <v>47</v>
      </c>
      <c r="AQ75" s="119">
        <v>2</v>
      </c>
      <c r="AR75" s="32"/>
      <c r="AS75" s="32"/>
      <c r="AT75" s="14">
        <f t="shared" si="43"/>
        <v>0</v>
      </c>
      <c r="AU75" s="14">
        <f t="shared" si="32"/>
        <v>60</v>
      </c>
      <c r="AV75" s="14">
        <f t="shared" si="33"/>
        <v>0</v>
      </c>
      <c r="AW75" s="14">
        <f t="shared" si="34"/>
        <v>0</v>
      </c>
      <c r="AX75" s="14">
        <f t="shared" si="35"/>
        <v>0</v>
      </c>
      <c r="AY75" s="14">
        <f t="shared" si="36"/>
        <v>16</v>
      </c>
      <c r="AZ75" s="14">
        <f t="shared" si="37"/>
        <v>0</v>
      </c>
      <c r="BA75" s="14">
        <f t="shared" si="38"/>
        <v>0</v>
      </c>
      <c r="BB75" s="14">
        <f t="shared" si="39"/>
        <v>0</v>
      </c>
      <c r="BC75" s="14">
        <f t="shared" si="40"/>
        <v>0</v>
      </c>
      <c r="BD75" s="14"/>
    </row>
    <row r="76" spans="1:59" ht="16.5" x14ac:dyDescent="0.2">
      <c r="A76" s="28">
        <v>28</v>
      </c>
      <c r="B76" s="28">
        <v>4</v>
      </c>
      <c r="C76" s="28">
        <v>7</v>
      </c>
      <c r="D76" s="19">
        <v>0.86</v>
      </c>
      <c r="H76" s="21">
        <f t="shared" si="41"/>
        <v>0.96499999999999997</v>
      </c>
      <c r="I76" s="21">
        <f t="shared" si="41"/>
        <v>0</v>
      </c>
      <c r="J76" s="21">
        <f t="shared" si="41"/>
        <v>0</v>
      </c>
      <c r="K76" s="21">
        <f t="shared" si="41"/>
        <v>0</v>
      </c>
      <c r="L76" s="21">
        <f t="shared" si="41"/>
        <v>0</v>
      </c>
      <c r="M76" s="21">
        <f t="shared" si="41"/>
        <v>0</v>
      </c>
      <c r="N76" s="21">
        <f t="shared" si="41"/>
        <v>0</v>
      </c>
      <c r="O76" s="21">
        <f t="shared" si="41"/>
        <v>0</v>
      </c>
      <c r="P76" s="21">
        <f t="shared" si="41"/>
        <v>0</v>
      </c>
      <c r="Q76" s="21">
        <f t="shared" si="41"/>
        <v>0</v>
      </c>
      <c r="R76" s="34">
        <f t="shared" si="42"/>
        <v>39</v>
      </c>
      <c r="S76" s="34">
        <f t="shared" si="42"/>
        <v>24</v>
      </c>
      <c r="AL76" s="119">
        <v>12</v>
      </c>
      <c r="AM76" s="74">
        <v>1</v>
      </c>
      <c r="AN76" s="116" t="s">
        <v>969</v>
      </c>
      <c r="AO76" s="119">
        <v>9.0000000000000107</v>
      </c>
      <c r="AP76" s="14">
        <f t="shared" si="30"/>
        <v>50</v>
      </c>
      <c r="AQ76" s="119">
        <v>2</v>
      </c>
      <c r="AR76" s="32"/>
      <c r="AS76" s="32"/>
      <c r="AT76" s="14">
        <f t="shared" si="43"/>
        <v>0</v>
      </c>
      <c r="AU76" s="14">
        <f t="shared" si="32"/>
        <v>80</v>
      </c>
      <c r="AV76" s="14">
        <f t="shared" si="33"/>
        <v>0</v>
      </c>
      <c r="AW76" s="14">
        <f t="shared" si="34"/>
        <v>0</v>
      </c>
      <c r="AX76" s="14">
        <f t="shared" si="35"/>
        <v>0</v>
      </c>
      <c r="AY76" s="14">
        <f t="shared" si="36"/>
        <v>19</v>
      </c>
      <c r="AZ76" s="14">
        <f t="shared" si="37"/>
        <v>0</v>
      </c>
      <c r="BA76" s="14">
        <f t="shared" si="38"/>
        <v>0</v>
      </c>
      <c r="BB76" s="14">
        <f t="shared" si="39"/>
        <v>0</v>
      </c>
      <c r="BC76" s="14">
        <f t="shared" si="40"/>
        <v>0</v>
      </c>
      <c r="BD76" s="14"/>
    </row>
    <row r="77" spans="1:59" ht="16.5" x14ac:dyDescent="0.2">
      <c r="A77" s="28">
        <v>29</v>
      </c>
      <c r="B77" s="28">
        <v>4</v>
      </c>
      <c r="C77" s="28">
        <v>8</v>
      </c>
      <c r="D77" s="19">
        <v>0.92</v>
      </c>
      <c r="H77" s="21">
        <f t="shared" si="41"/>
        <v>0.98</v>
      </c>
      <c r="I77" s="21">
        <f t="shared" si="41"/>
        <v>0</v>
      </c>
      <c r="J77" s="21">
        <f t="shared" si="41"/>
        <v>0</v>
      </c>
      <c r="K77" s="21">
        <f t="shared" si="41"/>
        <v>0</v>
      </c>
      <c r="L77" s="21">
        <f t="shared" si="41"/>
        <v>0</v>
      </c>
      <c r="M77" s="21">
        <f t="shared" si="41"/>
        <v>0</v>
      </c>
      <c r="N77" s="21">
        <f t="shared" si="41"/>
        <v>0</v>
      </c>
      <c r="O77" s="21">
        <f t="shared" si="41"/>
        <v>0</v>
      </c>
      <c r="P77" s="21">
        <f t="shared" si="41"/>
        <v>0</v>
      </c>
      <c r="Q77" s="21">
        <f t="shared" si="41"/>
        <v>0</v>
      </c>
      <c r="R77" s="34">
        <f t="shared" si="42"/>
        <v>39</v>
      </c>
      <c r="S77" s="34">
        <f t="shared" si="42"/>
        <v>24</v>
      </c>
      <c r="AL77" s="119">
        <v>13</v>
      </c>
      <c r="AM77" s="74">
        <v>2</v>
      </c>
      <c r="AN77" s="116" t="s">
        <v>969</v>
      </c>
      <c r="AO77" s="119">
        <v>9.0000000000000107</v>
      </c>
      <c r="AP77" s="14">
        <f t="shared" si="30"/>
        <v>52</v>
      </c>
      <c r="AQ77" s="119">
        <v>2</v>
      </c>
      <c r="AR77" s="32"/>
      <c r="AS77" s="32"/>
      <c r="AT77" s="14">
        <f t="shared" si="43"/>
        <v>0</v>
      </c>
      <c r="AU77" s="14">
        <f t="shared" si="32"/>
        <v>80</v>
      </c>
      <c r="AV77" s="14">
        <f t="shared" si="33"/>
        <v>0</v>
      </c>
      <c r="AW77" s="14">
        <f t="shared" si="34"/>
        <v>0</v>
      </c>
      <c r="AX77" s="14">
        <f t="shared" si="35"/>
        <v>0</v>
      </c>
      <c r="AY77" s="14">
        <f t="shared" si="36"/>
        <v>19</v>
      </c>
      <c r="AZ77" s="14">
        <f t="shared" si="37"/>
        <v>0</v>
      </c>
      <c r="BA77" s="14">
        <f t="shared" si="38"/>
        <v>0</v>
      </c>
      <c r="BB77" s="14">
        <f t="shared" si="39"/>
        <v>0</v>
      </c>
      <c r="BC77" s="14">
        <f t="shared" si="40"/>
        <v>0</v>
      </c>
      <c r="BD77" s="14"/>
    </row>
    <row r="78" spans="1:59" ht="16.5" x14ac:dyDescent="0.2">
      <c r="A78" s="28">
        <v>30</v>
      </c>
      <c r="B78" s="28">
        <v>4</v>
      </c>
      <c r="C78" s="28">
        <v>9</v>
      </c>
      <c r="D78" s="19">
        <v>1</v>
      </c>
      <c r="H78" s="21">
        <f t="shared" si="41"/>
        <v>1</v>
      </c>
      <c r="I78" s="21">
        <f t="shared" si="41"/>
        <v>0</v>
      </c>
      <c r="J78" s="21">
        <f t="shared" si="41"/>
        <v>0</v>
      </c>
      <c r="K78" s="21">
        <f t="shared" si="41"/>
        <v>0</v>
      </c>
      <c r="L78" s="21">
        <f t="shared" si="41"/>
        <v>0</v>
      </c>
      <c r="M78" s="21">
        <f t="shared" si="41"/>
        <v>0</v>
      </c>
      <c r="N78" s="21">
        <f t="shared" si="41"/>
        <v>0</v>
      </c>
      <c r="O78" s="21">
        <f t="shared" si="41"/>
        <v>0</v>
      </c>
      <c r="P78" s="21">
        <f t="shared" si="41"/>
        <v>0</v>
      </c>
      <c r="Q78" s="21">
        <f t="shared" si="41"/>
        <v>0</v>
      </c>
      <c r="R78" s="34">
        <f t="shared" si="42"/>
        <v>40</v>
      </c>
      <c r="S78" s="34">
        <f t="shared" si="42"/>
        <v>25</v>
      </c>
      <c r="AL78" s="119">
        <v>14</v>
      </c>
      <c r="AM78" s="74">
        <v>1</v>
      </c>
      <c r="AN78" s="116" t="s">
        <v>970</v>
      </c>
      <c r="AO78" s="119">
        <v>9.0000000000000107</v>
      </c>
      <c r="AP78" s="14">
        <f t="shared" si="30"/>
        <v>55</v>
      </c>
      <c r="AQ78" s="98">
        <v>3</v>
      </c>
      <c r="AR78" s="32"/>
      <c r="AS78" s="32"/>
      <c r="AT78" s="14">
        <f t="shared" si="43"/>
        <v>0</v>
      </c>
      <c r="AU78" s="14">
        <f t="shared" si="32"/>
        <v>0</v>
      </c>
      <c r="AV78" s="14">
        <f t="shared" si="33"/>
        <v>20</v>
      </c>
      <c r="AW78" s="14">
        <f t="shared" si="34"/>
        <v>0</v>
      </c>
      <c r="AX78" s="14">
        <f t="shared" si="35"/>
        <v>0</v>
      </c>
      <c r="AY78" s="14">
        <f t="shared" si="36"/>
        <v>24</v>
      </c>
      <c r="AZ78" s="14">
        <f t="shared" si="37"/>
        <v>0</v>
      </c>
      <c r="BA78" s="14">
        <f t="shared" si="38"/>
        <v>0</v>
      </c>
      <c r="BB78" s="14">
        <f t="shared" si="39"/>
        <v>0</v>
      </c>
      <c r="BC78" s="14">
        <f t="shared" si="40"/>
        <v>0</v>
      </c>
      <c r="BD78" s="14"/>
    </row>
    <row r="79" spans="1:59" ht="16.5" x14ac:dyDescent="0.2">
      <c r="A79" s="28">
        <v>31</v>
      </c>
      <c r="B79" s="28">
        <v>5</v>
      </c>
      <c r="C79" s="28">
        <v>1</v>
      </c>
      <c r="D79" s="19">
        <v>0.3</v>
      </c>
      <c r="H79" s="21">
        <f t="shared" ref="H79:Q88" si="44">(INDEX(H$7:H$27,$B79)*(1-$D79)+INDEX(H$7:H$27,$B79+1)*$D79)*H$4*$B$2</f>
        <v>0.94</v>
      </c>
      <c r="I79" s="21">
        <f t="shared" si="44"/>
        <v>0.03</v>
      </c>
      <c r="J79" s="21">
        <f t="shared" si="44"/>
        <v>0</v>
      </c>
      <c r="K79" s="21">
        <f t="shared" si="44"/>
        <v>0</v>
      </c>
      <c r="L79" s="21">
        <f t="shared" si="44"/>
        <v>0</v>
      </c>
      <c r="M79" s="21">
        <f t="shared" si="44"/>
        <v>0</v>
      </c>
      <c r="N79" s="21">
        <f t="shared" si="44"/>
        <v>0</v>
      </c>
      <c r="O79" s="21">
        <f t="shared" si="44"/>
        <v>0</v>
      </c>
      <c r="P79" s="21">
        <f t="shared" si="44"/>
        <v>0</v>
      </c>
      <c r="Q79" s="21">
        <f t="shared" si="44"/>
        <v>0</v>
      </c>
      <c r="R79" s="34">
        <f t="shared" si="42"/>
        <v>41</v>
      </c>
      <c r="S79" s="34">
        <f t="shared" si="42"/>
        <v>26</v>
      </c>
      <c r="AL79" s="119">
        <v>15</v>
      </c>
      <c r="AM79" s="74">
        <v>2</v>
      </c>
      <c r="AN79" s="116" t="s">
        <v>970</v>
      </c>
      <c r="AO79" s="119">
        <v>9.0000000000000107</v>
      </c>
      <c r="AP79" s="14">
        <f t="shared" si="30"/>
        <v>57</v>
      </c>
      <c r="AQ79" s="119">
        <v>3</v>
      </c>
      <c r="AR79" s="32"/>
      <c r="AS79" s="32"/>
      <c r="AT79" s="14">
        <f t="shared" si="43"/>
        <v>0</v>
      </c>
      <c r="AU79" s="14">
        <f t="shared" si="32"/>
        <v>0</v>
      </c>
      <c r="AV79" s="14">
        <f t="shared" si="33"/>
        <v>20</v>
      </c>
      <c r="AW79" s="14">
        <f t="shared" si="34"/>
        <v>0</v>
      </c>
      <c r="AX79" s="14">
        <f t="shared" si="35"/>
        <v>0</v>
      </c>
      <c r="AY79" s="14">
        <f t="shared" si="36"/>
        <v>24</v>
      </c>
      <c r="AZ79" s="14">
        <f t="shared" si="37"/>
        <v>0</v>
      </c>
      <c r="BA79" s="14">
        <f t="shared" si="38"/>
        <v>0</v>
      </c>
      <c r="BB79" s="14">
        <f t="shared" si="39"/>
        <v>0</v>
      </c>
      <c r="BC79" s="14">
        <f t="shared" si="40"/>
        <v>0</v>
      </c>
      <c r="BD79" s="14"/>
    </row>
    <row r="80" spans="1:59" ht="16.5" x14ac:dyDescent="0.2">
      <c r="A80" s="28">
        <v>32</v>
      </c>
      <c r="B80" s="28">
        <v>5</v>
      </c>
      <c r="C80" s="28">
        <v>2</v>
      </c>
      <c r="D80" s="19">
        <v>0.35</v>
      </c>
      <c r="H80" s="21">
        <f t="shared" si="44"/>
        <v>0.92999999999999994</v>
      </c>
      <c r="I80" s="21">
        <f t="shared" si="44"/>
        <v>3.4999999999999996E-2</v>
      </c>
      <c r="J80" s="21">
        <f t="shared" si="44"/>
        <v>0</v>
      </c>
      <c r="K80" s="21">
        <f t="shared" si="44"/>
        <v>0</v>
      </c>
      <c r="L80" s="21">
        <f t="shared" si="44"/>
        <v>0</v>
      </c>
      <c r="M80" s="21">
        <f t="shared" si="44"/>
        <v>0</v>
      </c>
      <c r="N80" s="21">
        <f t="shared" si="44"/>
        <v>0</v>
      </c>
      <c r="O80" s="21">
        <f t="shared" si="44"/>
        <v>0</v>
      </c>
      <c r="P80" s="21">
        <f t="shared" si="44"/>
        <v>0</v>
      </c>
      <c r="Q80" s="21">
        <f t="shared" si="44"/>
        <v>0</v>
      </c>
      <c r="R80" s="34">
        <f t="shared" si="42"/>
        <v>41</v>
      </c>
      <c r="S80" s="34">
        <f t="shared" si="42"/>
        <v>26</v>
      </c>
      <c r="AL80" s="119">
        <v>16</v>
      </c>
      <c r="AM80" s="98">
        <v>3</v>
      </c>
      <c r="AN80" s="116" t="s">
        <v>970</v>
      </c>
      <c r="AO80" s="119">
        <v>9.0000000000000107</v>
      </c>
      <c r="AP80" s="14">
        <f t="shared" si="30"/>
        <v>60</v>
      </c>
      <c r="AQ80" s="119">
        <v>3</v>
      </c>
      <c r="AR80" s="98"/>
      <c r="AS80" s="98"/>
      <c r="AT80" s="14">
        <f t="shared" si="43"/>
        <v>0</v>
      </c>
      <c r="AU80" s="14">
        <f t="shared" si="32"/>
        <v>0</v>
      </c>
      <c r="AV80" s="14">
        <f t="shared" si="33"/>
        <v>20</v>
      </c>
      <c r="AW80" s="14">
        <f t="shared" si="34"/>
        <v>0</v>
      </c>
      <c r="AX80" s="14">
        <f t="shared" si="35"/>
        <v>0</v>
      </c>
      <c r="AY80" s="14">
        <f t="shared" si="36"/>
        <v>26</v>
      </c>
      <c r="AZ80" s="14">
        <f t="shared" si="37"/>
        <v>0</v>
      </c>
      <c r="BA80" s="14">
        <f t="shared" si="38"/>
        <v>0</v>
      </c>
      <c r="BB80" s="14">
        <f t="shared" si="39"/>
        <v>0</v>
      </c>
      <c r="BC80" s="14">
        <f t="shared" si="40"/>
        <v>0</v>
      </c>
      <c r="BD80" s="14"/>
    </row>
    <row r="81" spans="1:56" ht="16.5" x14ac:dyDescent="0.2">
      <c r="A81" s="28">
        <v>33</v>
      </c>
      <c r="B81" s="28">
        <v>5</v>
      </c>
      <c r="C81" s="28">
        <v>3</v>
      </c>
      <c r="D81" s="19">
        <v>0.4</v>
      </c>
      <c r="H81" s="21">
        <f t="shared" si="44"/>
        <v>0.92</v>
      </c>
      <c r="I81" s="21">
        <f t="shared" si="44"/>
        <v>4.0000000000000008E-2</v>
      </c>
      <c r="J81" s="21">
        <f t="shared" si="44"/>
        <v>0</v>
      </c>
      <c r="K81" s="21">
        <f t="shared" si="44"/>
        <v>0</v>
      </c>
      <c r="L81" s="21">
        <f t="shared" si="44"/>
        <v>0</v>
      </c>
      <c r="M81" s="21">
        <f t="shared" si="44"/>
        <v>0</v>
      </c>
      <c r="N81" s="21">
        <f t="shared" si="44"/>
        <v>0</v>
      </c>
      <c r="O81" s="21">
        <f t="shared" si="44"/>
        <v>0</v>
      </c>
      <c r="P81" s="21">
        <f t="shared" si="44"/>
        <v>0</v>
      </c>
      <c r="Q81" s="21">
        <f t="shared" si="44"/>
        <v>0</v>
      </c>
      <c r="R81" s="34">
        <f t="shared" si="42"/>
        <v>42</v>
      </c>
      <c r="S81" s="34">
        <f t="shared" si="42"/>
        <v>27</v>
      </c>
      <c r="AL81" s="119">
        <v>17</v>
      </c>
      <c r="AM81" s="98">
        <v>2</v>
      </c>
      <c r="AN81" s="116" t="s">
        <v>925</v>
      </c>
      <c r="AO81" s="119">
        <v>9.0000000000000107</v>
      </c>
      <c r="AP81" s="14">
        <f t="shared" si="30"/>
        <v>62</v>
      </c>
      <c r="AQ81" s="119">
        <v>3</v>
      </c>
      <c r="AR81" s="98"/>
      <c r="AS81" s="98"/>
      <c r="AT81" s="14">
        <f t="shared" si="43"/>
        <v>0</v>
      </c>
      <c r="AU81" s="14">
        <f t="shared" si="32"/>
        <v>0</v>
      </c>
      <c r="AV81" s="14">
        <f t="shared" si="33"/>
        <v>35</v>
      </c>
      <c r="AW81" s="14">
        <f t="shared" si="34"/>
        <v>0</v>
      </c>
      <c r="AX81" s="14">
        <f t="shared" si="35"/>
        <v>0</v>
      </c>
      <c r="AY81" s="14">
        <f t="shared" si="36"/>
        <v>0</v>
      </c>
      <c r="AZ81" s="14">
        <f t="shared" si="37"/>
        <v>8</v>
      </c>
      <c r="BA81" s="14">
        <f t="shared" si="38"/>
        <v>0</v>
      </c>
      <c r="BB81" s="14">
        <f t="shared" si="39"/>
        <v>0</v>
      </c>
      <c r="BC81" s="14">
        <f t="shared" si="40"/>
        <v>0</v>
      </c>
      <c r="BD81" s="14"/>
    </row>
    <row r="82" spans="1:56" ht="16.5" x14ac:dyDescent="0.2">
      <c r="A82" s="28">
        <v>34</v>
      </c>
      <c r="B82" s="28">
        <v>5</v>
      </c>
      <c r="C82" s="28">
        <v>4</v>
      </c>
      <c r="D82" s="19">
        <v>0.45</v>
      </c>
      <c r="H82" s="21">
        <f t="shared" si="44"/>
        <v>0.91000000000000014</v>
      </c>
      <c r="I82" s="21">
        <f t="shared" si="44"/>
        <v>4.5000000000000005E-2</v>
      </c>
      <c r="J82" s="21">
        <f t="shared" si="44"/>
        <v>0</v>
      </c>
      <c r="K82" s="21">
        <f t="shared" si="44"/>
        <v>0</v>
      </c>
      <c r="L82" s="21">
        <f t="shared" si="44"/>
        <v>0</v>
      </c>
      <c r="M82" s="21">
        <f t="shared" si="44"/>
        <v>0</v>
      </c>
      <c r="N82" s="21">
        <f t="shared" si="44"/>
        <v>0</v>
      </c>
      <c r="O82" s="21">
        <f t="shared" si="44"/>
        <v>0</v>
      </c>
      <c r="P82" s="21">
        <f t="shared" si="44"/>
        <v>0</v>
      </c>
      <c r="Q82" s="21">
        <f t="shared" si="44"/>
        <v>0</v>
      </c>
      <c r="R82" s="34">
        <f t="shared" si="42"/>
        <v>42</v>
      </c>
      <c r="S82" s="34">
        <f t="shared" si="42"/>
        <v>27</v>
      </c>
      <c r="AL82" s="119">
        <v>18</v>
      </c>
      <c r="AM82" s="98">
        <v>3</v>
      </c>
      <c r="AN82" s="116" t="s">
        <v>925</v>
      </c>
      <c r="AO82" s="119">
        <v>9.0000000000000107</v>
      </c>
      <c r="AP82" s="14">
        <f t="shared" si="30"/>
        <v>65</v>
      </c>
      <c r="AQ82" s="119">
        <v>3</v>
      </c>
      <c r="AR82" s="98"/>
      <c r="AS82" s="98"/>
      <c r="AT82" s="14">
        <f t="shared" si="43"/>
        <v>0</v>
      </c>
      <c r="AU82" s="14">
        <f t="shared" si="32"/>
        <v>0</v>
      </c>
      <c r="AV82" s="14">
        <f t="shared" si="33"/>
        <v>35</v>
      </c>
      <c r="AW82" s="14">
        <f t="shared" si="34"/>
        <v>0</v>
      </c>
      <c r="AX82" s="14">
        <f t="shared" si="35"/>
        <v>0</v>
      </c>
      <c r="AY82" s="14">
        <f t="shared" si="36"/>
        <v>0</v>
      </c>
      <c r="AZ82" s="14">
        <f t="shared" si="37"/>
        <v>8</v>
      </c>
      <c r="BA82" s="14">
        <f t="shared" si="38"/>
        <v>0</v>
      </c>
      <c r="BB82" s="14">
        <f t="shared" si="39"/>
        <v>0</v>
      </c>
      <c r="BC82" s="14">
        <f t="shared" si="40"/>
        <v>0</v>
      </c>
      <c r="BD82" s="14"/>
    </row>
    <row r="83" spans="1:56" ht="16.5" x14ac:dyDescent="0.2">
      <c r="A83" s="28">
        <v>35</v>
      </c>
      <c r="B83" s="28">
        <v>5</v>
      </c>
      <c r="C83" s="28">
        <v>5</v>
      </c>
      <c r="D83" s="19">
        <v>0.5</v>
      </c>
      <c r="H83" s="21">
        <f t="shared" si="44"/>
        <v>0.9</v>
      </c>
      <c r="I83" s="21">
        <f t="shared" si="44"/>
        <v>0.05</v>
      </c>
      <c r="J83" s="21">
        <f t="shared" si="44"/>
        <v>0</v>
      </c>
      <c r="K83" s="21">
        <f t="shared" si="44"/>
        <v>0</v>
      </c>
      <c r="L83" s="21">
        <f t="shared" si="44"/>
        <v>0</v>
      </c>
      <c r="M83" s="21">
        <f t="shared" si="44"/>
        <v>0</v>
      </c>
      <c r="N83" s="21">
        <f t="shared" si="44"/>
        <v>0</v>
      </c>
      <c r="O83" s="21">
        <f t="shared" si="44"/>
        <v>0</v>
      </c>
      <c r="P83" s="21">
        <f t="shared" si="44"/>
        <v>0</v>
      </c>
      <c r="Q83" s="21">
        <f t="shared" si="44"/>
        <v>0</v>
      </c>
      <c r="R83" s="34">
        <f t="shared" si="42"/>
        <v>42</v>
      </c>
      <c r="S83" s="34">
        <f t="shared" si="42"/>
        <v>27</v>
      </c>
      <c r="AL83" s="119">
        <v>19</v>
      </c>
      <c r="AM83" s="98">
        <v>1</v>
      </c>
      <c r="AN83" s="116" t="s">
        <v>925</v>
      </c>
      <c r="AO83" s="119">
        <v>9.0000000000000107</v>
      </c>
      <c r="AP83" s="14">
        <f t="shared" si="30"/>
        <v>67</v>
      </c>
      <c r="AQ83" s="119">
        <v>3</v>
      </c>
      <c r="AR83" s="98"/>
      <c r="AS83" s="98"/>
      <c r="AT83" s="14">
        <f t="shared" si="43"/>
        <v>0</v>
      </c>
      <c r="AU83" s="14">
        <f t="shared" si="32"/>
        <v>0</v>
      </c>
      <c r="AV83" s="14">
        <f t="shared" si="33"/>
        <v>35</v>
      </c>
      <c r="AW83" s="14">
        <f t="shared" si="34"/>
        <v>0</v>
      </c>
      <c r="AX83" s="14">
        <f t="shared" si="35"/>
        <v>0</v>
      </c>
      <c r="AY83" s="14">
        <f t="shared" si="36"/>
        <v>0</v>
      </c>
      <c r="AZ83" s="14">
        <f t="shared" si="37"/>
        <v>8</v>
      </c>
      <c r="BA83" s="14">
        <f t="shared" si="38"/>
        <v>0</v>
      </c>
      <c r="BB83" s="14">
        <f t="shared" si="39"/>
        <v>0</v>
      </c>
      <c r="BC83" s="14">
        <f t="shared" si="40"/>
        <v>0</v>
      </c>
      <c r="BD83" s="14"/>
    </row>
    <row r="84" spans="1:56" ht="16.5" x14ac:dyDescent="0.2">
      <c r="A84" s="28">
        <v>36</v>
      </c>
      <c r="B84" s="28">
        <v>5</v>
      </c>
      <c r="C84" s="28">
        <v>6</v>
      </c>
      <c r="D84" s="19">
        <v>0.55000000000000004</v>
      </c>
      <c r="H84" s="21">
        <f t="shared" si="44"/>
        <v>0.89</v>
      </c>
      <c r="I84" s="21">
        <f t="shared" si="44"/>
        <v>5.5000000000000007E-2</v>
      </c>
      <c r="J84" s="21">
        <f t="shared" si="44"/>
        <v>0</v>
      </c>
      <c r="K84" s="21">
        <f t="shared" si="44"/>
        <v>0</v>
      </c>
      <c r="L84" s="21">
        <f t="shared" si="44"/>
        <v>0</v>
      </c>
      <c r="M84" s="21">
        <f t="shared" si="44"/>
        <v>0</v>
      </c>
      <c r="N84" s="21">
        <f t="shared" si="44"/>
        <v>0</v>
      </c>
      <c r="O84" s="21">
        <f t="shared" si="44"/>
        <v>0</v>
      </c>
      <c r="P84" s="21">
        <f t="shared" si="44"/>
        <v>0</v>
      </c>
      <c r="Q84" s="21">
        <f t="shared" si="44"/>
        <v>0</v>
      </c>
      <c r="R84" s="34">
        <f t="shared" si="42"/>
        <v>42</v>
      </c>
      <c r="S84" s="34">
        <f t="shared" si="42"/>
        <v>27</v>
      </c>
      <c r="AL84" s="119">
        <v>20</v>
      </c>
      <c r="AM84" s="98">
        <v>2</v>
      </c>
      <c r="AN84" s="116" t="s">
        <v>971</v>
      </c>
      <c r="AO84" s="119">
        <v>9.0000000000000107</v>
      </c>
      <c r="AP84" s="14">
        <f t="shared" si="30"/>
        <v>70</v>
      </c>
      <c r="AQ84" s="119">
        <v>3</v>
      </c>
      <c r="AR84" s="98"/>
      <c r="AS84" s="98"/>
      <c r="AT84" s="14">
        <f t="shared" si="43"/>
        <v>0</v>
      </c>
      <c r="AU84" s="14">
        <f t="shared" si="32"/>
        <v>0</v>
      </c>
      <c r="AV84" s="14">
        <f t="shared" si="33"/>
        <v>55</v>
      </c>
      <c r="AW84" s="14">
        <f t="shared" si="34"/>
        <v>0</v>
      </c>
      <c r="AX84" s="14">
        <f t="shared" si="35"/>
        <v>0</v>
      </c>
      <c r="AY84" s="14">
        <f t="shared" si="36"/>
        <v>0</v>
      </c>
      <c r="AZ84" s="14">
        <f t="shared" si="37"/>
        <v>11</v>
      </c>
      <c r="BA84" s="14">
        <f t="shared" si="38"/>
        <v>0</v>
      </c>
      <c r="BB84" s="14">
        <f t="shared" si="39"/>
        <v>0</v>
      </c>
      <c r="BC84" s="14">
        <f t="shared" si="40"/>
        <v>0</v>
      </c>
      <c r="BD84" s="14"/>
    </row>
    <row r="85" spans="1:56" ht="16.5" x14ac:dyDescent="0.2">
      <c r="A85" s="28">
        <v>37</v>
      </c>
      <c r="B85" s="28">
        <v>5</v>
      </c>
      <c r="C85" s="28">
        <v>7</v>
      </c>
      <c r="D85" s="19">
        <v>0.6</v>
      </c>
      <c r="H85" s="21">
        <f t="shared" si="44"/>
        <v>0.88</v>
      </c>
      <c r="I85" s="21">
        <f t="shared" si="44"/>
        <v>0.06</v>
      </c>
      <c r="J85" s="21">
        <f t="shared" si="44"/>
        <v>0</v>
      </c>
      <c r="K85" s="21">
        <f t="shared" si="44"/>
        <v>0</v>
      </c>
      <c r="L85" s="21">
        <f t="shared" si="44"/>
        <v>0</v>
      </c>
      <c r="M85" s="21">
        <f t="shared" si="44"/>
        <v>0</v>
      </c>
      <c r="N85" s="21">
        <f t="shared" si="44"/>
        <v>0</v>
      </c>
      <c r="O85" s="21">
        <f t="shared" si="44"/>
        <v>0</v>
      </c>
      <c r="P85" s="21">
        <f t="shared" si="44"/>
        <v>0</v>
      </c>
      <c r="Q85" s="21">
        <f t="shared" si="44"/>
        <v>0</v>
      </c>
      <c r="R85" s="34">
        <f t="shared" si="42"/>
        <v>43</v>
      </c>
      <c r="S85" s="34">
        <f t="shared" si="42"/>
        <v>28</v>
      </c>
      <c r="AL85" s="119">
        <v>21</v>
      </c>
      <c r="AM85" s="98">
        <v>3</v>
      </c>
      <c r="AN85" s="116" t="s">
        <v>971</v>
      </c>
      <c r="AO85" s="119">
        <v>9.0000000000000107</v>
      </c>
      <c r="AP85" s="14">
        <f t="shared" si="30"/>
        <v>72</v>
      </c>
      <c r="AQ85" s="119">
        <v>3</v>
      </c>
      <c r="AR85" s="98"/>
      <c r="AS85" s="98"/>
      <c r="AT85" s="14">
        <f t="shared" si="43"/>
        <v>0</v>
      </c>
      <c r="AU85" s="14">
        <f t="shared" si="32"/>
        <v>0</v>
      </c>
      <c r="AV85" s="14">
        <f t="shared" si="33"/>
        <v>55</v>
      </c>
      <c r="AW85" s="14">
        <f t="shared" si="34"/>
        <v>0</v>
      </c>
      <c r="AX85" s="14">
        <f t="shared" si="35"/>
        <v>0</v>
      </c>
      <c r="AY85" s="14">
        <f t="shared" si="36"/>
        <v>0</v>
      </c>
      <c r="AZ85" s="14">
        <f t="shared" si="37"/>
        <v>11</v>
      </c>
      <c r="BA85" s="14">
        <f t="shared" si="38"/>
        <v>0</v>
      </c>
      <c r="BB85" s="14">
        <f t="shared" si="39"/>
        <v>0</v>
      </c>
      <c r="BC85" s="14">
        <f t="shared" si="40"/>
        <v>0</v>
      </c>
      <c r="BD85" s="14"/>
    </row>
    <row r="86" spans="1:56" ht="16.5" x14ac:dyDescent="0.2">
      <c r="A86" s="28">
        <v>38</v>
      </c>
      <c r="B86" s="28">
        <v>5</v>
      </c>
      <c r="C86" s="28">
        <v>8</v>
      </c>
      <c r="D86" s="19">
        <v>0.65</v>
      </c>
      <c r="H86" s="21">
        <f t="shared" si="44"/>
        <v>0.87</v>
      </c>
      <c r="I86" s="21">
        <f t="shared" si="44"/>
        <v>6.5000000000000002E-2</v>
      </c>
      <c r="J86" s="21">
        <f t="shared" si="44"/>
        <v>0</v>
      </c>
      <c r="K86" s="21">
        <f t="shared" si="44"/>
        <v>0</v>
      </c>
      <c r="L86" s="21">
        <f t="shared" si="44"/>
        <v>0</v>
      </c>
      <c r="M86" s="21">
        <f t="shared" si="44"/>
        <v>0</v>
      </c>
      <c r="N86" s="21">
        <f t="shared" si="44"/>
        <v>0</v>
      </c>
      <c r="O86" s="21">
        <f t="shared" si="44"/>
        <v>0</v>
      </c>
      <c r="P86" s="21">
        <f t="shared" si="44"/>
        <v>0</v>
      </c>
      <c r="Q86" s="21">
        <f t="shared" si="44"/>
        <v>0</v>
      </c>
      <c r="R86" s="34">
        <f t="shared" si="42"/>
        <v>43</v>
      </c>
      <c r="S86" s="34">
        <f t="shared" si="42"/>
        <v>28</v>
      </c>
      <c r="AL86" s="119">
        <v>22</v>
      </c>
      <c r="AM86" s="119">
        <v>1</v>
      </c>
      <c r="AN86" s="119" t="s">
        <v>971</v>
      </c>
      <c r="AO86" s="119">
        <v>9.0000000000000107</v>
      </c>
      <c r="AP86" s="14">
        <f t="shared" si="30"/>
        <v>75</v>
      </c>
      <c r="AQ86" s="119">
        <v>3</v>
      </c>
      <c r="AR86" s="119"/>
      <c r="AS86" s="119"/>
      <c r="AT86" s="14">
        <f t="shared" si="43"/>
        <v>0</v>
      </c>
      <c r="AU86" s="14">
        <f t="shared" si="32"/>
        <v>0</v>
      </c>
      <c r="AV86" s="14">
        <f t="shared" si="33"/>
        <v>55</v>
      </c>
      <c r="AW86" s="14">
        <f t="shared" si="34"/>
        <v>0</v>
      </c>
      <c r="AX86" s="14">
        <f t="shared" si="35"/>
        <v>0</v>
      </c>
      <c r="AY86" s="14">
        <f t="shared" si="36"/>
        <v>0</v>
      </c>
      <c r="AZ86" s="14">
        <f t="shared" si="37"/>
        <v>11</v>
      </c>
      <c r="BA86" s="14">
        <f t="shared" si="38"/>
        <v>0</v>
      </c>
      <c r="BB86" s="14">
        <f t="shared" si="39"/>
        <v>0</v>
      </c>
      <c r="BC86" s="14">
        <f t="shared" si="40"/>
        <v>0</v>
      </c>
      <c r="BD86" s="14"/>
    </row>
    <row r="87" spans="1:56" ht="16.5" x14ac:dyDescent="0.2">
      <c r="A87" s="28">
        <v>39</v>
      </c>
      <c r="B87" s="28">
        <v>5</v>
      </c>
      <c r="C87" s="28">
        <v>9</v>
      </c>
      <c r="D87" s="19">
        <v>0.7</v>
      </c>
      <c r="H87" s="21">
        <f t="shared" si="44"/>
        <v>0.86</v>
      </c>
      <c r="I87" s="21">
        <f t="shared" si="44"/>
        <v>6.9999999999999993E-2</v>
      </c>
      <c r="J87" s="21">
        <f t="shared" si="44"/>
        <v>0</v>
      </c>
      <c r="K87" s="21">
        <f t="shared" si="44"/>
        <v>0</v>
      </c>
      <c r="L87" s="21">
        <f t="shared" si="44"/>
        <v>0</v>
      </c>
      <c r="M87" s="21">
        <f t="shared" si="44"/>
        <v>0</v>
      </c>
      <c r="N87" s="21">
        <f t="shared" si="44"/>
        <v>0</v>
      </c>
      <c r="O87" s="21">
        <f t="shared" si="44"/>
        <v>0</v>
      </c>
      <c r="P87" s="21">
        <f t="shared" si="44"/>
        <v>0</v>
      </c>
      <c r="Q87" s="21">
        <f t="shared" si="44"/>
        <v>0</v>
      </c>
      <c r="R87" s="34">
        <f t="shared" si="42"/>
        <v>43</v>
      </c>
      <c r="S87" s="34">
        <f t="shared" si="42"/>
        <v>28</v>
      </c>
      <c r="AL87" s="119">
        <v>23</v>
      </c>
      <c r="AM87" s="119">
        <v>2</v>
      </c>
      <c r="AN87" s="119" t="s">
        <v>972</v>
      </c>
      <c r="AO87" s="119">
        <v>9.0000000000000107</v>
      </c>
      <c r="AP87" s="14">
        <f t="shared" si="30"/>
        <v>77</v>
      </c>
      <c r="AQ87" s="119">
        <v>4</v>
      </c>
      <c r="AR87" s="119"/>
      <c r="AS87" s="119"/>
      <c r="AT87" s="14">
        <f t="shared" si="43"/>
        <v>0</v>
      </c>
      <c r="AU87" s="14">
        <f t="shared" si="32"/>
        <v>0</v>
      </c>
      <c r="AV87" s="14">
        <f t="shared" si="33"/>
        <v>0</v>
      </c>
      <c r="AW87" s="14">
        <f t="shared" si="34"/>
        <v>15</v>
      </c>
      <c r="AX87" s="14">
        <f t="shared" si="35"/>
        <v>0</v>
      </c>
      <c r="AY87" s="14">
        <f t="shared" si="36"/>
        <v>0</v>
      </c>
      <c r="AZ87" s="14">
        <f t="shared" si="37"/>
        <v>14</v>
      </c>
      <c r="BA87" s="14">
        <f t="shared" si="38"/>
        <v>0</v>
      </c>
      <c r="BB87" s="14">
        <f t="shared" si="39"/>
        <v>0</v>
      </c>
      <c r="BC87" s="14">
        <f t="shared" si="40"/>
        <v>0</v>
      </c>
      <c r="BD87" s="14"/>
    </row>
    <row r="88" spans="1:56" ht="16.5" x14ac:dyDescent="0.2">
      <c r="A88" s="28">
        <v>40</v>
      </c>
      <c r="B88" s="28">
        <v>5</v>
      </c>
      <c r="C88" s="28">
        <v>10</v>
      </c>
      <c r="D88" s="19">
        <v>0.75</v>
      </c>
      <c r="H88" s="21">
        <f t="shared" si="44"/>
        <v>0.85000000000000009</v>
      </c>
      <c r="I88" s="21">
        <f t="shared" si="44"/>
        <v>7.5000000000000011E-2</v>
      </c>
      <c r="J88" s="21">
        <f t="shared" si="44"/>
        <v>0</v>
      </c>
      <c r="K88" s="21">
        <f t="shared" si="44"/>
        <v>0</v>
      </c>
      <c r="L88" s="21">
        <f t="shared" si="44"/>
        <v>0</v>
      </c>
      <c r="M88" s="21">
        <f t="shared" si="44"/>
        <v>0</v>
      </c>
      <c r="N88" s="21">
        <f t="shared" si="44"/>
        <v>0</v>
      </c>
      <c r="O88" s="21">
        <f t="shared" si="44"/>
        <v>0</v>
      </c>
      <c r="P88" s="21">
        <f t="shared" si="44"/>
        <v>0</v>
      </c>
      <c r="Q88" s="21">
        <f t="shared" si="44"/>
        <v>0</v>
      </c>
      <c r="R88" s="34">
        <f t="shared" si="42"/>
        <v>43</v>
      </c>
      <c r="S88" s="34">
        <f t="shared" si="42"/>
        <v>28</v>
      </c>
      <c r="AL88" s="119">
        <v>24</v>
      </c>
      <c r="AM88" s="119">
        <v>3</v>
      </c>
      <c r="AN88" s="119" t="s">
        <v>972</v>
      </c>
      <c r="AO88" s="119">
        <v>9.0000000000000107</v>
      </c>
      <c r="AP88" s="14">
        <f t="shared" si="30"/>
        <v>80</v>
      </c>
      <c r="AQ88" s="119">
        <v>4</v>
      </c>
      <c r="AR88" s="119"/>
      <c r="AS88" s="119"/>
      <c r="AT88" s="14">
        <f t="shared" si="43"/>
        <v>0</v>
      </c>
      <c r="AU88" s="14">
        <f t="shared" si="32"/>
        <v>0</v>
      </c>
      <c r="AV88" s="14">
        <f t="shared" si="33"/>
        <v>0</v>
      </c>
      <c r="AW88" s="14">
        <f t="shared" si="34"/>
        <v>15</v>
      </c>
      <c r="AX88" s="14">
        <f t="shared" si="35"/>
        <v>0</v>
      </c>
      <c r="AY88" s="14">
        <f t="shared" si="36"/>
        <v>0</v>
      </c>
      <c r="AZ88" s="14">
        <f t="shared" si="37"/>
        <v>14</v>
      </c>
      <c r="BA88" s="14">
        <f t="shared" si="38"/>
        <v>0</v>
      </c>
      <c r="BB88" s="14">
        <f t="shared" si="39"/>
        <v>0</v>
      </c>
      <c r="BC88" s="14">
        <f t="shared" si="40"/>
        <v>0</v>
      </c>
      <c r="BD88" s="14"/>
    </row>
    <row r="89" spans="1:56" ht="16.5" x14ac:dyDescent="0.2">
      <c r="A89" s="28">
        <v>41</v>
      </c>
      <c r="B89" s="28">
        <v>5</v>
      </c>
      <c r="C89" s="28">
        <v>11</v>
      </c>
      <c r="D89" s="19">
        <v>0.8</v>
      </c>
      <c r="H89" s="21">
        <f t="shared" ref="H89:Q98" si="45">(INDEX(H$7:H$27,$B89)*(1-$D89)+INDEX(H$7:H$27,$B89+1)*$D89)*H$4*$B$2</f>
        <v>0.84000000000000008</v>
      </c>
      <c r="I89" s="21">
        <f t="shared" si="45"/>
        <v>8.0000000000000016E-2</v>
      </c>
      <c r="J89" s="21">
        <f t="shared" si="45"/>
        <v>0</v>
      </c>
      <c r="K89" s="21">
        <f t="shared" si="45"/>
        <v>0</v>
      </c>
      <c r="L89" s="21">
        <f t="shared" si="45"/>
        <v>0</v>
      </c>
      <c r="M89" s="21">
        <f t="shared" si="45"/>
        <v>0</v>
      </c>
      <c r="N89" s="21">
        <f t="shared" si="45"/>
        <v>0</v>
      </c>
      <c r="O89" s="21">
        <f t="shared" si="45"/>
        <v>0</v>
      </c>
      <c r="P89" s="21">
        <f t="shared" si="45"/>
        <v>0</v>
      </c>
      <c r="Q89" s="21">
        <f t="shared" si="45"/>
        <v>0</v>
      </c>
      <c r="R89" s="34">
        <f t="shared" ref="R89:S108" si="46">INT((INDEX(R$7:R$27,$B89)*(1-$D89)+INDEX(R$7:R$27,$B89+1)*$D89)*R$4*$B$2)</f>
        <v>44</v>
      </c>
      <c r="S89" s="34">
        <f t="shared" si="46"/>
        <v>29</v>
      </c>
      <c r="AL89" s="119">
        <v>25</v>
      </c>
      <c r="AM89" s="119">
        <v>1</v>
      </c>
      <c r="AN89" s="119" t="s">
        <v>972</v>
      </c>
      <c r="AO89" s="119">
        <v>9.0000000000000107</v>
      </c>
      <c r="AP89" s="14">
        <f t="shared" si="30"/>
        <v>82</v>
      </c>
      <c r="AQ89" s="119">
        <v>4</v>
      </c>
      <c r="AR89" s="119"/>
      <c r="AS89" s="119"/>
      <c r="AT89" s="14">
        <f t="shared" si="43"/>
        <v>0</v>
      </c>
      <c r="AU89" s="14">
        <f t="shared" si="32"/>
        <v>0</v>
      </c>
      <c r="AV89" s="14">
        <f t="shared" si="33"/>
        <v>0</v>
      </c>
      <c r="AW89" s="14">
        <f t="shared" si="34"/>
        <v>15</v>
      </c>
      <c r="AX89" s="14">
        <f t="shared" si="35"/>
        <v>0</v>
      </c>
      <c r="AY89" s="14">
        <f t="shared" si="36"/>
        <v>0</v>
      </c>
      <c r="AZ89" s="14">
        <f t="shared" si="37"/>
        <v>16</v>
      </c>
      <c r="BA89" s="14">
        <f t="shared" si="38"/>
        <v>0</v>
      </c>
      <c r="BB89" s="14">
        <f t="shared" si="39"/>
        <v>0</v>
      </c>
      <c r="BC89" s="14">
        <f t="shared" si="40"/>
        <v>0</v>
      </c>
      <c r="BD89" s="14"/>
    </row>
    <row r="90" spans="1:56" ht="16.5" x14ac:dyDescent="0.2">
      <c r="A90" s="28">
        <v>42</v>
      </c>
      <c r="B90" s="28">
        <v>5</v>
      </c>
      <c r="C90" s="28">
        <v>12</v>
      </c>
      <c r="D90" s="19">
        <v>0.85</v>
      </c>
      <c r="H90" s="21">
        <f t="shared" si="45"/>
        <v>0.83000000000000007</v>
      </c>
      <c r="I90" s="21">
        <f t="shared" si="45"/>
        <v>8.5000000000000006E-2</v>
      </c>
      <c r="J90" s="21">
        <f t="shared" si="45"/>
        <v>0</v>
      </c>
      <c r="K90" s="21">
        <f t="shared" si="45"/>
        <v>0</v>
      </c>
      <c r="L90" s="21">
        <f t="shared" si="45"/>
        <v>0</v>
      </c>
      <c r="M90" s="21">
        <f t="shared" si="45"/>
        <v>0</v>
      </c>
      <c r="N90" s="21">
        <f t="shared" si="45"/>
        <v>0</v>
      </c>
      <c r="O90" s="21">
        <f t="shared" si="45"/>
        <v>0</v>
      </c>
      <c r="P90" s="21">
        <f t="shared" si="45"/>
        <v>0</v>
      </c>
      <c r="Q90" s="21">
        <f t="shared" si="45"/>
        <v>0</v>
      </c>
      <c r="R90" s="34">
        <f t="shared" si="46"/>
        <v>44</v>
      </c>
      <c r="S90" s="34">
        <f t="shared" si="46"/>
        <v>29</v>
      </c>
      <c r="AL90" s="119">
        <v>26</v>
      </c>
      <c r="AM90" s="119">
        <v>2</v>
      </c>
      <c r="AN90" s="119" t="s">
        <v>926</v>
      </c>
      <c r="AO90" s="119">
        <v>9.0000000000000107</v>
      </c>
      <c r="AP90" s="14">
        <f t="shared" si="30"/>
        <v>85</v>
      </c>
      <c r="AQ90" s="119">
        <v>4</v>
      </c>
      <c r="AR90" s="119"/>
      <c r="AS90" s="119"/>
      <c r="AT90" s="14">
        <f t="shared" si="43"/>
        <v>0</v>
      </c>
      <c r="AU90" s="14">
        <f t="shared" si="32"/>
        <v>0</v>
      </c>
      <c r="AV90" s="14">
        <f t="shared" si="33"/>
        <v>0</v>
      </c>
      <c r="AW90" s="14">
        <f t="shared" si="34"/>
        <v>18</v>
      </c>
      <c r="AX90" s="14">
        <f t="shared" si="35"/>
        <v>0</v>
      </c>
      <c r="AY90" s="14">
        <f t="shared" si="36"/>
        <v>0</v>
      </c>
      <c r="AZ90" s="14">
        <f t="shared" si="37"/>
        <v>19</v>
      </c>
      <c r="BA90" s="14">
        <f t="shared" si="38"/>
        <v>0</v>
      </c>
      <c r="BB90" s="14">
        <f t="shared" si="39"/>
        <v>0</v>
      </c>
      <c r="BC90" s="14">
        <f t="shared" si="40"/>
        <v>0</v>
      </c>
      <c r="BD90" s="14"/>
    </row>
    <row r="91" spans="1:56" ht="16.5" x14ac:dyDescent="0.2">
      <c r="A91" s="28">
        <v>43</v>
      </c>
      <c r="B91" s="28">
        <v>5</v>
      </c>
      <c r="C91" s="28">
        <v>13</v>
      </c>
      <c r="D91" s="19">
        <v>0.9</v>
      </c>
      <c r="H91" s="21">
        <f t="shared" si="45"/>
        <v>0.82000000000000006</v>
      </c>
      <c r="I91" s="21">
        <f t="shared" si="45"/>
        <v>9.0000000000000011E-2</v>
      </c>
      <c r="J91" s="21">
        <f t="shared" si="45"/>
        <v>0</v>
      </c>
      <c r="K91" s="21">
        <f t="shared" si="45"/>
        <v>0</v>
      </c>
      <c r="L91" s="21">
        <f t="shared" si="45"/>
        <v>0</v>
      </c>
      <c r="M91" s="21">
        <f t="shared" si="45"/>
        <v>0</v>
      </c>
      <c r="N91" s="21">
        <f t="shared" si="45"/>
        <v>0</v>
      </c>
      <c r="O91" s="21">
        <f t="shared" si="45"/>
        <v>0</v>
      </c>
      <c r="P91" s="21">
        <f t="shared" si="45"/>
        <v>0</v>
      </c>
      <c r="Q91" s="21">
        <f t="shared" si="45"/>
        <v>0</v>
      </c>
      <c r="R91" s="34">
        <f t="shared" si="46"/>
        <v>44</v>
      </c>
      <c r="S91" s="34">
        <f t="shared" si="46"/>
        <v>29</v>
      </c>
      <c r="AL91" s="119">
        <v>27</v>
      </c>
      <c r="AM91" s="119">
        <v>3</v>
      </c>
      <c r="AN91" s="119" t="s">
        <v>926</v>
      </c>
      <c r="AO91" s="119">
        <v>9.0000000000000107</v>
      </c>
      <c r="AP91" s="14">
        <f t="shared" si="30"/>
        <v>87</v>
      </c>
      <c r="AQ91" s="119">
        <v>4</v>
      </c>
      <c r="AR91" s="119"/>
      <c r="AS91" s="119"/>
      <c r="AT91" s="14">
        <f t="shared" si="43"/>
        <v>0</v>
      </c>
      <c r="AU91" s="14">
        <f t="shared" si="32"/>
        <v>0</v>
      </c>
      <c r="AV91" s="14">
        <f t="shared" si="33"/>
        <v>0</v>
      </c>
      <c r="AW91" s="14">
        <f t="shared" si="34"/>
        <v>18</v>
      </c>
      <c r="AX91" s="14">
        <f t="shared" si="35"/>
        <v>0</v>
      </c>
      <c r="AY91" s="14">
        <f t="shared" si="36"/>
        <v>0</v>
      </c>
      <c r="AZ91" s="14">
        <f t="shared" si="37"/>
        <v>19</v>
      </c>
      <c r="BA91" s="14">
        <f t="shared" si="38"/>
        <v>0</v>
      </c>
      <c r="BB91" s="14">
        <f t="shared" si="39"/>
        <v>0</v>
      </c>
      <c r="BC91" s="14">
        <f t="shared" si="40"/>
        <v>0</v>
      </c>
      <c r="BD91" s="14"/>
    </row>
    <row r="92" spans="1:56" ht="16.5" x14ac:dyDescent="0.2">
      <c r="A92" s="28">
        <v>44</v>
      </c>
      <c r="B92" s="28">
        <v>5</v>
      </c>
      <c r="C92" s="28">
        <v>14</v>
      </c>
      <c r="D92" s="19">
        <v>0.95</v>
      </c>
      <c r="H92" s="21">
        <f t="shared" si="45"/>
        <v>0.81</v>
      </c>
      <c r="I92" s="21">
        <f t="shared" si="45"/>
        <v>9.5000000000000001E-2</v>
      </c>
      <c r="J92" s="21">
        <f t="shared" si="45"/>
        <v>0</v>
      </c>
      <c r="K92" s="21">
        <f t="shared" si="45"/>
        <v>0</v>
      </c>
      <c r="L92" s="21">
        <f t="shared" si="45"/>
        <v>0</v>
      </c>
      <c r="M92" s="21">
        <f t="shared" si="45"/>
        <v>0</v>
      </c>
      <c r="N92" s="21">
        <f t="shared" si="45"/>
        <v>0</v>
      </c>
      <c r="O92" s="21">
        <f t="shared" si="45"/>
        <v>0</v>
      </c>
      <c r="P92" s="21">
        <f t="shared" si="45"/>
        <v>0</v>
      </c>
      <c r="Q92" s="21">
        <f t="shared" si="45"/>
        <v>0</v>
      </c>
      <c r="R92" s="34">
        <f t="shared" si="46"/>
        <v>44</v>
      </c>
      <c r="S92" s="34">
        <f t="shared" si="46"/>
        <v>29</v>
      </c>
      <c r="AL92" s="119">
        <v>28</v>
      </c>
      <c r="AM92" s="119">
        <v>1</v>
      </c>
      <c r="AN92" s="119" t="s">
        <v>926</v>
      </c>
      <c r="AO92" s="119">
        <v>9.0000000000000107</v>
      </c>
      <c r="AP92" s="14">
        <f t="shared" si="30"/>
        <v>90</v>
      </c>
      <c r="AQ92" s="119">
        <v>4</v>
      </c>
      <c r="AR92" s="119"/>
      <c r="AS92" s="119"/>
      <c r="AT92" s="14">
        <f t="shared" si="43"/>
        <v>0</v>
      </c>
      <c r="AU92" s="14">
        <f t="shared" si="32"/>
        <v>0</v>
      </c>
      <c r="AV92" s="14">
        <f t="shared" si="33"/>
        <v>0</v>
      </c>
      <c r="AW92" s="14">
        <f t="shared" si="34"/>
        <v>18</v>
      </c>
      <c r="AX92" s="14">
        <f t="shared" si="35"/>
        <v>0</v>
      </c>
      <c r="AY92" s="14">
        <f t="shared" si="36"/>
        <v>0</v>
      </c>
      <c r="AZ92" s="14">
        <f t="shared" si="37"/>
        <v>19</v>
      </c>
      <c r="BA92" s="14">
        <f t="shared" si="38"/>
        <v>0</v>
      </c>
      <c r="BB92" s="14">
        <f t="shared" si="39"/>
        <v>0</v>
      </c>
      <c r="BC92" s="14">
        <f t="shared" si="40"/>
        <v>0</v>
      </c>
      <c r="BD92" s="14"/>
    </row>
    <row r="93" spans="1:56" ht="16.5" x14ac:dyDescent="0.2">
      <c r="A93" s="28">
        <v>45</v>
      </c>
      <c r="B93" s="28">
        <v>5</v>
      </c>
      <c r="C93" s="28">
        <v>15</v>
      </c>
      <c r="D93" s="19">
        <v>1</v>
      </c>
      <c r="H93" s="21">
        <f t="shared" si="45"/>
        <v>0.8</v>
      </c>
      <c r="I93" s="21">
        <f t="shared" si="45"/>
        <v>0.1</v>
      </c>
      <c r="J93" s="21">
        <f t="shared" si="45"/>
        <v>0</v>
      </c>
      <c r="K93" s="21">
        <f t="shared" si="45"/>
        <v>0</v>
      </c>
      <c r="L93" s="21">
        <f t="shared" si="45"/>
        <v>0</v>
      </c>
      <c r="M93" s="21">
        <f t="shared" si="45"/>
        <v>0</v>
      </c>
      <c r="N93" s="21">
        <f t="shared" si="45"/>
        <v>0</v>
      </c>
      <c r="O93" s="21">
        <f t="shared" si="45"/>
        <v>0</v>
      </c>
      <c r="P93" s="21">
        <f t="shared" si="45"/>
        <v>0</v>
      </c>
      <c r="Q93" s="21">
        <f t="shared" si="45"/>
        <v>0</v>
      </c>
      <c r="R93" s="34">
        <f t="shared" si="46"/>
        <v>45</v>
      </c>
      <c r="S93" s="34">
        <f t="shared" si="46"/>
        <v>30</v>
      </c>
      <c r="AL93" s="119">
        <v>29</v>
      </c>
      <c r="AM93" s="119">
        <v>2</v>
      </c>
      <c r="AN93" s="119" t="s">
        <v>973</v>
      </c>
      <c r="AO93" s="119">
        <v>9.0000000000000107</v>
      </c>
      <c r="AP93" s="14">
        <f t="shared" si="30"/>
        <v>92</v>
      </c>
      <c r="AQ93" s="119">
        <v>4</v>
      </c>
      <c r="AR93" s="119"/>
      <c r="AS93" s="119"/>
      <c r="AT93" s="14">
        <f t="shared" si="43"/>
        <v>0</v>
      </c>
      <c r="AU93" s="14">
        <f t="shared" si="32"/>
        <v>0</v>
      </c>
      <c r="AV93" s="14">
        <f t="shared" si="33"/>
        <v>0</v>
      </c>
      <c r="AW93" s="14">
        <f t="shared" si="34"/>
        <v>21</v>
      </c>
      <c r="AX93" s="14">
        <f t="shared" si="35"/>
        <v>0</v>
      </c>
      <c r="AY93" s="14">
        <f t="shared" si="36"/>
        <v>0</v>
      </c>
      <c r="AZ93" s="14">
        <f t="shared" si="37"/>
        <v>0</v>
      </c>
      <c r="BA93" s="14">
        <f t="shared" si="38"/>
        <v>7</v>
      </c>
      <c r="BB93" s="14">
        <f t="shared" si="39"/>
        <v>0</v>
      </c>
      <c r="BC93" s="14">
        <f t="shared" si="40"/>
        <v>0</v>
      </c>
      <c r="BD93" s="14"/>
    </row>
    <row r="94" spans="1:56" ht="16.5" x14ac:dyDescent="0.2">
      <c r="A94" s="28">
        <v>46</v>
      </c>
      <c r="B94" s="28">
        <v>6</v>
      </c>
      <c r="C94" s="28">
        <v>1</v>
      </c>
      <c r="D94" s="19">
        <v>0.3</v>
      </c>
      <c r="H94" s="21">
        <f t="shared" si="45"/>
        <v>0.75499999999999989</v>
      </c>
      <c r="I94" s="21">
        <f t="shared" si="45"/>
        <v>0.1225</v>
      </c>
      <c r="J94" s="21">
        <f t="shared" si="45"/>
        <v>0</v>
      </c>
      <c r="K94" s="21">
        <f t="shared" si="45"/>
        <v>0</v>
      </c>
      <c r="L94" s="21">
        <f t="shared" si="45"/>
        <v>0</v>
      </c>
      <c r="M94" s="21">
        <f t="shared" si="45"/>
        <v>0</v>
      </c>
      <c r="N94" s="21">
        <f t="shared" si="45"/>
        <v>0</v>
      </c>
      <c r="O94" s="21">
        <f t="shared" si="45"/>
        <v>0</v>
      </c>
      <c r="P94" s="21">
        <f t="shared" si="45"/>
        <v>0</v>
      </c>
      <c r="Q94" s="21">
        <f t="shared" si="45"/>
        <v>0</v>
      </c>
      <c r="R94" s="34">
        <f t="shared" si="46"/>
        <v>46</v>
      </c>
      <c r="S94" s="34">
        <f t="shared" si="46"/>
        <v>31</v>
      </c>
      <c r="AL94" s="119">
        <v>30</v>
      </c>
      <c r="AM94" s="119">
        <v>3</v>
      </c>
      <c r="AN94" s="119" t="s">
        <v>973</v>
      </c>
      <c r="AO94" s="119">
        <v>9.0000000000000107</v>
      </c>
      <c r="AP94" s="14">
        <f t="shared" si="30"/>
        <v>95</v>
      </c>
      <c r="AQ94" s="119">
        <v>4</v>
      </c>
      <c r="AR94" s="119"/>
      <c r="AS94" s="119"/>
      <c r="AT94" s="14">
        <f t="shared" si="43"/>
        <v>0</v>
      </c>
      <c r="AU94" s="14">
        <f t="shared" si="32"/>
        <v>0</v>
      </c>
      <c r="AV94" s="14">
        <f t="shared" si="33"/>
        <v>0</v>
      </c>
      <c r="AW94" s="14">
        <f t="shared" si="34"/>
        <v>21</v>
      </c>
      <c r="AX94" s="14">
        <f t="shared" si="35"/>
        <v>0</v>
      </c>
      <c r="AY94" s="14">
        <f t="shared" si="36"/>
        <v>0</v>
      </c>
      <c r="AZ94" s="14">
        <f t="shared" si="37"/>
        <v>0</v>
      </c>
      <c r="BA94" s="14">
        <f t="shared" si="38"/>
        <v>7</v>
      </c>
      <c r="BB94" s="14">
        <f t="shared" si="39"/>
        <v>0</v>
      </c>
      <c r="BC94" s="14">
        <f t="shared" si="40"/>
        <v>0</v>
      </c>
      <c r="BD94" s="14"/>
    </row>
    <row r="95" spans="1:56" ht="16.5" x14ac:dyDescent="0.2">
      <c r="A95" s="28">
        <v>47</v>
      </c>
      <c r="B95" s="28">
        <v>6</v>
      </c>
      <c r="C95" s="28">
        <v>2</v>
      </c>
      <c r="D95" s="19">
        <v>0.35</v>
      </c>
      <c r="H95" s="21">
        <f t="shared" si="45"/>
        <v>0.74750000000000005</v>
      </c>
      <c r="I95" s="21">
        <f t="shared" si="45"/>
        <v>0.12625</v>
      </c>
      <c r="J95" s="21">
        <f t="shared" si="45"/>
        <v>0</v>
      </c>
      <c r="K95" s="21">
        <f t="shared" si="45"/>
        <v>0</v>
      </c>
      <c r="L95" s="21">
        <f t="shared" si="45"/>
        <v>0</v>
      </c>
      <c r="M95" s="21">
        <f t="shared" si="45"/>
        <v>0</v>
      </c>
      <c r="N95" s="21">
        <f t="shared" si="45"/>
        <v>0</v>
      </c>
      <c r="O95" s="21">
        <f t="shared" si="45"/>
        <v>0</v>
      </c>
      <c r="P95" s="21">
        <f t="shared" si="45"/>
        <v>0</v>
      </c>
      <c r="Q95" s="21">
        <f t="shared" si="45"/>
        <v>0</v>
      </c>
      <c r="R95" s="34">
        <f t="shared" si="46"/>
        <v>46</v>
      </c>
      <c r="S95" s="34">
        <f t="shared" si="46"/>
        <v>31</v>
      </c>
      <c r="AL95" s="119">
        <v>31</v>
      </c>
      <c r="AM95" s="119">
        <v>1</v>
      </c>
      <c r="AN95" s="119" t="s">
        <v>973</v>
      </c>
      <c r="AO95" s="119">
        <v>9.0000000000000107</v>
      </c>
      <c r="AP95" s="14">
        <f t="shared" si="30"/>
        <v>97</v>
      </c>
      <c r="AQ95" s="119">
        <v>4</v>
      </c>
      <c r="AR95" s="119"/>
      <c r="AS95" s="119"/>
      <c r="AT95" s="14">
        <f t="shared" si="43"/>
        <v>0</v>
      </c>
      <c r="AU95" s="14">
        <f t="shared" si="32"/>
        <v>0</v>
      </c>
      <c r="AV95" s="14">
        <f t="shared" si="33"/>
        <v>0</v>
      </c>
      <c r="AW95" s="14">
        <f t="shared" si="34"/>
        <v>21</v>
      </c>
      <c r="AX95" s="14">
        <f t="shared" si="35"/>
        <v>0</v>
      </c>
      <c r="AY95" s="14">
        <f t="shared" si="36"/>
        <v>0</v>
      </c>
      <c r="AZ95" s="14">
        <f t="shared" si="37"/>
        <v>0</v>
      </c>
      <c r="BA95" s="14">
        <f t="shared" si="38"/>
        <v>7</v>
      </c>
      <c r="BB95" s="14">
        <f t="shared" si="39"/>
        <v>0</v>
      </c>
      <c r="BC95" s="14">
        <f t="shared" si="40"/>
        <v>0</v>
      </c>
      <c r="BD95" s="14"/>
    </row>
    <row r="96" spans="1:56" ht="16.5" x14ac:dyDescent="0.2">
      <c r="A96" s="28">
        <v>48</v>
      </c>
      <c r="B96" s="28">
        <v>6</v>
      </c>
      <c r="C96" s="28">
        <v>3</v>
      </c>
      <c r="D96" s="19">
        <v>0.4</v>
      </c>
      <c r="H96" s="21">
        <f t="shared" si="45"/>
        <v>0.74</v>
      </c>
      <c r="I96" s="21">
        <f t="shared" si="45"/>
        <v>0.13</v>
      </c>
      <c r="J96" s="21">
        <f t="shared" si="45"/>
        <v>0</v>
      </c>
      <c r="K96" s="21">
        <f t="shared" si="45"/>
        <v>0</v>
      </c>
      <c r="L96" s="21">
        <f t="shared" si="45"/>
        <v>0</v>
      </c>
      <c r="M96" s="21">
        <f t="shared" si="45"/>
        <v>0</v>
      </c>
      <c r="N96" s="21">
        <f t="shared" si="45"/>
        <v>0</v>
      </c>
      <c r="O96" s="21">
        <f t="shared" si="45"/>
        <v>0</v>
      </c>
      <c r="P96" s="21">
        <f t="shared" si="45"/>
        <v>0</v>
      </c>
      <c r="Q96" s="21">
        <f t="shared" si="45"/>
        <v>0</v>
      </c>
      <c r="R96" s="34">
        <f t="shared" si="46"/>
        <v>47</v>
      </c>
      <c r="S96" s="34">
        <f t="shared" si="46"/>
        <v>32</v>
      </c>
      <c r="AL96" s="119">
        <v>32</v>
      </c>
      <c r="AM96" s="119">
        <v>2</v>
      </c>
      <c r="AN96" s="119" t="s">
        <v>974</v>
      </c>
      <c r="AO96" s="119">
        <v>9.0000000000000107</v>
      </c>
      <c r="AP96" s="14">
        <f t="shared" si="30"/>
        <v>100</v>
      </c>
      <c r="AQ96" s="119">
        <v>4</v>
      </c>
      <c r="AR96" s="119"/>
      <c r="AS96" s="119"/>
      <c r="AT96" s="14">
        <f t="shared" si="43"/>
        <v>0</v>
      </c>
      <c r="AU96" s="14">
        <f t="shared" si="32"/>
        <v>0</v>
      </c>
      <c r="AV96" s="14">
        <f t="shared" si="33"/>
        <v>0</v>
      </c>
      <c r="AW96" s="14">
        <f t="shared" si="34"/>
        <v>21</v>
      </c>
      <c r="AX96" s="14">
        <f t="shared" si="35"/>
        <v>0</v>
      </c>
      <c r="AY96" s="14">
        <f t="shared" si="36"/>
        <v>0</v>
      </c>
      <c r="AZ96" s="14">
        <f t="shared" si="37"/>
        <v>0</v>
      </c>
      <c r="BA96" s="14">
        <f t="shared" si="38"/>
        <v>10</v>
      </c>
      <c r="BB96" s="14">
        <f t="shared" si="39"/>
        <v>0</v>
      </c>
      <c r="BC96" s="14">
        <f t="shared" si="40"/>
        <v>1</v>
      </c>
      <c r="BD96" s="14"/>
    </row>
    <row r="97" spans="1:56" ht="16.5" x14ac:dyDescent="0.2">
      <c r="A97" s="28">
        <v>49</v>
      </c>
      <c r="B97" s="28">
        <v>6</v>
      </c>
      <c r="C97" s="28">
        <v>4</v>
      </c>
      <c r="D97" s="19">
        <v>0.45</v>
      </c>
      <c r="H97" s="21">
        <f t="shared" si="45"/>
        <v>0.73250000000000015</v>
      </c>
      <c r="I97" s="21">
        <f t="shared" si="45"/>
        <v>0.13375000000000001</v>
      </c>
      <c r="J97" s="21">
        <f t="shared" si="45"/>
        <v>0</v>
      </c>
      <c r="K97" s="21">
        <f t="shared" si="45"/>
        <v>0</v>
      </c>
      <c r="L97" s="21">
        <f t="shared" si="45"/>
        <v>0</v>
      </c>
      <c r="M97" s="21">
        <f t="shared" si="45"/>
        <v>0</v>
      </c>
      <c r="N97" s="21">
        <f t="shared" si="45"/>
        <v>0</v>
      </c>
      <c r="O97" s="21">
        <f t="shared" si="45"/>
        <v>0</v>
      </c>
      <c r="P97" s="21">
        <f t="shared" si="45"/>
        <v>0</v>
      </c>
      <c r="Q97" s="21">
        <f t="shared" si="45"/>
        <v>0</v>
      </c>
      <c r="R97" s="34">
        <f t="shared" si="46"/>
        <v>47</v>
      </c>
      <c r="S97" s="34">
        <f t="shared" si="46"/>
        <v>32</v>
      </c>
      <c r="AL97" s="119">
        <v>33</v>
      </c>
      <c r="AM97" s="119">
        <v>3</v>
      </c>
      <c r="AN97" s="119" t="s">
        <v>974</v>
      </c>
      <c r="AO97" s="119">
        <v>9.0000000000000107</v>
      </c>
      <c r="AP97" s="14">
        <f t="shared" si="30"/>
        <v>102</v>
      </c>
      <c r="AQ97" s="119">
        <v>4</v>
      </c>
      <c r="AR97" s="119"/>
      <c r="AS97" s="119"/>
      <c r="AT97" s="14">
        <f t="shared" si="43"/>
        <v>0</v>
      </c>
      <c r="AU97" s="14">
        <f t="shared" si="32"/>
        <v>0</v>
      </c>
      <c r="AV97" s="14">
        <f t="shared" si="33"/>
        <v>0</v>
      </c>
      <c r="AW97" s="14">
        <f t="shared" si="34"/>
        <v>21</v>
      </c>
      <c r="AX97" s="14">
        <f t="shared" si="35"/>
        <v>0</v>
      </c>
      <c r="AY97" s="14">
        <f t="shared" si="36"/>
        <v>0</v>
      </c>
      <c r="AZ97" s="14">
        <f t="shared" si="37"/>
        <v>0</v>
      </c>
      <c r="BA97" s="14">
        <f t="shared" si="38"/>
        <v>10</v>
      </c>
      <c r="BB97" s="14">
        <f t="shared" si="39"/>
        <v>0</v>
      </c>
      <c r="BC97" s="14">
        <f t="shared" si="40"/>
        <v>1</v>
      </c>
      <c r="BD97" s="14"/>
    </row>
    <row r="98" spans="1:56" ht="16.5" x14ac:dyDescent="0.2">
      <c r="A98" s="28">
        <v>50</v>
      </c>
      <c r="B98" s="28">
        <v>6</v>
      </c>
      <c r="C98" s="28">
        <v>5</v>
      </c>
      <c r="D98" s="19">
        <v>0.5</v>
      </c>
      <c r="H98" s="21">
        <f t="shared" si="45"/>
        <v>0.72500000000000009</v>
      </c>
      <c r="I98" s="21">
        <f t="shared" si="45"/>
        <v>0.13750000000000001</v>
      </c>
      <c r="J98" s="21">
        <f t="shared" si="45"/>
        <v>0</v>
      </c>
      <c r="K98" s="21">
        <f t="shared" si="45"/>
        <v>0</v>
      </c>
      <c r="L98" s="21">
        <f t="shared" si="45"/>
        <v>0</v>
      </c>
      <c r="M98" s="21">
        <f t="shared" si="45"/>
        <v>0</v>
      </c>
      <c r="N98" s="21">
        <f t="shared" si="45"/>
        <v>0</v>
      </c>
      <c r="O98" s="21">
        <f t="shared" si="45"/>
        <v>0</v>
      </c>
      <c r="P98" s="21">
        <f t="shared" si="45"/>
        <v>0</v>
      </c>
      <c r="Q98" s="21">
        <f t="shared" si="45"/>
        <v>0</v>
      </c>
      <c r="R98" s="34">
        <f t="shared" si="46"/>
        <v>47</v>
      </c>
      <c r="S98" s="34">
        <f t="shared" si="46"/>
        <v>32</v>
      </c>
      <c r="AL98" s="119">
        <v>34</v>
      </c>
      <c r="AM98" s="119">
        <v>1</v>
      </c>
      <c r="AN98" s="119" t="s">
        <v>974</v>
      </c>
      <c r="AO98" s="119">
        <v>9.0000000000000107</v>
      </c>
      <c r="AP98" s="14">
        <f t="shared" si="30"/>
        <v>105</v>
      </c>
      <c r="AQ98" s="119">
        <v>4</v>
      </c>
      <c r="AR98" s="119"/>
      <c r="AS98" s="119"/>
      <c r="AT98" s="14">
        <f t="shared" si="43"/>
        <v>0</v>
      </c>
      <c r="AU98" s="14">
        <f t="shared" si="32"/>
        <v>0</v>
      </c>
      <c r="AV98" s="14">
        <f t="shared" si="33"/>
        <v>0</v>
      </c>
      <c r="AW98" s="14">
        <f t="shared" si="34"/>
        <v>24</v>
      </c>
      <c r="AX98" s="14">
        <f t="shared" si="35"/>
        <v>0</v>
      </c>
      <c r="AY98" s="14">
        <f t="shared" si="36"/>
        <v>0</v>
      </c>
      <c r="AZ98" s="14">
        <f t="shared" si="37"/>
        <v>0</v>
      </c>
      <c r="BA98" s="14">
        <f t="shared" si="38"/>
        <v>10</v>
      </c>
      <c r="BB98" s="14">
        <f t="shared" si="39"/>
        <v>0</v>
      </c>
      <c r="BC98" s="14">
        <f t="shared" si="40"/>
        <v>1</v>
      </c>
      <c r="BD98" s="14"/>
    </row>
    <row r="99" spans="1:56" ht="16.5" x14ac:dyDescent="0.2">
      <c r="A99" s="28">
        <v>51</v>
      </c>
      <c r="B99" s="28">
        <v>6</v>
      </c>
      <c r="C99" s="28">
        <v>6</v>
      </c>
      <c r="D99" s="19">
        <v>0.55000000000000004</v>
      </c>
      <c r="H99" s="21">
        <f t="shared" ref="H99:Q108" si="47">(INDEX(H$7:H$27,$B99)*(1-$D99)+INDEX(H$7:H$27,$B99+1)*$D99)*H$4*$B$2</f>
        <v>0.71750000000000003</v>
      </c>
      <c r="I99" s="21">
        <f t="shared" si="47"/>
        <v>0.14124999999999999</v>
      </c>
      <c r="J99" s="21">
        <f t="shared" si="47"/>
        <v>0</v>
      </c>
      <c r="K99" s="21">
        <f t="shared" si="47"/>
        <v>0</v>
      </c>
      <c r="L99" s="21">
        <f t="shared" si="47"/>
        <v>0</v>
      </c>
      <c r="M99" s="21">
        <f t="shared" si="47"/>
        <v>0</v>
      </c>
      <c r="N99" s="21">
        <f t="shared" si="47"/>
        <v>0</v>
      </c>
      <c r="O99" s="21">
        <f t="shared" si="47"/>
        <v>0</v>
      </c>
      <c r="P99" s="21">
        <f t="shared" si="47"/>
        <v>0</v>
      </c>
      <c r="Q99" s="21">
        <f t="shared" si="47"/>
        <v>0</v>
      </c>
      <c r="R99" s="34">
        <f t="shared" si="46"/>
        <v>47</v>
      </c>
      <c r="S99" s="34">
        <f t="shared" si="46"/>
        <v>32</v>
      </c>
      <c r="AL99" s="119">
        <v>35</v>
      </c>
      <c r="AM99" s="119">
        <v>2</v>
      </c>
      <c r="AN99" s="119" t="s">
        <v>916</v>
      </c>
      <c r="AO99" s="119">
        <v>9.0000000000000107</v>
      </c>
      <c r="AP99" s="14">
        <f t="shared" si="30"/>
        <v>107</v>
      </c>
      <c r="AQ99" s="119">
        <v>4</v>
      </c>
      <c r="AR99" s="119"/>
      <c r="AS99" s="119"/>
      <c r="AT99" s="14">
        <f t="shared" si="43"/>
        <v>0</v>
      </c>
      <c r="AU99" s="14">
        <f t="shared" si="32"/>
        <v>0</v>
      </c>
      <c r="AV99" s="14">
        <f t="shared" si="33"/>
        <v>0</v>
      </c>
      <c r="AW99" s="14">
        <f t="shared" si="34"/>
        <v>24</v>
      </c>
      <c r="AX99" s="14">
        <f t="shared" si="35"/>
        <v>0</v>
      </c>
      <c r="AY99" s="14">
        <f t="shared" si="36"/>
        <v>0</v>
      </c>
      <c r="AZ99" s="14">
        <f t="shared" si="37"/>
        <v>0</v>
      </c>
      <c r="BA99" s="14">
        <f t="shared" si="38"/>
        <v>13</v>
      </c>
      <c r="BB99" s="14">
        <f t="shared" si="39"/>
        <v>0</v>
      </c>
      <c r="BC99" s="14">
        <f t="shared" si="40"/>
        <v>1</v>
      </c>
      <c r="BD99" s="14"/>
    </row>
    <row r="100" spans="1:56" ht="16.5" x14ac:dyDescent="0.2">
      <c r="A100" s="28">
        <v>52</v>
      </c>
      <c r="B100" s="28">
        <v>6</v>
      </c>
      <c r="C100" s="28">
        <v>7</v>
      </c>
      <c r="D100" s="19">
        <v>0.6</v>
      </c>
      <c r="H100" s="21">
        <f t="shared" si="47"/>
        <v>0.71000000000000008</v>
      </c>
      <c r="I100" s="21">
        <f t="shared" si="47"/>
        <v>0.14500000000000002</v>
      </c>
      <c r="J100" s="21">
        <f t="shared" si="47"/>
        <v>0</v>
      </c>
      <c r="K100" s="21">
        <f t="shared" si="47"/>
        <v>0</v>
      </c>
      <c r="L100" s="21">
        <f t="shared" si="47"/>
        <v>0</v>
      </c>
      <c r="M100" s="21">
        <f t="shared" si="47"/>
        <v>0</v>
      </c>
      <c r="N100" s="21">
        <f t="shared" si="47"/>
        <v>0</v>
      </c>
      <c r="O100" s="21">
        <f t="shared" si="47"/>
        <v>0</v>
      </c>
      <c r="P100" s="21">
        <f t="shared" si="47"/>
        <v>0</v>
      </c>
      <c r="Q100" s="21">
        <f t="shared" si="47"/>
        <v>0</v>
      </c>
      <c r="R100" s="34">
        <f t="shared" si="46"/>
        <v>48</v>
      </c>
      <c r="S100" s="34">
        <f t="shared" si="46"/>
        <v>33</v>
      </c>
      <c r="AL100" s="119">
        <v>36</v>
      </c>
      <c r="AM100" s="119">
        <v>3</v>
      </c>
      <c r="AN100" s="119" t="s">
        <v>916</v>
      </c>
      <c r="AO100" s="119">
        <v>9.0000000000000107</v>
      </c>
      <c r="AP100" s="14">
        <f t="shared" si="30"/>
        <v>110</v>
      </c>
      <c r="AQ100" s="119">
        <v>4</v>
      </c>
      <c r="AR100" s="119"/>
      <c r="AS100" s="119"/>
      <c r="AT100" s="14">
        <f t="shared" si="43"/>
        <v>0</v>
      </c>
      <c r="AU100" s="14">
        <f t="shared" si="32"/>
        <v>0</v>
      </c>
      <c r="AV100" s="14">
        <f t="shared" si="33"/>
        <v>0</v>
      </c>
      <c r="AW100" s="14">
        <f t="shared" si="34"/>
        <v>24</v>
      </c>
      <c r="AX100" s="14">
        <f t="shared" si="35"/>
        <v>0</v>
      </c>
      <c r="AY100" s="14">
        <f t="shared" si="36"/>
        <v>0</v>
      </c>
      <c r="AZ100" s="14">
        <f t="shared" si="37"/>
        <v>0</v>
      </c>
      <c r="BA100" s="14">
        <f t="shared" si="38"/>
        <v>13</v>
      </c>
      <c r="BB100" s="14">
        <f t="shared" si="39"/>
        <v>0</v>
      </c>
      <c r="BC100" s="14">
        <f t="shared" si="40"/>
        <v>1</v>
      </c>
      <c r="BD100" s="14"/>
    </row>
    <row r="101" spans="1:56" ht="16.5" x14ac:dyDescent="0.2">
      <c r="A101" s="28">
        <v>53</v>
      </c>
      <c r="B101" s="28">
        <v>6</v>
      </c>
      <c r="C101" s="28">
        <v>8</v>
      </c>
      <c r="D101" s="19">
        <v>0.65</v>
      </c>
      <c r="H101" s="21">
        <f t="shared" si="47"/>
        <v>0.70250000000000001</v>
      </c>
      <c r="I101" s="21">
        <f t="shared" si="47"/>
        <v>0.14874999999999999</v>
      </c>
      <c r="J101" s="21">
        <f t="shared" si="47"/>
        <v>0</v>
      </c>
      <c r="K101" s="21">
        <f t="shared" si="47"/>
        <v>0</v>
      </c>
      <c r="L101" s="21">
        <f t="shared" si="47"/>
        <v>0</v>
      </c>
      <c r="M101" s="21">
        <f t="shared" si="47"/>
        <v>0</v>
      </c>
      <c r="N101" s="21">
        <f t="shared" si="47"/>
        <v>0</v>
      </c>
      <c r="O101" s="21">
        <f t="shared" si="47"/>
        <v>0</v>
      </c>
      <c r="P101" s="21">
        <f t="shared" si="47"/>
        <v>0</v>
      </c>
      <c r="Q101" s="21">
        <f t="shared" si="47"/>
        <v>0</v>
      </c>
      <c r="R101" s="34">
        <f t="shared" si="46"/>
        <v>48</v>
      </c>
      <c r="S101" s="34">
        <f t="shared" si="46"/>
        <v>33</v>
      </c>
      <c r="AL101" s="119">
        <v>37</v>
      </c>
      <c r="AM101" s="119">
        <v>1</v>
      </c>
      <c r="AN101" s="119" t="s">
        <v>916</v>
      </c>
      <c r="AO101" s="119">
        <v>9.0000000000000107</v>
      </c>
      <c r="AP101" s="14">
        <f t="shared" si="30"/>
        <v>112</v>
      </c>
      <c r="AQ101" s="119">
        <v>4</v>
      </c>
      <c r="AR101" s="119"/>
      <c r="AS101" s="119"/>
      <c r="AT101" s="14">
        <f t="shared" si="43"/>
        <v>0</v>
      </c>
      <c r="AU101" s="14">
        <f t="shared" si="32"/>
        <v>0</v>
      </c>
      <c r="AV101" s="14">
        <f t="shared" si="33"/>
        <v>0</v>
      </c>
      <c r="AW101" s="14">
        <f t="shared" si="34"/>
        <v>24</v>
      </c>
      <c r="AX101" s="14">
        <f t="shared" si="35"/>
        <v>0</v>
      </c>
      <c r="AY101" s="14">
        <f t="shared" si="36"/>
        <v>0</v>
      </c>
      <c r="AZ101" s="14">
        <f t="shared" si="37"/>
        <v>0</v>
      </c>
      <c r="BA101" s="14">
        <f t="shared" si="38"/>
        <v>14</v>
      </c>
      <c r="BB101" s="14">
        <f t="shared" si="39"/>
        <v>0</v>
      </c>
      <c r="BC101" s="14">
        <f t="shared" si="40"/>
        <v>1</v>
      </c>
      <c r="BD101" s="14"/>
    </row>
    <row r="102" spans="1:56" ht="16.5" x14ac:dyDescent="0.2">
      <c r="A102" s="28">
        <v>54</v>
      </c>
      <c r="B102" s="28">
        <v>6</v>
      </c>
      <c r="C102" s="28">
        <v>9</v>
      </c>
      <c r="D102" s="19">
        <v>0.7</v>
      </c>
      <c r="H102" s="21">
        <f t="shared" si="47"/>
        <v>0.69500000000000006</v>
      </c>
      <c r="I102" s="21">
        <f t="shared" si="47"/>
        <v>0.1525</v>
      </c>
      <c r="J102" s="21">
        <f t="shared" si="47"/>
        <v>0</v>
      </c>
      <c r="K102" s="21">
        <f t="shared" si="47"/>
        <v>0</v>
      </c>
      <c r="L102" s="21">
        <f t="shared" si="47"/>
        <v>0</v>
      </c>
      <c r="M102" s="21">
        <f t="shared" si="47"/>
        <v>0</v>
      </c>
      <c r="N102" s="21">
        <f t="shared" si="47"/>
        <v>0</v>
      </c>
      <c r="O102" s="21">
        <f t="shared" si="47"/>
        <v>0</v>
      </c>
      <c r="P102" s="21">
        <f t="shared" si="47"/>
        <v>0</v>
      </c>
      <c r="Q102" s="21">
        <f t="shared" si="47"/>
        <v>0</v>
      </c>
      <c r="R102" s="34">
        <f t="shared" si="46"/>
        <v>48</v>
      </c>
      <c r="S102" s="34">
        <f t="shared" si="46"/>
        <v>33</v>
      </c>
      <c r="AL102" s="119">
        <v>38</v>
      </c>
      <c r="AM102" s="119">
        <v>2</v>
      </c>
      <c r="AN102" s="119" t="s">
        <v>975</v>
      </c>
      <c r="AO102" s="119">
        <v>9.0000000000000107</v>
      </c>
      <c r="AP102" s="14">
        <f t="shared" si="30"/>
        <v>115</v>
      </c>
      <c r="AQ102" s="119">
        <v>5</v>
      </c>
      <c r="AR102" s="119"/>
      <c r="AS102" s="119"/>
      <c r="AT102" s="14">
        <f t="shared" si="43"/>
        <v>0</v>
      </c>
      <c r="AU102" s="14">
        <f t="shared" si="32"/>
        <v>0</v>
      </c>
      <c r="AV102" s="14">
        <f t="shared" si="33"/>
        <v>0</v>
      </c>
      <c r="AW102" s="14">
        <f t="shared" si="34"/>
        <v>0</v>
      </c>
      <c r="AX102" s="14">
        <f t="shared" si="35"/>
        <v>9</v>
      </c>
      <c r="AY102" s="14">
        <f t="shared" si="36"/>
        <v>0</v>
      </c>
      <c r="AZ102" s="14">
        <f t="shared" si="37"/>
        <v>0</v>
      </c>
      <c r="BA102" s="14">
        <f t="shared" si="38"/>
        <v>17</v>
      </c>
      <c r="BB102" s="14">
        <f t="shared" si="39"/>
        <v>0</v>
      </c>
      <c r="BC102" s="14">
        <f t="shared" si="40"/>
        <v>1</v>
      </c>
      <c r="BD102" s="14"/>
    </row>
    <row r="103" spans="1:56" ht="16.5" x14ac:dyDescent="0.2">
      <c r="A103" s="28">
        <v>55</v>
      </c>
      <c r="B103" s="28">
        <v>6</v>
      </c>
      <c r="C103" s="28">
        <v>10</v>
      </c>
      <c r="D103" s="19">
        <v>0.75</v>
      </c>
      <c r="H103" s="21">
        <f t="shared" si="47"/>
        <v>0.6875</v>
      </c>
      <c r="I103" s="21">
        <f t="shared" si="47"/>
        <v>0.15624999999999997</v>
      </c>
      <c r="J103" s="21">
        <f t="shared" si="47"/>
        <v>0</v>
      </c>
      <c r="K103" s="21">
        <f t="shared" si="47"/>
        <v>0</v>
      </c>
      <c r="L103" s="21">
        <f t="shared" si="47"/>
        <v>0</v>
      </c>
      <c r="M103" s="21">
        <f t="shared" si="47"/>
        <v>0</v>
      </c>
      <c r="N103" s="21">
        <f t="shared" si="47"/>
        <v>0</v>
      </c>
      <c r="O103" s="21">
        <f t="shared" si="47"/>
        <v>0</v>
      </c>
      <c r="P103" s="21">
        <f t="shared" si="47"/>
        <v>0</v>
      </c>
      <c r="Q103" s="21">
        <f t="shared" si="47"/>
        <v>0</v>
      </c>
      <c r="R103" s="34">
        <f t="shared" si="46"/>
        <v>48</v>
      </c>
      <c r="S103" s="34">
        <f t="shared" si="46"/>
        <v>33</v>
      </c>
      <c r="AL103" s="119">
        <v>39</v>
      </c>
      <c r="AM103" s="119">
        <v>3</v>
      </c>
      <c r="AN103" s="119" t="s">
        <v>975</v>
      </c>
      <c r="AO103" s="119">
        <v>9.0000000000000107</v>
      </c>
      <c r="AP103" s="14">
        <f t="shared" si="30"/>
        <v>117</v>
      </c>
      <c r="AQ103" s="119">
        <v>5</v>
      </c>
      <c r="AR103" s="119"/>
      <c r="AS103" s="119"/>
      <c r="AT103" s="14">
        <f t="shared" si="43"/>
        <v>0</v>
      </c>
      <c r="AU103" s="14">
        <f t="shared" si="32"/>
        <v>0</v>
      </c>
      <c r="AV103" s="14">
        <f t="shared" si="33"/>
        <v>0</v>
      </c>
      <c r="AW103" s="14">
        <f t="shared" si="34"/>
        <v>0</v>
      </c>
      <c r="AX103" s="14">
        <f t="shared" si="35"/>
        <v>9</v>
      </c>
      <c r="AY103" s="14">
        <f t="shared" si="36"/>
        <v>0</v>
      </c>
      <c r="AZ103" s="14">
        <f t="shared" si="37"/>
        <v>0</v>
      </c>
      <c r="BA103" s="14">
        <f t="shared" si="38"/>
        <v>17</v>
      </c>
      <c r="BB103" s="14">
        <f t="shared" si="39"/>
        <v>0</v>
      </c>
      <c r="BC103" s="14">
        <f t="shared" si="40"/>
        <v>1</v>
      </c>
      <c r="BD103" s="14"/>
    </row>
    <row r="104" spans="1:56" ht="16.5" x14ac:dyDescent="0.2">
      <c r="A104" s="28">
        <v>56</v>
      </c>
      <c r="B104" s="28">
        <v>6</v>
      </c>
      <c r="C104" s="28">
        <v>11</v>
      </c>
      <c r="D104" s="19">
        <v>0.8</v>
      </c>
      <c r="H104" s="21">
        <f t="shared" si="47"/>
        <v>0.67999999999999994</v>
      </c>
      <c r="I104" s="21">
        <f t="shared" si="47"/>
        <v>0.15999999999999998</v>
      </c>
      <c r="J104" s="21">
        <f t="shared" si="47"/>
        <v>0</v>
      </c>
      <c r="K104" s="21">
        <f t="shared" si="47"/>
        <v>0</v>
      </c>
      <c r="L104" s="21">
        <f t="shared" si="47"/>
        <v>0</v>
      </c>
      <c r="M104" s="21">
        <f t="shared" si="47"/>
        <v>0</v>
      </c>
      <c r="N104" s="21">
        <f t="shared" si="47"/>
        <v>0</v>
      </c>
      <c r="O104" s="21">
        <f t="shared" si="47"/>
        <v>0</v>
      </c>
      <c r="P104" s="21">
        <f t="shared" si="47"/>
        <v>0</v>
      </c>
      <c r="Q104" s="21">
        <f t="shared" si="47"/>
        <v>0</v>
      </c>
      <c r="R104" s="34">
        <f t="shared" si="46"/>
        <v>49</v>
      </c>
      <c r="S104" s="34">
        <f t="shared" si="46"/>
        <v>34</v>
      </c>
      <c r="AL104" s="119">
        <v>40</v>
      </c>
      <c r="AM104" s="119">
        <v>1</v>
      </c>
      <c r="AN104" s="119" t="s">
        <v>975</v>
      </c>
      <c r="AO104" s="119">
        <v>9.0000000000000107</v>
      </c>
      <c r="AP104" s="14">
        <f t="shared" si="30"/>
        <v>120</v>
      </c>
      <c r="AQ104" s="119">
        <v>5</v>
      </c>
      <c r="AR104" s="119"/>
      <c r="AS104" s="119"/>
      <c r="AT104" s="14">
        <f t="shared" si="43"/>
        <v>0</v>
      </c>
      <c r="AU104" s="14">
        <f t="shared" si="32"/>
        <v>0</v>
      </c>
      <c r="AV104" s="14">
        <f t="shared" si="33"/>
        <v>0</v>
      </c>
      <c r="AW104" s="14">
        <f t="shared" si="34"/>
        <v>0</v>
      </c>
      <c r="AX104" s="14">
        <f t="shared" si="35"/>
        <v>9</v>
      </c>
      <c r="AY104" s="14">
        <f t="shared" si="36"/>
        <v>0</v>
      </c>
      <c r="AZ104" s="14">
        <f t="shared" si="37"/>
        <v>0</v>
      </c>
      <c r="BA104" s="14">
        <f t="shared" si="38"/>
        <v>17</v>
      </c>
      <c r="BB104" s="14">
        <f t="shared" si="39"/>
        <v>0</v>
      </c>
      <c r="BC104" s="14">
        <f t="shared" si="40"/>
        <v>1</v>
      </c>
      <c r="BD104" s="14"/>
    </row>
    <row r="105" spans="1:56" ht="16.5" x14ac:dyDescent="0.2">
      <c r="A105" s="28">
        <v>57</v>
      </c>
      <c r="B105" s="28">
        <v>6</v>
      </c>
      <c r="C105" s="28">
        <v>12</v>
      </c>
      <c r="D105" s="19">
        <v>0.85</v>
      </c>
      <c r="H105" s="21">
        <f t="shared" si="47"/>
        <v>0.67249999999999999</v>
      </c>
      <c r="I105" s="21">
        <f t="shared" si="47"/>
        <v>0.16375000000000001</v>
      </c>
      <c r="J105" s="21">
        <f t="shared" si="47"/>
        <v>0</v>
      </c>
      <c r="K105" s="21">
        <f t="shared" si="47"/>
        <v>0</v>
      </c>
      <c r="L105" s="21">
        <f t="shared" si="47"/>
        <v>0</v>
      </c>
      <c r="M105" s="21">
        <f t="shared" si="47"/>
        <v>0</v>
      </c>
      <c r="N105" s="21">
        <f t="shared" si="47"/>
        <v>0</v>
      </c>
      <c r="O105" s="21">
        <f t="shared" si="47"/>
        <v>0</v>
      </c>
      <c r="P105" s="21">
        <f t="shared" si="47"/>
        <v>0</v>
      </c>
      <c r="Q105" s="21">
        <f t="shared" si="47"/>
        <v>0</v>
      </c>
      <c r="R105" s="34">
        <f t="shared" si="46"/>
        <v>49</v>
      </c>
      <c r="S105" s="34">
        <f t="shared" si="46"/>
        <v>34</v>
      </c>
      <c r="AL105" s="119">
        <v>41</v>
      </c>
      <c r="AM105" s="119">
        <v>2</v>
      </c>
      <c r="AN105" s="119" t="s">
        <v>976</v>
      </c>
      <c r="AO105" s="119">
        <v>9.0000000000000107</v>
      </c>
      <c r="AP105" s="14">
        <f t="shared" si="30"/>
        <v>122</v>
      </c>
      <c r="AQ105" s="119">
        <v>5</v>
      </c>
      <c r="AR105" s="119"/>
      <c r="AS105" s="119"/>
      <c r="AT105" s="14">
        <f t="shared" si="43"/>
        <v>0</v>
      </c>
      <c r="AU105" s="14">
        <f t="shared" si="32"/>
        <v>0</v>
      </c>
      <c r="AV105" s="14">
        <f t="shared" si="33"/>
        <v>0</v>
      </c>
      <c r="AW105" s="14">
        <f t="shared" si="34"/>
        <v>0</v>
      </c>
      <c r="AX105" s="14">
        <f t="shared" si="35"/>
        <v>11</v>
      </c>
      <c r="AY105" s="14">
        <f t="shared" si="36"/>
        <v>0</v>
      </c>
      <c r="AZ105" s="14">
        <f t="shared" si="37"/>
        <v>0</v>
      </c>
      <c r="BA105" s="14">
        <f t="shared" si="38"/>
        <v>0</v>
      </c>
      <c r="BB105" s="14">
        <f t="shared" si="39"/>
        <v>3</v>
      </c>
      <c r="BC105" s="14">
        <f t="shared" si="40"/>
        <v>1</v>
      </c>
      <c r="BD105" s="14"/>
    </row>
    <row r="106" spans="1:56" ht="16.5" x14ac:dyDescent="0.2">
      <c r="A106" s="28">
        <v>58</v>
      </c>
      <c r="B106" s="28">
        <v>6</v>
      </c>
      <c r="C106" s="28">
        <v>13</v>
      </c>
      <c r="D106" s="19">
        <v>0.9</v>
      </c>
      <c r="H106" s="21">
        <f t="shared" si="47"/>
        <v>0.66500000000000004</v>
      </c>
      <c r="I106" s="21">
        <f t="shared" si="47"/>
        <v>0.16750000000000001</v>
      </c>
      <c r="J106" s="21">
        <f t="shared" si="47"/>
        <v>0</v>
      </c>
      <c r="K106" s="21">
        <f t="shared" si="47"/>
        <v>0</v>
      </c>
      <c r="L106" s="21">
        <f t="shared" si="47"/>
        <v>0</v>
      </c>
      <c r="M106" s="21">
        <f t="shared" si="47"/>
        <v>0</v>
      </c>
      <c r="N106" s="21">
        <f t="shared" si="47"/>
        <v>0</v>
      </c>
      <c r="O106" s="21">
        <f t="shared" si="47"/>
        <v>0</v>
      </c>
      <c r="P106" s="21">
        <f t="shared" si="47"/>
        <v>0</v>
      </c>
      <c r="Q106" s="21">
        <f t="shared" si="47"/>
        <v>0</v>
      </c>
      <c r="R106" s="34">
        <f t="shared" si="46"/>
        <v>49</v>
      </c>
      <c r="S106" s="34">
        <f t="shared" si="46"/>
        <v>34</v>
      </c>
      <c r="AL106" s="119">
        <v>42</v>
      </c>
      <c r="AM106" s="119">
        <v>3</v>
      </c>
      <c r="AN106" s="119" t="s">
        <v>976</v>
      </c>
      <c r="AO106" s="119">
        <v>9.0000000000000107</v>
      </c>
      <c r="AP106" s="14">
        <f t="shared" si="30"/>
        <v>125</v>
      </c>
      <c r="AQ106" s="119">
        <v>5</v>
      </c>
      <c r="AR106" s="119"/>
      <c r="AS106" s="119"/>
      <c r="AT106" s="14">
        <f t="shared" si="43"/>
        <v>0</v>
      </c>
      <c r="AU106" s="14">
        <f t="shared" si="32"/>
        <v>0</v>
      </c>
      <c r="AV106" s="14">
        <f t="shared" si="33"/>
        <v>0</v>
      </c>
      <c r="AW106" s="14">
        <f t="shared" si="34"/>
        <v>0</v>
      </c>
      <c r="AX106" s="14">
        <f t="shared" si="35"/>
        <v>11</v>
      </c>
      <c r="AY106" s="14">
        <f t="shared" si="36"/>
        <v>0</v>
      </c>
      <c r="AZ106" s="14">
        <f t="shared" si="37"/>
        <v>0</v>
      </c>
      <c r="BA106" s="14">
        <f t="shared" si="38"/>
        <v>0</v>
      </c>
      <c r="BB106" s="14">
        <f t="shared" si="39"/>
        <v>3</v>
      </c>
      <c r="BC106" s="14">
        <f t="shared" si="40"/>
        <v>1</v>
      </c>
      <c r="BD106" s="14"/>
    </row>
    <row r="107" spans="1:56" ht="16.5" x14ac:dyDescent="0.2">
      <c r="A107" s="28">
        <v>59</v>
      </c>
      <c r="B107" s="28">
        <v>6</v>
      </c>
      <c r="C107" s="28">
        <v>14</v>
      </c>
      <c r="D107" s="19">
        <v>0.95</v>
      </c>
      <c r="H107" s="21">
        <f t="shared" si="47"/>
        <v>0.65749999999999997</v>
      </c>
      <c r="I107" s="21">
        <f t="shared" si="47"/>
        <v>0.17124999999999999</v>
      </c>
      <c r="J107" s="21">
        <f t="shared" si="47"/>
        <v>0</v>
      </c>
      <c r="K107" s="21">
        <f t="shared" si="47"/>
        <v>0</v>
      </c>
      <c r="L107" s="21">
        <f t="shared" si="47"/>
        <v>0</v>
      </c>
      <c r="M107" s="21">
        <f t="shared" si="47"/>
        <v>0</v>
      </c>
      <c r="N107" s="21">
        <f t="shared" si="47"/>
        <v>0</v>
      </c>
      <c r="O107" s="21">
        <f t="shared" si="47"/>
        <v>0</v>
      </c>
      <c r="P107" s="21">
        <f t="shared" si="47"/>
        <v>0</v>
      </c>
      <c r="Q107" s="21">
        <f t="shared" si="47"/>
        <v>0</v>
      </c>
      <c r="R107" s="34">
        <f t="shared" si="46"/>
        <v>49</v>
      </c>
      <c r="S107" s="34">
        <f t="shared" si="46"/>
        <v>34</v>
      </c>
      <c r="AL107" s="119">
        <v>43</v>
      </c>
      <c r="AM107" s="119">
        <v>1</v>
      </c>
      <c r="AN107" s="119" t="s">
        <v>976</v>
      </c>
      <c r="AO107" s="119">
        <v>9.0000000000000107</v>
      </c>
      <c r="AP107" s="14">
        <f t="shared" si="30"/>
        <v>127</v>
      </c>
      <c r="AQ107" s="119">
        <v>5</v>
      </c>
      <c r="AR107" s="119"/>
      <c r="AS107" s="119"/>
      <c r="AT107" s="14">
        <f t="shared" si="43"/>
        <v>0</v>
      </c>
      <c r="AU107" s="14">
        <f t="shared" si="32"/>
        <v>0</v>
      </c>
      <c r="AV107" s="14">
        <f t="shared" si="33"/>
        <v>0</v>
      </c>
      <c r="AW107" s="14">
        <f t="shared" si="34"/>
        <v>0</v>
      </c>
      <c r="AX107" s="14">
        <f t="shared" si="35"/>
        <v>11</v>
      </c>
      <c r="AY107" s="14">
        <f t="shared" si="36"/>
        <v>0</v>
      </c>
      <c r="AZ107" s="14">
        <f t="shared" si="37"/>
        <v>0</v>
      </c>
      <c r="BA107" s="14">
        <f t="shared" si="38"/>
        <v>0</v>
      </c>
      <c r="BB107" s="14">
        <f t="shared" si="39"/>
        <v>3</v>
      </c>
      <c r="BC107" s="14">
        <f t="shared" si="40"/>
        <v>1</v>
      </c>
      <c r="BD107" s="14"/>
    </row>
    <row r="108" spans="1:56" ht="16.5" x14ac:dyDescent="0.2">
      <c r="A108" s="28">
        <v>60</v>
      </c>
      <c r="B108" s="28">
        <v>6</v>
      </c>
      <c r="C108" s="28">
        <v>15</v>
      </c>
      <c r="D108" s="19">
        <v>1</v>
      </c>
      <c r="H108" s="21">
        <f t="shared" si="47"/>
        <v>0.65</v>
      </c>
      <c r="I108" s="21">
        <f t="shared" si="47"/>
        <v>0.17499999999999999</v>
      </c>
      <c r="J108" s="21">
        <f t="shared" si="47"/>
        <v>0</v>
      </c>
      <c r="K108" s="21">
        <f t="shared" si="47"/>
        <v>0</v>
      </c>
      <c r="L108" s="21">
        <f t="shared" si="47"/>
        <v>0</v>
      </c>
      <c r="M108" s="21">
        <f t="shared" si="47"/>
        <v>0</v>
      </c>
      <c r="N108" s="21">
        <f t="shared" si="47"/>
        <v>0</v>
      </c>
      <c r="O108" s="21">
        <f t="shared" si="47"/>
        <v>0</v>
      </c>
      <c r="P108" s="21">
        <f t="shared" si="47"/>
        <v>0</v>
      </c>
      <c r="Q108" s="21">
        <f t="shared" si="47"/>
        <v>0</v>
      </c>
      <c r="R108" s="34">
        <f t="shared" si="46"/>
        <v>50</v>
      </c>
      <c r="S108" s="34">
        <f t="shared" si="46"/>
        <v>35</v>
      </c>
      <c r="AL108" s="119">
        <v>44</v>
      </c>
      <c r="AM108" s="119">
        <v>2</v>
      </c>
      <c r="AN108" s="119" t="s">
        <v>927</v>
      </c>
      <c r="AO108" s="119">
        <v>9.0000000000000107</v>
      </c>
      <c r="AP108" s="14">
        <f t="shared" si="30"/>
        <v>130</v>
      </c>
      <c r="AQ108" s="119">
        <v>5</v>
      </c>
      <c r="AR108" s="119"/>
      <c r="AS108" s="119"/>
      <c r="AT108" s="14">
        <f t="shared" si="43"/>
        <v>0</v>
      </c>
      <c r="AU108" s="14">
        <f t="shared" si="32"/>
        <v>0</v>
      </c>
      <c r="AV108" s="14">
        <f t="shared" si="33"/>
        <v>0</v>
      </c>
      <c r="AW108" s="14">
        <f t="shared" si="34"/>
        <v>0</v>
      </c>
      <c r="AX108" s="14">
        <f t="shared" si="35"/>
        <v>12</v>
      </c>
      <c r="AY108" s="14">
        <f t="shared" si="36"/>
        <v>0</v>
      </c>
      <c r="AZ108" s="14">
        <f t="shared" si="37"/>
        <v>0</v>
      </c>
      <c r="BA108" s="14">
        <f t="shared" si="38"/>
        <v>0</v>
      </c>
      <c r="BB108" s="14">
        <f t="shared" si="39"/>
        <v>5</v>
      </c>
      <c r="BC108" s="14">
        <f t="shared" si="40"/>
        <v>1</v>
      </c>
      <c r="BD108" s="14"/>
    </row>
    <row r="109" spans="1:56" ht="16.5" x14ac:dyDescent="0.2">
      <c r="A109" s="28">
        <v>61</v>
      </c>
      <c r="B109" s="28">
        <v>7</v>
      </c>
      <c r="C109" s="28">
        <v>1</v>
      </c>
      <c r="D109" s="19">
        <v>0.3</v>
      </c>
      <c r="H109" s="21">
        <f t="shared" ref="H109:Q118" si="48">(INDEX(H$7:H$27,$B109)*(1-$D109)+INDEX(H$7:H$27,$B109+1)*$D109)*H$4*$B$2</f>
        <v>0.60499999999999998</v>
      </c>
      <c r="I109" s="21">
        <f t="shared" si="48"/>
        <v>0.19749999999999998</v>
      </c>
      <c r="J109" s="21">
        <f t="shared" si="48"/>
        <v>0</v>
      </c>
      <c r="K109" s="21">
        <f t="shared" si="48"/>
        <v>0</v>
      </c>
      <c r="L109" s="21">
        <f t="shared" si="48"/>
        <v>0</v>
      </c>
      <c r="M109" s="21">
        <f t="shared" si="48"/>
        <v>0.03</v>
      </c>
      <c r="N109" s="21">
        <f t="shared" si="48"/>
        <v>0</v>
      </c>
      <c r="O109" s="21">
        <f t="shared" si="48"/>
        <v>0</v>
      </c>
      <c r="P109" s="21">
        <f t="shared" si="48"/>
        <v>0</v>
      </c>
      <c r="Q109" s="21">
        <f t="shared" si="48"/>
        <v>0</v>
      </c>
      <c r="R109" s="34">
        <f t="shared" ref="R109:S128" si="49">INT((INDEX(R$7:R$27,$B109)*(1-$D109)+INDEX(R$7:R$27,$B109+1)*$D109)*R$4*$B$2)</f>
        <v>53</v>
      </c>
      <c r="S109" s="34">
        <f t="shared" si="49"/>
        <v>36</v>
      </c>
      <c r="AL109" s="119">
        <v>45</v>
      </c>
      <c r="AM109" s="119">
        <v>3</v>
      </c>
      <c r="AN109" s="119" t="s">
        <v>927</v>
      </c>
      <c r="AO109" s="119">
        <v>9.0000000000000107</v>
      </c>
      <c r="AP109" s="14">
        <f t="shared" si="30"/>
        <v>132</v>
      </c>
      <c r="AQ109" s="119">
        <v>5</v>
      </c>
      <c r="AR109" s="119"/>
      <c r="AS109" s="119"/>
      <c r="AT109" s="14">
        <f t="shared" si="43"/>
        <v>0</v>
      </c>
      <c r="AU109" s="14">
        <f t="shared" si="32"/>
        <v>0</v>
      </c>
      <c r="AV109" s="14">
        <f t="shared" si="33"/>
        <v>0</v>
      </c>
      <c r="AW109" s="14">
        <f t="shared" si="34"/>
        <v>0</v>
      </c>
      <c r="AX109" s="14">
        <f t="shared" si="35"/>
        <v>12</v>
      </c>
      <c r="AY109" s="14">
        <f t="shared" si="36"/>
        <v>0</v>
      </c>
      <c r="AZ109" s="14">
        <f t="shared" si="37"/>
        <v>0</v>
      </c>
      <c r="BA109" s="14">
        <f t="shared" si="38"/>
        <v>0</v>
      </c>
      <c r="BB109" s="14">
        <f t="shared" si="39"/>
        <v>5</v>
      </c>
      <c r="BC109" s="14">
        <f t="shared" si="40"/>
        <v>1</v>
      </c>
      <c r="BD109" s="14"/>
    </row>
    <row r="110" spans="1:56" ht="16.5" x14ac:dyDescent="0.2">
      <c r="A110" s="28">
        <v>62</v>
      </c>
      <c r="B110" s="28">
        <v>7</v>
      </c>
      <c r="C110" s="28">
        <v>2</v>
      </c>
      <c r="D110" s="19">
        <v>0.35</v>
      </c>
      <c r="H110" s="21">
        <f t="shared" si="48"/>
        <v>0.59750000000000003</v>
      </c>
      <c r="I110" s="21">
        <f t="shared" si="48"/>
        <v>0.20124999999999998</v>
      </c>
      <c r="J110" s="21">
        <f t="shared" si="48"/>
        <v>0</v>
      </c>
      <c r="K110" s="21">
        <f t="shared" si="48"/>
        <v>0</v>
      </c>
      <c r="L110" s="21">
        <f t="shared" si="48"/>
        <v>0</v>
      </c>
      <c r="M110" s="21">
        <f t="shared" si="48"/>
        <v>3.4999999999999996E-2</v>
      </c>
      <c r="N110" s="21">
        <f t="shared" si="48"/>
        <v>0</v>
      </c>
      <c r="O110" s="21">
        <f t="shared" si="48"/>
        <v>0</v>
      </c>
      <c r="P110" s="21">
        <f t="shared" si="48"/>
        <v>0</v>
      </c>
      <c r="Q110" s="21">
        <f t="shared" si="48"/>
        <v>0</v>
      </c>
      <c r="R110" s="34">
        <f t="shared" si="49"/>
        <v>53</v>
      </c>
      <c r="S110" s="34">
        <f t="shared" si="49"/>
        <v>36</v>
      </c>
      <c r="AL110" s="119">
        <v>46</v>
      </c>
      <c r="AM110" s="119">
        <v>1</v>
      </c>
      <c r="AN110" s="119" t="s">
        <v>927</v>
      </c>
      <c r="AO110" s="119">
        <v>9.0000000000000107</v>
      </c>
      <c r="AP110" s="14">
        <f t="shared" si="30"/>
        <v>135</v>
      </c>
      <c r="AQ110" s="119">
        <v>5</v>
      </c>
      <c r="AR110" s="119"/>
      <c r="AS110" s="119"/>
      <c r="AT110" s="14">
        <f t="shared" si="43"/>
        <v>0</v>
      </c>
      <c r="AU110" s="14">
        <f t="shared" si="32"/>
        <v>0</v>
      </c>
      <c r="AV110" s="14">
        <f t="shared" si="33"/>
        <v>0</v>
      </c>
      <c r="AW110" s="14">
        <f t="shared" si="34"/>
        <v>0</v>
      </c>
      <c r="AX110" s="14">
        <f t="shared" si="35"/>
        <v>12</v>
      </c>
      <c r="AY110" s="14">
        <f t="shared" si="36"/>
        <v>0</v>
      </c>
      <c r="AZ110" s="14">
        <f t="shared" si="37"/>
        <v>0</v>
      </c>
      <c r="BA110" s="14">
        <f t="shared" si="38"/>
        <v>0</v>
      </c>
      <c r="BB110" s="14">
        <f t="shared" si="39"/>
        <v>5</v>
      </c>
      <c r="BC110" s="14">
        <f t="shared" si="40"/>
        <v>1</v>
      </c>
      <c r="BD110" s="14"/>
    </row>
    <row r="111" spans="1:56" ht="16.5" x14ac:dyDescent="0.2">
      <c r="A111" s="28">
        <v>63</v>
      </c>
      <c r="B111" s="28">
        <v>7</v>
      </c>
      <c r="C111" s="28">
        <v>3</v>
      </c>
      <c r="D111" s="19">
        <v>0.4</v>
      </c>
      <c r="H111" s="21">
        <f t="shared" si="48"/>
        <v>0.59000000000000008</v>
      </c>
      <c r="I111" s="21">
        <f t="shared" si="48"/>
        <v>0.20500000000000002</v>
      </c>
      <c r="J111" s="21">
        <f t="shared" si="48"/>
        <v>0</v>
      </c>
      <c r="K111" s="21">
        <f t="shared" si="48"/>
        <v>0</v>
      </c>
      <c r="L111" s="21">
        <f t="shared" si="48"/>
        <v>0</v>
      </c>
      <c r="M111" s="21">
        <f t="shared" si="48"/>
        <v>4.0000000000000008E-2</v>
      </c>
      <c r="N111" s="21">
        <f t="shared" si="48"/>
        <v>0</v>
      </c>
      <c r="O111" s="21">
        <f t="shared" si="48"/>
        <v>0</v>
      </c>
      <c r="P111" s="21">
        <f t="shared" si="48"/>
        <v>0</v>
      </c>
      <c r="Q111" s="21">
        <f t="shared" si="48"/>
        <v>0</v>
      </c>
      <c r="R111" s="34">
        <f t="shared" si="49"/>
        <v>54</v>
      </c>
      <c r="S111" s="34">
        <f t="shared" si="49"/>
        <v>37</v>
      </c>
      <c r="AL111" s="119">
        <v>47</v>
      </c>
      <c r="AM111" s="119">
        <v>2</v>
      </c>
      <c r="AN111" s="119" t="s">
        <v>977</v>
      </c>
      <c r="AO111" s="119">
        <v>9.0000000000000107</v>
      </c>
      <c r="AP111" s="14">
        <f t="shared" si="30"/>
        <v>137</v>
      </c>
      <c r="AQ111" s="119">
        <v>5</v>
      </c>
      <c r="AR111" s="119"/>
      <c r="AS111" s="119"/>
      <c r="AT111" s="14">
        <f t="shared" si="43"/>
        <v>0</v>
      </c>
      <c r="AU111" s="14">
        <f t="shared" si="32"/>
        <v>0</v>
      </c>
      <c r="AV111" s="14">
        <f t="shared" si="33"/>
        <v>0</v>
      </c>
      <c r="AW111" s="14">
        <f t="shared" si="34"/>
        <v>0</v>
      </c>
      <c r="AX111" s="14">
        <f t="shared" si="35"/>
        <v>12</v>
      </c>
      <c r="AY111" s="14">
        <f t="shared" si="36"/>
        <v>0</v>
      </c>
      <c r="AZ111" s="14">
        <f t="shared" si="37"/>
        <v>0</v>
      </c>
      <c r="BA111" s="14">
        <f t="shared" si="38"/>
        <v>0</v>
      </c>
      <c r="BB111" s="14">
        <f t="shared" si="39"/>
        <v>6</v>
      </c>
      <c r="BC111" s="14">
        <f t="shared" si="40"/>
        <v>1</v>
      </c>
      <c r="BD111" s="14"/>
    </row>
    <row r="112" spans="1:56" ht="16.5" x14ac:dyDescent="0.2">
      <c r="A112" s="28">
        <v>64</v>
      </c>
      <c r="B112" s="28">
        <v>7</v>
      </c>
      <c r="C112" s="28">
        <v>4</v>
      </c>
      <c r="D112" s="19">
        <v>0.45</v>
      </c>
      <c r="H112" s="21">
        <f t="shared" si="48"/>
        <v>0.58250000000000002</v>
      </c>
      <c r="I112" s="21">
        <f t="shared" si="48"/>
        <v>0.20874999999999999</v>
      </c>
      <c r="J112" s="21">
        <f t="shared" si="48"/>
        <v>0</v>
      </c>
      <c r="K112" s="21">
        <f t="shared" si="48"/>
        <v>0</v>
      </c>
      <c r="L112" s="21">
        <f t="shared" si="48"/>
        <v>0</v>
      </c>
      <c r="M112" s="21">
        <f t="shared" si="48"/>
        <v>4.5000000000000005E-2</v>
      </c>
      <c r="N112" s="21">
        <f t="shared" si="48"/>
        <v>0</v>
      </c>
      <c r="O112" s="21">
        <f t="shared" si="48"/>
        <v>0</v>
      </c>
      <c r="P112" s="21">
        <f t="shared" si="48"/>
        <v>0</v>
      </c>
      <c r="Q112" s="21">
        <f t="shared" si="48"/>
        <v>0</v>
      </c>
      <c r="R112" s="34">
        <f t="shared" si="49"/>
        <v>54</v>
      </c>
      <c r="S112" s="34">
        <f t="shared" si="49"/>
        <v>37</v>
      </c>
      <c r="AL112" s="119">
        <v>48</v>
      </c>
      <c r="AM112" s="119">
        <v>3</v>
      </c>
      <c r="AN112" s="119" t="s">
        <v>977</v>
      </c>
      <c r="AO112" s="119">
        <v>9.0000000000000107</v>
      </c>
      <c r="AP112" s="14">
        <f t="shared" si="30"/>
        <v>140</v>
      </c>
      <c r="AQ112" s="119">
        <v>5</v>
      </c>
      <c r="AR112" s="119"/>
      <c r="AS112" s="119"/>
      <c r="AT112" s="14">
        <f t="shared" si="43"/>
        <v>0</v>
      </c>
      <c r="AU112" s="14">
        <f t="shared" si="32"/>
        <v>0</v>
      </c>
      <c r="AV112" s="14">
        <f t="shared" si="33"/>
        <v>0</v>
      </c>
      <c r="AW112" s="14">
        <f t="shared" si="34"/>
        <v>0</v>
      </c>
      <c r="AX112" s="14">
        <f t="shared" si="35"/>
        <v>12</v>
      </c>
      <c r="AY112" s="14">
        <f t="shared" si="36"/>
        <v>0</v>
      </c>
      <c r="AZ112" s="14">
        <f t="shared" si="37"/>
        <v>0</v>
      </c>
      <c r="BA112" s="14">
        <f t="shared" si="38"/>
        <v>0</v>
      </c>
      <c r="BB112" s="14">
        <f t="shared" si="39"/>
        <v>6</v>
      </c>
      <c r="BC112" s="14">
        <f t="shared" si="40"/>
        <v>1</v>
      </c>
      <c r="BD112" s="14"/>
    </row>
    <row r="113" spans="1:56" ht="16.5" x14ac:dyDescent="0.2">
      <c r="A113" s="28">
        <v>65</v>
      </c>
      <c r="B113" s="28">
        <v>7</v>
      </c>
      <c r="C113" s="28">
        <v>5</v>
      </c>
      <c r="D113" s="19">
        <v>0.5</v>
      </c>
      <c r="H113" s="21">
        <f t="shared" si="48"/>
        <v>0.57499999999999996</v>
      </c>
      <c r="I113" s="21">
        <f t="shared" si="48"/>
        <v>0.21249999999999999</v>
      </c>
      <c r="J113" s="21">
        <f t="shared" si="48"/>
        <v>0</v>
      </c>
      <c r="K113" s="21">
        <f t="shared" si="48"/>
        <v>0</v>
      </c>
      <c r="L113" s="21">
        <f t="shared" si="48"/>
        <v>0</v>
      </c>
      <c r="M113" s="21">
        <f t="shared" si="48"/>
        <v>0.05</v>
      </c>
      <c r="N113" s="21">
        <f t="shared" si="48"/>
        <v>0</v>
      </c>
      <c r="O113" s="21">
        <f t="shared" si="48"/>
        <v>0</v>
      </c>
      <c r="P113" s="21">
        <f t="shared" si="48"/>
        <v>0</v>
      </c>
      <c r="Q113" s="21">
        <f t="shared" si="48"/>
        <v>0</v>
      </c>
      <c r="R113" s="34">
        <f t="shared" si="49"/>
        <v>55</v>
      </c>
      <c r="S113" s="34">
        <f t="shared" si="49"/>
        <v>37</v>
      </c>
      <c r="AL113" s="119">
        <v>49</v>
      </c>
      <c r="AM113" s="119">
        <v>1</v>
      </c>
      <c r="AN113" s="119" t="s">
        <v>977</v>
      </c>
      <c r="AO113" s="119">
        <v>9.0000000000000107</v>
      </c>
      <c r="AP113" s="14">
        <f t="shared" si="30"/>
        <v>142</v>
      </c>
      <c r="AQ113" s="119">
        <v>5</v>
      </c>
      <c r="AR113" s="119"/>
      <c r="AS113" s="119"/>
      <c r="AT113" s="14">
        <f t="shared" si="43"/>
        <v>0</v>
      </c>
      <c r="AU113" s="14">
        <f t="shared" si="32"/>
        <v>0</v>
      </c>
      <c r="AV113" s="14">
        <f t="shared" si="33"/>
        <v>0</v>
      </c>
      <c r="AW113" s="14">
        <f t="shared" si="34"/>
        <v>0</v>
      </c>
      <c r="AX113" s="14">
        <f t="shared" si="35"/>
        <v>14</v>
      </c>
      <c r="AY113" s="14">
        <f t="shared" si="36"/>
        <v>0</v>
      </c>
      <c r="AZ113" s="14">
        <f t="shared" si="37"/>
        <v>0</v>
      </c>
      <c r="BA113" s="14">
        <f t="shared" si="38"/>
        <v>0</v>
      </c>
      <c r="BB113" s="14">
        <f t="shared" si="39"/>
        <v>7</v>
      </c>
      <c r="BC113" s="14">
        <f t="shared" si="40"/>
        <v>1</v>
      </c>
      <c r="BD113" s="14"/>
    </row>
    <row r="114" spans="1:56" ht="16.5" x14ac:dyDescent="0.2">
      <c r="A114" s="28">
        <v>66</v>
      </c>
      <c r="B114" s="28">
        <v>7</v>
      </c>
      <c r="C114" s="28">
        <v>6</v>
      </c>
      <c r="D114" s="19">
        <v>0.55000000000000004</v>
      </c>
      <c r="H114" s="21">
        <f t="shared" si="48"/>
        <v>0.5675</v>
      </c>
      <c r="I114" s="21">
        <f t="shared" si="48"/>
        <v>0.21625</v>
      </c>
      <c r="J114" s="21">
        <f t="shared" si="48"/>
        <v>0</v>
      </c>
      <c r="K114" s="21">
        <f t="shared" si="48"/>
        <v>0</v>
      </c>
      <c r="L114" s="21">
        <f t="shared" si="48"/>
        <v>0</v>
      </c>
      <c r="M114" s="21">
        <f t="shared" si="48"/>
        <v>5.5000000000000007E-2</v>
      </c>
      <c r="N114" s="21">
        <f t="shared" si="48"/>
        <v>0</v>
      </c>
      <c r="O114" s="21">
        <f t="shared" si="48"/>
        <v>0</v>
      </c>
      <c r="P114" s="21">
        <f t="shared" si="48"/>
        <v>0</v>
      </c>
      <c r="Q114" s="21">
        <f t="shared" si="48"/>
        <v>0</v>
      </c>
      <c r="R114" s="34">
        <f t="shared" si="49"/>
        <v>55</v>
      </c>
      <c r="S114" s="34">
        <f t="shared" si="49"/>
        <v>37</v>
      </c>
      <c r="AL114" s="119">
        <v>50</v>
      </c>
      <c r="AM114" s="119">
        <v>2</v>
      </c>
      <c r="AN114" s="119" t="s">
        <v>977</v>
      </c>
      <c r="AO114" s="119">
        <v>9.0000000000000107</v>
      </c>
      <c r="AP114" s="14">
        <f t="shared" si="30"/>
        <v>145</v>
      </c>
      <c r="AQ114" s="119">
        <v>5</v>
      </c>
      <c r="AR114" s="119"/>
      <c r="AS114" s="119"/>
      <c r="AT114" s="14">
        <f t="shared" si="43"/>
        <v>0</v>
      </c>
      <c r="AU114" s="14">
        <f t="shared" si="32"/>
        <v>0</v>
      </c>
      <c r="AV114" s="14">
        <f t="shared" si="33"/>
        <v>0</v>
      </c>
      <c r="AW114" s="14">
        <f t="shared" si="34"/>
        <v>0</v>
      </c>
      <c r="AX114" s="14">
        <f t="shared" si="35"/>
        <v>14</v>
      </c>
      <c r="AY114" s="14">
        <f t="shared" si="36"/>
        <v>0</v>
      </c>
      <c r="AZ114" s="14">
        <f t="shared" si="37"/>
        <v>0</v>
      </c>
      <c r="BA114" s="14">
        <f t="shared" si="38"/>
        <v>0</v>
      </c>
      <c r="BB114" s="14">
        <f t="shared" si="39"/>
        <v>8</v>
      </c>
      <c r="BC114" s="14">
        <f t="shared" si="40"/>
        <v>1</v>
      </c>
      <c r="BD114" s="14"/>
    </row>
    <row r="115" spans="1:56" ht="16.5" x14ac:dyDescent="0.2">
      <c r="A115" s="28">
        <v>67</v>
      </c>
      <c r="B115" s="28">
        <v>7</v>
      </c>
      <c r="C115" s="28">
        <v>7</v>
      </c>
      <c r="D115" s="19">
        <v>0.6</v>
      </c>
      <c r="H115" s="21">
        <f t="shared" si="48"/>
        <v>0.56000000000000005</v>
      </c>
      <c r="I115" s="21">
        <f t="shared" si="48"/>
        <v>0.21999999999999997</v>
      </c>
      <c r="J115" s="21">
        <f t="shared" si="48"/>
        <v>0</v>
      </c>
      <c r="K115" s="21">
        <f t="shared" si="48"/>
        <v>0</v>
      </c>
      <c r="L115" s="21">
        <f t="shared" si="48"/>
        <v>0</v>
      </c>
      <c r="M115" s="21">
        <f t="shared" si="48"/>
        <v>0.06</v>
      </c>
      <c r="N115" s="21">
        <f t="shared" si="48"/>
        <v>0</v>
      </c>
      <c r="O115" s="21">
        <f t="shared" si="48"/>
        <v>0</v>
      </c>
      <c r="P115" s="21">
        <f t="shared" si="48"/>
        <v>0</v>
      </c>
      <c r="Q115" s="21">
        <f t="shared" si="48"/>
        <v>0</v>
      </c>
      <c r="R115" s="34">
        <f t="shared" si="49"/>
        <v>56</v>
      </c>
      <c r="S115" s="34">
        <f t="shared" si="49"/>
        <v>38</v>
      </c>
      <c r="AL115" s="119">
        <v>51</v>
      </c>
      <c r="AM115" s="119">
        <v>3</v>
      </c>
      <c r="AN115" s="119" t="s">
        <v>977</v>
      </c>
      <c r="AO115" s="119">
        <v>9.0000000000000107</v>
      </c>
      <c r="AP115" s="14">
        <f t="shared" si="30"/>
        <v>147</v>
      </c>
      <c r="AQ115" s="119">
        <v>5</v>
      </c>
      <c r="AR115" s="119"/>
      <c r="AS115" s="119"/>
      <c r="AT115" s="14">
        <f t="shared" si="43"/>
        <v>0</v>
      </c>
      <c r="AU115" s="14">
        <f t="shared" si="32"/>
        <v>0</v>
      </c>
      <c r="AV115" s="14">
        <f t="shared" si="33"/>
        <v>0</v>
      </c>
      <c r="AW115" s="14">
        <f t="shared" si="34"/>
        <v>0</v>
      </c>
      <c r="AX115" s="14">
        <f t="shared" si="35"/>
        <v>14</v>
      </c>
      <c r="AY115" s="14">
        <f t="shared" si="36"/>
        <v>0</v>
      </c>
      <c r="AZ115" s="14">
        <f t="shared" si="37"/>
        <v>0</v>
      </c>
      <c r="BA115" s="14">
        <f t="shared" si="38"/>
        <v>0</v>
      </c>
      <c r="BB115" s="14">
        <f t="shared" si="39"/>
        <v>8</v>
      </c>
      <c r="BC115" s="14">
        <f t="shared" si="40"/>
        <v>1</v>
      </c>
      <c r="BD115" s="14"/>
    </row>
    <row r="116" spans="1:56" ht="16.5" x14ac:dyDescent="0.2">
      <c r="A116" s="28">
        <v>68</v>
      </c>
      <c r="B116" s="28">
        <v>7</v>
      </c>
      <c r="C116" s="28">
        <v>8</v>
      </c>
      <c r="D116" s="19">
        <v>0.65</v>
      </c>
      <c r="H116" s="21">
        <f t="shared" si="48"/>
        <v>0.55249999999999999</v>
      </c>
      <c r="I116" s="21">
        <f t="shared" si="48"/>
        <v>0.22375</v>
      </c>
      <c r="J116" s="21">
        <f t="shared" si="48"/>
        <v>0</v>
      </c>
      <c r="K116" s="21">
        <f t="shared" si="48"/>
        <v>0</v>
      </c>
      <c r="L116" s="21">
        <f t="shared" si="48"/>
        <v>0</v>
      </c>
      <c r="M116" s="21">
        <f t="shared" si="48"/>
        <v>6.5000000000000002E-2</v>
      </c>
      <c r="N116" s="21">
        <f t="shared" si="48"/>
        <v>0</v>
      </c>
      <c r="O116" s="21">
        <f t="shared" si="48"/>
        <v>0</v>
      </c>
      <c r="P116" s="21">
        <f t="shared" si="48"/>
        <v>0</v>
      </c>
      <c r="Q116" s="21">
        <f t="shared" si="48"/>
        <v>0</v>
      </c>
      <c r="R116" s="34">
        <f t="shared" si="49"/>
        <v>56</v>
      </c>
      <c r="S116" s="34">
        <f t="shared" si="49"/>
        <v>38</v>
      </c>
      <c r="AL116" s="119">
        <v>52</v>
      </c>
      <c r="AM116" s="119">
        <v>4</v>
      </c>
      <c r="AN116" s="119" t="s">
        <v>977</v>
      </c>
      <c r="AO116" s="119">
        <v>9.0000000000000107</v>
      </c>
      <c r="AP116" s="14">
        <f t="shared" si="30"/>
        <v>150</v>
      </c>
      <c r="AQ116" s="119">
        <v>5</v>
      </c>
      <c r="AR116" s="119"/>
      <c r="AS116" s="119"/>
      <c r="AT116" s="14">
        <f t="shared" si="43"/>
        <v>0</v>
      </c>
      <c r="AU116" s="14">
        <f t="shared" si="32"/>
        <v>0</v>
      </c>
      <c r="AV116" s="14">
        <f t="shared" si="33"/>
        <v>0</v>
      </c>
      <c r="AW116" s="14">
        <f t="shared" si="34"/>
        <v>0</v>
      </c>
      <c r="AX116" s="14">
        <f t="shared" si="35"/>
        <v>14</v>
      </c>
      <c r="AY116" s="14">
        <f t="shared" si="36"/>
        <v>0</v>
      </c>
      <c r="AZ116" s="14">
        <f t="shared" si="37"/>
        <v>0</v>
      </c>
      <c r="BA116" s="14">
        <f t="shared" si="38"/>
        <v>0</v>
      </c>
      <c r="BB116" s="14">
        <f t="shared" si="39"/>
        <v>8</v>
      </c>
      <c r="BC116" s="14">
        <f t="shared" si="40"/>
        <v>1</v>
      </c>
      <c r="BD116" s="14"/>
    </row>
    <row r="117" spans="1:56" ht="16.5" x14ac:dyDescent="0.2">
      <c r="A117" s="28">
        <v>69</v>
      </c>
      <c r="B117" s="28">
        <v>7</v>
      </c>
      <c r="C117" s="28">
        <v>9</v>
      </c>
      <c r="D117" s="19">
        <v>0.7</v>
      </c>
      <c r="H117" s="21">
        <f t="shared" si="48"/>
        <v>0.54500000000000004</v>
      </c>
      <c r="I117" s="21">
        <f t="shared" si="48"/>
        <v>0.22749999999999998</v>
      </c>
      <c r="J117" s="21">
        <f t="shared" si="48"/>
        <v>0</v>
      </c>
      <c r="K117" s="21">
        <f t="shared" si="48"/>
        <v>0</v>
      </c>
      <c r="L117" s="21">
        <f t="shared" si="48"/>
        <v>0</v>
      </c>
      <c r="M117" s="21">
        <f t="shared" si="48"/>
        <v>6.9999999999999993E-2</v>
      </c>
      <c r="N117" s="21">
        <f t="shared" si="48"/>
        <v>0</v>
      </c>
      <c r="O117" s="21">
        <f t="shared" si="48"/>
        <v>0</v>
      </c>
      <c r="P117" s="21">
        <f t="shared" si="48"/>
        <v>0</v>
      </c>
      <c r="Q117" s="21">
        <f t="shared" si="48"/>
        <v>0</v>
      </c>
      <c r="R117" s="34">
        <f t="shared" si="49"/>
        <v>57</v>
      </c>
      <c r="S117" s="34">
        <f t="shared" si="49"/>
        <v>38</v>
      </c>
    </row>
    <row r="118" spans="1:56" ht="16.5" x14ac:dyDescent="0.2">
      <c r="A118" s="28">
        <v>70</v>
      </c>
      <c r="B118" s="28">
        <v>7</v>
      </c>
      <c r="C118" s="28">
        <v>10</v>
      </c>
      <c r="D118" s="19">
        <v>0.75</v>
      </c>
      <c r="H118" s="21">
        <f t="shared" si="48"/>
        <v>0.53749999999999998</v>
      </c>
      <c r="I118" s="21">
        <f t="shared" si="48"/>
        <v>0.23125000000000001</v>
      </c>
      <c r="J118" s="21">
        <f t="shared" si="48"/>
        <v>0</v>
      </c>
      <c r="K118" s="21">
        <f t="shared" si="48"/>
        <v>0</v>
      </c>
      <c r="L118" s="21">
        <f t="shared" si="48"/>
        <v>0</v>
      </c>
      <c r="M118" s="21">
        <f t="shared" si="48"/>
        <v>7.5000000000000011E-2</v>
      </c>
      <c r="N118" s="21">
        <f t="shared" si="48"/>
        <v>0</v>
      </c>
      <c r="O118" s="21">
        <f t="shared" si="48"/>
        <v>0</v>
      </c>
      <c r="P118" s="21">
        <f t="shared" si="48"/>
        <v>0</v>
      </c>
      <c r="Q118" s="21">
        <f t="shared" si="48"/>
        <v>0</v>
      </c>
      <c r="R118" s="34">
        <f t="shared" si="49"/>
        <v>57</v>
      </c>
      <c r="S118" s="34">
        <f t="shared" si="49"/>
        <v>38</v>
      </c>
    </row>
    <row r="119" spans="1:56" ht="16.5" x14ac:dyDescent="0.2">
      <c r="A119" s="28">
        <v>71</v>
      </c>
      <c r="B119" s="28">
        <v>7</v>
      </c>
      <c r="C119" s="28">
        <v>11</v>
      </c>
      <c r="D119" s="19">
        <v>0.8</v>
      </c>
      <c r="H119" s="21">
        <f t="shared" ref="H119:Q128" si="50">(INDEX(H$7:H$27,$B119)*(1-$D119)+INDEX(H$7:H$27,$B119+1)*$D119)*H$4*$B$2</f>
        <v>0.53</v>
      </c>
      <c r="I119" s="21">
        <f t="shared" si="50"/>
        <v>0.23499999999999999</v>
      </c>
      <c r="J119" s="21">
        <f t="shared" si="50"/>
        <v>0</v>
      </c>
      <c r="K119" s="21">
        <f t="shared" si="50"/>
        <v>0</v>
      </c>
      <c r="L119" s="21">
        <f t="shared" si="50"/>
        <v>0</v>
      </c>
      <c r="M119" s="21">
        <f t="shared" si="50"/>
        <v>8.0000000000000016E-2</v>
      </c>
      <c r="N119" s="21">
        <f t="shared" si="50"/>
        <v>0</v>
      </c>
      <c r="O119" s="21">
        <f t="shared" si="50"/>
        <v>0</v>
      </c>
      <c r="P119" s="21">
        <f t="shared" si="50"/>
        <v>0</v>
      </c>
      <c r="Q119" s="21">
        <f t="shared" si="50"/>
        <v>0</v>
      </c>
      <c r="R119" s="34">
        <f t="shared" si="49"/>
        <v>58</v>
      </c>
      <c r="S119" s="34">
        <f t="shared" si="49"/>
        <v>39</v>
      </c>
    </row>
    <row r="120" spans="1:56" ht="16.5" x14ac:dyDescent="0.2">
      <c r="A120" s="28">
        <v>72</v>
      </c>
      <c r="B120" s="28">
        <v>7</v>
      </c>
      <c r="C120" s="28">
        <v>12</v>
      </c>
      <c r="D120" s="19">
        <v>0.85</v>
      </c>
      <c r="H120" s="21">
        <f t="shared" si="50"/>
        <v>0.52249999999999996</v>
      </c>
      <c r="I120" s="21">
        <f t="shared" si="50"/>
        <v>0.23874999999999999</v>
      </c>
      <c r="J120" s="21">
        <f t="shared" si="50"/>
        <v>0</v>
      </c>
      <c r="K120" s="21">
        <f t="shared" si="50"/>
        <v>0</v>
      </c>
      <c r="L120" s="21">
        <f t="shared" si="50"/>
        <v>0</v>
      </c>
      <c r="M120" s="21">
        <f t="shared" si="50"/>
        <v>8.5000000000000006E-2</v>
      </c>
      <c r="N120" s="21">
        <f t="shared" si="50"/>
        <v>0</v>
      </c>
      <c r="O120" s="21">
        <f t="shared" si="50"/>
        <v>0</v>
      </c>
      <c r="P120" s="21">
        <f t="shared" si="50"/>
        <v>0</v>
      </c>
      <c r="Q120" s="21">
        <f t="shared" si="50"/>
        <v>0</v>
      </c>
      <c r="R120" s="34">
        <f t="shared" si="49"/>
        <v>58</v>
      </c>
      <c r="S120" s="34">
        <f t="shared" si="49"/>
        <v>39</v>
      </c>
    </row>
    <row r="121" spans="1:56" ht="16.5" x14ac:dyDescent="0.2">
      <c r="A121" s="28">
        <v>73</v>
      </c>
      <c r="B121" s="28">
        <v>7</v>
      </c>
      <c r="C121" s="28">
        <v>13</v>
      </c>
      <c r="D121" s="19">
        <v>0.9</v>
      </c>
      <c r="H121" s="21">
        <f t="shared" si="50"/>
        <v>0.51500000000000001</v>
      </c>
      <c r="I121" s="21">
        <f t="shared" si="50"/>
        <v>0.24249999999999999</v>
      </c>
      <c r="J121" s="21">
        <f t="shared" si="50"/>
        <v>0</v>
      </c>
      <c r="K121" s="21">
        <f t="shared" si="50"/>
        <v>0</v>
      </c>
      <c r="L121" s="21">
        <f t="shared" si="50"/>
        <v>0</v>
      </c>
      <c r="M121" s="21">
        <f t="shared" si="50"/>
        <v>9.0000000000000011E-2</v>
      </c>
      <c r="N121" s="21">
        <f t="shared" si="50"/>
        <v>0</v>
      </c>
      <c r="O121" s="21">
        <f t="shared" si="50"/>
        <v>0</v>
      </c>
      <c r="P121" s="21">
        <f t="shared" si="50"/>
        <v>0</v>
      </c>
      <c r="Q121" s="21">
        <f t="shared" si="50"/>
        <v>0</v>
      </c>
      <c r="R121" s="34">
        <f t="shared" si="49"/>
        <v>59</v>
      </c>
      <c r="S121" s="34">
        <f t="shared" si="49"/>
        <v>39</v>
      </c>
    </row>
    <row r="122" spans="1:56" ht="16.5" x14ac:dyDescent="0.2">
      <c r="A122" s="28">
        <v>74</v>
      </c>
      <c r="B122" s="28">
        <v>7</v>
      </c>
      <c r="C122" s="28">
        <v>14</v>
      </c>
      <c r="D122" s="19">
        <v>0.95</v>
      </c>
      <c r="H122" s="21">
        <f t="shared" si="50"/>
        <v>0.50750000000000006</v>
      </c>
      <c r="I122" s="21">
        <f t="shared" si="50"/>
        <v>0.24625</v>
      </c>
      <c r="J122" s="21">
        <f t="shared" si="50"/>
        <v>0</v>
      </c>
      <c r="K122" s="21">
        <f t="shared" si="50"/>
        <v>0</v>
      </c>
      <c r="L122" s="21">
        <f t="shared" si="50"/>
        <v>0</v>
      </c>
      <c r="M122" s="21">
        <f t="shared" si="50"/>
        <v>9.5000000000000001E-2</v>
      </c>
      <c r="N122" s="21">
        <f t="shared" si="50"/>
        <v>0</v>
      </c>
      <c r="O122" s="21">
        <f t="shared" si="50"/>
        <v>0</v>
      </c>
      <c r="P122" s="21">
        <f t="shared" si="50"/>
        <v>0</v>
      </c>
      <c r="Q122" s="21">
        <f t="shared" si="50"/>
        <v>0</v>
      </c>
      <c r="R122" s="34">
        <f t="shared" si="49"/>
        <v>59</v>
      </c>
      <c r="S122" s="34">
        <f t="shared" si="49"/>
        <v>39</v>
      </c>
    </row>
    <row r="123" spans="1:56" ht="16.5" x14ac:dyDescent="0.2">
      <c r="A123" s="28">
        <v>75</v>
      </c>
      <c r="B123" s="28">
        <v>7</v>
      </c>
      <c r="C123" s="28">
        <v>15</v>
      </c>
      <c r="D123" s="19">
        <v>1</v>
      </c>
      <c r="H123" s="21">
        <f t="shared" si="50"/>
        <v>0.5</v>
      </c>
      <c r="I123" s="21">
        <f t="shared" si="50"/>
        <v>0.25</v>
      </c>
      <c r="J123" s="21">
        <f t="shared" si="50"/>
        <v>0</v>
      </c>
      <c r="K123" s="21">
        <f t="shared" si="50"/>
        <v>0</v>
      </c>
      <c r="L123" s="21">
        <f t="shared" si="50"/>
        <v>0</v>
      </c>
      <c r="M123" s="21">
        <f t="shared" si="50"/>
        <v>0.1</v>
      </c>
      <c r="N123" s="21">
        <f t="shared" si="50"/>
        <v>0</v>
      </c>
      <c r="O123" s="21">
        <f t="shared" si="50"/>
        <v>0</v>
      </c>
      <c r="P123" s="21">
        <f t="shared" si="50"/>
        <v>0</v>
      </c>
      <c r="Q123" s="21">
        <f t="shared" si="50"/>
        <v>0</v>
      </c>
      <c r="R123" s="34">
        <f t="shared" si="49"/>
        <v>60</v>
      </c>
      <c r="S123" s="34">
        <f t="shared" si="49"/>
        <v>40</v>
      </c>
    </row>
    <row r="124" spans="1:56" ht="16.5" x14ac:dyDescent="0.2">
      <c r="A124" s="28">
        <v>76</v>
      </c>
      <c r="B124" s="28">
        <v>8</v>
      </c>
      <c r="C124" s="28">
        <v>1</v>
      </c>
      <c r="D124" s="19">
        <v>0.3</v>
      </c>
      <c r="H124" s="21">
        <f t="shared" si="50"/>
        <v>0.45499999999999996</v>
      </c>
      <c r="I124" s="21">
        <f t="shared" si="50"/>
        <v>0.27249999999999996</v>
      </c>
      <c r="J124" s="21">
        <f t="shared" si="50"/>
        <v>0</v>
      </c>
      <c r="K124" s="21">
        <f t="shared" si="50"/>
        <v>0</v>
      </c>
      <c r="L124" s="21">
        <f t="shared" si="50"/>
        <v>0</v>
      </c>
      <c r="M124" s="21">
        <f t="shared" si="50"/>
        <v>0.13</v>
      </c>
      <c r="N124" s="21">
        <f t="shared" si="50"/>
        <v>0</v>
      </c>
      <c r="O124" s="21">
        <f t="shared" si="50"/>
        <v>0</v>
      </c>
      <c r="P124" s="21">
        <f t="shared" si="50"/>
        <v>0</v>
      </c>
      <c r="Q124" s="21">
        <f t="shared" si="50"/>
        <v>0</v>
      </c>
      <c r="R124" s="34">
        <f t="shared" si="49"/>
        <v>63</v>
      </c>
      <c r="S124" s="34">
        <f t="shared" si="49"/>
        <v>41</v>
      </c>
    </row>
    <row r="125" spans="1:56" ht="16.5" x14ac:dyDescent="0.2">
      <c r="A125" s="28">
        <v>77</v>
      </c>
      <c r="B125" s="28">
        <v>8</v>
      </c>
      <c r="C125" s="28">
        <v>2</v>
      </c>
      <c r="D125" s="19">
        <v>0.35</v>
      </c>
      <c r="H125" s="21">
        <f t="shared" si="50"/>
        <v>0.44750000000000001</v>
      </c>
      <c r="I125" s="21">
        <f t="shared" si="50"/>
        <v>0.27625</v>
      </c>
      <c r="J125" s="21">
        <f t="shared" si="50"/>
        <v>0</v>
      </c>
      <c r="K125" s="21">
        <f t="shared" si="50"/>
        <v>0</v>
      </c>
      <c r="L125" s="21">
        <f t="shared" si="50"/>
        <v>0</v>
      </c>
      <c r="M125" s="21">
        <f t="shared" si="50"/>
        <v>0.13500000000000001</v>
      </c>
      <c r="N125" s="21">
        <f t="shared" si="50"/>
        <v>0</v>
      </c>
      <c r="O125" s="21">
        <f t="shared" si="50"/>
        <v>0</v>
      </c>
      <c r="P125" s="21">
        <f t="shared" si="50"/>
        <v>0</v>
      </c>
      <c r="Q125" s="21">
        <f t="shared" si="50"/>
        <v>0</v>
      </c>
      <c r="R125" s="34">
        <f t="shared" si="49"/>
        <v>63</v>
      </c>
      <c r="S125" s="34">
        <f t="shared" si="49"/>
        <v>41</v>
      </c>
    </row>
    <row r="126" spans="1:56" ht="16.5" x14ac:dyDescent="0.2">
      <c r="A126" s="28">
        <v>78</v>
      </c>
      <c r="B126" s="28">
        <v>8</v>
      </c>
      <c r="C126" s="28">
        <v>3</v>
      </c>
      <c r="D126" s="19">
        <v>0.4</v>
      </c>
      <c r="H126" s="21">
        <f t="shared" si="50"/>
        <v>0.43999999999999995</v>
      </c>
      <c r="I126" s="21">
        <f t="shared" si="50"/>
        <v>0.28000000000000003</v>
      </c>
      <c r="J126" s="21">
        <f t="shared" si="50"/>
        <v>0</v>
      </c>
      <c r="K126" s="21">
        <f t="shared" si="50"/>
        <v>0</v>
      </c>
      <c r="L126" s="21">
        <f t="shared" si="50"/>
        <v>0</v>
      </c>
      <c r="M126" s="21">
        <f t="shared" si="50"/>
        <v>0.14000000000000001</v>
      </c>
      <c r="N126" s="21">
        <f t="shared" si="50"/>
        <v>0</v>
      </c>
      <c r="O126" s="21">
        <f t="shared" si="50"/>
        <v>0</v>
      </c>
      <c r="P126" s="21">
        <f t="shared" si="50"/>
        <v>0</v>
      </c>
      <c r="Q126" s="21">
        <f t="shared" si="50"/>
        <v>0</v>
      </c>
      <c r="R126" s="34">
        <f t="shared" si="49"/>
        <v>64</v>
      </c>
      <c r="S126" s="34">
        <f t="shared" si="49"/>
        <v>42</v>
      </c>
    </row>
    <row r="127" spans="1:56" ht="16.5" x14ac:dyDescent="0.2">
      <c r="A127" s="28">
        <v>79</v>
      </c>
      <c r="B127" s="28">
        <v>8</v>
      </c>
      <c r="C127" s="28">
        <v>4</v>
      </c>
      <c r="D127" s="19">
        <v>0.45</v>
      </c>
      <c r="H127" s="21">
        <f t="shared" si="50"/>
        <v>0.4325</v>
      </c>
      <c r="I127" s="21">
        <f t="shared" si="50"/>
        <v>0.28375000000000006</v>
      </c>
      <c r="J127" s="21">
        <f t="shared" si="50"/>
        <v>0</v>
      </c>
      <c r="K127" s="21">
        <f t="shared" si="50"/>
        <v>0</v>
      </c>
      <c r="L127" s="21">
        <f t="shared" si="50"/>
        <v>0</v>
      </c>
      <c r="M127" s="21">
        <f t="shared" si="50"/>
        <v>0.14500000000000002</v>
      </c>
      <c r="N127" s="21">
        <f t="shared" si="50"/>
        <v>0</v>
      </c>
      <c r="O127" s="21">
        <f t="shared" si="50"/>
        <v>0</v>
      </c>
      <c r="P127" s="21">
        <f t="shared" si="50"/>
        <v>0</v>
      </c>
      <c r="Q127" s="21">
        <f t="shared" si="50"/>
        <v>0</v>
      </c>
      <c r="R127" s="34">
        <f t="shared" si="49"/>
        <v>64</v>
      </c>
      <c r="S127" s="34">
        <f t="shared" si="49"/>
        <v>42</v>
      </c>
    </row>
    <row r="128" spans="1:56" ht="16.5" x14ac:dyDescent="0.2">
      <c r="A128" s="28">
        <v>80</v>
      </c>
      <c r="B128" s="28">
        <v>8</v>
      </c>
      <c r="C128" s="28">
        <v>5</v>
      </c>
      <c r="D128" s="19">
        <v>0.5</v>
      </c>
      <c r="H128" s="21">
        <f t="shared" si="50"/>
        <v>0.42499999999999999</v>
      </c>
      <c r="I128" s="21">
        <f t="shared" si="50"/>
        <v>0.28749999999999998</v>
      </c>
      <c r="J128" s="21">
        <f t="shared" si="50"/>
        <v>0</v>
      </c>
      <c r="K128" s="21">
        <f t="shared" si="50"/>
        <v>0</v>
      </c>
      <c r="L128" s="21">
        <f t="shared" si="50"/>
        <v>0</v>
      </c>
      <c r="M128" s="21">
        <f t="shared" si="50"/>
        <v>0.15000000000000002</v>
      </c>
      <c r="N128" s="21">
        <f t="shared" si="50"/>
        <v>0</v>
      </c>
      <c r="O128" s="21">
        <f t="shared" si="50"/>
        <v>0</v>
      </c>
      <c r="P128" s="21">
        <f t="shared" si="50"/>
        <v>0</v>
      </c>
      <c r="Q128" s="21">
        <f t="shared" si="50"/>
        <v>0</v>
      </c>
      <c r="R128" s="34">
        <f t="shared" si="49"/>
        <v>65</v>
      </c>
      <c r="S128" s="34">
        <f t="shared" si="49"/>
        <v>42</v>
      </c>
    </row>
    <row r="129" spans="1:19" ht="16.5" x14ac:dyDescent="0.2">
      <c r="A129" s="28">
        <v>81</v>
      </c>
      <c r="B129" s="28">
        <v>8</v>
      </c>
      <c r="C129" s="28">
        <v>6</v>
      </c>
      <c r="D129" s="19">
        <v>0.55000000000000004</v>
      </c>
      <c r="H129" s="21">
        <f t="shared" ref="H129:Q138" si="51">(INDEX(H$7:H$27,$B129)*(1-$D129)+INDEX(H$7:H$27,$B129+1)*$D129)*H$4*$B$2</f>
        <v>0.41749999999999998</v>
      </c>
      <c r="I129" s="21">
        <f t="shared" si="51"/>
        <v>0.29125000000000001</v>
      </c>
      <c r="J129" s="21">
        <f t="shared" si="51"/>
        <v>0</v>
      </c>
      <c r="K129" s="21">
        <f t="shared" si="51"/>
        <v>0</v>
      </c>
      <c r="L129" s="21">
        <f t="shared" si="51"/>
        <v>0</v>
      </c>
      <c r="M129" s="21">
        <f t="shared" si="51"/>
        <v>0.15500000000000003</v>
      </c>
      <c r="N129" s="21">
        <f t="shared" si="51"/>
        <v>0</v>
      </c>
      <c r="O129" s="21">
        <f t="shared" si="51"/>
        <v>0</v>
      </c>
      <c r="P129" s="21">
        <f t="shared" si="51"/>
        <v>0</v>
      </c>
      <c r="Q129" s="21">
        <f t="shared" si="51"/>
        <v>0</v>
      </c>
      <c r="R129" s="34">
        <f t="shared" ref="R129:S148" si="52">INT((INDEX(R$7:R$27,$B129)*(1-$D129)+INDEX(R$7:R$27,$B129+1)*$D129)*R$4*$B$2)</f>
        <v>65</v>
      </c>
      <c r="S129" s="34">
        <f t="shared" si="52"/>
        <v>42</v>
      </c>
    </row>
    <row r="130" spans="1:19" ht="16.5" x14ac:dyDescent="0.2">
      <c r="A130" s="28">
        <v>82</v>
      </c>
      <c r="B130" s="28">
        <v>8</v>
      </c>
      <c r="C130" s="28">
        <v>7</v>
      </c>
      <c r="D130" s="19">
        <v>0.6</v>
      </c>
      <c r="H130" s="21">
        <f t="shared" si="51"/>
        <v>0.41000000000000003</v>
      </c>
      <c r="I130" s="21">
        <f t="shared" si="51"/>
        <v>0.29500000000000004</v>
      </c>
      <c r="J130" s="21">
        <f t="shared" si="51"/>
        <v>0</v>
      </c>
      <c r="K130" s="21">
        <f t="shared" si="51"/>
        <v>0</v>
      </c>
      <c r="L130" s="21">
        <f t="shared" si="51"/>
        <v>0</v>
      </c>
      <c r="M130" s="21">
        <f t="shared" si="51"/>
        <v>0.16</v>
      </c>
      <c r="N130" s="21">
        <f t="shared" si="51"/>
        <v>0</v>
      </c>
      <c r="O130" s="21">
        <f t="shared" si="51"/>
        <v>0</v>
      </c>
      <c r="P130" s="21">
        <f t="shared" si="51"/>
        <v>0</v>
      </c>
      <c r="Q130" s="21">
        <f t="shared" si="51"/>
        <v>0</v>
      </c>
      <c r="R130" s="34">
        <f t="shared" si="52"/>
        <v>66</v>
      </c>
      <c r="S130" s="34">
        <f t="shared" si="52"/>
        <v>43</v>
      </c>
    </row>
    <row r="131" spans="1:19" ht="16.5" x14ac:dyDescent="0.2">
      <c r="A131" s="28">
        <v>83</v>
      </c>
      <c r="B131" s="28">
        <v>8</v>
      </c>
      <c r="C131" s="28">
        <v>8</v>
      </c>
      <c r="D131" s="19">
        <v>0.65</v>
      </c>
      <c r="H131" s="21">
        <f t="shared" si="51"/>
        <v>0.40249999999999997</v>
      </c>
      <c r="I131" s="21">
        <f t="shared" si="51"/>
        <v>0.29875000000000002</v>
      </c>
      <c r="J131" s="21">
        <f t="shared" si="51"/>
        <v>0</v>
      </c>
      <c r="K131" s="21">
        <f t="shared" si="51"/>
        <v>0</v>
      </c>
      <c r="L131" s="21">
        <f t="shared" si="51"/>
        <v>0</v>
      </c>
      <c r="M131" s="21">
        <f t="shared" si="51"/>
        <v>0.16500000000000001</v>
      </c>
      <c r="N131" s="21">
        <f t="shared" si="51"/>
        <v>0</v>
      </c>
      <c r="O131" s="21">
        <f t="shared" si="51"/>
        <v>0</v>
      </c>
      <c r="P131" s="21">
        <f t="shared" si="51"/>
        <v>0</v>
      </c>
      <c r="Q131" s="21">
        <f t="shared" si="51"/>
        <v>0</v>
      </c>
      <c r="R131" s="34">
        <f t="shared" si="52"/>
        <v>66</v>
      </c>
      <c r="S131" s="34">
        <f t="shared" si="52"/>
        <v>43</v>
      </c>
    </row>
    <row r="132" spans="1:19" ht="16.5" x14ac:dyDescent="0.2">
      <c r="A132" s="28">
        <v>84</v>
      </c>
      <c r="B132" s="28">
        <v>8</v>
      </c>
      <c r="C132" s="28">
        <v>9</v>
      </c>
      <c r="D132" s="19">
        <v>0.7</v>
      </c>
      <c r="H132" s="21">
        <f t="shared" si="51"/>
        <v>0.39500000000000002</v>
      </c>
      <c r="I132" s="21">
        <f t="shared" si="51"/>
        <v>0.30249999999999999</v>
      </c>
      <c r="J132" s="21">
        <f t="shared" si="51"/>
        <v>0</v>
      </c>
      <c r="K132" s="21">
        <f t="shared" si="51"/>
        <v>0</v>
      </c>
      <c r="L132" s="21">
        <f t="shared" si="51"/>
        <v>0</v>
      </c>
      <c r="M132" s="21">
        <f t="shared" si="51"/>
        <v>0.16999999999999998</v>
      </c>
      <c r="N132" s="21">
        <f t="shared" si="51"/>
        <v>0</v>
      </c>
      <c r="O132" s="21">
        <f t="shared" si="51"/>
        <v>0</v>
      </c>
      <c r="P132" s="21">
        <f t="shared" si="51"/>
        <v>0</v>
      </c>
      <c r="Q132" s="21">
        <f t="shared" si="51"/>
        <v>0</v>
      </c>
      <c r="R132" s="34">
        <f t="shared" si="52"/>
        <v>67</v>
      </c>
      <c r="S132" s="34">
        <f t="shared" si="52"/>
        <v>43</v>
      </c>
    </row>
    <row r="133" spans="1:19" ht="16.5" x14ac:dyDescent="0.2">
      <c r="A133" s="28">
        <v>85</v>
      </c>
      <c r="B133" s="28">
        <v>8</v>
      </c>
      <c r="C133" s="28">
        <v>10</v>
      </c>
      <c r="D133" s="19">
        <v>0.75</v>
      </c>
      <c r="H133" s="21">
        <f t="shared" si="51"/>
        <v>0.38749999999999996</v>
      </c>
      <c r="I133" s="21">
        <f t="shared" si="51"/>
        <v>0.30625000000000002</v>
      </c>
      <c r="J133" s="21">
        <f t="shared" si="51"/>
        <v>0</v>
      </c>
      <c r="K133" s="21">
        <f t="shared" si="51"/>
        <v>0</v>
      </c>
      <c r="L133" s="21">
        <f t="shared" si="51"/>
        <v>0</v>
      </c>
      <c r="M133" s="21">
        <f t="shared" si="51"/>
        <v>0.17500000000000002</v>
      </c>
      <c r="N133" s="21">
        <f t="shared" si="51"/>
        <v>0</v>
      </c>
      <c r="O133" s="21">
        <f t="shared" si="51"/>
        <v>0</v>
      </c>
      <c r="P133" s="21">
        <f t="shared" si="51"/>
        <v>0</v>
      </c>
      <c r="Q133" s="21">
        <f t="shared" si="51"/>
        <v>0</v>
      </c>
      <c r="R133" s="34">
        <f t="shared" si="52"/>
        <v>67</v>
      </c>
      <c r="S133" s="34">
        <f t="shared" si="52"/>
        <v>43</v>
      </c>
    </row>
    <row r="134" spans="1:19" ht="16.5" x14ac:dyDescent="0.2">
      <c r="A134" s="28">
        <v>86</v>
      </c>
      <c r="B134" s="28">
        <v>8</v>
      </c>
      <c r="C134" s="28">
        <v>11</v>
      </c>
      <c r="D134" s="19">
        <v>0.8</v>
      </c>
      <c r="H134" s="21">
        <f t="shared" si="51"/>
        <v>0.37999999999999995</v>
      </c>
      <c r="I134" s="21">
        <f t="shared" si="51"/>
        <v>0.31</v>
      </c>
      <c r="J134" s="21">
        <f t="shared" si="51"/>
        <v>0</v>
      </c>
      <c r="K134" s="21">
        <f t="shared" si="51"/>
        <v>0</v>
      </c>
      <c r="L134" s="21">
        <f t="shared" si="51"/>
        <v>0</v>
      </c>
      <c r="M134" s="21">
        <f t="shared" si="51"/>
        <v>0.18000000000000002</v>
      </c>
      <c r="N134" s="21">
        <f t="shared" si="51"/>
        <v>0</v>
      </c>
      <c r="O134" s="21">
        <f t="shared" si="51"/>
        <v>0</v>
      </c>
      <c r="P134" s="21">
        <f t="shared" si="51"/>
        <v>0</v>
      </c>
      <c r="Q134" s="21">
        <f t="shared" si="51"/>
        <v>0</v>
      </c>
      <c r="R134" s="34">
        <f t="shared" si="52"/>
        <v>68</v>
      </c>
      <c r="S134" s="34">
        <f t="shared" si="52"/>
        <v>44</v>
      </c>
    </row>
    <row r="135" spans="1:19" ht="16.5" x14ac:dyDescent="0.2">
      <c r="A135" s="28">
        <v>87</v>
      </c>
      <c r="B135" s="28">
        <v>8</v>
      </c>
      <c r="C135" s="28">
        <v>12</v>
      </c>
      <c r="D135" s="19">
        <v>0.85</v>
      </c>
      <c r="H135" s="21">
        <f t="shared" si="51"/>
        <v>0.3725</v>
      </c>
      <c r="I135" s="21">
        <f t="shared" si="51"/>
        <v>0.31374999999999997</v>
      </c>
      <c r="J135" s="21">
        <f t="shared" si="51"/>
        <v>0</v>
      </c>
      <c r="K135" s="21">
        <f t="shared" si="51"/>
        <v>0</v>
      </c>
      <c r="L135" s="21">
        <f t="shared" si="51"/>
        <v>0</v>
      </c>
      <c r="M135" s="21">
        <f t="shared" si="51"/>
        <v>0.18500000000000003</v>
      </c>
      <c r="N135" s="21">
        <f t="shared" si="51"/>
        <v>0</v>
      </c>
      <c r="O135" s="21">
        <f t="shared" si="51"/>
        <v>0</v>
      </c>
      <c r="P135" s="21">
        <f t="shared" si="51"/>
        <v>0</v>
      </c>
      <c r="Q135" s="21">
        <f t="shared" si="51"/>
        <v>0</v>
      </c>
      <c r="R135" s="34">
        <f t="shared" si="52"/>
        <v>68</v>
      </c>
      <c r="S135" s="34">
        <f t="shared" si="52"/>
        <v>44</v>
      </c>
    </row>
    <row r="136" spans="1:19" ht="16.5" x14ac:dyDescent="0.2">
      <c r="A136" s="28">
        <v>88</v>
      </c>
      <c r="B136" s="28">
        <v>8</v>
      </c>
      <c r="C136" s="28">
        <v>13</v>
      </c>
      <c r="D136" s="19">
        <v>0.9</v>
      </c>
      <c r="H136" s="21">
        <f t="shared" si="51"/>
        <v>0.36499999999999999</v>
      </c>
      <c r="I136" s="21">
        <f t="shared" si="51"/>
        <v>0.3175</v>
      </c>
      <c r="J136" s="21">
        <f t="shared" si="51"/>
        <v>0</v>
      </c>
      <c r="K136" s="21">
        <f t="shared" si="51"/>
        <v>0</v>
      </c>
      <c r="L136" s="21">
        <f t="shared" si="51"/>
        <v>0</v>
      </c>
      <c r="M136" s="21">
        <f t="shared" si="51"/>
        <v>0.19000000000000003</v>
      </c>
      <c r="N136" s="21">
        <f t="shared" si="51"/>
        <v>0</v>
      </c>
      <c r="O136" s="21">
        <f t="shared" si="51"/>
        <v>0</v>
      </c>
      <c r="P136" s="21">
        <f t="shared" si="51"/>
        <v>0</v>
      </c>
      <c r="Q136" s="21">
        <f t="shared" si="51"/>
        <v>0</v>
      </c>
      <c r="R136" s="34">
        <f t="shared" si="52"/>
        <v>69</v>
      </c>
      <c r="S136" s="34">
        <f t="shared" si="52"/>
        <v>44</v>
      </c>
    </row>
    <row r="137" spans="1:19" ht="16.5" x14ac:dyDescent="0.2">
      <c r="A137" s="28">
        <v>89</v>
      </c>
      <c r="B137" s="28">
        <v>8</v>
      </c>
      <c r="C137" s="28">
        <v>14</v>
      </c>
      <c r="D137" s="19">
        <v>0.95</v>
      </c>
      <c r="H137" s="21">
        <f t="shared" si="51"/>
        <v>0.35749999999999998</v>
      </c>
      <c r="I137" s="21">
        <f t="shared" si="51"/>
        <v>0.32124999999999998</v>
      </c>
      <c r="J137" s="21">
        <f t="shared" si="51"/>
        <v>0</v>
      </c>
      <c r="K137" s="21">
        <f t="shared" si="51"/>
        <v>0</v>
      </c>
      <c r="L137" s="21">
        <f t="shared" si="51"/>
        <v>0</v>
      </c>
      <c r="M137" s="21">
        <f t="shared" si="51"/>
        <v>0.19500000000000001</v>
      </c>
      <c r="N137" s="21">
        <f t="shared" si="51"/>
        <v>0</v>
      </c>
      <c r="O137" s="21">
        <f t="shared" si="51"/>
        <v>0</v>
      </c>
      <c r="P137" s="21">
        <f t="shared" si="51"/>
        <v>0</v>
      </c>
      <c r="Q137" s="21">
        <f t="shared" si="51"/>
        <v>0</v>
      </c>
      <c r="R137" s="34">
        <f t="shared" si="52"/>
        <v>69</v>
      </c>
      <c r="S137" s="34">
        <f t="shared" si="52"/>
        <v>44</v>
      </c>
    </row>
    <row r="138" spans="1:19" ht="16.5" x14ac:dyDescent="0.2">
      <c r="A138" s="28">
        <v>90</v>
      </c>
      <c r="B138" s="28">
        <v>8</v>
      </c>
      <c r="C138" s="28">
        <v>15</v>
      </c>
      <c r="D138" s="19">
        <v>1</v>
      </c>
      <c r="H138" s="21">
        <f t="shared" si="51"/>
        <v>0.35</v>
      </c>
      <c r="I138" s="21">
        <f t="shared" si="51"/>
        <v>0.32500000000000001</v>
      </c>
      <c r="J138" s="21">
        <f t="shared" si="51"/>
        <v>0</v>
      </c>
      <c r="K138" s="21">
        <f t="shared" si="51"/>
        <v>0</v>
      </c>
      <c r="L138" s="21">
        <f t="shared" si="51"/>
        <v>0</v>
      </c>
      <c r="M138" s="21">
        <f t="shared" si="51"/>
        <v>0.2</v>
      </c>
      <c r="N138" s="21">
        <f t="shared" si="51"/>
        <v>0</v>
      </c>
      <c r="O138" s="21">
        <f t="shared" si="51"/>
        <v>0</v>
      </c>
      <c r="P138" s="21">
        <f t="shared" si="51"/>
        <v>0</v>
      </c>
      <c r="Q138" s="21">
        <f t="shared" si="51"/>
        <v>0</v>
      </c>
      <c r="R138" s="34">
        <f t="shared" si="52"/>
        <v>70</v>
      </c>
      <c r="S138" s="34">
        <f t="shared" si="52"/>
        <v>45</v>
      </c>
    </row>
    <row r="139" spans="1:19" ht="16.5" x14ac:dyDescent="0.2">
      <c r="A139" s="28">
        <v>91</v>
      </c>
      <c r="B139" s="28">
        <v>9</v>
      </c>
      <c r="C139" s="28">
        <v>1</v>
      </c>
      <c r="D139" s="19">
        <v>0.3</v>
      </c>
      <c r="H139" s="21">
        <f t="shared" ref="H139:Q148" si="53">(INDEX(H$7:H$27,$B139)*(1-$D139)+INDEX(H$7:H$27,$B139+1)*$D139)*H$4*$B$2</f>
        <v>0.30499999999999994</v>
      </c>
      <c r="I139" s="21">
        <f t="shared" si="53"/>
        <v>0.34749999999999998</v>
      </c>
      <c r="J139" s="21">
        <f t="shared" si="53"/>
        <v>0</v>
      </c>
      <c r="K139" s="21">
        <f t="shared" si="53"/>
        <v>0</v>
      </c>
      <c r="L139" s="21">
        <f t="shared" si="53"/>
        <v>0</v>
      </c>
      <c r="M139" s="21">
        <f t="shared" si="53"/>
        <v>0.22999999999999998</v>
      </c>
      <c r="N139" s="21">
        <f t="shared" si="53"/>
        <v>0</v>
      </c>
      <c r="O139" s="21">
        <f t="shared" si="53"/>
        <v>0</v>
      </c>
      <c r="P139" s="21">
        <f t="shared" si="53"/>
        <v>0</v>
      </c>
      <c r="Q139" s="21">
        <f t="shared" si="53"/>
        <v>0</v>
      </c>
      <c r="R139" s="34">
        <f t="shared" si="52"/>
        <v>73</v>
      </c>
      <c r="S139" s="34">
        <f t="shared" si="52"/>
        <v>46</v>
      </c>
    </row>
    <row r="140" spans="1:19" ht="16.5" x14ac:dyDescent="0.2">
      <c r="A140" s="28">
        <v>92</v>
      </c>
      <c r="B140" s="28">
        <v>9</v>
      </c>
      <c r="C140" s="28">
        <v>2</v>
      </c>
      <c r="D140" s="19">
        <v>0.35</v>
      </c>
      <c r="H140" s="21">
        <f t="shared" si="53"/>
        <v>0.29749999999999999</v>
      </c>
      <c r="I140" s="21">
        <f t="shared" si="53"/>
        <v>0.35125000000000001</v>
      </c>
      <c r="J140" s="21">
        <f t="shared" si="53"/>
        <v>0</v>
      </c>
      <c r="K140" s="21">
        <f t="shared" si="53"/>
        <v>0</v>
      </c>
      <c r="L140" s="21">
        <f t="shared" si="53"/>
        <v>0</v>
      </c>
      <c r="M140" s="21">
        <f t="shared" si="53"/>
        <v>0.23499999999999999</v>
      </c>
      <c r="N140" s="21">
        <f t="shared" si="53"/>
        <v>0</v>
      </c>
      <c r="O140" s="21">
        <f t="shared" si="53"/>
        <v>0</v>
      </c>
      <c r="P140" s="21">
        <f t="shared" si="53"/>
        <v>0</v>
      </c>
      <c r="Q140" s="21">
        <f t="shared" si="53"/>
        <v>0</v>
      </c>
      <c r="R140" s="34">
        <f t="shared" si="52"/>
        <v>73</v>
      </c>
      <c r="S140" s="34">
        <f t="shared" si="52"/>
        <v>46</v>
      </c>
    </row>
    <row r="141" spans="1:19" ht="16.5" x14ac:dyDescent="0.2">
      <c r="A141" s="28">
        <v>93</v>
      </c>
      <c r="B141" s="28">
        <v>9</v>
      </c>
      <c r="C141" s="28">
        <v>3</v>
      </c>
      <c r="D141" s="19">
        <v>0.4</v>
      </c>
      <c r="H141" s="21">
        <f t="shared" si="53"/>
        <v>0.29000000000000004</v>
      </c>
      <c r="I141" s="21">
        <f t="shared" si="53"/>
        <v>0.35500000000000004</v>
      </c>
      <c r="J141" s="21">
        <f t="shared" si="53"/>
        <v>0</v>
      </c>
      <c r="K141" s="21">
        <f t="shared" si="53"/>
        <v>0</v>
      </c>
      <c r="L141" s="21">
        <f t="shared" si="53"/>
        <v>0</v>
      </c>
      <c r="M141" s="21">
        <f t="shared" si="53"/>
        <v>0.24</v>
      </c>
      <c r="N141" s="21">
        <f t="shared" si="53"/>
        <v>0</v>
      </c>
      <c r="O141" s="21">
        <f t="shared" si="53"/>
        <v>0</v>
      </c>
      <c r="P141" s="21">
        <f t="shared" si="53"/>
        <v>0</v>
      </c>
      <c r="Q141" s="21">
        <f t="shared" si="53"/>
        <v>0</v>
      </c>
      <c r="R141" s="34">
        <f t="shared" si="52"/>
        <v>74</v>
      </c>
      <c r="S141" s="34">
        <f t="shared" si="52"/>
        <v>47</v>
      </c>
    </row>
    <row r="142" spans="1:19" ht="16.5" x14ac:dyDescent="0.2">
      <c r="A142" s="28">
        <v>94</v>
      </c>
      <c r="B142" s="28">
        <v>9</v>
      </c>
      <c r="C142" s="28">
        <v>4</v>
      </c>
      <c r="D142" s="19">
        <v>0.45</v>
      </c>
      <c r="H142" s="21">
        <f t="shared" si="53"/>
        <v>0.28250000000000003</v>
      </c>
      <c r="I142" s="21">
        <f t="shared" si="53"/>
        <v>0.35875000000000001</v>
      </c>
      <c r="J142" s="21">
        <f t="shared" si="53"/>
        <v>0</v>
      </c>
      <c r="K142" s="21">
        <f t="shared" si="53"/>
        <v>0</v>
      </c>
      <c r="L142" s="21">
        <f t="shared" si="53"/>
        <v>0</v>
      </c>
      <c r="M142" s="21">
        <f t="shared" si="53"/>
        <v>0.24500000000000002</v>
      </c>
      <c r="N142" s="21">
        <f t="shared" si="53"/>
        <v>0</v>
      </c>
      <c r="O142" s="21">
        <f t="shared" si="53"/>
        <v>0</v>
      </c>
      <c r="P142" s="21">
        <f t="shared" si="53"/>
        <v>0</v>
      </c>
      <c r="Q142" s="21">
        <f t="shared" si="53"/>
        <v>0</v>
      </c>
      <c r="R142" s="34">
        <f t="shared" si="52"/>
        <v>74</v>
      </c>
      <c r="S142" s="34">
        <f t="shared" si="52"/>
        <v>47</v>
      </c>
    </row>
    <row r="143" spans="1:19" ht="16.5" x14ac:dyDescent="0.2">
      <c r="A143" s="28">
        <v>95</v>
      </c>
      <c r="B143" s="28">
        <v>9</v>
      </c>
      <c r="C143" s="28">
        <v>5</v>
      </c>
      <c r="D143" s="19">
        <v>0.5</v>
      </c>
      <c r="H143" s="21">
        <f t="shared" si="53"/>
        <v>0.27500000000000002</v>
      </c>
      <c r="I143" s="21">
        <f t="shared" si="53"/>
        <v>0.36250000000000004</v>
      </c>
      <c r="J143" s="21">
        <f t="shared" si="53"/>
        <v>0</v>
      </c>
      <c r="K143" s="21">
        <f t="shared" si="53"/>
        <v>0</v>
      </c>
      <c r="L143" s="21">
        <f t="shared" si="53"/>
        <v>0</v>
      </c>
      <c r="M143" s="21">
        <f t="shared" si="53"/>
        <v>0.25</v>
      </c>
      <c r="N143" s="21">
        <f t="shared" si="53"/>
        <v>0</v>
      </c>
      <c r="O143" s="21">
        <f t="shared" si="53"/>
        <v>0</v>
      </c>
      <c r="P143" s="21">
        <f t="shared" si="53"/>
        <v>0</v>
      </c>
      <c r="Q143" s="21">
        <f t="shared" si="53"/>
        <v>0</v>
      </c>
      <c r="R143" s="34">
        <f t="shared" si="52"/>
        <v>75</v>
      </c>
      <c r="S143" s="34">
        <f t="shared" si="52"/>
        <v>47</v>
      </c>
    </row>
    <row r="144" spans="1:19" ht="16.5" x14ac:dyDescent="0.2">
      <c r="A144" s="28">
        <v>96</v>
      </c>
      <c r="B144" s="28">
        <v>9</v>
      </c>
      <c r="C144" s="28">
        <v>6</v>
      </c>
      <c r="D144" s="19">
        <v>0.55000000000000004</v>
      </c>
      <c r="H144" s="21">
        <f t="shared" si="53"/>
        <v>0.26749999999999996</v>
      </c>
      <c r="I144" s="21">
        <f t="shared" si="53"/>
        <v>0.36625000000000002</v>
      </c>
      <c r="J144" s="21">
        <f t="shared" si="53"/>
        <v>0</v>
      </c>
      <c r="K144" s="21">
        <f t="shared" si="53"/>
        <v>0</v>
      </c>
      <c r="L144" s="21">
        <f t="shared" si="53"/>
        <v>0</v>
      </c>
      <c r="M144" s="21">
        <f t="shared" si="53"/>
        <v>0.255</v>
      </c>
      <c r="N144" s="21">
        <f t="shared" si="53"/>
        <v>0</v>
      </c>
      <c r="O144" s="21">
        <f t="shared" si="53"/>
        <v>0</v>
      </c>
      <c r="P144" s="21">
        <f t="shared" si="53"/>
        <v>0</v>
      </c>
      <c r="Q144" s="21">
        <f t="shared" si="53"/>
        <v>0</v>
      </c>
      <c r="R144" s="34">
        <f t="shared" si="52"/>
        <v>75</v>
      </c>
      <c r="S144" s="34">
        <f t="shared" si="52"/>
        <v>47</v>
      </c>
    </row>
    <row r="145" spans="1:19" ht="16.5" x14ac:dyDescent="0.2">
      <c r="A145" s="28">
        <v>97</v>
      </c>
      <c r="B145" s="28">
        <v>9</v>
      </c>
      <c r="C145" s="28">
        <v>7</v>
      </c>
      <c r="D145" s="19">
        <v>0.6</v>
      </c>
      <c r="H145" s="21">
        <f t="shared" si="53"/>
        <v>0.26</v>
      </c>
      <c r="I145" s="21">
        <f t="shared" si="53"/>
        <v>0.37</v>
      </c>
      <c r="J145" s="21">
        <f t="shared" si="53"/>
        <v>0</v>
      </c>
      <c r="K145" s="21">
        <f t="shared" si="53"/>
        <v>0</v>
      </c>
      <c r="L145" s="21">
        <f t="shared" si="53"/>
        <v>0</v>
      </c>
      <c r="M145" s="21">
        <f t="shared" si="53"/>
        <v>0.26</v>
      </c>
      <c r="N145" s="21">
        <f t="shared" si="53"/>
        <v>0</v>
      </c>
      <c r="O145" s="21">
        <f t="shared" si="53"/>
        <v>0</v>
      </c>
      <c r="P145" s="21">
        <f t="shared" si="53"/>
        <v>0</v>
      </c>
      <c r="Q145" s="21">
        <f t="shared" si="53"/>
        <v>0</v>
      </c>
      <c r="R145" s="34">
        <f t="shared" si="52"/>
        <v>76</v>
      </c>
      <c r="S145" s="34">
        <f t="shared" si="52"/>
        <v>48</v>
      </c>
    </row>
    <row r="146" spans="1:19" ht="16.5" x14ac:dyDescent="0.2">
      <c r="A146" s="28">
        <v>98</v>
      </c>
      <c r="B146" s="28">
        <v>9</v>
      </c>
      <c r="C146" s="28">
        <v>8</v>
      </c>
      <c r="D146" s="19">
        <v>0.65</v>
      </c>
      <c r="H146" s="21">
        <f t="shared" si="53"/>
        <v>0.2525</v>
      </c>
      <c r="I146" s="21">
        <f t="shared" si="53"/>
        <v>0.37375000000000003</v>
      </c>
      <c r="J146" s="21">
        <f t="shared" si="53"/>
        <v>0</v>
      </c>
      <c r="K146" s="21">
        <f t="shared" si="53"/>
        <v>0</v>
      </c>
      <c r="L146" s="21">
        <f t="shared" si="53"/>
        <v>0</v>
      </c>
      <c r="M146" s="21">
        <f t="shared" si="53"/>
        <v>0.26500000000000001</v>
      </c>
      <c r="N146" s="21">
        <f t="shared" si="53"/>
        <v>0</v>
      </c>
      <c r="O146" s="21">
        <f t="shared" si="53"/>
        <v>0</v>
      </c>
      <c r="P146" s="21">
        <f t="shared" si="53"/>
        <v>0</v>
      </c>
      <c r="Q146" s="21">
        <f t="shared" si="53"/>
        <v>0</v>
      </c>
      <c r="R146" s="34">
        <f t="shared" si="52"/>
        <v>76</v>
      </c>
      <c r="S146" s="34">
        <f t="shared" si="52"/>
        <v>48</v>
      </c>
    </row>
    <row r="147" spans="1:19" ht="16.5" x14ac:dyDescent="0.2">
      <c r="A147" s="28">
        <v>99</v>
      </c>
      <c r="B147" s="28">
        <v>9</v>
      </c>
      <c r="C147" s="28">
        <v>9</v>
      </c>
      <c r="D147" s="19">
        <v>0.7</v>
      </c>
      <c r="H147" s="21">
        <f t="shared" si="53"/>
        <v>0.245</v>
      </c>
      <c r="I147" s="21">
        <f t="shared" si="53"/>
        <v>0.3775</v>
      </c>
      <c r="J147" s="21">
        <f t="shared" si="53"/>
        <v>0</v>
      </c>
      <c r="K147" s="21">
        <f t="shared" si="53"/>
        <v>0</v>
      </c>
      <c r="L147" s="21">
        <f t="shared" si="53"/>
        <v>0</v>
      </c>
      <c r="M147" s="21">
        <f t="shared" si="53"/>
        <v>0.27</v>
      </c>
      <c r="N147" s="21">
        <f t="shared" si="53"/>
        <v>0</v>
      </c>
      <c r="O147" s="21">
        <f t="shared" si="53"/>
        <v>0</v>
      </c>
      <c r="P147" s="21">
        <f t="shared" si="53"/>
        <v>0</v>
      </c>
      <c r="Q147" s="21">
        <f t="shared" si="53"/>
        <v>0</v>
      </c>
      <c r="R147" s="34">
        <f t="shared" si="52"/>
        <v>77</v>
      </c>
      <c r="S147" s="34">
        <f t="shared" si="52"/>
        <v>48</v>
      </c>
    </row>
    <row r="148" spans="1:19" ht="16.5" x14ac:dyDescent="0.2">
      <c r="A148" s="28">
        <v>100</v>
      </c>
      <c r="B148" s="28">
        <v>9</v>
      </c>
      <c r="C148" s="28">
        <v>10</v>
      </c>
      <c r="D148" s="19">
        <v>0.75</v>
      </c>
      <c r="H148" s="21">
        <f t="shared" si="53"/>
        <v>0.23750000000000002</v>
      </c>
      <c r="I148" s="21">
        <f t="shared" si="53"/>
        <v>0.38125000000000003</v>
      </c>
      <c r="J148" s="21">
        <f t="shared" si="53"/>
        <v>0</v>
      </c>
      <c r="K148" s="21">
        <f t="shared" si="53"/>
        <v>0</v>
      </c>
      <c r="L148" s="21">
        <f t="shared" si="53"/>
        <v>0</v>
      </c>
      <c r="M148" s="21">
        <f t="shared" si="53"/>
        <v>0.27499999999999997</v>
      </c>
      <c r="N148" s="21">
        <f t="shared" si="53"/>
        <v>0</v>
      </c>
      <c r="O148" s="21">
        <f t="shared" si="53"/>
        <v>0</v>
      </c>
      <c r="P148" s="21">
        <f t="shared" si="53"/>
        <v>0</v>
      </c>
      <c r="Q148" s="21">
        <f t="shared" si="53"/>
        <v>0</v>
      </c>
      <c r="R148" s="34">
        <f t="shared" si="52"/>
        <v>77</v>
      </c>
      <c r="S148" s="34">
        <f t="shared" si="52"/>
        <v>48</v>
      </c>
    </row>
    <row r="149" spans="1:19" ht="16.5" x14ac:dyDescent="0.2">
      <c r="A149" s="28">
        <v>101</v>
      </c>
      <c r="B149" s="28">
        <v>9</v>
      </c>
      <c r="C149" s="28">
        <v>11</v>
      </c>
      <c r="D149" s="19">
        <v>0.8</v>
      </c>
      <c r="H149" s="21">
        <f t="shared" ref="H149:Q158" si="54">(INDEX(H$7:H$27,$B149)*(1-$D149)+INDEX(H$7:H$27,$B149+1)*$D149)*H$4*$B$2</f>
        <v>0.23</v>
      </c>
      <c r="I149" s="21">
        <f t="shared" si="54"/>
        <v>0.38500000000000006</v>
      </c>
      <c r="J149" s="21">
        <f t="shared" si="54"/>
        <v>0</v>
      </c>
      <c r="K149" s="21">
        <f t="shared" si="54"/>
        <v>0</v>
      </c>
      <c r="L149" s="21">
        <f t="shared" si="54"/>
        <v>0</v>
      </c>
      <c r="M149" s="21">
        <f t="shared" si="54"/>
        <v>0.27999999999999997</v>
      </c>
      <c r="N149" s="21">
        <f t="shared" si="54"/>
        <v>0</v>
      </c>
      <c r="O149" s="21">
        <f t="shared" si="54"/>
        <v>0</v>
      </c>
      <c r="P149" s="21">
        <f t="shared" si="54"/>
        <v>0</v>
      </c>
      <c r="Q149" s="21">
        <f t="shared" si="54"/>
        <v>0</v>
      </c>
      <c r="R149" s="34">
        <f t="shared" ref="R149:S168" si="55">INT((INDEX(R$7:R$27,$B149)*(1-$D149)+INDEX(R$7:R$27,$B149+1)*$D149)*R$4*$B$2)</f>
        <v>78</v>
      </c>
      <c r="S149" s="34">
        <f t="shared" si="55"/>
        <v>49</v>
      </c>
    </row>
    <row r="150" spans="1:19" ht="16.5" x14ac:dyDescent="0.2">
      <c r="A150" s="28">
        <v>102</v>
      </c>
      <c r="B150" s="28">
        <v>9</v>
      </c>
      <c r="C150" s="28">
        <v>12</v>
      </c>
      <c r="D150" s="19">
        <v>0.85</v>
      </c>
      <c r="H150" s="21">
        <f t="shared" si="54"/>
        <v>0.22250000000000003</v>
      </c>
      <c r="I150" s="21">
        <f t="shared" si="54"/>
        <v>0.38875000000000004</v>
      </c>
      <c r="J150" s="21">
        <f t="shared" si="54"/>
        <v>0</v>
      </c>
      <c r="K150" s="21">
        <f t="shared" si="54"/>
        <v>0</v>
      </c>
      <c r="L150" s="21">
        <f t="shared" si="54"/>
        <v>0</v>
      </c>
      <c r="M150" s="21">
        <f t="shared" si="54"/>
        <v>0.28500000000000003</v>
      </c>
      <c r="N150" s="21">
        <f t="shared" si="54"/>
        <v>0</v>
      </c>
      <c r="O150" s="21">
        <f t="shared" si="54"/>
        <v>0</v>
      </c>
      <c r="P150" s="21">
        <f t="shared" si="54"/>
        <v>0</v>
      </c>
      <c r="Q150" s="21">
        <f t="shared" si="54"/>
        <v>0</v>
      </c>
      <c r="R150" s="34">
        <f t="shared" si="55"/>
        <v>78</v>
      </c>
      <c r="S150" s="34">
        <f t="shared" si="55"/>
        <v>49</v>
      </c>
    </row>
    <row r="151" spans="1:19" ht="16.5" x14ac:dyDescent="0.2">
      <c r="A151" s="28">
        <v>103</v>
      </c>
      <c r="B151" s="28">
        <v>9</v>
      </c>
      <c r="C151" s="28">
        <v>13</v>
      </c>
      <c r="D151" s="19">
        <v>0.9</v>
      </c>
      <c r="H151" s="21">
        <f t="shared" si="54"/>
        <v>0.21500000000000002</v>
      </c>
      <c r="I151" s="21">
        <f t="shared" si="54"/>
        <v>0.39250000000000002</v>
      </c>
      <c r="J151" s="21">
        <f t="shared" si="54"/>
        <v>0</v>
      </c>
      <c r="K151" s="21">
        <f t="shared" si="54"/>
        <v>0</v>
      </c>
      <c r="L151" s="21">
        <f t="shared" si="54"/>
        <v>0</v>
      </c>
      <c r="M151" s="21">
        <f t="shared" si="54"/>
        <v>0.29000000000000004</v>
      </c>
      <c r="N151" s="21">
        <f t="shared" si="54"/>
        <v>0</v>
      </c>
      <c r="O151" s="21">
        <f t="shared" si="54"/>
        <v>0</v>
      </c>
      <c r="P151" s="21">
        <f t="shared" si="54"/>
        <v>0</v>
      </c>
      <c r="Q151" s="21">
        <f t="shared" si="54"/>
        <v>0</v>
      </c>
      <c r="R151" s="34">
        <f t="shared" si="55"/>
        <v>79</v>
      </c>
      <c r="S151" s="34">
        <f t="shared" si="55"/>
        <v>49</v>
      </c>
    </row>
    <row r="152" spans="1:19" ht="16.5" x14ac:dyDescent="0.2">
      <c r="A152" s="28">
        <v>104</v>
      </c>
      <c r="B152" s="28">
        <v>9</v>
      </c>
      <c r="C152" s="28">
        <v>14</v>
      </c>
      <c r="D152" s="19">
        <v>0.95</v>
      </c>
      <c r="H152" s="21">
        <f t="shared" si="54"/>
        <v>0.20750000000000002</v>
      </c>
      <c r="I152" s="21">
        <f t="shared" si="54"/>
        <v>0.39624999999999999</v>
      </c>
      <c r="J152" s="21">
        <f t="shared" si="54"/>
        <v>0</v>
      </c>
      <c r="K152" s="21">
        <f t="shared" si="54"/>
        <v>0</v>
      </c>
      <c r="L152" s="21">
        <f t="shared" si="54"/>
        <v>0</v>
      </c>
      <c r="M152" s="21">
        <f t="shared" si="54"/>
        <v>0.29499999999999998</v>
      </c>
      <c r="N152" s="21">
        <f t="shared" si="54"/>
        <v>0</v>
      </c>
      <c r="O152" s="21">
        <f t="shared" si="54"/>
        <v>0</v>
      </c>
      <c r="P152" s="21">
        <f t="shared" si="54"/>
        <v>0</v>
      </c>
      <c r="Q152" s="21">
        <f t="shared" si="54"/>
        <v>0</v>
      </c>
      <c r="R152" s="34">
        <f t="shared" si="55"/>
        <v>79</v>
      </c>
      <c r="S152" s="34">
        <f t="shared" si="55"/>
        <v>49</v>
      </c>
    </row>
    <row r="153" spans="1:19" ht="16.5" x14ac:dyDescent="0.2">
      <c r="A153" s="28">
        <v>105</v>
      </c>
      <c r="B153" s="28">
        <v>9</v>
      </c>
      <c r="C153" s="28">
        <v>15</v>
      </c>
      <c r="D153" s="19">
        <v>1</v>
      </c>
      <c r="H153" s="21">
        <f t="shared" si="54"/>
        <v>0.2</v>
      </c>
      <c r="I153" s="21">
        <f t="shared" si="54"/>
        <v>0.4</v>
      </c>
      <c r="J153" s="21">
        <f t="shared" si="54"/>
        <v>0</v>
      </c>
      <c r="K153" s="21">
        <f t="shared" si="54"/>
        <v>0</v>
      </c>
      <c r="L153" s="21">
        <f t="shared" si="54"/>
        <v>0</v>
      </c>
      <c r="M153" s="21">
        <f t="shared" si="54"/>
        <v>0.3</v>
      </c>
      <c r="N153" s="21">
        <f t="shared" si="54"/>
        <v>0</v>
      </c>
      <c r="O153" s="21">
        <f t="shared" si="54"/>
        <v>0</v>
      </c>
      <c r="P153" s="21">
        <f t="shared" si="54"/>
        <v>0</v>
      </c>
      <c r="Q153" s="21">
        <f t="shared" si="54"/>
        <v>0</v>
      </c>
      <c r="R153" s="34">
        <f t="shared" si="55"/>
        <v>80</v>
      </c>
      <c r="S153" s="34">
        <f t="shared" si="55"/>
        <v>50</v>
      </c>
    </row>
    <row r="154" spans="1:19" ht="16.5" x14ac:dyDescent="0.2">
      <c r="A154" s="28">
        <v>106</v>
      </c>
      <c r="B154" s="28">
        <v>10</v>
      </c>
      <c r="C154" s="28">
        <v>1</v>
      </c>
      <c r="D154" s="19">
        <v>0.3</v>
      </c>
      <c r="H154" s="21">
        <f t="shared" si="54"/>
        <v>0.13999999999999999</v>
      </c>
      <c r="I154" s="21">
        <f t="shared" si="54"/>
        <v>0.42999999999999994</v>
      </c>
      <c r="J154" s="21">
        <f t="shared" si="54"/>
        <v>0</v>
      </c>
      <c r="K154" s="21">
        <f t="shared" si="54"/>
        <v>0</v>
      </c>
      <c r="L154" s="21">
        <f t="shared" si="54"/>
        <v>0</v>
      </c>
      <c r="M154" s="21">
        <f t="shared" si="54"/>
        <v>0.32999999999999996</v>
      </c>
      <c r="N154" s="21">
        <f t="shared" si="54"/>
        <v>0</v>
      </c>
      <c r="O154" s="21">
        <f t="shared" si="54"/>
        <v>0</v>
      </c>
      <c r="P154" s="21">
        <f t="shared" si="54"/>
        <v>0</v>
      </c>
      <c r="Q154" s="21">
        <f t="shared" si="54"/>
        <v>0</v>
      </c>
      <c r="R154" s="34">
        <f t="shared" si="55"/>
        <v>83</v>
      </c>
      <c r="S154" s="34">
        <f t="shared" si="55"/>
        <v>51</v>
      </c>
    </row>
    <row r="155" spans="1:19" ht="16.5" x14ac:dyDescent="0.2">
      <c r="A155" s="28">
        <v>107</v>
      </c>
      <c r="B155" s="28">
        <v>10</v>
      </c>
      <c r="C155" s="28">
        <v>2</v>
      </c>
      <c r="D155" s="19">
        <v>0.35</v>
      </c>
      <c r="H155" s="21">
        <f t="shared" si="54"/>
        <v>0.13</v>
      </c>
      <c r="I155" s="21">
        <f t="shared" si="54"/>
        <v>0.435</v>
      </c>
      <c r="J155" s="21">
        <f t="shared" si="54"/>
        <v>0</v>
      </c>
      <c r="K155" s="21">
        <f t="shared" si="54"/>
        <v>0</v>
      </c>
      <c r="L155" s="21">
        <f t="shared" si="54"/>
        <v>0</v>
      </c>
      <c r="M155" s="21">
        <f t="shared" si="54"/>
        <v>0.33499999999999996</v>
      </c>
      <c r="N155" s="21">
        <f t="shared" si="54"/>
        <v>0</v>
      </c>
      <c r="O155" s="21">
        <f t="shared" si="54"/>
        <v>0</v>
      </c>
      <c r="P155" s="21">
        <f t="shared" si="54"/>
        <v>0</v>
      </c>
      <c r="Q155" s="21">
        <f t="shared" si="54"/>
        <v>0</v>
      </c>
      <c r="R155" s="34">
        <f t="shared" si="55"/>
        <v>83</v>
      </c>
      <c r="S155" s="34">
        <f t="shared" si="55"/>
        <v>51</v>
      </c>
    </row>
    <row r="156" spans="1:19" ht="16.5" x14ac:dyDescent="0.2">
      <c r="A156" s="28">
        <v>108</v>
      </c>
      <c r="B156" s="28">
        <v>10</v>
      </c>
      <c r="C156" s="28">
        <v>3</v>
      </c>
      <c r="D156" s="19">
        <v>0.4</v>
      </c>
      <c r="H156" s="21">
        <f t="shared" si="54"/>
        <v>0.12</v>
      </c>
      <c r="I156" s="21">
        <f t="shared" si="54"/>
        <v>0.44</v>
      </c>
      <c r="J156" s="21">
        <f t="shared" si="54"/>
        <v>0</v>
      </c>
      <c r="K156" s="21">
        <f t="shared" si="54"/>
        <v>0</v>
      </c>
      <c r="L156" s="21">
        <f t="shared" si="54"/>
        <v>0</v>
      </c>
      <c r="M156" s="21">
        <f t="shared" si="54"/>
        <v>0.34</v>
      </c>
      <c r="N156" s="21">
        <f t="shared" si="54"/>
        <v>0</v>
      </c>
      <c r="O156" s="21">
        <f t="shared" si="54"/>
        <v>0</v>
      </c>
      <c r="P156" s="21">
        <f t="shared" si="54"/>
        <v>0</v>
      </c>
      <c r="Q156" s="21">
        <f t="shared" si="54"/>
        <v>0</v>
      </c>
      <c r="R156" s="34">
        <f t="shared" si="55"/>
        <v>84</v>
      </c>
      <c r="S156" s="34">
        <f t="shared" si="55"/>
        <v>52</v>
      </c>
    </row>
    <row r="157" spans="1:19" ht="16.5" x14ac:dyDescent="0.2">
      <c r="A157" s="28">
        <v>109</v>
      </c>
      <c r="B157" s="28">
        <v>10</v>
      </c>
      <c r="C157" s="28">
        <v>4</v>
      </c>
      <c r="D157" s="19">
        <v>0.45</v>
      </c>
      <c r="H157" s="21">
        <f t="shared" si="54"/>
        <v>0.11000000000000001</v>
      </c>
      <c r="I157" s="21">
        <f t="shared" si="54"/>
        <v>0.44500000000000006</v>
      </c>
      <c r="J157" s="21">
        <f t="shared" si="54"/>
        <v>0</v>
      </c>
      <c r="K157" s="21">
        <f t="shared" si="54"/>
        <v>0</v>
      </c>
      <c r="L157" s="21">
        <f t="shared" si="54"/>
        <v>0</v>
      </c>
      <c r="M157" s="21">
        <f t="shared" si="54"/>
        <v>0.34500000000000003</v>
      </c>
      <c r="N157" s="21">
        <f t="shared" si="54"/>
        <v>0</v>
      </c>
      <c r="O157" s="21">
        <f t="shared" si="54"/>
        <v>0</v>
      </c>
      <c r="P157" s="21">
        <f t="shared" si="54"/>
        <v>0</v>
      </c>
      <c r="Q157" s="21">
        <f t="shared" si="54"/>
        <v>0</v>
      </c>
      <c r="R157" s="34">
        <f t="shared" si="55"/>
        <v>84</v>
      </c>
      <c r="S157" s="34">
        <f t="shared" si="55"/>
        <v>52</v>
      </c>
    </row>
    <row r="158" spans="1:19" ht="16.5" x14ac:dyDescent="0.2">
      <c r="A158" s="28">
        <v>110</v>
      </c>
      <c r="B158" s="28">
        <v>10</v>
      </c>
      <c r="C158" s="28">
        <v>5</v>
      </c>
      <c r="D158" s="19">
        <v>0.5</v>
      </c>
      <c r="H158" s="21">
        <f t="shared" si="54"/>
        <v>0.1</v>
      </c>
      <c r="I158" s="21">
        <f t="shared" si="54"/>
        <v>0.45</v>
      </c>
      <c r="J158" s="21">
        <f t="shared" si="54"/>
        <v>0</v>
      </c>
      <c r="K158" s="21">
        <f t="shared" si="54"/>
        <v>0</v>
      </c>
      <c r="L158" s="21">
        <f t="shared" si="54"/>
        <v>0</v>
      </c>
      <c r="M158" s="21">
        <f t="shared" si="54"/>
        <v>0.35</v>
      </c>
      <c r="N158" s="21">
        <f t="shared" si="54"/>
        <v>0</v>
      </c>
      <c r="O158" s="21">
        <f t="shared" si="54"/>
        <v>0</v>
      </c>
      <c r="P158" s="21">
        <f t="shared" si="54"/>
        <v>0</v>
      </c>
      <c r="Q158" s="21">
        <f t="shared" si="54"/>
        <v>0</v>
      </c>
      <c r="R158" s="34">
        <f t="shared" si="55"/>
        <v>85</v>
      </c>
      <c r="S158" s="34">
        <f t="shared" si="55"/>
        <v>52</v>
      </c>
    </row>
    <row r="159" spans="1:19" ht="16.5" x14ac:dyDescent="0.2">
      <c r="A159" s="28">
        <v>111</v>
      </c>
      <c r="B159" s="28">
        <v>10</v>
      </c>
      <c r="C159" s="28">
        <v>6</v>
      </c>
      <c r="D159" s="19">
        <v>0.55000000000000004</v>
      </c>
      <c r="H159" s="21">
        <f t="shared" ref="H159:Q168" si="56">(INDEX(H$7:H$27,$B159)*(1-$D159)+INDEX(H$7:H$27,$B159+1)*$D159)*H$4*$B$2</f>
        <v>0.09</v>
      </c>
      <c r="I159" s="21">
        <f t="shared" si="56"/>
        <v>0.45500000000000002</v>
      </c>
      <c r="J159" s="21">
        <f t="shared" si="56"/>
        <v>0</v>
      </c>
      <c r="K159" s="21">
        <f t="shared" si="56"/>
        <v>0</v>
      </c>
      <c r="L159" s="21">
        <f t="shared" si="56"/>
        <v>0</v>
      </c>
      <c r="M159" s="21">
        <f t="shared" si="56"/>
        <v>0.35499999999999998</v>
      </c>
      <c r="N159" s="21">
        <f t="shared" si="56"/>
        <v>0</v>
      </c>
      <c r="O159" s="21">
        <f t="shared" si="56"/>
        <v>0</v>
      </c>
      <c r="P159" s="21">
        <f t="shared" si="56"/>
        <v>0</v>
      </c>
      <c r="Q159" s="21">
        <f t="shared" si="56"/>
        <v>0</v>
      </c>
      <c r="R159" s="34">
        <f t="shared" si="55"/>
        <v>85</v>
      </c>
      <c r="S159" s="34">
        <f t="shared" si="55"/>
        <v>52</v>
      </c>
    </row>
    <row r="160" spans="1:19" ht="16.5" x14ac:dyDescent="0.2">
      <c r="A160" s="28">
        <v>112</v>
      </c>
      <c r="B160" s="28">
        <v>10</v>
      </c>
      <c r="C160" s="28">
        <v>7</v>
      </c>
      <c r="D160" s="19">
        <v>0.6</v>
      </c>
      <c r="H160" s="21">
        <f t="shared" si="56"/>
        <v>8.0000000000000016E-2</v>
      </c>
      <c r="I160" s="21">
        <f t="shared" si="56"/>
        <v>0.46</v>
      </c>
      <c r="J160" s="21">
        <f t="shared" si="56"/>
        <v>0</v>
      </c>
      <c r="K160" s="21">
        <f t="shared" si="56"/>
        <v>0</v>
      </c>
      <c r="L160" s="21">
        <f t="shared" si="56"/>
        <v>0</v>
      </c>
      <c r="M160" s="21">
        <f t="shared" si="56"/>
        <v>0.36</v>
      </c>
      <c r="N160" s="21">
        <f t="shared" si="56"/>
        <v>0</v>
      </c>
      <c r="O160" s="21">
        <f t="shared" si="56"/>
        <v>0</v>
      </c>
      <c r="P160" s="21">
        <f t="shared" si="56"/>
        <v>0</v>
      </c>
      <c r="Q160" s="21">
        <f t="shared" si="56"/>
        <v>0</v>
      </c>
      <c r="R160" s="34">
        <f t="shared" si="55"/>
        <v>86</v>
      </c>
      <c r="S160" s="34">
        <f t="shared" si="55"/>
        <v>53</v>
      </c>
    </row>
    <row r="161" spans="1:19" ht="16.5" x14ac:dyDescent="0.2">
      <c r="A161" s="28">
        <v>113</v>
      </c>
      <c r="B161" s="28">
        <v>10</v>
      </c>
      <c r="C161" s="28">
        <v>8</v>
      </c>
      <c r="D161" s="19">
        <v>0.65</v>
      </c>
      <c r="H161" s="21">
        <f t="shared" si="56"/>
        <v>6.9999999999999993E-2</v>
      </c>
      <c r="I161" s="21">
        <f t="shared" si="56"/>
        <v>0.46499999999999997</v>
      </c>
      <c r="J161" s="21">
        <f t="shared" si="56"/>
        <v>0</v>
      </c>
      <c r="K161" s="21">
        <f t="shared" si="56"/>
        <v>0</v>
      </c>
      <c r="L161" s="21">
        <f t="shared" si="56"/>
        <v>0</v>
      </c>
      <c r="M161" s="21">
        <f t="shared" si="56"/>
        <v>0.36499999999999999</v>
      </c>
      <c r="N161" s="21">
        <f t="shared" si="56"/>
        <v>0</v>
      </c>
      <c r="O161" s="21">
        <f t="shared" si="56"/>
        <v>0</v>
      </c>
      <c r="P161" s="21">
        <f t="shared" si="56"/>
        <v>0</v>
      </c>
      <c r="Q161" s="21">
        <f t="shared" si="56"/>
        <v>0</v>
      </c>
      <c r="R161" s="34">
        <f t="shared" si="55"/>
        <v>86</v>
      </c>
      <c r="S161" s="34">
        <f t="shared" si="55"/>
        <v>53</v>
      </c>
    </row>
    <row r="162" spans="1:19" ht="16.5" x14ac:dyDescent="0.2">
      <c r="A162" s="28">
        <v>114</v>
      </c>
      <c r="B162" s="28">
        <v>10</v>
      </c>
      <c r="C162" s="28">
        <v>9</v>
      </c>
      <c r="D162" s="19">
        <v>0.7</v>
      </c>
      <c r="H162" s="21">
        <f t="shared" si="56"/>
        <v>6.0000000000000012E-2</v>
      </c>
      <c r="I162" s="21">
        <f t="shared" si="56"/>
        <v>0.47</v>
      </c>
      <c r="J162" s="21">
        <f t="shared" si="56"/>
        <v>0</v>
      </c>
      <c r="K162" s="21">
        <f t="shared" si="56"/>
        <v>0</v>
      </c>
      <c r="L162" s="21">
        <f t="shared" si="56"/>
        <v>0</v>
      </c>
      <c r="M162" s="21">
        <f t="shared" si="56"/>
        <v>0.37</v>
      </c>
      <c r="N162" s="21">
        <f t="shared" si="56"/>
        <v>0</v>
      </c>
      <c r="O162" s="21">
        <f t="shared" si="56"/>
        <v>0</v>
      </c>
      <c r="P162" s="21">
        <f t="shared" si="56"/>
        <v>0</v>
      </c>
      <c r="Q162" s="21">
        <f t="shared" si="56"/>
        <v>0</v>
      </c>
      <c r="R162" s="34">
        <f t="shared" si="55"/>
        <v>87</v>
      </c>
      <c r="S162" s="34">
        <f t="shared" si="55"/>
        <v>53</v>
      </c>
    </row>
    <row r="163" spans="1:19" ht="16.5" x14ac:dyDescent="0.2">
      <c r="A163" s="28">
        <v>115</v>
      </c>
      <c r="B163" s="28">
        <v>10</v>
      </c>
      <c r="C163" s="28">
        <v>10</v>
      </c>
      <c r="D163" s="19">
        <v>0.75</v>
      </c>
      <c r="H163" s="21">
        <f t="shared" si="56"/>
        <v>0.05</v>
      </c>
      <c r="I163" s="21">
        <f t="shared" si="56"/>
        <v>0.47499999999999998</v>
      </c>
      <c r="J163" s="21">
        <f t="shared" si="56"/>
        <v>0</v>
      </c>
      <c r="K163" s="21">
        <f t="shared" si="56"/>
        <v>0</v>
      </c>
      <c r="L163" s="21">
        <f t="shared" si="56"/>
        <v>0</v>
      </c>
      <c r="M163" s="21">
        <f t="shared" si="56"/>
        <v>0.37500000000000006</v>
      </c>
      <c r="N163" s="21">
        <f t="shared" si="56"/>
        <v>0</v>
      </c>
      <c r="O163" s="21">
        <f t="shared" si="56"/>
        <v>0</v>
      </c>
      <c r="P163" s="21">
        <f t="shared" si="56"/>
        <v>0</v>
      </c>
      <c r="Q163" s="21">
        <f t="shared" si="56"/>
        <v>0</v>
      </c>
      <c r="R163" s="34">
        <f t="shared" si="55"/>
        <v>87</v>
      </c>
      <c r="S163" s="34">
        <f t="shared" si="55"/>
        <v>53</v>
      </c>
    </row>
    <row r="164" spans="1:19" ht="16.5" x14ac:dyDescent="0.2">
      <c r="A164" s="28">
        <v>116</v>
      </c>
      <c r="B164" s="28">
        <v>10</v>
      </c>
      <c r="C164" s="28">
        <v>11</v>
      </c>
      <c r="D164" s="19">
        <v>0.8</v>
      </c>
      <c r="H164" s="21">
        <f t="shared" si="56"/>
        <v>3.9999999999999994E-2</v>
      </c>
      <c r="I164" s="21">
        <f t="shared" si="56"/>
        <v>0.48</v>
      </c>
      <c r="J164" s="21">
        <f t="shared" si="56"/>
        <v>0</v>
      </c>
      <c r="K164" s="21">
        <f t="shared" si="56"/>
        <v>0</v>
      </c>
      <c r="L164" s="21">
        <f t="shared" si="56"/>
        <v>0</v>
      </c>
      <c r="M164" s="21">
        <f t="shared" si="56"/>
        <v>0.38000000000000006</v>
      </c>
      <c r="N164" s="21">
        <f t="shared" si="56"/>
        <v>0</v>
      </c>
      <c r="O164" s="21">
        <f t="shared" si="56"/>
        <v>0</v>
      </c>
      <c r="P164" s="21">
        <f t="shared" si="56"/>
        <v>0</v>
      </c>
      <c r="Q164" s="21">
        <f t="shared" si="56"/>
        <v>0</v>
      </c>
      <c r="R164" s="34">
        <f t="shared" si="55"/>
        <v>88</v>
      </c>
      <c r="S164" s="34">
        <f t="shared" si="55"/>
        <v>54</v>
      </c>
    </row>
    <row r="165" spans="1:19" ht="16.5" x14ac:dyDescent="0.2">
      <c r="A165" s="28">
        <v>117</v>
      </c>
      <c r="B165" s="28">
        <v>10</v>
      </c>
      <c r="C165" s="28">
        <v>12</v>
      </c>
      <c r="D165" s="19">
        <v>0.85</v>
      </c>
      <c r="H165" s="21">
        <f t="shared" si="56"/>
        <v>3.0000000000000006E-2</v>
      </c>
      <c r="I165" s="21">
        <f t="shared" si="56"/>
        <v>0.48499999999999999</v>
      </c>
      <c r="J165" s="21">
        <f t="shared" si="56"/>
        <v>0</v>
      </c>
      <c r="K165" s="21">
        <f t="shared" si="56"/>
        <v>0</v>
      </c>
      <c r="L165" s="21">
        <f t="shared" si="56"/>
        <v>0</v>
      </c>
      <c r="M165" s="21">
        <f t="shared" si="56"/>
        <v>0.38500000000000001</v>
      </c>
      <c r="N165" s="21">
        <f t="shared" si="56"/>
        <v>0</v>
      </c>
      <c r="O165" s="21">
        <f t="shared" si="56"/>
        <v>0</v>
      </c>
      <c r="P165" s="21">
        <f t="shared" si="56"/>
        <v>0</v>
      </c>
      <c r="Q165" s="21">
        <f t="shared" si="56"/>
        <v>0</v>
      </c>
      <c r="R165" s="34">
        <f t="shared" si="55"/>
        <v>88</v>
      </c>
      <c r="S165" s="34">
        <f t="shared" si="55"/>
        <v>54</v>
      </c>
    </row>
    <row r="166" spans="1:19" ht="16.5" x14ac:dyDescent="0.2">
      <c r="A166" s="28">
        <v>118</v>
      </c>
      <c r="B166" s="28">
        <v>10</v>
      </c>
      <c r="C166" s="28">
        <v>13</v>
      </c>
      <c r="D166" s="19">
        <v>0.9</v>
      </c>
      <c r="H166" s="21">
        <f t="shared" si="56"/>
        <v>1.9999999999999997E-2</v>
      </c>
      <c r="I166" s="21">
        <f t="shared" si="56"/>
        <v>0.49</v>
      </c>
      <c r="J166" s="21">
        <f t="shared" si="56"/>
        <v>0</v>
      </c>
      <c r="K166" s="21">
        <f t="shared" si="56"/>
        <v>0</v>
      </c>
      <c r="L166" s="21">
        <f t="shared" si="56"/>
        <v>0</v>
      </c>
      <c r="M166" s="21">
        <f t="shared" si="56"/>
        <v>0.39</v>
      </c>
      <c r="N166" s="21">
        <f t="shared" si="56"/>
        <v>0</v>
      </c>
      <c r="O166" s="21">
        <f t="shared" si="56"/>
        <v>0</v>
      </c>
      <c r="P166" s="21">
        <f t="shared" si="56"/>
        <v>0</v>
      </c>
      <c r="Q166" s="21">
        <f t="shared" si="56"/>
        <v>0</v>
      </c>
      <c r="R166" s="34">
        <f t="shared" si="55"/>
        <v>89</v>
      </c>
      <c r="S166" s="34">
        <f t="shared" si="55"/>
        <v>54</v>
      </c>
    </row>
    <row r="167" spans="1:19" ht="16.5" x14ac:dyDescent="0.2">
      <c r="A167" s="28">
        <v>119</v>
      </c>
      <c r="B167" s="28">
        <v>10</v>
      </c>
      <c r="C167" s="28">
        <v>14</v>
      </c>
      <c r="D167" s="19">
        <v>0.95</v>
      </c>
      <c r="H167" s="21">
        <f t="shared" si="56"/>
        <v>1.0000000000000009E-2</v>
      </c>
      <c r="I167" s="21">
        <f t="shared" si="56"/>
        <v>0.495</v>
      </c>
      <c r="J167" s="21">
        <f t="shared" si="56"/>
        <v>0</v>
      </c>
      <c r="K167" s="21">
        <f t="shared" si="56"/>
        <v>0</v>
      </c>
      <c r="L167" s="21">
        <f t="shared" si="56"/>
        <v>0</v>
      </c>
      <c r="M167" s="21">
        <f t="shared" si="56"/>
        <v>0.39500000000000002</v>
      </c>
      <c r="N167" s="21">
        <f t="shared" si="56"/>
        <v>0</v>
      </c>
      <c r="O167" s="21">
        <f t="shared" si="56"/>
        <v>0</v>
      </c>
      <c r="P167" s="21">
        <f t="shared" si="56"/>
        <v>0</v>
      </c>
      <c r="Q167" s="21">
        <f t="shared" si="56"/>
        <v>0</v>
      </c>
      <c r="R167" s="34">
        <f t="shared" si="55"/>
        <v>89</v>
      </c>
      <c r="S167" s="34">
        <f t="shared" si="55"/>
        <v>54</v>
      </c>
    </row>
    <row r="168" spans="1:19" ht="16.5" x14ac:dyDescent="0.2">
      <c r="A168" s="28">
        <v>120</v>
      </c>
      <c r="B168" s="28">
        <v>10</v>
      </c>
      <c r="C168" s="28">
        <v>15</v>
      </c>
      <c r="D168" s="19">
        <v>1</v>
      </c>
      <c r="H168" s="21">
        <f t="shared" si="56"/>
        <v>0</v>
      </c>
      <c r="I168" s="21">
        <f t="shared" si="56"/>
        <v>0.5</v>
      </c>
      <c r="J168" s="21">
        <f t="shared" si="56"/>
        <v>0</v>
      </c>
      <c r="K168" s="21">
        <f t="shared" si="56"/>
        <v>0</v>
      </c>
      <c r="L168" s="21">
        <f t="shared" si="56"/>
        <v>0</v>
      </c>
      <c r="M168" s="21">
        <f t="shared" si="56"/>
        <v>0.4</v>
      </c>
      <c r="N168" s="21">
        <f t="shared" si="56"/>
        <v>0</v>
      </c>
      <c r="O168" s="21">
        <f t="shared" si="56"/>
        <v>0</v>
      </c>
      <c r="P168" s="21">
        <f t="shared" si="56"/>
        <v>0</v>
      </c>
      <c r="Q168" s="21">
        <f t="shared" si="56"/>
        <v>0</v>
      </c>
      <c r="R168" s="34">
        <f t="shared" si="55"/>
        <v>90</v>
      </c>
      <c r="S168" s="34">
        <f t="shared" si="55"/>
        <v>55</v>
      </c>
    </row>
    <row r="169" spans="1:19" ht="16.5" x14ac:dyDescent="0.2">
      <c r="A169" s="28">
        <v>121</v>
      </c>
      <c r="B169" s="28">
        <v>11</v>
      </c>
      <c r="C169" s="28">
        <v>1</v>
      </c>
      <c r="D169" s="19">
        <v>0.3</v>
      </c>
      <c r="H169" s="21">
        <f t="shared" ref="H169:Q178" si="57">(INDEX(H$7:H$27,$B169)*(1-$D169)+INDEX(H$7:H$27,$B169+1)*$D169)*H$4*$B$2</f>
        <v>0</v>
      </c>
      <c r="I169" s="21">
        <f t="shared" si="57"/>
        <v>0.47</v>
      </c>
      <c r="J169" s="21">
        <f t="shared" si="57"/>
        <v>1.2E-2</v>
      </c>
      <c r="K169" s="21">
        <f t="shared" si="57"/>
        <v>0</v>
      </c>
      <c r="L169" s="21">
        <f t="shared" si="57"/>
        <v>0</v>
      </c>
      <c r="M169" s="21">
        <f t="shared" si="57"/>
        <v>0.42999999999999994</v>
      </c>
      <c r="N169" s="21">
        <f t="shared" si="57"/>
        <v>0</v>
      </c>
      <c r="O169" s="21">
        <f t="shared" si="57"/>
        <v>0</v>
      </c>
      <c r="P169" s="21">
        <f t="shared" si="57"/>
        <v>0</v>
      </c>
      <c r="Q169" s="21">
        <f t="shared" si="57"/>
        <v>0</v>
      </c>
      <c r="R169" s="34">
        <f t="shared" ref="R169:S188" si="58">INT((INDEX(R$7:R$27,$B169)*(1-$D169)+INDEX(R$7:R$27,$B169+1)*$D169)*R$4*$B$2)</f>
        <v>93</v>
      </c>
      <c r="S169" s="34">
        <f t="shared" si="58"/>
        <v>56</v>
      </c>
    </row>
    <row r="170" spans="1:19" ht="16.5" x14ac:dyDescent="0.2">
      <c r="A170" s="28">
        <v>122</v>
      </c>
      <c r="B170" s="28">
        <v>11</v>
      </c>
      <c r="C170" s="28">
        <v>2</v>
      </c>
      <c r="D170" s="19">
        <v>0.35</v>
      </c>
      <c r="H170" s="21">
        <f t="shared" si="57"/>
        <v>0</v>
      </c>
      <c r="I170" s="21">
        <f t="shared" si="57"/>
        <v>0.46499999999999997</v>
      </c>
      <c r="J170" s="21">
        <f t="shared" si="57"/>
        <v>1.3999999999999999E-2</v>
      </c>
      <c r="K170" s="21">
        <f t="shared" si="57"/>
        <v>0</v>
      </c>
      <c r="L170" s="21">
        <f t="shared" si="57"/>
        <v>0</v>
      </c>
      <c r="M170" s="21">
        <f t="shared" si="57"/>
        <v>0.435</v>
      </c>
      <c r="N170" s="21">
        <f t="shared" si="57"/>
        <v>0</v>
      </c>
      <c r="O170" s="21">
        <f t="shared" si="57"/>
        <v>0</v>
      </c>
      <c r="P170" s="21">
        <f t="shared" si="57"/>
        <v>0</v>
      </c>
      <c r="Q170" s="21">
        <f t="shared" si="57"/>
        <v>0</v>
      </c>
      <c r="R170" s="34">
        <f t="shared" si="58"/>
        <v>93</v>
      </c>
      <c r="S170" s="34">
        <f t="shared" si="58"/>
        <v>56</v>
      </c>
    </row>
    <row r="171" spans="1:19" ht="16.5" x14ac:dyDescent="0.2">
      <c r="A171" s="28">
        <v>123</v>
      </c>
      <c r="B171" s="28">
        <v>11</v>
      </c>
      <c r="C171" s="28">
        <v>3</v>
      </c>
      <c r="D171" s="19">
        <v>0.4</v>
      </c>
      <c r="H171" s="21">
        <f t="shared" si="57"/>
        <v>0</v>
      </c>
      <c r="I171" s="21">
        <f t="shared" si="57"/>
        <v>0.46</v>
      </c>
      <c r="J171" s="21">
        <f t="shared" si="57"/>
        <v>1.6000000000000004E-2</v>
      </c>
      <c r="K171" s="21">
        <f t="shared" si="57"/>
        <v>0</v>
      </c>
      <c r="L171" s="21">
        <f t="shared" si="57"/>
        <v>0</v>
      </c>
      <c r="M171" s="21">
        <f t="shared" si="57"/>
        <v>0.44</v>
      </c>
      <c r="N171" s="21">
        <f t="shared" si="57"/>
        <v>0</v>
      </c>
      <c r="O171" s="21">
        <f t="shared" si="57"/>
        <v>0</v>
      </c>
      <c r="P171" s="21">
        <f t="shared" si="57"/>
        <v>0</v>
      </c>
      <c r="Q171" s="21">
        <f t="shared" si="57"/>
        <v>0</v>
      </c>
      <c r="R171" s="34">
        <f t="shared" si="58"/>
        <v>94</v>
      </c>
      <c r="S171" s="34">
        <f t="shared" si="58"/>
        <v>57</v>
      </c>
    </row>
    <row r="172" spans="1:19" ht="16.5" x14ac:dyDescent="0.2">
      <c r="A172" s="28">
        <v>124</v>
      </c>
      <c r="B172" s="28">
        <v>11</v>
      </c>
      <c r="C172" s="28">
        <v>4</v>
      </c>
      <c r="D172" s="19">
        <v>0.45</v>
      </c>
      <c r="H172" s="21">
        <f t="shared" si="57"/>
        <v>0</v>
      </c>
      <c r="I172" s="21">
        <f t="shared" si="57"/>
        <v>0.45500000000000007</v>
      </c>
      <c r="J172" s="21">
        <f t="shared" si="57"/>
        <v>1.8000000000000002E-2</v>
      </c>
      <c r="K172" s="21">
        <f t="shared" si="57"/>
        <v>0</v>
      </c>
      <c r="L172" s="21">
        <f t="shared" si="57"/>
        <v>0</v>
      </c>
      <c r="M172" s="21">
        <f t="shared" si="57"/>
        <v>0.44500000000000006</v>
      </c>
      <c r="N172" s="21">
        <f t="shared" si="57"/>
        <v>0</v>
      </c>
      <c r="O172" s="21">
        <f t="shared" si="57"/>
        <v>0</v>
      </c>
      <c r="P172" s="21">
        <f t="shared" si="57"/>
        <v>0</v>
      </c>
      <c r="Q172" s="21">
        <f t="shared" si="57"/>
        <v>0</v>
      </c>
      <c r="R172" s="34">
        <f t="shared" si="58"/>
        <v>94</v>
      </c>
      <c r="S172" s="34">
        <f t="shared" si="58"/>
        <v>57</v>
      </c>
    </row>
    <row r="173" spans="1:19" ht="16.5" x14ac:dyDescent="0.2">
      <c r="A173" s="28">
        <v>125</v>
      </c>
      <c r="B173" s="28">
        <v>11</v>
      </c>
      <c r="C173" s="28">
        <v>5</v>
      </c>
      <c r="D173" s="19">
        <v>0.5</v>
      </c>
      <c r="H173" s="21">
        <f t="shared" si="57"/>
        <v>0</v>
      </c>
      <c r="I173" s="21">
        <f t="shared" si="57"/>
        <v>0.45</v>
      </c>
      <c r="J173" s="21">
        <f t="shared" si="57"/>
        <v>2.0000000000000004E-2</v>
      </c>
      <c r="K173" s="21">
        <f t="shared" si="57"/>
        <v>0</v>
      </c>
      <c r="L173" s="21">
        <f t="shared" si="57"/>
        <v>0</v>
      </c>
      <c r="M173" s="21">
        <f t="shared" si="57"/>
        <v>0.45</v>
      </c>
      <c r="N173" s="21">
        <f t="shared" si="57"/>
        <v>0</v>
      </c>
      <c r="O173" s="21">
        <f t="shared" si="57"/>
        <v>0</v>
      </c>
      <c r="P173" s="21">
        <f t="shared" si="57"/>
        <v>0</v>
      </c>
      <c r="Q173" s="21">
        <f t="shared" si="57"/>
        <v>0</v>
      </c>
      <c r="R173" s="34">
        <f t="shared" si="58"/>
        <v>95</v>
      </c>
      <c r="S173" s="34">
        <f t="shared" si="58"/>
        <v>57</v>
      </c>
    </row>
    <row r="174" spans="1:19" ht="16.5" x14ac:dyDescent="0.2">
      <c r="A174" s="28">
        <v>126</v>
      </c>
      <c r="B174" s="28">
        <v>11</v>
      </c>
      <c r="C174" s="28">
        <v>6</v>
      </c>
      <c r="D174" s="19">
        <v>0.55000000000000004</v>
      </c>
      <c r="H174" s="21">
        <f t="shared" si="57"/>
        <v>0</v>
      </c>
      <c r="I174" s="21">
        <f t="shared" si="57"/>
        <v>0.44500000000000001</v>
      </c>
      <c r="J174" s="21">
        <f t="shared" si="57"/>
        <v>2.2000000000000006E-2</v>
      </c>
      <c r="K174" s="21">
        <f t="shared" si="57"/>
        <v>0</v>
      </c>
      <c r="L174" s="21">
        <f t="shared" si="57"/>
        <v>0</v>
      </c>
      <c r="M174" s="21">
        <f t="shared" si="57"/>
        <v>0.45500000000000002</v>
      </c>
      <c r="N174" s="21">
        <f t="shared" si="57"/>
        <v>0</v>
      </c>
      <c r="O174" s="21">
        <f t="shared" si="57"/>
        <v>0</v>
      </c>
      <c r="P174" s="21">
        <f t="shared" si="57"/>
        <v>0</v>
      </c>
      <c r="Q174" s="21">
        <f t="shared" si="57"/>
        <v>0</v>
      </c>
      <c r="R174" s="34">
        <f t="shared" si="58"/>
        <v>95</v>
      </c>
      <c r="S174" s="34">
        <f t="shared" si="58"/>
        <v>57</v>
      </c>
    </row>
    <row r="175" spans="1:19" ht="16.5" x14ac:dyDescent="0.2">
      <c r="A175" s="28">
        <v>127</v>
      </c>
      <c r="B175" s="28">
        <v>11</v>
      </c>
      <c r="C175" s="28">
        <v>7</v>
      </c>
      <c r="D175" s="19">
        <v>0.6</v>
      </c>
      <c r="H175" s="21">
        <f t="shared" si="57"/>
        <v>0</v>
      </c>
      <c r="I175" s="21">
        <f t="shared" si="57"/>
        <v>0.44</v>
      </c>
      <c r="J175" s="21">
        <f t="shared" si="57"/>
        <v>2.4E-2</v>
      </c>
      <c r="K175" s="21">
        <f t="shared" si="57"/>
        <v>0</v>
      </c>
      <c r="L175" s="21">
        <f t="shared" si="57"/>
        <v>0</v>
      </c>
      <c r="M175" s="21">
        <f t="shared" si="57"/>
        <v>0.46</v>
      </c>
      <c r="N175" s="21">
        <f t="shared" si="57"/>
        <v>0</v>
      </c>
      <c r="O175" s="21">
        <f t="shared" si="57"/>
        <v>0</v>
      </c>
      <c r="P175" s="21">
        <f t="shared" si="57"/>
        <v>0</v>
      </c>
      <c r="Q175" s="21">
        <f t="shared" si="57"/>
        <v>0</v>
      </c>
      <c r="R175" s="34">
        <f t="shared" si="58"/>
        <v>96</v>
      </c>
      <c r="S175" s="34">
        <f t="shared" si="58"/>
        <v>58</v>
      </c>
    </row>
    <row r="176" spans="1:19" ht="16.5" x14ac:dyDescent="0.2">
      <c r="A176" s="28">
        <v>128</v>
      </c>
      <c r="B176" s="28">
        <v>11</v>
      </c>
      <c r="C176" s="28">
        <v>8</v>
      </c>
      <c r="D176" s="19">
        <v>0.65</v>
      </c>
      <c r="H176" s="21">
        <f t="shared" si="57"/>
        <v>0</v>
      </c>
      <c r="I176" s="21">
        <f t="shared" si="57"/>
        <v>0.435</v>
      </c>
      <c r="J176" s="21">
        <f t="shared" si="57"/>
        <v>2.6000000000000002E-2</v>
      </c>
      <c r="K176" s="21">
        <f t="shared" si="57"/>
        <v>0</v>
      </c>
      <c r="L176" s="21">
        <f t="shared" si="57"/>
        <v>0</v>
      </c>
      <c r="M176" s="21">
        <f t="shared" si="57"/>
        <v>0.46499999999999997</v>
      </c>
      <c r="N176" s="21">
        <f t="shared" si="57"/>
        <v>0</v>
      </c>
      <c r="O176" s="21">
        <f t="shared" si="57"/>
        <v>0</v>
      </c>
      <c r="P176" s="21">
        <f t="shared" si="57"/>
        <v>0</v>
      </c>
      <c r="Q176" s="21">
        <f t="shared" si="57"/>
        <v>0</v>
      </c>
      <c r="R176" s="34">
        <f t="shared" si="58"/>
        <v>96</v>
      </c>
      <c r="S176" s="34">
        <f t="shared" si="58"/>
        <v>58</v>
      </c>
    </row>
    <row r="177" spans="1:19" ht="16.5" x14ac:dyDescent="0.2">
      <c r="A177" s="28">
        <v>129</v>
      </c>
      <c r="B177" s="28">
        <v>11</v>
      </c>
      <c r="C177" s="28">
        <v>9</v>
      </c>
      <c r="D177" s="19">
        <v>0.7</v>
      </c>
      <c r="H177" s="21">
        <f t="shared" si="57"/>
        <v>0</v>
      </c>
      <c r="I177" s="21">
        <f t="shared" si="57"/>
        <v>0.43</v>
      </c>
      <c r="J177" s="21">
        <f t="shared" si="57"/>
        <v>2.7999999999999997E-2</v>
      </c>
      <c r="K177" s="21">
        <f t="shared" si="57"/>
        <v>0</v>
      </c>
      <c r="L177" s="21">
        <f t="shared" si="57"/>
        <v>0</v>
      </c>
      <c r="M177" s="21">
        <f t="shared" si="57"/>
        <v>0.47</v>
      </c>
      <c r="N177" s="21">
        <f t="shared" si="57"/>
        <v>0</v>
      </c>
      <c r="O177" s="21">
        <f t="shared" si="57"/>
        <v>0</v>
      </c>
      <c r="P177" s="21">
        <f t="shared" si="57"/>
        <v>0</v>
      </c>
      <c r="Q177" s="21">
        <f t="shared" si="57"/>
        <v>0</v>
      </c>
      <c r="R177" s="34">
        <f t="shared" si="58"/>
        <v>97</v>
      </c>
      <c r="S177" s="34">
        <f t="shared" si="58"/>
        <v>58</v>
      </c>
    </row>
    <row r="178" spans="1:19" ht="16.5" x14ac:dyDescent="0.2">
      <c r="A178" s="28">
        <v>130</v>
      </c>
      <c r="B178" s="28">
        <v>11</v>
      </c>
      <c r="C178" s="28">
        <v>10</v>
      </c>
      <c r="D178" s="19">
        <v>0.75</v>
      </c>
      <c r="H178" s="21">
        <f t="shared" si="57"/>
        <v>0</v>
      </c>
      <c r="I178" s="21">
        <f t="shared" si="57"/>
        <v>0.42500000000000004</v>
      </c>
      <c r="J178" s="21">
        <f t="shared" si="57"/>
        <v>3.0000000000000006E-2</v>
      </c>
      <c r="K178" s="21">
        <f t="shared" si="57"/>
        <v>0</v>
      </c>
      <c r="L178" s="21">
        <f t="shared" si="57"/>
        <v>0</v>
      </c>
      <c r="M178" s="21">
        <f t="shared" si="57"/>
        <v>0.47499999999999998</v>
      </c>
      <c r="N178" s="21">
        <f t="shared" si="57"/>
        <v>0</v>
      </c>
      <c r="O178" s="21">
        <f t="shared" si="57"/>
        <v>0</v>
      </c>
      <c r="P178" s="21">
        <f t="shared" si="57"/>
        <v>0</v>
      </c>
      <c r="Q178" s="21">
        <f t="shared" si="57"/>
        <v>0</v>
      </c>
      <c r="R178" s="34">
        <f t="shared" si="58"/>
        <v>97</v>
      </c>
      <c r="S178" s="34">
        <f t="shared" si="58"/>
        <v>58</v>
      </c>
    </row>
    <row r="179" spans="1:19" ht="16.5" x14ac:dyDescent="0.2">
      <c r="A179" s="28">
        <v>131</v>
      </c>
      <c r="B179" s="28">
        <v>11</v>
      </c>
      <c r="C179" s="28">
        <v>11</v>
      </c>
      <c r="D179" s="19">
        <v>0.8</v>
      </c>
      <c r="H179" s="21">
        <f t="shared" ref="H179:Q188" si="59">(INDEX(H$7:H$27,$B179)*(1-$D179)+INDEX(H$7:H$27,$B179+1)*$D179)*H$4*$B$2</f>
        <v>0</v>
      </c>
      <c r="I179" s="21">
        <f t="shared" si="59"/>
        <v>0.42000000000000004</v>
      </c>
      <c r="J179" s="21">
        <f t="shared" si="59"/>
        <v>3.2000000000000008E-2</v>
      </c>
      <c r="K179" s="21">
        <f t="shared" si="59"/>
        <v>0</v>
      </c>
      <c r="L179" s="21">
        <f t="shared" si="59"/>
        <v>0</v>
      </c>
      <c r="M179" s="21">
        <f t="shared" si="59"/>
        <v>0.48</v>
      </c>
      <c r="N179" s="21">
        <f t="shared" si="59"/>
        <v>0</v>
      </c>
      <c r="O179" s="21">
        <f t="shared" si="59"/>
        <v>0</v>
      </c>
      <c r="P179" s="21">
        <f t="shared" si="59"/>
        <v>0</v>
      </c>
      <c r="Q179" s="21">
        <f t="shared" si="59"/>
        <v>0</v>
      </c>
      <c r="R179" s="34">
        <f t="shared" si="58"/>
        <v>98</v>
      </c>
      <c r="S179" s="34">
        <f t="shared" si="58"/>
        <v>59</v>
      </c>
    </row>
    <row r="180" spans="1:19" ht="16.5" x14ac:dyDescent="0.2">
      <c r="A180" s="28">
        <v>132</v>
      </c>
      <c r="B180" s="28">
        <v>11</v>
      </c>
      <c r="C180" s="28">
        <v>12</v>
      </c>
      <c r="D180" s="19">
        <v>0.85</v>
      </c>
      <c r="H180" s="21">
        <f t="shared" si="59"/>
        <v>0</v>
      </c>
      <c r="I180" s="21">
        <f t="shared" si="59"/>
        <v>0.41500000000000004</v>
      </c>
      <c r="J180" s="21">
        <f t="shared" si="59"/>
        <v>3.4000000000000002E-2</v>
      </c>
      <c r="K180" s="21">
        <f t="shared" si="59"/>
        <v>0</v>
      </c>
      <c r="L180" s="21">
        <f t="shared" si="59"/>
        <v>0</v>
      </c>
      <c r="M180" s="21">
        <f t="shared" si="59"/>
        <v>0.48499999999999999</v>
      </c>
      <c r="N180" s="21">
        <f t="shared" si="59"/>
        <v>0</v>
      </c>
      <c r="O180" s="21">
        <f t="shared" si="59"/>
        <v>0</v>
      </c>
      <c r="P180" s="21">
        <f t="shared" si="59"/>
        <v>0</v>
      </c>
      <c r="Q180" s="21">
        <f t="shared" si="59"/>
        <v>0</v>
      </c>
      <c r="R180" s="34">
        <f t="shared" si="58"/>
        <v>98</v>
      </c>
      <c r="S180" s="34">
        <f t="shared" si="58"/>
        <v>59</v>
      </c>
    </row>
    <row r="181" spans="1:19" ht="16.5" x14ac:dyDescent="0.2">
      <c r="A181" s="28">
        <v>133</v>
      </c>
      <c r="B181" s="28">
        <v>11</v>
      </c>
      <c r="C181" s="28">
        <v>13</v>
      </c>
      <c r="D181" s="19">
        <v>0.9</v>
      </c>
      <c r="H181" s="21">
        <f t="shared" si="59"/>
        <v>0</v>
      </c>
      <c r="I181" s="21">
        <f t="shared" si="59"/>
        <v>0.41000000000000003</v>
      </c>
      <c r="J181" s="21">
        <f t="shared" si="59"/>
        <v>3.6000000000000004E-2</v>
      </c>
      <c r="K181" s="21">
        <f t="shared" si="59"/>
        <v>0</v>
      </c>
      <c r="L181" s="21">
        <f t="shared" si="59"/>
        <v>0</v>
      </c>
      <c r="M181" s="21">
        <f t="shared" si="59"/>
        <v>0.49</v>
      </c>
      <c r="N181" s="21">
        <f t="shared" si="59"/>
        <v>0</v>
      </c>
      <c r="O181" s="21">
        <f t="shared" si="59"/>
        <v>0</v>
      </c>
      <c r="P181" s="21">
        <f t="shared" si="59"/>
        <v>0</v>
      </c>
      <c r="Q181" s="21">
        <f t="shared" si="59"/>
        <v>0</v>
      </c>
      <c r="R181" s="34">
        <f t="shared" si="58"/>
        <v>99</v>
      </c>
      <c r="S181" s="34">
        <f t="shared" si="58"/>
        <v>59</v>
      </c>
    </row>
    <row r="182" spans="1:19" ht="16.5" x14ac:dyDescent="0.2">
      <c r="A182" s="28">
        <v>134</v>
      </c>
      <c r="B182" s="28">
        <v>11</v>
      </c>
      <c r="C182" s="28">
        <v>14</v>
      </c>
      <c r="D182" s="19">
        <v>0.95</v>
      </c>
      <c r="H182" s="21">
        <f t="shared" si="59"/>
        <v>0</v>
      </c>
      <c r="I182" s="21">
        <f t="shared" si="59"/>
        <v>0.40500000000000003</v>
      </c>
      <c r="J182" s="21">
        <f t="shared" si="59"/>
        <v>3.8000000000000006E-2</v>
      </c>
      <c r="K182" s="21">
        <f t="shared" si="59"/>
        <v>0</v>
      </c>
      <c r="L182" s="21">
        <f t="shared" si="59"/>
        <v>0</v>
      </c>
      <c r="M182" s="21">
        <f t="shared" si="59"/>
        <v>0.495</v>
      </c>
      <c r="N182" s="21">
        <f t="shared" si="59"/>
        <v>0</v>
      </c>
      <c r="O182" s="21">
        <f t="shared" si="59"/>
        <v>0</v>
      </c>
      <c r="P182" s="21">
        <f t="shared" si="59"/>
        <v>0</v>
      </c>
      <c r="Q182" s="21">
        <f t="shared" si="59"/>
        <v>0</v>
      </c>
      <c r="R182" s="34">
        <f t="shared" si="58"/>
        <v>99</v>
      </c>
      <c r="S182" s="34">
        <f t="shared" si="58"/>
        <v>59</v>
      </c>
    </row>
    <row r="183" spans="1:19" ht="16.5" x14ac:dyDescent="0.2">
      <c r="A183" s="28">
        <v>135</v>
      </c>
      <c r="B183" s="28">
        <v>11</v>
      </c>
      <c r="C183" s="28">
        <v>15</v>
      </c>
      <c r="D183" s="19">
        <v>1</v>
      </c>
      <c r="H183" s="21">
        <f t="shared" si="59"/>
        <v>0</v>
      </c>
      <c r="I183" s="21">
        <f t="shared" si="59"/>
        <v>0.4</v>
      </c>
      <c r="J183" s="21">
        <f t="shared" si="59"/>
        <v>4.0000000000000008E-2</v>
      </c>
      <c r="K183" s="21">
        <f t="shared" si="59"/>
        <v>0</v>
      </c>
      <c r="L183" s="21">
        <f t="shared" si="59"/>
        <v>0</v>
      </c>
      <c r="M183" s="21">
        <f t="shared" si="59"/>
        <v>0.5</v>
      </c>
      <c r="N183" s="21">
        <f t="shared" si="59"/>
        <v>0</v>
      </c>
      <c r="O183" s="21">
        <f t="shared" si="59"/>
        <v>0</v>
      </c>
      <c r="P183" s="21">
        <f t="shared" si="59"/>
        <v>0</v>
      </c>
      <c r="Q183" s="21">
        <f t="shared" si="59"/>
        <v>0</v>
      </c>
      <c r="R183" s="34">
        <f t="shared" si="58"/>
        <v>100</v>
      </c>
      <c r="S183" s="34">
        <f t="shared" si="58"/>
        <v>60</v>
      </c>
    </row>
    <row r="184" spans="1:19" ht="16.5" x14ac:dyDescent="0.2">
      <c r="A184" s="28">
        <v>136</v>
      </c>
      <c r="B184" s="28">
        <v>12</v>
      </c>
      <c r="C184" s="28">
        <v>1</v>
      </c>
      <c r="D184" s="19">
        <v>0.3</v>
      </c>
      <c r="H184" s="21">
        <f t="shared" si="59"/>
        <v>0</v>
      </c>
      <c r="I184" s="21">
        <f t="shared" si="59"/>
        <v>0.37749999999999995</v>
      </c>
      <c r="J184" s="21">
        <f t="shared" si="59"/>
        <v>4.9000000000000002E-2</v>
      </c>
      <c r="K184" s="21">
        <f t="shared" si="59"/>
        <v>0</v>
      </c>
      <c r="L184" s="21">
        <f t="shared" si="59"/>
        <v>0</v>
      </c>
      <c r="M184" s="21">
        <f t="shared" si="59"/>
        <v>0.47</v>
      </c>
      <c r="N184" s="21">
        <f t="shared" si="59"/>
        <v>1.2E-2</v>
      </c>
      <c r="O184" s="21">
        <f t="shared" si="59"/>
        <v>0</v>
      </c>
      <c r="P184" s="21">
        <f t="shared" si="59"/>
        <v>0</v>
      </c>
      <c r="Q184" s="21">
        <f t="shared" si="59"/>
        <v>0</v>
      </c>
      <c r="R184" s="34">
        <f t="shared" si="58"/>
        <v>103</v>
      </c>
      <c r="S184" s="34">
        <f t="shared" si="58"/>
        <v>61</v>
      </c>
    </row>
    <row r="185" spans="1:19" ht="16.5" x14ac:dyDescent="0.2">
      <c r="A185" s="28">
        <v>137</v>
      </c>
      <c r="B185" s="28">
        <v>12</v>
      </c>
      <c r="C185" s="28">
        <v>2</v>
      </c>
      <c r="D185" s="19">
        <v>0.35</v>
      </c>
      <c r="H185" s="21">
        <f t="shared" si="59"/>
        <v>0</v>
      </c>
      <c r="I185" s="21">
        <f t="shared" si="59"/>
        <v>0.37375000000000003</v>
      </c>
      <c r="J185" s="21">
        <f t="shared" si="59"/>
        <v>5.0500000000000003E-2</v>
      </c>
      <c r="K185" s="21">
        <f t="shared" si="59"/>
        <v>0</v>
      </c>
      <c r="L185" s="21">
        <f t="shared" si="59"/>
        <v>0</v>
      </c>
      <c r="M185" s="21">
        <f t="shared" si="59"/>
        <v>0.46499999999999997</v>
      </c>
      <c r="N185" s="21">
        <f t="shared" si="59"/>
        <v>1.3999999999999999E-2</v>
      </c>
      <c r="O185" s="21">
        <f t="shared" si="59"/>
        <v>0</v>
      </c>
      <c r="P185" s="21">
        <f t="shared" si="59"/>
        <v>0</v>
      </c>
      <c r="Q185" s="21">
        <f t="shared" si="59"/>
        <v>0</v>
      </c>
      <c r="R185" s="34">
        <f t="shared" si="58"/>
        <v>103</v>
      </c>
      <c r="S185" s="34">
        <f t="shared" si="58"/>
        <v>61</v>
      </c>
    </row>
    <row r="186" spans="1:19" ht="16.5" x14ac:dyDescent="0.2">
      <c r="A186" s="28">
        <v>138</v>
      </c>
      <c r="B186" s="28">
        <v>12</v>
      </c>
      <c r="C186" s="28">
        <v>3</v>
      </c>
      <c r="D186" s="19">
        <v>0.4</v>
      </c>
      <c r="H186" s="21">
        <f t="shared" si="59"/>
        <v>0</v>
      </c>
      <c r="I186" s="21">
        <f t="shared" si="59"/>
        <v>0.37</v>
      </c>
      <c r="J186" s="21">
        <f t="shared" si="59"/>
        <v>5.2000000000000005E-2</v>
      </c>
      <c r="K186" s="21">
        <f t="shared" si="59"/>
        <v>0</v>
      </c>
      <c r="L186" s="21">
        <f t="shared" si="59"/>
        <v>0</v>
      </c>
      <c r="M186" s="21">
        <f t="shared" si="59"/>
        <v>0.46</v>
      </c>
      <c r="N186" s="21">
        <f t="shared" si="59"/>
        <v>1.6000000000000004E-2</v>
      </c>
      <c r="O186" s="21">
        <f t="shared" si="59"/>
        <v>0</v>
      </c>
      <c r="P186" s="21">
        <f t="shared" si="59"/>
        <v>0</v>
      </c>
      <c r="Q186" s="21">
        <f t="shared" si="59"/>
        <v>0</v>
      </c>
      <c r="R186" s="34">
        <f t="shared" si="58"/>
        <v>104</v>
      </c>
      <c r="S186" s="34">
        <f t="shared" si="58"/>
        <v>62</v>
      </c>
    </row>
    <row r="187" spans="1:19" ht="16.5" x14ac:dyDescent="0.2">
      <c r="A187" s="28">
        <v>139</v>
      </c>
      <c r="B187" s="28">
        <v>12</v>
      </c>
      <c r="C187" s="28">
        <v>4</v>
      </c>
      <c r="D187" s="19">
        <v>0.45</v>
      </c>
      <c r="H187" s="21">
        <f t="shared" si="59"/>
        <v>0</v>
      </c>
      <c r="I187" s="21">
        <f t="shared" si="59"/>
        <v>0.36625000000000008</v>
      </c>
      <c r="J187" s="21">
        <f t="shared" si="59"/>
        <v>5.3500000000000006E-2</v>
      </c>
      <c r="K187" s="21">
        <f t="shared" si="59"/>
        <v>0</v>
      </c>
      <c r="L187" s="21">
        <f t="shared" si="59"/>
        <v>0</v>
      </c>
      <c r="M187" s="21">
        <f t="shared" si="59"/>
        <v>0.45500000000000007</v>
      </c>
      <c r="N187" s="21">
        <f t="shared" si="59"/>
        <v>1.8000000000000002E-2</v>
      </c>
      <c r="O187" s="21">
        <f t="shared" si="59"/>
        <v>0</v>
      </c>
      <c r="P187" s="21">
        <f t="shared" si="59"/>
        <v>0</v>
      </c>
      <c r="Q187" s="21">
        <f t="shared" si="59"/>
        <v>0</v>
      </c>
      <c r="R187" s="34">
        <f t="shared" si="58"/>
        <v>104</v>
      </c>
      <c r="S187" s="34">
        <f t="shared" si="58"/>
        <v>62</v>
      </c>
    </row>
    <row r="188" spans="1:19" ht="16.5" x14ac:dyDescent="0.2">
      <c r="A188" s="28">
        <v>140</v>
      </c>
      <c r="B188" s="28">
        <v>12</v>
      </c>
      <c r="C188" s="28">
        <v>5</v>
      </c>
      <c r="D188" s="19">
        <v>0.5</v>
      </c>
      <c r="H188" s="21">
        <f t="shared" si="59"/>
        <v>0</v>
      </c>
      <c r="I188" s="21">
        <f t="shared" si="59"/>
        <v>0.36250000000000004</v>
      </c>
      <c r="J188" s="21">
        <f t="shared" si="59"/>
        <v>5.5000000000000007E-2</v>
      </c>
      <c r="K188" s="21">
        <f t="shared" si="59"/>
        <v>0</v>
      </c>
      <c r="L188" s="21">
        <f t="shared" si="59"/>
        <v>0</v>
      </c>
      <c r="M188" s="21">
        <f t="shared" si="59"/>
        <v>0.45</v>
      </c>
      <c r="N188" s="21">
        <f t="shared" si="59"/>
        <v>2.0000000000000004E-2</v>
      </c>
      <c r="O188" s="21">
        <f t="shared" si="59"/>
        <v>0</v>
      </c>
      <c r="P188" s="21">
        <f t="shared" si="59"/>
        <v>0</v>
      </c>
      <c r="Q188" s="21">
        <f t="shared" si="59"/>
        <v>0</v>
      </c>
      <c r="R188" s="34">
        <f t="shared" si="58"/>
        <v>105</v>
      </c>
      <c r="S188" s="34">
        <f t="shared" si="58"/>
        <v>62</v>
      </c>
    </row>
    <row r="189" spans="1:19" ht="16.5" x14ac:dyDescent="0.2">
      <c r="A189" s="28">
        <v>141</v>
      </c>
      <c r="B189" s="28">
        <v>12</v>
      </c>
      <c r="C189" s="28">
        <v>6</v>
      </c>
      <c r="D189" s="19">
        <v>0.55000000000000004</v>
      </c>
      <c r="H189" s="21">
        <f t="shared" ref="H189:Q198" si="60">(INDEX(H$7:H$27,$B189)*(1-$D189)+INDEX(H$7:H$27,$B189+1)*$D189)*H$4*$B$2</f>
        <v>0</v>
      </c>
      <c r="I189" s="21">
        <f t="shared" si="60"/>
        <v>0.35875000000000001</v>
      </c>
      <c r="J189" s="21">
        <f t="shared" si="60"/>
        <v>5.6499999999999995E-2</v>
      </c>
      <c r="K189" s="21">
        <f t="shared" si="60"/>
        <v>0</v>
      </c>
      <c r="L189" s="21">
        <f t="shared" si="60"/>
        <v>0</v>
      </c>
      <c r="M189" s="21">
        <f t="shared" si="60"/>
        <v>0.44500000000000001</v>
      </c>
      <c r="N189" s="21">
        <f t="shared" si="60"/>
        <v>2.2000000000000006E-2</v>
      </c>
      <c r="O189" s="21">
        <f t="shared" si="60"/>
        <v>0</v>
      </c>
      <c r="P189" s="21">
        <f t="shared" si="60"/>
        <v>0</v>
      </c>
      <c r="Q189" s="21">
        <f t="shared" si="60"/>
        <v>0</v>
      </c>
      <c r="R189" s="34">
        <f t="shared" ref="R189:S208" si="61">INT((INDEX(R$7:R$27,$B189)*(1-$D189)+INDEX(R$7:R$27,$B189+1)*$D189)*R$4*$B$2)</f>
        <v>105</v>
      </c>
      <c r="S189" s="34">
        <f t="shared" si="61"/>
        <v>62</v>
      </c>
    </row>
    <row r="190" spans="1:19" ht="16.5" x14ac:dyDescent="0.2">
      <c r="A190" s="28">
        <v>142</v>
      </c>
      <c r="B190" s="28">
        <v>12</v>
      </c>
      <c r="C190" s="28">
        <v>7</v>
      </c>
      <c r="D190" s="19">
        <v>0.6</v>
      </c>
      <c r="H190" s="21">
        <f t="shared" si="60"/>
        <v>0</v>
      </c>
      <c r="I190" s="21">
        <f t="shared" si="60"/>
        <v>0.35500000000000004</v>
      </c>
      <c r="J190" s="21">
        <f t="shared" si="60"/>
        <v>5.800000000000001E-2</v>
      </c>
      <c r="K190" s="21">
        <f t="shared" si="60"/>
        <v>0</v>
      </c>
      <c r="L190" s="21">
        <f t="shared" si="60"/>
        <v>0</v>
      </c>
      <c r="M190" s="21">
        <f t="shared" si="60"/>
        <v>0.44</v>
      </c>
      <c r="N190" s="21">
        <f t="shared" si="60"/>
        <v>2.4E-2</v>
      </c>
      <c r="O190" s="21">
        <f t="shared" si="60"/>
        <v>0</v>
      </c>
      <c r="P190" s="21">
        <f t="shared" si="60"/>
        <v>0</v>
      </c>
      <c r="Q190" s="21">
        <f t="shared" si="60"/>
        <v>0</v>
      </c>
      <c r="R190" s="34">
        <f t="shared" si="61"/>
        <v>106</v>
      </c>
      <c r="S190" s="34">
        <f t="shared" si="61"/>
        <v>63</v>
      </c>
    </row>
    <row r="191" spans="1:19" ht="16.5" x14ac:dyDescent="0.2">
      <c r="A191" s="28">
        <v>143</v>
      </c>
      <c r="B191" s="28">
        <v>12</v>
      </c>
      <c r="C191" s="28">
        <v>8</v>
      </c>
      <c r="D191" s="19">
        <v>0.65</v>
      </c>
      <c r="H191" s="21">
        <f t="shared" si="60"/>
        <v>0</v>
      </c>
      <c r="I191" s="21">
        <f t="shared" si="60"/>
        <v>0.35125000000000001</v>
      </c>
      <c r="J191" s="21">
        <f t="shared" si="60"/>
        <v>5.9499999999999997E-2</v>
      </c>
      <c r="K191" s="21">
        <f t="shared" si="60"/>
        <v>0</v>
      </c>
      <c r="L191" s="21">
        <f t="shared" si="60"/>
        <v>0</v>
      </c>
      <c r="M191" s="21">
        <f t="shared" si="60"/>
        <v>0.435</v>
      </c>
      <c r="N191" s="21">
        <f t="shared" si="60"/>
        <v>2.6000000000000002E-2</v>
      </c>
      <c r="O191" s="21">
        <f t="shared" si="60"/>
        <v>0</v>
      </c>
      <c r="P191" s="21">
        <f t="shared" si="60"/>
        <v>0</v>
      </c>
      <c r="Q191" s="21">
        <f t="shared" si="60"/>
        <v>0</v>
      </c>
      <c r="R191" s="34">
        <f t="shared" si="61"/>
        <v>106</v>
      </c>
      <c r="S191" s="34">
        <f t="shared" si="61"/>
        <v>63</v>
      </c>
    </row>
    <row r="192" spans="1:19" ht="16.5" x14ac:dyDescent="0.2">
      <c r="A192" s="28">
        <v>144</v>
      </c>
      <c r="B192" s="28">
        <v>12</v>
      </c>
      <c r="C192" s="28">
        <v>9</v>
      </c>
      <c r="D192" s="19">
        <v>0.7</v>
      </c>
      <c r="H192" s="21">
        <f t="shared" si="60"/>
        <v>0</v>
      </c>
      <c r="I192" s="21">
        <f t="shared" si="60"/>
        <v>0.34750000000000003</v>
      </c>
      <c r="J192" s="21">
        <f t="shared" si="60"/>
        <v>6.0999999999999999E-2</v>
      </c>
      <c r="K192" s="21">
        <f t="shared" si="60"/>
        <v>0</v>
      </c>
      <c r="L192" s="21">
        <f t="shared" si="60"/>
        <v>0</v>
      </c>
      <c r="M192" s="21">
        <f t="shared" si="60"/>
        <v>0.43</v>
      </c>
      <c r="N192" s="21">
        <f t="shared" si="60"/>
        <v>2.7999999999999997E-2</v>
      </c>
      <c r="O192" s="21">
        <f t="shared" si="60"/>
        <v>0</v>
      </c>
      <c r="P192" s="21">
        <f t="shared" si="60"/>
        <v>0</v>
      </c>
      <c r="Q192" s="21">
        <f t="shared" si="60"/>
        <v>0</v>
      </c>
      <c r="R192" s="34">
        <f t="shared" si="61"/>
        <v>107</v>
      </c>
      <c r="S192" s="34">
        <f t="shared" si="61"/>
        <v>63</v>
      </c>
    </row>
    <row r="193" spans="1:19" ht="16.5" x14ac:dyDescent="0.2">
      <c r="A193" s="28">
        <v>145</v>
      </c>
      <c r="B193" s="28">
        <v>12</v>
      </c>
      <c r="C193" s="28">
        <v>10</v>
      </c>
      <c r="D193" s="19">
        <v>0.75</v>
      </c>
      <c r="H193" s="21">
        <f t="shared" si="60"/>
        <v>0</v>
      </c>
      <c r="I193" s="21">
        <f t="shared" si="60"/>
        <v>0.34375</v>
      </c>
      <c r="J193" s="21">
        <f t="shared" si="60"/>
        <v>6.2499999999999993E-2</v>
      </c>
      <c r="K193" s="21">
        <f t="shared" si="60"/>
        <v>0</v>
      </c>
      <c r="L193" s="21">
        <f t="shared" si="60"/>
        <v>0</v>
      </c>
      <c r="M193" s="21">
        <f t="shared" si="60"/>
        <v>0.42500000000000004</v>
      </c>
      <c r="N193" s="21">
        <f t="shared" si="60"/>
        <v>3.0000000000000006E-2</v>
      </c>
      <c r="O193" s="21">
        <f t="shared" si="60"/>
        <v>0</v>
      </c>
      <c r="P193" s="21">
        <f t="shared" si="60"/>
        <v>0</v>
      </c>
      <c r="Q193" s="21">
        <f t="shared" si="60"/>
        <v>0</v>
      </c>
      <c r="R193" s="34">
        <f t="shared" si="61"/>
        <v>107</v>
      </c>
      <c r="S193" s="34">
        <f t="shared" si="61"/>
        <v>63</v>
      </c>
    </row>
    <row r="194" spans="1:19" ht="16.5" x14ac:dyDescent="0.2">
      <c r="A194" s="28">
        <v>146</v>
      </c>
      <c r="B194" s="28">
        <v>12</v>
      </c>
      <c r="C194" s="28">
        <v>11</v>
      </c>
      <c r="D194" s="19">
        <v>0.8</v>
      </c>
      <c r="H194" s="21">
        <f t="shared" si="60"/>
        <v>0</v>
      </c>
      <c r="I194" s="21">
        <f t="shared" si="60"/>
        <v>0.33999999999999997</v>
      </c>
      <c r="J194" s="21">
        <f t="shared" si="60"/>
        <v>6.3999999999999987E-2</v>
      </c>
      <c r="K194" s="21">
        <f t="shared" si="60"/>
        <v>0</v>
      </c>
      <c r="L194" s="21">
        <f t="shared" si="60"/>
        <v>0</v>
      </c>
      <c r="M194" s="21">
        <f t="shared" si="60"/>
        <v>0.42000000000000004</v>
      </c>
      <c r="N194" s="21">
        <f t="shared" si="60"/>
        <v>3.2000000000000008E-2</v>
      </c>
      <c r="O194" s="21">
        <f t="shared" si="60"/>
        <v>0</v>
      </c>
      <c r="P194" s="21">
        <f t="shared" si="60"/>
        <v>0</v>
      </c>
      <c r="Q194" s="21">
        <f t="shared" si="60"/>
        <v>0</v>
      </c>
      <c r="R194" s="34">
        <f t="shared" si="61"/>
        <v>108</v>
      </c>
      <c r="S194" s="34">
        <f t="shared" si="61"/>
        <v>64</v>
      </c>
    </row>
    <row r="195" spans="1:19" ht="16.5" x14ac:dyDescent="0.2">
      <c r="A195" s="28">
        <v>147</v>
      </c>
      <c r="B195" s="28">
        <v>12</v>
      </c>
      <c r="C195" s="28">
        <v>12</v>
      </c>
      <c r="D195" s="19">
        <v>0.85</v>
      </c>
      <c r="H195" s="21">
        <f t="shared" si="60"/>
        <v>0</v>
      </c>
      <c r="I195" s="21">
        <f t="shared" si="60"/>
        <v>0.33624999999999999</v>
      </c>
      <c r="J195" s="21">
        <f t="shared" si="60"/>
        <v>6.5500000000000003E-2</v>
      </c>
      <c r="K195" s="21">
        <f t="shared" si="60"/>
        <v>0</v>
      </c>
      <c r="L195" s="21">
        <f t="shared" si="60"/>
        <v>0</v>
      </c>
      <c r="M195" s="21">
        <f t="shared" si="60"/>
        <v>0.41500000000000004</v>
      </c>
      <c r="N195" s="21">
        <f t="shared" si="60"/>
        <v>3.4000000000000002E-2</v>
      </c>
      <c r="O195" s="21">
        <f t="shared" si="60"/>
        <v>0</v>
      </c>
      <c r="P195" s="21">
        <f t="shared" si="60"/>
        <v>0</v>
      </c>
      <c r="Q195" s="21">
        <f t="shared" si="60"/>
        <v>0</v>
      </c>
      <c r="R195" s="34">
        <f t="shared" si="61"/>
        <v>108</v>
      </c>
      <c r="S195" s="34">
        <f t="shared" si="61"/>
        <v>64</v>
      </c>
    </row>
    <row r="196" spans="1:19" ht="16.5" x14ac:dyDescent="0.2">
      <c r="A196" s="28">
        <v>148</v>
      </c>
      <c r="B196" s="28">
        <v>12</v>
      </c>
      <c r="C196" s="28">
        <v>13</v>
      </c>
      <c r="D196" s="19">
        <v>0.9</v>
      </c>
      <c r="H196" s="21">
        <f t="shared" si="60"/>
        <v>0</v>
      </c>
      <c r="I196" s="21">
        <f t="shared" si="60"/>
        <v>0.33250000000000002</v>
      </c>
      <c r="J196" s="21">
        <f t="shared" si="60"/>
        <v>6.7000000000000004E-2</v>
      </c>
      <c r="K196" s="21">
        <f t="shared" si="60"/>
        <v>0</v>
      </c>
      <c r="L196" s="21">
        <f t="shared" si="60"/>
        <v>0</v>
      </c>
      <c r="M196" s="21">
        <f t="shared" si="60"/>
        <v>0.41000000000000003</v>
      </c>
      <c r="N196" s="21">
        <f t="shared" si="60"/>
        <v>3.6000000000000004E-2</v>
      </c>
      <c r="O196" s="21">
        <f t="shared" si="60"/>
        <v>0</v>
      </c>
      <c r="P196" s="21">
        <f t="shared" si="60"/>
        <v>0</v>
      </c>
      <c r="Q196" s="21">
        <f t="shared" si="60"/>
        <v>0</v>
      </c>
      <c r="R196" s="34">
        <f t="shared" si="61"/>
        <v>109</v>
      </c>
      <c r="S196" s="34">
        <f t="shared" si="61"/>
        <v>64</v>
      </c>
    </row>
    <row r="197" spans="1:19" ht="16.5" x14ac:dyDescent="0.2">
      <c r="A197" s="28">
        <v>149</v>
      </c>
      <c r="B197" s="28">
        <v>12</v>
      </c>
      <c r="C197" s="28">
        <v>14</v>
      </c>
      <c r="D197" s="19">
        <v>0.95</v>
      </c>
      <c r="H197" s="21">
        <f t="shared" si="60"/>
        <v>0</v>
      </c>
      <c r="I197" s="21">
        <f t="shared" si="60"/>
        <v>0.32874999999999999</v>
      </c>
      <c r="J197" s="21">
        <f t="shared" si="60"/>
        <v>6.8499999999999991E-2</v>
      </c>
      <c r="K197" s="21">
        <f t="shared" si="60"/>
        <v>0</v>
      </c>
      <c r="L197" s="21">
        <f t="shared" si="60"/>
        <v>0</v>
      </c>
      <c r="M197" s="21">
        <f t="shared" si="60"/>
        <v>0.40500000000000003</v>
      </c>
      <c r="N197" s="21">
        <f t="shared" si="60"/>
        <v>3.8000000000000006E-2</v>
      </c>
      <c r="O197" s="21">
        <f t="shared" si="60"/>
        <v>0</v>
      </c>
      <c r="P197" s="21">
        <f t="shared" si="60"/>
        <v>0</v>
      </c>
      <c r="Q197" s="21">
        <f t="shared" si="60"/>
        <v>0</v>
      </c>
      <c r="R197" s="34">
        <f t="shared" si="61"/>
        <v>109</v>
      </c>
      <c r="S197" s="34">
        <f t="shared" si="61"/>
        <v>64</v>
      </c>
    </row>
    <row r="198" spans="1:19" ht="16.5" x14ac:dyDescent="0.2">
      <c r="A198" s="28">
        <v>150</v>
      </c>
      <c r="B198" s="28">
        <v>12</v>
      </c>
      <c r="C198" s="28">
        <v>15</v>
      </c>
      <c r="D198" s="19">
        <v>1</v>
      </c>
      <c r="H198" s="21">
        <f t="shared" si="60"/>
        <v>0</v>
      </c>
      <c r="I198" s="21">
        <f t="shared" si="60"/>
        <v>0.32500000000000001</v>
      </c>
      <c r="J198" s="21">
        <f t="shared" si="60"/>
        <v>6.9999999999999993E-2</v>
      </c>
      <c r="K198" s="21">
        <f t="shared" si="60"/>
        <v>0</v>
      </c>
      <c r="L198" s="21">
        <f t="shared" si="60"/>
        <v>0</v>
      </c>
      <c r="M198" s="21">
        <f t="shared" si="60"/>
        <v>0.4</v>
      </c>
      <c r="N198" s="21">
        <f t="shared" si="60"/>
        <v>4.0000000000000008E-2</v>
      </c>
      <c r="O198" s="21">
        <f t="shared" si="60"/>
        <v>0</v>
      </c>
      <c r="P198" s="21">
        <f t="shared" si="60"/>
        <v>0</v>
      </c>
      <c r="Q198" s="21">
        <f t="shared" si="60"/>
        <v>0</v>
      </c>
      <c r="R198" s="34">
        <f t="shared" si="61"/>
        <v>110</v>
      </c>
      <c r="S198" s="34">
        <f t="shared" si="61"/>
        <v>65</v>
      </c>
    </row>
    <row r="199" spans="1:19" ht="16.5" x14ac:dyDescent="0.2">
      <c r="A199" s="28">
        <v>151</v>
      </c>
      <c r="B199" s="28">
        <v>13</v>
      </c>
      <c r="C199" s="28">
        <v>1</v>
      </c>
      <c r="D199" s="19">
        <v>0.3</v>
      </c>
      <c r="H199" s="21">
        <f t="shared" ref="H199:Q208" si="62">(INDEX(H$7:H$27,$B199)*(1-$D199)+INDEX(H$7:H$27,$B199+1)*$D199)*H$4*$B$2</f>
        <v>0</v>
      </c>
      <c r="I199" s="21">
        <f t="shared" si="62"/>
        <v>0.30249999999999999</v>
      </c>
      <c r="J199" s="21">
        <f t="shared" si="62"/>
        <v>7.9000000000000001E-2</v>
      </c>
      <c r="K199" s="21">
        <f t="shared" si="62"/>
        <v>0</v>
      </c>
      <c r="L199" s="21">
        <f t="shared" si="62"/>
        <v>0</v>
      </c>
      <c r="M199" s="21">
        <f t="shared" si="62"/>
        <v>0.37749999999999995</v>
      </c>
      <c r="N199" s="21">
        <f t="shared" si="62"/>
        <v>4.9000000000000002E-2</v>
      </c>
      <c r="O199" s="21">
        <f t="shared" si="62"/>
        <v>0</v>
      </c>
      <c r="P199" s="21">
        <f t="shared" si="62"/>
        <v>0</v>
      </c>
      <c r="Q199" s="21">
        <f t="shared" si="62"/>
        <v>0</v>
      </c>
      <c r="R199" s="34">
        <f t="shared" si="61"/>
        <v>114</v>
      </c>
      <c r="S199" s="34">
        <f t="shared" si="61"/>
        <v>66</v>
      </c>
    </row>
    <row r="200" spans="1:19" ht="16.5" x14ac:dyDescent="0.2">
      <c r="A200" s="28">
        <v>152</v>
      </c>
      <c r="B200" s="28">
        <v>13</v>
      </c>
      <c r="C200" s="28">
        <v>2</v>
      </c>
      <c r="D200" s="19">
        <v>0.35</v>
      </c>
      <c r="H200" s="21">
        <f t="shared" si="62"/>
        <v>0</v>
      </c>
      <c r="I200" s="21">
        <f t="shared" si="62"/>
        <v>0.29875000000000002</v>
      </c>
      <c r="J200" s="21">
        <f t="shared" si="62"/>
        <v>8.0500000000000002E-2</v>
      </c>
      <c r="K200" s="21">
        <f t="shared" si="62"/>
        <v>0</v>
      </c>
      <c r="L200" s="21">
        <f t="shared" si="62"/>
        <v>0</v>
      </c>
      <c r="M200" s="21">
        <f t="shared" si="62"/>
        <v>0.37375000000000003</v>
      </c>
      <c r="N200" s="21">
        <f t="shared" si="62"/>
        <v>5.0500000000000003E-2</v>
      </c>
      <c r="O200" s="21">
        <f t="shared" si="62"/>
        <v>0</v>
      </c>
      <c r="P200" s="21">
        <f t="shared" si="62"/>
        <v>0</v>
      </c>
      <c r="Q200" s="21">
        <f t="shared" si="62"/>
        <v>0</v>
      </c>
      <c r="R200" s="34">
        <f t="shared" si="61"/>
        <v>115</v>
      </c>
      <c r="S200" s="34">
        <f t="shared" si="61"/>
        <v>66</v>
      </c>
    </row>
    <row r="201" spans="1:19" ht="16.5" x14ac:dyDescent="0.2">
      <c r="A201" s="28">
        <v>153</v>
      </c>
      <c r="B201" s="28">
        <v>13</v>
      </c>
      <c r="C201" s="28">
        <v>3</v>
      </c>
      <c r="D201" s="19">
        <v>0.4</v>
      </c>
      <c r="H201" s="21">
        <f t="shared" si="62"/>
        <v>0</v>
      </c>
      <c r="I201" s="21">
        <f t="shared" si="62"/>
        <v>0.29500000000000004</v>
      </c>
      <c r="J201" s="21">
        <f t="shared" si="62"/>
        <v>8.2000000000000017E-2</v>
      </c>
      <c r="K201" s="21">
        <f t="shared" si="62"/>
        <v>0</v>
      </c>
      <c r="L201" s="21">
        <f t="shared" si="62"/>
        <v>0</v>
      </c>
      <c r="M201" s="21">
        <f t="shared" si="62"/>
        <v>0.37</v>
      </c>
      <c r="N201" s="21">
        <f t="shared" si="62"/>
        <v>5.2000000000000005E-2</v>
      </c>
      <c r="O201" s="21">
        <f t="shared" si="62"/>
        <v>0</v>
      </c>
      <c r="P201" s="21">
        <f t="shared" si="62"/>
        <v>0</v>
      </c>
      <c r="Q201" s="21">
        <f t="shared" si="62"/>
        <v>0</v>
      </c>
      <c r="R201" s="34">
        <f t="shared" si="61"/>
        <v>116</v>
      </c>
      <c r="S201" s="34">
        <f t="shared" si="61"/>
        <v>67</v>
      </c>
    </row>
    <row r="202" spans="1:19" ht="16.5" x14ac:dyDescent="0.2">
      <c r="A202" s="28">
        <v>154</v>
      </c>
      <c r="B202" s="28">
        <v>13</v>
      </c>
      <c r="C202" s="28">
        <v>4</v>
      </c>
      <c r="D202" s="19">
        <v>0.45</v>
      </c>
      <c r="H202" s="21">
        <f t="shared" si="62"/>
        <v>0</v>
      </c>
      <c r="I202" s="21">
        <f t="shared" si="62"/>
        <v>0.29125000000000001</v>
      </c>
      <c r="J202" s="21">
        <f t="shared" si="62"/>
        <v>8.3500000000000005E-2</v>
      </c>
      <c r="K202" s="21">
        <f t="shared" si="62"/>
        <v>0</v>
      </c>
      <c r="L202" s="21">
        <f t="shared" si="62"/>
        <v>0</v>
      </c>
      <c r="M202" s="21">
        <f t="shared" si="62"/>
        <v>0.36625000000000008</v>
      </c>
      <c r="N202" s="21">
        <f t="shared" si="62"/>
        <v>5.3500000000000006E-2</v>
      </c>
      <c r="O202" s="21">
        <f t="shared" si="62"/>
        <v>0</v>
      </c>
      <c r="P202" s="21">
        <f t="shared" si="62"/>
        <v>0</v>
      </c>
      <c r="Q202" s="21">
        <f t="shared" si="62"/>
        <v>0</v>
      </c>
      <c r="R202" s="34">
        <f t="shared" si="61"/>
        <v>116</v>
      </c>
      <c r="S202" s="34">
        <f t="shared" si="61"/>
        <v>67</v>
      </c>
    </row>
    <row r="203" spans="1:19" ht="16.5" x14ac:dyDescent="0.2">
      <c r="A203" s="28">
        <v>155</v>
      </c>
      <c r="B203" s="28">
        <v>13</v>
      </c>
      <c r="C203" s="28">
        <v>5</v>
      </c>
      <c r="D203" s="19">
        <v>0.5</v>
      </c>
      <c r="H203" s="21">
        <f t="shared" si="62"/>
        <v>0</v>
      </c>
      <c r="I203" s="21">
        <f t="shared" si="62"/>
        <v>0.28749999999999998</v>
      </c>
      <c r="J203" s="21">
        <f t="shared" si="62"/>
        <v>8.5000000000000006E-2</v>
      </c>
      <c r="K203" s="21">
        <f t="shared" si="62"/>
        <v>0</v>
      </c>
      <c r="L203" s="21">
        <f t="shared" si="62"/>
        <v>0</v>
      </c>
      <c r="M203" s="21">
        <f t="shared" si="62"/>
        <v>0.36250000000000004</v>
      </c>
      <c r="N203" s="21">
        <f t="shared" si="62"/>
        <v>5.5000000000000007E-2</v>
      </c>
      <c r="O203" s="21">
        <f t="shared" si="62"/>
        <v>0</v>
      </c>
      <c r="P203" s="21">
        <f t="shared" si="62"/>
        <v>0</v>
      </c>
      <c r="Q203" s="21">
        <f t="shared" si="62"/>
        <v>0</v>
      </c>
      <c r="R203" s="34">
        <f t="shared" si="61"/>
        <v>117</v>
      </c>
      <c r="S203" s="34">
        <f t="shared" si="61"/>
        <v>67</v>
      </c>
    </row>
    <row r="204" spans="1:19" ht="16.5" x14ac:dyDescent="0.2">
      <c r="A204" s="28">
        <v>156</v>
      </c>
      <c r="B204" s="28">
        <v>13</v>
      </c>
      <c r="C204" s="28">
        <v>6</v>
      </c>
      <c r="D204" s="19">
        <v>0.55000000000000004</v>
      </c>
      <c r="H204" s="21">
        <f t="shared" si="62"/>
        <v>0</v>
      </c>
      <c r="I204" s="21">
        <f t="shared" si="62"/>
        <v>0.28375</v>
      </c>
      <c r="J204" s="21">
        <f t="shared" si="62"/>
        <v>8.6500000000000007E-2</v>
      </c>
      <c r="K204" s="21">
        <f t="shared" si="62"/>
        <v>0</v>
      </c>
      <c r="L204" s="21">
        <f t="shared" si="62"/>
        <v>0</v>
      </c>
      <c r="M204" s="21">
        <f t="shared" si="62"/>
        <v>0.35875000000000001</v>
      </c>
      <c r="N204" s="21">
        <f t="shared" si="62"/>
        <v>5.6499999999999995E-2</v>
      </c>
      <c r="O204" s="21">
        <f t="shared" si="62"/>
        <v>0</v>
      </c>
      <c r="P204" s="21">
        <f t="shared" si="62"/>
        <v>0</v>
      </c>
      <c r="Q204" s="21">
        <f t="shared" si="62"/>
        <v>0</v>
      </c>
      <c r="R204" s="34">
        <f t="shared" si="61"/>
        <v>118</v>
      </c>
      <c r="S204" s="34">
        <f t="shared" si="61"/>
        <v>67</v>
      </c>
    </row>
    <row r="205" spans="1:19" ht="16.5" x14ac:dyDescent="0.2">
      <c r="A205" s="28">
        <v>157</v>
      </c>
      <c r="B205" s="28">
        <v>13</v>
      </c>
      <c r="C205" s="28">
        <v>7</v>
      </c>
      <c r="D205" s="19">
        <v>0.6</v>
      </c>
      <c r="H205" s="21">
        <f t="shared" si="62"/>
        <v>0</v>
      </c>
      <c r="I205" s="21">
        <f t="shared" si="62"/>
        <v>0.28000000000000003</v>
      </c>
      <c r="J205" s="21">
        <f t="shared" si="62"/>
        <v>8.7999999999999995E-2</v>
      </c>
      <c r="K205" s="21">
        <f t="shared" si="62"/>
        <v>0</v>
      </c>
      <c r="L205" s="21">
        <f t="shared" si="62"/>
        <v>0</v>
      </c>
      <c r="M205" s="21">
        <f t="shared" si="62"/>
        <v>0.35500000000000004</v>
      </c>
      <c r="N205" s="21">
        <f t="shared" si="62"/>
        <v>5.800000000000001E-2</v>
      </c>
      <c r="O205" s="21">
        <f t="shared" si="62"/>
        <v>0</v>
      </c>
      <c r="P205" s="21">
        <f t="shared" si="62"/>
        <v>0</v>
      </c>
      <c r="Q205" s="21">
        <f t="shared" si="62"/>
        <v>0</v>
      </c>
      <c r="R205" s="34">
        <f t="shared" si="61"/>
        <v>119</v>
      </c>
      <c r="S205" s="34">
        <f t="shared" si="61"/>
        <v>68</v>
      </c>
    </row>
    <row r="206" spans="1:19" ht="16.5" x14ac:dyDescent="0.2">
      <c r="A206" s="28">
        <v>158</v>
      </c>
      <c r="B206" s="28">
        <v>13</v>
      </c>
      <c r="C206" s="28">
        <v>8</v>
      </c>
      <c r="D206" s="19">
        <v>0.65</v>
      </c>
      <c r="H206" s="21">
        <f t="shared" si="62"/>
        <v>0</v>
      </c>
      <c r="I206" s="21">
        <f t="shared" si="62"/>
        <v>0.27625</v>
      </c>
      <c r="J206" s="21">
        <f t="shared" si="62"/>
        <v>8.950000000000001E-2</v>
      </c>
      <c r="K206" s="21">
        <f t="shared" si="62"/>
        <v>0</v>
      </c>
      <c r="L206" s="21">
        <f t="shared" si="62"/>
        <v>0</v>
      </c>
      <c r="M206" s="21">
        <f t="shared" si="62"/>
        <v>0.35125000000000001</v>
      </c>
      <c r="N206" s="21">
        <f t="shared" si="62"/>
        <v>5.9499999999999997E-2</v>
      </c>
      <c r="O206" s="21">
        <f t="shared" si="62"/>
        <v>0</v>
      </c>
      <c r="P206" s="21">
        <f t="shared" si="62"/>
        <v>0</v>
      </c>
      <c r="Q206" s="21">
        <f t="shared" si="62"/>
        <v>0</v>
      </c>
      <c r="R206" s="34">
        <f t="shared" si="61"/>
        <v>119</v>
      </c>
      <c r="S206" s="34">
        <f t="shared" si="61"/>
        <v>68</v>
      </c>
    </row>
    <row r="207" spans="1:19" ht="16.5" x14ac:dyDescent="0.2">
      <c r="A207" s="28">
        <v>159</v>
      </c>
      <c r="B207" s="28">
        <v>13</v>
      </c>
      <c r="C207" s="28">
        <v>9</v>
      </c>
      <c r="D207" s="19">
        <v>0.7</v>
      </c>
      <c r="H207" s="21">
        <f t="shared" si="62"/>
        <v>0</v>
      </c>
      <c r="I207" s="21">
        <f t="shared" si="62"/>
        <v>0.27250000000000002</v>
      </c>
      <c r="J207" s="21">
        <f t="shared" si="62"/>
        <v>9.0999999999999998E-2</v>
      </c>
      <c r="K207" s="21">
        <f t="shared" si="62"/>
        <v>0</v>
      </c>
      <c r="L207" s="21">
        <f t="shared" si="62"/>
        <v>0</v>
      </c>
      <c r="M207" s="21">
        <f t="shared" si="62"/>
        <v>0.34750000000000003</v>
      </c>
      <c r="N207" s="21">
        <f t="shared" si="62"/>
        <v>6.0999999999999999E-2</v>
      </c>
      <c r="O207" s="21">
        <f t="shared" si="62"/>
        <v>0</v>
      </c>
      <c r="P207" s="21">
        <f t="shared" si="62"/>
        <v>0</v>
      </c>
      <c r="Q207" s="21">
        <f t="shared" si="62"/>
        <v>0</v>
      </c>
      <c r="R207" s="34">
        <f t="shared" si="61"/>
        <v>120</v>
      </c>
      <c r="S207" s="34">
        <f t="shared" si="61"/>
        <v>68</v>
      </c>
    </row>
    <row r="208" spans="1:19" ht="16.5" x14ac:dyDescent="0.2">
      <c r="A208" s="28">
        <v>160</v>
      </c>
      <c r="B208" s="28">
        <v>13</v>
      </c>
      <c r="C208" s="28">
        <v>10</v>
      </c>
      <c r="D208" s="19">
        <v>0.75</v>
      </c>
      <c r="H208" s="21">
        <f t="shared" si="62"/>
        <v>0</v>
      </c>
      <c r="I208" s="21">
        <f t="shared" si="62"/>
        <v>0.26874999999999999</v>
      </c>
      <c r="J208" s="21">
        <f t="shared" si="62"/>
        <v>9.2500000000000013E-2</v>
      </c>
      <c r="K208" s="21">
        <f t="shared" si="62"/>
        <v>0</v>
      </c>
      <c r="L208" s="21">
        <f t="shared" si="62"/>
        <v>0</v>
      </c>
      <c r="M208" s="21">
        <f t="shared" si="62"/>
        <v>0.34375</v>
      </c>
      <c r="N208" s="21">
        <f t="shared" si="62"/>
        <v>6.2499999999999993E-2</v>
      </c>
      <c r="O208" s="21">
        <f t="shared" si="62"/>
        <v>0</v>
      </c>
      <c r="P208" s="21">
        <f t="shared" si="62"/>
        <v>0</v>
      </c>
      <c r="Q208" s="21">
        <f t="shared" si="62"/>
        <v>0</v>
      </c>
      <c r="R208" s="34">
        <f t="shared" si="61"/>
        <v>121</v>
      </c>
      <c r="S208" s="34">
        <f t="shared" si="61"/>
        <v>68</v>
      </c>
    </row>
    <row r="209" spans="1:19" ht="16.5" x14ac:dyDescent="0.2">
      <c r="A209" s="28">
        <v>161</v>
      </c>
      <c r="B209" s="28">
        <v>13</v>
      </c>
      <c r="C209" s="28">
        <v>11</v>
      </c>
      <c r="D209" s="19">
        <v>0.8</v>
      </c>
      <c r="H209" s="21">
        <f t="shared" ref="H209:Q218" si="63">(INDEX(H$7:H$27,$B209)*(1-$D209)+INDEX(H$7:H$27,$B209+1)*$D209)*H$4*$B$2</f>
        <v>0</v>
      </c>
      <c r="I209" s="21">
        <f t="shared" si="63"/>
        <v>0.26500000000000001</v>
      </c>
      <c r="J209" s="21">
        <f t="shared" si="63"/>
        <v>9.4E-2</v>
      </c>
      <c r="K209" s="21">
        <f t="shared" si="63"/>
        <v>0</v>
      </c>
      <c r="L209" s="21">
        <f t="shared" si="63"/>
        <v>0</v>
      </c>
      <c r="M209" s="21">
        <f t="shared" si="63"/>
        <v>0.33999999999999997</v>
      </c>
      <c r="N209" s="21">
        <f t="shared" si="63"/>
        <v>6.3999999999999987E-2</v>
      </c>
      <c r="O209" s="21">
        <f t="shared" si="63"/>
        <v>0</v>
      </c>
      <c r="P209" s="21">
        <f t="shared" si="63"/>
        <v>0</v>
      </c>
      <c r="Q209" s="21">
        <f t="shared" si="63"/>
        <v>0</v>
      </c>
      <c r="R209" s="34">
        <f t="shared" ref="R209:S228" si="64">INT((INDEX(R$7:R$27,$B209)*(1-$D209)+INDEX(R$7:R$27,$B209+1)*$D209)*R$4*$B$2)</f>
        <v>122</v>
      </c>
      <c r="S209" s="34">
        <f t="shared" si="64"/>
        <v>69</v>
      </c>
    </row>
    <row r="210" spans="1:19" ht="16.5" x14ac:dyDescent="0.2">
      <c r="A210" s="28">
        <v>162</v>
      </c>
      <c r="B210" s="28">
        <v>13</v>
      </c>
      <c r="C210" s="28">
        <v>12</v>
      </c>
      <c r="D210" s="19">
        <v>0.85</v>
      </c>
      <c r="H210" s="21">
        <f t="shared" si="63"/>
        <v>0</v>
      </c>
      <c r="I210" s="21">
        <f t="shared" si="63"/>
        <v>0.26124999999999998</v>
      </c>
      <c r="J210" s="21">
        <f t="shared" si="63"/>
        <v>9.5500000000000002E-2</v>
      </c>
      <c r="K210" s="21">
        <f t="shared" si="63"/>
        <v>0</v>
      </c>
      <c r="L210" s="21">
        <f t="shared" si="63"/>
        <v>0</v>
      </c>
      <c r="M210" s="21">
        <f t="shared" si="63"/>
        <v>0.33624999999999999</v>
      </c>
      <c r="N210" s="21">
        <f t="shared" si="63"/>
        <v>6.5500000000000003E-2</v>
      </c>
      <c r="O210" s="21">
        <f t="shared" si="63"/>
        <v>0</v>
      </c>
      <c r="P210" s="21">
        <f t="shared" si="63"/>
        <v>0</v>
      </c>
      <c r="Q210" s="21">
        <f t="shared" si="63"/>
        <v>0</v>
      </c>
      <c r="R210" s="34">
        <f t="shared" si="64"/>
        <v>122</v>
      </c>
      <c r="S210" s="34">
        <f t="shared" si="64"/>
        <v>69</v>
      </c>
    </row>
    <row r="211" spans="1:19" ht="16.5" x14ac:dyDescent="0.2">
      <c r="A211" s="28">
        <v>163</v>
      </c>
      <c r="B211" s="28">
        <v>13</v>
      </c>
      <c r="C211" s="28">
        <v>13</v>
      </c>
      <c r="D211" s="19">
        <v>0.9</v>
      </c>
      <c r="H211" s="21">
        <f t="shared" si="63"/>
        <v>0</v>
      </c>
      <c r="I211" s="21">
        <f t="shared" si="63"/>
        <v>0.25750000000000001</v>
      </c>
      <c r="J211" s="21">
        <f t="shared" si="63"/>
        <v>9.7000000000000003E-2</v>
      </c>
      <c r="K211" s="21">
        <f t="shared" si="63"/>
        <v>0</v>
      </c>
      <c r="L211" s="21">
        <f t="shared" si="63"/>
        <v>0</v>
      </c>
      <c r="M211" s="21">
        <f t="shared" si="63"/>
        <v>0.33250000000000002</v>
      </c>
      <c r="N211" s="21">
        <f t="shared" si="63"/>
        <v>6.7000000000000004E-2</v>
      </c>
      <c r="O211" s="21">
        <f t="shared" si="63"/>
        <v>0</v>
      </c>
      <c r="P211" s="21">
        <f t="shared" si="63"/>
        <v>0</v>
      </c>
      <c r="Q211" s="21">
        <f t="shared" si="63"/>
        <v>0</v>
      </c>
      <c r="R211" s="34">
        <f t="shared" si="64"/>
        <v>123</v>
      </c>
      <c r="S211" s="34">
        <f t="shared" si="64"/>
        <v>69</v>
      </c>
    </row>
    <row r="212" spans="1:19" ht="16.5" x14ac:dyDescent="0.2">
      <c r="A212" s="28">
        <v>164</v>
      </c>
      <c r="B212" s="28">
        <v>13</v>
      </c>
      <c r="C212" s="28">
        <v>14</v>
      </c>
      <c r="D212" s="19">
        <v>0.95</v>
      </c>
      <c r="H212" s="21">
        <f t="shared" si="63"/>
        <v>0</v>
      </c>
      <c r="I212" s="21">
        <f t="shared" si="63"/>
        <v>0.25375000000000003</v>
      </c>
      <c r="J212" s="21">
        <f t="shared" si="63"/>
        <v>9.8500000000000004E-2</v>
      </c>
      <c r="K212" s="21">
        <f t="shared" si="63"/>
        <v>0</v>
      </c>
      <c r="L212" s="21">
        <f t="shared" si="63"/>
        <v>0</v>
      </c>
      <c r="M212" s="21">
        <f t="shared" si="63"/>
        <v>0.32874999999999999</v>
      </c>
      <c r="N212" s="21">
        <f t="shared" si="63"/>
        <v>6.8499999999999991E-2</v>
      </c>
      <c r="O212" s="21">
        <f t="shared" si="63"/>
        <v>0</v>
      </c>
      <c r="P212" s="21">
        <f t="shared" si="63"/>
        <v>0</v>
      </c>
      <c r="Q212" s="21">
        <f t="shared" si="63"/>
        <v>0</v>
      </c>
      <c r="R212" s="34">
        <f t="shared" si="64"/>
        <v>124</v>
      </c>
      <c r="S212" s="34">
        <f t="shared" si="64"/>
        <v>69</v>
      </c>
    </row>
    <row r="213" spans="1:19" ht="16.5" x14ac:dyDescent="0.2">
      <c r="A213" s="28">
        <v>165</v>
      </c>
      <c r="B213" s="28">
        <v>13</v>
      </c>
      <c r="C213" s="28">
        <v>15</v>
      </c>
      <c r="D213" s="19">
        <v>1</v>
      </c>
      <c r="H213" s="21">
        <f t="shared" si="63"/>
        <v>0</v>
      </c>
      <c r="I213" s="21">
        <f t="shared" si="63"/>
        <v>0.25</v>
      </c>
      <c r="J213" s="21">
        <f t="shared" si="63"/>
        <v>0.1</v>
      </c>
      <c r="K213" s="21">
        <f t="shared" si="63"/>
        <v>0</v>
      </c>
      <c r="L213" s="21">
        <f t="shared" si="63"/>
        <v>0</v>
      </c>
      <c r="M213" s="21">
        <f t="shared" si="63"/>
        <v>0.32500000000000001</v>
      </c>
      <c r="N213" s="21">
        <f t="shared" si="63"/>
        <v>6.9999999999999993E-2</v>
      </c>
      <c r="O213" s="21">
        <f t="shared" si="63"/>
        <v>0</v>
      </c>
      <c r="P213" s="21">
        <f t="shared" si="63"/>
        <v>0</v>
      </c>
      <c r="Q213" s="21">
        <f t="shared" si="63"/>
        <v>0</v>
      </c>
      <c r="R213" s="34">
        <f t="shared" si="64"/>
        <v>125</v>
      </c>
      <c r="S213" s="34">
        <f t="shared" si="64"/>
        <v>70</v>
      </c>
    </row>
    <row r="214" spans="1:19" ht="16.5" x14ac:dyDescent="0.2">
      <c r="A214" s="28">
        <v>166</v>
      </c>
      <c r="B214" s="28">
        <v>14</v>
      </c>
      <c r="C214" s="28">
        <v>1</v>
      </c>
      <c r="D214" s="19">
        <v>0.3</v>
      </c>
      <c r="H214" s="21">
        <f t="shared" si="63"/>
        <v>0</v>
      </c>
      <c r="I214" s="21">
        <f t="shared" si="63"/>
        <v>0.22749999999999998</v>
      </c>
      <c r="J214" s="21">
        <f t="shared" si="63"/>
        <v>0.10899999999999999</v>
      </c>
      <c r="K214" s="21">
        <f t="shared" si="63"/>
        <v>0</v>
      </c>
      <c r="L214" s="21">
        <f t="shared" si="63"/>
        <v>0</v>
      </c>
      <c r="M214" s="21">
        <f t="shared" si="63"/>
        <v>0.30249999999999999</v>
      </c>
      <c r="N214" s="21">
        <f t="shared" si="63"/>
        <v>7.9000000000000001E-2</v>
      </c>
      <c r="O214" s="21">
        <f t="shared" si="63"/>
        <v>0</v>
      </c>
      <c r="P214" s="21">
        <f t="shared" si="63"/>
        <v>0</v>
      </c>
      <c r="Q214" s="21">
        <f t="shared" si="63"/>
        <v>0</v>
      </c>
      <c r="R214" s="34">
        <f t="shared" si="64"/>
        <v>128</v>
      </c>
      <c r="S214" s="34">
        <f t="shared" si="64"/>
        <v>71</v>
      </c>
    </row>
    <row r="215" spans="1:19" ht="16.5" x14ac:dyDescent="0.2">
      <c r="A215" s="28">
        <v>167</v>
      </c>
      <c r="B215" s="28">
        <v>14</v>
      </c>
      <c r="C215" s="28">
        <v>2</v>
      </c>
      <c r="D215" s="19">
        <v>0.35</v>
      </c>
      <c r="H215" s="21">
        <f t="shared" si="63"/>
        <v>0</v>
      </c>
      <c r="I215" s="21">
        <f t="shared" si="63"/>
        <v>0.22375</v>
      </c>
      <c r="J215" s="21">
        <f t="shared" si="63"/>
        <v>0.1105</v>
      </c>
      <c r="K215" s="21">
        <f t="shared" si="63"/>
        <v>0</v>
      </c>
      <c r="L215" s="21">
        <f t="shared" si="63"/>
        <v>0</v>
      </c>
      <c r="M215" s="21">
        <f t="shared" si="63"/>
        <v>0.29875000000000002</v>
      </c>
      <c r="N215" s="21">
        <f t="shared" si="63"/>
        <v>8.0500000000000002E-2</v>
      </c>
      <c r="O215" s="21">
        <f t="shared" si="63"/>
        <v>0</v>
      </c>
      <c r="P215" s="21">
        <f t="shared" si="63"/>
        <v>0</v>
      </c>
      <c r="Q215" s="21">
        <f t="shared" si="63"/>
        <v>0</v>
      </c>
      <c r="R215" s="34">
        <f t="shared" si="64"/>
        <v>128</v>
      </c>
      <c r="S215" s="34">
        <f t="shared" si="64"/>
        <v>71</v>
      </c>
    </row>
    <row r="216" spans="1:19" ht="16.5" x14ac:dyDescent="0.2">
      <c r="A216" s="28">
        <v>168</v>
      </c>
      <c r="B216" s="28">
        <v>14</v>
      </c>
      <c r="C216" s="28">
        <v>3</v>
      </c>
      <c r="D216" s="19">
        <v>0.4</v>
      </c>
      <c r="H216" s="21">
        <f t="shared" si="63"/>
        <v>0</v>
      </c>
      <c r="I216" s="21">
        <f t="shared" si="63"/>
        <v>0.21999999999999997</v>
      </c>
      <c r="J216" s="21">
        <f t="shared" si="63"/>
        <v>0.11200000000000002</v>
      </c>
      <c r="K216" s="21">
        <f t="shared" si="63"/>
        <v>0</v>
      </c>
      <c r="L216" s="21">
        <f t="shared" si="63"/>
        <v>0</v>
      </c>
      <c r="M216" s="21">
        <f t="shared" si="63"/>
        <v>0.29500000000000004</v>
      </c>
      <c r="N216" s="21">
        <f t="shared" si="63"/>
        <v>8.2000000000000017E-2</v>
      </c>
      <c r="O216" s="21">
        <f t="shared" si="63"/>
        <v>0</v>
      </c>
      <c r="P216" s="21">
        <f t="shared" si="63"/>
        <v>0</v>
      </c>
      <c r="Q216" s="21">
        <f t="shared" si="63"/>
        <v>0</v>
      </c>
      <c r="R216" s="34">
        <f t="shared" si="64"/>
        <v>129</v>
      </c>
      <c r="S216" s="34">
        <f t="shared" si="64"/>
        <v>72</v>
      </c>
    </row>
    <row r="217" spans="1:19" ht="16.5" x14ac:dyDescent="0.2">
      <c r="A217" s="28">
        <v>169</v>
      </c>
      <c r="B217" s="28">
        <v>14</v>
      </c>
      <c r="C217" s="28">
        <v>4</v>
      </c>
      <c r="D217" s="19">
        <v>0.45</v>
      </c>
      <c r="H217" s="21">
        <f t="shared" si="63"/>
        <v>0</v>
      </c>
      <c r="I217" s="21">
        <f t="shared" si="63"/>
        <v>0.21625</v>
      </c>
      <c r="J217" s="21">
        <f t="shared" si="63"/>
        <v>0.11350000000000003</v>
      </c>
      <c r="K217" s="21">
        <f t="shared" si="63"/>
        <v>0</v>
      </c>
      <c r="L217" s="21">
        <f t="shared" si="63"/>
        <v>0</v>
      </c>
      <c r="M217" s="21">
        <f t="shared" si="63"/>
        <v>0.29125000000000001</v>
      </c>
      <c r="N217" s="21">
        <f t="shared" si="63"/>
        <v>8.3500000000000005E-2</v>
      </c>
      <c r="O217" s="21">
        <f t="shared" si="63"/>
        <v>0</v>
      </c>
      <c r="P217" s="21">
        <f t="shared" si="63"/>
        <v>0</v>
      </c>
      <c r="Q217" s="21">
        <f t="shared" si="63"/>
        <v>0</v>
      </c>
      <c r="R217" s="34">
        <f t="shared" si="64"/>
        <v>129</v>
      </c>
      <c r="S217" s="34">
        <f t="shared" si="64"/>
        <v>72</v>
      </c>
    </row>
    <row r="218" spans="1:19" ht="16.5" x14ac:dyDescent="0.2">
      <c r="A218" s="28">
        <v>170</v>
      </c>
      <c r="B218" s="28">
        <v>14</v>
      </c>
      <c r="C218" s="28">
        <v>5</v>
      </c>
      <c r="D218" s="19">
        <v>0.5</v>
      </c>
      <c r="H218" s="21">
        <f t="shared" si="63"/>
        <v>0</v>
      </c>
      <c r="I218" s="21">
        <f t="shared" si="63"/>
        <v>0.21249999999999999</v>
      </c>
      <c r="J218" s="21">
        <f t="shared" si="63"/>
        <v>0.11499999999999999</v>
      </c>
      <c r="K218" s="21">
        <f t="shared" si="63"/>
        <v>0</v>
      </c>
      <c r="L218" s="21">
        <f t="shared" si="63"/>
        <v>0</v>
      </c>
      <c r="M218" s="21">
        <f t="shared" si="63"/>
        <v>0.28749999999999998</v>
      </c>
      <c r="N218" s="21">
        <f t="shared" si="63"/>
        <v>8.5000000000000006E-2</v>
      </c>
      <c r="O218" s="21">
        <f t="shared" si="63"/>
        <v>0</v>
      </c>
      <c r="P218" s="21">
        <f t="shared" si="63"/>
        <v>0</v>
      </c>
      <c r="Q218" s="21">
        <f t="shared" si="63"/>
        <v>0</v>
      </c>
      <c r="R218" s="34">
        <f t="shared" si="64"/>
        <v>130</v>
      </c>
      <c r="S218" s="34">
        <f t="shared" si="64"/>
        <v>72</v>
      </c>
    </row>
    <row r="219" spans="1:19" ht="16.5" x14ac:dyDescent="0.2">
      <c r="A219" s="28">
        <v>171</v>
      </c>
      <c r="B219" s="28">
        <v>14</v>
      </c>
      <c r="C219" s="28">
        <v>6</v>
      </c>
      <c r="D219" s="19">
        <v>0.55000000000000004</v>
      </c>
      <c r="H219" s="21">
        <f t="shared" ref="H219:Q228" si="65">(INDEX(H$7:H$27,$B219)*(1-$D219)+INDEX(H$7:H$27,$B219+1)*$D219)*H$4*$B$2</f>
        <v>0</v>
      </c>
      <c r="I219" s="21">
        <f t="shared" si="65"/>
        <v>0.20874999999999999</v>
      </c>
      <c r="J219" s="21">
        <f t="shared" si="65"/>
        <v>0.11650000000000001</v>
      </c>
      <c r="K219" s="21">
        <f t="shared" si="65"/>
        <v>0</v>
      </c>
      <c r="L219" s="21">
        <f t="shared" si="65"/>
        <v>0</v>
      </c>
      <c r="M219" s="21">
        <f t="shared" si="65"/>
        <v>0.28375</v>
      </c>
      <c r="N219" s="21">
        <f t="shared" si="65"/>
        <v>8.6500000000000007E-2</v>
      </c>
      <c r="O219" s="21">
        <f t="shared" si="65"/>
        <v>0</v>
      </c>
      <c r="P219" s="21">
        <f t="shared" si="65"/>
        <v>0</v>
      </c>
      <c r="Q219" s="21">
        <f t="shared" si="65"/>
        <v>0</v>
      </c>
      <c r="R219" s="34">
        <f t="shared" si="64"/>
        <v>130</v>
      </c>
      <c r="S219" s="34">
        <f t="shared" si="64"/>
        <v>72</v>
      </c>
    </row>
    <row r="220" spans="1:19" ht="16.5" x14ac:dyDescent="0.2">
      <c r="A220" s="28">
        <v>172</v>
      </c>
      <c r="B220" s="28">
        <v>14</v>
      </c>
      <c r="C220" s="28">
        <v>7</v>
      </c>
      <c r="D220" s="19">
        <v>0.6</v>
      </c>
      <c r="H220" s="21">
        <f t="shared" si="65"/>
        <v>0</v>
      </c>
      <c r="I220" s="21">
        <f t="shared" si="65"/>
        <v>0.20500000000000002</v>
      </c>
      <c r="J220" s="21">
        <f t="shared" si="65"/>
        <v>0.11800000000000002</v>
      </c>
      <c r="K220" s="21">
        <f t="shared" si="65"/>
        <v>0</v>
      </c>
      <c r="L220" s="21">
        <f t="shared" si="65"/>
        <v>0</v>
      </c>
      <c r="M220" s="21">
        <f t="shared" si="65"/>
        <v>0.28000000000000003</v>
      </c>
      <c r="N220" s="21">
        <f t="shared" si="65"/>
        <v>8.7999999999999995E-2</v>
      </c>
      <c r="O220" s="21">
        <f t="shared" si="65"/>
        <v>0</v>
      </c>
      <c r="P220" s="21">
        <f t="shared" si="65"/>
        <v>0</v>
      </c>
      <c r="Q220" s="21">
        <f t="shared" si="65"/>
        <v>0</v>
      </c>
      <c r="R220" s="34">
        <f t="shared" si="64"/>
        <v>131</v>
      </c>
      <c r="S220" s="34">
        <f t="shared" si="64"/>
        <v>73</v>
      </c>
    </row>
    <row r="221" spans="1:19" ht="16.5" x14ac:dyDescent="0.2">
      <c r="A221" s="28">
        <v>173</v>
      </c>
      <c r="B221" s="28">
        <v>14</v>
      </c>
      <c r="C221" s="28">
        <v>8</v>
      </c>
      <c r="D221" s="19">
        <v>0.65</v>
      </c>
      <c r="H221" s="21">
        <f t="shared" si="65"/>
        <v>0</v>
      </c>
      <c r="I221" s="21">
        <f t="shared" si="65"/>
        <v>0.20124999999999998</v>
      </c>
      <c r="J221" s="21">
        <f t="shared" si="65"/>
        <v>0.11950000000000001</v>
      </c>
      <c r="K221" s="21">
        <f t="shared" si="65"/>
        <v>0</v>
      </c>
      <c r="L221" s="21">
        <f t="shared" si="65"/>
        <v>0</v>
      </c>
      <c r="M221" s="21">
        <f t="shared" si="65"/>
        <v>0.27625</v>
      </c>
      <c r="N221" s="21">
        <f t="shared" si="65"/>
        <v>8.950000000000001E-2</v>
      </c>
      <c r="O221" s="21">
        <f t="shared" si="65"/>
        <v>0</v>
      </c>
      <c r="P221" s="21">
        <f t="shared" si="65"/>
        <v>0</v>
      </c>
      <c r="Q221" s="21">
        <f t="shared" si="65"/>
        <v>0</v>
      </c>
      <c r="R221" s="34">
        <f t="shared" si="64"/>
        <v>131</v>
      </c>
      <c r="S221" s="34">
        <f t="shared" si="64"/>
        <v>73</v>
      </c>
    </row>
    <row r="222" spans="1:19" ht="16.5" x14ac:dyDescent="0.2">
      <c r="A222" s="28">
        <v>174</v>
      </c>
      <c r="B222" s="28">
        <v>14</v>
      </c>
      <c r="C222" s="28">
        <v>9</v>
      </c>
      <c r="D222" s="19">
        <v>0.7</v>
      </c>
      <c r="H222" s="21">
        <f t="shared" si="65"/>
        <v>0</v>
      </c>
      <c r="I222" s="21">
        <f t="shared" si="65"/>
        <v>0.19750000000000001</v>
      </c>
      <c r="J222" s="21">
        <f t="shared" si="65"/>
        <v>0.121</v>
      </c>
      <c r="K222" s="21">
        <f t="shared" si="65"/>
        <v>0</v>
      </c>
      <c r="L222" s="21">
        <f t="shared" si="65"/>
        <v>0</v>
      </c>
      <c r="M222" s="21">
        <f t="shared" si="65"/>
        <v>0.27250000000000002</v>
      </c>
      <c r="N222" s="21">
        <f t="shared" si="65"/>
        <v>9.0999999999999998E-2</v>
      </c>
      <c r="O222" s="21">
        <f t="shared" si="65"/>
        <v>0</v>
      </c>
      <c r="P222" s="21">
        <f t="shared" si="65"/>
        <v>0</v>
      </c>
      <c r="Q222" s="21">
        <f t="shared" si="65"/>
        <v>0</v>
      </c>
      <c r="R222" s="34">
        <f t="shared" si="64"/>
        <v>132</v>
      </c>
      <c r="S222" s="34">
        <f t="shared" si="64"/>
        <v>73</v>
      </c>
    </row>
    <row r="223" spans="1:19" ht="16.5" x14ac:dyDescent="0.2">
      <c r="A223" s="28">
        <v>175</v>
      </c>
      <c r="B223" s="28">
        <v>14</v>
      </c>
      <c r="C223" s="28">
        <v>10</v>
      </c>
      <c r="D223" s="19">
        <v>0.75</v>
      </c>
      <c r="H223" s="21">
        <f t="shared" si="65"/>
        <v>0</v>
      </c>
      <c r="I223" s="21">
        <f t="shared" si="65"/>
        <v>0.19374999999999998</v>
      </c>
      <c r="J223" s="21">
        <f t="shared" si="65"/>
        <v>0.12250000000000001</v>
      </c>
      <c r="K223" s="21">
        <f t="shared" si="65"/>
        <v>0</v>
      </c>
      <c r="L223" s="21">
        <f t="shared" si="65"/>
        <v>0</v>
      </c>
      <c r="M223" s="21">
        <f t="shared" si="65"/>
        <v>0.26874999999999999</v>
      </c>
      <c r="N223" s="21">
        <f t="shared" si="65"/>
        <v>9.2500000000000013E-2</v>
      </c>
      <c r="O223" s="21">
        <f t="shared" si="65"/>
        <v>0</v>
      </c>
      <c r="P223" s="21">
        <f t="shared" si="65"/>
        <v>0</v>
      </c>
      <c r="Q223" s="21">
        <f t="shared" si="65"/>
        <v>0</v>
      </c>
      <c r="R223" s="34">
        <f t="shared" si="64"/>
        <v>132</v>
      </c>
      <c r="S223" s="34">
        <f t="shared" si="64"/>
        <v>73</v>
      </c>
    </row>
    <row r="224" spans="1:19" ht="16.5" x14ac:dyDescent="0.2">
      <c r="A224" s="28">
        <v>176</v>
      </c>
      <c r="B224" s="28">
        <v>14</v>
      </c>
      <c r="C224" s="28">
        <v>11</v>
      </c>
      <c r="D224" s="19">
        <v>0.8</v>
      </c>
      <c r="H224" s="21">
        <f t="shared" si="65"/>
        <v>0</v>
      </c>
      <c r="I224" s="21">
        <f t="shared" si="65"/>
        <v>0.18999999999999997</v>
      </c>
      <c r="J224" s="21">
        <f t="shared" si="65"/>
        <v>0.124</v>
      </c>
      <c r="K224" s="21">
        <f t="shared" si="65"/>
        <v>0</v>
      </c>
      <c r="L224" s="21">
        <f t="shared" si="65"/>
        <v>0</v>
      </c>
      <c r="M224" s="21">
        <f t="shared" si="65"/>
        <v>0.26500000000000001</v>
      </c>
      <c r="N224" s="21">
        <f t="shared" si="65"/>
        <v>9.4E-2</v>
      </c>
      <c r="O224" s="21">
        <f t="shared" si="65"/>
        <v>0</v>
      </c>
      <c r="P224" s="21">
        <f t="shared" si="65"/>
        <v>0</v>
      </c>
      <c r="Q224" s="21">
        <f t="shared" si="65"/>
        <v>0</v>
      </c>
      <c r="R224" s="34">
        <f t="shared" si="64"/>
        <v>133</v>
      </c>
      <c r="S224" s="34">
        <f t="shared" si="64"/>
        <v>74</v>
      </c>
    </row>
    <row r="225" spans="1:19" ht="16.5" x14ac:dyDescent="0.2">
      <c r="A225" s="28">
        <v>177</v>
      </c>
      <c r="B225" s="28">
        <v>14</v>
      </c>
      <c r="C225" s="28">
        <v>12</v>
      </c>
      <c r="D225" s="19">
        <v>0.85</v>
      </c>
      <c r="H225" s="21">
        <f t="shared" si="65"/>
        <v>0</v>
      </c>
      <c r="I225" s="21">
        <f t="shared" si="65"/>
        <v>0.18625</v>
      </c>
      <c r="J225" s="21">
        <f t="shared" si="65"/>
        <v>0.1255</v>
      </c>
      <c r="K225" s="21">
        <f t="shared" si="65"/>
        <v>0</v>
      </c>
      <c r="L225" s="21">
        <f t="shared" si="65"/>
        <v>0</v>
      </c>
      <c r="M225" s="21">
        <f t="shared" si="65"/>
        <v>0.26124999999999998</v>
      </c>
      <c r="N225" s="21">
        <f t="shared" si="65"/>
        <v>9.5500000000000002E-2</v>
      </c>
      <c r="O225" s="21">
        <f t="shared" si="65"/>
        <v>0</v>
      </c>
      <c r="P225" s="21">
        <f t="shared" si="65"/>
        <v>0</v>
      </c>
      <c r="Q225" s="21">
        <f t="shared" si="65"/>
        <v>0</v>
      </c>
      <c r="R225" s="34">
        <f t="shared" si="64"/>
        <v>133</v>
      </c>
      <c r="S225" s="34">
        <f t="shared" si="64"/>
        <v>74</v>
      </c>
    </row>
    <row r="226" spans="1:19" ht="16.5" x14ac:dyDescent="0.2">
      <c r="A226" s="28">
        <v>178</v>
      </c>
      <c r="B226" s="28">
        <v>14</v>
      </c>
      <c r="C226" s="28">
        <v>13</v>
      </c>
      <c r="D226" s="19">
        <v>0.9</v>
      </c>
      <c r="H226" s="21">
        <f t="shared" si="65"/>
        <v>0</v>
      </c>
      <c r="I226" s="21">
        <f t="shared" si="65"/>
        <v>0.1825</v>
      </c>
      <c r="J226" s="21">
        <f t="shared" si="65"/>
        <v>0.127</v>
      </c>
      <c r="K226" s="21">
        <f t="shared" si="65"/>
        <v>0</v>
      </c>
      <c r="L226" s="21">
        <f t="shared" si="65"/>
        <v>0</v>
      </c>
      <c r="M226" s="21">
        <f t="shared" si="65"/>
        <v>0.25750000000000001</v>
      </c>
      <c r="N226" s="21">
        <f t="shared" si="65"/>
        <v>9.7000000000000003E-2</v>
      </c>
      <c r="O226" s="21">
        <f t="shared" si="65"/>
        <v>0</v>
      </c>
      <c r="P226" s="21">
        <f t="shared" si="65"/>
        <v>0</v>
      </c>
      <c r="Q226" s="21">
        <f t="shared" si="65"/>
        <v>0</v>
      </c>
      <c r="R226" s="34">
        <f t="shared" si="64"/>
        <v>134</v>
      </c>
      <c r="S226" s="34">
        <f t="shared" si="64"/>
        <v>74</v>
      </c>
    </row>
    <row r="227" spans="1:19" ht="16.5" x14ac:dyDescent="0.2">
      <c r="A227" s="28">
        <v>179</v>
      </c>
      <c r="B227" s="28">
        <v>14</v>
      </c>
      <c r="C227" s="28">
        <v>14</v>
      </c>
      <c r="D227" s="19">
        <v>0.95</v>
      </c>
      <c r="H227" s="21">
        <f t="shared" si="65"/>
        <v>0</v>
      </c>
      <c r="I227" s="21">
        <f t="shared" si="65"/>
        <v>0.17874999999999999</v>
      </c>
      <c r="J227" s="21">
        <f t="shared" si="65"/>
        <v>0.1285</v>
      </c>
      <c r="K227" s="21">
        <f t="shared" si="65"/>
        <v>0</v>
      </c>
      <c r="L227" s="21">
        <f t="shared" si="65"/>
        <v>0</v>
      </c>
      <c r="M227" s="21">
        <f t="shared" si="65"/>
        <v>0.25375000000000003</v>
      </c>
      <c r="N227" s="21">
        <f t="shared" si="65"/>
        <v>9.8500000000000004E-2</v>
      </c>
      <c r="O227" s="21">
        <f t="shared" si="65"/>
        <v>0</v>
      </c>
      <c r="P227" s="21">
        <f t="shared" si="65"/>
        <v>0</v>
      </c>
      <c r="Q227" s="21">
        <f t="shared" si="65"/>
        <v>0</v>
      </c>
      <c r="R227" s="34">
        <f t="shared" si="64"/>
        <v>134</v>
      </c>
      <c r="S227" s="34">
        <f t="shared" si="64"/>
        <v>74</v>
      </c>
    </row>
    <row r="228" spans="1:19" ht="16.5" x14ac:dyDescent="0.2">
      <c r="A228" s="28">
        <v>180</v>
      </c>
      <c r="B228" s="28">
        <v>14</v>
      </c>
      <c r="C228" s="28">
        <v>15</v>
      </c>
      <c r="D228" s="19">
        <v>1</v>
      </c>
      <c r="H228" s="21">
        <f t="shared" si="65"/>
        <v>0</v>
      </c>
      <c r="I228" s="21">
        <f t="shared" si="65"/>
        <v>0.17499999999999999</v>
      </c>
      <c r="J228" s="21">
        <f t="shared" si="65"/>
        <v>0.13</v>
      </c>
      <c r="K228" s="21">
        <f t="shared" si="65"/>
        <v>0</v>
      </c>
      <c r="L228" s="21">
        <f t="shared" si="65"/>
        <v>0</v>
      </c>
      <c r="M228" s="21">
        <f t="shared" si="65"/>
        <v>0.25</v>
      </c>
      <c r="N228" s="21">
        <f t="shared" si="65"/>
        <v>0.1</v>
      </c>
      <c r="O228" s="21">
        <f t="shared" si="65"/>
        <v>0</v>
      </c>
      <c r="P228" s="21">
        <f t="shared" si="65"/>
        <v>0</v>
      </c>
      <c r="Q228" s="21">
        <f t="shared" si="65"/>
        <v>0</v>
      </c>
      <c r="R228" s="34">
        <f t="shared" si="64"/>
        <v>135</v>
      </c>
      <c r="S228" s="34">
        <f t="shared" si="64"/>
        <v>75</v>
      </c>
    </row>
    <row r="229" spans="1:19" ht="16.5" x14ac:dyDescent="0.2">
      <c r="A229" s="28">
        <v>181</v>
      </c>
      <c r="B229" s="28">
        <v>15</v>
      </c>
      <c r="C229" s="28">
        <v>1</v>
      </c>
      <c r="D229" s="19">
        <v>0.3</v>
      </c>
      <c r="H229" s="21">
        <f t="shared" ref="H229:Q238" si="66">(INDEX(H$7:H$27,$B229)*(1-$D229)+INDEX(H$7:H$27,$B229+1)*$D229)*H$4*$B$2</f>
        <v>0</v>
      </c>
      <c r="I229" s="21">
        <f t="shared" si="66"/>
        <v>0.15249999999999997</v>
      </c>
      <c r="J229" s="21">
        <f t="shared" si="66"/>
        <v>0.13899999999999998</v>
      </c>
      <c r="K229" s="21">
        <f t="shared" si="66"/>
        <v>0</v>
      </c>
      <c r="L229" s="21">
        <f t="shared" si="66"/>
        <v>0</v>
      </c>
      <c r="M229" s="21">
        <f t="shared" si="66"/>
        <v>0.22749999999999998</v>
      </c>
      <c r="N229" s="21">
        <f t="shared" si="66"/>
        <v>0.10899999999999999</v>
      </c>
      <c r="O229" s="21">
        <f t="shared" si="66"/>
        <v>0</v>
      </c>
      <c r="P229" s="21">
        <f t="shared" si="66"/>
        <v>0</v>
      </c>
      <c r="Q229" s="21">
        <f t="shared" si="66"/>
        <v>0</v>
      </c>
      <c r="R229" s="34">
        <f t="shared" ref="R229:S248" si="67">INT((INDEX(R$7:R$27,$B229)*(1-$D229)+INDEX(R$7:R$27,$B229+1)*$D229)*R$4*$B$2)</f>
        <v>139</v>
      </c>
      <c r="S229" s="34">
        <f t="shared" si="67"/>
        <v>76</v>
      </c>
    </row>
    <row r="230" spans="1:19" ht="16.5" x14ac:dyDescent="0.2">
      <c r="A230" s="28">
        <v>182</v>
      </c>
      <c r="B230" s="28">
        <v>15</v>
      </c>
      <c r="C230" s="28">
        <v>2</v>
      </c>
      <c r="D230" s="19">
        <v>0.35</v>
      </c>
      <c r="H230" s="21">
        <f t="shared" si="66"/>
        <v>0</v>
      </c>
      <c r="I230" s="21">
        <f t="shared" si="66"/>
        <v>0.14874999999999999</v>
      </c>
      <c r="J230" s="21">
        <f t="shared" si="66"/>
        <v>0.14050000000000001</v>
      </c>
      <c r="K230" s="21">
        <f t="shared" si="66"/>
        <v>0</v>
      </c>
      <c r="L230" s="21">
        <f t="shared" si="66"/>
        <v>0</v>
      </c>
      <c r="M230" s="21">
        <f t="shared" si="66"/>
        <v>0.22375</v>
      </c>
      <c r="N230" s="21">
        <f t="shared" si="66"/>
        <v>0.1105</v>
      </c>
      <c r="O230" s="21">
        <f t="shared" si="66"/>
        <v>0</v>
      </c>
      <c r="P230" s="21">
        <f t="shared" si="66"/>
        <v>0</v>
      </c>
      <c r="Q230" s="21">
        <f t="shared" si="66"/>
        <v>0</v>
      </c>
      <c r="R230" s="34">
        <f t="shared" si="67"/>
        <v>140</v>
      </c>
      <c r="S230" s="34">
        <f t="shared" si="67"/>
        <v>76</v>
      </c>
    </row>
    <row r="231" spans="1:19" ht="16.5" x14ac:dyDescent="0.2">
      <c r="A231" s="28">
        <v>183</v>
      </c>
      <c r="B231" s="28">
        <v>15</v>
      </c>
      <c r="C231" s="28">
        <v>3</v>
      </c>
      <c r="D231" s="19">
        <v>0.4</v>
      </c>
      <c r="H231" s="21">
        <f t="shared" si="66"/>
        <v>0</v>
      </c>
      <c r="I231" s="21">
        <f t="shared" si="66"/>
        <v>0.14500000000000002</v>
      </c>
      <c r="J231" s="21">
        <f t="shared" si="66"/>
        <v>0.14200000000000002</v>
      </c>
      <c r="K231" s="21">
        <f t="shared" si="66"/>
        <v>0</v>
      </c>
      <c r="L231" s="21">
        <f t="shared" si="66"/>
        <v>0</v>
      </c>
      <c r="M231" s="21">
        <f t="shared" si="66"/>
        <v>0.21999999999999997</v>
      </c>
      <c r="N231" s="21">
        <f t="shared" si="66"/>
        <v>0.11200000000000002</v>
      </c>
      <c r="O231" s="21">
        <f t="shared" si="66"/>
        <v>0</v>
      </c>
      <c r="P231" s="21">
        <f t="shared" si="66"/>
        <v>0</v>
      </c>
      <c r="Q231" s="21">
        <f t="shared" si="66"/>
        <v>0</v>
      </c>
      <c r="R231" s="34">
        <f t="shared" si="67"/>
        <v>141</v>
      </c>
      <c r="S231" s="34">
        <f t="shared" si="67"/>
        <v>77</v>
      </c>
    </row>
    <row r="232" spans="1:19" ht="16.5" x14ac:dyDescent="0.2">
      <c r="A232" s="28">
        <v>184</v>
      </c>
      <c r="B232" s="28">
        <v>15</v>
      </c>
      <c r="C232" s="28">
        <v>4</v>
      </c>
      <c r="D232" s="19">
        <v>0.45</v>
      </c>
      <c r="H232" s="21">
        <f t="shared" si="66"/>
        <v>0</v>
      </c>
      <c r="I232" s="21">
        <f t="shared" si="66"/>
        <v>0.14125000000000001</v>
      </c>
      <c r="J232" s="21">
        <f t="shared" si="66"/>
        <v>0.14350000000000002</v>
      </c>
      <c r="K232" s="21">
        <f t="shared" si="66"/>
        <v>0</v>
      </c>
      <c r="L232" s="21">
        <f t="shared" si="66"/>
        <v>0</v>
      </c>
      <c r="M232" s="21">
        <f t="shared" si="66"/>
        <v>0.21625</v>
      </c>
      <c r="N232" s="21">
        <f t="shared" si="66"/>
        <v>0.11350000000000003</v>
      </c>
      <c r="O232" s="21">
        <f t="shared" si="66"/>
        <v>0</v>
      </c>
      <c r="P232" s="21">
        <f t="shared" si="66"/>
        <v>0</v>
      </c>
      <c r="Q232" s="21">
        <f t="shared" si="66"/>
        <v>0</v>
      </c>
      <c r="R232" s="34">
        <f t="shared" si="67"/>
        <v>141</v>
      </c>
      <c r="S232" s="34">
        <f t="shared" si="67"/>
        <v>77</v>
      </c>
    </row>
    <row r="233" spans="1:19" ht="16.5" x14ac:dyDescent="0.2">
      <c r="A233" s="28">
        <v>185</v>
      </c>
      <c r="B233" s="28">
        <v>15</v>
      </c>
      <c r="C233" s="28">
        <v>5</v>
      </c>
      <c r="D233" s="19">
        <v>0.5</v>
      </c>
      <c r="H233" s="21">
        <f t="shared" si="66"/>
        <v>0</v>
      </c>
      <c r="I233" s="21">
        <f t="shared" si="66"/>
        <v>0.13750000000000001</v>
      </c>
      <c r="J233" s="21">
        <f t="shared" si="66"/>
        <v>0.14500000000000002</v>
      </c>
      <c r="K233" s="21">
        <f t="shared" si="66"/>
        <v>0</v>
      </c>
      <c r="L233" s="21">
        <f t="shared" si="66"/>
        <v>0</v>
      </c>
      <c r="M233" s="21">
        <f t="shared" si="66"/>
        <v>0.21249999999999999</v>
      </c>
      <c r="N233" s="21">
        <f t="shared" si="66"/>
        <v>0.11499999999999999</v>
      </c>
      <c r="O233" s="21">
        <f t="shared" si="66"/>
        <v>0</v>
      </c>
      <c r="P233" s="21">
        <f t="shared" si="66"/>
        <v>0</v>
      </c>
      <c r="Q233" s="21">
        <f t="shared" si="66"/>
        <v>0</v>
      </c>
      <c r="R233" s="34">
        <f t="shared" si="67"/>
        <v>142</v>
      </c>
      <c r="S233" s="34">
        <f t="shared" si="67"/>
        <v>77</v>
      </c>
    </row>
    <row r="234" spans="1:19" ht="16.5" x14ac:dyDescent="0.2">
      <c r="A234" s="28">
        <v>186</v>
      </c>
      <c r="B234" s="28">
        <v>15</v>
      </c>
      <c r="C234" s="28">
        <v>6</v>
      </c>
      <c r="D234" s="19">
        <v>0.55000000000000004</v>
      </c>
      <c r="H234" s="21">
        <f t="shared" si="66"/>
        <v>0</v>
      </c>
      <c r="I234" s="21">
        <f t="shared" si="66"/>
        <v>0.13374999999999998</v>
      </c>
      <c r="J234" s="21">
        <f t="shared" si="66"/>
        <v>0.14650000000000002</v>
      </c>
      <c r="K234" s="21">
        <f t="shared" si="66"/>
        <v>0</v>
      </c>
      <c r="L234" s="21">
        <f t="shared" si="66"/>
        <v>0</v>
      </c>
      <c r="M234" s="21">
        <f t="shared" si="66"/>
        <v>0.20874999999999999</v>
      </c>
      <c r="N234" s="21">
        <f t="shared" si="66"/>
        <v>0.11650000000000001</v>
      </c>
      <c r="O234" s="21">
        <f t="shared" si="66"/>
        <v>0</v>
      </c>
      <c r="P234" s="21">
        <f t="shared" si="66"/>
        <v>0</v>
      </c>
      <c r="Q234" s="21">
        <f t="shared" si="66"/>
        <v>0</v>
      </c>
      <c r="R234" s="34">
        <f t="shared" si="67"/>
        <v>143</v>
      </c>
      <c r="S234" s="34">
        <f t="shared" si="67"/>
        <v>77</v>
      </c>
    </row>
    <row r="235" spans="1:19" ht="16.5" x14ac:dyDescent="0.2">
      <c r="A235" s="28">
        <v>187</v>
      </c>
      <c r="B235" s="28">
        <v>15</v>
      </c>
      <c r="C235" s="28">
        <v>7</v>
      </c>
      <c r="D235" s="19">
        <v>0.6</v>
      </c>
      <c r="H235" s="21">
        <f t="shared" si="66"/>
        <v>0</v>
      </c>
      <c r="I235" s="21">
        <f t="shared" si="66"/>
        <v>0.13</v>
      </c>
      <c r="J235" s="21">
        <f t="shared" si="66"/>
        <v>0.14799999999999999</v>
      </c>
      <c r="K235" s="21">
        <f t="shared" si="66"/>
        <v>0</v>
      </c>
      <c r="L235" s="21">
        <f t="shared" si="66"/>
        <v>0</v>
      </c>
      <c r="M235" s="21">
        <f t="shared" si="66"/>
        <v>0.20500000000000002</v>
      </c>
      <c r="N235" s="21">
        <f t="shared" si="66"/>
        <v>0.11800000000000002</v>
      </c>
      <c r="O235" s="21">
        <f t="shared" si="66"/>
        <v>0</v>
      </c>
      <c r="P235" s="21">
        <f t="shared" si="66"/>
        <v>0</v>
      </c>
      <c r="Q235" s="21">
        <f t="shared" si="66"/>
        <v>0</v>
      </c>
      <c r="R235" s="34">
        <f t="shared" si="67"/>
        <v>144</v>
      </c>
      <c r="S235" s="34">
        <f t="shared" si="67"/>
        <v>78</v>
      </c>
    </row>
    <row r="236" spans="1:19" ht="16.5" x14ac:dyDescent="0.2">
      <c r="A236" s="28">
        <v>188</v>
      </c>
      <c r="B236" s="28">
        <v>15</v>
      </c>
      <c r="C236" s="28">
        <v>8</v>
      </c>
      <c r="D236" s="19">
        <v>0.65</v>
      </c>
      <c r="H236" s="21">
        <f t="shared" si="66"/>
        <v>0</v>
      </c>
      <c r="I236" s="21">
        <f t="shared" si="66"/>
        <v>0.12625</v>
      </c>
      <c r="J236" s="21">
        <f t="shared" si="66"/>
        <v>0.14950000000000002</v>
      </c>
      <c r="K236" s="21">
        <f t="shared" si="66"/>
        <v>0</v>
      </c>
      <c r="L236" s="21">
        <f t="shared" si="66"/>
        <v>0</v>
      </c>
      <c r="M236" s="21">
        <f t="shared" si="66"/>
        <v>0.20124999999999998</v>
      </c>
      <c r="N236" s="21">
        <f t="shared" si="66"/>
        <v>0.11950000000000001</v>
      </c>
      <c r="O236" s="21">
        <f t="shared" si="66"/>
        <v>0</v>
      </c>
      <c r="P236" s="21">
        <f t="shared" si="66"/>
        <v>0</v>
      </c>
      <c r="Q236" s="21">
        <f t="shared" si="66"/>
        <v>0</v>
      </c>
      <c r="R236" s="34">
        <f t="shared" si="67"/>
        <v>144</v>
      </c>
      <c r="S236" s="34">
        <f t="shared" si="67"/>
        <v>78</v>
      </c>
    </row>
    <row r="237" spans="1:19" ht="16.5" x14ac:dyDescent="0.2">
      <c r="A237" s="28">
        <v>189</v>
      </c>
      <c r="B237" s="28">
        <v>15</v>
      </c>
      <c r="C237" s="28">
        <v>9</v>
      </c>
      <c r="D237" s="19">
        <v>0.7</v>
      </c>
      <c r="H237" s="21">
        <f t="shared" si="66"/>
        <v>0</v>
      </c>
      <c r="I237" s="21">
        <f t="shared" si="66"/>
        <v>0.1225</v>
      </c>
      <c r="J237" s="21">
        <f t="shared" si="66"/>
        <v>0.15100000000000002</v>
      </c>
      <c r="K237" s="21">
        <f t="shared" si="66"/>
        <v>0</v>
      </c>
      <c r="L237" s="21">
        <f t="shared" si="66"/>
        <v>0</v>
      </c>
      <c r="M237" s="21">
        <f t="shared" si="66"/>
        <v>0.19750000000000001</v>
      </c>
      <c r="N237" s="21">
        <f t="shared" si="66"/>
        <v>0.121</v>
      </c>
      <c r="O237" s="21">
        <f t="shared" si="66"/>
        <v>0</v>
      </c>
      <c r="P237" s="21">
        <f t="shared" si="66"/>
        <v>0</v>
      </c>
      <c r="Q237" s="21">
        <f t="shared" si="66"/>
        <v>0</v>
      </c>
      <c r="R237" s="34">
        <f t="shared" si="67"/>
        <v>145</v>
      </c>
      <c r="S237" s="34">
        <f t="shared" si="67"/>
        <v>78</v>
      </c>
    </row>
    <row r="238" spans="1:19" ht="16.5" x14ac:dyDescent="0.2">
      <c r="A238" s="28">
        <v>190</v>
      </c>
      <c r="B238" s="28">
        <v>15</v>
      </c>
      <c r="C238" s="28">
        <v>10</v>
      </c>
      <c r="D238" s="19">
        <v>0.75</v>
      </c>
      <c r="H238" s="21">
        <f t="shared" si="66"/>
        <v>0</v>
      </c>
      <c r="I238" s="21">
        <f t="shared" si="66"/>
        <v>0.11875000000000001</v>
      </c>
      <c r="J238" s="21">
        <f t="shared" si="66"/>
        <v>0.15250000000000002</v>
      </c>
      <c r="K238" s="21">
        <f t="shared" si="66"/>
        <v>0</v>
      </c>
      <c r="L238" s="21">
        <f t="shared" si="66"/>
        <v>0</v>
      </c>
      <c r="M238" s="21">
        <f t="shared" si="66"/>
        <v>0.19374999999999998</v>
      </c>
      <c r="N238" s="21">
        <f t="shared" si="66"/>
        <v>0.12250000000000001</v>
      </c>
      <c r="O238" s="21">
        <f t="shared" si="66"/>
        <v>0</v>
      </c>
      <c r="P238" s="21">
        <f t="shared" si="66"/>
        <v>0</v>
      </c>
      <c r="Q238" s="21">
        <f t="shared" si="66"/>
        <v>0</v>
      </c>
      <c r="R238" s="34">
        <f t="shared" si="67"/>
        <v>146</v>
      </c>
      <c r="S238" s="34">
        <f t="shared" si="67"/>
        <v>78</v>
      </c>
    </row>
    <row r="239" spans="1:19" ht="16.5" x14ac:dyDescent="0.2">
      <c r="A239" s="28">
        <v>191</v>
      </c>
      <c r="B239" s="28">
        <v>15</v>
      </c>
      <c r="C239" s="28">
        <v>11</v>
      </c>
      <c r="D239" s="19">
        <v>0.8</v>
      </c>
      <c r="H239" s="21">
        <f t="shared" ref="H239:Q248" si="68">(INDEX(H$7:H$27,$B239)*(1-$D239)+INDEX(H$7:H$27,$B239+1)*$D239)*H$4*$B$2</f>
        <v>0</v>
      </c>
      <c r="I239" s="21">
        <f t="shared" si="68"/>
        <v>0.115</v>
      </c>
      <c r="J239" s="21">
        <f t="shared" si="68"/>
        <v>0.15400000000000003</v>
      </c>
      <c r="K239" s="21">
        <f t="shared" si="68"/>
        <v>0</v>
      </c>
      <c r="L239" s="21">
        <f t="shared" si="68"/>
        <v>0</v>
      </c>
      <c r="M239" s="21">
        <f t="shared" si="68"/>
        <v>0.18999999999999997</v>
      </c>
      <c r="N239" s="21">
        <f t="shared" si="68"/>
        <v>0.124</v>
      </c>
      <c r="O239" s="21">
        <f t="shared" si="68"/>
        <v>0</v>
      </c>
      <c r="P239" s="21">
        <f t="shared" si="68"/>
        <v>0</v>
      </c>
      <c r="Q239" s="21">
        <f t="shared" si="68"/>
        <v>0</v>
      </c>
      <c r="R239" s="34">
        <f t="shared" si="67"/>
        <v>147</v>
      </c>
      <c r="S239" s="34">
        <f t="shared" si="67"/>
        <v>79</v>
      </c>
    </row>
    <row r="240" spans="1:19" ht="16.5" x14ac:dyDescent="0.2">
      <c r="A240" s="28">
        <v>192</v>
      </c>
      <c r="B240" s="28">
        <v>15</v>
      </c>
      <c r="C240" s="28">
        <v>12</v>
      </c>
      <c r="D240" s="19">
        <v>0.85</v>
      </c>
      <c r="H240" s="21">
        <f t="shared" si="68"/>
        <v>0</v>
      </c>
      <c r="I240" s="21">
        <f t="shared" si="68"/>
        <v>0.11125000000000002</v>
      </c>
      <c r="J240" s="21">
        <f t="shared" si="68"/>
        <v>0.15550000000000003</v>
      </c>
      <c r="K240" s="21">
        <f t="shared" si="68"/>
        <v>0</v>
      </c>
      <c r="L240" s="21">
        <f t="shared" si="68"/>
        <v>0</v>
      </c>
      <c r="M240" s="21">
        <f t="shared" si="68"/>
        <v>0.18625</v>
      </c>
      <c r="N240" s="21">
        <f t="shared" si="68"/>
        <v>0.1255</v>
      </c>
      <c r="O240" s="21">
        <f t="shared" si="68"/>
        <v>0</v>
      </c>
      <c r="P240" s="21">
        <f t="shared" si="68"/>
        <v>0</v>
      </c>
      <c r="Q240" s="21">
        <f t="shared" si="68"/>
        <v>0</v>
      </c>
      <c r="R240" s="34">
        <f t="shared" si="67"/>
        <v>147</v>
      </c>
      <c r="S240" s="34">
        <f t="shared" si="67"/>
        <v>79</v>
      </c>
    </row>
    <row r="241" spans="1:19" ht="16.5" x14ac:dyDescent="0.2">
      <c r="A241" s="28">
        <v>193</v>
      </c>
      <c r="B241" s="28">
        <v>15</v>
      </c>
      <c r="C241" s="28">
        <v>13</v>
      </c>
      <c r="D241" s="19">
        <v>0.9</v>
      </c>
      <c r="H241" s="21">
        <f t="shared" si="68"/>
        <v>0</v>
      </c>
      <c r="I241" s="21">
        <f t="shared" si="68"/>
        <v>0.10750000000000001</v>
      </c>
      <c r="J241" s="21">
        <f t="shared" si="68"/>
        <v>0.15700000000000003</v>
      </c>
      <c r="K241" s="21">
        <f t="shared" si="68"/>
        <v>0</v>
      </c>
      <c r="L241" s="21">
        <f t="shared" si="68"/>
        <v>0</v>
      </c>
      <c r="M241" s="21">
        <f t="shared" si="68"/>
        <v>0.1825</v>
      </c>
      <c r="N241" s="21">
        <f t="shared" si="68"/>
        <v>0.127</v>
      </c>
      <c r="O241" s="21">
        <f t="shared" si="68"/>
        <v>0</v>
      </c>
      <c r="P241" s="21">
        <f t="shared" si="68"/>
        <v>0</v>
      </c>
      <c r="Q241" s="21">
        <f t="shared" si="68"/>
        <v>0</v>
      </c>
      <c r="R241" s="34">
        <f t="shared" si="67"/>
        <v>148</v>
      </c>
      <c r="S241" s="34">
        <f t="shared" si="67"/>
        <v>79</v>
      </c>
    </row>
    <row r="242" spans="1:19" ht="16.5" x14ac:dyDescent="0.2">
      <c r="A242" s="28">
        <v>194</v>
      </c>
      <c r="B242" s="28">
        <v>15</v>
      </c>
      <c r="C242" s="28">
        <v>14</v>
      </c>
      <c r="D242" s="19">
        <v>0.95</v>
      </c>
      <c r="H242" s="21">
        <f t="shared" si="68"/>
        <v>0</v>
      </c>
      <c r="I242" s="21">
        <f t="shared" si="68"/>
        <v>0.10375000000000001</v>
      </c>
      <c r="J242" s="21">
        <f t="shared" si="68"/>
        <v>0.1585</v>
      </c>
      <c r="K242" s="21">
        <f t="shared" si="68"/>
        <v>0</v>
      </c>
      <c r="L242" s="21">
        <f t="shared" si="68"/>
        <v>0</v>
      </c>
      <c r="M242" s="21">
        <f t="shared" si="68"/>
        <v>0.17874999999999999</v>
      </c>
      <c r="N242" s="21">
        <f t="shared" si="68"/>
        <v>0.1285</v>
      </c>
      <c r="O242" s="21">
        <f t="shared" si="68"/>
        <v>0</v>
      </c>
      <c r="P242" s="21">
        <f t="shared" si="68"/>
        <v>0</v>
      </c>
      <c r="Q242" s="21">
        <f t="shared" si="68"/>
        <v>0</v>
      </c>
      <c r="R242" s="34">
        <f t="shared" si="67"/>
        <v>149</v>
      </c>
      <c r="S242" s="34">
        <f t="shared" si="67"/>
        <v>79</v>
      </c>
    </row>
    <row r="243" spans="1:19" ht="16.5" x14ac:dyDescent="0.2">
      <c r="A243" s="28">
        <v>195</v>
      </c>
      <c r="B243" s="28">
        <v>15</v>
      </c>
      <c r="C243" s="28">
        <v>15</v>
      </c>
      <c r="D243" s="19">
        <v>1</v>
      </c>
      <c r="H243" s="21">
        <f t="shared" si="68"/>
        <v>0</v>
      </c>
      <c r="I243" s="21">
        <f t="shared" si="68"/>
        <v>0.1</v>
      </c>
      <c r="J243" s="21">
        <f t="shared" si="68"/>
        <v>0.16000000000000003</v>
      </c>
      <c r="K243" s="21">
        <f t="shared" si="68"/>
        <v>0</v>
      </c>
      <c r="L243" s="21">
        <f t="shared" si="68"/>
        <v>0</v>
      </c>
      <c r="M243" s="21">
        <f t="shared" si="68"/>
        <v>0.17499999999999999</v>
      </c>
      <c r="N243" s="21">
        <f t="shared" si="68"/>
        <v>0.13</v>
      </c>
      <c r="O243" s="21">
        <f t="shared" si="68"/>
        <v>0</v>
      </c>
      <c r="P243" s="21">
        <f t="shared" si="68"/>
        <v>0</v>
      </c>
      <c r="Q243" s="21">
        <f t="shared" si="68"/>
        <v>0</v>
      </c>
      <c r="R243" s="34">
        <f t="shared" si="67"/>
        <v>150</v>
      </c>
      <c r="S243" s="34">
        <f t="shared" si="67"/>
        <v>80</v>
      </c>
    </row>
    <row r="244" spans="1:19" ht="16.5" x14ac:dyDescent="0.2">
      <c r="A244" s="98">
        <v>196</v>
      </c>
      <c r="B244" s="98">
        <v>16</v>
      </c>
      <c r="C244" s="98">
        <v>1</v>
      </c>
      <c r="D244" s="19">
        <v>0.3</v>
      </c>
      <c r="H244" s="21">
        <f t="shared" si="68"/>
        <v>0</v>
      </c>
      <c r="I244" s="21">
        <f t="shared" si="68"/>
        <v>6.9999999999999993E-2</v>
      </c>
      <c r="J244" s="21">
        <f t="shared" si="68"/>
        <v>0.17199999999999999</v>
      </c>
      <c r="K244" s="21">
        <f t="shared" si="68"/>
        <v>0</v>
      </c>
      <c r="L244" s="21">
        <f t="shared" si="68"/>
        <v>0</v>
      </c>
      <c r="M244" s="21">
        <f t="shared" si="68"/>
        <v>0.15249999999999997</v>
      </c>
      <c r="N244" s="21">
        <f t="shared" si="68"/>
        <v>0.13899999999999998</v>
      </c>
      <c r="O244" s="21">
        <f t="shared" si="68"/>
        <v>0</v>
      </c>
      <c r="P244" s="21">
        <f t="shared" si="68"/>
        <v>0</v>
      </c>
      <c r="Q244" s="21">
        <f t="shared" si="68"/>
        <v>0</v>
      </c>
      <c r="R244" s="34">
        <f t="shared" si="67"/>
        <v>153</v>
      </c>
      <c r="S244" s="34">
        <f t="shared" si="67"/>
        <v>83</v>
      </c>
    </row>
    <row r="245" spans="1:19" ht="16.5" x14ac:dyDescent="0.2">
      <c r="A245" s="98">
        <v>197</v>
      </c>
      <c r="B245" s="98">
        <v>16</v>
      </c>
      <c r="C245" s="98">
        <v>2</v>
      </c>
      <c r="D245" s="19">
        <v>0.35</v>
      </c>
      <c r="H245" s="21">
        <f t="shared" si="68"/>
        <v>0</v>
      </c>
      <c r="I245" s="21">
        <f t="shared" si="68"/>
        <v>6.5000000000000002E-2</v>
      </c>
      <c r="J245" s="21">
        <f t="shared" si="68"/>
        <v>0.17400000000000002</v>
      </c>
      <c r="K245" s="21">
        <f t="shared" si="68"/>
        <v>0</v>
      </c>
      <c r="L245" s="21">
        <f t="shared" si="68"/>
        <v>0</v>
      </c>
      <c r="M245" s="21">
        <f t="shared" si="68"/>
        <v>0.14874999999999999</v>
      </c>
      <c r="N245" s="21">
        <f t="shared" si="68"/>
        <v>0.14050000000000001</v>
      </c>
      <c r="O245" s="21">
        <f t="shared" si="68"/>
        <v>0</v>
      </c>
      <c r="P245" s="21">
        <f t="shared" si="68"/>
        <v>0</v>
      </c>
      <c r="Q245" s="21">
        <f t="shared" si="68"/>
        <v>0</v>
      </c>
      <c r="R245" s="34">
        <f t="shared" si="67"/>
        <v>153</v>
      </c>
      <c r="S245" s="34">
        <f t="shared" si="67"/>
        <v>83</v>
      </c>
    </row>
    <row r="246" spans="1:19" ht="16.5" x14ac:dyDescent="0.2">
      <c r="A246" s="98">
        <v>198</v>
      </c>
      <c r="B246" s="98">
        <v>16</v>
      </c>
      <c r="C246" s="98">
        <v>3</v>
      </c>
      <c r="D246" s="19">
        <v>0.4</v>
      </c>
      <c r="H246" s="21">
        <f t="shared" si="68"/>
        <v>0</v>
      </c>
      <c r="I246" s="21">
        <f t="shared" si="68"/>
        <v>0.06</v>
      </c>
      <c r="J246" s="21">
        <f t="shared" si="68"/>
        <v>0.17600000000000002</v>
      </c>
      <c r="K246" s="21">
        <f t="shared" si="68"/>
        <v>0</v>
      </c>
      <c r="L246" s="21">
        <f t="shared" si="68"/>
        <v>0</v>
      </c>
      <c r="M246" s="21">
        <f t="shared" si="68"/>
        <v>0.14500000000000002</v>
      </c>
      <c r="N246" s="21">
        <f t="shared" si="68"/>
        <v>0.14200000000000002</v>
      </c>
      <c r="O246" s="21">
        <f t="shared" si="68"/>
        <v>0</v>
      </c>
      <c r="P246" s="21">
        <f t="shared" si="68"/>
        <v>0</v>
      </c>
      <c r="Q246" s="21">
        <f t="shared" si="68"/>
        <v>0</v>
      </c>
      <c r="R246" s="34">
        <f t="shared" si="67"/>
        <v>154</v>
      </c>
      <c r="S246" s="34">
        <f t="shared" si="67"/>
        <v>84</v>
      </c>
    </row>
    <row r="247" spans="1:19" ht="16.5" x14ac:dyDescent="0.2">
      <c r="A247" s="98">
        <v>199</v>
      </c>
      <c r="B247" s="98">
        <v>16</v>
      </c>
      <c r="C247" s="98">
        <v>4</v>
      </c>
      <c r="D247" s="19">
        <v>0.45</v>
      </c>
      <c r="H247" s="21">
        <f t="shared" si="68"/>
        <v>0</v>
      </c>
      <c r="I247" s="21">
        <f t="shared" si="68"/>
        <v>5.5000000000000007E-2</v>
      </c>
      <c r="J247" s="21">
        <f t="shared" si="68"/>
        <v>0.17800000000000005</v>
      </c>
      <c r="K247" s="21">
        <f t="shared" si="68"/>
        <v>0</v>
      </c>
      <c r="L247" s="21">
        <f t="shared" si="68"/>
        <v>0</v>
      </c>
      <c r="M247" s="21">
        <f t="shared" si="68"/>
        <v>0.14125000000000001</v>
      </c>
      <c r="N247" s="21">
        <f t="shared" si="68"/>
        <v>0.14350000000000002</v>
      </c>
      <c r="O247" s="21">
        <f t="shared" si="68"/>
        <v>0</v>
      </c>
      <c r="P247" s="21">
        <f t="shared" si="68"/>
        <v>0</v>
      </c>
      <c r="Q247" s="21">
        <f t="shared" si="68"/>
        <v>0</v>
      </c>
      <c r="R247" s="34">
        <f t="shared" si="67"/>
        <v>154</v>
      </c>
      <c r="S247" s="34">
        <f t="shared" si="67"/>
        <v>84</v>
      </c>
    </row>
    <row r="248" spans="1:19" ht="16.5" x14ac:dyDescent="0.2">
      <c r="A248" s="98">
        <v>200</v>
      </c>
      <c r="B248" s="98">
        <v>16</v>
      </c>
      <c r="C248" s="98">
        <v>5</v>
      </c>
      <c r="D248" s="19">
        <v>0.5</v>
      </c>
      <c r="H248" s="21">
        <f t="shared" si="68"/>
        <v>0</v>
      </c>
      <c r="I248" s="21">
        <f t="shared" si="68"/>
        <v>0.05</v>
      </c>
      <c r="J248" s="21">
        <f t="shared" si="68"/>
        <v>0.18000000000000002</v>
      </c>
      <c r="K248" s="21">
        <f t="shared" si="68"/>
        <v>0</v>
      </c>
      <c r="L248" s="21">
        <f t="shared" si="68"/>
        <v>0</v>
      </c>
      <c r="M248" s="21">
        <f t="shared" si="68"/>
        <v>0.13750000000000001</v>
      </c>
      <c r="N248" s="21">
        <f t="shared" si="68"/>
        <v>0.14500000000000002</v>
      </c>
      <c r="O248" s="21">
        <f t="shared" si="68"/>
        <v>0</v>
      </c>
      <c r="P248" s="21">
        <f t="shared" si="68"/>
        <v>0</v>
      </c>
      <c r="Q248" s="21">
        <f t="shared" si="68"/>
        <v>0</v>
      </c>
      <c r="R248" s="34">
        <f t="shared" si="67"/>
        <v>155</v>
      </c>
      <c r="S248" s="34">
        <f t="shared" si="67"/>
        <v>85</v>
      </c>
    </row>
    <row r="249" spans="1:19" ht="16.5" x14ac:dyDescent="0.2">
      <c r="A249" s="98">
        <v>201</v>
      </c>
      <c r="B249" s="98">
        <v>16</v>
      </c>
      <c r="C249" s="98">
        <v>6</v>
      </c>
      <c r="D249" s="19">
        <v>0.55000000000000004</v>
      </c>
      <c r="H249" s="21">
        <f t="shared" ref="H249:Q258" si="69">(INDEX(H$7:H$27,$B249)*(1-$D249)+INDEX(H$7:H$27,$B249+1)*$D249)*H$4*$B$2</f>
        <v>0</v>
      </c>
      <c r="I249" s="21">
        <f t="shared" si="69"/>
        <v>4.4999999999999998E-2</v>
      </c>
      <c r="J249" s="21">
        <f t="shared" si="69"/>
        <v>0.18200000000000002</v>
      </c>
      <c r="K249" s="21">
        <f t="shared" si="69"/>
        <v>0</v>
      </c>
      <c r="L249" s="21">
        <f t="shared" si="69"/>
        <v>0</v>
      </c>
      <c r="M249" s="21">
        <f t="shared" si="69"/>
        <v>0.13374999999999998</v>
      </c>
      <c r="N249" s="21">
        <f t="shared" si="69"/>
        <v>0.14650000000000002</v>
      </c>
      <c r="O249" s="21">
        <f t="shared" si="69"/>
        <v>0</v>
      </c>
      <c r="P249" s="21">
        <f t="shared" si="69"/>
        <v>0</v>
      </c>
      <c r="Q249" s="21">
        <f t="shared" si="69"/>
        <v>0</v>
      </c>
      <c r="R249" s="34">
        <f t="shared" ref="R249:S268" si="70">INT((INDEX(R$7:R$27,$B249)*(1-$D249)+INDEX(R$7:R$27,$B249+1)*$D249)*R$4*$B$2)</f>
        <v>155</v>
      </c>
      <c r="S249" s="34">
        <f t="shared" si="70"/>
        <v>85</v>
      </c>
    </row>
    <row r="250" spans="1:19" ht="16.5" x14ac:dyDescent="0.2">
      <c r="A250" s="98">
        <v>202</v>
      </c>
      <c r="B250" s="98">
        <v>16</v>
      </c>
      <c r="C250" s="98">
        <v>7</v>
      </c>
      <c r="D250" s="19">
        <v>0.6</v>
      </c>
      <c r="H250" s="21">
        <f t="shared" si="69"/>
        <v>0</v>
      </c>
      <c r="I250" s="21">
        <f t="shared" si="69"/>
        <v>4.0000000000000008E-2</v>
      </c>
      <c r="J250" s="21">
        <f t="shared" si="69"/>
        <v>0.18400000000000002</v>
      </c>
      <c r="K250" s="21">
        <f t="shared" si="69"/>
        <v>0</v>
      </c>
      <c r="L250" s="21">
        <f t="shared" si="69"/>
        <v>0</v>
      </c>
      <c r="M250" s="21">
        <f t="shared" si="69"/>
        <v>0.13</v>
      </c>
      <c r="N250" s="21">
        <f t="shared" si="69"/>
        <v>0.14799999999999999</v>
      </c>
      <c r="O250" s="21">
        <f t="shared" si="69"/>
        <v>0</v>
      </c>
      <c r="P250" s="21">
        <f t="shared" si="69"/>
        <v>0</v>
      </c>
      <c r="Q250" s="21">
        <f t="shared" si="69"/>
        <v>0</v>
      </c>
      <c r="R250" s="34">
        <f t="shared" si="70"/>
        <v>156</v>
      </c>
      <c r="S250" s="34">
        <f t="shared" si="70"/>
        <v>86</v>
      </c>
    </row>
    <row r="251" spans="1:19" ht="16.5" x14ac:dyDescent="0.2">
      <c r="A251" s="98">
        <v>203</v>
      </c>
      <c r="B251" s="98">
        <v>16</v>
      </c>
      <c r="C251" s="98">
        <v>8</v>
      </c>
      <c r="D251" s="19">
        <v>0.65</v>
      </c>
      <c r="H251" s="21">
        <f t="shared" si="69"/>
        <v>0</v>
      </c>
      <c r="I251" s="21">
        <f t="shared" si="69"/>
        <v>3.4999999999999996E-2</v>
      </c>
      <c r="J251" s="21">
        <f t="shared" si="69"/>
        <v>0.186</v>
      </c>
      <c r="K251" s="21">
        <f t="shared" si="69"/>
        <v>0</v>
      </c>
      <c r="L251" s="21">
        <f t="shared" si="69"/>
        <v>0</v>
      </c>
      <c r="M251" s="21">
        <f t="shared" si="69"/>
        <v>0.12625</v>
      </c>
      <c r="N251" s="21">
        <f t="shared" si="69"/>
        <v>0.14950000000000002</v>
      </c>
      <c r="O251" s="21">
        <f t="shared" si="69"/>
        <v>0</v>
      </c>
      <c r="P251" s="21">
        <f t="shared" si="69"/>
        <v>0</v>
      </c>
      <c r="Q251" s="21">
        <f t="shared" si="69"/>
        <v>0</v>
      </c>
      <c r="R251" s="34">
        <f t="shared" si="70"/>
        <v>156</v>
      </c>
      <c r="S251" s="34">
        <f t="shared" si="70"/>
        <v>86</v>
      </c>
    </row>
    <row r="252" spans="1:19" ht="16.5" x14ac:dyDescent="0.2">
      <c r="A252" s="98">
        <v>204</v>
      </c>
      <c r="B252" s="98">
        <v>16</v>
      </c>
      <c r="C252" s="98">
        <v>9</v>
      </c>
      <c r="D252" s="19">
        <v>0.7</v>
      </c>
      <c r="H252" s="21">
        <f t="shared" si="69"/>
        <v>0</v>
      </c>
      <c r="I252" s="21">
        <f t="shared" si="69"/>
        <v>3.0000000000000006E-2</v>
      </c>
      <c r="J252" s="21">
        <f t="shared" si="69"/>
        <v>0.188</v>
      </c>
      <c r="K252" s="21">
        <f t="shared" si="69"/>
        <v>0</v>
      </c>
      <c r="L252" s="21">
        <f t="shared" si="69"/>
        <v>0</v>
      </c>
      <c r="M252" s="21">
        <f t="shared" si="69"/>
        <v>0.1225</v>
      </c>
      <c r="N252" s="21">
        <f t="shared" si="69"/>
        <v>0.15100000000000002</v>
      </c>
      <c r="O252" s="21">
        <f t="shared" si="69"/>
        <v>0</v>
      </c>
      <c r="P252" s="21">
        <f t="shared" si="69"/>
        <v>0</v>
      </c>
      <c r="Q252" s="21">
        <f t="shared" si="69"/>
        <v>0</v>
      </c>
      <c r="R252" s="34">
        <f t="shared" si="70"/>
        <v>157</v>
      </c>
      <c r="S252" s="34">
        <f t="shared" si="70"/>
        <v>87</v>
      </c>
    </row>
    <row r="253" spans="1:19" ht="16.5" x14ac:dyDescent="0.2">
      <c r="A253" s="98">
        <v>205</v>
      </c>
      <c r="B253" s="98">
        <v>16</v>
      </c>
      <c r="C253" s="98">
        <v>10</v>
      </c>
      <c r="D253" s="19">
        <v>0.75</v>
      </c>
      <c r="H253" s="21">
        <f t="shared" si="69"/>
        <v>0</v>
      </c>
      <c r="I253" s="21">
        <f t="shared" si="69"/>
        <v>2.5000000000000001E-2</v>
      </c>
      <c r="J253" s="21">
        <f t="shared" si="69"/>
        <v>0.19</v>
      </c>
      <c r="K253" s="21">
        <f t="shared" si="69"/>
        <v>0</v>
      </c>
      <c r="L253" s="21">
        <f t="shared" si="69"/>
        <v>0</v>
      </c>
      <c r="M253" s="21">
        <f t="shared" si="69"/>
        <v>0.11875000000000001</v>
      </c>
      <c r="N253" s="21">
        <f t="shared" si="69"/>
        <v>0.15250000000000002</v>
      </c>
      <c r="O253" s="21">
        <f t="shared" si="69"/>
        <v>0</v>
      </c>
      <c r="P253" s="21">
        <f t="shared" si="69"/>
        <v>0</v>
      </c>
      <c r="Q253" s="21">
        <f t="shared" si="69"/>
        <v>0</v>
      </c>
      <c r="R253" s="34">
        <f t="shared" si="70"/>
        <v>157</v>
      </c>
      <c r="S253" s="34">
        <f t="shared" si="70"/>
        <v>87</v>
      </c>
    </row>
    <row r="254" spans="1:19" ht="16.5" x14ac:dyDescent="0.2">
      <c r="A254" s="98">
        <v>206</v>
      </c>
      <c r="B254" s="98">
        <v>16</v>
      </c>
      <c r="C254" s="98">
        <v>11</v>
      </c>
      <c r="D254" s="19">
        <v>0.8</v>
      </c>
      <c r="H254" s="21">
        <f t="shared" si="69"/>
        <v>0</v>
      </c>
      <c r="I254" s="21">
        <f t="shared" si="69"/>
        <v>1.9999999999999997E-2</v>
      </c>
      <c r="J254" s="21">
        <f t="shared" si="69"/>
        <v>0.192</v>
      </c>
      <c r="K254" s="21">
        <f t="shared" si="69"/>
        <v>0</v>
      </c>
      <c r="L254" s="21">
        <f t="shared" si="69"/>
        <v>0</v>
      </c>
      <c r="M254" s="21">
        <f t="shared" si="69"/>
        <v>0.115</v>
      </c>
      <c r="N254" s="21">
        <f t="shared" si="69"/>
        <v>0.15400000000000003</v>
      </c>
      <c r="O254" s="21">
        <f t="shared" si="69"/>
        <v>0</v>
      </c>
      <c r="P254" s="21">
        <f t="shared" si="69"/>
        <v>0</v>
      </c>
      <c r="Q254" s="21">
        <f t="shared" si="69"/>
        <v>0</v>
      </c>
      <c r="R254" s="34">
        <f t="shared" si="70"/>
        <v>158</v>
      </c>
      <c r="S254" s="34">
        <f t="shared" si="70"/>
        <v>88</v>
      </c>
    </row>
    <row r="255" spans="1:19" ht="16.5" x14ac:dyDescent="0.2">
      <c r="A255" s="98">
        <v>207</v>
      </c>
      <c r="B255" s="98">
        <v>16</v>
      </c>
      <c r="C255" s="98">
        <v>12</v>
      </c>
      <c r="D255" s="19">
        <v>0.85</v>
      </c>
      <c r="H255" s="21">
        <f t="shared" si="69"/>
        <v>0</v>
      </c>
      <c r="I255" s="21">
        <f t="shared" si="69"/>
        <v>1.5000000000000003E-2</v>
      </c>
      <c r="J255" s="21">
        <f t="shared" si="69"/>
        <v>0.19400000000000001</v>
      </c>
      <c r="K255" s="21">
        <f t="shared" si="69"/>
        <v>0</v>
      </c>
      <c r="L255" s="21">
        <f t="shared" si="69"/>
        <v>0</v>
      </c>
      <c r="M255" s="21">
        <f t="shared" si="69"/>
        <v>0.11125000000000002</v>
      </c>
      <c r="N255" s="21">
        <f t="shared" si="69"/>
        <v>0.15550000000000003</v>
      </c>
      <c r="O255" s="21">
        <f t="shared" si="69"/>
        <v>0</v>
      </c>
      <c r="P255" s="21">
        <f t="shared" si="69"/>
        <v>0</v>
      </c>
      <c r="Q255" s="21">
        <f t="shared" si="69"/>
        <v>0</v>
      </c>
      <c r="R255" s="34">
        <f t="shared" si="70"/>
        <v>158</v>
      </c>
      <c r="S255" s="34">
        <f t="shared" si="70"/>
        <v>88</v>
      </c>
    </row>
    <row r="256" spans="1:19" ht="16.5" x14ac:dyDescent="0.2">
      <c r="A256" s="98">
        <v>208</v>
      </c>
      <c r="B256" s="98">
        <v>16</v>
      </c>
      <c r="C256" s="98">
        <v>13</v>
      </c>
      <c r="D256" s="19">
        <v>0.9</v>
      </c>
      <c r="H256" s="21">
        <f t="shared" si="69"/>
        <v>0</v>
      </c>
      <c r="I256" s="21">
        <f t="shared" si="69"/>
        <v>9.9999999999999985E-3</v>
      </c>
      <c r="J256" s="21">
        <f t="shared" si="69"/>
        <v>0.19600000000000001</v>
      </c>
      <c r="K256" s="21">
        <f t="shared" si="69"/>
        <v>0</v>
      </c>
      <c r="L256" s="21">
        <f t="shared" si="69"/>
        <v>0</v>
      </c>
      <c r="M256" s="21">
        <f t="shared" si="69"/>
        <v>0.10750000000000001</v>
      </c>
      <c r="N256" s="21">
        <f t="shared" si="69"/>
        <v>0.15700000000000003</v>
      </c>
      <c r="O256" s="21">
        <f t="shared" si="69"/>
        <v>0</v>
      </c>
      <c r="P256" s="21">
        <f t="shared" si="69"/>
        <v>0</v>
      </c>
      <c r="Q256" s="21">
        <f t="shared" si="69"/>
        <v>0</v>
      </c>
      <c r="R256" s="34">
        <f t="shared" si="70"/>
        <v>159</v>
      </c>
      <c r="S256" s="34">
        <f t="shared" si="70"/>
        <v>89</v>
      </c>
    </row>
    <row r="257" spans="1:19" ht="16.5" x14ac:dyDescent="0.2">
      <c r="A257" s="98">
        <v>209</v>
      </c>
      <c r="B257" s="98">
        <v>16</v>
      </c>
      <c r="C257" s="98">
        <v>14</v>
      </c>
      <c r="D257" s="19">
        <v>0.95</v>
      </c>
      <c r="H257" s="21">
        <f t="shared" si="69"/>
        <v>0</v>
      </c>
      <c r="I257" s="21">
        <f t="shared" si="69"/>
        <v>5.0000000000000044E-3</v>
      </c>
      <c r="J257" s="21">
        <f t="shared" si="69"/>
        <v>0.19800000000000001</v>
      </c>
      <c r="K257" s="21">
        <f t="shared" si="69"/>
        <v>0</v>
      </c>
      <c r="L257" s="21">
        <f t="shared" si="69"/>
        <v>0</v>
      </c>
      <c r="M257" s="21">
        <f t="shared" si="69"/>
        <v>0.10375000000000001</v>
      </c>
      <c r="N257" s="21">
        <f t="shared" si="69"/>
        <v>0.1585</v>
      </c>
      <c r="O257" s="21">
        <f t="shared" si="69"/>
        <v>0</v>
      </c>
      <c r="P257" s="21">
        <f t="shared" si="69"/>
        <v>0</v>
      </c>
      <c r="Q257" s="21">
        <f t="shared" si="69"/>
        <v>0</v>
      </c>
      <c r="R257" s="34">
        <f t="shared" si="70"/>
        <v>159</v>
      </c>
      <c r="S257" s="34">
        <f t="shared" si="70"/>
        <v>89</v>
      </c>
    </row>
    <row r="258" spans="1:19" ht="16.5" x14ac:dyDescent="0.2">
      <c r="A258" s="98">
        <v>210</v>
      </c>
      <c r="B258" s="98">
        <v>16</v>
      </c>
      <c r="C258" s="98">
        <v>15</v>
      </c>
      <c r="D258" s="19">
        <v>1</v>
      </c>
      <c r="H258" s="21">
        <f t="shared" si="69"/>
        <v>0</v>
      </c>
      <c r="I258" s="21">
        <f t="shared" si="69"/>
        <v>0</v>
      </c>
      <c r="J258" s="21">
        <f t="shared" si="69"/>
        <v>0.2</v>
      </c>
      <c r="K258" s="21">
        <f t="shared" si="69"/>
        <v>0</v>
      </c>
      <c r="L258" s="21">
        <f t="shared" si="69"/>
        <v>0</v>
      </c>
      <c r="M258" s="21">
        <f t="shared" si="69"/>
        <v>0.1</v>
      </c>
      <c r="N258" s="21">
        <f t="shared" si="69"/>
        <v>0.16000000000000003</v>
      </c>
      <c r="O258" s="21">
        <f t="shared" si="69"/>
        <v>0</v>
      </c>
      <c r="P258" s="21">
        <f t="shared" si="69"/>
        <v>0</v>
      </c>
      <c r="Q258" s="21">
        <f t="shared" si="69"/>
        <v>0</v>
      </c>
      <c r="R258" s="34">
        <f t="shared" si="70"/>
        <v>160</v>
      </c>
      <c r="S258" s="34">
        <f t="shared" si="70"/>
        <v>90</v>
      </c>
    </row>
    <row r="259" spans="1:19" ht="16.5" x14ac:dyDescent="0.2">
      <c r="A259" s="98">
        <v>211</v>
      </c>
      <c r="B259" s="98">
        <v>17</v>
      </c>
      <c r="C259" s="98">
        <v>1</v>
      </c>
      <c r="D259" s="19">
        <v>0.3</v>
      </c>
      <c r="H259" s="21">
        <f t="shared" ref="H259:Q268" si="71">(INDEX(H$7:H$27,$B259)*(1-$D259)+INDEX(H$7:H$27,$B259+1)*$D259)*H$4*$B$2</f>
        <v>0</v>
      </c>
      <c r="I259" s="21">
        <f t="shared" si="71"/>
        <v>0</v>
      </c>
      <c r="J259" s="21">
        <f t="shared" si="71"/>
        <v>0.188</v>
      </c>
      <c r="K259" s="21">
        <f t="shared" si="71"/>
        <v>6.0000000000000001E-3</v>
      </c>
      <c r="L259" s="21">
        <f t="shared" si="71"/>
        <v>0</v>
      </c>
      <c r="M259" s="21">
        <f t="shared" si="71"/>
        <v>6.9999999999999993E-2</v>
      </c>
      <c r="N259" s="21">
        <f t="shared" si="71"/>
        <v>0.17199999999999999</v>
      </c>
      <c r="O259" s="21">
        <f t="shared" si="71"/>
        <v>0</v>
      </c>
      <c r="P259" s="21">
        <f t="shared" si="71"/>
        <v>0</v>
      </c>
      <c r="Q259" s="21">
        <f t="shared" si="71"/>
        <v>0</v>
      </c>
      <c r="R259" s="34">
        <f t="shared" si="70"/>
        <v>164</v>
      </c>
      <c r="S259" s="34">
        <f t="shared" si="70"/>
        <v>93</v>
      </c>
    </row>
    <row r="260" spans="1:19" ht="16.5" x14ac:dyDescent="0.2">
      <c r="A260" s="98">
        <v>212</v>
      </c>
      <c r="B260" s="98">
        <v>17</v>
      </c>
      <c r="C260" s="98">
        <v>2</v>
      </c>
      <c r="D260" s="19">
        <v>0.35</v>
      </c>
      <c r="H260" s="21">
        <f t="shared" si="71"/>
        <v>0</v>
      </c>
      <c r="I260" s="21">
        <f t="shared" si="71"/>
        <v>0</v>
      </c>
      <c r="J260" s="21">
        <f t="shared" si="71"/>
        <v>0.186</v>
      </c>
      <c r="K260" s="21">
        <f t="shared" si="71"/>
        <v>6.9999999999999993E-3</v>
      </c>
      <c r="L260" s="21">
        <f t="shared" si="71"/>
        <v>0</v>
      </c>
      <c r="M260" s="21">
        <f t="shared" si="71"/>
        <v>6.5000000000000002E-2</v>
      </c>
      <c r="N260" s="21">
        <f t="shared" si="71"/>
        <v>0.17400000000000002</v>
      </c>
      <c r="O260" s="21">
        <f t="shared" si="71"/>
        <v>0</v>
      </c>
      <c r="P260" s="21">
        <f t="shared" si="71"/>
        <v>0</v>
      </c>
      <c r="Q260" s="21">
        <f t="shared" si="71"/>
        <v>0</v>
      </c>
      <c r="R260" s="34">
        <f t="shared" si="70"/>
        <v>165</v>
      </c>
      <c r="S260" s="34">
        <f t="shared" si="70"/>
        <v>93</v>
      </c>
    </row>
    <row r="261" spans="1:19" ht="16.5" x14ac:dyDescent="0.2">
      <c r="A261" s="98">
        <v>213</v>
      </c>
      <c r="B261" s="98">
        <v>17</v>
      </c>
      <c r="C261" s="98">
        <v>3</v>
      </c>
      <c r="D261" s="19">
        <v>0.4</v>
      </c>
      <c r="H261" s="21">
        <f t="shared" si="71"/>
        <v>0</v>
      </c>
      <c r="I261" s="21">
        <f t="shared" si="71"/>
        <v>0</v>
      </c>
      <c r="J261" s="21">
        <f t="shared" si="71"/>
        <v>0.18400000000000002</v>
      </c>
      <c r="K261" s="21">
        <f t="shared" si="71"/>
        <v>8.0000000000000019E-3</v>
      </c>
      <c r="L261" s="21">
        <f t="shared" si="71"/>
        <v>0</v>
      </c>
      <c r="M261" s="21">
        <f t="shared" si="71"/>
        <v>0.06</v>
      </c>
      <c r="N261" s="21">
        <f t="shared" si="71"/>
        <v>0.17600000000000002</v>
      </c>
      <c r="O261" s="21">
        <f t="shared" si="71"/>
        <v>0</v>
      </c>
      <c r="P261" s="21">
        <f t="shared" si="71"/>
        <v>0</v>
      </c>
      <c r="Q261" s="21">
        <f t="shared" si="71"/>
        <v>0</v>
      </c>
      <c r="R261" s="34">
        <f t="shared" si="70"/>
        <v>166</v>
      </c>
      <c r="S261" s="34">
        <f t="shared" si="70"/>
        <v>94</v>
      </c>
    </row>
    <row r="262" spans="1:19" ht="16.5" x14ac:dyDescent="0.2">
      <c r="A262" s="98">
        <v>214</v>
      </c>
      <c r="B262" s="98">
        <v>17</v>
      </c>
      <c r="C262" s="98">
        <v>4</v>
      </c>
      <c r="D262" s="19">
        <v>0.45</v>
      </c>
      <c r="H262" s="21">
        <f t="shared" si="71"/>
        <v>0</v>
      </c>
      <c r="I262" s="21">
        <f t="shared" si="71"/>
        <v>0</v>
      </c>
      <c r="J262" s="21">
        <f t="shared" si="71"/>
        <v>0.18200000000000005</v>
      </c>
      <c r="K262" s="21">
        <f t="shared" si="71"/>
        <v>9.0000000000000011E-3</v>
      </c>
      <c r="L262" s="21">
        <f t="shared" si="71"/>
        <v>0</v>
      </c>
      <c r="M262" s="21">
        <f t="shared" si="71"/>
        <v>5.5000000000000007E-2</v>
      </c>
      <c r="N262" s="21">
        <f t="shared" si="71"/>
        <v>0.17800000000000005</v>
      </c>
      <c r="O262" s="21">
        <f t="shared" si="71"/>
        <v>0</v>
      </c>
      <c r="P262" s="21">
        <f t="shared" si="71"/>
        <v>0</v>
      </c>
      <c r="Q262" s="21">
        <f t="shared" si="71"/>
        <v>0</v>
      </c>
      <c r="R262" s="34">
        <f t="shared" si="70"/>
        <v>166</v>
      </c>
      <c r="S262" s="34">
        <f t="shared" si="70"/>
        <v>94</v>
      </c>
    </row>
    <row r="263" spans="1:19" ht="16.5" x14ac:dyDescent="0.2">
      <c r="A263" s="98">
        <v>215</v>
      </c>
      <c r="B263" s="98">
        <v>17</v>
      </c>
      <c r="C263" s="98">
        <v>5</v>
      </c>
      <c r="D263" s="19">
        <v>0.5</v>
      </c>
      <c r="H263" s="21">
        <f t="shared" si="71"/>
        <v>0</v>
      </c>
      <c r="I263" s="21">
        <f t="shared" si="71"/>
        <v>0</v>
      </c>
      <c r="J263" s="21">
        <f t="shared" si="71"/>
        <v>0.18000000000000002</v>
      </c>
      <c r="K263" s="21">
        <f t="shared" si="71"/>
        <v>1.0000000000000002E-2</v>
      </c>
      <c r="L263" s="21">
        <f t="shared" si="71"/>
        <v>0</v>
      </c>
      <c r="M263" s="21">
        <f t="shared" si="71"/>
        <v>0.05</v>
      </c>
      <c r="N263" s="21">
        <f t="shared" si="71"/>
        <v>0.18000000000000002</v>
      </c>
      <c r="O263" s="21">
        <f t="shared" si="71"/>
        <v>0</v>
      </c>
      <c r="P263" s="21">
        <f t="shared" si="71"/>
        <v>0</v>
      </c>
      <c r="Q263" s="21">
        <f t="shared" si="71"/>
        <v>0</v>
      </c>
      <c r="R263" s="34">
        <f t="shared" si="70"/>
        <v>167</v>
      </c>
      <c r="S263" s="34">
        <f t="shared" si="70"/>
        <v>95</v>
      </c>
    </row>
    <row r="264" spans="1:19" ht="16.5" x14ac:dyDescent="0.2">
      <c r="A264" s="98">
        <v>216</v>
      </c>
      <c r="B264" s="98">
        <v>17</v>
      </c>
      <c r="C264" s="98">
        <v>6</v>
      </c>
      <c r="D264" s="19">
        <v>0.55000000000000004</v>
      </c>
      <c r="H264" s="21">
        <f t="shared" si="71"/>
        <v>0</v>
      </c>
      <c r="I264" s="21">
        <f t="shared" si="71"/>
        <v>0</v>
      </c>
      <c r="J264" s="21">
        <f t="shared" si="71"/>
        <v>0.17800000000000002</v>
      </c>
      <c r="K264" s="21">
        <f t="shared" si="71"/>
        <v>1.1000000000000003E-2</v>
      </c>
      <c r="L264" s="21">
        <f t="shared" si="71"/>
        <v>0</v>
      </c>
      <c r="M264" s="21">
        <f t="shared" si="71"/>
        <v>4.4999999999999998E-2</v>
      </c>
      <c r="N264" s="21">
        <f t="shared" si="71"/>
        <v>0.18200000000000002</v>
      </c>
      <c r="O264" s="21">
        <f t="shared" si="71"/>
        <v>0</v>
      </c>
      <c r="P264" s="21">
        <f t="shared" si="71"/>
        <v>0</v>
      </c>
      <c r="Q264" s="21">
        <f t="shared" si="71"/>
        <v>0</v>
      </c>
      <c r="R264" s="34">
        <f t="shared" si="70"/>
        <v>168</v>
      </c>
      <c r="S264" s="34">
        <f t="shared" si="70"/>
        <v>95</v>
      </c>
    </row>
    <row r="265" spans="1:19" ht="16.5" x14ac:dyDescent="0.2">
      <c r="A265" s="98">
        <v>217</v>
      </c>
      <c r="B265" s="98">
        <v>17</v>
      </c>
      <c r="C265" s="98">
        <v>7</v>
      </c>
      <c r="D265" s="19">
        <v>0.6</v>
      </c>
      <c r="H265" s="21">
        <f t="shared" si="71"/>
        <v>0</v>
      </c>
      <c r="I265" s="21">
        <f t="shared" si="71"/>
        <v>0</v>
      </c>
      <c r="J265" s="21">
        <f t="shared" si="71"/>
        <v>0.17600000000000002</v>
      </c>
      <c r="K265" s="21">
        <f t="shared" si="71"/>
        <v>1.2E-2</v>
      </c>
      <c r="L265" s="21">
        <f t="shared" si="71"/>
        <v>0</v>
      </c>
      <c r="M265" s="21">
        <f t="shared" si="71"/>
        <v>4.0000000000000008E-2</v>
      </c>
      <c r="N265" s="21">
        <f t="shared" si="71"/>
        <v>0.18400000000000002</v>
      </c>
      <c r="O265" s="21">
        <f t="shared" si="71"/>
        <v>0</v>
      </c>
      <c r="P265" s="21">
        <f t="shared" si="71"/>
        <v>0</v>
      </c>
      <c r="Q265" s="21">
        <f t="shared" si="71"/>
        <v>0</v>
      </c>
      <c r="R265" s="34">
        <f t="shared" si="70"/>
        <v>169</v>
      </c>
      <c r="S265" s="34">
        <f t="shared" si="70"/>
        <v>96</v>
      </c>
    </row>
    <row r="266" spans="1:19" ht="16.5" x14ac:dyDescent="0.2">
      <c r="A266" s="98">
        <v>218</v>
      </c>
      <c r="B266" s="98">
        <v>17</v>
      </c>
      <c r="C266" s="98">
        <v>8</v>
      </c>
      <c r="D266" s="19">
        <v>0.65</v>
      </c>
      <c r="H266" s="21">
        <f t="shared" si="71"/>
        <v>0</v>
      </c>
      <c r="I266" s="21">
        <f t="shared" si="71"/>
        <v>0</v>
      </c>
      <c r="J266" s="21">
        <f t="shared" si="71"/>
        <v>0.17400000000000002</v>
      </c>
      <c r="K266" s="21">
        <f t="shared" si="71"/>
        <v>1.3000000000000001E-2</v>
      </c>
      <c r="L266" s="21">
        <f t="shared" si="71"/>
        <v>0</v>
      </c>
      <c r="M266" s="21">
        <f t="shared" si="71"/>
        <v>3.4999999999999996E-2</v>
      </c>
      <c r="N266" s="21">
        <f t="shared" si="71"/>
        <v>0.186</v>
      </c>
      <c r="O266" s="21">
        <f t="shared" si="71"/>
        <v>0</v>
      </c>
      <c r="P266" s="21">
        <f t="shared" si="71"/>
        <v>0</v>
      </c>
      <c r="Q266" s="21">
        <f t="shared" si="71"/>
        <v>0</v>
      </c>
      <c r="R266" s="34">
        <f t="shared" si="70"/>
        <v>169</v>
      </c>
      <c r="S266" s="34">
        <f t="shared" si="70"/>
        <v>96</v>
      </c>
    </row>
    <row r="267" spans="1:19" ht="16.5" x14ac:dyDescent="0.2">
      <c r="A267" s="98">
        <v>219</v>
      </c>
      <c r="B267" s="98">
        <v>17</v>
      </c>
      <c r="C267" s="98">
        <v>9</v>
      </c>
      <c r="D267" s="19">
        <v>0.7</v>
      </c>
      <c r="H267" s="21">
        <f t="shared" si="71"/>
        <v>0</v>
      </c>
      <c r="I267" s="21">
        <f t="shared" si="71"/>
        <v>0</v>
      </c>
      <c r="J267" s="21">
        <f t="shared" si="71"/>
        <v>0.17200000000000001</v>
      </c>
      <c r="K267" s="21">
        <f t="shared" si="71"/>
        <v>1.3999999999999999E-2</v>
      </c>
      <c r="L267" s="21">
        <f t="shared" si="71"/>
        <v>0</v>
      </c>
      <c r="M267" s="21">
        <f t="shared" si="71"/>
        <v>3.0000000000000006E-2</v>
      </c>
      <c r="N267" s="21">
        <f t="shared" si="71"/>
        <v>0.188</v>
      </c>
      <c r="O267" s="21">
        <f t="shared" si="71"/>
        <v>0</v>
      </c>
      <c r="P267" s="21">
        <f t="shared" si="71"/>
        <v>0</v>
      </c>
      <c r="Q267" s="21">
        <f t="shared" si="71"/>
        <v>0</v>
      </c>
      <c r="R267" s="34">
        <f t="shared" si="70"/>
        <v>170</v>
      </c>
      <c r="S267" s="34">
        <f t="shared" si="70"/>
        <v>97</v>
      </c>
    </row>
    <row r="268" spans="1:19" ht="16.5" x14ac:dyDescent="0.2">
      <c r="A268" s="98">
        <v>220</v>
      </c>
      <c r="B268" s="98">
        <v>17</v>
      </c>
      <c r="C268" s="98">
        <v>10</v>
      </c>
      <c r="D268" s="19">
        <v>0.75</v>
      </c>
      <c r="H268" s="21">
        <f t="shared" si="71"/>
        <v>0</v>
      </c>
      <c r="I268" s="21">
        <f t="shared" si="71"/>
        <v>0</v>
      </c>
      <c r="J268" s="21">
        <f t="shared" si="71"/>
        <v>0.17000000000000004</v>
      </c>
      <c r="K268" s="21">
        <f t="shared" si="71"/>
        <v>1.5000000000000003E-2</v>
      </c>
      <c r="L268" s="21">
        <f t="shared" si="71"/>
        <v>0</v>
      </c>
      <c r="M268" s="21">
        <f t="shared" si="71"/>
        <v>2.5000000000000001E-2</v>
      </c>
      <c r="N268" s="21">
        <f t="shared" si="71"/>
        <v>0.19</v>
      </c>
      <c r="O268" s="21">
        <f t="shared" si="71"/>
        <v>0</v>
      </c>
      <c r="P268" s="21">
        <f t="shared" si="71"/>
        <v>0</v>
      </c>
      <c r="Q268" s="21">
        <f t="shared" si="71"/>
        <v>0</v>
      </c>
      <c r="R268" s="34">
        <f t="shared" si="70"/>
        <v>171</v>
      </c>
      <c r="S268" s="34">
        <f t="shared" si="70"/>
        <v>97</v>
      </c>
    </row>
    <row r="269" spans="1:19" ht="16.5" x14ac:dyDescent="0.2">
      <c r="A269" s="98">
        <v>221</v>
      </c>
      <c r="B269" s="98">
        <v>17</v>
      </c>
      <c r="C269" s="98">
        <v>11</v>
      </c>
      <c r="D269" s="19">
        <v>0.8</v>
      </c>
      <c r="H269" s="21">
        <f t="shared" ref="H269:Q278" si="72">(INDEX(H$7:H$27,$B269)*(1-$D269)+INDEX(H$7:H$27,$B269+1)*$D269)*H$4*$B$2</f>
        <v>0</v>
      </c>
      <c r="I269" s="21">
        <f t="shared" si="72"/>
        <v>0</v>
      </c>
      <c r="J269" s="21">
        <f t="shared" si="72"/>
        <v>0.16800000000000004</v>
      </c>
      <c r="K269" s="21">
        <f t="shared" si="72"/>
        <v>1.6000000000000004E-2</v>
      </c>
      <c r="L269" s="21">
        <f t="shared" si="72"/>
        <v>0</v>
      </c>
      <c r="M269" s="21">
        <f t="shared" si="72"/>
        <v>1.9999999999999997E-2</v>
      </c>
      <c r="N269" s="21">
        <f t="shared" si="72"/>
        <v>0.192</v>
      </c>
      <c r="O269" s="21">
        <f t="shared" si="72"/>
        <v>0</v>
      </c>
      <c r="P269" s="21">
        <f t="shared" si="72"/>
        <v>0</v>
      </c>
      <c r="Q269" s="21">
        <f t="shared" si="72"/>
        <v>0</v>
      </c>
      <c r="R269" s="34">
        <f t="shared" ref="R269:S288" si="73">INT((INDEX(R$7:R$27,$B269)*(1-$D269)+INDEX(R$7:R$27,$B269+1)*$D269)*R$4*$B$2)</f>
        <v>172</v>
      </c>
      <c r="S269" s="34">
        <f t="shared" si="73"/>
        <v>98</v>
      </c>
    </row>
    <row r="270" spans="1:19" ht="16.5" x14ac:dyDescent="0.2">
      <c r="A270" s="98">
        <v>222</v>
      </c>
      <c r="B270" s="98">
        <v>17</v>
      </c>
      <c r="C270" s="98">
        <v>12</v>
      </c>
      <c r="D270" s="19">
        <v>0.85</v>
      </c>
      <c r="H270" s="21">
        <f t="shared" si="72"/>
        <v>0</v>
      </c>
      <c r="I270" s="21">
        <f t="shared" si="72"/>
        <v>0</v>
      </c>
      <c r="J270" s="21">
        <f t="shared" si="72"/>
        <v>0.16600000000000004</v>
      </c>
      <c r="K270" s="21">
        <f t="shared" si="72"/>
        <v>1.7000000000000001E-2</v>
      </c>
      <c r="L270" s="21">
        <f t="shared" si="72"/>
        <v>0</v>
      </c>
      <c r="M270" s="21">
        <f t="shared" si="72"/>
        <v>1.5000000000000003E-2</v>
      </c>
      <c r="N270" s="21">
        <f t="shared" si="72"/>
        <v>0.19400000000000001</v>
      </c>
      <c r="O270" s="21">
        <f t="shared" si="72"/>
        <v>0</v>
      </c>
      <c r="P270" s="21">
        <f t="shared" si="72"/>
        <v>0</v>
      </c>
      <c r="Q270" s="21">
        <f t="shared" si="72"/>
        <v>0</v>
      </c>
      <c r="R270" s="34">
        <f t="shared" si="73"/>
        <v>172</v>
      </c>
      <c r="S270" s="34">
        <f t="shared" si="73"/>
        <v>98</v>
      </c>
    </row>
    <row r="271" spans="1:19" ht="16.5" x14ac:dyDescent="0.2">
      <c r="A271" s="98">
        <v>223</v>
      </c>
      <c r="B271" s="98">
        <v>17</v>
      </c>
      <c r="C271" s="98">
        <v>13</v>
      </c>
      <c r="D271" s="19">
        <v>0.9</v>
      </c>
      <c r="H271" s="21">
        <f t="shared" si="72"/>
        <v>0</v>
      </c>
      <c r="I271" s="21">
        <f t="shared" si="72"/>
        <v>0</v>
      </c>
      <c r="J271" s="21">
        <f t="shared" si="72"/>
        <v>0.16400000000000003</v>
      </c>
      <c r="K271" s="21">
        <f t="shared" si="72"/>
        <v>1.8000000000000002E-2</v>
      </c>
      <c r="L271" s="21">
        <f t="shared" si="72"/>
        <v>0</v>
      </c>
      <c r="M271" s="21">
        <f t="shared" si="72"/>
        <v>9.9999999999999985E-3</v>
      </c>
      <c r="N271" s="21">
        <f t="shared" si="72"/>
        <v>0.19600000000000001</v>
      </c>
      <c r="O271" s="21">
        <f t="shared" si="72"/>
        <v>0</v>
      </c>
      <c r="P271" s="21">
        <f t="shared" si="72"/>
        <v>0</v>
      </c>
      <c r="Q271" s="21">
        <f t="shared" si="72"/>
        <v>0</v>
      </c>
      <c r="R271" s="34">
        <f t="shared" si="73"/>
        <v>173</v>
      </c>
      <c r="S271" s="34">
        <f t="shared" si="73"/>
        <v>99</v>
      </c>
    </row>
    <row r="272" spans="1:19" ht="16.5" x14ac:dyDescent="0.2">
      <c r="A272" s="98">
        <v>224</v>
      </c>
      <c r="B272" s="98">
        <v>17</v>
      </c>
      <c r="C272" s="98">
        <v>14</v>
      </c>
      <c r="D272" s="19">
        <v>0.95</v>
      </c>
      <c r="H272" s="21">
        <f t="shared" si="72"/>
        <v>0</v>
      </c>
      <c r="I272" s="21">
        <f t="shared" si="72"/>
        <v>0</v>
      </c>
      <c r="J272" s="21">
        <f t="shared" si="72"/>
        <v>0.16200000000000003</v>
      </c>
      <c r="K272" s="21">
        <f t="shared" si="72"/>
        <v>1.9000000000000003E-2</v>
      </c>
      <c r="L272" s="21">
        <f t="shared" si="72"/>
        <v>0</v>
      </c>
      <c r="M272" s="21">
        <f t="shared" si="72"/>
        <v>5.0000000000000044E-3</v>
      </c>
      <c r="N272" s="21">
        <f t="shared" si="72"/>
        <v>0.19800000000000001</v>
      </c>
      <c r="O272" s="21">
        <f t="shared" si="72"/>
        <v>0</v>
      </c>
      <c r="P272" s="21">
        <f t="shared" si="72"/>
        <v>0</v>
      </c>
      <c r="Q272" s="21">
        <f t="shared" si="72"/>
        <v>0</v>
      </c>
      <c r="R272" s="34">
        <f t="shared" si="73"/>
        <v>174</v>
      </c>
      <c r="S272" s="34">
        <f t="shared" si="73"/>
        <v>99</v>
      </c>
    </row>
    <row r="273" spans="1:19" ht="16.5" x14ac:dyDescent="0.2">
      <c r="A273" s="98">
        <v>225</v>
      </c>
      <c r="B273" s="98">
        <v>17</v>
      </c>
      <c r="C273" s="98">
        <v>15</v>
      </c>
      <c r="D273" s="19">
        <v>1</v>
      </c>
      <c r="H273" s="21">
        <f t="shared" si="72"/>
        <v>0</v>
      </c>
      <c r="I273" s="21">
        <f t="shared" si="72"/>
        <v>0</v>
      </c>
      <c r="J273" s="21">
        <f t="shared" si="72"/>
        <v>0.16000000000000003</v>
      </c>
      <c r="K273" s="21">
        <f t="shared" si="72"/>
        <v>2.0000000000000004E-2</v>
      </c>
      <c r="L273" s="21">
        <f t="shared" si="72"/>
        <v>0</v>
      </c>
      <c r="M273" s="21">
        <f t="shared" si="72"/>
        <v>0</v>
      </c>
      <c r="N273" s="21">
        <f t="shared" si="72"/>
        <v>0.2</v>
      </c>
      <c r="O273" s="21">
        <f t="shared" si="72"/>
        <v>0</v>
      </c>
      <c r="P273" s="21">
        <f t="shared" si="72"/>
        <v>0</v>
      </c>
      <c r="Q273" s="21">
        <f t="shared" si="72"/>
        <v>0</v>
      </c>
      <c r="R273" s="34">
        <f t="shared" si="73"/>
        <v>175</v>
      </c>
      <c r="S273" s="34">
        <f t="shared" si="73"/>
        <v>100</v>
      </c>
    </row>
    <row r="274" spans="1:19" ht="16.5" x14ac:dyDescent="0.2">
      <c r="A274" s="98">
        <v>226</v>
      </c>
      <c r="B274" s="98">
        <v>18</v>
      </c>
      <c r="C274" s="98">
        <v>1</v>
      </c>
      <c r="D274" s="19">
        <v>0.3</v>
      </c>
      <c r="H274" s="21">
        <f t="shared" si="72"/>
        <v>0</v>
      </c>
      <c r="I274" s="21">
        <f t="shared" si="72"/>
        <v>0</v>
      </c>
      <c r="J274" s="21">
        <f t="shared" si="72"/>
        <v>0.151</v>
      </c>
      <c r="K274" s="21">
        <f t="shared" si="72"/>
        <v>2.4500000000000001E-2</v>
      </c>
      <c r="L274" s="21">
        <f t="shared" si="72"/>
        <v>0</v>
      </c>
      <c r="M274" s="21">
        <f t="shared" si="72"/>
        <v>0</v>
      </c>
      <c r="N274" s="21">
        <f t="shared" si="72"/>
        <v>0.188</v>
      </c>
      <c r="O274" s="21">
        <f t="shared" si="72"/>
        <v>6.0000000000000001E-3</v>
      </c>
      <c r="P274" s="21">
        <f t="shared" si="72"/>
        <v>0</v>
      </c>
      <c r="Q274" s="21">
        <f t="shared" si="72"/>
        <v>0</v>
      </c>
      <c r="R274" s="34">
        <f t="shared" si="73"/>
        <v>178</v>
      </c>
      <c r="S274" s="34">
        <f t="shared" si="73"/>
        <v>103</v>
      </c>
    </row>
    <row r="275" spans="1:19" ht="16.5" x14ac:dyDescent="0.2">
      <c r="A275" s="98">
        <v>227</v>
      </c>
      <c r="B275" s="98">
        <v>18</v>
      </c>
      <c r="C275" s="98">
        <v>2</v>
      </c>
      <c r="D275" s="19">
        <v>0.35</v>
      </c>
      <c r="H275" s="21">
        <f t="shared" si="72"/>
        <v>0</v>
      </c>
      <c r="I275" s="21">
        <f t="shared" si="72"/>
        <v>0</v>
      </c>
      <c r="J275" s="21">
        <f t="shared" si="72"/>
        <v>0.14950000000000002</v>
      </c>
      <c r="K275" s="21">
        <f t="shared" si="72"/>
        <v>2.5250000000000002E-2</v>
      </c>
      <c r="L275" s="21">
        <f t="shared" si="72"/>
        <v>0</v>
      </c>
      <c r="M275" s="21">
        <f t="shared" si="72"/>
        <v>0</v>
      </c>
      <c r="N275" s="21">
        <f t="shared" si="72"/>
        <v>0.186</v>
      </c>
      <c r="O275" s="21">
        <f t="shared" si="72"/>
        <v>6.9999999999999993E-3</v>
      </c>
      <c r="P275" s="21">
        <f t="shared" si="72"/>
        <v>0</v>
      </c>
      <c r="Q275" s="21">
        <f t="shared" si="72"/>
        <v>0</v>
      </c>
      <c r="R275" s="34">
        <f t="shared" si="73"/>
        <v>178</v>
      </c>
      <c r="S275" s="34">
        <f t="shared" si="73"/>
        <v>103</v>
      </c>
    </row>
    <row r="276" spans="1:19" ht="16.5" x14ac:dyDescent="0.2">
      <c r="A276" s="98">
        <v>228</v>
      </c>
      <c r="B276" s="98">
        <v>18</v>
      </c>
      <c r="C276" s="98">
        <v>3</v>
      </c>
      <c r="D276" s="19">
        <v>0.4</v>
      </c>
      <c r="H276" s="21">
        <f t="shared" si="72"/>
        <v>0</v>
      </c>
      <c r="I276" s="21">
        <f t="shared" si="72"/>
        <v>0</v>
      </c>
      <c r="J276" s="21">
        <f t="shared" si="72"/>
        <v>0.14799999999999999</v>
      </c>
      <c r="K276" s="21">
        <f t="shared" si="72"/>
        <v>2.6000000000000002E-2</v>
      </c>
      <c r="L276" s="21">
        <f t="shared" si="72"/>
        <v>0</v>
      </c>
      <c r="M276" s="21">
        <f t="shared" si="72"/>
        <v>0</v>
      </c>
      <c r="N276" s="21">
        <f t="shared" si="72"/>
        <v>0.18400000000000002</v>
      </c>
      <c r="O276" s="21">
        <f t="shared" si="72"/>
        <v>8.0000000000000019E-3</v>
      </c>
      <c r="P276" s="21">
        <f t="shared" si="72"/>
        <v>0</v>
      </c>
      <c r="Q276" s="21">
        <f t="shared" si="72"/>
        <v>0</v>
      </c>
      <c r="R276" s="34">
        <f t="shared" si="73"/>
        <v>179</v>
      </c>
      <c r="S276" s="34">
        <f t="shared" si="73"/>
        <v>104</v>
      </c>
    </row>
    <row r="277" spans="1:19" ht="16.5" x14ac:dyDescent="0.2">
      <c r="A277" s="98">
        <v>229</v>
      </c>
      <c r="B277" s="98">
        <v>18</v>
      </c>
      <c r="C277" s="98">
        <v>4</v>
      </c>
      <c r="D277" s="19">
        <v>0.45</v>
      </c>
      <c r="H277" s="21">
        <f t="shared" si="72"/>
        <v>0</v>
      </c>
      <c r="I277" s="21">
        <f t="shared" si="72"/>
        <v>0</v>
      </c>
      <c r="J277" s="21">
        <f t="shared" si="72"/>
        <v>0.14650000000000005</v>
      </c>
      <c r="K277" s="21">
        <f t="shared" si="72"/>
        <v>2.6750000000000003E-2</v>
      </c>
      <c r="L277" s="21">
        <f t="shared" si="72"/>
        <v>0</v>
      </c>
      <c r="M277" s="21">
        <f t="shared" si="72"/>
        <v>0</v>
      </c>
      <c r="N277" s="21">
        <f t="shared" si="72"/>
        <v>0.18200000000000005</v>
      </c>
      <c r="O277" s="21">
        <f t="shared" si="72"/>
        <v>9.0000000000000011E-3</v>
      </c>
      <c r="P277" s="21">
        <f t="shared" si="72"/>
        <v>0</v>
      </c>
      <c r="Q277" s="21">
        <f t="shared" si="72"/>
        <v>0</v>
      </c>
      <c r="R277" s="34">
        <f t="shared" si="73"/>
        <v>179</v>
      </c>
      <c r="S277" s="34">
        <f t="shared" si="73"/>
        <v>104</v>
      </c>
    </row>
    <row r="278" spans="1:19" ht="16.5" x14ac:dyDescent="0.2">
      <c r="A278" s="98">
        <v>230</v>
      </c>
      <c r="B278" s="98">
        <v>18</v>
      </c>
      <c r="C278" s="98">
        <v>5</v>
      </c>
      <c r="D278" s="19">
        <v>0.5</v>
      </c>
      <c r="H278" s="21">
        <f t="shared" si="72"/>
        <v>0</v>
      </c>
      <c r="I278" s="21">
        <f t="shared" si="72"/>
        <v>0</v>
      </c>
      <c r="J278" s="21">
        <f t="shared" si="72"/>
        <v>0.14500000000000002</v>
      </c>
      <c r="K278" s="21">
        <f t="shared" si="72"/>
        <v>2.7500000000000004E-2</v>
      </c>
      <c r="L278" s="21">
        <f t="shared" si="72"/>
        <v>0</v>
      </c>
      <c r="M278" s="21">
        <f t="shared" si="72"/>
        <v>0</v>
      </c>
      <c r="N278" s="21">
        <f t="shared" si="72"/>
        <v>0.18000000000000002</v>
      </c>
      <c r="O278" s="21">
        <f t="shared" si="72"/>
        <v>1.0000000000000002E-2</v>
      </c>
      <c r="P278" s="21">
        <f t="shared" si="72"/>
        <v>0</v>
      </c>
      <c r="Q278" s="21">
        <f t="shared" si="72"/>
        <v>0</v>
      </c>
      <c r="R278" s="34">
        <f t="shared" si="73"/>
        <v>180</v>
      </c>
      <c r="S278" s="34">
        <f t="shared" si="73"/>
        <v>105</v>
      </c>
    </row>
    <row r="279" spans="1:19" ht="16.5" x14ac:dyDescent="0.2">
      <c r="A279" s="98">
        <v>231</v>
      </c>
      <c r="B279" s="98">
        <v>18</v>
      </c>
      <c r="C279" s="98">
        <v>6</v>
      </c>
      <c r="D279" s="19">
        <v>0.55000000000000004</v>
      </c>
      <c r="H279" s="21">
        <f t="shared" ref="H279:Q288" si="74">(INDEX(H$7:H$27,$B279)*(1-$D279)+INDEX(H$7:H$27,$B279+1)*$D279)*H$4*$B$2</f>
        <v>0</v>
      </c>
      <c r="I279" s="21">
        <f t="shared" si="74"/>
        <v>0</v>
      </c>
      <c r="J279" s="21">
        <f t="shared" si="74"/>
        <v>0.14350000000000002</v>
      </c>
      <c r="K279" s="21">
        <f t="shared" si="74"/>
        <v>2.8249999999999997E-2</v>
      </c>
      <c r="L279" s="21">
        <f t="shared" si="74"/>
        <v>0</v>
      </c>
      <c r="M279" s="21">
        <f t="shared" si="74"/>
        <v>0</v>
      </c>
      <c r="N279" s="21">
        <f t="shared" si="74"/>
        <v>0.17800000000000002</v>
      </c>
      <c r="O279" s="21">
        <f t="shared" si="74"/>
        <v>1.1000000000000003E-2</v>
      </c>
      <c r="P279" s="21">
        <f t="shared" si="74"/>
        <v>0</v>
      </c>
      <c r="Q279" s="21">
        <f t="shared" si="74"/>
        <v>0</v>
      </c>
      <c r="R279" s="34">
        <f t="shared" si="73"/>
        <v>180</v>
      </c>
      <c r="S279" s="34">
        <f t="shared" si="73"/>
        <v>105</v>
      </c>
    </row>
    <row r="280" spans="1:19" ht="16.5" x14ac:dyDescent="0.2">
      <c r="A280" s="98">
        <v>232</v>
      </c>
      <c r="B280" s="98">
        <v>18</v>
      </c>
      <c r="C280" s="98">
        <v>7</v>
      </c>
      <c r="D280" s="19">
        <v>0.6</v>
      </c>
      <c r="H280" s="21">
        <f t="shared" si="74"/>
        <v>0</v>
      </c>
      <c r="I280" s="21">
        <f t="shared" si="74"/>
        <v>0</v>
      </c>
      <c r="J280" s="21">
        <f t="shared" si="74"/>
        <v>0.14200000000000002</v>
      </c>
      <c r="K280" s="21">
        <f t="shared" si="74"/>
        <v>2.9000000000000005E-2</v>
      </c>
      <c r="L280" s="21">
        <f t="shared" si="74"/>
        <v>0</v>
      </c>
      <c r="M280" s="21">
        <f t="shared" si="74"/>
        <v>0</v>
      </c>
      <c r="N280" s="21">
        <f t="shared" si="74"/>
        <v>0.17600000000000002</v>
      </c>
      <c r="O280" s="21">
        <f t="shared" si="74"/>
        <v>1.2E-2</v>
      </c>
      <c r="P280" s="21">
        <f t="shared" si="74"/>
        <v>0</v>
      </c>
      <c r="Q280" s="21">
        <f t="shared" si="74"/>
        <v>0</v>
      </c>
      <c r="R280" s="34">
        <f t="shared" si="73"/>
        <v>181</v>
      </c>
      <c r="S280" s="34">
        <f t="shared" si="73"/>
        <v>106</v>
      </c>
    </row>
    <row r="281" spans="1:19" ht="16.5" x14ac:dyDescent="0.2">
      <c r="A281" s="98">
        <v>233</v>
      </c>
      <c r="B281" s="98">
        <v>18</v>
      </c>
      <c r="C281" s="98">
        <v>8</v>
      </c>
      <c r="D281" s="19">
        <v>0.65</v>
      </c>
      <c r="H281" s="21">
        <f t="shared" si="74"/>
        <v>0</v>
      </c>
      <c r="I281" s="21">
        <f t="shared" si="74"/>
        <v>0</v>
      </c>
      <c r="J281" s="21">
        <f t="shared" si="74"/>
        <v>0.14050000000000001</v>
      </c>
      <c r="K281" s="21">
        <f t="shared" si="74"/>
        <v>2.9749999999999999E-2</v>
      </c>
      <c r="L281" s="21">
        <f t="shared" si="74"/>
        <v>0</v>
      </c>
      <c r="M281" s="21">
        <f t="shared" si="74"/>
        <v>0</v>
      </c>
      <c r="N281" s="21">
        <f t="shared" si="74"/>
        <v>0.17400000000000002</v>
      </c>
      <c r="O281" s="21">
        <f t="shared" si="74"/>
        <v>1.3000000000000001E-2</v>
      </c>
      <c r="P281" s="21">
        <f t="shared" si="74"/>
        <v>0</v>
      </c>
      <c r="Q281" s="21">
        <f t="shared" si="74"/>
        <v>0</v>
      </c>
      <c r="R281" s="34">
        <f t="shared" si="73"/>
        <v>181</v>
      </c>
      <c r="S281" s="34">
        <f t="shared" si="73"/>
        <v>106</v>
      </c>
    </row>
    <row r="282" spans="1:19" ht="16.5" x14ac:dyDescent="0.2">
      <c r="A282" s="98">
        <v>234</v>
      </c>
      <c r="B282" s="98">
        <v>18</v>
      </c>
      <c r="C282" s="98">
        <v>9</v>
      </c>
      <c r="D282" s="19">
        <v>0.7</v>
      </c>
      <c r="H282" s="21">
        <f t="shared" si="74"/>
        <v>0</v>
      </c>
      <c r="I282" s="21">
        <f t="shared" si="74"/>
        <v>0</v>
      </c>
      <c r="J282" s="21">
        <f t="shared" si="74"/>
        <v>0.13900000000000001</v>
      </c>
      <c r="K282" s="21">
        <f t="shared" si="74"/>
        <v>3.0499999999999999E-2</v>
      </c>
      <c r="L282" s="21">
        <f t="shared" si="74"/>
        <v>0</v>
      </c>
      <c r="M282" s="21">
        <f t="shared" si="74"/>
        <v>0</v>
      </c>
      <c r="N282" s="21">
        <f t="shared" si="74"/>
        <v>0.17200000000000001</v>
      </c>
      <c r="O282" s="21">
        <f t="shared" si="74"/>
        <v>1.3999999999999999E-2</v>
      </c>
      <c r="P282" s="21">
        <f t="shared" si="74"/>
        <v>0</v>
      </c>
      <c r="Q282" s="21">
        <f t="shared" si="74"/>
        <v>0</v>
      </c>
      <c r="R282" s="34">
        <f t="shared" si="73"/>
        <v>182</v>
      </c>
      <c r="S282" s="34">
        <f t="shared" si="73"/>
        <v>107</v>
      </c>
    </row>
    <row r="283" spans="1:19" ht="16.5" x14ac:dyDescent="0.2">
      <c r="A283" s="98">
        <v>235</v>
      </c>
      <c r="B283" s="98">
        <v>18</v>
      </c>
      <c r="C283" s="98">
        <v>10</v>
      </c>
      <c r="D283" s="19">
        <v>0.75</v>
      </c>
      <c r="H283" s="21">
        <f t="shared" si="74"/>
        <v>0</v>
      </c>
      <c r="I283" s="21">
        <f t="shared" si="74"/>
        <v>0</v>
      </c>
      <c r="J283" s="21">
        <f t="shared" si="74"/>
        <v>0.13750000000000001</v>
      </c>
      <c r="K283" s="21">
        <f t="shared" si="74"/>
        <v>3.1249999999999997E-2</v>
      </c>
      <c r="L283" s="21">
        <f t="shared" si="74"/>
        <v>0</v>
      </c>
      <c r="M283" s="21">
        <f t="shared" si="74"/>
        <v>0</v>
      </c>
      <c r="N283" s="21">
        <f t="shared" si="74"/>
        <v>0.17000000000000004</v>
      </c>
      <c r="O283" s="21">
        <f t="shared" si="74"/>
        <v>1.5000000000000003E-2</v>
      </c>
      <c r="P283" s="21">
        <f t="shared" si="74"/>
        <v>0</v>
      </c>
      <c r="Q283" s="21">
        <f t="shared" si="74"/>
        <v>0</v>
      </c>
      <c r="R283" s="34">
        <f t="shared" si="73"/>
        <v>182</v>
      </c>
      <c r="S283" s="34">
        <f t="shared" si="73"/>
        <v>107</v>
      </c>
    </row>
    <row r="284" spans="1:19" ht="16.5" x14ac:dyDescent="0.2">
      <c r="A284" s="98">
        <v>236</v>
      </c>
      <c r="B284" s="98">
        <v>18</v>
      </c>
      <c r="C284" s="98">
        <v>11</v>
      </c>
      <c r="D284" s="19">
        <v>0.8</v>
      </c>
      <c r="H284" s="21">
        <f t="shared" si="74"/>
        <v>0</v>
      </c>
      <c r="I284" s="21">
        <f t="shared" si="74"/>
        <v>0</v>
      </c>
      <c r="J284" s="21">
        <f t="shared" si="74"/>
        <v>0.13599999999999998</v>
      </c>
      <c r="K284" s="21">
        <f t="shared" si="74"/>
        <v>3.1999999999999994E-2</v>
      </c>
      <c r="L284" s="21">
        <f t="shared" si="74"/>
        <v>0</v>
      </c>
      <c r="M284" s="21">
        <f t="shared" si="74"/>
        <v>0</v>
      </c>
      <c r="N284" s="21">
        <f t="shared" si="74"/>
        <v>0.16800000000000004</v>
      </c>
      <c r="O284" s="21">
        <f t="shared" si="74"/>
        <v>1.6000000000000004E-2</v>
      </c>
      <c r="P284" s="21">
        <f t="shared" si="74"/>
        <v>0</v>
      </c>
      <c r="Q284" s="21">
        <f t="shared" si="74"/>
        <v>0</v>
      </c>
      <c r="R284" s="34">
        <f t="shared" si="73"/>
        <v>183</v>
      </c>
      <c r="S284" s="34">
        <f t="shared" si="73"/>
        <v>108</v>
      </c>
    </row>
    <row r="285" spans="1:19" ht="16.5" x14ac:dyDescent="0.2">
      <c r="A285" s="98">
        <v>237</v>
      </c>
      <c r="B285" s="98">
        <v>18</v>
      </c>
      <c r="C285" s="98">
        <v>12</v>
      </c>
      <c r="D285" s="19">
        <v>0.85</v>
      </c>
      <c r="H285" s="21">
        <f t="shared" si="74"/>
        <v>0</v>
      </c>
      <c r="I285" s="21">
        <f t="shared" si="74"/>
        <v>0</v>
      </c>
      <c r="J285" s="21">
        <f t="shared" si="74"/>
        <v>0.13450000000000001</v>
      </c>
      <c r="K285" s="21">
        <f t="shared" si="74"/>
        <v>3.2750000000000001E-2</v>
      </c>
      <c r="L285" s="21">
        <f t="shared" si="74"/>
        <v>0</v>
      </c>
      <c r="M285" s="21">
        <f t="shared" si="74"/>
        <v>0</v>
      </c>
      <c r="N285" s="21">
        <f t="shared" si="74"/>
        <v>0.16600000000000004</v>
      </c>
      <c r="O285" s="21">
        <f t="shared" si="74"/>
        <v>1.7000000000000001E-2</v>
      </c>
      <c r="P285" s="21">
        <f t="shared" si="74"/>
        <v>0</v>
      </c>
      <c r="Q285" s="21">
        <f t="shared" si="74"/>
        <v>0</v>
      </c>
      <c r="R285" s="34">
        <f t="shared" si="73"/>
        <v>183</v>
      </c>
      <c r="S285" s="34">
        <f t="shared" si="73"/>
        <v>108</v>
      </c>
    </row>
    <row r="286" spans="1:19" ht="16.5" x14ac:dyDescent="0.2">
      <c r="A286" s="98">
        <v>238</v>
      </c>
      <c r="B286" s="98">
        <v>18</v>
      </c>
      <c r="C286" s="98">
        <v>13</v>
      </c>
      <c r="D286" s="19">
        <v>0.9</v>
      </c>
      <c r="H286" s="21">
        <f t="shared" si="74"/>
        <v>0</v>
      </c>
      <c r="I286" s="21">
        <f t="shared" si="74"/>
        <v>0</v>
      </c>
      <c r="J286" s="21">
        <f t="shared" si="74"/>
        <v>0.13300000000000001</v>
      </c>
      <c r="K286" s="21">
        <f t="shared" si="74"/>
        <v>3.3500000000000002E-2</v>
      </c>
      <c r="L286" s="21">
        <f t="shared" si="74"/>
        <v>0</v>
      </c>
      <c r="M286" s="21">
        <f t="shared" si="74"/>
        <v>0</v>
      </c>
      <c r="N286" s="21">
        <f t="shared" si="74"/>
        <v>0.16400000000000003</v>
      </c>
      <c r="O286" s="21">
        <f t="shared" si="74"/>
        <v>1.8000000000000002E-2</v>
      </c>
      <c r="P286" s="21">
        <f t="shared" si="74"/>
        <v>0</v>
      </c>
      <c r="Q286" s="21">
        <f t="shared" si="74"/>
        <v>0</v>
      </c>
      <c r="R286" s="34">
        <f t="shared" si="73"/>
        <v>184</v>
      </c>
      <c r="S286" s="34">
        <f t="shared" si="73"/>
        <v>109</v>
      </c>
    </row>
    <row r="287" spans="1:19" ht="16.5" x14ac:dyDescent="0.2">
      <c r="A287" s="98">
        <v>239</v>
      </c>
      <c r="B287" s="98">
        <v>18</v>
      </c>
      <c r="C287" s="98">
        <v>14</v>
      </c>
      <c r="D287" s="19">
        <v>0.95</v>
      </c>
      <c r="H287" s="21">
        <f t="shared" si="74"/>
        <v>0</v>
      </c>
      <c r="I287" s="21">
        <f t="shared" si="74"/>
        <v>0</v>
      </c>
      <c r="J287" s="21">
        <f t="shared" si="74"/>
        <v>0.13150000000000001</v>
      </c>
      <c r="K287" s="21">
        <f t="shared" si="74"/>
        <v>3.4249999999999996E-2</v>
      </c>
      <c r="L287" s="21">
        <f t="shared" si="74"/>
        <v>0</v>
      </c>
      <c r="M287" s="21">
        <f t="shared" si="74"/>
        <v>0</v>
      </c>
      <c r="N287" s="21">
        <f t="shared" si="74"/>
        <v>0.16200000000000003</v>
      </c>
      <c r="O287" s="21">
        <f t="shared" si="74"/>
        <v>1.9000000000000003E-2</v>
      </c>
      <c r="P287" s="21">
        <f t="shared" si="74"/>
        <v>0</v>
      </c>
      <c r="Q287" s="21">
        <f t="shared" si="74"/>
        <v>0</v>
      </c>
      <c r="R287" s="34">
        <f t="shared" si="73"/>
        <v>184</v>
      </c>
      <c r="S287" s="34">
        <f t="shared" si="73"/>
        <v>109</v>
      </c>
    </row>
    <row r="288" spans="1:19" ht="16.5" x14ac:dyDescent="0.2">
      <c r="A288" s="98">
        <v>240</v>
      </c>
      <c r="B288" s="98">
        <v>18</v>
      </c>
      <c r="C288" s="98">
        <v>15</v>
      </c>
      <c r="D288" s="19">
        <v>1</v>
      </c>
      <c r="H288" s="21">
        <f t="shared" si="74"/>
        <v>0</v>
      </c>
      <c r="I288" s="21">
        <f t="shared" si="74"/>
        <v>0</v>
      </c>
      <c r="J288" s="21">
        <f t="shared" si="74"/>
        <v>0.13</v>
      </c>
      <c r="K288" s="21">
        <f t="shared" si="74"/>
        <v>3.4999999999999996E-2</v>
      </c>
      <c r="L288" s="21">
        <f t="shared" si="74"/>
        <v>0</v>
      </c>
      <c r="M288" s="21">
        <f t="shared" si="74"/>
        <v>0</v>
      </c>
      <c r="N288" s="21">
        <f t="shared" si="74"/>
        <v>0.16000000000000003</v>
      </c>
      <c r="O288" s="21">
        <f t="shared" si="74"/>
        <v>2.0000000000000004E-2</v>
      </c>
      <c r="P288" s="21">
        <f t="shared" si="74"/>
        <v>0</v>
      </c>
      <c r="Q288" s="21">
        <f t="shared" si="74"/>
        <v>0</v>
      </c>
      <c r="R288" s="34">
        <f t="shared" si="73"/>
        <v>185</v>
      </c>
      <c r="S288" s="34">
        <f t="shared" si="73"/>
        <v>110</v>
      </c>
    </row>
    <row r="289" spans="1:19" ht="16.5" x14ac:dyDescent="0.2">
      <c r="A289" s="98">
        <v>241</v>
      </c>
      <c r="B289" s="98">
        <v>19</v>
      </c>
      <c r="C289" s="98">
        <v>1</v>
      </c>
      <c r="D289" s="19">
        <v>0.3</v>
      </c>
      <c r="H289" s="21">
        <f t="shared" ref="H289:Q298" si="75">(INDEX(H$7:H$27,$B289)*(1-$D289)+INDEX(H$7:H$27,$B289+1)*$D289)*H$4*$B$2</f>
        <v>0</v>
      </c>
      <c r="I289" s="21">
        <f t="shared" si="75"/>
        <v>0</v>
      </c>
      <c r="J289" s="21">
        <f t="shared" si="75"/>
        <v>0.121</v>
      </c>
      <c r="K289" s="21">
        <f t="shared" si="75"/>
        <v>3.95E-2</v>
      </c>
      <c r="L289" s="21">
        <f t="shared" si="75"/>
        <v>0</v>
      </c>
      <c r="M289" s="21">
        <f t="shared" si="75"/>
        <v>0</v>
      </c>
      <c r="N289" s="21">
        <f t="shared" si="75"/>
        <v>0.151</v>
      </c>
      <c r="O289" s="21">
        <f t="shared" si="75"/>
        <v>2.4500000000000001E-2</v>
      </c>
      <c r="P289" s="21">
        <f t="shared" si="75"/>
        <v>0</v>
      </c>
      <c r="Q289" s="21">
        <f t="shared" si="75"/>
        <v>7.5000000000000002E-4</v>
      </c>
      <c r="R289" s="34">
        <f t="shared" ref="R289:S308" si="76">INT((INDEX(R$7:R$27,$B289)*(1-$D289)+INDEX(R$7:R$27,$B289+1)*$D289)*R$4*$B$2)</f>
        <v>189</v>
      </c>
      <c r="S289" s="34">
        <f t="shared" si="76"/>
        <v>113</v>
      </c>
    </row>
    <row r="290" spans="1:19" ht="16.5" x14ac:dyDescent="0.2">
      <c r="A290" s="98">
        <v>242</v>
      </c>
      <c r="B290" s="98">
        <v>19</v>
      </c>
      <c r="C290" s="98">
        <v>2</v>
      </c>
      <c r="D290" s="19">
        <v>0.35</v>
      </c>
      <c r="H290" s="21">
        <f t="shared" si="75"/>
        <v>0</v>
      </c>
      <c r="I290" s="21">
        <f t="shared" si="75"/>
        <v>0</v>
      </c>
      <c r="J290" s="21">
        <f t="shared" si="75"/>
        <v>0.11950000000000001</v>
      </c>
      <c r="K290" s="21">
        <f t="shared" si="75"/>
        <v>4.0250000000000001E-2</v>
      </c>
      <c r="L290" s="21">
        <f t="shared" si="75"/>
        <v>0</v>
      </c>
      <c r="M290" s="21">
        <f t="shared" si="75"/>
        <v>0</v>
      </c>
      <c r="N290" s="21">
        <f t="shared" si="75"/>
        <v>0.14950000000000002</v>
      </c>
      <c r="O290" s="21">
        <f t="shared" si="75"/>
        <v>2.5250000000000002E-2</v>
      </c>
      <c r="P290" s="21">
        <f t="shared" si="75"/>
        <v>0</v>
      </c>
      <c r="Q290" s="21">
        <f t="shared" si="75"/>
        <v>8.7499999999999991E-4</v>
      </c>
      <c r="R290" s="34">
        <f t="shared" si="76"/>
        <v>190</v>
      </c>
      <c r="S290" s="34">
        <f t="shared" si="76"/>
        <v>113</v>
      </c>
    </row>
    <row r="291" spans="1:19" ht="16.5" x14ac:dyDescent="0.2">
      <c r="A291" s="98">
        <v>243</v>
      </c>
      <c r="B291" s="98">
        <v>19</v>
      </c>
      <c r="C291" s="98">
        <v>3</v>
      </c>
      <c r="D291" s="19">
        <v>0.4</v>
      </c>
      <c r="H291" s="21">
        <f t="shared" si="75"/>
        <v>0</v>
      </c>
      <c r="I291" s="21">
        <f t="shared" si="75"/>
        <v>0</v>
      </c>
      <c r="J291" s="21">
        <f t="shared" si="75"/>
        <v>0.11800000000000002</v>
      </c>
      <c r="K291" s="21">
        <f t="shared" si="75"/>
        <v>4.1000000000000009E-2</v>
      </c>
      <c r="L291" s="21">
        <f t="shared" si="75"/>
        <v>0</v>
      </c>
      <c r="M291" s="21">
        <f t="shared" si="75"/>
        <v>0</v>
      </c>
      <c r="N291" s="21">
        <f t="shared" si="75"/>
        <v>0.14799999999999999</v>
      </c>
      <c r="O291" s="21">
        <f t="shared" si="75"/>
        <v>2.6000000000000002E-2</v>
      </c>
      <c r="P291" s="21">
        <f t="shared" si="75"/>
        <v>0</v>
      </c>
      <c r="Q291" s="21">
        <f t="shared" si="75"/>
        <v>1.0000000000000002E-3</v>
      </c>
      <c r="R291" s="34">
        <f t="shared" si="76"/>
        <v>191</v>
      </c>
      <c r="S291" s="34">
        <f t="shared" si="76"/>
        <v>114</v>
      </c>
    </row>
    <row r="292" spans="1:19" ht="16.5" x14ac:dyDescent="0.2">
      <c r="A292" s="98">
        <v>244</v>
      </c>
      <c r="B292" s="98">
        <v>19</v>
      </c>
      <c r="C292" s="98">
        <v>4</v>
      </c>
      <c r="D292" s="19">
        <v>0.45</v>
      </c>
      <c r="H292" s="21">
        <f t="shared" si="75"/>
        <v>0</v>
      </c>
      <c r="I292" s="21">
        <f t="shared" si="75"/>
        <v>0</v>
      </c>
      <c r="J292" s="21">
        <f t="shared" si="75"/>
        <v>0.11650000000000001</v>
      </c>
      <c r="K292" s="21">
        <f t="shared" si="75"/>
        <v>4.1750000000000002E-2</v>
      </c>
      <c r="L292" s="21">
        <f t="shared" si="75"/>
        <v>0</v>
      </c>
      <c r="M292" s="21">
        <f t="shared" si="75"/>
        <v>0</v>
      </c>
      <c r="N292" s="21">
        <f t="shared" si="75"/>
        <v>0.14650000000000005</v>
      </c>
      <c r="O292" s="21">
        <f t="shared" si="75"/>
        <v>2.6750000000000003E-2</v>
      </c>
      <c r="P292" s="21">
        <f t="shared" si="75"/>
        <v>0</v>
      </c>
      <c r="Q292" s="21">
        <f t="shared" si="75"/>
        <v>1.1250000000000001E-3</v>
      </c>
      <c r="R292" s="34">
        <f t="shared" si="76"/>
        <v>191</v>
      </c>
      <c r="S292" s="34">
        <f t="shared" si="76"/>
        <v>114</v>
      </c>
    </row>
    <row r="293" spans="1:19" ht="16.5" x14ac:dyDescent="0.2">
      <c r="A293" s="98">
        <v>245</v>
      </c>
      <c r="B293" s="98">
        <v>19</v>
      </c>
      <c r="C293" s="98">
        <v>5</v>
      </c>
      <c r="D293" s="19">
        <v>0.5</v>
      </c>
      <c r="H293" s="21">
        <f t="shared" si="75"/>
        <v>0</v>
      </c>
      <c r="I293" s="21">
        <f t="shared" si="75"/>
        <v>0</v>
      </c>
      <c r="J293" s="21">
        <f t="shared" si="75"/>
        <v>0.11499999999999999</v>
      </c>
      <c r="K293" s="21">
        <f t="shared" si="75"/>
        <v>4.2500000000000003E-2</v>
      </c>
      <c r="L293" s="21">
        <f t="shared" si="75"/>
        <v>0</v>
      </c>
      <c r="M293" s="21">
        <f t="shared" si="75"/>
        <v>0</v>
      </c>
      <c r="N293" s="21">
        <f t="shared" si="75"/>
        <v>0.14500000000000002</v>
      </c>
      <c r="O293" s="21">
        <f t="shared" si="75"/>
        <v>2.7500000000000004E-2</v>
      </c>
      <c r="P293" s="21">
        <f t="shared" si="75"/>
        <v>0</v>
      </c>
      <c r="Q293" s="21">
        <f t="shared" si="75"/>
        <v>1.2500000000000002E-3</v>
      </c>
      <c r="R293" s="34">
        <f t="shared" si="76"/>
        <v>192</v>
      </c>
      <c r="S293" s="34">
        <f t="shared" si="76"/>
        <v>115</v>
      </c>
    </row>
    <row r="294" spans="1:19" ht="16.5" x14ac:dyDescent="0.2">
      <c r="A294" s="98">
        <v>246</v>
      </c>
      <c r="B294" s="98">
        <v>19</v>
      </c>
      <c r="C294" s="98">
        <v>6</v>
      </c>
      <c r="D294" s="19">
        <v>0.55000000000000004</v>
      </c>
      <c r="H294" s="21">
        <f t="shared" si="75"/>
        <v>0</v>
      </c>
      <c r="I294" s="21">
        <f t="shared" si="75"/>
        <v>0</v>
      </c>
      <c r="J294" s="21">
        <f t="shared" si="75"/>
        <v>0.1135</v>
      </c>
      <c r="K294" s="21">
        <f t="shared" si="75"/>
        <v>4.3250000000000004E-2</v>
      </c>
      <c r="L294" s="21">
        <f t="shared" si="75"/>
        <v>0</v>
      </c>
      <c r="M294" s="21">
        <f t="shared" si="75"/>
        <v>0</v>
      </c>
      <c r="N294" s="21">
        <f t="shared" si="75"/>
        <v>0.14350000000000002</v>
      </c>
      <c r="O294" s="21">
        <f t="shared" si="75"/>
        <v>2.8249999999999997E-2</v>
      </c>
      <c r="P294" s="21">
        <f t="shared" si="75"/>
        <v>0</v>
      </c>
      <c r="Q294" s="21">
        <f t="shared" si="75"/>
        <v>1.3750000000000004E-3</v>
      </c>
      <c r="R294" s="34">
        <f t="shared" si="76"/>
        <v>193</v>
      </c>
      <c r="S294" s="34">
        <f t="shared" si="76"/>
        <v>115</v>
      </c>
    </row>
    <row r="295" spans="1:19" ht="16.5" x14ac:dyDescent="0.2">
      <c r="A295" s="98">
        <v>247</v>
      </c>
      <c r="B295" s="98">
        <v>19</v>
      </c>
      <c r="C295" s="98">
        <v>7</v>
      </c>
      <c r="D295" s="19">
        <v>0.6</v>
      </c>
      <c r="H295" s="21">
        <f t="shared" si="75"/>
        <v>0</v>
      </c>
      <c r="I295" s="21">
        <f t="shared" si="75"/>
        <v>0</v>
      </c>
      <c r="J295" s="21">
        <f t="shared" si="75"/>
        <v>0.11200000000000002</v>
      </c>
      <c r="K295" s="21">
        <f t="shared" si="75"/>
        <v>4.3999999999999997E-2</v>
      </c>
      <c r="L295" s="21">
        <f t="shared" si="75"/>
        <v>0</v>
      </c>
      <c r="M295" s="21">
        <f t="shared" si="75"/>
        <v>0</v>
      </c>
      <c r="N295" s="21">
        <f t="shared" si="75"/>
        <v>0.14200000000000002</v>
      </c>
      <c r="O295" s="21">
        <f t="shared" si="75"/>
        <v>2.9000000000000005E-2</v>
      </c>
      <c r="P295" s="21">
        <f t="shared" si="75"/>
        <v>0</v>
      </c>
      <c r="Q295" s="21">
        <f t="shared" si="75"/>
        <v>1.5E-3</v>
      </c>
      <c r="R295" s="34">
        <f t="shared" si="76"/>
        <v>194</v>
      </c>
      <c r="S295" s="34">
        <f t="shared" si="76"/>
        <v>116</v>
      </c>
    </row>
    <row r="296" spans="1:19" ht="16.5" x14ac:dyDescent="0.2">
      <c r="A296" s="98">
        <v>248</v>
      </c>
      <c r="B296" s="98">
        <v>19</v>
      </c>
      <c r="C296" s="98">
        <v>8</v>
      </c>
      <c r="D296" s="19">
        <v>0.65</v>
      </c>
      <c r="H296" s="21">
        <f t="shared" si="75"/>
        <v>0</v>
      </c>
      <c r="I296" s="21">
        <f t="shared" si="75"/>
        <v>0</v>
      </c>
      <c r="J296" s="21">
        <f t="shared" si="75"/>
        <v>0.1105</v>
      </c>
      <c r="K296" s="21">
        <f t="shared" si="75"/>
        <v>4.4750000000000005E-2</v>
      </c>
      <c r="L296" s="21">
        <f t="shared" si="75"/>
        <v>0</v>
      </c>
      <c r="M296" s="21">
        <f t="shared" si="75"/>
        <v>0</v>
      </c>
      <c r="N296" s="21">
        <f t="shared" si="75"/>
        <v>0.14050000000000001</v>
      </c>
      <c r="O296" s="21">
        <f t="shared" si="75"/>
        <v>2.9749999999999999E-2</v>
      </c>
      <c r="P296" s="21">
        <f t="shared" si="75"/>
        <v>0</v>
      </c>
      <c r="Q296" s="21">
        <f t="shared" si="75"/>
        <v>1.6250000000000001E-3</v>
      </c>
      <c r="R296" s="34">
        <f t="shared" si="76"/>
        <v>194</v>
      </c>
      <c r="S296" s="34">
        <f t="shared" si="76"/>
        <v>116</v>
      </c>
    </row>
    <row r="297" spans="1:19" ht="16.5" x14ac:dyDescent="0.2">
      <c r="A297" s="98">
        <v>249</v>
      </c>
      <c r="B297" s="98">
        <v>19</v>
      </c>
      <c r="C297" s="98">
        <v>9</v>
      </c>
      <c r="D297" s="19">
        <v>0.7</v>
      </c>
      <c r="H297" s="21">
        <f t="shared" si="75"/>
        <v>0</v>
      </c>
      <c r="I297" s="21">
        <f t="shared" si="75"/>
        <v>0</v>
      </c>
      <c r="J297" s="21">
        <f t="shared" si="75"/>
        <v>0.10900000000000001</v>
      </c>
      <c r="K297" s="21">
        <f t="shared" si="75"/>
        <v>4.5499999999999999E-2</v>
      </c>
      <c r="L297" s="21">
        <f t="shared" si="75"/>
        <v>0</v>
      </c>
      <c r="M297" s="21">
        <f t="shared" si="75"/>
        <v>0</v>
      </c>
      <c r="N297" s="21">
        <f t="shared" si="75"/>
        <v>0.13900000000000001</v>
      </c>
      <c r="O297" s="21">
        <f t="shared" si="75"/>
        <v>3.0499999999999999E-2</v>
      </c>
      <c r="P297" s="21">
        <f t="shared" si="75"/>
        <v>0</v>
      </c>
      <c r="Q297" s="21">
        <f t="shared" si="75"/>
        <v>1.7499999999999998E-3</v>
      </c>
      <c r="R297" s="34">
        <f t="shared" si="76"/>
        <v>195</v>
      </c>
      <c r="S297" s="34">
        <f t="shared" si="76"/>
        <v>117</v>
      </c>
    </row>
    <row r="298" spans="1:19" ht="16.5" x14ac:dyDescent="0.2">
      <c r="A298" s="98">
        <v>250</v>
      </c>
      <c r="B298" s="98">
        <v>19</v>
      </c>
      <c r="C298" s="98">
        <v>10</v>
      </c>
      <c r="D298" s="19">
        <v>0.75</v>
      </c>
      <c r="H298" s="21">
        <f t="shared" si="75"/>
        <v>0</v>
      </c>
      <c r="I298" s="21">
        <f t="shared" si="75"/>
        <v>0</v>
      </c>
      <c r="J298" s="21">
        <f t="shared" si="75"/>
        <v>0.1075</v>
      </c>
      <c r="K298" s="21">
        <f t="shared" si="75"/>
        <v>4.6250000000000006E-2</v>
      </c>
      <c r="L298" s="21">
        <f t="shared" si="75"/>
        <v>0</v>
      </c>
      <c r="M298" s="21">
        <f t="shared" si="75"/>
        <v>0</v>
      </c>
      <c r="N298" s="21">
        <f t="shared" si="75"/>
        <v>0.13750000000000001</v>
      </c>
      <c r="O298" s="21">
        <f t="shared" si="75"/>
        <v>3.1249999999999997E-2</v>
      </c>
      <c r="P298" s="21">
        <f t="shared" si="75"/>
        <v>0</v>
      </c>
      <c r="Q298" s="21">
        <f t="shared" si="75"/>
        <v>1.8750000000000004E-3</v>
      </c>
      <c r="R298" s="34">
        <f t="shared" si="76"/>
        <v>196</v>
      </c>
      <c r="S298" s="34">
        <f t="shared" si="76"/>
        <v>117</v>
      </c>
    </row>
    <row r="299" spans="1:19" ht="16.5" x14ac:dyDescent="0.2">
      <c r="A299" s="98">
        <v>251</v>
      </c>
      <c r="B299" s="98">
        <v>19</v>
      </c>
      <c r="C299" s="98">
        <v>11</v>
      </c>
      <c r="D299" s="19">
        <v>0.8</v>
      </c>
      <c r="H299" s="21">
        <f t="shared" ref="H299:Q308" si="77">(INDEX(H$7:H$27,$B299)*(1-$D299)+INDEX(H$7:H$27,$B299+1)*$D299)*H$4*$B$2</f>
        <v>0</v>
      </c>
      <c r="I299" s="21">
        <f t="shared" si="77"/>
        <v>0</v>
      </c>
      <c r="J299" s="21">
        <f t="shared" si="77"/>
        <v>0.10600000000000001</v>
      </c>
      <c r="K299" s="21">
        <f t="shared" si="77"/>
        <v>4.7E-2</v>
      </c>
      <c r="L299" s="21">
        <f t="shared" si="77"/>
        <v>0</v>
      </c>
      <c r="M299" s="21">
        <f t="shared" si="77"/>
        <v>0</v>
      </c>
      <c r="N299" s="21">
        <f t="shared" si="77"/>
        <v>0.13599999999999998</v>
      </c>
      <c r="O299" s="21">
        <f t="shared" si="77"/>
        <v>3.1999999999999994E-2</v>
      </c>
      <c r="P299" s="21">
        <f t="shared" si="77"/>
        <v>0</v>
      </c>
      <c r="Q299" s="21">
        <f t="shared" si="77"/>
        <v>2.0000000000000005E-3</v>
      </c>
      <c r="R299" s="34">
        <f t="shared" si="76"/>
        <v>197</v>
      </c>
      <c r="S299" s="34">
        <f t="shared" si="76"/>
        <v>118</v>
      </c>
    </row>
    <row r="300" spans="1:19" ht="16.5" x14ac:dyDescent="0.2">
      <c r="A300" s="98">
        <v>252</v>
      </c>
      <c r="B300" s="98">
        <v>19</v>
      </c>
      <c r="C300" s="98">
        <v>12</v>
      </c>
      <c r="D300" s="19">
        <v>0.85</v>
      </c>
      <c r="H300" s="21">
        <f t="shared" si="77"/>
        <v>0</v>
      </c>
      <c r="I300" s="21">
        <f t="shared" si="77"/>
        <v>0</v>
      </c>
      <c r="J300" s="21">
        <f t="shared" si="77"/>
        <v>0.1045</v>
      </c>
      <c r="K300" s="21">
        <f t="shared" si="77"/>
        <v>4.7750000000000001E-2</v>
      </c>
      <c r="L300" s="21">
        <f t="shared" si="77"/>
        <v>0</v>
      </c>
      <c r="M300" s="21">
        <f t="shared" si="77"/>
        <v>0</v>
      </c>
      <c r="N300" s="21">
        <f t="shared" si="77"/>
        <v>0.13450000000000001</v>
      </c>
      <c r="O300" s="21">
        <f t="shared" si="77"/>
        <v>3.2750000000000001E-2</v>
      </c>
      <c r="P300" s="21">
        <f t="shared" si="77"/>
        <v>0</v>
      </c>
      <c r="Q300" s="21">
        <f t="shared" si="77"/>
        <v>2.1250000000000002E-3</v>
      </c>
      <c r="R300" s="34">
        <f t="shared" si="76"/>
        <v>197</v>
      </c>
      <c r="S300" s="34">
        <f t="shared" si="76"/>
        <v>118</v>
      </c>
    </row>
    <row r="301" spans="1:19" ht="16.5" x14ac:dyDescent="0.2">
      <c r="A301" s="98">
        <v>253</v>
      </c>
      <c r="B301" s="98">
        <v>19</v>
      </c>
      <c r="C301" s="98">
        <v>13</v>
      </c>
      <c r="D301" s="19">
        <v>0.9</v>
      </c>
      <c r="H301" s="21">
        <f t="shared" si="77"/>
        <v>0</v>
      </c>
      <c r="I301" s="21">
        <f t="shared" si="77"/>
        <v>0</v>
      </c>
      <c r="J301" s="21">
        <f t="shared" si="77"/>
        <v>0.10300000000000001</v>
      </c>
      <c r="K301" s="21">
        <f t="shared" si="77"/>
        <v>4.8500000000000001E-2</v>
      </c>
      <c r="L301" s="21">
        <f t="shared" si="77"/>
        <v>0</v>
      </c>
      <c r="M301" s="21">
        <f t="shared" si="77"/>
        <v>0</v>
      </c>
      <c r="N301" s="21">
        <f t="shared" si="77"/>
        <v>0.13300000000000001</v>
      </c>
      <c r="O301" s="21">
        <f t="shared" si="77"/>
        <v>3.3500000000000002E-2</v>
      </c>
      <c r="P301" s="21">
        <f t="shared" si="77"/>
        <v>0</v>
      </c>
      <c r="Q301" s="21">
        <f t="shared" si="77"/>
        <v>2.2500000000000003E-3</v>
      </c>
      <c r="R301" s="34">
        <f t="shared" si="76"/>
        <v>198</v>
      </c>
      <c r="S301" s="34">
        <f t="shared" si="76"/>
        <v>119</v>
      </c>
    </row>
    <row r="302" spans="1:19" ht="16.5" x14ac:dyDescent="0.2">
      <c r="A302" s="98">
        <v>254</v>
      </c>
      <c r="B302" s="98">
        <v>19</v>
      </c>
      <c r="C302" s="98">
        <v>14</v>
      </c>
      <c r="D302" s="19">
        <v>0.95</v>
      </c>
      <c r="H302" s="21">
        <f t="shared" si="77"/>
        <v>0</v>
      </c>
      <c r="I302" s="21">
        <f t="shared" si="77"/>
        <v>0</v>
      </c>
      <c r="J302" s="21">
        <f t="shared" si="77"/>
        <v>0.10150000000000002</v>
      </c>
      <c r="K302" s="21">
        <f t="shared" si="77"/>
        <v>4.9250000000000002E-2</v>
      </c>
      <c r="L302" s="21">
        <f t="shared" si="77"/>
        <v>0</v>
      </c>
      <c r="M302" s="21">
        <f t="shared" si="77"/>
        <v>0</v>
      </c>
      <c r="N302" s="21">
        <f t="shared" si="77"/>
        <v>0.13150000000000001</v>
      </c>
      <c r="O302" s="21">
        <f t="shared" si="77"/>
        <v>3.4249999999999996E-2</v>
      </c>
      <c r="P302" s="21">
        <f t="shared" si="77"/>
        <v>0</v>
      </c>
      <c r="Q302" s="21">
        <f t="shared" si="77"/>
        <v>2.3750000000000004E-3</v>
      </c>
      <c r="R302" s="34">
        <f t="shared" si="76"/>
        <v>199</v>
      </c>
      <c r="S302" s="34">
        <f t="shared" si="76"/>
        <v>119</v>
      </c>
    </row>
    <row r="303" spans="1:19" ht="16.5" x14ac:dyDescent="0.2">
      <c r="A303" s="98">
        <v>255</v>
      </c>
      <c r="B303" s="98">
        <v>19</v>
      </c>
      <c r="C303" s="98">
        <v>15</v>
      </c>
      <c r="D303" s="19">
        <v>1</v>
      </c>
      <c r="H303" s="21">
        <f t="shared" si="77"/>
        <v>0</v>
      </c>
      <c r="I303" s="21">
        <f t="shared" si="77"/>
        <v>0</v>
      </c>
      <c r="J303" s="21">
        <f t="shared" si="77"/>
        <v>0.1</v>
      </c>
      <c r="K303" s="21">
        <f t="shared" si="77"/>
        <v>0.05</v>
      </c>
      <c r="L303" s="21">
        <f t="shared" si="77"/>
        <v>0</v>
      </c>
      <c r="M303" s="21">
        <f t="shared" si="77"/>
        <v>0</v>
      </c>
      <c r="N303" s="21">
        <f t="shared" si="77"/>
        <v>0.13</v>
      </c>
      <c r="O303" s="21">
        <f t="shared" si="77"/>
        <v>3.4999999999999996E-2</v>
      </c>
      <c r="P303" s="21">
        <f t="shared" si="77"/>
        <v>0</v>
      </c>
      <c r="Q303" s="21">
        <f t="shared" si="77"/>
        <v>2.5000000000000005E-3</v>
      </c>
      <c r="R303" s="34">
        <f t="shared" si="76"/>
        <v>200</v>
      </c>
      <c r="S303" s="34">
        <f t="shared" si="76"/>
        <v>120</v>
      </c>
    </row>
    <row r="304" spans="1:19" ht="16.5" x14ac:dyDescent="0.2">
      <c r="A304" s="98">
        <v>256</v>
      </c>
      <c r="B304" s="98">
        <v>20</v>
      </c>
      <c r="C304" s="98">
        <v>1</v>
      </c>
      <c r="D304" s="19">
        <v>0.3</v>
      </c>
      <c r="H304" s="21">
        <f t="shared" si="77"/>
        <v>0</v>
      </c>
      <c r="I304" s="21">
        <f t="shared" si="77"/>
        <v>0</v>
      </c>
      <c r="J304" s="21">
        <f t="shared" si="77"/>
        <v>9.0999999999999998E-2</v>
      </c>
      <c r="K304" s="21">
        <f t="shared" si="77"/>
        <v>5.4499999999999993E-2</v>
      </c>
      <c r="L304" s="21">
        <f t="shared" si="77"/>
        <v>0</v>
      </c>
      <c r="M304" s="21">
        <f t="shared" si="77"/>
        <v>0</v>
      </c>
      <c r="N304" s="21">
        <f t="shared" si="77"/>
        <v>0.121</v>
      </c>
      <c r="O304" s="21">
        <f t="shared" si="77"/>
        <v>3.95E-2</v>
      </c>
      <c r="P304" s="21">
        <f t="shared" si="77"/>
        <v>0</v>
      </c>
      <c r="Q304" s="21">
        <f t="shared" si="77"/>
        <v>3.2500000000000003E-3</v>
      </c>
      <c r="R304" s="34">
        <f t="shared" si="76"/>
        <v>203</v>
      </c>
      <c r="S304" s="34">
        <f t="shared" si="76"/>
        <v>123</v>
      </c>
    </row>
    <row r="305" spans="1:19" ht="16.5" x14ac:dyDescent="0.2">
      <c r="A305" s="98">
        <v>257</v>
      </c>
      <c r="B305" s="98">
        <v>20</v>
      </c>
      <c r="C305" s="98">
        <v>2</v>
      </c>
      <c r="D305" s="19">
        <v>0.35</v>
      </c>
      <c r="H305" s="21">
        <f t="shared" si="77"/>
        <v>0</v>
      </c>
      <c r="I305" s="21">
        <f t="shared" si="77"/>
        <v>0</v>
      </c>
      <c r="J305" s="21">
        <f t="shared" si="77"/>
        <v>8.950000000000001E-2</v>
      </c>
      <c r="K305" s="21">
        <f t="shared" si="77"/>
        <v>5.525E-2</v>
      </c>
      <c r="L305" s="21">
        <f t="shared" si="77"/>
        <v>0</v>
      </c>
      <c r="M305" s="21">
        <f t="shared" si="77"/>
        <v>0</v>
      </c>
      <c r="N305" s="21">
        <f t="shared" si="77"/>
        <v>0.11950000000000001</v>
      </c>
      <c r="O305" s="21">
        <f t="shared" si="77"/>
        <v>4.0250000000000001E-2</v>
      </c>
      <c r="P305" s="21">
        <f t="shared" si="77"/>
        <v>0</v>
      </c>
      <c r="Q305" s="21">
        <f t="shared" si="77"/>
        <v>3.3750000000000004E-3</v>
      </c>
      <c r="R305" s="34">
        <f t="shared" si="76"/>
        <v>203</v>
      </c>
      <c r="S305" s="34">
        <f t="shared" si="76"/>
        <v>123</v>
      </c>
    </row>
    <row r="306" spans="1:19" ht="16.5" x14ac:dyDescent="0.2">
      <c r="A306" s="98">
        <v>258</v>
      </c>
      <c r="B306" s="98">
        <v>20</v>
      </c>
      <c r="C306" s="98">
        <v>3</v>
      </c>
      <c r="D306" s="19">
        <v>0.4</v>
      </c>
      <c r="H306" s="21">
        <f t="shared" si="77"/>
        <v>0</v>
      </c>
      <c r="I306" s="21">
        <f t="shared" si="77"/>
        <v>0</v>
      </c>
      <c r="J306" s="21">
        <f t="shared" si="77"/>
        <v>8.7999999999999995E-2</v>
      </c>
      <c r="K306" s="21">
        <f t="shared" si="77"/>
        <v>5.6000000000000008E-2</v>
      </c>
      <c r="L306" s="21">
        <f t="shared" si="77"/>
        <v>0</v>
      </c>
      <c r="M306" s="21">
        <f t="shared" si="77"/>
        <v>0</v>
      </c>
      <c r="N306" s="21">
        <f t="shared" si="77"/>
        <v>0.11800000000000002</v>
      </c>
      <c r="O306" s="21">
        <f t="shared" si="77"/>
        <v>4.1000000000000009E-2</v>
      </c>
      <c r="P306" s="21">
        <f t="shared" si="77"/>
        <v>0</v>
      </c>
      <c r="Q306" s="21">
        <f t="shared" si="77"/>
        <v>3.5000000000000005E-3</v>
      </c>
      <c r="R306" s="34">
        <f t="shared" si="76"/>
        <v>204</v>
      </c>
      <c r="S306" s="34">
        <f t="shared" si="76"/>
        <v>124</v>
      </c>
    </row>
    <row r="307" spans="1:19" ht="16.5" x14ac:dyDescent="0.2">
      <c r="A307" s="98">
        <v>259</v>
      </c>
      <c r="B307" s="98">
        <v>20</v>
      </c>
      <c r="C307" s="98">
        <v>4</v>
      </c>
      <c r="D307" s="19">
        <v>0.45</v>
      </c>
      <c r="H307" s="21">
        <f t="shared" si="77"/>
        <v>0</v>
      </c>
      <c r="I307" s="21">
        <f t="shared" si="77"/>
        <v>0</v>
      </c>
      <c r="J307" s="21">
        <f t="shared" si="77"/>
        <v>8.6500000000000007E-2</v>
      </c>
      <c r="K307" s="21">
        <f t="shared" si="77"/>
        <v>5.6750000000000016E-2</v>
      </c>
      <c r="L307" s="21">
        <f t="shared" si="77"/>
        <v>0</v>
      </c>
      <c r="M307" s="21">
        <f t="shared" si="77"/>
        <v>0</v>
      </c>
      <c r="N307" s="21">
        <f t="shared" si="77"/>
        <v>0.11650000000000001</v>
      </c>
      <c r="O307" s="21">
        <f t="shared" si="77"/>
        <v>4.1750000000000002E-2</v>
      </c>
      <c r="P307" s="21">
        <f t="shared" si="77"/>
        <v>0</v>
      </c>
      <c r="Q307" s="21">
        <f t="shared" si="77"/>
        <v>3.6250000000000006E-3</v>
      </c>
      <c r="R307" s="34">
        <f t="shared" si="76"/>
        <v>204</v>
      </c>
      <c r="S307" s="34">
        <f t="shared" si="76"/>
        <v>124</v>
      </c>
    </row>
    <row r="308" spans="1:19" ht="16.5" x14ac:dyDescent="0.2">
      <c r="A308" s="98">
        <v>260</v>
      </c>
      <c r="B308" s="98">
        <v>20</v>
      </c>
      <c r="C308" s="98">
        <v>5</v>
      </c>
      <c r="D308" s="19">
        <v>0.5</v>
      </c>
      <c r="H308" s="21">
        <f t="shared" si="77"/>
        <v>0</v>
      </c>
      <c r="I308" s="21">
        <f t="shared" si="77"/>
        <v>0</v>
      </c>
      <c r="J308" s="21">
        <f t="shared" si="77"/>
        <v>8.5000000000000006E-2</v>
      </c>
      <c r="K308" s="21">
        <f t="shared" si="77"/>
        <v>5.7499999999999996E-2</v>
      </c>
      <c r="L308" s="21">
        <f t="shared" si="77"/>
        <v>0</v>
      </c>
      <c r="M308" s="21">
        <f t="shared" si="77"/>
        <v>0</v>
      </c>
      <c r="N308" s="21">
        <f t="shared" si="77"/>
        <v>0.11499999999999999</v>
      </c>
      <c r="O308" s="21">
        <f t="shared" si="77"/>
        <v>4.2500000000000003E-2</v>
      </c>
      <c r="P308" s="21">
        <f t="shared" si="77"/>
        <v>0</v>
      </c>
      <c r="Q308" s="21">
        <f t="shared" si="77"/>
        <v>3.7500000000000007E-3</v>
      </c>
      <c r="R308" s="34">
        <f t="shared" si="76"/>
        <v>205</v>
      </c>
      <c r="S308" s="34">
        <f t="shared" si="76"/>
        <v>125</v>
      </c>
    </row>
    <row r="309" spans="1:19" ht="16.5" x14ac:dyDescent="0.2">
      <c r="A309" s="98">
        <v>261</v>
      </c>
      <c r="B309" s="98">
        <v>20</v>
      </c>
      <c r="C309" s="98">
        <v>6</v>
      </c>
      <c r="D309" s="19">
        <v>0.55000000000000004</v>
      </c>
      <c r="H309" s="21">
        <f t="shared" ref="H309:Q318" si="78">(INDEX(H$7:H$27,$B309)*(1-$D309)+INDEX(H$7:H$27,$B309+1)*$D309)*H$4*$B$2</f>
        <v>0</v>
      </c>
      <c r="I309" s="21">
        <f t="shared" si="78"/>
        <v>0</v>
      </c>
      <c r="J309" s="21">
        <f t="shared" si="78"/>
        <v>8.3500000000000005E-2</v>
      </c>
      <c r="K309" s="21">
        <f t="shared" si="78"/>
        <v>5.8250000000000003E-2</v>
      </c>
      <c r="L309" s="21">
        <f t="shared" si="78"/>
        <v>0</v>
      </c>
      <c r="M309" s="21">
        <f t="shared" si="78"/>
        <v>0</v>
      </c>
      <c r="N309" s="21">
        <f t="shared" si="78"/>
        <v>0.1135</v>
      </c>
      <c r="O309" s="21">
        <f t="shared" si="78"/>
        <v>4.3250000000000004E-2</v>
      </c>
      <c r="P309" s="21">
        <f t="shared" si="78"/>
        <v>0</v>
      </c>
      <c r="Q309" s="21">
        <f t="shared" si="78"/>
        <v>3.8750000000000008E-3</v>
      </c>
      <c r="R309" s="34">
        <f t="shared" ref="R309:S318" si="79">INT((INDEX(R$7:R$27,$B309)*(1-$D309)+INDEX(R$7:R$27,$B309+1)*$D309)*R$4*$B$2)</f>
        <v>205</v>
      </c>
      <c r="S309" s="34">
        <f t="shared" si="79"/>
        <v>125</v>
      </c>
    </row>
    <row r="310" spans="1:19" ht="16.5" x14ac:dyDescent="0.2">
      <c r="A310" s="98">
        <v>262</v>
      </c>
      <c r="B310" s="98">
        <v>20</v>
      </c>
      <c r="C310" s="98">
        <v>7</v>
      </c>
      <c r="D310" s="19">
        <v>0.6</v>
      </c>
      <c r="H310" s="21">
        <f t="shared" si="78"/>
        <v>0</v>
      </c>
      <c r="I310" s="21">
        <f t="shared" si="78"/>
        <v>0</v>
      </c>
      <c r="J310" s="21">
        <f t="shared" si="78"/>
        <v>8.2000000000000017E-2</v>
      </c>
      <c r="K310" s="21">
        <f t="shared" si="78"/>
        <v>5.9000000000000011E-2</v>
      </c>
      <c r="L310" s="21">
        <f t="shared" si="78"/>
        <v>0</v>
      </c>
      <c r="M310" s="21">
        <f t="shared" si="78"/>
        <v>0</v>
      </c>
      <c r="N310" s="21">
        <f t="shared" si="78"/>
        <v>0.11200000000000002</v>
      </c>
      <c r="O310" s="21">
        <f t="shared" si="78"/>
        <v>4.3999999999999997E-2</v>
      </c>
      <c r="P310" s="21">
        <f t="shared" si="78"/>
        <v>0</v>
      </c>
      <c r="Q310" s="21">
        <f t="shared" si="78"/>
        <v>4.0000000000000001E-3</v>
      </c>
      <c r="R310" s="34">
        <f t="shared" si="79"/>
        <v>206</v>
      </c>
      <c r="S310" s="34">
        <f t="shared" si="79"/>
        <v>126</v>
      </c>
    </row>
    <row r="311" spans="1:19" ht="16.5" x14ac:dyDescent="0.2">
      <c r="A311" s="98">
        <v>263</v>
      </c>
      <c r="B311" s="98">
        <v>20</v>
      </c>
      <c r="C311" s="98">
        <v>8</v>
      </c>
      <c r="D311" s="19">
        <v>0.65</v>
      </c>
      <c r="H311" s="21">
        <f t="shared" si="78"/>
        <v>0</v>
      </c>
      <c r="I311" s="21">
        <f t="shared" si="78"/>
        <v>0</v>
      </c>
      <c r="J311" s="21">
        <f t="shared" si="78"/>
        <v>8.0500000000000002E-2</v>
      </c>
      <c r="K311" s="21">
        <f t="shared" si="78"/>
        <v>5.9750000000000004E-2</v>
      </c>
      <c r="L311" s="21">
        <f t="shared" si="78"/>
        <v>0</v>
      </c>
      <c r="M311" s="21">
        <f t="shared" si="78"/>
        <v>0</v>
      </c>
      <c r="N311" s="21">
        <f t="shared" si="78"/>
        <v>0.1105</v>
      </c>
      <c r="O311" s="21">
        <f t="shared" si="78"/>
        <v>4.4750000000000005E-2</v>
      </c>
      <c r="P311" s="21">
        <f t="shared" si="78"/>
        <v>0</v>
      </c>
      <c r="Q311" s="21">
        <f t="shared" si="78"/>
        <v>4.1250000000000002E-3</v>
      </c>
      <c r="R311" s="34">
        <f t="shared" si="79"/>
        <v>206</v>
      </c>
      <c r="S311" s="34">
        <f t="shared" si="79"/>
        <v>126</v>
      </c>
    </row>
    <row r="312" spans="1:19" ht="16.5" x14ac:dyDescent="0.2">
      <c r="A312" s="98">
        <v>264</v>
      </c>
      <c r="B312" s="98">
        <v>20</v>
      </c>
      <c r="C312" s="98">
        <v>9</v>
      </c>
      <c r="D312" s="19">
        <v>0.7</v>
      </c>
      <c r="H312" s="21">
        <f t="shared" si="78"/>
        <v>0</v>
      </c>
      <c r="I312" s="21">
        <f t="shared" si="78"/>
        <v>0</v>
      </c>
      <c r="J312" s="21">
        <f t="shared" si="78"/>
        <v>7.9000000000000015E-2</v>
      </c>
      <c r="K312" s="21">
        <f t="shared" si="78"/>
        <v>6.0499999999999998E-2</v>
      </c>
      <c r="L312" s="21">
        <f t="shared" si="78"/>
        <v>0</v>
      </c>
      <c r="M312" s="21">
        <f t="shared" si="78"/>
        <v>0</v>
      </c>
      <c r="N312" s="21">
        <f t="shared" si="78"/>
        <v>0.10900000000000001</v>
      </c>
      <c r="O312" s="21">
        <f t="shared" si="78"/>
        <v>4.5499999999999999E-2</v>
      </c>
      <c r="P312" s="21">
        <f t="shared" si="78"/>
        <v>0</v>
      </c>
      <c r="Q312" s="21">
        <f t="shared" si="78"/>
        <v>4.2499999999999994E-3</v>
      </c>
      <c r="R312" s="34">
        <f t="shared" si="79"/>
        <v>207</v>
      </c>
      <c r="S312" s="34">
        <f t="shared" si="79"/>
        <v>127</v>
      </c>
    </row>
    <row r="313" spans="1:19" ht="16.5" x14ac:dyDescent="0.2">
      <c r="A313" s="98">
        <v>265</v>
      </c>
      <c r="B313" s="98">
        <v>20</v>
      </c>
      <c r="C313" s="98">
        <v>10</v>
      </c>
      <c r="D313" s="19">
        <v>0.75</v>
      </c>
      <c r="H313" s="21">
        <f t="shared" si="78"/>
        <v>0</v>
      </c>
      <c r="I313" s="21">
        <f t="shared" si="78"/>
        <v>0</v>
      </c>
      <c r="J313" s="21">
        <f t="shared" si="78"/>
        <v>7.7499999999999999E-2</v>
      </c>
      <c r="K313" s="21">
        <f t="shared" si="78"/>
        <v>6.1250000000000006E-2</v>
      </c>
      <c r="L313" s="21">
        <f t="shared" si="78"/>
        <v>0</v>
      </c>
      <c r="M313" s="21">
        <f t="shared" si="78"/>
        <v>0</v>
      </c>
      <c r="N313" s="21">
        <f t="shared" si="78"/>
        <v>0.1075</v>
      </c>
      <c r="O313" s="21">
        <f t="shared" si="78"/>
        <v>4.6250000000000006E-2</v>
      </c>
      <c r="P313" s="21">
        <f t="shared" si="78"/>
        <v>0</v>
      </c>
      <c r="Q313" s="21">
        <f t="shared" si="78"/>
        <v>4.3750000000000004E-3</v>
      </c>
      <c r="R313" s="34">
        <f t="shared" si="79"/>
        <v>207</v>
      </c>
      <c r="S313" s="34">
        <f t="shared" si="79"/>
        <v>127</v>
      </c>
    </row>
    <row r="314" spans="1:19" ht="16.5" x14ac:dyDescent="0.2">
      <c r="A314" s="98">
        <v>266</v>
      </c>
      <c r="B314" s="98">
        <v>20</v>
      </c>
      <c r="C314" s="98">
        <v>11</v>
      </c>
      <c r="D314" s="19">
        <v>0.8</v>
      </c>
      <c r="H314" s="21">
        <f t="shared" si="78"/>
        <v>0</v>
      </c>
      <c r="I314" s="21">
        <f t="shared" si="78"/>
        <v>0</v>
      </c>
      <c r="J314" s="21">
        <f t="shared" si="78"/>
        <v>7.5999999999999998E-2</v>
      </c>
      <c r="K314" s="21">
        <f t="shared" si="78"/>
        <v>6.2E-2</v>
      </c>
      <c r="L314" s="21">
        <f t="shared" si="78"/>
        <v>0</v>
      </c>
      <c r="M314" s="21">
        <f t="shared" si="78"/>
        <v>0</v>
      </c>
      <c r="N314" s="21">
        <f t="shared" si="78"/>
        <v>0.10600000000000001</v>
      </c>
      <c r="O314" s="21">
        <f t="shared" si="78"/>
        <v>4.7E-2</v>
      </c>
      <c r="P314" s="21">
        <f t="shared" si="78"/>
        <v>0</v>
      </c>
      <c r="Q314" s="21">
        <f t="shared" si="78"/>
        <v>4.5000000000000005E-3</v>
      </c>
      <c r="R314" s="34">
        <f t="shared" si="79"/>
        <v>208</v>
      </c>
      <c r="S314" s="34">
        <f t="shared" si="79"/>
        <v>128</v>
      </c>
    </row>
    <row r="315" spans="1:19" ht="16.5" x14ac:dyDescent="0.2">
      <c r="A315" s="98">
        <v>267</v>
      </c>
      <c r="B315" s="98">
        <v>20</v>
      </c>
      <c r="C315" s="98">
        <v>12</v>
      </c>
      <c r="D315" s="19">
        <v>0.85</v>
      </c>
      <c r="H315" s="21">
        <f t="shared" si="78"/>
        <v>0</v>
      </c>
      <c r="I315" s="21">
        <f t="shared" si="78"/>
        <v>0</v>
      </c>
      <c r="J315" s="21">
        <f t="shared" si="78"/>
        <v>7.4499999999999997E-2</v>
      </c>
      <c r="K315" s="21">
        <f t="shared" si="78"/>
        <v>6.275E-2</v>
      </c>
      <c r="L315" s="21">
        <f t="shared" si="78"/>
        <v>0</v>
      </c>
      <c r="M315" s="21">
        <f t="shared" si="78"/>
        <v>0</v>
      </c>
      <c r="N315" s="21">
        <f t="shared" si="78"/>
        <v>0.1045</v>
      </c>
      <c r="O315" s="21">
        <f t="shared" si="78"/>
        <v>4.7750000000000001E-2</v>
      </c>
      <c r="P315" s="21">
        <f t="shared" si="78"/>
        <v>0</v>
      </c>
      <c r="Q315" s="21">
        <f t="shared" si="78"/>
        <v>4.6250000000000006E-3</v>
      </c>
      <c r="R315" s="34">
        <f t="shared" si="79"/>
        <v>208</v>
      </c>
      <c r="S315" s="34">
        <f t="shared" si="79"/>
        <v>128</v>
      </c>
    </row>
    <row r="316" spans="1:19" ht="16.5" x14ac:dyDescent="0.2">
      <c r="A316" s="98">
        <v>268</v>
      </c>
      <c r="B316" s="98">
        <v>20</v>
      </c>
      <c r="C316" s="98">
        <v>13</v>
      </c>
      <c r="D316" s="19">
        <v>0.9</v>
      </c>
      <c r="H316" s="21">
        <f t="shared" si="78"/>
        <v>0</v>
      </c>
      <c r="I316" s="21">
        <f t="shared" si="78"/>
        <v>0</v>
      </c>
      <c r="J316" s="21">
        <f t="shared" si="78"/>
        <v>7.2999999999999995E-2</v>
      </c>
      <c r="K316" s="21">
        <f t="shared" si="78"/>
        <v>6.3500000000000001E-2</v>
      </c>
      <c r="L316" s="21">
        <f t="shared" si="78"/>
        <v>0</v>
      </c>
      <c r="M316" s="21">
        <f t="shared" si="78"/>
        <v>0</v>
      </c>
      <c r="N316" s="21">
        <f t="shared" si="78"/>
        <v>0.10300000000000001</v>
      </c>
      <c r="O316" s="21">
        <f t="shared" si="78"/>
        <v>4.8500000000000001E-2</v>
      </c>
      <c r="P316" s="21">
        <f t="shared" si="78"/>
        <v>0</v>
      </c>
      <c r="Q316" s="21">
        <f t="shared" si="78"/>
        <v>4.7500000000000007E-3</v>
      </c>
      <c r="R316" s="34">
        <f t="shared" si="79"/>
        <v>209</v>
      </c>
      <c r="S316" s="34">
        <f t="shared" si="79"/>
        <v>129</v>
      </c>
    </row>
    <row r="317" spans="1:19" ht="16.5" x14ac:dyDescent="0.2">
      <c r="A317" s="98">
        <v>269</v>
      </c>
      <c r="B317" s="98">
        <v>20</v>
      </c>
      <c r="C317" s="98">
        <v>14</v>
      </c>
      <c r="D317" s="19">
        <v>0.95</v>
      </c>
      <c r="H317" s="21">
        <f t="shared" si="78"/>
        <v>0</v>
      </c>
      <c r="I317" s="21">
        <f t="shared" si="78"/>
        <v>0</v>
      </c>
      <c r="J317" s="21">
        <f t="shared" si="78"/>
        <v>7.1499999999999994E-2</v>
      </c>
      <c r="K317" s="21">
        <f t="shared" si="78"/>
        <v>6.4250000000000002E-2</v>
      </c>
      <c r="L317" s="21">
        <f t="shared" si="78"/>
        <v>0</v>
      </c>
      <c r="M317" s="21">
        <f t="shared" si="78"/>
        <v>0</v>
      </c>
      <c r="N317" s="21">
        <f t="shared" si="78"/>
        <v>0.10150000000000002</v>
      </c>
      <c r="O317" s="21">
        <f t="shared" si="78"/>
        <v>4.9250000000000002E-2</v>
      </c>
      <c r="P317" s="21">
        <f t="shared" si="78"/>
        <v>0</v>
      </c>
      <c r="Q317" s="21">
        <f t="shared" si="78"/>
        <v>4.8750000000000009E-3</v>
      </c>
      <c r="R317" s="34">
        <f t="shared" si="79"/>
        <v>209</v>
      </c>
      <c r="S317" s="34">
        <f t="shared" si="79"/>
        <v>129</v>
      </c>
    </row>
    <row r="318" spans="1:19" ht="16.5" x14ac:dyDescent="0.2">
      <c r="A318" s="98">
        <v>270</v>
      </c>
      <c r="B318" s="98">
        <v>20</v>
      </c>
      <c r="C318" s="98">
        <v>15</v>
      </c>
      <c r="D318" s="19">
        <v>1</v>
      </c>
      <c r="H318" s="21">
        <f t="shared" si="78"/>
        <v>0</v>
      </c>
      <c r="I318" s="21">
        <f t="shared" si="78"/>
        <v>0</v>
      </c>
      <c r="J318" s="21">
        <f t="shared" si="78"/>
        <v>6.9999999999999993E-2</v>
      </c>
      <c r="K318" s="21">
        <f t="shared" si="78"/>
        <v>6.5000000000000002E-2</v>
      </c>
      <c r="L318" s="21">
        <f t="shared" si="78"/>
        <v>0</v>
      </c>
      <c r="M318" s="21">
        <f t="shared" si="78"/>
        <v>0</v>
      </c>
      <c r="N318" s="21">
        <f t="shared" si="78"/>
        <v>0.1</v>
      </c>
      <c r="O318" s="21">
        <f t="shared" si="78"/>
        <v>0.05</v>
      </c>
      <c r="P318" s="21">
        <f t="shared" si="78"/>
        <v>0</v>
      </c>
      <c r="Q318" s="21">
        <f t="shared" si="78"/>
        <v>5.000000000000001E-3</v>
      </c>
      <c r="R318" s="34">
        <f t="shared" si="79"/>
        <v>210</v>
      </c>
      <c r="S318" s="34">
        <f t="shared" si="79"/>
        <v>130</v>
      </c>
    </row>
  </sheetData>
  <mergeCells count="3">
    <mergeCell ref="A3:S3"/>
    <mergeCell ref="AL3:AZ3"/>
    <mergeCell ref="V4:AF4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507"/>
  <sheetViews>
    <sheetView workbookViewId="0">
      <selection activeCell="AM194" sqref="AM194"/>
    </sheetView>
  </sheetViews>
  <sheetFormatPr defaultRowHeight="14.25" x14ac:dyDescent="0.2"/>
  <cols>
    <col min="1" max="1" width="9.625" bestFit="1" customWidth="1"/>
    <col min="2" max="2" width="12.25" customWidth="1"/>
    <col min="3" max="5" width="9.5" bestFit="1" customWidth="1"/>
    <col min="7" max="7" width="10.375" customWidth="1"/>
    <col min="8" max="8" width="12" customWidth="1"/>
    <col min="10" max="11" width="9.625" bestFit="1" customWidth="1"/>
    <col min="14" max="14" width="11.5" customWidth="1"/>
    <col min="15" max="15" width="12" customWidth="1"/>
    <col min="16" max="16" width="13.875" customWidth="1"/>
    <col min="17" max="18" width="11.875" customWidth="1"/>
    <col min="19" max="19" width="13.625" customWidth="1"/>
    <col min="20" max="20" width="11.125" customWidth="1"/>
    <col min="21" max="21" width="11" customWidth="1"/>
    <col min="25" max="25" width="9.625" bestFit="1" customWidth="1"/>
    <col min="26" max="26" width="9.5" customWidth="1"/>
    <col min="27" max="27" width="10.25" customWidth="1"/>
    <col min="28" max="28" width="10.125" customWidth="1"/>
    <col min="29" max="29" width="15.25" customWidth="1"/>
    <col min="30" max="30" width="11.375" customWidth="1"/>
    <col min="34" max="34" width="12.375" customWidth="1"/>
    <col min="35" max="35" width="10.375" customWidth="1"/>
    <col min="36" max="36" width="11.25" customWidth="1"/>
    <col min="38" max="38" width="9.625" bestFit="1" customWidth="1"/>
    <col min="39" max="39" width="11.25" customWidth="1"/>
    <col min="41" max="41" width="11.5" customWidth="1"/>
    <col min="42" max="42" width="10.5" customWidth="1"/>
    <col min="46" max="46" width="12" customWidth="1"/>
    <col min="50" max="50" width="10.625" customWidth="1"/>
    <col min="51" max="51" width="12.5" customWidth="1"/>
  </cols>
  <sheetData>
    <row r="2" spans="1:51" ht="16.5" x14ac:dyDescent="0.2">
      <c r="G2" s="32" t="s">
        <v>259</v>
      </c>
      <c r="H2" s="32" t="s">
        <v>260</v>
      </c>
      <c r="I2" s="32" t="s">
        <v>261</v>
      </c>
      <c r="J2" s="32" t="s">
        <v>262</v>
      </c>
      <c r="K2" s="32" t="s">
        <v>263</v>
      </c>
      <c r="L2" s="32" t="s">
        <v>264</v>
      </c>
    </row>
    <row r="3" spans="1:51" ht="20.25" x14ac:dyDescent="0.2">
      <c r="A3" s="140" t="s">
        <v>194</v>
      </c>
      <c r="B3" s="140"/>
      <c r="C3" s="140"/>
      <c r="D3" s="140"/>
      <c r="E3" s="140"/>
      <c r="F3" s="140"/>
      <c r="M3" s="140" t="s">
        <v>684</v>
      </c>
      <c r="N3" s="140"/>
      <c r="O3" s="140"/>
      <c r="P3" s="140"/>
      <c r="Q3" s="140"/>
      <c r="AF3" s="140" t="s">
        <v>487</v>
      </c>
      <c r="AG3" s="140"/>
      <c r="AH3" s="140"/>
      <c r="AI3" s="140"/>
      <c r="AJ3" s="140"/>
      <c r="AK3" s="140"/>
      <c r="AL3" s="140"/>
      <c r="AM3" s="140"/>
      <c r="AN3" s="140"/>
      <c r="AO3" s="140"/>
      <c r="AP3" s="140"/>
    </row>
    <row r="4" spans="1:51" ht="17.25" x14ac:dyDescent="0.2">
      <c r="A4" s="12" t="s">
        <v>199</v>
      </c>
      <c r="B4" s="12" t="s">
        <v>195</v>
      </c>
      <c r="C4" s="12" t="s">
        <v>196</v>
      </c>
      <c r="D4" s="12" t="s">
        <v>799</v>
      </c>
      <c r="E4" s="12" t="s">
        <v>198</v>
      </c>
      <c r="F4" s="12" t="s">
        <v>664</v>
      </c>
      <c r="M4" s="12" t="s">
        <v>663</v>
      </c>
      <c r="N4" s="12" t="s">
        <v>196</v>
      </c>
      <c r="O4" s="12" t="s">
        <v>197</v>
      </c>
      <c r="P4" s="12" t="s">
        <v>198</v>
      </c>
      <c r="Q4" s="12" t="s">
        <v>662</v>
      </c>
      <c r="AF4" s="12" t="s">
        <v>488</v>
      </c>
      <c r="AG4" s="12" t="s">
        <v>489</v>
      </c>
      <c r="AH4" s="12" t="s">
        <v>506</v>
      </c>
      <c r="AI4" s="12" t="s">
        <v>509</v>
      </c>
      <c r="AJ4" s="12" t="s">
        <v>508</v>
      </c>
      <c r="AK4" s="12" t="s">
        <v>511</v>
      </c>
      <c r="AL4" s="12" t="s">
        <v>510</v>
      </c>
      <c r="AM4" s="33" t="s">
        <v>512</v>
      </c>
      <c r="AN4" s="33" t="s">
        <v>513</v>
      </c>
      <c r="AO4" s="33" t="s">
        <v>514</v>
      </c>
      <c r="AP4" s="12" t="s">
        <v>515</v>
      </c>
      <c r="AS4" s="12" t="s">
        <v>516</v>
      </c>
      <c r="AT4" s="12" t="s">
        <v>492</v>
      </c>
      <c r="AU4" s="12" t="s">
        <v>517</v>
      </c>
      <c r="AV4" s="12" t="s">
        <v>518</v>
      </c>
      <c r="AW4" s="12" t="s">
        <v>519</v>
      </c>
      <c r="AX4" s="12" t="s">
        <v>492</v>
      </c>
      <c r="AY4" s="12" t="s">
        <v>492</v>
      </c>
    </row>
    <row r="5" spans="1:51" ht="16.5" x14ac:dyDescent="0.2">
      <c r="A5" s="31" t="s">
        <v>200</v>
      </c>
      <c r="B5" s="19">
        <v>0.5</v>
      </c>
      <c r="C5" s="19">
        <v>0.8</v>
      </c>
      <c r="D5" s="19">
        <v>1</v>
      </c>
      <c r="E5" s="19">
        <v>1.2</v>
      </c>
      <c r="F5" s="19">
        <v>1.2</v>
      </c>
      <c r="M5" s="72">
        <v>1</v>
      </c>
      <c r="N5" s="72">
        <v>20</v>
      </c>
      <c r="O5" s="72">
        <v>40</v>
      </c>
      <c r="P5" s="72">
        <v>80</v>
      </c>
      <c r="Q5" s="72">
        <v>80</v>
      </c>
      <c r="AF5" s="61" t="s">
        <v>493</v>
      </c>
      <c r="AG5" s="61">
        <v>10</v>
      </c>
      <c r="AH5" s="61">
        <f>章节关卡!I5*节奏总表!L4*60</f>
        <v>2400</v>
      </c>
      <c r="AI5" s="61">
        <v>1</v>
      </c>
      <c r="AJ5" s="61">
        <f>SUMIFS(章节关卡!$AX$5:$AX$295,章节关卡!$AT$5:$AT$295,"="&amp;卡牌消耗!AI5)</f>
        <v>10125</v>
      </c>
      <c r="AK5" s="61"/>
      <c r="AL5" s="61"/>
      <c r="AM5" s="61">
        <f>AH5+AJ5+AL5</f>
        <v>12525</v>
      </c>
      <c r="AN5" s="19">
        <v>1</v>
      </c>
      <c r="AO5" s="61">
        <f>INT(AM5*AN5/AP5)</f>
        <v>8350</v>
      </c>
      <c r="AP5" s="61">
        <v>1.5</v>
      </c>
      <c r="AS5" s="61" t="s">
        <v>522</v>
      </c>
      <c r="AT5">
        <v>1</v>
      </c>
      <c r="AU5" s="61">
        <v>1</v>
      </c>
      <c r="AV5" s="61">
        <v>1</v>
      </c>
      <c r="AW5" s="21">
        <f>AV5/$AT$8</f>
        <v>1.8181818181818181E-2</v>
      </c>
      <c r="AX5" s="61">
        <f>INT($AT$6*AW5/5)*5</f>
        <v>150</v>
      </c>
      <c r="AY5" s="61">
        <f>SUM(AX$5:AX5)</f>
        <v>150</v>
      </c>
    </row>
    <row r="6" spans="1:51" ht="16.5" x14ac:dyDescent="0.2">
      <c r="A6" s="31" t="s">
        <v>201</v>
      </c>
      <c r="B6" s="19">
        <v>0.5</v>
      </c>
      <c r="C6" s="19">
        <v>0.8</v>
      </c>
      <c r="D6" s="19">
        <v>1</v>
      </c>
      <c r="E6" s="19">
        <v>1.2</v>
      </c>
      <c r="F6" s="19">
        <v>1.2</v>
      </c>
      <c r="M6" s="72">
        <v>2</v>
      </c>
      <c r="N6" s="72">
        <v>40</v>
      </c>
      <c r="O6" s="72">
        <v>80</v>
      </c>
      <c r="P6" s="72">
        <v>80</v>
      </c>
      <c r="Q6" s="72">
        <v>80</v>
      </c>
      <c r="AF6" s="61" t="s">
        <v>494</v>
      </c>
      <c r="AG6" s="61">
        <v>20</v>
      </c>
      <c r="AH6" s="61">
        <f>章节关卡!I6*节奏总表!L5*60</f>
        <v>9000</v>
      </c>
      <c r="AI6" s="61">
        <v>2</v>
      </c>
      <c r="AJ6" s="100">
        <f>SUMIFS(章节关卡!$AX$5:$AX$295,章节关卡!$AT$5:$AT$295,"="&amp;卡牌消耗!AI6)</f>
        <v>12150</v>
      </c>
      <c r="AK6" s="61">
        <v>1</v>
      </c>
      <c r="AL6" s="100">
        <f>SUMIFS(章节关卡!$BF$5:$BF$295,章节关卡!$BB$5:$BB$295,"="&amp;卡牌消耗!AK6)</f>
        <v>27000</v>
      </c>
      <c r="AM6" s="61">
        <f t="shared" ref="AM6:AM24" si="0">AH6+AJ6+AL6</f>
        <v>48150</v>
      </c>
      <c r="AN6" s="19">
        <v>1</v>
      </c>
      <c r="AO6" s="102">
        <f t="shared" ref="AO6:AO24" si="1">INT(AM6*AN6/AP6)</f>
        <v>24075</v>
      </c>
      <c r="AP6" s="61">
        <v>2</v>
      </c>
      <c r="AS6" s="14" t="str">
        <f>INDEX($AF$5:$AF$19,AT5)</f>
        <v>1~10</v>
      </c>
      <c r="AT6" s="14">
        <f>INDEX($AO$5:$AO$19,AT5)</f>
        <v>8350</v>
      </c>
      <c r="AU6" s="61">
        <v>2</v>
      </c>
      <c r="AV6" s="61">
        <v>2</v>
      </c>
      <c r="AW6" s="21">
        <f t="shared" ref="AW6:AW13" si="2">AV6/$AT$8</f>
        <v>3.6363636363636362E-2</v>
      </c>
      <c r="AX6" s="100">
        <f t="shared" ref="AX6:AX14" si="3">INT($AT$6*AW6/5)*5</f>
        <v>300</v>
      </c>
      <c r="AY6" s="61">
        <f>SUM(AX$5:AX6)</f>
        <v>450</v>
      </c>
    </row>
    <row r="7" spans="1:51" ht="16.5" x14ac:dyDescent="0.2">
      <c r="A7" s="31" t="s">
        <v>202</v>
      </c>
      <c r="B7" s="21">
        <v>1</v>
      </c>
      <c r="C7" s="21">
        <v>1</v>
      </c>
      <c r="D7" s="21">
        <v>1</v>
      </c>
      <c r="E7" s="21">
        <v>1</v>
      </c>
      <c r="F7" s="21">
        <v>1</v>
      </c>
      <c r="M7" s="72">
        <v>3</v>
      </c>
      <c r="N7" s="72">
        <v>80</v>
      </c>
      <c r="O7" s="72">
        <v>120</v>
      </c>
      <c r="P7" s="72">
        <v>160</v>
      </c>
      <c r="Q7" s="72">
        <v>160</v>
      </c>
      <c r="AF7" s="61" t="s">
        <v>495</v>
      </c>
      <c r="AG7" s="61">
        <v>30</v>
      </c>
      <c r="AH7" s="61">
        <f>章节关卡!I7*节奏总表!L6*60</f>
        <v>21600</v>
      </c>
      <c r="AI7" s="61">
        <v>3</v>
      </c>
      <c r="AJ7" s="100">
        <f>SUMIFS(章节关卡!$AX$5:$AX$295,章节关卡!$AT$5:$AT$295,"="&amp;卡牌消耗!AI7)</f>
        <v>14175</v>
      </c>
      <c r="AK7" s="61">
        <v>2</v>
      </c>
      <c r="AL7" s="100">
        <f>SUMIFS(章节关卡!$BF$5:$BF$295,章节关卡!$BB$5:$BB$295,"="&amp;卡牌消耗!AK7)</f>
        <v>24300</v>
      </c>
      <c r="AM7" s="61">
        <f t="shared" si="0"/>
        <v>60075</v>
      </c>
      <c r="AN7" s="19">
        <v>1</v>
      </c>
      <c r="AO7" s="102">
        <f t="shared" si="1"/>
        <v>24030</v>
      </c>
      <c r="AP7" s="61">
        <v>2.5</v>
      </c>
      <c r="AS7" s="61" t="s">
        <v>520</v>
      </c>
      <c r="AT7" s="14">
        <v>1</v>
      </c>
      <c r="AU7" s="61">
        <v>3</v>
      </c>
      <c r="AV7" s="61">
        <v>3</v>
      </c>
      <c r="AW7" s="21">
        <f t="shared" si="2"/>
        <v>5.4545454545454543E-2</v>
      </c>
      <c r="AX7" s="100">
        <f t="shared" si="3"/>
        <v>455</v>
      </c>
      <c r="AY7" s="61">
        <f>SUM(AX$5:AX7)</f>
        <v>905</v>
      </c>
    </row>
    <row r="8" spans="1:51" ht="16.5" x14ac:dyDescent="0.2">
      <c r="A8" s="31" t="s">
        <v>70</v>
      </c>
      <c r="B8" s="21">
        <v>0.5</v>
      </c>
      <c r="C8" s="21">
        <v>0.7</v>
      </c>
      <c r="D8" s="21">
        <v>1</v>
      </c>
      <c r="E8" s="21">
        <v>1.5</v>
      </c>
      <c r="F8" s="21">
        <v>1.5</v>
      </c>
      <c r="M8" s="72">
        <v>4</v>
      </c>
      <c r="N8" s="72">
        <v>120</v>
      </c>
      <c r="O8" s="72">
        <v>160</v>
      </c>
      <c r="P8" s="72">
        <v>240</v>
      </c>
      <c r="Q8" s="72">
        <v>240</v>
      </c>
      <c r="AF8" s="61" t="s">
        <v>521</v>
      </c>
      <c r="AG8" s="61">
        <v>40</v>
      </c>
      <c r="AH8" s="61">
        <f>章节关卡!I8*节奏总表!L7*60</f>
        <v>42000</v>
      </c>
      <c r="AI8" s="61">
        <v>4</v>
      </c>
      <c r="AJ8" s="100">
        <f>SUMIFS(章节关卡!$AX$5:$AX$295,章节关卡!$AT$5:$AT$295,"="&amp;卡牌消耗!AI8)</f>
        <v>16200</v>
      </c>
      <c r="AK8" s="61">
        <v>3</v>
      </c>
      <c r="AL8" s="100">
        <f>SUMIFS(章节关卡!$BF$5:$BF$295,章节关卡!$BB$5:$BB$295,"="&amp;卡牌消耗!AK8)</f>
        <v>28350</v>
      </c>
      <c r="AM8" s="61">
        <f t="shared" si="0"/>
        <v>86550</v>
      </c>
      <c r="AN8" s="19">
        <v>1</v>
      </c>
      <c r="AO8" s="102">
        <f t="shared" si="1"/>
        <v>28850</v>
      </c>
      <c r="AP8" s="61">
        <v>3</v>
      </c>
      <c r="AS8" s="15"/>
      <c r="AT8" s="14">
        <f>SUM(AV5:AV14)</f>
        <v>55</v>
      </c>
      <c r="AU8" s="61">
        <v>4</v>
      </c>
      <c r="AV8" s="61">
        <v>4</v>
      </c>
      <c r="AW8" s="21">
        <f t="shared" si="2"/>
        <v>7.2727272727272724E-2</v>
      </c>
      <c r="AX8" s="100">
        <f t="shared" si="3"/>
        <v>605</v>
      </c>
      <c r="AY8" s="61">
        <f>SUM(AX$5:AX8)</f>
        <v>1510</v>
      </c>
    </row>
    <row r="9" spans="1:51" ht="16.5" x14ac:dyDescent="0.2">
      <c r="M9" s="72">
        <v>5</v>
      </c>
      <c r="N9" s="72">
        <v>160</v>
      </c>
      <c r="O9" s="72">
        <v>240</v>
      </c>
      <c r="P9" s="72">
        <v>320</v>
      </c>
      <c r="Q9" s="72">
        <v>320</v>
      </c>
      <c r="AF9" s="61" t="s">
        <v>496</v>
      </c>
      <c r="AG9" s="61">
        <v>50</v>
      </c>
      <c r="AH9" s="61">
        <f>章节关卡!I9*节奏总表!L8*60</f>
        <v>57600</v>
      </c>
      <c r="AI9" s="61">
        <v>5</v>
      </c>
      <c r="AJ9" s="100">
        <f>SUMIFS(章节关卡!$AX$5:$AX$295,章节关卡!$AT$5:$AT$295,"="&amp;卡牌消耗!AI9)</f>
        <v>18225</v>
      </c>
      <c r="AK9" s="61">
        <v>4</v>
      </c>
      <c r="AL9" s="100">
        <f>SUMIFS(章节关卡!$BF$5:$BF$295,章节关卡!$BB$5:$BB$295,"="&amp;卡牌消耗!AK9)</f>
        <v>32400</v>
      </c>
      <c r="AM9" s="61">
        <f t="shared" si="0"/>
        <v>108225</v>
      </c>
      <c r="AN9" s="19">
        <v>1</v>
      </c>
      <c r="AO9" s="102">
        <f t="shared" si="1"/>
        <v>30921</v>
      </c>
      <c r="AP9" s="61">
        <v>3.5</v>
      </c>
      <c r="AS9" s="15"/>
      <c r="AT9" s="15"/>
      <c r="AU9" s="61">
        <v>5</v>
      </c>
      <c r="AV9" s="61">
        <v>5</v>
      </c>
      <c r="AW9" s="21">
        <f t="shared" si="2"/>
        <v>9.0909090909090912E-2</v>
      </c>
      <c r="AX9" s="100">
        <f t="shared" si="3"/>
        <v>755</v>
      </c>
      <c r="AY9" s="61">
        <f>SUM(AX$5:AX9)</f>
        <v>2265</v>
      </c>
    </row>
    <row r="10" spans="1:51" ht="16.5" x14ac:dyDescent="0.2">
      <c r="AF10" s="61" t="s">
        <v>497</v>
      </c>
      <c r="AG10" s="61">
        <v>60</v>
      </c>
      <c r="AH10" s="61">
        <f>章节关卡!I10*节奏总表!L9*60</f>
        <v>81000</v>
      </c>
      <c r="AI10" s="61">
        <v>6</v>
      </c>
      <c r="AJ10" s="100">
        <f>SUMIFS(章节关卡!$AX$5:$AX$295,章节关卡!$AT$5:$AT$295,"="&amp;卡牌消耗!AI10)</f>
        <v>20250</v>
      </c>
      <c r="AK10" s="61">
        <v>5</v>
      </c>
      <c r="AL10" s="100">
        <f>SUMIFS(章节关卡!$BF$5:$BF$295,章节关卡!$BB$5:$BB$295,"="&amp;卡牌消耗!AK10)</f>
        <v>60750</v>
      </c>
      <c r="AM10" s="61">
        <f t="shared" si="0"/>
        <v>162000</v>
      </c>
      <c r="AN10" s="19">
        <v>1</v>
      </c>
      <c r="AO10" s="102">
        <f t="shared" si="1"/>
        <v>40500</v>
      </c>
      <c r="AP10" s="61">
        <v>4</v>
      </c>
      <c r="AS10" s="15"/>
      <c r="AT10" s="15"/>
      <c r="AU10" s="61">
        <v>6</v>
      </c>
      <c r="AV10" s="61">
        <v>6</v>
      </c>
      <c r="AW10" s="21">
        <f t="shared" si="2"/>
        <v>0.10909090909090909</v>
      </c>
      <c r="AX10" s="100">
        <f t="shared" si="3"/>
        <v>910</v>
      </c>
      <c r="AY10" s="61">
        <f>SUM(AX$5:AX10)</f>
        <v>3175</v>
      </c>
    </row>
    <row r="11" spans="1:51" ht="16.5" customHeight="1" x14ac:dyDescent="0.2">
      <c r="A11" s="35" t="s">
        <v>220</v>
      </c>
      <c r="B11">
        <v>20</v>
      </c>
      <c r="C11">
        <v>30</v>
      </c>
      <c r="D11">
        <v>45</v>
      </c>
      <c r="M11" s="140" t="s">
        <v>685</v>
      </c>
      <c r="N11" s="140"/>
      <c r="O11" s="140"/>
      <c r="P11" s="140"/>
      <c r="Q11" s="140"/>
      <c r="AF11" s="61" t="s">
        <v>498</v>
      </c>
      <c r="AG11" s="61">
        <v>70</v>
      </c>
      <c r="AH11" s="61">
        <f>章节关卡!I11*节奏总表!L10*60</f>
        <v>108000</v>
      </c>
      <c r="AI11" s="61">
        <v>7</v>
      </c>
      <c r="AJ11" s="100">
        <f>SUMIFS(章节关卡!$AX$5:$AX$295,章节关卡!$AT$5:$AT$295,"="&amp;卡牌消耗!AI11)</f>
        <v>24300</v>
      </c>
      <c r="AK11" s="61">
        <v>6</v>
      </c>
      <c r="AL11" s="100">
        <f>SUMIFS(章节关卡!$BF$5:$BF$295,章节关卡!$BB$5:$BB$295,"="&amp;卡牌消耗!AK11)</f>
        <v>67500</v>
      </c>
      <c r="AM11" s="61">
        <f t="shared" si="0"/>
        <v>199800</v>
      </c>
      <c r="AN11" s="19">
        <v>1</v>
      </c>
      <c r="AO11" s="102">
        <f t="shared" si="1"/>
        <v>44400</v>
      </c>
      <c r="AP11" s="61">
        <v>4.5</v>
      </c>
      <c r="AS11" s="15"/>
      <c r="AT11" s="15"/>
      <c r="AU11" s="61">
        <v>7</v>
      </c>
      <c r="AV11" s="61">
        <v>7</v>
      </c>
      <c r="AW11" s="21">
        <f t="shared" si="2"/>
        <v>0.12727272727272726</v>
      </c>
      <c r="AX11" s="100">
        <f t="shared" si="3"/>
        <v>1060</v>
      </c>
      <c r="AY11" s="61">
        <f>SUM(AX$5:AX11)</f>
        <v>4235</v>
      </c>
    </row>
    <row r="12" spans="1:51" ht="17.25" x14ac:dyDescent="0.2">
      <c r="A12" s="12" t="s">
        <v>203</v>
      </c>
      <c r="B12" s="12" t="s">
        <v>204</v>
      </c>
      <c r="C12" s="12" t="s">
        <v>205</v>
      </c>
      <c r="D12" s="12" t="s">
        <v>206</v>
      </c>
      <c r="E12" s="12" t="s">
        <v>207</v>
      </c>
      <c r="F12" s="12" t="s">
        <v>208</v>
      </c>
      <c r="G12" s="12" t="s">
        <v>209</v>
      </c>
      <c r="H12" s="12" t="s">
        <v>323</v>
      </c>
      <c r="M12" s="12" t="s">
        <v>663</v>
      </c>
      <c r="N12" s="12" t="s">
        <v>196</v>
      </c>
      <c r="O12" s="12" t="s">
        <v>197</v>
      </c>
      <c r="P12" s="12" t="s">
        <v>198</v>
      </c>
      <c r="Q12" s="12" t="s">
        <v>662</v>
      </c>
      <c r="AF12" s="61" t="s">
        <v>499</v>
      </c>
      <c r="AG12" s="61">
        <v>80</v>
      </c>
      <c r="AH12" s="61">
        <f>章节关卡!I12*节奏总表!L11*60</f>
        <v>144000</v>
      </c>
      <c r="AI12" s="61">
        <v>8</v>
      </c>
      <c r="AJ12" s="100">
        <f>SUMIFS(章节关卡!$AX$5:$AX$295,章节关卡!$AT$5:$AT$295,"="&amp;卡牌消耗!AI12)</f>
        <v>28350</v>
      </c>
      <c r="AK12" s="61">
        <v>7</v>
      </c>
      <c r="AL12" s="100">
        <f>SUMIFS(章节关卡!$BF$5:$BF$295,章节关卡!$BB$5:$BB$295,"="&amp;卡牌消耗!AK12)</f>
        <v>81000</v>
      </c>
      <c r="AM12" s="61">
        <f t="shared" si="0"/>
        <v>253350</v>
      </c>
      <c r="AN12" s="19">
        <v>1</v>
      </c>
      <c r="AO12" s="102">
        <f t="shared" si="1"/>
        <v>50670</v>
      </c>
      <c r="AP12" s="61">
        <v>5</v>
      </c>
      <c r="AS12" s="15"/>
      <c r="AT12" s="15"/>
      <c r="AU12" s="61">
        <v>8</v>
      </c>
      <c r="AV12" s="61">
        <v>8</v>
      </c>
      <c r="AW12" s="21">
        <f t="shared" si="2"/>
        <v>0.14545454545454545</v>
      </c>
      <c r="AX12" s="100">
        <f t="shared" si="3"/>
        <v>1210</v>
      </c>
      <c r="AY12" s="61">
        <f>SUM(AX$5:AX12)</f>
        <v>5445</v>
      </c>
    </row>
    <row r="13" spans="1:51" ht="16.5" x14ac:dyDescent="0.2">
      <c r="A13" s="14">
        <v>1102001</v>
      </c>
      <c r="B13" s="14" t="s">
        <v>221</v>
      </c>
      <c r="C13" s="14">
        <v>5</v>
      </c>
      <c r="D13" s="14">
        <v>80</v>
      </c>
      <c r="E13" s="14">
        <v>3</v>
      </c>
      <c r="F13" s="32" t="s">
        <v>213</v>
      </c>
      <c r="G13" s="32" t="str">
        <f t="shared" ref="G13:G34" si="4">F13&amp;"修身材料"</f>
        <v>土修身材料</v>
      </c>
      <c r="H13" s="44">
        <v>1501001</v>
      </c>
      <c r="M13" s="72">
        <v>1</v>
      </c>
      <c r="N13" s="72">
        <f>INDEX(金币总产!$V$29:$V$33,卡牌消耗!$M13)*C$8</f>
        <v>54477.5</v>
      </c>
      <c r="O13" s="72">
        <f>INDEX(金币总产!$V$29:$V$33,卡牌消耗!$M13)*D$8</f>
        <v>77825</v>
      </c>
      <c r="P13" s="72">
        <f>INDEX(金币总产!$V$29:$V$33,卡牌消耗!$M13)*E$8</f>
        <v>116737.5</v>
      </c>
      <c r="Q13" s="72">
        <f>INDEX(金币总产!$V$29:$V$33,卡牌消耗!$M13)*F$8</f>
        <v>116737.5</v>
      </c>
      <c r="AF13" s="61" t="s">
        <v>500</v>
      </c>
      <c r="AG13" s="61">
        <v>90</v>
      </c>
      <c r="AH13" s="61">
        <f>章节关卡!I13*节奏总表!L12*60</f>
        <v>176400</v>
      </c>
      <c r="AI13" s="61">
        <v>9</v>
      </c>
      <c r="AJ13" s="100">
        <f>SUMIFS(章节关卡!$AX$5:$AX$295,章节关卡!$AT$5:$AT$295,"="&amp;卡牌消耗!AI13)</f>
        <v>32400</v>
      </c>
      <c r="AK13" s="61">
        <v>8</v>
      </c>
      <c r="AL13" s="100">
        <f>SUMIFS(章节关卡!$BF$5:$BF$295,章节关卡!$BB$5:$BB$295,"="&amp;卡牌消耗!AK13)</f>
        <v>94500</v>
      </c>
      <c r="AM13" s="61">
        <f t="shared" si="0"/>
        <v>303300</v>
      </c>
      <c r="AN13" s="19">
        <v>1</v>
      </c>
      <c r="AO13" s="102">
        <f t="shared" si="1"/>
        <v>55145</v>
      </c>
      <c r="AP13" s="61">
        <v>5.5</v>
      </c>
      <c r="AS13" s="15"/>
      <c r="AT13" s="15"/>
      <c r="AU13" s="61">
        <v>9</v>
      </c>
      <c r="AV13" s="61">
        <v>9</v>
      </c>
      <c r="AW13" s="21">
        <f t="shared" si="2"/>
        <v>0.16363636363636364</v>
      </c>
      <c r="AX13" s="100">
        <f t="shared" si="3"/>
        <v>1365</v>
      </c>
      <c r="AY13" s="61">
        <f>SUM(AX$5:AX13)</f>
        <v>6810</v>
      </c>
    </row>
    <row r="14" spans="1:51" ht="16.5" x14ac:dyDescent="0.2">
      <c r="A14" s="14">
        <v>1102002</v>
      </c>
      <c r="B14" s="14" t="s">
        <v>222</v>
      </c>
      <c r="C14" s="14">
        <v>3</v>
      </c>
      <c r="D14" s="14">
        <v>40</v>
      </c>
      <c r="E14" s="14">
        <v>1</v>
      </c>
      <c r="F14" s="32" t="s">
        <v>211</v>
      </c>
      <c r="G14" s="32" t="str">
        <f t="shared" si="4"/>
        <v>雷修身材料</v>
      </c>
      <c r="H14" s="44">
        <v>1501002</v>
      </c>
      <c r="M14" s="72">
        <v>2</v>
      </c>
      <c r="N14" s="72">
        <f>INDEX(金币总产!$V$29:$V$33,卡牌消耗!$M14)*C$8</f>
        <v>310922.5</v>
      </c>
      <c r="O14" s="72">
        <f>INDEX(金币总产!$V$29:$V$33,卡牌消耗!$M14)*D$8</f>
        <v>444175</v>
      </c>
      <c r="P14" s="72">
        <f>INDEX(金币总产!$V$29:$V$33,卡牌消耗!$M14)*E$8</f>
        <v>666262.5</v>
      </c>
      <c r="Q14" s="72">
        <f>INDEX(金币总产!$V$29:$V$33,卡牌消耗!$M14)*F$8</f>
        <v>666262.5</v>
      </c>
      <c r="AF14" s="61" t="s">
        <v>501</v>
      </c>
      <c r="AG14" s="61">
        <v>100</v>
      </c>
      <c r="AH14" s="61">
        <f>章节关卡!I14*节奏总表!L13*60</f>
        <v>211200</v>
      </c>
      <c r="AI14" s="61">
        <v>10</v>
      </c>
      <c r="AJ14" s="100">
        <f>SUMIFS(章节关卡!$AX$5:$AX$295,章节关卡!$AT$5:$AT$295,"="&amp;卡牌消耗!AI14)</f>
        <v>36450</v>
      </c>
      <c r="AK14" s="61">
        <v>9</v>
      </c>
      <c r="AL14" s="100">
        <f>SUMIFS(章节关卡!$BF$5:$BF$295,章节关卡!$BB$5:$BB$295,"="&amp;卡牌消耗!AK14)</f>
        <v>108000</v>
      </c>
      <c r="AM14" s="61">
        <f t="shared" si="0"/>
        <v>355650</v>
      </c>
      <c r="AN14" s="19">
        <v>1</v>
      </c>
      <c r="AO14" s="102">
        <f t="shared" si="1"/>
        <v>59275</v>
      </c>
      <c r="AP14" s="61">
        <v>6</v>
      </c>
      <c r="AU14" s="61">
        <v>10</v>
      </c>
      <c r="AV14" s="61">
        <v>10</v>
      </c>
      <c r="AW14" s="21">
        <f>AV14/$AT$8</f>
        <v>0.18181818181818182</v>
      </c>
      <c r="AX14" s="100">
        <f t="shared" si="3"/>
        <v>1515</v>
      </c>
      <c r="AY14" s="61">
        <f>SUM(AX$5:AX14)</f>
        <v>8325</v>
      </c>
    </row>
    <row r="15" spans="1:51" ht="16.5" x14ac:dyDescent="0.2">
      <c r="A15" s="14">
        <v>1102003</v>
      </c>
      <c r="B15" s="14" t="s">
        <v>223</v>
      </c>
      <c r="C15" s="14">
        <v>4</v>
      </c>
      <c r="D15" s="14">
        <v>40</v>
      </c>
      <c r="E15" s="14">
        <v>1</v>
      </c>
      <c r="F15" s="32" t="s">
        <v>211</v>
      </c>
      <c r="G15" s="32" t="str">
        <f t="shared" si="4"/>
        <v>雷修身材料</v>
      </c>
      <c r="H15" s="44">
        <v>1501003</v>
      </c>
      <c r="M15" s="72">
        <v>3</v>
      </c>
      <c r="N15" s="72">
        <f>INDEX(金币总产!$V$29:$V$33,卡牌消耗!$M15)*C$8</f>
        <v>315297.5</v>
      </c>
      <c r="O15" s="72">
        <f>INDEX(金币总产!$V$29:$V$33,卡牌消耗!$M15)*D$8</f>
        <v>450425</v>
      </c>
      <c r="P15" s="72">
        <f>INDEX(金币总产!$V$29:$V$33,卡牌消耗!$M15)*E$8</f>
        <v>675637.5</v>
      </c>
      <c r="Q15" s="72">
        <f>INDEX(金币总产!$V$29:$V$33,卡牌消耗!$M15)*F$8</f>
        <v>675637.5</v>
      </c>
      <c r="AF15" s="61" t="s">
        <v>502</v>
      </c>
      <c r="AG15" s="61">
        <v>110</v>
      </c>
      <c r="AH15" s="61">
        <f>章节关卡!I15*节奏总表!L14*60</f>
        <v>280800</v>
      </c>
      <c r="AI15" s="61">
        <v>11</v>
      </c>
      <c r="AJ15" s="100">
        <f>SUMIFS(章节关卡!$AX$5:$AX$295,章节关卡!$AT$5:$AT$295,"="&amp;卡牌消耗!AI15)</f>
        <v>40500</v>
      </c>
      <c r="AK15" s="61">
        <v>10</v>
      </c>
      <c r="AL15" s="100">
        <f>SUMIFS(章节关卡!$BF$5:$BF$295,章节关卡!$BB$5:$BB$295,"="&amp;卡牌消耗!AK15)</f>
        <v>121500</v>
      </c>
      <c r="AM15" s="61">
        <f t="shared" si="0"/>
        <v>442800</v>
      </c>
      <c r="AN15" s="19">
        <v>1</v>
      </c>
      <c r="AO15" s="102">
        <f t="shared" si="1"/>
        <v>63257</v>
      </c>
      <c r="AP15" s="61">
        <v>7</v>
      </c>
      <c r="AS15" s="61" t="s">
        <v>522</v>
      </c>
      <c r="AT15" s="61">
        <v>2</v>
      </c>
      <c r="AU15" s="61">
        <v>11</v>
      </c>
      <c r="AV15" s="61">
        <v>10</v>
      </c>
      <c r="AW15" s="21">
        <f>AV15/$AT$18</f>
        <v>6.8493150684931503E-2</v>
      </c>
      <c r="AX15" s="61">
        <f>INT(AT$16*AW15/5)*5</f>
        <v>1645</v>
      </c>
      <c r="AY15" s="61">
        <f>SUM(AX$5:AX15)</f>
        <v>9970</v>
      </c>
    </row>
    <row r="16" spans="1:51" ht="16.5" x14ac:dyDescent="0.2">
      <c r="A16" s="14">
        <v>1102004</v>
      </c>
      <c r="B16" s="14" t="s">
        <v>224</v>
      </c>
      <c r="C16" s="14">
        <v>2</v>
      </c>
      <c r="D16" s="14">
        <v>20</v>
      </c>
      <c r="E16" s="14">
        <v>2</v>
      </c>
      <c r="F16" s="32" t="s">
        <v>214</v>
      </c>
      <c r="G16" s="32" t="str">
        <f t="shared" si="4"/>
        <v>风修身材料</v>
      </c>
      <c r="H16" s="44">
        <v>1501004</v>
      </c>
      <c r="M16" s="72">
        <v>4</v>
      </c>
      <c r="N16" s="72">
        <f>INDEX(金币总产!$V$29:$V$33,卡牌消耗!$M16)*C$8</f>
        <v>440203.75</v>
      </c>
      <c r="O16" s="72">
        <f>INDEX(金币总产!$V$29:$V$33,卡牌消耗!$M16)*D$8</f>
        <v>628862.5</v>
      </c>
      <c r="P16" s="72">
        <f>INDEX(金币总产!$V$29:$V$33,卡牌消耗!$M16)*E$8</f>
        <v>943293.75</v>
      </c>
      <c r="Q16" s="72">
        <f>INDEX(金币总产!$V$29:$V$33,卡牌消耗!$M16)*F$8</f>
        <v>943293.75</v>
      </c>
      <c r="AF16" s="61" t="s">
        <v>503</v>
      </c>
      <c r="AG16" s="61">
        <v>120</v>
      </c>
      <c r="AH16" s="61">
        <f>章节关卡!I16*节奏总表!L15*60</f>
        <v>360000</v>
      </c>
      <c r="AI16" s="61">
        <v>12</v>
      </c>
      <c r="AJ16" s="100">
        <f>SUMIFS(章节关卡!$AX$5:$AX$295,章节关卡!$AT$5:$AT$295,"="&amp;卡牌消耗!AI16)</f>
        <v>44550</v>
      </c>
      <c r="AK16" s="61">
        <v>11</v>
      </c>
      <c r="AL16" s="100">
        <f>SUMIFS(章节关卡!$BF$5:$BF$295,章节关卡!$BB$5:$BB$295,"="&amp;卡牌消耗!AK16)</f>
        <v>135000</v>
      </c>
      <c r="AM16" s="61">
        <f t="shared" si="0"/>
        <v>539550</v>
      </c>
      <c r="AN16" s="19">
        <v>1</v>
      </c>
      <c r="AO16" s="102">
        <f t="shared" si="1"/>
        <v>67443</v>
      </c>
      <c r="AP16" s="61">
        <v>8</v>
      </c>
      <c r="AS16" s="14" t="str">
        <f>INDEX($AF$5:$AF$19,AT15)</f>
        <v>10~20</v>
      </c>
      <c r="AT16" s="14">
        <f>INDEX($AO$5:$AO$19,AT15)</f>
        <v>24075</v>
      </c>
      <c r="AU16" s="61">
        <v>12</v>
      </c>
      <c r="AV16" s="61">
        <v>11</v>
      </c>
      <c r="AW16" s="21">
        <f t="shared" ref="AW16:AW24" si="5">AV16/$AT$18</f>
        <v>7.5342465753424653E-2</v>
      </c>
      <c r="AX16" s="100">
        <f t="shared" ref="AX16:AX24" si="6">INT(AT$16*AW16/5)*5</f>
        <v>1810</v>
      </c>
      <c r="AY16" s="61">
        <f>SUM(AX$5:AX16)</f>
        <v>11780</v>
      </c>
    </row>
    <row r="17" spans="1:51" ht="16.5" x14ac:dyDescent="0.2">
      <c r="A17" s="14">
        <v>1102005</v>
      </c>
      <c r="B17" s="14" t="s">
        <v>225</v>
      </c>
      <c r="C17" s="14">
        <v>3</v>
      </c>
      <c r="D17" s="14">
        <v>40</v>
      </c>
      <c r="E17" s="14">
        <v>3</v>
      </c>
      <c r="F17" s="32" t="s">
        <v>211</v>
      </c>
      <c r="G17" s="32" t="str">
        <f t="shared" si="4"/>
        <v>雷修身材料</v>
      </c>
      <c r="H17" s="44">
        <v>1501005</v>
      </c>
      <c r="M17" s="72">
        <v>5</v>
      </c>
      <c r="N17" s="72">
        <f>INDEX(金币总产!$V$29:$V$33,卡牌消耗!$M17)*C$8</f>
        <v>699413.75</v>
      </c>
      <c r="O17" s="72">
        <f>INDEX(金币总产!$V$29:$V$33,卡牌消耗!$M17)*D$8</f>
        <v>999162.5</v>
      </c>
      <c r="P17" s="72">
        <f>INDEX(金币总产!$V$29:$V$33,卡牌消耗!$M17)*E$8</f>
        <v>1498743.75</v>
      </c>
      <c r="Q17" s="72">
        <f>INDEX(金币总产!$V$29:$V$33,卡牌消耗!$M17)*F$8</f>
        <v>1498743.75</v>
      </c>
      <c r="AF17" s="61" t="s">
        <v>504</v>
      </c>
      <c r="AG17" s="61">
        <v>130</v>
      </c>
      <c r="AH17" s="61">
        <f>章节关卡!I17*节奏总表!L16*60</f>
        <v>448800</v>
      </c>
      <c r="AI17" s="61">
        <v>13</v>
      </c>
      <c r="AJ17" s="100">
        <f>SUMIFS(章节关卡!$AX$5:$AX$295,章节关卡!$AT$5:$AT$295,"="&amp;卡牌消耗!AI17)</f>
        <v>50625</v>
      </c>
      <c r="AK17" s="61">
        <v>12</v>
      </c>
      <c r="AL17" s="100">
        <f>SUMIFS(章节关卡!$BF$5:$BF$295,章节关卡!$BB$5:$BB$295,"="&amp;卡牌消耗!AK17)</f>
        <v>148500</v>
      </c>
      <c r="AM17" s="61">
        <f t="shared" si="0"/>
        <v>647925</v>
      </c>
      <c r="AN17" s="19">
        <v>1</v>
      </c>
      <c r="AO17" s="102">
        <f t="shared" si="1"/>
        <v>76226</v>
      </c>
      <c r="AP17" s="61">
        <v>8.5</v>
      </c>
      <c r="AS17" s="61" t="s">
        <v>520</v>
      </c>
      <c r="AT17" s="14">
        <f>INDEX($AP$5:$AP$19,AT15)</f>
        <v>2</v>
      </c>
      <c r="AU17" s="61">
        <v>13</v>
      </c>
      <c r="AV17" s="102">
        <v>12</v>
      </c>
      <c r="AW17" s="21">
        <f t="shared" si="5"/>
        <v>8.2191780821917804E-2</v>
      </c>
      <c r="AX17" s="100">
        <f t="shared" si="6"/>
        <v>1975</v>
      </c>
      <c r="AY17" s="61">
        <f>SUM(AX$5:AX17)</f>
        <v>13755</v>
      </c>
    </row>
    <row r="18" spans="1:51" ht="18.75" customHeight="1" x14ac:dyDescent="0.2">
      <c r="A18" s="14">
        <v>1102006</v>
      </c>
      <c r="B18" s="14" t="s">
        <v>226</v>
      </c>
      <c r="C18" s="14">
        <v>5</v>
      </c>
      <c r="D18" s="14">
        <v>80</v>
      </c>
      <c r="E18" s="14">
        <v>2</v>
      </c>
      <c r="F18" s="32" t="s">
        <v>212</v>
      </c>
      <c r="G18" s="32" t="str">
        <f t="shared" si="4"/>
        <v>水修身材料</v>
      </c>
      <c r="H18" s="44">
        <v>1501006</v>
      </c>
      <c r="AF18" s="61" t="s">
        <v>507</v>
      </c>
      <c r="AG18" s="61">
        <v>140</v>
      </c>
      <c r="AH18" s="61">
        <f>章节关卡!I18*节奏总表!L17*60</f>
        <v>585000</v>
      </c>
      <c r="AI18" s="61">
        <v>14</v>
      </c>
      <c r="AJ18" s="100">
        <f>SUMIFS(章节关卡!$AX$5:$AX$295,章节关卡!$AT$5:$AT$295,"="&amp;卡牌消耗!AI18)</f>
        <v>54675</v>
      </c>
      <c r="AK18" s="61">
        <v>13</v>
      </c>
      <c r="AL18" s="100">
        <f>SUMIFS(章节关卡!$BF$5:$BF$295,章节关卡!$BB$5:$BB$295,"="&amp;卡牌消耗!AK18)</f>
        <v>168750</v>
      </c>
      <c r="AM18" s="61">
        <f t="shared" si="0"/>
        <v>808425</v>
      </c>
      <c r="AN18" s="19">
        <v>1</v>
      </c>
      <c r="AO18" s="102">
        <f t="shared" si="1"/>
        <v>89825</v>
      </c>
      <c r="AP18" s="61">
        <v>9</v>
      </c>
      <c r="AS18" s="15"/>
      <c r="AT18" s="14">
        <f>SUM(AV15:AV24)</f>
        <v>146</v>
      </c>
      <c r="AU18" s="61">
        <v>14</v>
      </c>
      <c r="AV18" s="102">
        <v>13</v>
      </c>
      <c r="AW18" s="21">
        <f t="shared" si="5"/>
        <v>8.9041095890410954E-2</v>
      </c>
      <c r="AX18" s="100">
        <f t="shared" si="6"/>
        <v>2140</v>
      </c>
      <c r="AY18" s="61">
        <f>SUM(AX$5:AX18)</f>
        <v>15895</v>
      </c>
    </row>
    <row r="19" spans="1:51" ht="16.5" x14ac:dyDescent="0.2">
      <c r="A19" s="14">
        <v>1102007</v>
      </c>
      <c r="B19" s="14" t="s">
        <v>227</v>
      </c>
      <c r="C19" s="14">
        <v>4</v>
      </c>
      <c r="D19" s="14">
        <v>40</v>
      </c>
      <c r="E19" s="14">
        <v>3</v>
      </c>
      <c r="F19" s="32" t="s">
        <v>214</v>
      </c>
      <c r="G19" s="32" t="str">
        <f t="shared" si="4"/>
        <v>风修身材料</v>
      </c>
      <c r="H19" s="44">
        <v>1501007</v>
      </c>
      <c r="AF19" s="61" t="s">
        <v>505</v>
      </c>
      <c r="AG19" s="61">
        <v>150</v>
      </c>
      <c r="AH19" s="61">
        <f>章节关卡!I19*节奏总表!L18*60</f>
        <v>729000</v>
      </c>
      <c r="AI19" s="61">
        <v>15</v>
      </c>
      <c r="AJ19" s="100">
        <f>SUMIFS(章节关卡!$AX$5:$AX$295,章节关卡!$AT$5:$AT$295,"="&amp;卡牌消耗!AI19)</f>
        <v>60750</v>
      </c>
      <c r="AK19" s="61">
        <v>14</v>
      </c>
      <c r="AL19" s="61">
        <f>SUMIFS(章节关卡!$BF$5:$BF$295,章节关卡!$BB$5:$BB$295,"="&amp;卡牌消耗!AK19)</f>
        <v>182250</v>
      </c>
      <c r="AM19" s="61">
        <f t="shared" si="0"/>
        <v>972000</v>
      </c>
      <c r="AN19" s="19">
        <v>1</v>
      </c>
      <c r="AO19" s="102">
        <f t="shared" si="1"/>
        <v>97200</v>
      </c>
      <c r="AP19" s="61">
        <v>10</v>
      </c>
      <c r="AS19" s="15"/>
      <c r="AT19" s="15"/>
      <c r="AU19" s="61">
        <v>15</v>
      </c>
      <c r="AV19" s="102">
        <v>14</v>
      </c>
      <c r="AW19" s="21">
        <f t="shared" si="5"/>
        <v>9.5890410958904104E-2</v>
      </c>
      <c r="AX19" s="100">
        <f t="shared" si="6"/>
        <v>2305</v>
      </c>
      <c r="AY19" s="61">
        <f>SUM(AX$5:AX19)</f>
        <v>18200</v>
      </c>
    </row>
    <row r="20" spans="1:51" ht="16.5" x14ac:dyDescent="0.2">
      <c r="A20" s="14">
        <v>1102008</v>
      </c>
      <c r="B20" s="14" t="s">
        <v>228</v>
      </c>
      <c r="C20" s="14">
        <v>4</v>
      </c>
      <c r="D20" s="14">
        <v>80</v>
      </c>
      <c r="E20" s="14">
        <v>1</v>
      </c>
      <c r="F20" s="32" t="s">
        <v>214</v>
      </c>
      <c r="G20" s="32" t="str">
        <f t="shared" si="4"/>
        <v>风修身材料</v>
      </c>
      <c r="H20" s="44">
        <v>1501008</v>
      </c>
      <c r="AF20" s="100" t="s">
        <v>839</v>
      </c>
      <c r="AG20" s="100">
        <v>160</v>
      </c>
      <c r="AH20" s="100">
        <f>章节关卡!I20*节奏总表!L19*60</f>
        <v>990000</v>
      </c>
      <c r="AI20" s="100">
        <v>16</v>
      </c>
      <c r="AJ20" s="100">
        <f>SUMIFS(章节关卡!$AX$5:$AX$295,章节关卡!$AT$5:$AT$295,"="&amp;卡牌消耗!AI20)</f>
        <v>64800</v>
      </c>
      <c r="AK20" s="100">
        <v>15</v>
      </c>
      <c r="AL20" s="100">
        <f>SUMIFS(章节关卡!$BF$5:$BF$295,章节关卡!$BB$5:$BB$295,"="&amp;卡牌消耗!AK20)</f>
        <v>202500</v>
      </c>
      <c r="AM20" s="100">
        <f t="shared" si="0"/>
        <v>1257300</v>
      </c>
      <c r="AN20" s="19">
        <v>1</v>
      </c>
      <c r="AO20" s="102">
        <f t="shared" si="1"/>
        <v>114300</v>
      </c>
      <c r="AP20" s="100">
        <v>11</v>
      </c>
      <c r="AS20" s="15"/>
      <c r="AT20" s="15"/>
      <c r="AU20" s="61">
        <v>16</v>
      </c>
      <c r="AV20" s="102">
        <v>15</v>
      </c>
      <c r="AW20" s="21">
        <f t="shared" si="5"/>
        <v>0.10273972602739725</v>
      </c>
      <c r="AX20" s="100">
        <f t="shared" si="6"/>
        <v>2470</v>
      </c>
      <c r="AY20" s="61">
        <f>SUM(AX$5:AX20)</f>
        <v>20670</v>
      </c>
    </row>
    <row r="21" spans="1:51" ht="16.5" x14ac:dyDescent="0.2">
      <c r="A21" s="14">
        <v>1102009</v>
      </c>
      <c r="B21" s="14" t="s">
        <v>229</v>
      </c>
      <c r="C21" s="14">
        <v>4</v>
      </c>
      <c r="D21" s="14">
        <v>80</v>
      </c>
      <c r="E21" s="14">
        <v>1</v>
      </c>
      <c r="F21" s="32" t="s">
        <v>212</v>
      </c>
      <c r="G21" s="32" t="str">
        <f t="shared" si="4"/>
        <v>水修身材料</v>
      </c>
      <c r="H21" s="44">
        <v>1501009</v>
      </c>
      <c r="AF21" s="100" t="s">
        <v>803</v>
      </c>
      <c r="AG21" s="100">
        <v>170</v>
      </c>
      <c r="AH21" s="100">
        <f>章节关卡!I21*节奏总表!L20*60</f>
        <v>1190400</v>
      </c>
      <c r="AI21" s="100">
        <v>17</v>
      </c>
      <c r="AJ21" s="100">
        <f>SUMIFS(章节关卡!$AX$5:$AX$295,章节关卡!$AT$5:$AT$295,"="&amp;卡牌消耗!AI21)</f>
        <v>70875</v>
      </c>
      <c r="AK21" s="100">
        <v>16</v>
      </c>
      <c r="AL21" s="100">
        <f>SUMIFS(章节关卡!$BF$5:$BF$295,章节关卡!$BB$5:$BB$295,"="&amp;卡牌消耗!AK21)</f>
        <v>216000</v>
      </c>
      <c r="AM21" s="100">
        <f t="shared" si="0"/>
        <v>1477275</v>
      </c>
      <c r="AN21" s="19">
        <v>1</v>
      </c>
      <c r="AO21" s="102">
        <f t="shared" si="1"/>
        <v>123106</v>
      </c>
      <c r="AP21" s="100">
        <v>12</v>
      </c>
      <c r="AS21" s="15"/>
      <c r="AT21" s="15"/>
      <c r="AU21" s="61">
        <v>17</v>
      </c>
      <c r="AV21" s="102">
        <v>16</v>
      </c>
      <c r="AW21" s="21">
        <f t="shared" si="5"/>
        <v>0.1095890410958904</v>
      </c>
      <c r="AX21" s="100">
        <f t="shared" si="6"/>
        <v>2635</v>
      </c>
      <c r="AY21" s="61">
        <f>SUM(AX$5:AX21)</f>
        <v>23305</v>
      </c>
    </row>
    <row r="22" spans="1:51" ht="16.5" x14ac:dyDescent="0.2">
      <c r="A22" s="14">
        <v>1102010</v>
      </c>
      <c r="B22" s="14" t="s">
        <v>230</v>
      </c>
      <c r="C22" s="14">
        <v>5</v>
      </c>
      <c r="D22" s="14">
        <v>80</v>
      </c>
      <c r="E22" s="14">
        <v>1</v>
      </c>
      <c r="F22" s="32" t="s">
        <v>215</v>
      </c>
      <c r="G22" s="32" t="str">
        <f t="shared" si="4"/>
        <v>火修身材料</v>
      </c>
      <c r="H22" s="44">
        <v>1501010</v>
      </c>
      <c r="AF22" s="100" t="s">
        <v>804</v>
      </c>
      <c r="AG22" s="100">
        <v>180</v>
      </c>
      <c r="AH22" s="100">
        <f>章节关卡!I22*节奏总表!L21*60</f>
        <v>1365000</v>
      </c>
      <c r="AI22" s="100">
        <v>18</v>
      </c>
      <c r="AJ22" s="100">
        <f>SUMIFS(章节关卡!$AX$5:$AX$295,章节关卡!$AT$5:$AT$295,"="&amp;卡牌消耗!AI22)</f>
        <v>74925</v>
      </c>
      <c r="AK22" s="100">
        <v>17</v>
      </c>
      <c r="AL22" s="100">
        <f>SUMIFS(章节关卡!$BF$5:$BF$295,章节关卡!$BB$5:$BB$295,"="&amp;卡牌消耗!AK22)</f>
        <v>236250</v>
      </c>
      <c r="AM22" s="100">
        <f t="shared" si="0"/>
        <v>1676175</v>
      </c>
      <c r="AN22" s="19">
        <v>1</v>
      </c>
      <c r="AO22" s="102">
        <f t="shared" si="1"/>
        <v>128936</v>
      </c>
      <c r="AP22" s="100">
        <v>13</v>
      </c>
      <c r="AS22" s="15"/>
      <c r="AT22" s="15"/>
      <c r="AU22" s="61">
        <v>18</v>
      </c>
      <c r="AV22" s="102">
        <v>17</v>
      </c>
      <c r="AW22" s="21">
        <f t="shared" si="5"/>
        <v>0.11643835616438356</v>
      </c>
      <c r="AX22" s="100">
        <f t="shared" si="6"/>
        <v>2800</v>
      </c>
      <c r="AY22" s="61">
        <f>SUM(AX$5:AX22)</f>
        <v>26105</v>
      </c>
    </row>
    <row r="23" spans="1:51" ht="16.5" x14ac:dyDescent="0.2">
      <c r="A23" s="14">
        <v>1102011</v>
      </c>
      <c r="B23" s="14" t="s">
        <v>231</v>
      </c>
      <c r="C23" s="14">
        <v>5</v>
      </c>
      <c r="D23" s="14">
        <v>80</v>
      </c>
      <c r="E23" s="14">
        <v>3</v>
      </c>
      <c r="F23" s="32" t="s">
        <v>210</v>
      </c>
      <c r="G23" s="32" t="str">
        <f t="shared" si="4"/>
        <v>火修身材料</v>
      </c>
      <c r="H23" s="44">
        <v>1501011</v>
      </c>
      <c r="AF23" s="100" t="s">
        <v>840</v>
      </c>
      <c r="AG23" s="100">
        <v>190</v>
      </c>
      <c r="AH23" s="100">
        <f>章节关卡!I23*节奏总表!L22*60</f>
        <v>1531800</v>
      </c>
      <c r="AI23" s="100">
        <v>19</v>
      </c>
      <c r="AJ23" s="100">
        <f>SUMIFS(章节关卡!$AX$5:$AX$295,章节关卡!$AT$5:$AT$295,"="&amp;卡牌消耗!AI23)</f>
        <v>81000</v>
      </c>
      <c r="AK23" s="100">
        <v>18</v>
      </c>
      <c r="AL23" s="100">
        <f>SUMIFS(章节关卡!$BF$5:$BF$295,章节关卡!$BB$5:$BB$295,"="&amp;卡牌消耗!AK23)</f>
        <v>249750</v>
      </c>
      <c r="AM23" s="100">
        <f t="shared" si="0"/>
        <v>1862550</v>
      </c>
      <c r="AN23" s="19">
        <v>1</v>
      </c>
      <c r="AO23" s="102">
        <f t="shared" si="1"/>
        <v>133039</v>
      </c>
      <c r="AP23" s="100">
        <v>14</v>
      </c>
      <c r="AS23" s="15"/>
      <c r="AT23" s="15"/>
      <c r="AU23" s="61">
        <v>19</v>
      </c>
      <c r="AV23" s="102">
        <v>18</v>
      </c>
      <c r="AW23" s="21">
        <f t="shared" si="5"/>
        <v>0.12328767123287671</v>
      </c>
      <c r="AX23" s="100">
        <f t="shared" si="6"/>
        <v>2965</v>
      </c>
      <c r="AY23" s="61">
        <f>SUM(AX$5:AX23)</f>
        <v>29070</v>
      </c>
    </row>
    <row r="24" spans="1:51" ht="16.5" x14ac:dyDescent="0.2">
      <c r="A24" s="14">
        <v>1102012</v>
      </c>
      <c r="B24" s="14" t="s">
        <v>232</v>
      </c>
      <c r="C24" s="14">
        <v>5</v>
      </c>
      <c r="D24" s="14">
        <v>80</v>
      </c>
      <c r="E24" s="14">
        <v>1</v>
      </c>
      <c r="F24" s="32" t="s">
        <v>211</v>
      </c>
      <c r="G24" s="32" t="str">
        <f t="shared" si="4"/>
        <v>雷修身材料</v>
      </c>
      <c r="H24" s="44">
        <v>1501012</v>
      </c>
      <c r="AF24" s="100" t="s">
        <v>841</v>
      </c>
      <c r="AG24" s="100">
        <v>200</v>
      </c>
      <c r="AH24" s="100">
        <f>章节关卡!I24*节奏总表!L23*60</f>
        <v>1752000</v>
      </c>
      <c r="AI24" s="100">
        <v>20</v>
      </c>
      <c r="AJ24" s="100">
        <f>SUMIFS(章节关卡!$AX$5:$AX$295,章节关卡!$AT$5:$AT$295,"="&amp;卡牌消耗!AI24)</f>
        <v>85050</v>
      </c>
      <c r="AK24" s="100">
        <v>19</v>
      </c>
      <c r="AL24" s="100">
        <f>SUMIFS(章节关卡!$BF$5:$BF$295,章节关卡!$BB$5:$BB$295,"="&amp;卡牌消耗!AK24)</f>
        <v>270000</v>
      </c>
      <c r="AM24" s="100">
        <f t="shared" si="0"/>
        <v>2107050</v>
      </c>
      <c r="AN24" s="19">
        <v>1</v>
      </c>
      <c r="AO24" s="102">
        <f t="shared" si="1"/>
        <v>140470</v>
      </c>
      <c r="AP24" s="100">
        <v>15</v>
      </c>
      <c r="AS24" s="15"/>
      <c r="AT24" s="15"/>
      <c r="AU24" s="61">
        <v>20</v>
      </c>
      <c r="AV24" s="102">
        <v>20</v>
      </c>
      <c r="AW24" s="21">
        <f t="shared" si="5"/>
        <v>0.13698630136986301</v>
      </c>
      <c r="AX24" s="100">
        <f t="shared" si="6"/>
        <v>3295</v>
      </c>
      <c r="AY24" s="61">
        <f>SUM(AX$5:AX24)</f>
        <v>32365</v>
      </c>
    </row>
    <row r="25" spans="1:51" ht="16.5" x14ac:dyDescent="0.2">
      <c r="A25" s="14">
        <v>1102013</v>
      </c>
      <c r="B25" s="14" t="s">
        <v>233</v>
      </c>
      <c r="C25" s="14">
        <v>2</v>
      </c>
      <c r="D25" s="14">
        <v>20</v>
      </c>
      <c r="E25" s="14">
        <v>3</v>
      </c>
      <c r="F25" s="32" t="s">
        <v>212</v>
      </c>
      <c r="G25" s="32" t="str">
        <f t="shared" si="4"/>
        <v>水修身材料</v>
      </c>
      <c r="H25" s="44">
        <v>1501013</v>
      </c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S25" s="61" t="s">
        <v>522</v>
      </c>
      <c r="AT25" s="61">
        <v>3</v>
      </c>
      <c r="AU25" s="61">
        <v>21</v>
      </c>
      <c r="AV25" s="61">
        <v>10</v>
      </c>
      <c r="AW25" s="21">
        <f>AV25/AT$28</f>
        <v>6.8493150684931503E-2</v>
      </c>
      <c r="AX25" s="61">
        <f>INT(AT$26*AW25/5)*5</f>
        <v>1645</v>
      </c>
      <c r="AY25" s="61">
        <f>SUM(AX$5:AX25)</f>
        <v>34010</v>
      </c>
    </row>
    <row r="26" spans="1:51" ht="16.5" x14ac:dyDescent="0.2">
      <c r="A26" s="14">
        <v>1102014</v>
      </c>
      <c r="B26" s="14" t="s">
        <v>234</v>
      </c>
      <c r="C26" s="14">
        <v>3</v>
      </c>
      <c r="D26" s="14">
        <v>40</v>
      </c>
      <c r="E26" s="14">
        <v>3</v>
      </c>
      <c r="F26" s="32" t="s">
        <v>213</v>
      </c>
      <c r="G26" s="32" t="str">
        <f t="shared" si="4"/>
        <v>土修身材料</v>
      </c>
      <c r="H26" s="44">
        <v>1501014</v>
      </c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S26" s="14" t="str">
        <f>INDEX($AF$5:$AF$19,AT25)</f>
        <v>20~30</v>
      </c>
      <c r="AT26" s="14">
        <f>INDEX($AO$5:$AO$19,AT25)</f>
        <v>24030</v>
      </c>
      <c r="AU26" s="61">
        <v>22</v>
      </c>
      <c r="AV26" s="61">
        <v>11</v>
      </c>
      <c r="AW26" s="21">
        <f t="shared" ref="AW26:AW34" si="7">AV26/AT$28</f>
        <v>7.5342465753424653E-2</v>
      </c>
      <c r="AX26" s="100">
        <f t="shared" ref="AX26:AX34" si="8">INT(AT$26*AW26/5)*5</f>
        <v>1810</v>
      </c>
      <c r="AY26" s="61">
        <f>SUM(AX$5:AX26)</f>
        <v>35820</v>
      </c>
    </row>
    <row r="27" spans="1:51" ht="16.5" x14ac:dyDescent="0.2">
      <c r="A27" s="14">
        <v>1102015</v>
      </c>
      <c r="B27" s="14" t="s">
        <v>235</v>
      </c>
      <c r="C27" s="14">
        <v>2</v>
      </c>
      <c r="D27" s="14">
        <v>20</v>
      </c>
      <c r="E27" s="14">
        <v>2</v>
      </c>
      <c r="F27" s="32" t="s">
        <v>210</v>
      </c>
      <c r="G27" s="32" t="str">
        <f t="shared" si="4"/>
        <v>火修身材料</v>
      </c>
      <c r="H27" s="44">
        <v>1501015</v>
      </c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S27" s="61" t="s">
        <v>520</v>
      </c>
      <c r="AT27" s="14">
        <f>INDEX($AP$5:$AP$19,AT25)</f>
        <v>2.5</v>
      </c>
      <c r="AU27" s="61">
        <v>23</v>
      </c>
      <c r="AV27" s="61">
        <v>12</v>
      </c>
      <c r="AW27" s="21">
        <f t="shared" si="7"/>
        <v>8.2191780821917804E-2</v>
      </c>
      <c r="AX27" s="100">
        <f t="shared" si="8"/>
        <v>1975</v>
      </c>
      <c r="AY27" s="61">
        <f>SUM(AX$5:AX27)</f>
        <v>37795</v>
      </c>
    </row>
    <row r="28" spans="1:51" ht="16.5" x14ac:dyDescent="0.2">
      <c r="A28" s="14">
        <v>1102016</v>
      </c>
      <c r="B28" s="14" t="s">
        <v>236</v>
      </c>
      <c r="C28" s="14">
        <v>5</v>
      </c>
      <c r="D28" s="14">
        <v>80</v>
      </c>
      <c r="E28" s="14">
        <v>2</v>
      </c>
      <c r="F28" s="32" t="s">
        <v>216</v>
      </c>
      <c r="G28" s="32" t="str">
        <f t="shared" si="4"/>
        <v>火修身材料</v>
      </c>
      <c r="H28" s="44">
        <v>1501016</v>
      </c>
      <c r="AS28" s="15"/>
      <c r="AT28" s="14">
        <f>SUM(AV25:AV34)</f>
        <v>146</v>
      </c>
      <c r="AU28" s="61">
        <v>24</v>
      </c>
      <c r="AV28" s="61">
        <v>13</v>
      </c>
      <c r="AW28" s="21">
        <f t="shared" si="7"/>
        <v>8.9041095890410954E-2</v>
      </c>
      <c r="AX28" s="100">
        <f t="shared" si="8"/>
        <v>2135</v>
      </c>
      <c r="AY28" s="61">
        <f>SUM(AX$5:AX28)</f>
        <v>39930</v>
      </c>
    </row>
    <row r="29" spans="1:51" ht="16.5" x14ac:dyDescent="0.2">
      <c r="A29" s="14">
        <v>1102017</v>
      </c>
      <c r="B29" s="14" t="s">
        <v>237</v>
      </c>
      <c r="C29" s="14">
        <v>4</v>
      </c>
      <c r="D29" s="14">
        <v>40</v>
      </c>
      <c r="E29" s="14">
        <v>2</v>
      </c>
      <c r="F29" s="32" t="s">
        <v>217</v>
      </c>
      <c r="G29" s="32" t="str">
        <f t="shared" si="4"/>
        <v>雷修身材料</v>
      </c>
      <c r="H29" s="44">
        <v>1501017</v>
      </c>
      <c r="AS29" s="15"/>
      <c r="AT29" s="15"/>
      <c r="AU29" s="61">
        <v>25</v>
      </c>
      <c r="AV29" s="61">
        <v>14</v>
      </c>
      <c r="AW29" s="21">
        <f t="shared" si="7"/>
        <v>9.5890410958904104E-2</v>
      </c>
      <c r="AX29" s="100">
        <f t="shared" si="8"/>
        <v>2300</v>
      </c>
      <c r="AY29" s="61">
        <f>SUM(AX$5:AX29)</f>
        <v>42230</v>
      </c>
    </row>
    <row r="30" spans="1:51" ht="16.5" x14ac:dyDescent="0.2">
      <c r="A30" s="14">
        <v>1102018</v>
      </c>
      <c r="B30" s="14" t="s">
        <v>238</v>
      </c>
      <c r="C30" s="14">
        <v>3</v>
      </c>
      <c r="D30" s="14">
        <v>20</v>
      </c>
      <c r="E30" s="14">
        <v>2</v>
      </c>
      <c r="F30" s="32" t="s">
        <v>218</v>
      </c>
      <c r="G30" s="32" t="str">
        <f t="shared" si="4"/>
        <v>风修身材料</v>
      </c>
      <c r="H30" s="44">
        <v>1501018</v>
      </c>
      <c r="AS30" s="15"/>
      <c r="AT30" s="15"/>
      <c r="AU30" s="61">
        <v>26</v>
      </c>
      <c r="AV30" s="61">
        <v>15</v>
      </c>
      <c r="AW30" s="21">
        <f t="shared" si="7"/>
        <v>0.10273972602739725</v>
      </c>
      <c r="AX30" s="100">
        <f t="shared" si="8"/>
        <v>2465</v>
      </c>
      <c r="AY30" s="61">
        <f>SUM(AX$5:AX30)</f>
        <v>44695</v>
      </c>
    </row>
    <row r="31" spans="1:51" ht="16.5" x14ac:dyDescent="0.2">
      <c r="A31" s="14">
        <v>1102019</v>
      </c>
      <c r="B31" s="14" t="s">
        <v>239</v>
      </c>
      <c r="C31" s="14">
        <v>3</v>
      </c>
      <c r="D31" s="14">
        <v>20</v>
      </c>
      <c r="E31" s="14">
        <v>1</v>
      </c>
      <c r="F31" s="32" t="s">
        <v>212</v>
      </c>
      <c r="G31" s="32" t="str">
        <f t="shared" si="4"/>
        <v>水修身材料</v>
      </c>
      <c r="H31" s="44">
        <v>1501019</v>
      </c>
      <c r="AS31" s="15"/>
      <c r="AT31" s="15"/>
      <c r="AU31" s="61">
        <v>27</v>
      </c>
      <c r="AV31" s="61">
        <v>16</v>
      </c>
      <c r="AW31" s="21">
        <f t="shared" si="7"/>
        <v>0.1095890410958904</v>
      </c>
      <c r="AX31" s="100">
        <f t="shared" si="8"/>
        <v>2630</v>
      </c>
      <c r="AY31" s="61">
        <f>SUM(AX$5:AX31)</f>
        <v>47325</v>
      </c>
    </row>
    <row r="32" spans="1:51" ht="16.5" x14ac:dyDescent="0.2">
      <c r="A32" s="14">
        <v>1102020</v>
      </c>
      <c r="B32" s="14" t="s">
        <v>240</v>
      </c>
      <c r="C32" s="14">
        <v>3</v>
      </c>
      <c r="D32" s="14">
        <v>40</v>
      </c>
      <c r="E32" s="14">
        <v>2</v>
      </c>
      <c r="F32" s="32" t="s">
        <v>219</v>
      </c>
      <c r="G32" s="32" t="str">
        <f t="shared" si="4"/>
        <v>火修身材料</v>
      </c>
      <c r="H32" s="44">
        <v>1501020</v>
      </c>
      <c r="AU32" s="61">
        <v>28</v>
      </c>
      <c r="AV32" s="61">
        <v>17</v>
      </c>
      <c r="AW32" s="21">
        <f t="shared" si="7"/>
        <v>0.11643835616438356</v>
      </c>
      <c r="AX32" s="100">
        <f t="shared" si="8"/>
        <v>2795</v>
      </c>
      <c r="AY32" s="61">
        <f>SUM(AX$5:AX32)</f>
        <v>50120</v>
      </c>
    </row>
    <row r="33" spans="1:51" ht="16.5" x14ac:dyDescent="0.2">
      <c r="A33" s="14">
        <v>1102021</v>
      </c>
      <c r="B33" s="14" t="s">
        <v>241</v>
      </c>
      <c r="C33" s="14">
        <v>2</v>
      </c>
      <c r="D33" s="14">
        <v>20</v>
      </c>
      <c r="E33" s="14">
        <v>1</v>
      </c>
      <c r="F33" s="32" t="s">
        <v>213</v>
      </c>
      <c r="G33" s="32" t="str">
        <f t="shared" si="4"/>
        <v>土修身材料</v>
      </c>
      <c r="H33" s="44">
        <v>1501021</v>
      </c>
      <c r="AU33" s="61">
        <v>29</v>
      </c>
      <c r="AV33" s="61">
        <v>18</v>
      </c>
      <c r="AW33" s="21">
        <f t="shared" si="7"/>
        <v>0.12328767123287671</v>
      </c>
      <c r="AX33" s="100">
        <f t="shared" si="8"/>
        <v>2960</v>
      </c>
      <c r="AY33" s="61">
        <f>SUM(AX$5:AX33)</f>
        <v>53080</v>
      </c>
    </row>
    <row r="34" spans="1:51" ht="16.5" x14ac:dyDescent="0.2">
      <c r="A34" s="14">
        <v>1102050</v>
      </c>
      <c r="B34" s="14" t="s">
        <v>680</v>
      </c>
      <c r="C34" s="14">
        <v>2</v>
      </c>
      <c r="D34" s="14">
        <v>50</v>
      </c>
      <c r="E34" s="14">
        <v>3</v>
      </c>
      <c r="F34" s="74" t="s">
        <v>212</v>
      </c>
      <c r="G34" s="74" t="str">
        <f t="shared" si="4"/>
        <v>水修身材料</v>
      </c>
      <c r="H34" s="73">
        <v>1501050</v>
      </c>
      <c r="AU34" s="61">
        <v>30</v>
      </c>
      <c r="AV34" s="61">
        <v>20</v>
      </c>
      <c r="AW34" s="21">
        <f t="shared" si="7"/>
        <v>0.13698630136986301</v>
      </c>
      <c r="AX34" s="100">
        <f t="shared" si="8"/>
        <v>3290</v>
      </c>
      <c r="AY34" s="61">
        <f>SUM(AX$5:AX34)</f>
        <v>56370</v>
      </c>
    </row>
    <row r="35" spans="1:51" ht="16.5" x14ac:dyDescent="0.2">
      <c r="AS35" s="61" t="s">
        <v>522</v>
      </c>
      <c r="AT35" s="61">
        <v>4</v>
      </c>
      <c r="AU35" s="61">
        <v>31</v>
      </c>
      <c r="AV35" s="61">
        <v>8</v>
      </c>
      <c r="AW35" s="21">
        <f t="shared" ref="AW35:AW44" si="9">AV35/AT$38</f>
        <v>6.4000000000000001E-2</v>
      </c>
      <c r="AX35" s="61">
        <f>INT(AT$36*AW35)</f>
        <v>1846</v>
      </c>
      <c r="AY35" s="61">
        <f>SUM(AX$5:AX35)</f>
        <v>58216</v>
      </c>
    </row>
    <row r="36" spans="1:51" ht="20.25" x14ac:dyDescent="0.2">
      <c r="I36" s="140" t="s">
        <v>250</v>
      </c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W36" s="140" t="s">
        <v>661</v>
      </c>
      <c r="X36" s="140"/>
      <c r="Y36" s="140"/>
      <c r="Z36" s="140"/>
      <c r="AA36" s="140"/>
      <c r="AB36" s="140"/>
      <c r="AC36" s="140"/>
      <c r="AD36" s="140"/>
      <c r="AS36" s="14" t="str">
        <f>INDEX($AF$5:$AF$19,AT35)</f>
        <v>30~40</v>
      </c>
      <c r="AT36" s="14">
        <f>INDEX($AO$5:$AO$19,AT35)</f>
        <v>28850</v>
      </c>
      <c r="AU36" s="61">
        <v>32</v>
      </c>
      <c r="AV36" s="61">
        <v>9</v>
      </c>
      <c r="AW36" s="21">
        <f t="shared" si="9"/>
        <v>7.1999999999999995E-2</v>
      </c>
      <c r="AX36" s="100">
        <f t="shared" ref="AX36:AX44" si="10">INT(AT$36*AW36)</f>
        <v>2077</v>
      </c>
      <c r="AY36" s="61">
        <f>SUM(AX$5:AX36)</f>
        <v>60293</v>
      </c>
    </row>
    <row r="37" spans="1:51" ht="17.25" x14ac:dyDescent="0.2">
      <c r="I37" s="12" t="s">
        <v>242</v>
      </c>
      <c r="J37" s="12" t="s">
        <v>243</v>
      </c>
      <c r="K37" s="12" t="s">
        <v>244</v>
      </c>
      <c r="L37" s="12" t="s">
        <v>245</v>
      </c>
      <c r="M37" s="12" t="s">
        <v>207</v>
      </c>
      <c r="N37" s="12" t="s">
        <v>266</v>
      </c>
      <c r="O37" s="12" t="s">
        <v>267</v>
      </c>
      <c r="P37" s="12" t="s">
        <v>246</v>
      </c>
      <c r="Q37" s="12" t="s">
        <v>247</v>
      </c>
      <c r="R37" s="12" t="s">
        <v>248</v>
      </c>
      <c r="S37" s="12" t="s">
        <v>249</v>
      </c>
      <c r="T37" s="12" t="s">
        <v>265</v>
      </c>
      <c r="U37" s="12" t="s">
        <v>247</v>
      </c>
      <c r="W37" s="12" t="s">
        <v>242</v>
      </c>
      <c r="X37" s="12" t="s">
        <v>683</v>
      </c>
      <c r="Y37" s="12" t="s">
        <v>243</v>
      </c>
      <c r="Z37" s="12" t="s">
        <v>681</v>
      </c>
      <c r="AA37" s="12" t="s">
        <v>657</v>
      </c>
      <c r="AB37" s="12" t="s">
        <v>658</v>
      </c>
      <c r="AC37" s="12" t="s">
        <v>659</v>
      </c>
      <c r="AD37" s="12" t="s">
        <v>660</v>
      </c>
      <c r="AS37" s="61" t="s">
        <v>520</v>
      </c>
      <c r="AT37" s="14">
        <f>INDEX($AP$5:$AP$19,AT35)</f>
        <v>3</v>
      </c>
      <c r="AU37" s="61">
        <v>33</v>
      </c>
      <c r="AV37" s="61">
        <v>10</v>
      </c>
      <c r="AW37" s="21">
        <f t="shared" si="9"/>
        <v>0.08</v>
      </c>
      <c r="AX37" s="100">
        <f t="shared" si="10"/>
        <v>2308</v>
      </c>
      <c r="AY37" s="61">
        <f>SUM(AX$5:AX37)</f>
        <v>62601</v>
      </c>
    </row>
    <row r="38" spans="1:51" ht="16.5" x14ac:dyDescent="0.2">
      <c r="A38" s="72">
        <v>1101001</v>
      </c>
      <c r="B38" s="72" t="s">
        <v>665</v>
      </c>
      <c r="C38" s="72">
        <v>3</v>
      </c>
      <c r="I38" s="32">
        <v>1</v>
      </c>
      <c r="J38" s="14">
        <f>INDEX($A$13:$A$34,INT((I38-1)/21)+1)</f>
        <v>1102001</v>
      </c>
      <c r="K38" s="14">
        <f>VLOOKUP(J38,$A$13:$D$34,3)</f>
        <v>5</v>
      </c>
      <c r="L38" s="14">
        <f>MOD((I38-1),21)+1</f>
        <v>1</v>
      </c>
      <c r="M38" s="14" t="str">
        <f>INDEX($J$2:$L$2,INDEX($E$13:$E$34,INT((I38-1)/21)+1))</f>
        <v>蓝</v>
      </c>
      <c r="N38" s="14" t="str">
        <f>IF(L38&gt;1,"金币","")</f>
        <v/>
      </c>
      <c r="O38" s="14" t="str">
        <f>IF(L38&gt;1,INDEX(挂机升级突破!$BG$49:$BG$69,卡牌消耗!L38),"")</f>
        <v/>
      </c>
      <c r="P38" s="14" t="str">
        <f>IF(L38&gt;1,INDEX(价值概述!$A$4:$A$8,INDEX(挂机升级突破!$AQ$65:$AQ$85,卡牌消耗!L38)),"")</f>
        <v/>
      </c>
      <c r="Q38" s="14" t="str">
        <f>IF(L38&gt;1,INDEX(挂机升级突破!$AT$65:$AX$85,卡牌消耗!L38,INDEX(挂机升级突破!$AQ$65:$AQ$85,卡牌消耗!L38)),"")</f>
        <v/>
      </c>
      <c r="R38" s="14" t="str">
        <f>IF(INDEX(挂机升级突破!$AR$65:$AR$85,卡牌消耗!L38)&gt;0,INDEX($G$2:$I$2,INDEX(挂机升级突破!$AR$65:$AR$85,卡牌消耗!L38))&amp;M38,"")</f>
        <v/>
      </c>
      <c r="S38" s="14" t="str">
        <f>IF(R38="","",INDEX(挂机升级突破!$AY$65:$BA$85,卡牌消耗!L38,INDEX(挂机升级突破!$AR$65:$AR$85,卡牌消耗!L38)))</f>
        <v/>
      </c>
      <c r="T38" s="14" t="str">
        <f>IF(INDEX(挂机升级突破!$AS$65:$AS$85,卡牌消耗!L38)&gt;0,"灵玉","")</f>
        <v/>
      </c>
      <c r="U38" s="14" t="str">
        <f>IF(INDEX(挂机升级突破!$AS$65:$AS$85,卡牌消耗!L38)&gt;0,INDEX(挂机升级突破!$BD$80:$BD$85,卡牌消耗!L38),"")</f>
        <v/>
      </c>
      <c r="W38" s="72">
        <v>1</v>
      </c>
      <c r="X38" s="72">
        <f>INT((W38-1)/5+1)</f>
        <v>1</v>
      </c>
      <c r="Y38" s="72">
        <f>INDEX($A$38:$A$75,X38)</f>
        <v>1101001</v>
      </c>
      <c r="Z38" s="72">
        <f>MOD(W38-1,5)+1</f>
        <v>1</v>
      </c>
      <c r="AA38" s="72" t="s">
        <v>682</v>
      </c>
      <c r="AB38" s="14">
        <f>INDEX($N$13:$Q$17,Z38,INDEX($C$38:$C$75,X38)-1)</f>
        <v>77825</v>
      </c>
      <c r="AC38" s="72" t="str">
        <f>INDEX($B$38:$B$75,X38)&amp;"碎片"</f>
        <v>常服曹焱兵碎片</v>
      </c>
      <c r="AD38" s="14">
        <f t="shared" ref="AD38:AD69" si="11">INDEX($N$5:$Q$9,Z38,INDEX($C$38:$C$75,X38)-1)</f>
        <v>40</v>
      </c>
      <c r="AS38" s="15"/>
      <c r="AT38" s="14">
        <f>SUM(AV35:AV44)</f>
        <v>125</v>
      </c>
      <c r="AU38" s="61">
        <v>34</v>
      </c>
      <c r="AV38" s="61">
        <v>11</v>
      </c>
      <c r="AW38" s="21">
        <f t="shared" si="9"/>
        <v>8.7999999999999995E-2</v>
      </c>
      <c r="AX38" s="100">
        <f t="shared" si="10"/>
        <v>2538</v>
      </c>
      <c r="AY38" s="61">
        <f>SUM(AX$5:AX38)</f>
        <v>65139</v>
      </c>
    </row>
    <row r="39" spans="1:51" ht="16.5" x14ac:dyDescent="0.2">
      <c r="A39" s="72">
        <v>1101002</v>
      </c>
      <c r="B39" s="72" t="s">
        <v>666</v>
      </c>
      <c r="C39" s="72">
        <v>2</v>
      </c>
      <c r="I39" s="32">
        <v>2</v>
      </c>
      <c r="J39" s="14">
        <f t="shared" ref="J39:J102" si="12">INDEX($A$13:$A$34,INT((I39-1)/21)+1)</f>
        <v>1102001</v>
      </c>
      <c r="K39" s="14">
        <f t="shared" ref="K39:K102" si="13">VLOOKUP(J39,$A$13:$D$34,3)</f>
        <v>5</v>
      </c>
      <c r="L39" s="14">
        <f t="shared" ref="L39:L102" si="14">MOD((I39-1),21)+1</f>
        <v>2</v>
      </c>
      <c r="M39" s="14" t="str">
        <f t="shared" ref="M39:M102" si="15">INDEX($J$2:$L$2,INDEX($E$13:$E$34,INT((I39-1)/21)+1))</f>
        <v>蓝</v>
      </c>
      <c r="N39" s="14" t="str">
        <f t="shared" ref="N39:N59" si="16">IF(L39&gt;1,"金币","")</f>
        <v>金币</v>
      </c>
      <c r="O39" s="14">
        <f>IF(L39&gt;1,INDEX(挂机升级突破!$BG$49:$BG$69,卡牌消耗!L39),"")</f>
        <v>0</v>
      </c>
      <c r="P39" s="14" t="s">
        <v>813</v>
      </c>
      <c r="Q39" s="14">
        <f>ROUND(INDEX(挂机升级突破!$AT$65:$BA$85,卡牌消耗!$L39,MATCH(卡牌消耗!P39,挂机升级突破!$AT$63:$BC$63,0))*INDEX($B$5:$F$5,K39)/5,0)*5</f>
        <v>55</v>
      </c>
      <c r="R39" s="14"/>
      <c r="S39" s="14"/>
      <c r="T39" s="14" t="str">
        <f>IF(INDEX(挂机升级突破!$AS$65:$AS$85,卡牌消耗!L39)&gt;0,"灵玉","")</f>
        <v/>
      </c>
      <c r="U39" s="14" t="str">
        <f>IF(INDEX(挂机升级突破!$AS$65:$AS$85,卡牌消耗!L39)&gt;0,INDEX(挂机升级突破!$BD$80:$BD$85,卡牌消耗!L39),"")</f>
        <v/>
      </c>
      <c r="W39" s="72">
        <v>2</v>
      </c>
      <c r="X39" s="72">
        <f t="shared" ref="X39:X102" si="17">INT((W39-1)/5+1)</f>
        <v>1</v>
      </c>
      <c r="Y39" s="72">
        <f t="shared" ref="Y39:Y102" si="18">INDEX($A$38:$A$75,X39)</f>
        <v>1101001</v>
      </c>
      <c r="Z39" s="72">
        <f t="shared" ref="Z39:Z102" si="19">MOD(W39-1,5)+1</f>
        <v>2</v>
      </c>
      <c r="AA39" s="72" t="s">
        <v>682</v>
      </c>
      <c r="AB39" s="14">
        <f t="shared" ref="AB39:AB102" si="20">INDEX($N$13:$Q$17,Z39,INDEX($C$38:$C$75,X39)-1)</f>
        <v>444175</v>
      </c>
      <c r="AC39" s="72" t="str">
        <f t="shared" ref="AC39:AC102" si="21">INDEX($B$38:$B$75,X39)&amp;"碎片"</f>
        <v>常服曹焱兵碎片</v>
      </c>
      <c r="AD39" s="14">
        <f t="shared" si="11"/>
        <v>80</v>
      </c>
      <c r="AU39" s="61">
        <v>35</v>
      </c>
      <c r="AV39" s="61">
        <v>12</v>
      </c>
      <c r="AW39" s="21">
        <f t="shared" si="9"/>
        <v>9.6000000000000002E-2</v>
      </c>
      <c r="AX39" s="100">
        <f t="shared" si="10"/>
        <v>2769</v>
      </c>
      <c r="AY39" s="61">
        <f>SUM(AX$5:AX39)</f>
        <v>67908</v>
      </c>
    </row>
    <row r="40" spans="1:51" ht="16.5" x14ac:dyDescent="0.2">
      <c r="A40" s="72">
        <v>1101003</v>
      </c>
      <c r="B40" s="72" t="s">
        <v>667</v>
      </c>
      <c r="C40" s="72">
        <v>3</v>
      </c>
      <c r="I40" s="32">
        <v>3</v>
      </c>
      <c r="J40" s="14">
        <f t="shared" si="12"/>
        <v>1102001</v>
      </c>
      <c r="K40" s="14">
        <f t="shared" si="13"/>
        <v>5</v>
      </c>
      <c r="L40" s="14">
        <f t="shared" si="14"/>
        <v>3</v>
      </c>
      <c r="M40" s="14" t="str">
        <f t="shared" si="15"/>
        <v>蓝</v>
      </c>
      <c r="N40" s="14" t="str">
        <f t="shared" si="16"/>
        <v>金币</v>
      </c>
      <c r="O40" s="14">
        <f>IF(L40&gt;1,INDEX(挂机升级突破!$BG$49:$BG$69,卡牌消耗!L40),"")</f>
        <v>0</v>
      </c>
      <c r="P40" s="14" t="s">
        <v>813</v>
      </c>
      <c r="Q40" s="14">
        <f>ROUND(INDEX(挂机升级突破!$AT$65:$BA$85,卡牌消耗!$L40,MATCH(卡牌消耗!P40,挂机升级突破!$AT$63:$BC$63,0))*INDEX($B$5:$F$5,K40)/5,0)*5</f>
        <v>70</v>
      </c>
      <c r="R40" s="14"/>
      <c r="S40" s="14"/>
      <c r="T40" s="14" t="str">
        <f>IF(INDEX(挂机升级突破!$AS$65:$AS$85,卡牌消耗!L40)&gt;0,"灵玉","")</f>
        <v/>
      </c>
      <c r="U40" s="14" t="str">
        <f>IF(INDEX(挂机升级突破!$AS$65:$AS$85,卡牌消耗!L40)&gt;0,INDEX(挂机升级突破!$BD$80:$BD$85,卡牌消耗!L40),"")</f>
        <v/>
      </c>
      <c r="W40" s="72">
        <v>3</v>
      </c>
      <c r="X40" s="72">
        <f t="shared" si="17"/>
        <v>1</v>
      </c>
      <c r="Y40" s="72">
        <f t="shared" si="18"/>
        <v>1101001</v>
      </c>
      <c r="Z40" s="72">
        <f t="shared" si="19"/>
        <v>3</v>
      </c>
      <c r="AA40" s="72" t="s">
        <v>682</v>
      </c>
      <c r="AB40" s="14">
        <f t="shared" si="20"/>
        <v>450425</v>
      </c>
      <c r="AC40" s="72" t="str">
        <f t="shared" si="21"/>
        <v>常服曹焱兵碎片</v>
      </c>
      <c r="AD40" s="14">
        <f t="shared" si="11"/>
        <v>120</v>
      </c>
      <c r="AU40" s="61">
        <v>36</v>
      </c>
      <c r="AV40" s="61">
        <v>13</v>
      </c>
      <c r="AW40" s="21">
        <f t="shared" si="9"/>
        <v>0.104</v>
      </c>
      <c r="AX40" s="100">
        <f t="shared" si="10"/>
        <v>3000</v>
      </c>
      <c r="AY40" s="61">
        <f>SUM(AX$5:AX40)</f>
        <v>70908</v>
      </c>
    </row>
    <row r="41" spans="1:51" ht="16.5" x14ac:dyDescent="0.2">
      <c r="A41" s="72">
        <v>1101004</v>
      </c>
      <c r="B41" s="72" t="s">
        <v>668</v>
      </c>
      <c r="C41" s="72">
        <v>4</v>
      </c>
      <c r="I41" s="32">
        <v>4</v>
      </c>
      <c r="J41" s="14">
        <f t="shared" si="12"/>
        <v>1102001</v>
      </c>
      <c r="K41" s="14">
        <f t="shared" si="13"/>
        <v>5</v>
      </c>
      <c r="L41" s="14">
        <f t="shared" si="14"/>
        <v>4</v>
      </c>
      <c r="M41" s="14" t="str">
        <f t="shared" si="15"/>
        <v>蓝</v>
      </c>
      <c r="N41" s="14" t="str">
        <f t="shared" si="16"/>
        <v>金币</v>
      </c>
      <c r="O41" s="14">
        <f>IF(L41&gt;1,INDEX(挂机升级突破!$BG$49:$BG$69,卡牌消耗!L41),"")</f>
        <v>0</v>
      </c>
      <c r="P41" s="14" t="s">
        <v>814</v>
      </c>
      <c r="Q41" s="14">
        <f>ROUND(INDEX(挂机升级突破!$AT$65:$BA$85,卡牌消耗!$L41,MATCH(卡牌消耗!P41,挂机升级突破!$AT$63:$BC$63,0))*INDEX($B$5:$F$5,K41)/5,0)*5</f>
        <v>0</v>
      </c>
      <c r="R41" s="14"/>
      <c r="S41" s="14"/>
      <c r="T41" s="14" t="str">
        <f>IF(INDEX(挂机升级突破!$AS$65:$AS$85,卡牌消耗!L41)&gt;0,"灵玉","")</f>
        <v/>
      </c>
      <c r="U41" s="14" t="str">
        <f>IF(INDEX(挂机升级突破!$AS$65:$AS$85,卡牌消耗!L41)&gt;0,INDEX(挂机升级突破!$BD$80:$BD$85,卡牌消耗!L41),"")</f>
        <v/>
      </c>
      <c r="W41" s="72">
        <v>4</v>
      </c>
      <c r="X41" s="72">
        <f t="shared" si="17"/>
        <v>1</v>
      </c>
      <c r="Y41" s="72">
        <f t="shared" si="18"/>
        <v>1101001</v>
      </c>
      <c r="Z41" s="72">
        <f t="shared" si="19"/>
        <v>4</v>
      </c>
      <c r="AA41" s="72" t="s">
        <v>682</v>
      </c>
      <c r="AB41" s="14">
        <f t="shared" si="20"/>
        <v>628862.5</v>
      </c>
      <c r="AC41" s="72" t="str">
        <f t="shared" si="21"/>
        <v>常服曹焱兵碎片</v>
      </c>
      <c r="AD41" s="14">
        <f t="shared" si="11"/>
        <v>160</v>
      </c>
      <c r="AU41" s="61">
        <v>37</v>
      </c>
      <c r="AV41" s="61">
        <v>14</v>
      </c>
      <c r="AW41" s="21">
        <f t="shared" si="9"/>
        <v>0.112</v>
      </c>
      <c r="AX41" s="100">
        <f t="shared" si="10"/>
        <v>3231</v>
      </c>
      <c r="AY41" s="61">
        <f>SUM(AX$5:AX41)</f>
        <v>74139</v>
      </c>
    </row>
    <row r="42" spans="1:51" ht="16.5" x14ac:dyDescent="0.2">
      <c r="A42" s="72">
        <v>1101005</v>
      </c>
      <c r="B42" s="72" t="s">
        <v>669</v>
      </c>
      <c r="C42" s="72">
        <v>4</v>
      </c>
      <c r="I42" s="32">
        <v>5</v>
      </c>
      <c r="J42" s="14">
        <f t="shared" si="12"/>
        <v>1102001</v>
      </c>
      <c r="K42" s="14">
        <f t="shared" si="13"/>
        <v>5</v>
      </c>
      <c r="L42" s="14">
        <f t="shared" si="14"/>
        <v>5</v>
      </c>
      <c r="M42" s="14" t="str">
        <f t="shared" si="15"/>
        <v>蓝</v>
      </c>
      <c r="N42" s="14" t="str">
        <f t="shared" si="16"/>
        <v>金币</v>
      </c>
      <c r="O42" s="14">
        <f>IF(L42&gt;1,INDEX(挂机升级突破!$BG$49:$BG$69,卡牌消耗!L42),"")</f>
        <v>0</v>
      </c>
      <c r="P42" s="14" t="s">
        <v>814</v>
      </c>
      <c r="Q42" s="14">
        <f>ROUND(INDEX(挂机升级突破!$AT$65:$BA$85,卡牌消耗!$L42,MATCH(卡牌消耗!P42,挂机升级突破!$AT$63:$BC$63,0))*INDEX($B$5:$F$5,K42)/5,0)*5</f>
        <v>0</v>
      </c>
      <c r="R42" s="14" t="s">
        <v>820</v>
      </c>
      <c r="S42" s="14">
        <f>ROUND(INDEX(挂机升级突破!$AT$65:$BC$85,L42,MATCH(R42,挂机升级突破!$AT$63:$BC$63,0))*INDEX($B$5:$F$5,K42)/5,0)*5</f>
        <v>0</v>
      </c>
      <c r="T42" s="14" t="str">
        <f>IF(INDEX(挂机升级突破!$AS$65:$AS$85,卡牌消耗!L42)&gt;0,"灵玉","")</f>
        <v/>
      </c>
      <c r="U42" s="14" t="str">
        <f>IF(INDEX(挂机升级突破!$AS$65:$AS$85,卡牌消耗!L42)&gt;0,INDEX(挂机升级突破!$BD$80:$BD$85,卡牌消耗!L42),"")</f>
        <v/>
      </c>
      <c r="W42" s="72">
        <v>5</v>
      </c>
      <c r="X42" s="72">
        <f t="shared" si="17"/>
        <v>1</v>
      </c>
      <c r="Y42" s="72">
        <f t="shared" si="18"/>
        <v>1101001</v>
      </c>
      <c r="Z42" s="72">
        <f t="shared" si="19"/>
        <v>5</v>
      </c>
      <c r="AA42" s="72" t="s">
        <v>682</v>
      </c>
      <c r="AB42" s="14">
        <f t="shared" si="20"/>
        <v>999162.5</v>
      </c>
      <c r="AC42" s="72" t="str">
        <f t="shared" si="21"/>
        <v>常服曹焱兵碎片</v>
      </c>
      <c r="AD42" s="14">
        <f t="shared" si="11"/>
        <v>240</v>
      </c>
      <c r="AU42" s="61">
        <v>38</v>
      </c>
      <c r="AV42" s="61">
        <v>15</v>
      </c>
      <c r="AW42" s="21">
        <f t="shared" si="9"/>
        <v>0.12</v>
      </c>
      <c r="AX42" s="100">
        <f t="shared" si="10"/>
        <v>3462</v>
      </c>
      <c r="AY42" s="61">
        <f>SUM(AX$5:AX42)</f>
        <v>77601</v>
      </c>
    </row>
    <row r="43" spans="1:51" ht="16.5" x14ac:dyDescent="0.2">
      <c r="A43" s="72">
        <v>1101006</v>
      </c>
      <c r="B43" s="72" t="s">
        <v>670</v>
      </c>
      <c r="C43" s="72">
        <v>4</v>
      </c>
      <c r="I43" s="32">
        <v>6</v>
      </c>
      <c r="J43" s="14">
        <f t="shared" si="12"/>
        <v>1102001</v>
      </c>
      <c r="K43" s="14">
        <f t="shared" si="13"/>
        <v>5</v>
      </c>
      <c r="L43" s="14">
        <f t="shared" si="14"/>
        <v>6</v>
      </c>
      <c r="M43" s="14" t="str">
        <f t="shared" si="15"/>
        <v>蓝</v>
      </c>
      <c r="N43" s="14" t="str">
        <f t="shared" si="16"/>
        <v>金币</v>
      </c>
      <c r="O43" s="14">
        <f>IF(L43&gt;1,INDEX(挂机升级突破!$BG$49:$BG$69,卡牌消耗!L43),"")</f>
        <v>0</v>
      </c>
      <c r="P43" s="14" t="s">
        <v>814</v>
      </c>
      <c r="Q43" s="14">
        <f>ROUND(INDEX(挂机升级突破!$AT$65:$BA$85,卡牌消耗!$L43,MATCH(卡牌消耗!P43,挂机升级突破!$AT$63:$BC$63,0))*INDEX($B$5:$F$5,K43)/5,0)*5</f>
        <v>25</v>
      </c>
      <c r="R43" s="14" t="s">
        <v>820</v>
      </c>
      <c r="S43" s="14">
        <f>ROUND(INDEX(挂机升级突破!$AT$65:$BC$85,L43,MATCH(R43,挂机升级突破!$AT$63:$BC$63,0))*INDEX($B$5:$F$5,K43)/5,0)*5</f>
        <v>0</v>
      </c>
      <c r="T43" s="14" t="str">
        <f>IF(INDEX(挂机升级突破!$AS$65:$AS$85,卡牌消耗!L43)&gt;0,"灵玉","")</f>
        <v/>
      </c>
      <c r="U43" s="14" t="str">
        <f>IF(INDEX(挂机升级突破!$AS$65:$AS$85,卡牌消耗!L43)&gt;0,INDEX(挂机升级突破!$BD$80:$BD$85,卡牌消耗!L43),"")</f>
        <v/>
      </c>
      <c r="W43" s="72">
        <v>6</v>
      </c>
      <c r="X43" s="72">
        <f t="shared" si="17"/>
        <v>2</v>
      </c>
      <c r="Y43" s="72">
        <f t="shared" si="18"/>
        <v>1101002</v>
      </c>
      <c r="Z43" s="72">
        <f t="shared" si="19"/>
        <v>1</v>
      </c>
      <c r="AA43" s="72" t="s">
        <v>682</v>
      </c>
      <c r="AB43" s="14">
        <f t="shared" si="20"/>
        <v>54477.5</v>
      </c>
      <c r="AC43" s="72" t="str">
        <f t="shared" si="21"/>
        <v>曹玄亮碎片</v>
      </c>
      <c r="AD43" s="14">
        <f t="shared" si="11"/>
        <v>20</v>
      </c>
      <c r="AU43" s="61">
        <v>39</v>
      </c>
      <c r="AV43" s="61">
        <v>16</v>
      </c>
      <c r="AW43" s="21">
        <f t="shared" si="9"/>
        <v>0.128</v>
      </c>
      <c r="AX43" s="100">
        <f t="shared" si="10"/>
        <v>3692</v>
      </c>
      <c r="AY43" s="61">
        <f>SUM(AX$5:AX43)</f>
        <v>81293</v>
      </c>
    </row>
    <row r="44" spans="1:51" ht="16.5" x14ac:dyDescent="0.2">
      <c r="A44" s="72">
        <v>1101007</v>
      </c>
      <c r="B44" s="72" t="s">
        <v>671</v>
      </c>
      <c r="C44" s="72">
        <v>4</v>
      </c>
      <c r="I44" s="32">
        <v>7</v>
      </c>
      <c r="J44" s="14">
        <f t="shared" si="12"/>
        <v>1102001</v>
      </c>
      <c r="K44" s="14">
        <f t="shared" si="13"/>
        <v>5</v>
      </c>
      <c r="L44" s="14">
        <f t="shared" si="14"/>
        <v>7</v>
      </c>
      <c r="M44" s="14" t="str">
        <f t="shared" si="15"/>
        <v>蓝</v>
      </c>
      <c r="N44" s="14" t="str">
        <f t="shared" si="16"/>
        <v>金币</v>
      </c>
      <c r="O44" s="14">
        <f>IF(L44&gt;1,INDEX(挂机升级突破!$BG$49:$BG$69,卡牌消耗!L44),"")</f>
        <v>0</v>
      </c>
      <c r="P44" s="14" t="s">
        <v>815</v>
      </c>
      <c r="Q44" s="14">
        <f>ROUND(INDEX(挂机升级突破!$AT$65:$BA$85,卡牌消耗!$L44,MATCH(卡牌消耗!P44,挂机升级突破!$AT$63:$BC$63,0))*INDEX($B$5:$F$5,K44)/5,0)*5</f>
        <v>0</v>
      </c>
      <c r="R44" s="14" t="s">
        <v>820</v>
      </c>
      <c r="S44" s="14">
        <f>ROUND(INDEX(挂机升级突破!$AT$65:$BC$85,L44,MATCH(R44,挂机升级突破!$AT$63:$BC$63,0))*INDEX($B$5:$F$5,K44)/5,0)*5</f>
        <v>0</v>
      </c>
      <c r="T44" s="14" t="str">
        <f>IF(INDEX(挂机升级突破!$AS$65:$AS$85,卡牌消耗!L44)&gt;0,"灵玉","")</f>
        <v/>
      </c>
      <c r="U44" s="14" t="str">
        <f>IF(INDEX(挂机升级突破!$AS$65:$AS$85,卡牌消耗!L44)&gt;0,INDEX(挂机升级突破!$BD$80:$BD$85,卡牌消耗!L44),"")</f>
        <v/>
      </c>
      <c r="W44" s="72">
        <v>7</v>
      </c>
      <c r="X44" s="72">
        <f t="shared" si="17"/>
        <v>2</v>
      </c>
      <c r="Y44" s="72">
        <f t="shared" si="18"/>
        <v>1101002</v>
      </c>
      <c r="Z44" s="72">
        <f t="shared" si="19"/>
        <v>2</v>
      </c>
      <c r="AA44" s="72" t="s">
        <v>682</v>
      </c>
      <c r="AB44" s="14">
        <f t="shared" si="20"/>
        <v>310922.5</v>
      </c>
      <c r="AC44" s="72" t="str">
        <f t="shared" si="21"/>
        <v>曹玄亮碎片</v>
      </c>
      <c r="AD44" s="14">
        <f t="shared" si="11"/>
        <v>40</v>
      </c>
      <c r="AU44" s="61">
        <v>40</v>
      </c>
      <c r="AV44" s="61">
        <v>17</v>
      </c>
      <c r="AW44" s="21">
        <f t="shared" si="9"/>
        <v>0.13600000000000001</v>
      </c>
      <c r="AX44" s="100">
        <f t="shared" si="10"/>
        <v>3923</v>
      </c>
      <c r="AY44" s="61">
        <f>SUM(AX$5:AX44)</f>
        <v>85216</v>
      </c>
    </row>
    <row r="45" spans="1:51" ht="16.5" x14ac:dyDescent="0.2">
      <c r="A45" s="72">
        <v>1101008</v>
      </c>
      <c r="B45" s="72" t="s">
        <v>672</v>
      </c>
      <c r="C45" s="72">
        <v>2</v>
      </c>
      <c r="I45" s="32">
        <v>8</v>
      </c>
      <c r="J45" s="14">
        <f t="shared" si="12"/>
        <v>1102001</v>
      </c>
      <c r="K45" s="14">
        <f t="shared" si="13"/>
        <v>5</v>
      </c>
      <c r="L45" s="14">
        <f t="shared" si="14"/>
        <v>8</v>
      </c>
      <c r="M45" s="14" t="str">
        <f t="shared" si="15"/>
        <v>蓝</v>
      </c>
      <c r="N45" s="14" t="str">
        <f t="shared" si="16"/>
        <v>金币</v>
      </c>
      <c r="O45" s="14">
        <f>IF(L45&gt;1,INDEX(挂机升级突破!$BG$49:$BG$69,卡牌消耗!L45),"")</f>
        <v>0</v>
      </c>
      <c r="P45" s="14" t="s">
        <v>815</v>
      </c>
      <c r="Q45" s="14">
        <f>ROUND(INDEX(挂机升级突破!$AT$65:$BA$85,卡牌消耗!$L45,MATCH(卡牌消耗!P45,挂机升级突破!$AT$63:$BC$63,0))*INDEX($B$5:$F$5,K45)/5,0)*5</f>
        <v>0</v>
      </c>
      <c r="R45" s="14" t="s">
        <v>820</v>
      </c>
      <c r="S45" s="14">
        <f>ROUND(INDEX(挂机升级突破!$AT$65:$BC$85,L45,MATCH(R45,挂机升级突破!$AT$63:$BC$63,0))*INDEX($B$5:$F$5,K45)/5,0)*5</f>
        <v>10</v>
      </c>
      <c r="T45" s="14" t="str">
        <f>IF(INDEX(挂机升级突破!$AS$65:$AS$85,卡牌消耗!L45)&gt;0,"灵玉","")</f>
        <v/>
      </c>
      <c r="U45" s="14" t="str">
        <f>IF(INDEX(挂机升级突破!$AS$65:$AS$85,卡牌消耗!L45)&gt;0,INDEX(挂机升级突破!$BD$80:$BD$85,卡牌消耗!L45),"")</f>
        <v/>
      </c>
      <c r="W45" s="72">
        <v>8</v>
      </c>
      <c r="X45" s="72">
        <f t="shared" si="17"/>
        <v>2</v>
      </c>
      <c r="Y45" s="72">
        <f t="shared" si="18"/>
        <v>1101002</v>
      </c>
      <c r="Z45" s="72">
        <f t="shared" si="19"/>
        <v>3</v>
      </c>
      <c r="AA45" s="72" t="s">
        <v>682</v>
      </c>
      <c r="AB45" s="14">
        <f t="shared" si="20"/>
        <v>315297.5</v>
      </c>
      <c r="AC45" s="72" t="str">
        <f t="shared" si="21"/>
        <v>曹玄亮碎片</v>
      </c>
      <c r="AD45" s="14">
        <f t="shared" si="11"/>
        <v>80</v>
      </c>
      <c r="AS45" s="61" t="s">
        <v>522</v>
      </c>
      <c r="AT45" s="61">
        <v>5</v>
      </c>
      <c r="AU45" s="61">
        <v>41</v>
      </c>
      <c r="AV45" s="61">
        <v>10</v>
      </c>
      <c r="AW45" s="21">
        <f t="shared" ref="AW45:AW54" si="22">AV45/AT$48</f>
        <v>6.8493150684931503E-2</v>
      </c>
      <c r="AX45" s="61">
        <f>INT(AT$46*AW45)</f>
        <v>2117</v>
      </c>
      <c r="AY45" s="61">
        <f>SUM(AX$5:AX45)</f>
        <v>87333</v>
      </c>
    </row>
    <row r="46" spans="1:51" ht="16.5" x14ac:dyDescent="0.2">
      <c r="A46" s="72">
        <v>1101009</v>
      </c>
      <c r="B46" s="72" t="s">
        <v>673</v>
      </c>
      <c r="C46" s="72">
        <v>3</v>
      </c>
      <c r="I46" s="32">
        <v>9</v>
      </c>
      <c r="J46" s="14">
        <f t="shared" si="12"/>
        <v>1102001</v>
      </c>
      <c r="K46" s="14">
        <f t="shared" si="13"/>
        <v>5</v>
      </c>
      <c r="L46" s="14">
        <f t="shared" si="14"/>
        <v>9</v>
      </c>
      <c r="M46" s="14" t="str">
        <f t="shared" si="15"/>
        <v>蓝</v>
      </c>
      <c r="N46" s="14" t="str">
        <f t="shared" si="16"/>
        <v>金币</v>
      </c>
      <c r="O46" s="14">
        <f>IF(L46&gt;1,INDEX(挂机升级突破!$BG$49:$BG$69,卡牌消耗!L46),"")</f>
        <v>0</v>
      </c>
      <c r="P46" s="14" t="s">
        <v>815</v>
      </c>
      <c r="Q46" s="14">
        <f>ROUND(INDEX(挂机升级突破!$AT$65:$BA$85,卡牌消耗!$L46,MATCH(卡牌消耗!P46,挂机升级突破!$AT$63:$BC$63,0))*INDEX($B$5:$F$5,K46)/5,0)*5</f>
        <v>0</v>
      </c>
      <c r="R46" s="14" t="s">
        <v>821</v>
      </c>
      <c r="S46" s="14">
        <f>ROUND(INDEX(挂机升级突破!$AT$65:$BC$85,L46,MATCH(R46,挂机升级突破!$AT$63:$BC$63,0))*INDEX($B$5:$F$5,K46)/5,0)*5</f>
        <v>0</v>
      </c>
      <c r="T46" s="14" t="str">
        <f>IF(INDEX(挂机升级突破!$AS$65:$AS$85,卡牌消耗!L46)&gt;0,"灵玉","")</f>
        <v/>
      </c>
      <c r="U46" s="14" t="str">
        <f>IF(INDEX(挂机升级突破!$AS$65:$AS$85,卡牌消耗!L46)&gt;0,INDEX(挂机升级突破!$BD$80:$BD$85,卡牌消耗!L46),"")</f>
        <v/>
      </c>
      <c r="W46" s="72">
        <v>9</v>
      </c>
      <c r="X46" s="72">
        <f t="shared" si="17"/>
        <v>2</v>
      </c>
      <c r="Y46" s="72">
        <f t="shared" si="18"/>
        <v>1101002</v>
      </c>
      <c r="Z46" s="72">
        <f t="shared" si="19"/>
        <v>4</v>
      </c>
      <c r="AA46" s="72" t="s">
        <v>682</v>
      </c>
      <c r="AB46" s="14">
        <f t="shared" si="20"/>
        <v>440203.75</v>
      </c>
      <c r="AC46" s="72" t="str">
        <f t="shared" si="21"/>
        <v>曹玄亮碎片</v>
      </c>
      <c r="AD46" s="14">
        <f t="shared" si="11"/>
        <v>120</v>
      </c>
      <c r="AS46" s="14" t="str">
        <f>INDEX($AF$5:$AF$19,AT45)</f>
        <v>40~50</v>
      </c>
      <c r="AT46" s="14">
        <f>INDEX($AO$5:$AO$19,AT45)</f>
        <v>30921</v>
      </c>
      <c r="AU46" s="61">
        <v>42</v>
      </c>
      <c r="AV46" s="61">
        <v>11</v>
      </c>
      <c r="AW46" s="21">
        <f t="shared" si="22"/>
        <v>7.5342465753424653E-2</v>
      </c>
      <c r="AX46" s="100">
        <f t="shared" ref="AX46:AX54" si="23">INT(AT$46*AW46)</f>
        <v>2329</v>
      </c>
      <c r="AY46" s="61">
        <f>SUM(AX$5:AX46)</f>
        <v>89662</v>
      </c>
    </row>
    <row r="47" spans="1:51" ht="16.5" x14ac:dyDescent="0.2">
      <c r="A47" s="72">
        <v>1101010</v>
      </c>
      <c r="B47" s="72" t="s">
        <v>674</v>
      </c>
      <c r="C47" s="72">
        <v>4</v>
      </c>
      <c r="I47" s="32">
        <v>10</v>
      </c>
      <c r="J47" s="14">
        <f t="shared" si="12"/>
        <v>1102001</v>
      </c>
      <c r="K47" s="14">
        <f t="shared" si="13"/>
        <v>5</v>
      </c>
      <c r="L47" s="14">
        <f t="shared" si="14"/>
        <v>10</v>
      </c>
      <c r="M47" s="14" t="str">
        <f t="shared" si="15"/>
        <v>蓝</v>
      </c>
      <c r="N47" s="14" t="str">
        <f t="shared" si="16"/>
        <v>金币</v>
      </c>
      <c r="O47" s="14">
        <f>IF(L47&gt;1,INDEX(挂机升级突破!$BG$49:$BG$69,卡牌消耗!L47),"")</f>
        <v>0</v>
      </c>
      <c r="P47" s="14" t="s">
        <v>815</v>
      </c>
      <c r="Q47" s="14">
        <f>ROUND(INDEX(挂机升级突破!$AT$65:$BA$85,卡牌消耗!$L47,MATCH(卡牌消耗!P47,挂机升级突破!$AT$63:$BC$63,0))*INDEX($B$5:$F$5,K47)/5,0)*5</f>
        <v>0</v>
      </c>
      <c r="R47" s="14" t="s">
        <v>821</v>
      </c>
      <c r="S47" s="14">
        <f>ROUND(INDEX(挂机升级突破!$AT$65:$BC$85,L47,MATCH(R47,挂机升级突破!$AT$63:$BC$63,0))*INDEX($B$5:$F$5,K47)/5,0)*5</f>
        <v>0</v>
      </c>
      <c r="T47" s="14" t="str">
        <f>IF(INDEX(挂机升级突破!$AS$65:$AS$85,卡牌消耗!L47)&gt;0,"灵玉","")</f>
        <v/>
      </c>
      <c r="U47" s="14" t="str">
        <f>IF(INDEX(挂机升级突破!$AS$65:$AS$85,卡牌消耗!L47)&gt;0,INDEX(挂机升级突破!$BD$80:$BD$85,卡牌消耗!L47),"")</f>
        <v/>
      </c>
      <c r="W47" s="72">
        <v>10</v>
      </c>
      <c r="X47" s="72">
        <f t="shared" si="17"/>
        <v>2</v>
      </c>
      <c r="Y47" s="72">
        <f t="shared" si="18"/>
        <v>1101002</v>
      </c>
      <c r="Z47" s="72">
        <f t="shared" si="19"/>
        <v>5</v>
      </c>
      <c r="AA47" s="72" t="s">
        <v>682</v>
      </c>
      <c r="AB47" s="14">
        <f t="shared" si="20"/>
        <v>699413.75</v>
      </c>
      <c r="AC47" s="72" t="str">
        <f t="shared" si="21"/>
        <v>曹玄亮碎片</v>
      </c>
      <c r="AD47" s="14">
        <f t="shared" si="11"/>
        <v>160</v>
      </c>
      <c r="AS47" s="61" t="s">
        <v>520</v>
      </c>
      <c r="AT47" s="14">
        <f>INDEX($AP$5:$AP$19,AT45)</f>
        <v>3.5</v>
      </c>
      <c r="AU47" s="61">
        <v>43</v>
      </c>
      <c r="AV47" s="61">
        <v>12</v>
      </c>
      <c r="AW47" s="21">
        <f t="shared" si="22"/>
        <v>8.2191780821917804E-2</v>
      </c>
      <c r="AX47" s="100">
        <f t="shared" si="23"/>
        <v>2541</v>
      </c>
      <c r="AY47" s="61">
        <f>SUM(AX$5:AX47)</f>
        <v>92203</v>
      </c>
    </row>
    <row r="48" spans="1:51" ht="16.5" x14ac:dyDescent="0.2">
      <c r="A48" s="72">
        <v>1101011</v>
      </c>
      <c r="B48" s="72" t="s">
        <v>656</v>
      </c>
      <c r="C48" s="72">
        <v>3</v>
      </c>
      <c r="I48" s="32">
        <v>11</v>
      </c>
      <c r="J48" s="14">
        <f t="shared" si="12"/>
        <v>1102001</v>
      </c>
      <c r="K48" s="14">
        <f t="shared" si="13"/>
        <v>5</v>
      </c>
      <c r="L48" s="14">
        <f t="shared" si="14"/>
        <v>11</v>
      </c>
      <c r="M48" s="14" t="str">
        <f t="shared" si="15"/>
        <v>蓝</v>
      </c>
      <c r="N48" s="14" t="str">
        <f t="shared" si="16"/>
        <v>金币</v>
      </c>
      <c r="O48" s="14">
        <f>IF(L48&gt;1,INDEX(挂机升级突破!$BG$49:$BG$69,卡牌消耗!L48),"")</f>
        <v>0</v>
      </c>
      <c r="P48" s="14" t="s">
        <v>816</v>
      </c>
      <c r="Q48" s="14">
        <f>ROUND(INDEX(挂机升级突破!$AT$65:$BA$85,卡牌消耗!$L48,MATCH(卡牌消耗!P48,挂机升级突破!$AT$63:$BC$63,0))*INDEX($B$5:$F$5,K48)/5,0)*5</f>
        <v>0</v>
      </c>
      <c r="R48" s="14" t="s">
        <v>821</v>
      </c>
      <c r="S48" s="14">
        <f>ROUND(INDEX(挂机升级突破!$AT$65:$BC$85,L48,MATCH(R48,挂机升级突破!$AT$63:$BC$63,0))*INDEX($B$5:$F$5,K48)/5,0)*5</f>
        <v>0</v>
      </c>
      <c r="T48" s="14" t="str">
        <f>IF(INDEX(挂机升级突破!$AS$65:$AS$85,卡牌消耗!L48)&gt;0,"灵玉","")</f>
        <v/>
      </c>
      <c r="U48" s="14" t="str">
        <f>IF(INDEX(挂机升级突破!$AS$65:$AS$85,卡牌消耗!L48)&gt;0,INDEX(挂机升级突破!$BD$80:$BD$85,卡牌消耗!L48),"")</f>
        <v/>
      </c>
      <c r="W48" s="72">
        <v>11</v>
      </c>
      <c r="X48" s="72">
        <f t="shared" si="17"/>
        <v>3</v>
      </c>
      <c r="Y48" s="72">
        <f t="shared" si="18"/>
        <v>1101003</v>
      </c>
      <c r="Z48" s="72">
        <f t="shared" si="19"/>
        <v>1</v>
      </c>
      <c r="AA48" s="72" t="s">
        <v>682</v>
      </c>
      <c r="AB48" s="14">
        <f t="shared" si="20"/>
        <v>77825</v>
      </c>
      <c r="AC48" s="72" t="str">
        <f t="shared" si="21"/>
        <v>战斗夏铃碎片</v>
      </c>
      <c r="AD48" s="14">
        <f t="shared" si="11"/>
        <v>40</v>
      </c>
      <c r="AS48" s="15"/>
      <c r="AT48" s="14">
        <f>SUM(AV45:AV54)</f>
        <v>146</v>
      </c>
      <c r="AU48" s="61">
        <v>44</v>
      </c>
      <c r="AV48" s="61">
        <v>13</v>
      </c>
      <c r="AW48" s="21">
        <f t="shared" si="22"/>
        <v>8.9041095890410954E-2</v>
      </c>
      <c r="AX48" s="100">
        <f t="shared" si="23"/>
        <v>2753</v>
      </c>
      <c r="AY48" s="61">
        <f>SUM(AX$5:AX48)</f>
        <v>94956</v>
      </c>
    </row>
    <row r="49" spans="1:51" ht="16.5" x14ac:dyDescent="0.2">
      <c r="A49" s="72">
        <v>1101012</v>
      </c>
      <c r="B49" s="72" t="s">
        <v>675</v>
      </c>
      <c r="C49" s="72">
        <v>3</v>
      </c>
      <c r="I49" s="32">
        <v>12</v>
      </c>
      <c r="J49" s="14">
        <f t="shared" si="12"/>
        <v>1102001</v>
      </c>
      <c r="K49" s="14">
        <f t="shared" si="13"/>
        <v>5</v>
      </c>
      <c r="L49" s="14">
        <f t="shared" si="14"/>
        <v>12</v>
      </c>
      <c r="M49" s="14" t="str">
        <f t="shared" si="15"/>
        <v>蓝</v>
      </c>
      <c r="N49" s="14" t="str">
        <f t="shared" si="16"/>
        <v>金币</v>
      </c>
      <c r="O49" s="14">
        <f>IF(L49&gt;1,INDEX(挂机升级突破!$BG$49:$BG$69,卡牌消耗!L49),"")</f>
        <v>0</v>
      </c>
      <c r="P49" s="14" t="s">
        <v>816</v>
      </c>
      <c r="Q49" s="14">
        <f>ROUND(INDEX(挂机升级突破!$AT$65:$BA$85,卡牌消耗!$L49,MATCH(卡牌消耗!P49,挂机升级突破!$AT$63:$BC$63,0))*INDEX($B$5:$F$5,K49)/5,0)*5</f>
        <v>0</v>
      </c>
      <c r="R49" s="14" t="s">
        <v>821</v>
      </c>
      <c r="S49" s="14">
        <f>ROUND(INDEX(挂机升级突破!$AT$65:$BC$85,L49,MATCH(R49,挂机升级突破!$AT$63:$BC$63,0))*INDEX($B$5:$F$5,K49)/5,0)*5</f>
        <v>0</v>
      </c>
      <c r="T49" s="14" t="str">
        <f>IF(INDEX(挂机升级突破!$AS$65:$AS$85,卡牌消耗!L49)&gt;0,"灵玉","")</f>
        <v/>
      </c>
      <c r="U49" s="14" t="str">
        <f>IF(INDEX(挂机升级突破!$AS$65:$AS$85,卡牌消耗!L49)&gt;0,INDEX(挂机升级突破!$BD$80:$BD$85,卡牌消耗!L49),"")</f>
        <v/>
      </c>
      <c r="W49" s="72">
        <v>12</v>
      </c>
      <c r="X49" s="72">
        <f t="shared" si="17"/>
        <v>3</v>
      </c>
      <c r="Y49" s="72">
        <f t="shared" si="18"/>
        <v>1101003</v>
      </c>
      <c r="Z49" s="72">
        <f t="shared" si="19"/>
        <v>2</v>
      </c>
      <c r="AA49" s="72" t="s">
        <v>682</v>
      </c>
      <c r="AB49" s="14">
        <f t="shared" si="20"/>
        <v>444175</v>
      </c>
      <c r="AC49" s="72" t="str">
        <f t="shared" si="21"/>
        <v>战斗夏铃碎片</v>
      </c>
      <c r="AD49" s="14">
        <f t="shared" si="11"/>
        <v>80</v>
      </c>
      <c r="AU49" s="61">
        <v>45</v>
      </c>
      <c r="AV49" s="61">
        <v>14</v>
      </c>
      <c r="AW49" s="21">
        <f t="shared" si="22"/>
        <v>9.5890410958904104E-2</v>
      </c>
      <c r="AX49" s="100">
        <f t="shared" si="23"/>
        <v>2965</v>
      </c>
      <c r="AY49" s="61">
        <f>SUM(AX$5:AX49)</f>
        <v>97921</v>
      </c>
    </row>
    <row r="50" spans="1:51" ht="16.5" x14ac:dyDescent="0.2">
      <c r="A50" s="72">
        <v>1101013</v>
      </c>
      <c r="B50" s="72" t="s">
        <v>676</v>
      </c>
      <c r="C50" s="72">
        <v>2</v>
      </c>
      <c r="I50" s="32">
        <v>13</v>
      </c>
      <c r="J50" s="14">
        <f t="shared" si="12"/>
        <v>1102001</v>
      </c>
      <c r="K50" s="14">
        <f t="shared" si="13"/>
        <v>5</v>
      </c>
      <c r="L50" s="14">
        <f t="shared" si="14"/>
        <v>13</v>
      </c>
      <c r="M50" s="14" t="str">
        <f t="shared" si="15"/>
        <v>蓝</v>
      </c>
      <c r="N50" s="14" t="str">
        <f t="shared" si="16"/>
        <v>金币</v>
      </c>
      <c r="O50" s="14">
        <f>IF(L50&gt;1,INDEX(挂机升级突破!$BG$49:$BG$69,卡牌消耗!L50),"")</f>
        <v>0</v>
      </c>
      <c r="P50" s="14" t="s">
        <v>816</v>
      </c>
      <c r="Q50" s="14">
        <f>ROUND(INDEX(挂机升级突破!$AT$65:$BA$85,卡牌消耗!$L50,MATCH(卡牌消耗!P50,挂机升级突破!$AT$63:$BC$63,0))*INDEX($B$5:$F$5,K50)/5,0)*5</f>
        <v>0</v>
      </c>
      <c r="R50" s="14" t="s">
        <v>822</v>
      </c>
      <c r="S50" s="14">
        <f>ROUND(INDEX(挂机升级突破!$AT$65:$BC$85,L50,MATCH(R50,挂机升级突破!$AT$63:$BC$63,0))*INDEX($B$5:$F$5,K50)/5,0)*5</f>
        <v>0</v>
      </c>
      <c r="T50" s="14" t="str">
        <f>IF(INDEX(挂机升级突破!$AS$65:$AS$85,卡牌消耗!L50)&gt;0,"灵玉","")</f>
        <v/>
      </c>
      <c r="U50" s="14" t="str">
        <f>IF(INDEX(挂机升级突破!$AS$65:$AS$85,卡牌消耗!L50)&gt;0,INDEX(挂机升级突破!$BD$80:$BD$85,卡牌消耗!L50),"")</f>
        <v/>
      </c>
      <c r="W50" s="72">
        <v>13</v>
      </c>
      <c r="X50" s="72">
        <f t="shared" si="17"/>
        <v>3</v>
      </c>
      <c r="Y50" s="72">
        <f t="shared" si="18"/>
        <v>1101003</v>
      </c>
      <c r="Z50" s="72">
        <f t="shared" si="19"/>
        <v>3</v>
      </c>
      <c r="AA50" s="72" t="s">
        <v>682</v>
      </c>
      <c r="AB50" s="14">
        <f t="shared" si="20"/>
        <v>450425</v>
      </c>
      <c r="AC50" s="72" t="str">
        <f t="shared" si="21"/>
        <v>战斗夏铃碎片</v>
      </c>
      <c r="AD50" s="14">
        <f t="shared" si="11"/>
        <v>120</v>
      </c>
      <c r="AU50" s="61">
        <v>46</v>
      </c>
      <c r="AV50" s="61">
        <v>15</v>
      </c>
      <c r="AW50" s="21">
        <f t="shared" si="22"/>
        <v>0.10273972602739725</v>
      </c>
      <c r="AX50" s="100">
        <f t="shared" si="23"/>
        <v>3176</v>
      </c>
      <c r="AY50" s="61">
        <f>SUM(AX$5:AX50)</f>
        <v>101097</v>
      </c>
    </row>
    <row r="51" spans="1:51" ht="16.5" x14ac:dyDescent="0.2">
      <c r="A51" s="72">
        <v>1101014</v>
      </c>
      <c r="B51" s="72" t="s">
        <v>677</v>
      </c>
      <c r="C51" s="72">
        <v>3</v>
      </c>
      <c r="I51" s="32">
        <v>14</v>
      </c>
      <c r="J51" s="14">
        <f t="shared" si="12"/>
        <v>1102001</v>
      </c>
      <c r="K51" s="14">
        <f t="shared" si="13"/>
        <v>5</v>
      </c>
      <c r="L51" s="14">
        <f t="shared" si="14"/>
        <v>14</v>
      </c>
      <c r="M51" s="14" t="str">
        <f t="shared" si="15"/>
        <v>蓝</v>
      </c>
      <c r="N51" s="14" t="str">
        <f t="shared" si="16"/>
        <v>金币</v>
      </c>
      <c r="O51" s="14">
        <f>IF(L51&gt;1,INDEX(挂机升级突破!$BG$49:$BG$69,卡牌消耗!L51),"")</f>
        <v>0</v>
      </c>
      <c r="P51" s="14" t="s">
        <v>816</v>
      </c>
      <c r="Q51" s="14">
        <f>ROUND(INDEX(挂机升级突破!$AT$65:$BA$85,卡牌消耗!$L51,MATCH(卡牌消耗!P51,挂机升级突破!$AT$63:$BC$63,0))*INDEX($B$5:$F$5,K51)/5,0)*5</f>
        <v>0</v>
      </c>
      <c r="R51" s="14" t="s">
        <v>822</v>
      </c>
      <c r="S51" s="14">
        <f>ROUND(INDEX(挂机升级突破!$AT$65:$BC$85,L51,MATCH(R51,挂机升级突破!$AT$63:$BC$63,0))*INDEX($B$5:$F$5,K51)/5,0)*5</f>
        <v>0</v>
      </c>
      <c r="T51" s="14" t="str">
        <f>IF(INDEX(挂机升级突破!$AS$65:$AS$85,卡牌消耗!L51)&gt;0,"灵玉","")</f>
        <v/>
      </c>
      <c r="U51" s="14" t="str">
        <f>IF(INDEX(挂机升级突破!$AS$65:$AS$85,卡牌消耗!L51)&gt;0,INDEX(挂机升级突破!$BD$80:$BD$85,卡牌消耗!L51),"")</f>
        <v/>
      </c>
      <c r="W51" s="72">
        <v>14</v>
      </c>
      <c r="X51" s="72">
        <f t="shared" si="17"/>
        <v>3</v>
      </c>
      <c r="Y51" s="72">
        <f t="shared" si="18"/>
        <v>1101003</v>
      </c>
      <c r="Z51" s="72">
        <f t="shared" si="19"/>
        <v>4</v>
      </c>
      <c r="AA51" s="72" t="s">
        <v>682</v>
      </c>
      <c r="AB51" s="14">
        <f t="shared" si="20"/>
        <v>628862.5</v>
      </c>
      <c r="AC51" s="72" t="str">
        <f t="shared" si="21"/>
        <v>战斗夏铃碎片</v>
      </c>
      <c r="AD51" s="14">
        <f t="shared" si="11"/>
        <v>160</v>
      </c>
      <c r="AU51" s="61">
        <v>47</v>
      </c>
      <c r="AV51" s="61">
        <v>16</v>
      </c>
      <c r="AW51" s="21">
        <f t="shared" si="22"/>
        <v>0.1095890410958904</v>
      </c>
      <c r="AX51" s="100">
        <f t="shared" si="23"/>
        <v>3388</v>
      </c>
      <c r="AY51" s="61">
        <f>SUM(AX$5:AX51)</f>
        <v>104485</v>
      </c>
    </row>
    <row r="52" spans="1:51" ht="16.5" x14ac:dyDescent="0.2">
      <c r="A52" s="72">
        <v>1101015</v>
      </c>
      <c r="B52" s="72" t="s">
        <v>678</v>
      </c>
      <c r="C52" s="72">
        <v>2</v>
      </c>
      <c r="I52" s="32">
        <v>15</v>
      </c>
      <c r="J52" s="14">
        <f t="shared" si="12"/>
        <v>1102001</v>
      </c>
      <c r="K52" s="14">
        <f t="shared" si="13"/>
        <v>5</v>
      </c>
      <c r="L52" s="14">
        <f t="shared" si="14"/>
        <v>15</v>
      </c>
      <c r="M52" s="14" t="str">
        <f t="shared" si="15"/>
        <v>蓝</v>
      </c>
      <c r="N52" s="14" t="str">
        <f t="shared" si="16"/>
        <v>金币</v>
      </c>
      <c r="O52" s="14">
        <f>IF(L52&gt;1,INDEX(挂机升级突破!$BG$49:$BG$69,卡牌消耗!L52),"")</f>
        <v>0</v>
      </c>
      <c r="P52" s="14" t="s">
        <v>816</v>
      </c>
      <c r="Q52" s="14">
        <f>ROUND(INDEX(挂机升级突破!$AT$65:$BA$85,卡牌消耗!$L52,MATCH(卡牌消耗!P52,挂机升级突破!$AT$63:$BC$63,0))*INDEX($B$5:$F$5,K52)/5,0)*5</f>
        <v>0</v>
      </c>
      <c r="R52" s="14" t="s">
        <v>822</v>
      </c>
      <c r="S52" s="14">
        <f>ROUND(INDEX(挂机升级突破!$AT$65:$BC$85,L52,MATCH(R52,挂机升级突破!$AT$63:$BC$63,0))*INDEX($B$5:$F$5,K52)/5,0)*5</f>
        <v>0</v>
      </c>
      <c r="T52" s="14" t="str">
        <f>IF(INDEX(挂机升级突破!$AS$65:$AS$85,卡牌消耗!L52)&gt;0,"灵玉","")</f>
        <v/>
      </c>
      <c r="U52" s="14" t="str">
        <f>IF(INDEX(挂机升级突破!$AS$65:$AS$85,卡牌消耗!L52)&gt;0,INDEX(挂机升级突破!$BD$80:$BD$85,卡牌消耗!L52),"")</f>
        <v/>
      </c>
      <c r="W52" s="72">
        <v>15</v>
      </c>
      <c r="X52" s="72">
        <f t="shared" si="17"/>
        <v>3</v>
      </c>
      <c r="Y52" s="72">
        <f t="shared" si="18"/>
        <v>1101003</v>
      </c>
      <c r="Z52" s="72">
        <f t="shared" si="19"/>
        <v>5</v>
      </c>
      <c r="AA52" s="72" t="s">
        <v>682</v>
      </c>
      <c r="AB52" s="14">
        <f t="shared" si="20"/>
        <v>999162.5</v>
      </c>
      <c r="AC52" s="72" t="str">
        <f t="shared" si="21"/>
        <v>战斗夏铃碎片</v>
      </c>
      <c r="AD52" s="14">
        <f t="shared" si="11"/>
        <v>240</v>
      </c>
      <c r="AU52" s="61">
        <v>48</v>
      </c>
      <c r="AV52" s="61">
        <v>17</v>
      </c>
      <c r="AW52" s="21">
        <f t="shared" si="22"/>
        <v>0.11643835616438356</v>
      </c>
      <c r="AX52" s="100">
        <f t="shared" si="23"/>
        <v>3600</v>
      </c>
      <c r="AY52" s="61">
        <f>SUM(AX$5:AX52)</f>
        <v>108085</v>
      </c>
    </row>
    <row r="53" spans="1:51" ht="16.5" x14ac:dyDescent="0.2">
      <c r="A53" s="72">
        <v>1101041</v>
      </c>
      <c r="B53" s="72" t="s">
        <v>679</v>
      </c>
      <c r="C53" s="72">
        <v>2</v>
      </c>
      <c r="I53" s="32">
        <v>16</v>
      </c>
      <c r="J53" s="14">
        <f t="shared" si="12"/>
        <v>1102001</v>
      </c>
      <c r="K53" s="14">
        <f t="shared" si="13"/>
        <v>5</v>
      </c>
      <c r="L53" s="14">
        <f t="shared" si="14"/>
        <v>16</v>
      </c>
      <c r="M53" s="14" t="str">
        <f t="shared" si="15"/>
        <v>蓝</v>
      </c>
      <c r="N53" s="14" t="str">
        <f t="shared" si="16"/>
        <v>金币</v>
      </c>
      <c r="O53" s="14">
        <f>IF(L53&gt;1,INDEX(挂机升级突破!$BG$49:$BG$69,卡牌消耗!L53),"")</f>
        <v>0</v>
      </c>
      <c r="P53" s="14" t="str">
        <f>IF(L53&gt;1,INDEX(价值概述!$A$4:$A$8,INDEX(挂机升级突破!$AQ$65:$AQ$85,卡牌消耗!L53)),"")</f>
        <v>紫色基础材料</v>
      </c>
      <c r="Q53" s="14">
        <f>ROUND(INDEX(挂机升级突破!$AT$65:$BA$85,卡牌消耗!$L53,MATCH(卡牌消耗!P53,挂机升级突破!$AT$63:$BC$63,0))*INDEX($B$5:$F$5,K53)/5,0)*5</f>
        <v>25</v>
      </c>
      <c r="R53" s="14" t="s">
        <v>807</v>
      </c>
      <c r="S53" s="14">
        <f>ROUND(INDEX(挂机升级突破!$AT$65:$BC$85,L53,MATCH(R53,挂机升级突破!$AT$63:$BC$63,0))*INDEX($B$5:$F$5,K53)/5,0)*5</f>
        <v>0</v>
      </c>
      <c r="T53" s="14" t="str">
        <f>IF(INDEX(挂机升级突破!$AS$65:$AS$85,卡牌消耗!L53)&gt;0,"灵玉","")</f>
        <v/>
      </c>
      <c r="U53" s="14" t="str">
        <f>IF(INDEX(挂机升级突破!$AS$65:$AS$85,卡牌消耗!L53)&gt;0,INDEX(挂机升级突破!$BD$80:$BD$85,卡牌消耗!L53),"")</f>
        <v/>
      </c>
      <c r="W53" s="72">
        <v>16</v>
      </c>
      <c r="X53" s="72">
        <f t="shared" si="17"/>
        <v>4</v>
      </c>
      <c r="Y53" s="72">
        <f t="shared" si="18"/>
        <v>1101004</v>
      </c>
      <c r="Z53" s="72">
        <f t="shared" si="19"/>
        <v>1</v>
      </c>
      <c r="AA53" s="72" t="s">
        <v>682</v>
      </c>
      <c r="AB53" s="14">
        <f t="shared" si="20"/>
        <v>116737.5</v>
      </c>
      <c r="AC53" s="72" t="str">
        <f t="shared" si="21"/>
        <v>项昆仑碎片</v>
      </c>
      <c r="AD53" s="14">
        <f t="shared" si="11"/>
        <v>80</v>
      </c>
      <c r="AU53" s="61">
        <v>49</v>
      </c>
      <c r="AV53" s="61">
        <v>18</v>
      </c>
      <c r="AW53" s="21">
        <f t="shared" si="22"/>
        <v>0.12328767123287671</v>
      </c>
      <c r="AX53" s="100">
        <f t="shared" si="23"/>
        <v>3812</v>
      </c>
      <c r="AY53" s="61">
        <f>SUM(AX$5:AX53)</f>
        <v>111897</v>
      </c>
    </row>
    <row r="54" spans="1:51" ht="16.5" x14ac:dyDescent="0.2">
      <c r="A54" s="72">
        <v>1102001</v>
      </c>
      <c r="B54" s="72" t="s">
        <v>221</v>
      </c>
      <c r="C54" s="72">
        <v>5</v>
      </c>
      <c r="I54" s="32">
        <v>17</v>
      </c>
      <c r="J54" s="14">
        <f t="shared" si="12"/>
        <v>1102001</v>
      </c>
      <c r="K54" s="14">
        <f t="shared" si="13"/>
        <v>5</v>
      </c>
      <c r="L54" s="14">
        <f t="shared" si="14"/>
        <v>17</v>
      </c>
      <c r="M54" s="14" t="str">
        <f t="shared" si="15"/>
        <v>蓝</v>
      </c>
      <c r="N54" s="14" t="str">
        <f t="shared" si="16"/>
        <v>金币</v>
      </c>
      <c r="O54" s="14">
        <f>IF(L54&gt;1,INDEX(挂机升级突破!$BG$49:$BG$69,卡牌消耗!L54),"")</f>
        <v>0</v>
      </c>
      <c r="P54" s="14" t="str">
        <f>IF(L54&gt;1,INDEX(价值概述!$A$4:$A$8,INDEX(挂机升级突破!$AQ$65:$AQ$85,卡牌消耗!L54)),"")</f>
        <v>紫色基础材料</v>
      </c>
      <c r="Q54" s="14">
        <f>ROUND(INDEX(挂机升级突破!$AT$65:$BA$85,卡牌消耗!$L54,MATCH(卡牌消耗!P54,挂机升级突破!$AT$63:$BC$63,0))*INDEX($B$5:$F$5,K54)/5,0)*5</f>
        <v>40</v>
      </c>
      <c r="R54" s="14" t="s">
        <v>835</v>
      </c>
      <c r="S54" s="14">
        <f>ROUND(INDEX(挂机升级突破!$AT$65:$BC$85,L54,MATCH(R54,挂机升级突破!$AT$63:$BC$63,0))*INDEX($B$5:$F$5,K54)/5,0)*5</f>
        <v>0</v>
      </c>
      <c r="T54" s="14" t="s">
        <v>836</v>
      </c>
      <c r="U54" s="14">
        <f>ROUND(INDEX(挂机升级突破!$AT$65:$BC$85,L54,MATCH(T54,挂机升级突破!$AT$63:$BC$63,0))*INDEX($B$5:$F$5,K54)/5,0)*5</f>
        <v>0</v>
      </c>
      <c r="W54" s="72">
        <v>17</v>
      </c>
      <c r="X54" s="72">
        <f t="shared" si="17"/>
        <v>4</v>
      </c>
      <c r="Y54" s="72">
        <f t="shared" si="18"/>
        <v>1101004</v>
      </c>
      <c r="Z54" s="72">
        <f t="shared" si="19"/>
        <v>2</v>
      </c>
      <c r="AA54" s="72" t="s">
        <v>682</v>
      </c>
      <c r="AB54" s="14">
        <f t="shared" si="20"/>
        <v>666262.5</v>
      </c>
      <c r="AC54" s="72" t="str">
        <f t="shared" si="21"/>
        <v>项昆仑碎片</v>
      </c>
      <c r="AD54" s="14">
        <f t="shared" si="11"/>
        <v>80</v>
      </c>
      <c r="AU54" s="61">
        <v>50</v>
      </c>
      <c r="AV54" s="61">
        <v>20</v>
      </c>
      <c r="AW54" s="21">
        <f t="shared" si="22"/>
        <v>0.13698630136986301</v>
      </c>
      <c r="AX54" s="100">
        <f t="shared" si="23"/>
        <v>4235</v>
      </c>
      <c r="AY54" s="61">
        <f>SUM(AX$5:AX54)</f>
        <v>116132</v>
      </c>
    </row>
    <row r="55" spans="1:51" ht="16.5" x14ac:dyDescent="0.2">
      <c r="A55" s="72">
        <v>1102002</v>
      </c>
      <c r="B55" s="72" t="s">
        <v>222</v>
      </c>
      <c r="C55" s="72">
        <v>3</v>
      </c>
      <c r="I55" s="32">
        <v>18</v>
      </c>
      <c r="J55" s="14">
        <f t="shared" si="12"/>
        <v>1102001</v>
      </c>
      <c r="K55" s="14">
        <f t="shared" si="13"/>
        <v>5</v>
      </c>
      <c r="L55" s="14">
        <f t="shared" si="14"/>
        <v>18</v>
      </c>
      <c r="M55" s="14" t="str">
        <f t="shared" si="15"/>
        <v>蓝</v>
      </c>
      <c r="N55" s="14" t="str">
        <f t="shared" si="16"/>
        <v>金币</v>
      </c>
      <c r="O55" s="14">
        <f>IF(L55&gt;1,INDEX(挂机升级突破!$BG$49:$BG$69,卡牌消耗!L55),"")</f>
        <v>0</v>
      </c>
      <c r="P55" s="14" t="str">
        <f>IF(L55&gt;1,INDEX(价值概述!$A$4:$A$8,INDEX(挂机升级突破!$AQ$65:$AQ$85,卡牌消耗!L55)),"")</f>
        <v>紫色基础材料</v>
      </c>
      <c r="Q55" s="14">
        <f>ROUND(INDEX(挂机升级突破!$AT$65:$BA$85,卡牌消耗!$L55,MATCH(卡牌消耗!P55,挂机升级突破!$AT$63:$BC$63,0))*INDEX($B$5:$F$5,K55)/5,0)*5</f>
        <v>40</v>
      </c>
      <c r="R55" s="14" t="s">
        <v>835</v>
      </c>
      <c r="S55" s="14">
        <f>ROUND(INDEX(挂机升级突破!$AT$65:$BC$85,L55,MATCH(R55,挂机升级突破!$AT$63:$BC$63,0))*INDEX($B$5:$F$5,K55)/5,0)*5</f>
        <v>0</v>
      </c>
      <c r="T55" s="14" t="s">
        <v>836</v>
      </c>
      <c r="U55" s="14">
        <f>ROUND(INDEX(挂机升级突破!$AT$65:$BC$85,L55,MATCH(T55,挂机升级突破!$AT$63:$BC$63,0))*INDEX($B$5:$F$5,K55)/5,0)*5</f>
        <v>0</v>
      </c>
      <c r="W55" s="72">
        <v>18</v>
      </c>
      <c r="X55" s="72">
        <f t="shared" si="17"/>
        <v>4</v>
      </c>
      <c r="Y55" s="72">
        <f t="shared" si="18"/>
        <v>1101004</v>
      </c>
      <c r="Z55" s="72">
        <f t="shared" si="19"/>
        <v>3</v>
      </c>
      <c r="AA55" s="72" t="s">
        <v>682</v>
      </c>
      <c r="AB55" s="14">
        <f t="shared" si="20"/>
        <v>675637.5</v>
      </c>
      <c r="AC55" s="72" t="str">
        <f t="shared" si="21"/>
        <v>项昆仑碎片</v>
      </c>
      <c r="AD55" s="14">
        <f t="shared" si="11"/>
        <v>160</v>
      </c>
      <c r="AS55" s="61" t="s">
        <v>522</v>
      </c>
      <c r="AT55" s="61">
        <v>6</v>
      </c>
      <c r="AU55" s="61">
        <v>51</v>
      </c>
      <c r="AV55" s="61">
        <v>15</v>
      </c>
      <c r="AW55" s="21">
        <f t="shared" ref="AW55:AW64" si="24">AV55/AT$58</f>
        <v>7.6923076923076927E-2</v>
      </c>
      <c r="AX55" s="61">
        <f>INT(AT$56*AW55)</f>
        <v>3115</v>
      </c>
      <c r="AY55" s="61">
        <f>SUM(AX$5:AX55)</f>
        <v>119247</v>
      </c>
    </row>
    <row r="56" spans="1:51" ht="16.5" x14ac:dyDescent="0.2">
      <c r="A56" s="72">
        <v>1102003</v>
      </c>
      <c r="B56" s="72" t="s">
        <v>223</v>
      </c>
      <c r="C56" s="72">
        <v>3</v>
      </c>
      <c r="I56" s="32">
        <v>19</v>
      </c>
      <c r="J56" s="14">
        <f t="shared" si="12"/>
        <v>1102001</v>
      </c>
      <c r="K56" s="14">
        <f t="shared" si="13"/>
        <v>5</v>
      </c>
      <c r="L56" s="14">
        <f t="shared" si="14"/>
        <v>19</v>
      </c>
      <c r="M56" s="14" t="str">
        <f t="shared" si="15"/>
        <v>蓝</v>
      </c>
      <c r="N56" s="14" t="str">
        <f t="shared" si="16"/>
        <v>金币</v>
      </c>
      <c r="O56" s="14">
        <f>IF(L56&gt;1,INDEX(挂机升级突破!$BG$49:$BG$69,卡牌消耗!L56),"")</f>
        <v>0</v>
      </c>
      <c r="P56" s="14" t="str">
        <f>IF(L56&gt;1,INDEX(价值概述!$A$4:$A$8,INDEX(挂机升级突破!$AQ$65:$AQ$85,卡牌消耗!L56)),"")</f>
        <v>紫色基础材料</v>
      </c>
      <c r="Q56" s="14">
        <f>ROUND(INDEX(挂机升级突破!$AT$65:$BA$85,卡牌消耗!$L56,MATCH(卡牌消耗!P56,挂机升级突破!$AT$63:$BC$63,0))*INDEX($B$5:$F$5,K56)/5,0)*5</f>
        <v>40</v>
      </c>
      <c r="R56" s="14" t="s">
        <v>835</v>
      </c>
      <c r="S56" s="14">
        <f>ROUND(INDEX(挂机升级突破!$AT$65:$BC$85,L56,MATCH(R56,挂机升级突破!$AT$63:$BC$63,0))*INDEX($B$5:$F$5,K56)/5,0)*5</f>
        <v>0</v>
      </c>
      <c r="T56" s="14" t="s">
        <v>836</v>
      </c>
      <c r="U56" s="14">
        <f>ROUND(INDEX(挂机升级突破!$AT$65:$BC$85,L56,MATCH(T56,挂机升级突破!$AT$63:$BC$63,0))*INDEX($B$5:$F$5,K56)/5,0)*5</f>
        <v>0</v>
      </c>
      <c r="W56" s="72">
        <v>19</v>
      </c>
      <c r="X56" s="72">
        <f t="shared" si="17"/>
        <v>4</v>
      </c>
      <c r="Y56" s="72">
        <f t="shared" si="18"/>
        <v>1101004</v>
      </c>
      <c r="Z56" s="72">
        <f t="shared" si="19"/>
        <v>4</v>
      </c>
      <c r="AA56" s="72" t="s">
        <v>682</v>
      </c>
      <c r="AB56" s="14">
        <f t="shared" si="20"/>
        <v>943293.75</v>
      </c>
      <c r="AC56" s="72" t="str">
        <f t="shared" si="21"/>
        <v>项昆仑碎片</v>
      </c>
      <c r="AD56" s="14">
        <f t="shared" si="11"/>
        <v>240</v>
      </c>
      <c r="AS56" s="14" t="str">
        <f>INDEX($AF$5:$AF$19,AT55)</f>
        <v>50~60</v>
      </c>
      <c r="AT56" s="14">
        <f>INDEX($AO$5:$AO$19,AT55)</f>
        <v>40500</v>
      </c>
      <c r="AU56" s="61">
        <v>52</v>
      </c>
      <c r="AV56" s="61">
        <v>16</v>
      </c>
      <c r="AW56" s="21">
        <f t="shared" si="24"/>
        <v>8.2051282051282051E-2</v>
      </c>
      <c r="AX56" s="100">
        <f t="shared" ref="AX56:AX64" si="25">INT(AT$56*AW56)</f>
        <v>3323</v>
      </c>
      <c r="AY56" s="61">
        <f>SUM(AX$5:AX56)</f>
        <v>122570</v>
      </c>
    </row>
    <row r="57" spans="1:51" ht="16.5" x14ac:dyDescent="0.2">
      <c r="A57" s="72">
        <v>1102004</v>
      </c>
      <c r="B57" s="72" t="s">
        <v>224</v>
      </c>
      <c r="C57" s="72">
        <v>2</v>
      </c>
      <c r="I57" s="32">
        <v>20</v>
      </c>
      <c r="J57" s="14">
        <f t="shared" si="12"/>
        <v>1102001</v>
      </c>
      <c r="K57" s="14">
        <f t="shared" si="13"/>
        <v>5</v>
      </c>
      <c r="L57" s="14">
        <f t="shared" si="14"/>
        <v>20</v>
      </c>
      <c r="M57" s="14" t="str">
        <f t="shared" si="15"/>
        <v>蓝</v>
      </c>
      <c r="N57" s="14" t="str">
        <f t="shared" si="16"/>
        <v>金币</v>
      </c>
      <c r="O57" s="14">
        <f>IF(L57&gt;1,INDEX(挂机升级突破!$BG$49:$BG$69,卡牌消耗!L57),"")</f>
        <v>0</v>
      </c>
      <c r="P57" s="14" t="str">
        <f>IF(L57&gt;1,INDEX(价值概述!$A$4:$A$8,INDEX(挂机升级突破!$AQ$65:$AQ$85,卡牌消耗!L57)),"")</f>
        <v>紫色基础材料</v>
      </c>
      <c r="Q57" s="14">
        <f>ROUND(INDEX(挂机升级突破!$AT$65:$BA$85,卡牌消耗!$L57,MATCH(卡牌消耗!P57,挂机升级突破!$AT$63:$BC$63,0))*INDEX($B$5:$F$5,K57)/5,0)*5</f>
        <v>65</v>
      </c>
      <c r="R57" s="14" t="s">
        <v>835</v>
      </c>
      <c r="S57" s="14">
        <f>ROUND(INDEX(挂机升级突破!$AT$65:$BC$85,L57,MATCH(R57,挂机升级突破!$AT$63:$BC$63,0))*INDEX($B$5:$F$5,K57)/5,0)*5</f>
        <v>0</v>
      </c>
      <c r="T57" s="14" t="s">
        <v>836</v>
      </c>
      <c r="U57" s="14">
        <f>ROUND(INDEX(挂机升级突破!$AT$65:$BC$85,L57,MATCH(T57,挂机升级突破!$AT$63:$BC$63,0))*INDEX($B$5:$F$5,K57)/5,0)*5</f>
        <v>0</v>
      </c>
      <c r="W57" s="72">
        <v>20</v>
      </c>
      <c r="X57" s="72">
        <f t="shared" si="17"/>
        <v>4</v>
      </c>
      <c r="Y57" s="72">
        <f t="shared" si="18"/>
        <v>1101004</v>
      </c>
      <c r="Z57" s="72">
        <f t="shared" si="19"/>
        <v>5</v>
      </c>
      <c r="AA57" s="72" t="s">
        <v>682</v>
      </c>
      <c r="AB57" s="14">
        <f t="shared" si="20"/>
        <v>1498743.75</v>
      </c>
      <c r="AC57" s="72" t="str">
        <f t="shared" si="21"/>
        <v>项昆仑碎片</v>
      </c>
      <c r="AD57" s="14">
        <f t="shared" si="11"/>
        <v>320</v>
      </c>
      <c r="AS57" s="61" t="s">
        <v>520</v>
      </c>
      <c r="AT57" s="14">
        <f>INDEX($AP$5:$AP$19,AT55)</f>
        <v>4</v>
      </c>
      <c r="AU57" s="61">
        <v>53</v>
      </c>
      <c r="AV57" s="61">
        <v>17</v>
      </c>
      <c r="AW57" s="21">
        <f t="shared" si="24"/>
        <v>8.7179487179487175E-2</v>
      </c>
      <c r="AX57" s="100">
        <f t="shared" si="25"/>
        <v>3530</v>
      </c>
      <c r="AY57" s="61">
        <f>SUM(AX$5:AX57)</f>
        <v>126100</v>
      </c>
    </row>
    <row r="58" spans="1:51" ht="16.5" x14ac:dyDescent="0.2">
      <c r="A58" s="72">
        <v>1102005</v>
      </c>
      <c r="B58" s="72" t="s">
        <v>225</v>
      </c>
      <c r="C58" s="72">
        <v>3</v>
      </c>
      <c r="I58" s="32">
        <v>21</v>
      </c>
      <c r="J58" s="14">
        <f t="shared" si="12"/>
        <v>1102001</v>
      </c>
      <c r="K58" s="14">
        <f t="shared" si="13"/>
        <v>5</v>
      </c>
      <c r="L58" s="14">
        <f t="shared" si="14"/>
        <v>21</v>
      </c>
      <c r="M58" s="14" t="str">
        <f t="shared" si="15"/>
        <v>蓝</v>
      </c>
      <c r="N58" s="14" t="str">
        <f t="shared" si="16"/>
        <v>金币</v>
      </c>
      <c r="O58" s="14">
        <f>IF(L58&gt;1,INDEX(挂机升级突破!$BG$49:$BG$69,卡牌消耗!L58),"")</f>
        <v>0</v>
      </c>
      <c r="P58" s="14" t="str">
        <f>IF(L58&gt;1,INDEX(价值概述!$A$4:$A$8,INDEX(挂机升级突破!$AQ$65:$AQ$85,卡牌消耗!L58)),"")</f>
        <v>紫色基础材料</v>
      </c>
      <c r="Q58" s="14">
        <f>ROUND(INDEX(挂机升级突破!$AT$65:$BA$85,卡牌消耗!$L58,MATCH(卡牌消耗!P58,挂机升级突破!$AT$63:$BC$63,0))*INDEX($B$5:$F$5,K58)/5,0)*5</f>
        <v>65</v>
      </c>
      <c r="R58" s="14" t="s">
        <v>835</v>
      </c>
      <c r="S58" s="14">
        <f>ROUND(INDEX(挂机升级突破!$AT$65:$BC$85,L58,MATCH(R58,挂机升级突破!$AT$63:$BC$63,0))*INDEX($B$5:$F$5,K58)/5,0)*5</f>
        <v>0</v>
      </c>
      <c r="T58" s="14" t="s">
        <v>836</v>
      </c>
      <c r="U58" s="14">
        <f>ROUND(INDEX(挂机升级突破!$AT$65:$BC$85,L58,MATCH(T58,挂机升级突破!$AT$63:$BC$63,0))*INDEX($B$5:$F$5,K58)/5,0)*5</f>
        <v>0</v>
      </c>
      <c r="W58" s="72">
        <v>21</v>
      </c>
      <c r="X58" s="72">
        <f t="shared" si="17"/>
        <v>5</v>
      </c>
      <c r="Y58" s="72">
        <f t="shared" si="18"/>
        <v>1101005</v>
      </c>
      <c r="Z58" s="72">
        <f t="shared" si="19"/>
        <v>1</v>
      </c>
      <c r="AA58" s="72" t="s">
        <v>682</v>
      </c>
      <c r="AB58" s="14">
        <f t="shared" si="20"/>
        <v>116737.5</v>
      </c>
      <c r="AC58" s="72" t="str">
        <f t="shared" si="21"/>
        <v>刘羽禅碎片</v>
      </c>
      <c r="AD58" s="14">
        <f t="shared" si="11"/>
        <v>80</v>
      </c>
      <c r="AS58" s="15"/>
      <c r="AT58" s="14">
        <f>SUM(AV55:AV64)</f>
        <v>195</v>
      </c>
      <c r="AU58" s="61">
        <v>54</v>
      </c>
      <c r="AV58" s="61">
        <v>18</v>
      </c>
      <c r="AW58" s="21">
        <f t="shared" si="24"/>
        <v>9.2307692307692313E-2</v>
      </c>
      <c r="AX58" s="100">
        <f t="shared" si="25"/>
        <v>3738</v>
      </c>
      <c r="AY58" s="61">
        <f>SUM(AX$5:AX58)</f>
        <v>129838</v>
      </c>
    </row>
    <row r="59" spans="1:51" ht="16.5" x14ac:dyDescent="0.2">
      <c r="A59" s="72">
        <v>1102006</v>
      </c>
      <c r="B59" s="72" t="s">
        <v>226</v>
      </c>
      <c r="C59" s="72">
        <v>5</v>
      </c>
      <c r="I59" s="32">
        <v>22</v>
      </c>
      <c r="J59" s="14">
        <f t="shared" si="12"/>
        <v>1102002</v>
      </c>
      <c r="K59" s="14">
        <f t="shared" si="13"/>
        <v>3</v>
      </c>
      <c r="L59" s="14">
        <f t="shared" si="14"/>
        <v>1</v>
      </c>
      <c r="M59" s="14" t="str">
        <f t="shared" si="15"/>
        <v>红</v>
      </c>
      <c r="N59" s="14" t="str">
        <f t="shared" si="16"/>
        <v/>
      </c>
      <c r="O59" s="14" t="str">
        <f>IF(L59&gt;1,INDEX(挂机升级突破!$BG$49:$BG$69,卡牌消耗!L59),"")</f>
        <v/>
      </c>
      <c r="P59" s="14" t="str">
        <f>IF(L59&gt;1,INDEX(价值概述!$A$4:$A$8,INDEX(挂机升级突破!$AQ$65:$AQ$85,卡牌消耗!L59)),"")</f>
        <v/>
      </c>
      <c r="Q59" s="14" t="str">
        <f>IF(L59&gt;1,INDEX(挂机升级突破!$AT$65:$AX$85,卡牌消耗!L59,INDEX(挂机升级突破!$AQ$65:$AQ$85,卡牌消耗!L59)),"")</f>
        <v/>
      </c>
      <c r="R59" s="14" t="str">
        <f>IF(INDEX(挂机升级突破!$AR$65:$AR$85,卡牌消耗!L59)&gt;0,INDEX($G$2:$I$2,INDEX(挂机升级突破!$AR$65:$AR$85,卡牌消耗!L59))&amp;M59,"")</f>
        <v/>
      </c>
      <c r="S59" s="14" t="str">
        <f>IF(R59="","",INDEX(挂机升级突破!$AY$65:$BA$85,卡牌消耗!L59,INDEX(挂机升级突破!$AR$65:$AR$85,卡牌消耗!L59)))</f>
        <v/>
      </c>
      <c r="T59" s="14" t="str">
        <f>IF(INDEX(挂机升级突破!$AS$65:$AS$85,卡牌消耗!L59)&gt;0,"灵玉","")</f>
        <v/>
      </c>
      <c r="U59" s="14" t="str">
        <f>IF(INDEX(挂机升级突破!$AS$65:$AS$85,卡牌消耗!L59)&gt;0,INDEX(挂机升级突破!$BD$80:$BD$85,卡牌消耗!L59),"")</f>
        <v/>
      </c>
      <c r="W59" s="72">
        <v>22</v>
      </c>
      <c r="X59" s="72">
        <f t="shared" si="17"/>
        <v>5</v>
      </c>
      <c r="Y59" s="72">
        <f t="shared" si="18"/>
        <v>1101005</v>
      </c>
      <c r="Z59" s="72">
        <f t="shared" si="19"/>
        <v>2</v>
      </c>
      <c r="AA59" s="72" t="s">
        <v>682</v>
      </c>
      <c r="AB59" s="14">
        <f t="shared" si="20"/>
        <v>666262.5</v>
      </c>
      <c r="AC59" s="72" t="str">
        <f t="shared" si="21"/>
        <v>刘羽禅碎片</v>
      </c>
      <c r="AD59" s="14">
        <f t="shared" si="11"/>
        <v>80</v>
      </c>
      <c r="AU59" s="61">
        <v>55</v>
      </c>
      <c r="AV59" s="61">
        <v>19</v>
      </c>
      <c r="AW59" s="21">
        <f t="shared" si="24"/>
        <v>9.7435897435897437E-2</v>
      </c>
      <c r="AX59" s="100">
        <f t="shared" si="25"/>
        <v>3946</v>
      </c>
      <c r="AY59" s="61">
        <f>SUM(AX$5:AX59)</f>
        <v>133784</v>
      </c>
    </row>
    <row r="60" spans="1:51" ht="16.5" x14ac:dyDescent="0.2">
      <c r="A60" s="72">
        <v>1102007</v>
      </c>
      <c r="B60" s="72" t="s">
        <v>227</v>
      </c>
      <c r="C60" s="72">
        <v>4</v>
      </c>
      <c r="I60" s="32">
        <v>23</v>
      </c>
      <c r="J60" s="14">
        <f t="shared" si="12"/>
        <v>1102002</v>
      </c>
      <c r="K60" s="14">
        <f t="shared" si="13"/>
        <v>3</v>
      </c>
      <c r="L60" s="14">
        <f t="shared" si="14"/>
        <v>2</v>
      </c>
      <c r="M60" s="14" t="str">
        <f t="shared" si="15"/>
        <v>红</v>
      </c>
      <c r="N60" s="14" t="str">
        <f t="shared" ref="N60:N123" si="26">IF(L60&gt;1,"金币","")</f>
        <v>金币</v>
      </c>
      <c r="O60" s="14">
        <f>IF(L60&gt;1,INDEX(挂机升级突破!$BG$49:$BG$69,卡牌消耗!L60),"")</f>
        <v>0</v>
      </c>
      <c r="P60" s="14" t="s">
        <v>252</v>
      </c>
      <c r="Q60" s="14">
        <f>ROUND(INDEX(挂机升级突破!$AT$65:$BA$85,卡牌消耗!$L60,MATCH(卡牌消耗!P60,挂机升级突破!$AT$63:$BC$63,0))*INDEX($B$5:$F$5,K60)/5,0)*5</f>
        <v>45</v>
      </c>
      <c r="R60" s="14"/>
      <c r="S60" s="14"/>
      <c r="T60" s="14" t="str">
        <f>IF(INDEX(挂机升级突破!$AS$65:$AS$85,卡牌消耗!L60)&gt;0,"灵玉","")</f>
        <v/>
      </c>
      <c r="U60" s="14" t="str">
        <f>IF(INDEX(挂机升级突破!$AS$65:$AS$85,卡牌消耗!L60)&gt;0,INDEX(挂机升级突破!$BD$80:$BD$85,卡牌消耗!L60),"")</f>
        <v/>
      </c>
      <c r="W60" s="72">
        <v>23</v>
      </c>
      <c r="X60" s="72">
        <f t="shared" si="17"/>
        <v>5</v>
      </c>
      <c r="Y60" s="72">
        <f t="shared" si="18"/>
        <v>1101005</v>
      </c>
      <c r="Z60" s="72">
        <f t="shared" si="19"/>
        <v>3</v>
      </c>
      <c r="AA60" s="72" t="s">
        <v>682</v>
      </c>
      <c r="AB60" s="14">
        <f t="shared" si="20"/>
        <v>675637.5</v>
      </c>
      <c r="AC60" s="72" t="str">
        <f t="shared" si="21"/>
        <v>刘羽禅碎片</v>
      </c>
      <c r="AD60" s="14">
        <f t="shared" si="11"/>
        <v>160</v>
      </c>
      <c r="AU60" s="61">
        <v>56</v>
      </c>
      <c r="AV60" s="61">
        <v>20</v>
      </c>
      <c r="AW60" s="21">
        <f t="shared" si="24"/>
        <v>0.10256410256410256</v>
      </c>
      <c r="AX60" s="100">
        <f t="shared" si="25"/>
        <v>4153</v>
      </c>
      <c r="AY60" s="61">
        <f>SUM(AX$5:AX60)</f>
        <v>137937</v>
      </c>
    </row>
    <row r="61" spans="1:51" ht="16.5" x14ac:dyDescent="0.2">
      <c r="A61" s="72">
        <v>1102008</v>
      </c>
      <c r="B61" s="72" t="s">
        <v>228</v>
      </c>
      <c r="C61" s="72">
        <v>4</v>
      </c>
      <c r="I61" s="32">
        <v>24</v>
      </c>
      <c r="J61" s="14">
        <f t="shared" si="12"/>
        <v>1102002</v>
      </c>
      <c r="K61" s="14">
        <f t="shared" si="13"/>
        <v>3</v>
      </c>
      <c r="L61" s="14">
        <f t="shared" si="14"/>
        <v>3</v>
      </c>
      <c r="M61" s="14" t="str">
        <f t="shared" si="15"/>
        <v>红</v>
      </c>
      <c r="N61" s="14" t="str">
        <f t="shared" si="26"/>
        <v>金币</v>
      </c>
      <c r="O61" s="14">
        <f>IF(L61&gt;1,INDEX(挂机升级突破!$BG$49:$BG$69,卡牌消耗!L61),"")</f>
        <v>0</v>
      </c>
      <c r="P61" s="14" t="s">
        <v>252</v>
      </c>
      <c r="Q61" s="14">
        <f>ROUND(INDEX(挂机升级突破!$AT$65:$BA$85,卡牌消耗!$L61,MATCH(卡牌消耗!P61,挂机升级突破!$AT$63:$BC$63,0))*INDEX($B$5:$F$5,K61)/5,0)*5</f>
        <v>60</v>
      </c>
      <c r="R61" s="14"/>
      <c r="S61" s="14"/>
      <c r="T61" s="14" t="str">
        <f>IF(INDEX(挂机升级突破!$AS$65:$AS$85,卡牌消耗!L61)&gt;0,"灵玉","")</f>
        <v/>
      </c>
      <c r="U61" s="14" t="str">
        <f>IF(INDEX(挂机升级突破!$AS$65:$AS$85,卡牌消耗!L61)&gt;0,INDEX(挂机升级突破!$BD$80:$BD$85,卡牌消耗!L61),"")</f>
        <v/>
      </c>
      <c r="W61" s="72">
        <v>24</v>
      </c>
      <c r="X61" s="72">
        <f t="shared" si="17"/>
        <v>5</v>
      </c>
      <c r="Y61" s="72">
        <f t="shared" si="18"/>
        <v>1101005</v>
      </c>
      <c r="Z61" s="72">
        <f t="shared" si="19"/>
        <v>4</v>
      </c>
      <c r="AA61" s="72" t="s">
        <v>682</v>
      </c>
      <c r="AB61" s="14">
        <f t="shared" si="20"/>
        <v>943293.75</v>
      </c>
      <c r="AC61" s="72" t="str">
        <f t="shared" si="21"/>
        <v>刘羽禅碎片</v>
      </c>
      <c r="AD61" s="14">
        <f t="shared" si="11"/>
        <v>240</v>
      </c>
      <c r="AU61" s="61">
        <v>57</v>
      </c>
      <c r="AV61" s="61">
        <v>21</v>
      </c>
      <c r="AW61" s="21">
        <f t="shared" si="24"/>
        <v>0.1076923076923077</v>
      </c>
      <c r="AX61" s="100">
        <f t="shared" si="25"/>
        <v>4361</v>
      </c>
      <c r="AY61" s="61">
        <f>SUM(AX$5:AX61)</f>
        <v>142298</v>
      </c>
    </row>
    <row r="62" spans="1:51" ht="16.5" x14ac:dyDescent="0.2">
      <c r="A62" s="72">
        <v>1102009</v>
      </c>
      <c r="B62" s="72" t="s">
        <v>229</v>
      </c>
      <c r="C62" s="72">
        <v>4</v>
      </c>
      <c r="I62" s="32">
        <v>25</v>
      </c>
      <c r="J62" s="14">
        <f t="shared" si="12"/>
        <v>1102002</v>
      </c>
      <c r="K62" s="14">
        <f t="shared" si="13"/>
        <v>3</v>
      </c>
      <c r="L62" s="14">
        <f t="shared" si="14"/>
        <v>4</v>
      </c>
      <c r="M62" s="14" t="str">
        <f t="shared" si="15"/>
        <v>红</v>
      </c>
      <c r="N62" s="14" t="str">
        <f t="shared" si="26"/>
        <v>金币</v>
      </c>
      <c r="O62" s="14">
        <f>IF(L62&gt;1,INDEX(挂机升级突破!$BG$49:$BG$69,卡牌消耗!L62),"")</f>
        <v>0</v>
      </c>
      <c r="P62" s="14" t="s">
        <v>253</v>
      </c>
      <c r="Q62" s="14">
        <f>ROUND(INDEX(挂机升级突破!$AT$65:$BA$85,卡牌消耗!$L62,MATCH(卡牌消耗!P62,挂机升级突破!$AT$63:$BC$63,0))*INDEX($B$5:$F$5,K62)/5,0)*5</f>
        <v>0</v>
      </c>
      <c r="R62" s="14"/>
      <c r="S62" s="14"/>
      <c r="T62" s="14" t="str">
        <f>IF(INDEX(挂机升级突破!$AS$65:$AS$85,卡牌消耗!L62)&gt;0,"灵玉","")</f>
        <v/>
      </c>
      <c r="U62" s="14" t="str">
        <f>IF(INDEX(挂机升级突破!$AS$65:$AS$85,卡牌消耗!L62)&gt;0,INDEX(挂机升级突破!$BD$80:$BD$85,卡牌消耗!L62),"")</f>
        <v/>
      </c>
      <c r="W62" s="72">
        <v>25</v>
      </c>
      <c r="X62" s="72">
        <f t="shared" si="17"/>
        <v>5</v>
      </c>
      <c r="Y62" s="72">
        <f t="shared" si="18"/>
        <v>1101005</v>
      </c>
      <c r="Z62" s="72">
        <f t="shared" si="19"/>
        <v>5</v>
      </c>
      <c r="AA62" s="72" t="s">
        <v>682</v>
      </c>
      <c r="AB62" s="14">
        <f t="shared" si="20"/>
        <v>1498743.75</v>
      </c>
      <c r="AC62" s="72" t="str">
        <f t="shared" si="21"/>
        <v>刘羽禅碎片</v>
      </c>
      <c r="AD62" s="14">
        <f t="shared" si="11"/>
        <v>320</v>
      </c>
      <c r="AU62" s="61">
        <v>58</v>
      </c>
      <c r="AV62" s="61">
        <v>22</v>
      </c>
      <c r="AW62" s="21">
        <f t="shared" si="24"/>
        <v>0.11282051282051282</v>
      </c>
      <c r="AX62" s="100">
        <f t="shared" si="25"/>
        <v>4569</v>
      </c>
      <c r="AY62" s="61">
        <f>SUM(AX$5:AX62)</f>
        <v>146867</v>
      </c>
    </row>
    <row r="63" spans="1:51" ht="16.5" x14ac:dyDescent="0.2">
      <c r="A63" s="72">
        <v>1102010</v>
      </c>
      <c r="B63" s="72" t="s">
        <v>230</v>
      </c>
      <c r="C63" s="72">
        <v>5</v>
      </c>
      <c r="I63" s="32">
        <v>26</v>
      </c>
      <c r="J63" s="14">
        <f t="shared" si="12"/>
        <v>1102002</v>
      </c>
      <c r="K63" s="14">
        <f t="shared" si="13"/>
        <v>3</v>
      </c>
      <c r="L63" s="14">
        <f t="shared" si="14"/>
        <v>5</v>
      </c>
      <c r="M63" s="14" t="str">
        <f t="shared" si="15"/>
        <v>红</v>
      </c>
      <c r="N63" s="14" t="str">
        <f t="shared" si="26"/>
        <v>金币</v>
      </c>
      <c r="O63" s="14">
        <f>IF(L63&gt;1,INDEX(挂机升级突破!$BG$49:$BG$69,卡牌消耗!L63),"")</f>
        <v>0</v>
      </c>
      <c r="P63" s="14" t="s">
        <v>253</v>
      </c>
      <c r="Q63" s="14">
        <f>ROUND(INDEX(挂机升级突破!$AT$65:$BA$85,卡牌消耗!$L63,MATCH(卡牌消耗!P63,挂机升级突破!$AT$63:$BC$63,0))*INDEX($B$5:$F$5,K63)/5,0)*5</f>
        <v>0</v>
      </c>
      <c r="R63" s="14" t="s">
        <v>805</v>
      </c>
      <c r="S63" s="14">
        <f>ROUND(INDEX(挂机升级突破!$AT$65:$BC$85,L63,MATCH(R63,挂机升级突破!$AT$63:$BC$63,0))*INDEX($B$5:$F$5,K63)/5,0)*5</f>
        <v>0</v>
      </c>
      <c r="T63" s="14" t="str">
        <f>IF(INDEX(挂机升级突破!$AS$65:$AS$85,卡牌消耗!L63)&gt;0,"灵玉","")</f>
        <v/>
      </c>
      <c r="U63" s="14" t="str">
        <f>IF(INDEX(挂机升级突破!$AS$65:$AS$85,卡牌消耗!L63)&gt;0,INDEX(挂机升级突破!$BD$80:$BD$85,卡牌消耗!L63),"")</f>
        <v/>
      </c>
      <c r="W63" s="72">
        <v>26</v>
      </c>
      <c r="X63" s="72">
        <f t="shared" si="17"/>
        <v>6</v>
      </c>
      <c r="Y63" s="72">
        <f t="shared" si="18"/>
        <v>1101006</v>
      </c>
      <c r="Z63" s="72">
        <f t="shared" si="19"/>
        <v>1</v>
      </c>
      <c r="AA63" s="72" t="s">
        <v>682</v>
      </c>
      <c r="AB63" s="14">
        <f t="shared" si="20"/>
        <v>116737.5</v>
      </c>
      <c r="AC63" s="72" t="str">
        <f t="shared" si="21"/>
        <v>红莲缇娜碎片</v>
      </c>
      <c r="AD63" s="14">
        <f t="shared" si="11"/>
        <v>80</v>
      </c>
      <c r="AU63" s="61">
        <v>59</v>
      </c>
      <c r="AV63" s="61">
        <v>23</v>
      </c>
      <c r="AW63" s="21">
        <f t="shared" si="24"/>
        <v>0.11794871794871795</v>
      </c>
      <c r="AX63" s="100">
        <f t="shared" si="25"/>
        <v>4776</v>
      </c>
      <c r="AY63" s="61">
        <f>SUM(AX$5:AX63)</f>
        <v>151643</v>
      </c>
    </row>
    <row r="64" spans="1:51" ht="16.5" x14ac:dyDescent="0.2">
      <c r="A64" s="72">
        <v>1102011</v>
      </c>
      <c r="B64" s="72" t="s">
        <v>231</v>
      </c>
      <c r="C64" s="72">
        <v>5</v>
      </c>
      <c r="I64" s="32">
        <v>27</v>
      </c>
      <c r="J64" s="14">
        <f t="shared" si="12"/>
        <v>1102002</v>
      </c>
      <c r="K64" s="14">
        <f t="shared" si="13"/>
        <v>3</v>
      </c>
      <c r="L64" s="14">
        <f t="shared" si="14"/>
        <v>6</v>
      </c>
      <c r="M64" s="14" t="str">
        <f t="shared" si="15"/>
        <v>红</v>
      </c>
      <c r="N64" s="14" t="str">
        <f t="shared" si="26"/>
        <v>金币</v>
      </c>
      <c r="O64" s="14">
        <f>IF(L64&gt;1,INDEX(挂机升级突破!$BG$49:$BG$69,卡牌消耗!L64),"")</f>
        <v>0</v>
      </c>
      <c r="P64" s="14" t="s">
        <v>253</v>
      </c>
      <c r="Q64" s="14">
        <f>ROUND(INDEX(挂机升级突破!$AT$65:$BA$85,卡牌消耗!$L64,MATCH(卡牌消耗!P64,挂机升级突破!$AT$63:$BC$63,0))*INDEX($B$5:$F$5,K64)/5,0)*5</f>
        <v>20</v>
      </c>
      <c r="R64" s="14" t="s">
        <v>805</v>
      </c>
      <c r="S64" s="14">
        <f>ROUND(INDEX(挂机升级突破!$AT$65:$BC$85,L64,MATCH(R64,挂机升级突破!$AT$63:$BC$63,0))*INDEX($B$5:$F$5,K64)/5,0)*5</f>
        <v>0</v>
      </c>
      <c r="T64" s="14" t="str">
        <f>IF(INDEX(挂机升级突破!$AS$65:$AS$85,卡牌消耗!L64)&gt;0,"灵玉","")</f>
        <v/>
      </c>
      <c r="U64" s="14" t="str">
        <f>IF(INDEX(挂机升级突破!$AS$65:$AS$85,卡牌消耗!L64)&gt;0,INDEX(挂机升级突破!$BD$80:$BD$85,卡牌消耗!L64),"")</f>
        <v/>
      </c>
      <c r="W64" s="72">
        <v>27</v>
      </c>
      <c r="X64" s="72">
        <f t="shared" si="17"/>
        <v>6</v>
      </c>
      <c r="Y64" s="72">
        <f t="shared" si="18"/>
        <v>1101006</v>
      </c>
      <c r="Z64" s="72">
        <f t="shared" si="19"/>
        <v>2</v>
      </c>
      <c r="AA64" s="72" t="s">
        <v>682</v>
      </c>
      <c r="AB64" s="14">
        <f t="shared" si="20"/>
        <v>666262.5</v>
      </c>
      <c r="AC64" s="72" t="str">
        <f t="shared" si="21"/>
        <v>红莲缇娜碎片</v>
      </c>
      <c r="AD64" s="14">
        <f t="shared" si="11"/>
        <v>80</v>
      </c>
      <c r="AU64" s="61">
        <v>60</v>
      </c>
      <c r="AV64" s="61">
        <v>24</v>
      </c>
      <c r="AW64" s="21">
        <f t="shared" si="24"/>
        <v>0.12307692307692308</v>
      </c>
      <c r="AX64" s="100">
        <f t="shared" si="25"/>
        <v>4984</v>
      </c>
      <c r="AY64" s="61">
        <f>SUM(AX$5:AX64)</f>
        <v>156627</v>
      </c>
    </row>
    <row r="65" spans="1:51" ht="16.5" x14ac:dyDescent="0.2">
      <c r="A65" s="72">
        <v>1102012</v>
      </c>
      <c r="B65" s="72" t="s">
        <v>232</v>
      </c>
      <c r="C65" s="72">
        <v>5</v>
      </c>
      <c r="I65" s="32">
        <v>28</v>
      </c>
      <c r="J65" s="14">
        <f t="shared" si="12"/>
        <v>1102002</v>
      </c>
      <c r="K65" s="14">
        <f t="shared" si="13"/>
        <v>3</v>
      </c>
      <c r="L65" s="14">
        <f t="shared" si="14"/>
        <v>7</v>
      </c>
      <c r="M65" s="14" t="str">
        <f t="shared" si="15"/>
        <v>红</v>
      </c>
      <c r="N65" s="14" t="str">
        <f t="shared" si="26"/>
        <v>金币</v>
      </c>
      <c r="O65" s="14">
        <f>IF(L65&gt;1,INDEX(挂机升级突破!$BG$49:$BG$69,卡牌消耗!L65),"")</f>
        <v>0</v>
      </c>
      <c r="P65" s="14" t="s">
        <v>254</v>
      </c>
      <c r="Q65" s="14">
        <f>ROUND(INDEX(挂机升级突破!$AT$65:$BA$85,卡牌消耗!$L65,MATCH(卡牌消耗!P65,挂机升级突破!$AT$63:$BC$63,0))*INDEX($B$5:$F$5,K65)/5,0)*5</f>
        <v>0</v>
      </c>
      <c r="R65" s="14" t="s">
        <v>805</v>
      </c>
      <c r="S65" s="14">
        <f>ROUND(INDEX(挂机升级突破!$AT$65:$BC$85,L65,MATCH(R65,挂机升级突破!$AT$63:$BC$63,0))*INDEX($B$5:$F$5,K65)/5,0)*5</f>
        <v>0</v>
      </c>
      <c r="T65" s="14" t="str">
        <f>IF(INDEX(挂机升级突破!$AS$65:$AS$85,卡牌消耗!L65)&gt;0,"灵玉","")</f>
        <v/>
      </c>
      <c r="U65" s="14" t="str">
        <f>IF(INDEX(挂机升级突破!$AS$65:$AS$85,卡牌消耗!L65)&gt;0,INDEX(挂机升级突破!$BD$80:$BD$85,卡牌消耗!L65),"")</f>
        <v/>
      </c>
      <c r="W65" s="72">
        <v>28</v>
      </c>
      <c r="X65" s="72">
        <f t="shared" si="17"/>
        <v>6</v>
      </c>
      <c r="Y65" s="72">
        <f t="shared" si="18"/>
        <v>1101006</v>
      </c>
      <c r="Z65" s="72">
        <f t="shared" si="19"/>
        <v>3</v>
      </c>
      <c r="AA65" s="72" t="s">
        <v>682</v>
      </c>
      <c r="AB65" s="14">
        <f t="shared" si="20"/>
        <v>675637.5</v>
      </c>
      <c r="AC65" s="72" t="str">
        <f t="shared" si="21"/>
        <v>红莲缇娜碎片</v>
      </c>
      <c r="AD65" s="14">
        <f t="shared" si="11"/>
        <v>160</v>
      </c>
      <c r="AS65" s="61" t="s">
        <v>522</v>
      </c>
      <c r="AT65" s="61">
        <v>7</v>
      </c>
      <c r="AU65" s="61">
        <v>61</v>
      </c>
      <c r="AV65" s="61">
        <v>15</v>
      </c>
      <c r="AW65" s="21">
        <f t="shared" ref="AW65:AW74" si="27">AV65/AT$68</f>
        <v>7.6923076923076927E-2</v>
      </c>
      <c r="AX65" s="61">
        <f>INT(AT$66*AW65)</f>
        <v>3415</v>
      </c>
      <c r="AY65" s="61">
        <f>SUM(AX$5:AX65)</f>
        <v>160042</v>
      </c>
    </row>
    <row r="66" spans="1:51" ht="16.5" x14ac:dyDescent="0.2">
      <c r="A66" s="72">
        <v>1102013</v>
      </c>
      <c r="B66" s="72" t="s">
        <v>233</v>
      </c>
      <c r="C66" s="72">
        <v>2</v>
      </c>
      <c r="I66" s="32">
        <v>29</v>
      </c>
      <c r="J66" s="14">
        <f t="shared" si="12"/>
        <v>1102002</v>
      </c>
      <c r="K66" s="14">
        <f t="shared" si="13"/>
        <v>3</v>
      </c>
      <c r="L66" s="14">
        <f t="shared" si="14"/>
        <v>8</v>
      </c>
      <c r="M66" s="14" t="str">
        <f t="shared" si="15"/>
        <v>红</v>
      </c>
      <c r="N66" s="14" t="str">
        <f t="shared" si="26"/>
        <v>金币</v>
      </c>
      <c r="O66" s="14">
        <f>IF(L66&gt;1,INDEX(挂机升级突破!$BG$49:$BG$69,卡牌消耗!L66),"")</f>
        <v>0</v>
      </c>
      <c r="P66" s="14" t="s">
        <v>254</v>
      </c>
      <c r="Q66" s="14">
        <f>ROUND(INDEX(挂机升级突破!$AT$65:$BA$85,卡牌消耗!$L66,MATCH(卡牌消耗!P66,挂机升级突破!$AT$63:$BC$63,0))*INDEX($B$5:$F$5,K66)/5,0)*5</f>
        <v>0</v>
      </c>
      <c r="R66" s="14" t="s">
        <v>805</v>
      </c>
      <c r="S66" s="14">
        <f>ROUND(INDEX(挂机升级突破!$AT$65:$BC$85,L66,MATCH(R66,挂机升级突破!$AT$63:$BC$63,0))*INDEX($B$5:$F$5,K66)/5,0)*5</f>
        <v>10</v>
      </c>
      <c r="T66" s="14" t="str">
        <f>IF(INDEX(挂机升级突破!$AS$65:$AS$85,卡牌消耗!L66)&gt;0,"灵玉","")</f>
        <v/>
      </c>
      <c r="U66" s="14" t="str">
        <f>IF(INDEX(挂机升级突破!$AS$65:$AS$85,卡牌消耗!L66)&gt;0,INDEX(挂机升级突破!$BD$80:$BD$85,卡牌消耗!L66),"")</f>
        <v/>
      </c>
      <c r="W66" s="72">
        <v>29</v>
      </c>
      <c r="X66" s="72">
        <f t="shared" si="17"/>
        <v>6</v>
      </c>
      <c r="Y66" s="72">
        <f t="shared" si="18"/>
        <v>1101006</v>
      </c>
      <c r="Z66" s="72">
        <f t="shared" si="19"/>
        <v>4</v>
      </c>
      <c r="AA66" s="72" t="s">
        <v>682</v>
      </c>
      <c r="AB66" s="14">
        <f t="shared" si="20"/>
        <v>943293.75</v>
      </c>
      <c r="AC66" s="72" t="str">
        <f t="shared" si="21"/>
        <v>红莲缇娜碎片</v>
      </c>
      <c r="AD66" s="14">
        <f t="shared" si="11"/>
        <v>240</v>
      </c>
      <c r="AS66" s="14" t="str">
        <f>INDEX($AF$5:$AF$19,AT65)</f>
        <v>60~70</v>
      </c>
      <c r="AT66" s="14">
        <f>INDEX($AO$5:$AO$19,AT65)</f>
        <v>44400</v>
      </c>
      <c r="AU66" s="61">
        <v>62</v>
      </c>
      <c r="AV66" s="61">
        <v>16</v>
      </c>
      <c r="AW66" s="21">
        <f t="shared" si="27"/>
        <v>8.2051282051282051E-2</v>
      </c>
      <c r="AX66" s="100">
        <f t="shared" ref="AX66:AX73" si="28">INT(AT$66*AW66)</f>
        <v>3643</v>
      </c>
      <c r="AY66" s="61">
        <f>SUM(AX$5:AX66)</f>
        <v>163685</v>
      </c>
    </row>
    <row r="67" spans="1:51" ht="16.5" x14ac:dyDescent="0.2">
      <c r="A67" s="72">
        <v>1102014</v>
      </c>
      <c r="B67" s="72" t="s">
        <v>234</v>
      </c>
      <c r="C67" s="72">
        <v>4</v>
      </c>
      <c r="I67" s="32">
        <v>30</v>
      </c>
      <c r="J67" s="14">
        <f t="shared" si="12"/>
        <v>1102002</v>
      </c>
      <c r="K67" s="14">
        <f t="shared" si="13"/>
        <v>3</v>
      </c>
      <c r="L67" s="14">
        <f t="shared" si="14"/>
        <v>9</v>
      </c>
      <c r="M67" s="14" t="str">
        <f t="shared" si="15"/>
        <v>红</v>
      </c>
      <c r="N67" s="14" t="str">
        <f t="shared" si="26"/>
        <v>金币</v>
      </c>
      <c r="O67" s="14">
        <f>IF(L67&gt;1,INDEX(挂机升级突破!$BG$49:$BG$69,卡牌消耗!L67),"")</f>
        <v>0</v>
      </c>
      <c r="P67" s="14" t="s">
        <v>254</v>
      </c>
      <c r="Q67" s="14">
        <f>ROUND(INDEX(挂机升级突破!$AT$65:$BA$85,卡牌消耗!$L67,MATCH(卡牌消耗!P67,挂机升级突破!$AT$63:$BC$63,0))*INDEX($B$5:$F$5,K67)/5,0)*5</f>
        <v>0</v>
      </c>
      <c r="R67" s="14" t="s">
        <v>806</v>
      </c>
      <c r="S67" s="14">
        <f>ROUND(INDEX(挂机升级突破!$AT$65:$BC$85,L67,MATCH(R67,挂机升级突破!$AT$63:$BC$63,0))*INDEX($B$5:$F$5,K67)/5,0)*5</f>
        <v>0</v>
      </c>
      <c r="T67" s="14" t="str">
        <f>IF(INDEX(挂机升级突破!$AS$65:$AS$85,卡牌消耗!L67)&gt;0,"灵玉","")</f>
        <v/>
      </c>
      <c r="U67" s="14" t="str">
        <f>IF(INDEX(挂机升级突破!$AS$65:$AS$85,卡牌消耗!L67)&gt;0,INDEX(挂机升级突破!$BD$80:$BD$85,卡牌消耗!L67),"")</f>
        <v/>
      </c>
      <c r="W67" s="72">
        <v>30</v>
      </c>
      <c r="X67" s="72">
        <f t="shared" si="17"/>
        <v>6</v>
      </c>
      <c r="Y67" s="72">
        <f t="shared" si="18"/>
        <v>1101006</v>
      </c>
      <c r="Z67" s="72">
        <f t="shared" si="19"/>
        <v>5</v>
      </c>
      <c r="AA67" s="72" t="s">
        <v>682</v>
      </c>
      <c r="AB67" s="14">
        <f t="shared" si="20"/>
        <v>1498743.75</v>
      </c>
      <c r="AC67" s="72" t="str">
        <f t="shared" si="21"/>
        <v>红莲缇娜碎片</v>
      </c>
      <c r="AD67" s="14">
        <f t="shared" si="11"/>
        <v>320</v>
      </c>
      <c r="AS67" s="61" t="s">
        <v>520</v>
      </c>
      <c r="AT67" s="14">
        <f>INDEX($AP$5:$AP$19,AT65)</f>
        <v>4.5</v>
      </c>
      <c r="AU67" s="61">
        <v>63</v>
      </c>
      <c r="AV67" s="61">
        <v>17</v>
      </c>
      <c r="AW67" s="21">
        <f t="shared" si="27"/>
        <v>8.7179487179487175E-2</v>
      </c>
      <c r="AX67" s="100">
        <f t="shared" si="28"/>
        <v>3870</v>
      </c>
      <c r="AY67" s="61">
        <f>SUM(AX$5:AX67)</f>
        <v>167555</v>
      </c>
    </row>
    <row r="68" spans="1:51" ht="16.5" x14ac:dyDescent="0.2">
      <c r="A68" s="72">
        <v>1102015</v>
      </c>
      <c r="B68" s="72" t="s">
        <v>235</v>
      </c>
      <c r="C68" s="72">
        <v>2</v>
      </c>
      <c r="I68" s="32">
        <v>31</v>
      </c>
      <c r="J68" s="14">
        <f t="shared" si="12"/>
        <v>1102002</v>
      </c>
      <c r="K68" s="14">
        <f t="shared" si="13"/>
        <v>3</v>
      </c>
      <c r="L68" s="14">
        <f t="shared" si="14"/>
        <v>10</v>
      </c>
      <c r="M68" s="14" t="str">
        <f t="shared" si="15"/>
        <v>红</v>
      </c>
      <c r="N68" s="14" t="str">
        <f t="shared" si="26"/>
        <v>金币</v>
      </c>
      <c r="O68" s="14">
        <f>IF(L68&gt;1,INDEX(挂机升级突破!$BG$49:$BG$69,卡牌消耗!L68),"")</f>
        <v>0</v>
      </c>
      <c r="P68" s="14" t="s">
        <v>254</v>
      </c>
      <c r="Q68" s="14">
        <f>ROUND(INDEX(挂机升级突破!$AT$65:$BA$85,卡牌消耗!$L68,MATCH(卡牌消耗!P68,挂机升级突破!$AT$63:$BC$63,0))*INDEX($B$5:$F$5,K68)/5,0)*5</f>
        <v>0</v>
      </c>
      <c r="R68" s="14" t="s">
        <v>806</v>
      </c>
      <c r="S68" s="14">
        <f>ROUND(INDEX(挂机升级突破!$AT$65:$BC$85,L68,MATCH(R68,挂机升级突破!$AT$63:$BC$63,0))*INDEX($B$5:$F$5,K68)/5,0)*5</f>
        <v>0</v>
      </c>
      <c r="T68" s="14" t="str">
        <f>IF(INDEX(挂机升级突破!$AS$65:$AS$85,卡牌消耗!L68)&gt;0,"灵玉","")</f>
        <v/>
      </c>
      <c r="U68" s="14" t="str">
        <f>IF(INDEX(挂机升级突破!$AS$65:$AS$85,卡牌消耗!L68)&gt;0,INDEX(挂机升级突破!$BD$80:$BD$85,卡牌消耗!L68),"")</f>
        <v/>
      </c>
      <c r="W68" s="72">
        <v>31</v>
      </c>
      <c r="X68" s="72">
        <f t="shared" si="17"/>
        <v>7</v>
      </c>
      <c r="Y68" s="72">
        <f t="shared" si="18"/>
        <v>1101007</v>
      </c>
      <c r="Z68" s="72">
        <f t="shared" si="19"/>
        <v>1</v>
      </c>
      <c r="AA68" s="72" t="s">
        <v>682</v>
      </c>
      <c r="AB68" s="14">
        <f t="shared" si="20"/>
        <v>116737.5</v>
      </c>
      <c r="AC68" s="72" t="str">
        <f t="shared" si="21"/>
        <v>战斗曹焱兵碎片</v>
      </c>
      <c r="AD68" s="14">
        <f t="shared" si="11"/>
        <v>80</v>
      </c>
      <c r="AS68" s="15"/>
      <c r="AT68" s="14">
        <f>SUM(AV65:AV74)</f>
        <v>195</v>
      </c>
      <c r="AU68" s="61">
        <v>64</v>
      </c>
      <c r="AV68" s="61">
        <v>18</v>
      </c>
      <c r="AW68" s="21">
        <f t="shared" si="27"/>
        <v>9.2307692307692313E-2</v>
      </c>
      <c r="AX68" s="100">
        <f t="shared" si="28"/>
        <v>4098</v>
      </c>
      <c r="AY68" s="61">
        <f>SUM(AX$5:AX68)</f>
        <v>171653</v>
      </c>
    </row>
    <row r="69" spans="1:51" ht="16.5" x14ac:dyDescent="0.2">
      <c r="A69" s="72">
        <v>1102016</v>
      </c>
      <c r="B69" s="72" t="s">
        <v>236</v>
      </c>
      <c r="C69" s="72">
        <v>5</v>
      </c>
      <c r="I69" s="32">
        <v>32</v>
      </c>
      <c r="J69" s="14">
        <f t="shared" si="12"/>
        <v>1102002</v>
      </c>
      <c r="K69" s="14">
        <f t="shared" si="13"/>
        <v>3</v>
      </c>
      <c r="L69" s="14">
        <f t="shared" si="14"/>
        <v>11</v>
      </c>
      <c r="M69" s="14" t="str">
        <f t="shared" si="15"/>
        <v>红</v>
      </c>
      <c r="N69" s="14" t="str">
        <f t="shared" si="26"/>
        <v>金币</v>
      </c>
      <c r="O69" s="14">
        <f>IF(L69&gt;1,INDEX(挂机升级突破!$BG$49:$BG$69,卡牌消耗!L69),"")</f>
        <v>0</v>
      </c>
      <c r="P69" s="14" t="s">
        <v>255</v>
      </c>
      <c r="Q69" s="14">
        <f>ROUND(INDEX(挂机升级突破!$AT$65:$BA$85,卡牌消耗!$L69,MATCH(卡牌消耗!P69,挂机升级突破!$AT$63:$BC$63,0))*INDEX($B$5:$F$5,K69)/5,0)*5</f>
        <v>0</v>
      </c>
      <c r="R69" s="14" t="s">
        <v>806</v>
      </c>
      <c r="S69" s="14">
        <f>ROUND(INDEX(挂机升级突破!$AT$65:$BC$85,L69,MATCH(R69,挂机升级突破!$AT$63:$BC$63,0))*INDEX($B$5:$F$5,K69)/5,0)*5</f>
        <v>0</v>
      </c>
      <c r="T69" s="14" t="str">
        <f>IF(INDEX(挂机升级突破!$AS$65:$AS$85,卡牌消耗!L69)&gt;0,"灵玉","")</f>
        <v/>
      </c>
      <c r="U69" s="14" t="str">
        <f>IF(INDEX(挂机升级突破!$AS$65:$AS$85,卡牌消耗!L69)&gt;0,INDEX(挂机升级突破!$BD$80:$BD$85,卡牌消耗!L69),"")</f>
        <v/>
      </c>
      <c r="W69" s="72">
        <v>32</v>
      </c>
      <c r="X69" s="72">
        <f t="shared" si="17"/>
        <v>7</v>
      </c>
      <c r="Y69" s="72">
        <f t="shared" si="18"/>
        <v>1101007</v>
      </c>
      <c r="Z69" s="72">
        <f t="shared" si="19"/>
        <v>2</v>
      </c>
      <c r="AA69" s="72" t="s">
        <v>682</v>
      </c>
      <c r="AB69" s="14">
        <f t="shared" si="20"/>
        <v>666262.5</v>
      </c>
      <c r="AC69" s="72" t="str">
        <f t="shared" si="21"/>
        <v>战斗曹焱兵碎片</v>
      </c>
      <c r="AD69" s="14">
        <f t="shared" si="11"/>
        <v>80</v>
      </c>
      <c r="AU69" s="61">
        <v>65</v>
      </c>
      <c r="AV69" s="61">
        <v>19</v>
      </c>
      <c r="AW69" s="21">
        <f t="shared" si="27"/>
        <v>9.7435897435897437E-2</v>
      </c>
      <c r="AX69" s="100">
        <f t="shared" si="28"/>
        <v>4326</v>
      </c>
      <c r="AY69" s="61">
        <f>SUM(AX$5:AX69)</f>
        <v>175979</v>
      </c>
    </row>
    <row r="70" spans="1:51" ht="16.5" x14ac:dyDescent="0.2">
      <c r="A70" s="72">
        <v>1102017</v>
      </c>
      <c r="B70" s="72" t="s">
        <v>237</v>
      </c>
      <c r="C70" s="72">
        <v>4</v>
      </c>
      <c r="I70" s="32">
        <v>33</v>
      </c>
      <c r="J70" s="14">
        <f t="shared" si="12"/>
        <v>1102002</v>
      </c>
      <c r="K70" s="14">
        <f t="shared" si="13"/>
        <v>3</v>
      </c>
      <c r="L70" s="14">
        <f t="shared" si="14"/>
        <v>12</v>
      </c>
      <c r="M70" s="14" t="str">
        <f t="shared" si="15"/>
        <v>红</v>
      </c>
      <c r="N70" s="14" t="str">
        <f t="shared" si="26"/>
        <v>金币</v>
      </c>
      <c r="O70" s="14">
        <f>IF(L70&gt;1,INDEX(挂机升级突破!$BG$49:$BG$69,卡牌消耗!L70),"")</f>
        <v>0</v>
      </c>
      <c r="P70" s="14" t="s">
        <v>255</v>
      </c>
      <c r="Q70" s="14">
        <f>ROUND(INDEX(挂机升级突破!$AT$65:$BA$85,卡牌消耗!$L70,MATCH(卡牌消耗!P70,挂机升级突破!$AT$63:$BC$63,0))*INDEX($B$5:$F$5,K70)/5,0)*5</f>
        <v>0</v>
      </c>
      <c r="R70" s="14" t="s">
        <v>806</v>
      </c>
      <c r="S70" s="14">
        <f>ROUND(INDEX(挂机升级突破!$AT$65:$BC$85,L70,MATCH(R70,挂机升级突破!$AT$63:$BC$63,0))*INDEX($B$5:$F$5,K70)/5,0)*5</f>
        <v>0</v>
      </c>
      <c r="T70" s="14" t="str">
        <f>IF(INDEX(挂机升级突破!$AS$65:$AS$85,卡牌消耗!L70)&gt;0,"灵玉","")</f>
        <v/>
      </c>
      <c r="U70" s="14" t="str">
        <f>IF(INDEX(挂机升级突破!$AS$65:$AS$85,卡牌消耗!L70)&gt;0,INDEX(挂机升级突破!$BD$80:$BD$85,卡牌消耗!L70),"")</f>
        <v/>
      </c>
      <c r="W70" s="72">
        <v>33</v>
      </c>
      <c r="X70" s="72">
        <f t="shared" si="17"/>
        <v>7</v>
      </c>
      <c r="Y70" s="72">
        <f t="shared" si="18"/>
        <v>1101007</v>
      </c>
      <c r="Z70" s="72">
        <f t="shared" si="19"/>
        <v>3</v>
      </c>
      <c r="AA70" s="72" t="s">
        <v>682</v>
      </c>
      <c r="AB70" s="14">
        <f t="shared" si="20"/>
        <v>675637.5</v>
      </c>
      <c r="AC70" s="72" t="str">
        <f t="shared" si="21"/>
        <v>战斗曹焱兵碎片</v>
      </c>
      <c r="AD70" s="14">
        <f t="shared" ref="AD70:AD101" si="29">INDEX($N$5:$Q$9,Z70,INDEX($C$38:$C$75,X70)-1)</f>
        <v>160</v>
      </c>
      <c r="AU70" s="61">
        <v>66</v>
      </c>
      <c r="AV70" s="61">
        <v>20</v>
      </c>
      <c r="AW70" s="21">
        <f t="shared" si="27"/>
        <v>0.10256410256410256</v>
      </c>
      <c r="AX70" s="100">
        <f t="shared" si="28"/>
        <v>4553</v>
      </c>
      <c r="AY70" s="61">
        <f>SUM(AX$5:AX70)</f>
        <v>180532</v>
      </c>
    </row>
    <row r="71" spans="1:51" ht="16.5" x14ac:dyDescent="0.2">
      <c r="A71" s="72">
        <v>1102018</v>
      </c>
      <c r="B71" s="72" t="s">
        <v>238</v>
      </c>
      <c r="C71" s="72">
        <v>2</v>
      </c>
      <c r="I71" s="32">
        <v>34</v>
      </c>
      <c r="J71" s="14">
        <f t="shared" si="12"/>
        <v>1102002</v>
      </c>
      <c r="K71" s="14">
        <f t="shared" si="13"/>
        <v>3</v>
      </c>
      <c r="L71" s="14">
        <f t="shared" si="14"/>
        <v>13</v>
      </c>
      <c r="M71" s="14" t="str">
        <f t="shared" si="15"/>
        <v>红</v>
      </c>
      <c r="N71" s="14" t="str">
        <f t="shared" si="26"/>
        <v>金币</v>
      </c>
      <c r="O71" s="14">
        <f>IF(L71&gt;1,INDEX(挂机升级突破!$BG$49:$BG$69,卡牌消耗!L71),"")</f>
        <v>0</v>
      </c>
      <c r="P71" s="14" t="s">
        <v>255</v>
      </c>
      <c r="Q71" s="14">
        <f>ROUND(INDEX(挂机升级突破!$AT$65:$BA$85,卡牌消耗!$L71,MATCH(卡牌消耗!P71,挂机升级突破!$AT$63:$BC$63,0))*INDEX($B$5:$F$5,K71)/5,0)*5</f>
        <v>0</v>
      </c>
      <c r="R71" s="14" t="s">
        <v>807</v>
      </c>
      <c r="S71" s="14">
        <f>ROUND(INDEX(挂机升级突破!$AT$65:$BC$85,L71,MATCH(R71,挂机升级突破!$AT$63:$BC$63,0))*INDEX($B$5:$F$5,K71)/5,0)*5</f>
        <v>0</v>
      </c>
      <c r="T71" s="14" t="str">
        <f>IF(INDEX(挂机升级突破!$AS$65:$AS$85,卡牌消耗!L71)&gt;0,"灵玉","")</f>
        <v/>
      </c>
      <c r="U71" s="14" t="str">
        <f>IF(INDEX(挂机升级突破!$AS$65:$AS$85,卡牌消耗!L71)&gt;0,INDEX(挂机升级突破!$BD$80:$BD$85,卡牌消耗!L71),"")</f>
        <v/>
      </c>
      <c r="W71" s="72">
        <v>34</v>
      </c>
      <c r="X71" s="72">
        <f t="shared" si="17"/>
        <v>7</v>
      </c>
      <c r="Y71" s="72">
        <f t="shared" si="18"/>
        <v>1101007</v>
      </c>
      <c r="Z71" s="72">
        <f t="shared" si="19"/>
        <v>4</v>
      </c>
      <c r="AA71" s="72" t="s">
        <v>682</v>
      </c>
      <c r="AB71" s="14">
        <f t="shared" si="20"/>
        <v>943293.75</v>
      </c>
      <c r="AC71" s="72" t="str">
        <f t="shared" si="21"/>
        <v>战斗曹焱兵碎片</v>
      </c>
      <c r="AD71" s="14">
        <f t="shared" si="29"/>
        <v>240</v>
      </c>
      <c r="AU71" s="61">
        <v>67</v>
      </c>
      <c r="AV71" s="61">
        <v>21</v>
      </c>
      <c r="AW71" s="21">
        <f t="shared" si="27"/>
        <v>0.1076923076923077</v>
      </c>
      <c r="AX71" s="100">
        <f t="shared" si="28"/>
        <v>4781</v>
      </c>
      <c r="AY71" s="61">
        <f>SUM(AX$5:AX71)</f>
        <v>185313</v>
      </c>
    </row>
    <row r="72" spans="1:51" ht="16.5" x14ac:dyDescent="0.2">
      <c r="A72" s="72">
        <v>1102019</v>
      </c>
      <c r="B72" s="72" t="s">
        <v>239</v>
      </c>
      <c r="C72" s="72">
        <v>2</v>
      </c>
      <c r="I72" s="32">
        <v>35</v>
      </c>
      <c r="J72" s="14">
        <f t="shared" si="12"/>
        <v>1102002</v>
      </c>
      <c r="K72" s="14">
        <f t="shared" si="13"/>
        <v>3</v>
      </c>
      <c r="L72" s="14">
        <f t="shared" si="14"/>
        <v>14</v>
      </c>
      <c r="M72" s="14" t="str">
        <f t="shared" si="15"/>
        <v>红</v>
      </c>
      <c r="N72" s="14" t="str">
        <f t="shared" si="26"/>
        <v>金币</v>
      </c>
      <c r="O72" s="14">
        <f>IF(L72&gt;1,INDEX(挂机升级突破!$BG$49:$BG$69,卡牌消耗!L72),"")</f>
        <v>0</v>
      </c>
      <c r="P72" s="14" t="s">
        <v>255</v>
      </c>
      <c r="Q72" s="14">
        <f>ROUND(INDEX(挂机升级突破!$AT$65:$BA$85,卡牌消耗!$L72,MATCH(卡牌消耗!P72,挂机升级突破!$AT$63:$BC$63,0))*INDEX($B$5:$F$5,K72)/5,0)*5</f>
        <v>0</v>
      </c>
      <c r="R72" s="14" t="s">
        <v>807</v>
      </c>
      <c r="S72" s="14">
        <f>ROUND(INDEX(挂机升级突破!$AT$65:$BC$85,L72,MATCH(R72,挂机升级突破!$AT$63:$BC$63,0))*INDEX($B$5:$F$5,K72)/5,0)*5</f>
        <v>0</v>
      </c>
      <c r="T72" s="14" t="str">
        <f>IF(INDEX(挂机升级突破!$AS$65:$AS$85,卡牌消耗!L72)&gt;0,"灵玉","")</f>
        <v/>
      </c>
      <c r="U72" s="14" t="str">
        <f>IF(INDEX(挂机升级突破!$AS$65:$AS$85,卡牌消耗!L72)&gt;0,INDEX(挂机升级突破!$BD$80:$BD$85,卡牌消耗!L72),"")</f>
        <v/>
      </c>
      <c r="W72" s="72">
        <v>35</v>
      </c>
      <c r="X72" s="72">
        <f t="shared" si="17"/>
        <v>7</v>
      </c>
      <c r="Y72" s="72">
        <f t="shared" si="18"/>
        <v>1101007</v>
      </c>
      <c r="Z72" s="72">
        <f t="shared" si="19"/>
        <v>5</v>
      </c>
      <c r="AA72" s="72" t="s">
        <v>682</v>
      </c>
      <c r="AB72" s="14">
        <f t="shared" si="20"/>
        <v>1498743.75</v>
      </c>
      <c r="AC72" s="72" t="str">
        <f t="shared" si="21"/>
        <v>战斗曹焱兵碎片</v>
      </c>
      <c r="AD72" s="14">
        <f t="shared" si="29"/>
        <v>320</v>
      </c>
      <c r="AU72" s="61">
        <v>68</v>
      </c>
      <c r="AV72" s="61">
        <v>22</v>
      </c>
      <c r="AW72" s="21">
        <f t="shared" si="27"/>
        <v>0.11282051282051282</v>
      </c>
      <c r="AX72" s="100">
        <f t="shared" si="28"/>
        <v>5009</v>
      </c>
      <c r="AY72" s="61">
        <f>SUM(AX$5:AX72)</f>
        <v>190322</v>
      </c>
    </row>
    <row r="73" spans="1:51" ht="16.5" x14ac:dyDescent="0.2">
      <c r="A73" s="72">
        <v>1102020</v>
      </c>
      <c r="B73" s="72" t="s">
        <v>240</v>
      </c>
      <c r="C73" s="72">
        <v>3</v>
      </c>
      <c r="I73" s="32">
        <v>36</v>
      </c>
      <c r="J73" s="14">
        <f t="shared" si="12"/>
        <v>1102002</v>
      </c>
      <c r="K73" s="14">
        <f t="shared" si="13"/>
        <v>3</v>
      </c>
      <c r="L73" s="14">
        <f t="shared" si="14"/>
        <v>15</v>
      </c>
      <c r="M73" s="14" t="str">
        <f t="shared" si="15"/>
        <v>红</v>
      </c>
      <c r="N73" s="14" t="str">
        <f t="shared" si="26"/>
        <v>金币</v>
      </c>
      <c r="O73" s="14">
        <f>IF(L73&gt;1,INDEX(挂机升级突破!$BG$49:$BG$69,卡牌消耗!L73),"")</f>
        <v>0</v>
      </c>
      <c r="P73" s="14" t="s">
        <v>255</v>
      </c>
      <c r="Q73" s="14">
        <f>ROUND(INDEX(挂机升级突破!$AT$65:$BA$85,卡牌消耗!$L73,MATCH(卡牌消耗!P73,挂机升级突破!$AT$63:$BC$63,0))*INDEX($B$5:$F$5,K73)/5,0)*5</f>
        <v>0</v>
      </c>
      <c r="R73" s="14" t="s">
        <v>807</v>
      </c>
      <c r="S73" s="14">
        <f>ROUND(INDEX(挂机升级突破!$AT$65:$BC$85,L73,MATCH(R73,挂机升级突破!$AT$63:$BC$63,0))*INDEX($B$5:$F$5,K73)/5,0)*5</f>
        <v>0</v>
      </c>
      <c r="T73" s="14" t="str">
        <f>IF(INDEX(挂机升级突破!$AS$65:$AS$85,卡牌消耗!L73)&gt;0,"灵玉","")</f>
        <v/>
      </c>
      <c r="U73" s="14" t="str">
        <f>IF(INDEX(挂机升级突破!$AS$65:$AS$85,卡牌消耗!L73)&gt;0,INDEX(挂机升级突破!$BD$80:$BD$85,卡牌消耗!L73),"")</f>
        <v/>
      </c>
      <c r="W73" s="72">
        <v>36</v>
      </c>
      <c r="X73" s="72">
        <f t="shared" si="17"/>
        <v>8</v>
      </c>
      <c r="Y73" s="72">
        <f t="shared" si="18"/>
        <v>1101008</v>
      </c>
      <c r="Z73" s="72">
        <f t="shared" si="19"/>
        <v>1</v>
      </c>
      <c r="AA73" s="72" t="s">
        <v>682</v>
      </c>
      <c r="AB73" s="14">
        <f t="shared" si="20"/>
        <v>54477.5</v>
      </c>
      <c r="AC73" s="72" t="str">
        <f t="shared" si="21"/>
        <v>黑尔坎普碎片</v>
      </c>
      <c r="AD73" s="14">
        <f t="shared" si="29"/>
        <v>20</v>
      </c>
      <c r="AU73" s="61">
        <v>69</v>
      </c>
      <c r="AV73" s="61">
        <v>23</v>
      </c>
      <c r="AW73" s="21">
        <f t="shared" si="27"/>
        <v>0.11794871794871795</v>
      </c>
      <c r="AX73" s="100">
        <f t="shared" si="28"/>
        <v>5236</v>
      </c>
      <c r="AY73" s="61">
        <f>SUM(AX$5:AX73)</f>
        <v>195558</v>
      </c>
    </row>
    <row r="74" spans="1:51" ht="16.5" x14ac:dyDescent="0.2">
      <c r="A74" s="72">
        <v>1102021</v>
      </c>
      <c r="B74" s="72" t="s">
        <v>241</v>
      </c>
      <c r="C74" s="72">
        <v>2</v>
      </c>
      <c r="I74" s="32">
        <v>37</v>
      </c>
      <c r="J74" s="14">
        <f t="shared" si="12"/>
        <v>1102002</v>
      </c>
      <c r="K74" s="14">
        <f t="shared" si="13"/>
        <v>3</v>
      </c>
      <c r="L74" s="14">
        <f t="shared" si="14"/>
        <v>16</v>
      </c>
      <c r="M74" s="14" t="str">
        <f t="shared" si="15"/>
        <v>红</v>
      </c>
      <c r="N74" s="14" t="str">
        <f t="shared" si="26"/>
        <v>金币</v>
      </c>
      <c r="O74" s="14">
        <f>IF(L74&gt;1,INDEX(挂机升级突破!$BG$49:$BG$69,卡牌消耗!L74),"")</f>
        <v>0</v>
      </c>
      <c r="P74" s="14" t="str">
        <f>IF(L74&gt;1,INDEX(价值概述!$A$4:$A$8,INDEX(挂机升级突破!$AQ$65:$AQ$85,卡牌消耗!L74)),"")</f>
        <v>紫色基础材料</v>
      </c>
      <c r="Q74" s="14">
        <f>ROUND(INDEX(挂机升级突破!$AT$65:$BA$85,卡牌消耗!$L74,MATCH(卡牌消耗!P74,挂机升级突破!$AT$63:$BC$63,0))*INDEX($B$5:$F$5,K74)/5,0)*5</f>
        <v>20</v>
      </c>
      <c r="R74" s="14" t="s">
        <v>807</v>
      </c>
      <c r="S74" s="14">
        <f>ROUND(INDEX(挂机升级突破!$AT$65:$BC$85,L74,MATCH(R74,挂机升级突破!$AT$63:$BC$63,0))*INDEX($B$5:$F$5,K74)/5,0)*5</f>
        <v>0</v>
      </c>
      <c r="T74" s="14" t="str">
        <f>IF(INDEX(挂机升级突破!$AS$65:$AS$85,卡牌消耗!L74)&gt;0,"灵玉","")</f>
        <v/>
      </c>
      <c r="U74" s="14" t="str">
        <f>IF(INDEX(挂机升级突破!$AS$65:$AS$85,卡牌消耗!L74)&gt;0,INDEX(挂机升级突破!$BD$80:$BD$85,卡牌消耗!L74),"")</f>
        <v/>
      </c>
      <c r="W74" s="72">
        <v>37</v>
      </c>
      <c r="X74" s="72">
        <f t="shared" si="17"/>
        <v>8</v>
      </c>
      <c r="Y74" s="72">
        <f t="shared" si="18"/>
        <v>1101008</v>
      </c>
      <c r="Z74" s="72">
        <f t="shared" si="19"/>
        <v>2</v>
      </c>
      <c r="AA74" s="72" t="s">
        <v>682</v>
      </c>
      <c r="AB74" s="14">
        <f t="shared" si="20"/>
        <v>310922.5</v>
      </c>
      <c r="AC74" s="72" t="str">
        <f t="shared" si="21"/>
        <v>黑尔坎普碎片</v>
      </c>
      <c r="AD74" s="14">
        <f t="shared" si="29"/>
        <v>40</v>
      </c>
      <c r="AU74" s="61">
        <v>70</v>
      </c>
      <c r="AV74" s="61">
        <v>24</v>
      </c>
      <c r="AW74" s="21">
        <f t="shared" si="27"/>
        <v>0.12307692307692308</v>
      </c>
      <c r="AX74" s="61">
        <f>INT(AT$66*AW74)</f>
        <v>5464</v>
      </c>
      <c r="AY74" s="61">
        <f>SUM(AX$5:AX74)</f>
        <v>201022</v>
      </c>
    </row>
    <row r="75" spans="1:51" ht="16.5" x14ac:dyDescent="0.2">
      <c r="A75" s="72">
        <v>1102050</v>
      </c>
      <c r="B75" s="72" t="s">
        <v>680</v>
      </c>
      <c r="C75" s="72">
        <v>2</v>
      </c>
      <c r="I75" s="32">
        <v>38</v>
      </c>
      <c r="J75" s="14">
        <f t="shared" si="12"/>
        <v>1102002</v>
      </c>
      <c r="K75" s="14">
        <f t="shared" si="13"/>
        <v>3</v>
      </c>
      <c r="L75" s="14">
        <f t="shared" si="14"/>
        <v>17</v>
      </c>
      <c r="M75" s="14" t="str">
        <f t="shared" si="15"/>
        <v>红</v>
      </c>
      <c r="N75" s="14" t="str">
        <f t="shared" si="26"/>
        <v>金币</v>
      </c>
      <c r="O75" s="14">
        <f>IF(L75&gt;1,INDEX(挂机升级突破!$BG$49:$BG$69,卡牌消耗!L75),"")</f>
        <v>0</v>
      </c>
      <c r="P75" s="14" t="str">
        <f>IF(L75&gt;1,INDEX(价值概述!$A$4:$A$8,INDEX(挂机升级突破!$AQ$65:$AQ$85,卡牌消耗!L75)),"")</f>
        <v>紫色基础材料</v>
      </c>
      <c r="Q75" s="14">
        <f>ROUND(INDEX(挂机升级突破!$AT$65:$BA$85,卡牌消耗!$L75,MATCH(卡牌消耗!P75,挂机升级突破!$AT$63:$BC$63,0))*INDEX($B$5:$F$5,K75)/5,0)*5</f>
        <v>35</v>
      </c>
      <c r="R75" s="14" t="s">
        <v>835</v>
      </c>
      <c r="S75" s="14">
        <f>ROUND(INDEX(挂机升级突破!$AT$65:$BC$85,L75,MATCH(R75,挂机升级突破!$AT$63:$BC$63,0))*INDEX($B$5:$F$5,K75)/5,0)*5</f>
        <v>0</v>
      </c>
      <c r="T75" s="14" t="s">
        <v>836</v>
      </c>
      <c r="U75" s="14">
        <f>ROUND(INDEX(挂机升级突破!$AT$65:$BC$85,L75,MATCH(T75,挂机升级突破!$AT$63:$BC$63,0))*INDEX($B$5:$F$5,K75)/5,0)*5</f>
        <v>0</v>
      </c>
      <c r="W75" s="72">
        <v>38</v>
      </c>
      <c r="X75" s="72">
        <f t="shared" si="17"/>
        <v>8</v>
      </c>
      <c r="Y75" s="72">
        <f t="shared" si="18"/>
        <v>1101008</v>
      </c>
      <c r="Z75" s="72">
        <f t="shared" si="19"/>
        <v>3</v>
      </c>
      <c r="AA75" s="72" t="s">
        <v>682</v>
      </c>
      <c r="AB75" s="14">
        <f t="shared" si="20"/>
        <v>315297.5</v>
      </c>
      <c r="AC75" s="72" t="str">
        <f t="shared" si="21"/>
        <v>黑尔坎普碎片</v>
      </c>
      <c r="AD75" s="14">
        <f t="shared" si="29"/>
        <v>80</v>
      </c>
      <c r="AS75" s="61" t="s">
        <v>522</v>
      </c>
      <c r="AT75" s="61">
        <v>8</v>
      </c>
      <c r="AU75" s="61">
        <v>71</v>
      </c>
      <c r="AV75" s="61">
        <v>20</v>
      </c>
      <c r="AW75" s="21">
        <f t="shared" ref="AW75:AW84" si="30">AV75/AT$78</f>
        <v>8.1632653061224483E-2</v>
      </c>
      <c r="AX75" s="100">
        <f t="shared" ref="AX75:AX83" si="31">INT(AT$66*AW75)</f>
        <v>3624</v>
      </c>
      <c r="AY75" s="61">
        <f>SUM(AX$5:AX75)</f>
        <v>204646</v>
      </c>
    </row>
    <row r="76" spans="1:51" ht="16.5" x14ac:dyDescent="0.2">
      <c r="I76" s="32">
        <v>39</v>
      </c>
      <c r="J76" s="14">
        <f t="shared" si="12"/>
        <v>1102002</v>
      </c>
      <c r="K76" s="14">
        <f t="shared" si="13"/>
        <v>3</v>
      </c>
      <c r="L76" s="14">
        <f t="shared" si="14"/>
        <v>18</v>
      </c>
      <c r="M76" s="14" t="str">
        <f t="shared" si="15"/>
        <v>红</v>
      </c>
      <c r="N76" s="14" t="str">
        <f t="shared" si="26"/>
        <v>金币</v>
      </c>
      <c r="O76" s="14">
        <f>IF(L76&gt;1,INDEX(挂机升级突破!$BG$49:$BG$69,卡牌消耗!L76),"")</f>
        <v>0</v>
      </c>
      <c r="P76" s="14" t="str">
        <f>IF(L76&gt;1,INDEX(价值概述!$A$4:$A$8,INDEX(挂机升级突破!$AQ$65:$AQ$85,卡牌消耗!L76)),"")</f>
        <v>紫色基础材料</v>
      </c>
      <c r="Q76" s="14">
        <f>ROUND(INDEX(挂机升级突破!$AT$65:$BA$85,卡牌消耗!$L76,MATCH(卡牌消耗!P76,挂机升级突破!$AT$63:$BC$63,0))*INDEX($B$5:$F$5,K76)/5,0)*5</f>
        <v>35</v>
      </c>
      <c r="R76" s="14" t="s">
        <v>835</v>
      </c>
      <c r="S76" s="14">
        <f>ROUND(INDEX(挂机升级突破!$AT$65:$BC$85,L76,MATCH(R76,挂机升级突破!$AT$63:$BC$63,0))*INDEX($B$5:$F$5,K76)/5,0)*5</f>
        <v>0</v>
      </c>
      <c r="T76" s="14" t="s">
        <v>836</v>
      </c>
      <c r="U76" s="14">
        <f>ROUND(INDEX(挂机升级突破!$AT$65:$BC$85,L76,MATCH(T76,挂机升级突破!$AT$63:$BC$63,0))*INDEX($B$5:$F$5,K76)/5,0)*5</f>
        <v>0</v>
      </c>
      <c r="W76" s="72">
        <v>39</v>
      </c>
      <c r="X76" s="72">
        <f t="shared" si="17"/>
        <v>8</v>
      </c>
      <c r="Y76" s="72">
        <f t="shared" si="18"/>
        <v>1101008</v>
      </c>
      <c r="Z76" s="72">
        <f t="shared" si="19"/>
        <v>4</v>
      </c>
      <c r="AA76" s="72" t="s">
        <v>682</v>
      </c>
      <c r="AB76" s="14">
        <f t="shared" si="20"/>
        <v>440203.75</v>
      </c>
      <c r="AC76" s="72" t="str">
        <f t="shared" si="21"/>
        <v>黑尔坎普碎片</v>
      </c>
      <c r="AD76" s="14">
        <f t="shared" si="29"/>
        <v>120</v>
      </c>
      <c r="AS76" s="14" t="str">
        <f>INDEX($AF$5:$AF$19,AT75)</f>
        <v>70~80</v>
      </c>
      <c r="AT76" s="14">
        <f>INDEX($AO$5:$AO$19,AT75)</f>
        <v>50670</v>
      </c>
      <c r="AU76" s="61">
        <v>72</v>
      </c>
      <c r="AV76" s="61">
        <v>21</v>
      </c>
      <c r="AW76" s="21">
        <f t="shared" si="30"/>
        <v>8.5714285714285715E-2</v>
      </c>
      <c r="AX76" s="100">
        <f t="shared" si="31"/>
        <v>3805</v>
      </c>
      <c r="AY76" s="61">
        <f>SUM(AX$5:AX76)</f>
        <v>208451</v>
      </c>
    </row>
    <row r="77" spans="1:51" ht="16.5" x14ac:dyDescent="0.2">
      <c r="I77" s="32">
        <v>40</v>
      </c>
      <c r="J77" s="14">
        <f t="shared" si="12"/>
        <v>1102002</v>
      </c>
      <c r="K77" s="14">
        <f t="shared" si="13"/>
        <v>3</v>
      </c>
      <c r="L77" s="14">
        <f t="shared" si="14"/>
        <v>19</v>
      </c>
      <c r="M77" s="14" t="str">
        <f t="shared" si="15"/>
        <v>红</v>
      </c>
      <c r="N77" s="14" t="str">
        <f t="shared" si="26"/>
        <v>金币</v>
      </c>
      <c r="O77" s="14">
        <f>IF(L77&gt;1,INDEX(挂机升级突破!$BG$49:$BG$69,卡牌消耗!L77),"")</f>
        <v>0</v>
      </c>
      <c r="P77" s="14" t="str">
        <f>IF(L77&gt;1,INDEX(价值概述!$A$4:$A$8,INDEX(挂机升级突破!$AQ$65:$AQ$85,卡牌消耗!L77)),"")</f>
        <v>紫色基础材料</v>
      </c>
      <c r="Q77" s="14">
        <f>ROUND(INDEX(挂机升级突破!$AT$65:$BA$85,卡牌消耗!$L77,MATCH(卡牌消耗!P77,挂机升级突破!$AT$63:$BC$63,0))*INDEX($B$5:$F$5,K77)/5,0)*5</f>
        <v>35</v>
      </c>
      <c r="R77" s="14" t="s">
        <v>835</v>
      </c>
      <c r="S77" s="14">
        <f>ROUND(INDEX(挂机升级突破!$AT$65:$BC$85,L77,MATCH(R77,挂机升级突破!$AT$63:$BC$63,0))*INDEX($B$5:$F$5,K77)/5,0)*5</f>
        <v>0</v>
      </c>
      <c r="T77" s="14" t="s">
        <v>836</v>
      </c>
      <c r="U77" s="14">
        <f>ROUND(INDEX(挂机升级突破!$AT$65:$BC$85,L77,MATCH(T77,挂机升级突破!$AT$63:$BC$63,0))*INDEX($B$5:$F$5,K77)/5,0)*5</f>
        <v>0</v>
      </c>
      <c r="W77" s="72">
        <v>40</v>
      </c>
      <c r="X77" s="72">
        <f t="shared" si="17"/>
        <v>8</v>
      </c>
      <c r="Y77" s="72">
        <f t="shared" si="18"/>
        <v>1101008</v>
      </c>
      <c r="Z77" s="72">
        <f t="shared" si="19"/>
        <v>5</v>
      </c>
      <c r="AA77" s="72" t="s">
        <v>682</v>
      </c>
      <c r="AB77" s="14">
        <f t="shared" si="20"/>
        <v>699413.75</v>
      </c>
      <c r="AC77" s="72" t="str">
        <f t="shared" si="21"/>
        <v>黑尔坎普碎片</v>
      </c>
      <c r="AD77" s="14">
        <f t="shared" si="29"/>
        <v>160</v>
      </c>
      <c r="AS77" s="61" t="s">
        <v>520</v>
      </c>
      <c r="AT77" s="14">
        <f>INDEX($AP$5:$AP$19,AT75)</f>
        <v>5</v>
      </c>
      <c r="AU77" s="61">
        <v>73</v>
      </c>
      <c r="AV77" s="61">
        <v>22</v>
      </c>
      <c r="AW77" s="21">
        <f t="shared" si="30"/>
        <v>8.9795918367346933E-2</v>
      </c>
      <c r="AX77" s="100">
        <f t="shared" si="31"/>
        <v>3986</v>
      </c>
      <c r="AY77" s="61">
        <f>SUM(AX$5:AX77)</f>
        <v>212437</v>
      </c>
    </row>
    <row r="78" spans="1:51" ht="16.5" x14ac:dyDescent="0.2">
      <c r="I78" s="32">
        <v>41</v>
      </c>
      <c r="J78" s="14">
        <f t="shared" si="12"/>
        <v>1102002</v>
      </c>
      <c r="K78" s="14">
        <f t="shared" si="13"/>
        <v>3</v>
      </c>
      <c r="L78" s="14">
        <f t="shared" si="14"/>
        <v>20</v>
      </c>
      <c r="M78" s="14" t="str">
        <f t="shared" si="15"/>
        <v>红</v>
      </c>
      <c r="N78" s="14" t="str">
        <f t="shared" si="26"/>
        <v>金币</v>
      </c>
      <c r="O78" s="14">
        <f>IF(L78&gt;1,INDEX(挂机升级突破!$BG$49:$BG$69,卡牌消耗!L78),"")</f>
        <v>0</v>
      </c>
      <c r="P78" s="14" t="str">
        <f>IF(L78&gt;1,INDEX(价值概述!$A$4:$A$8,INDEX(挂机升级突破!$AQ$65:$AQ$85,卡牌消耗!L78)),"")</f>
        <v>紫色基础材料</v>
      </c>
      <c r="Q78" s="14">
        <f>ROUND(INDEX(挂机升级突破!$AT$65:$BA$85,卡牌消耗!$L78,MATCH(卡牌消耗!P78,挂机升级突破!$AT$63:$BC$63,0))*INDEX($B$5:$F$5,K78)/5,0)*5</f>
        <v>55</v>
      </c>
      <c r="R78" s="14" t="s">
        <v>835</v>
      </c>
      <c r="S78" s="14">
        <f>ROUND(INDEX(挂机升级突破!$AT$65:$BC$85,L78,MATCH(R78,挂机升级突破!$AT$63:$BC$63,0))*INDEX($B$5:$F$5,K78)/5,0)*5</f>
        <v>0</v>
      </c>
      <c r="T78" s="14" t="s">
        <v>836</v>
      </c>
      <c r="U78" s="14">
        <f>ROUND(INDEX(挂机升级突破!$AT$65:$BC$85,L78,MATCH(T78,挂机升级突破!$AT$63:$BC$63,0))*INDEX($B$5:$F$5,K78)/5,0)*5</f>
        <v>0</v>
      </c>
      <c r="W78" s="72">
        <v>41</v>
      </c>
      <c r="X78" s="72">
        <f t="shared" si="17"/>
        <v>9</v>
      </c>
      <c r="Y78" s="72">
        <f t="shared" si="18"/>
        <v>1101009</v>
      </c>
      <c r="Z78" s="72">
        <f t="shared" si="19"/>
        <v>1</v>
      </c>
      <c r="AA78" s="72" t="s">
        <v>682</v>
      </c>
      <c r="AB78" s="14">
        <f t="shared" si="20"/>
        <v>77825</v>
      </c>
      <c r="AC78" s="72" t="str">
        <f t="shared" si="21"/>
        <v>北落师门碎片</v>
      </c>
      <c r="AD78" s="14">
        <f t="shared" si="29"/>
        <v>40</v>
      </c>
      <c r="AS78" s="15"/>
      <c r="AT78" s="14">
        <f>SUM(AV75:AV84)</f>
        <v>245</v>
      </c>
      <c r="AU78" s="61">
        <v>74</v>
      </c>
      <c r="AV78" s="61">
        <v>23</v>
      </c>
      <c r="AW78" s="21">
        <f t="shared" si="30"/>
        <v>9.3877551020408165E-2</v>
      </c>
      <c r="AX78" s="100">
        <f t="shared" si="31"/>
        <v>4168</v>
      </c>
      <c r="AY78" s="61">
        <f>SUM(AX$5:AX78)</f>
        <v>216605</v>
      </c>
    </row>
    <row r="79" spans="1:51" ht="16.5" x14ac:dyDescent="0.2">
      <c r="I79" s="32">
        <v>42</v>
      </c>
      <c r="J79" s="14">
        <f t="shared" si="12"/>
        <v>1102002</v>
      </c>
      <c r="K79" s="14">
        <f t="shared" si="13"/>
        <v>3</v>
      </c>
      <c r="L79" s="14">
        <f t="shared" si="14"/>
        <v>21</v>
      </c>
      <c r="M79" s="14" t="str">
        <f t="shared" si="15"/>
        <v>红</v>
      </c>
      <c r="N79" s="14" t="str">
        <f t="shared" si="26"/>
        <v>金币</v>
      </c>
      <c r="O79" s="14">
        <f>IF(L79&gt;1,INDEX(挂机升级突破!$BG$49:$BG$69,卡牌消耗!L79),"")</f>
        <v>0</v>
      </c>
      <c r="P79" s="14" t="str">
        <f>IF(L79&gt;1,INDEX(价值概述!$A$4:$A$8,INDEX(挂机升级突破!$AQ$65:$AQ$85,卡牌消耗!L79)),"")</f>
        <v>紫色基础材料</v>
      </c>
      <c r="Q79" s="14">
        <f>ROUND(INDEX(挂机升级突破!$AT$65:$BA$85,卡牌消耗!$L79,MATCH(卡牌消耗!P79,挂机升级突破!$AT$63:$BC$63,0))*INDEX($B$5:$F$5,K79)/5,0)*5</f>
        <v>55</v>
      </c>
      <c r="R79" s="14" t="s">
        <v>835</v>
      </c>
      <c r="S79" s="14">
        <f>ROUND(INDEX(挂机升级突破!$AT$65:$BC$85,L79,MATCH(R79,挂机升级突破!$AT$63:$BC$63,0))*INDEX($B$5:$F$5,K79)/5,0)*5</f>
        <v>0</v>
      </c>
      <c r="T79" s="14" t="s">
        <v>836</v>
      </c>
      <c r="U79" s="14">
        <f>ROUND(INDEX(挂机升级突破!$AT$65:$BC$85,L79,MATCH(T79,挂机升级突破!$AT$63:$BC$63,0))*INDEX($B$5:$F$5,K79)/5,0)*5</f>
        <v>0</v>
      </c>
      <c r="W79" s="72">
        <v>42</v>
      </c>
      <c r="X79" s="72">
        <f t="shared" si="17"/>
        <v>9</v>
      </c>
      <c r="Y79" s="72">
        <f t="shared" si="18"/>
        <v>1101009</v>
      </c>
      <c r="Z79" s="72">
        <f t="shared" si="19"/>
        <v>2</v>
      </c>
      <c r="AA79" s="72" t="s">
        <v>682</v>
      </c>
      <c r="AB79" s="14">
        <f t="shared" si="20"/>
        <v>444175</v>
      </c>
      <c r="AC79" s="72" t="str">
        <f t="shared" si="21"/>
        <v>北落师门碎片</v>
      </c>
      <c r="AD79" s="14">
        <f t="shared" si="29"/>
        <v>80</v>
      </c>
      <c r="AU79" s="61">
        <v>75</v>
      </c>
      <c r="AV79" s="61">
        <v>24</v>
      </c>
      <c r="AW79" s="21">
        <f t="shared" si="30"/>
        <v>9.7959183673469383E-2</v>
      </c>
      <c r="AX79" s="100">
        <f t="shared" si="31"/>
        <v>4349</v>
      </c>
      <c r="AY79" s="61">
        <f>SUM(AX$5:AX79)</f>
        <v>220954</v>
      </c>
    </row>
    <row r="80" spans="1:51" ht="16.5" x14ac:dyDescent="0.2">
      <c r="I80" s="32">
        <v>43</v>
      </c>
      <c r="J80" s="14">
        <f t="shared" si="12"/>
        <v>1102003</v>
      </c>
      <c r="K80" s="14">
        <f t="shared" si="13"/>
        <v>4</v>
      </c>
      <c r="L80" s="14">
        <f t="shared" si="14"/>
        <v>1</v>
      </c>
      <c r="M80" s="14" t="str">
        <f t="shared" si="15"/>
        <v>红</v>
      </c>
      <c r="N80" s="14" t="str">
        <f t="shared" si="26"/>
        <v/>
      </c>
      <c r="O80" s="14" t="str">
        <f>IF(L80&gt;1,INDEX(挂机升级突破!$BG$49:$BG$69,卡牌消耗!L80),"")</f>
        <v/>
      </c>
      <c r="P80" s="14" t="str">
        <f>IF(L80&gt;1,INDEX(价值概述!$A$4:$A$8,INDEX(挂机升级突破!$AQ$65:$AQ$85,卡牌消耗!L80)),"")</f>
        <v/>
      </c>
      <c r="Q80" s="14" t="str">
        <f>IF(L80&gt;1,INDEX(挂机升级突破!$AT$65:$AX$85,卡牌消耗!L80,INDEX(挂机升级突破!$AQ$65:$AQ$85,卡牌消耗!L80)),"")</f>
        <v/>
      </c>
      <c r="R80" s="14" t="str">
        <f>IF(INDEX(挂机升级突破!$AR$65:$AR$85,卡牌消耗!L80)&gt;0,INDEX($G$2:$I$2,INDEX(挂机升级突破!$AR$65:$AR$85,卡牌消耗!L80))&amp;M80,"")</f>
        <v/>
      </c>
      <c r="S80" s="14" t="str">
        <f>IF(R80="","",INDEX(挂机升级突破!$AY$65:$BA$85,卡牌消耗!L80,INDEX(挂机升级突破!$AR$65:$AR$85,卡牌消耗!L80)))</f>
        <v/>
      </c>
      <c r="T80" s="14" t="str">
        <f>IF(INDEX(挂机升级突破!$AS$65:$AS$85,卡牌消耗!L80)&gt;0,"灵玉","")</f>
        <v/>
      </c>
      <c r="U80" s="14" t="str">
        <f>IF(INDEX(挂机升级突破!$AS$65:$AS$85,卡牌消耗!L80)&gt;0,INDEX(挂机升级突破!$BD$80:$BD$85,卡牌消耗!L80),"")</f>
        <v/>
      </c>
      <c r="W80" s="72">
        <v>43</v>
      </c>
      <c r="X80" s="72">
        <f t="shared" si="17"/>
        <v>9</v>
      </c>
      <c r="Y80" s="72">
        <f t="shared" si="18"/>
        <v>1101009</v>
      </c>
      <c r="Z80" s="72">
        <f t="shared" si="19"/>
        <v>3</v>
      </c>
      <c r="AA80" s="72" t="s">
        <v>682</v>
      </c>
      <c r="AB80" s="14">
        <f t="shared" si="20"/>
        <v>450425</v>
      </c>
      <c r="AC80" s="72" t="str">
        <f t="shared" si="21"/>
        <v>北落师门碎片</v>
      </c>
      <c r="AD80" s="14">
        <f t="shared" si="29"/>
        <v>120</v>
      </c>
      <c r="AU80" s="61">
        <v>76</v>
      </c>
      <c r="AV80" s="61">
        <v>25</v>
      </c>
      <c r="AW80" s="21">
        <f t="shared" si="30"/>
        <v>0.10204081632653061</v>
      </c>
      <c r="AX80" s="100">
        <f t="shared" si="31"/>
        <v>4530</v>
      </c>
      <c r="AY80" s="61">
        <f>SUM(AX$5:AX80)</f>
        <v>225484</v>
      </c>
    </row>
    <row r="81" spans="9:51" ht="16.5" x14ac:dyDescent="0.2">
      <c r="I81" s="32">
        <v>44</v>
      </c>
      <c r="J81" s="14">
        <f t="shared" si="12"/>
        <v>1102003</v>
      </c>
      <c r="K81" s="14">
        <f t="shared" si="13"/>
        <v>4</v>
      </c>
      <c r="L81" s="14">
        <f t="shared" si="14"/>
        <v>2</v>
      </c>
      <c r="M81" s="14" t="str">
        <f t="shared" si="15"/>
        <v>红</v>
      </c>
      <c r="N81" s="14" t="str">
        <f t="shared" si="26"/>
        <v>金币</v>
      </c>
      <c r="O81" s="14">
        <f>IF(L81&gt;1,INDEX(挂机升级突破!$BG$49:$BG$69,卡牌消耗!L81),"")</f>
        <v>0</v>
      </c>
      <c r="P81" s="14" t="s">
        <v>252</v>
      </c>
      <c r="Q81" s="14">
        <f>ROUND(INDEX(挂机升级突破!$AT$65:$BA$85,卡牌消耗!$L81,MATCH(卡牌消耗!P81,挂机升级突破!$AT$63:$BC$63,0))*INDEX($B$5:$F$5,K81)/5,0)*5</f>
        <v>55</v>
      </c>
      <c r="R81" s="14"/>
      <c r="S81" s="14"/>
      <c r="T81" s="14" t="str">
        <f>IF(INDEX(挂机升级突破!$AS$65:$AS$85,卡牌消耗!L81)&gt;0,"灵玉","")</f>
        <v/>
      </c>
      <c r="U81" s="14" t="str">
        <f>IF(INDEX(挂机升级突破!$AS$65:$AS$85,卡牌消耗!L81)&gt;0,INDEX(挂机升级突破!$BD$80:$BD$85,卡牌消耗!L81),"")</f>
        <v/>
      </c>
      <c r="W81" s="72">
        <v>44</v>
      </c>
      <c r="X81" s="72">
        <f t="shared" si="17"/>
        <v>9</v>
      </c>
      <c r="Y81" s="72">
        <f t="shared" si="18"/>
        <v>1101009</v>
      </c>
      <c r="Z81" s="72">
        <f t="shared" si="19"/>
        <v>4</v>
      </c>
      <c r="AA81" s="72" t="s">
        <v>682</v>
      </c>
      <c r="AB81" s="14">
        <f t="shared" si="20"/>
        <v>628862.5</v>
      </c>
      <c r="AC81" s="72" t="str">
        <f t="shared" si="21"/>
        <v>北落师门碎片</v>
      </c>
      <c r="AD81" s="14">
        <f t="shared" si="29"/>
        <v>160</v>
      </c>
      <c r="AU81" s="61">
        <v>77</v>
      </c>
      <c r="AV81" s="61">
        <v>26</v>
      </c>
      <c r="AW81" s="21">
        <f t="shared" si="30"/>
        <v>0.10612244897959183</v>
      </c>
      <c r="AX81" s="100">
        <f t="shared" si="31"/>
        <v>4711</v>
      </c>
      <c r="AY81" s="61">
        <f>SUM(AX$5:AX81)</f>
        <v>230195</v>
      </c>
    </row>
    <row r="82" spans="9:51" ht="16.5" x14ac:dyDescent="0.2">
      <c r="I82" s="32">
        <v>45</v>
      </c>
      <c r="J82" s="14">
        <f t="shared" si="12"/>
        <v>1102003</v>
      </c>
      <c r="K82" s="14">
        <f t="shared" si="13"/>
        <v>4</v>
      </c>
      <c r="L82" s="14">
        <f t="shared" si="14"/>
        <v>3</v>
      </c>
      <c r="M82" s="14" t="str">
        <f t="shared" si="15"/>
        <v>红</v>
      </c>
      <c r="N82" s="14" t="str">
        <f t="shared" si="26"/>
        <v>金币</v>
      </c>
      <c r="O82" s="14">
        <f>IF(L82&gt;1,INDEX(挂机升级突破!$BG$49:$BG$69,卡牌消耗!L82),"")</f>
        <v>0</v>
      </c>
      <c r="P82" s="14" t="s">
        <v>252</v>
      </c>
      <c r="Q82" s="14">
        <f>ROUND(INDEX(挂机升级突破!$AT$65:$BA$85,卡牌消耗!$L82,MATCH(卡牌消耗!P82,挂机升级突破!$AT$63:$BC$63,0))*INDEX($B$5:$F$5,K82)/5,0)*5</f>
        <v>70</v>
      </c>
      <c r="R82" s="14"/>
      <c r="S82" s="14"/>
      <c r="T82" s="14" t="str">
        <f>IF(INDEX(挂机升级突破!$AS$65:$AS$85,卡牌消耗!L82)&gt;0,"灵玉","")</f>
        <v/>
      </c>
      <c r="U82" s="14" t="str">
        <f>IF(INDEX(挂机升级突破!$AS$65:$AS$85,卡牌消耗!L82)&gt;0,INDEX(挂机升级突破!$BD$80:$BD$85,卡牌消耗!L82),"")</f>
        <v/>
      </c>
      <c r="W82" s="72">
        <v>45</v>
      </c>
      <c r="X82" s="72">
        <f t="shared" si="17"/>
        <v>9</v>
      </c>
      <c r="Y82" s="72">
        <f t="shared" si="18"/>
        <v>1101009</v>
      </c>
      <c r="Z82" s="72">
        <f t="shared" si="19"/>
        <v>5</v>
      </c>
      <c r="AA82" s="72" t="s">
        <v>682</v>
      </c>
      <c r="AB82" s="14">
        <f t="shared" si="20"/>
        <v>999162.5</v>
      </c>
      <c r="AC82" s="72" t="str">
        <f t="shared" si="21"/>
        <v>北落师门碎片</v>
      </c>
      <c r="AD82" s="14">
        <f t="shared" si="29"/>
        <v>240</v>
      </c>
      <c r="AU82" s="61">
        <v>78</v>
      </c>
      <c r="AV82" s="61">
        <v>27</v>
      </c>
      <c r="AW82" s="21">
        <f t="shared" si="30"/>
        <v>0.11020408163265306</v>
      </c>
      <c r="AX82" s="100">
        <f t="shared" si="31"/>
        <v>4893</v>
      </c>
      <c r="AY82" s="61">
        <f>SUM(AX$5:AX82)</f>
        <v>235088</v>
      </c>
    </row>
    <row r="83" spans="9:51" ht="16.5" x14ac:dyDescent="0.2">
      <c r="I83" s="32">
        <v>46</v>
      </c>
      <c r="J83" s="14">
        <f t="shared" si="12"/>
        <v>1102003</v>
      </c>
      <c r="K83" s="14">
        <f t="shared" si="13"/>
        <v>4</v>
      </c>
      <c r="L83" s="14">
        <f t="shared" si="14"/>
        <v>4</v>
      </c>
      <c r="M83" s="14" t="str">
        <f t="shared" si="15"/>
        <v>红</v>
      </c>
      <c r="N83" s="14" t="str">
        <f t="shared" si="26"/>
        <v>金币</v>
      </c>
      <c r="O83" s="14">
        <f>IF(L83&gt;1,INDEX(挂机升级突破!$BG$49:$BG$69,卡牌消耗!L83),"")</f>
        <v>0</v>
      </c>
      <c r="P83" s="14" t="s">
        <v>253</v>
      </c>
      <c r="Q83" s="14">
        <f>ROUND(INDEX(挂机升级突破!$AT$65:$BA$85,卡牌消耗!$L83,MATCH(卡牌消耗!P83,挂机升级突破!$AT$63:$BC$63,0))*INDEX($B$5:$F$5,K83)/5,0)*5</f>
        <v>0</v>
      </c>
      <c r="R83" s="14"/>
      <c r="S83" s="14"/>
      <c r="T83" s="14" t="str">
        <f>IF(INDEX(挂机升级突破!$AS$65:$AS$85,卡牌消耗!L83)&gt;0,"灵玉","")</f>
        <v/>
      </c>
      <c r="U83" s="14" t="str">
        <f>IF(INDEX(挂机升级突破!$AS$65:$AS$85,卡牌消耗!L83)&gt;0,INDEX(挂机升级突破!$BD$80:$BD$85,卡牌消耗!L83),"")</f>
        <v/>
      </c>
      <c r="W83" s="72">
        <v>46</v>
      </c>
      <c r="X83" s="72">
        <f t="shared" si="17"/>
        <v>10</v>
      </c>
      <c r="Y83" s="72">
        <f t="shared" si="18"/>
        <v>1101010</v>
      </c>
      <c r="Z83" s="72">
        <f t="shared" si="19"/>
        <v>1</v>
      </c>
      <c r="AA83" s="72" t="s">
        <v>682</v>
      </c>
      <c r="AB83" s="14">
        <f t="shared" si="20"/>
        <v>116737.5</v>
      </c>
      <c r="AC83" s="72" t="str">
        <f t="shared" si="21"/>
        <v>盖文碎片</v>
      </c>
      <c r="AD83" s="14">
        <f t="shared" si="29"/>
        <v>80</v>
      </c>
      <c r="AU83" s="61">
        <v>79</v>
      </c>
      <c r="AV83" s="61">
        <v>28</v>
      </c>
      <c r="AW83" s="21">
        <f t="shared" si="30"/>
        <v>0.11428571428571428</v>
      </c>
      <c r="AX83" s="100">
        <f t="shared" si="31"/>
        <v>5074</v>
      </c>
      <c r="AY83" s="61">
        <f>SUM(AX$5:AX83)</f>
        <v>240162</v>
      </c>
    </row>
    <row r="84" spans="9:51" ht="16.5" x14ac:dyDescent="0.2">
      <c r="I84" s="32">
        <v>47</v>
      </c>
      <c r="J84" s="14">
        <f t="shared" si="12"/>
        <v>1102003</v>
      </c>
      <c r="K84" s="14">
        <f t="shared" si="13"/>
        <v>4</v>
      </c>
      <c r="L84" s="14">
        <f t="shared" si="14"/>
        <v>5</v>
      </c>
      <c r="M84" s="14" t="str">
        <f t="shared" si="15"/>
        <v>红</v>
      </c>
      <c r="N84" s="14" t="str">
        <f t="shared" si="26"/>
        <v>金币</v>
      </c>
      <c r="O84" s="14">
        <f>IF(L84&gt;1,INDEX(挂机升级突破!$BG$49:$BG$69,卡牌消耗!L84),"")</f>
        <v>0</v>
      </c>
      <c r="P84" s="14" t="s">
        <v>253</v>
      </c>
      <c r="Q84" s="14">
        <f>ROUND(INDEX(挂机升级突破!$AT$65:$BA$85,卡牌消耗!$L84,MATCH(卡牌消耗!P84,挂机升级突破!$AT$63:$BC$63,0))*INDEX($B$5:$F$5,K84)/5,0)*5</f>
        <v>0</v>
      </c>
      <c r="R84" s="14" t="s">
        <v>805</v>
      </c>
      <c r="S84" s="14">
        <f>ROUND(INDEX(挂机升级突破!$AT$65:$BC$85,L84,MATCH(R84,挂机升级突破!$AT$63:$BC$63,0))*INDEX($B$5:$F$5,K84)/5,0)*5</f>
        <v>0</v>
      </c>
      <c r="T84" s="14" t="str">
        <f>IF(INDEX(挂机升级突破!$AS$65:$AS$85,卡牌消耗!L84)&gt;0,"灵玉","")</f>
        <v/>
      </c>
      <c r="U84" s="14" t="str">
        <f>IF(INDEX(挂机升级突破!$AS$65:$AS$85,卡牌消耗!L84)&gt;0,INDEX(挂机升级突破!$BD$80:$BD$85,卡牌消耗!L84),"")</f>
        <v/>
      </c>
      <c r="W84" s="72">
        <v>47</v>
      </c>
      <c r="X84" s="72">
        <f t="shared" si="17"/>
        <v>10</v>
      </c>
      <c r="Y84" s="72">
        <f t="shared" si="18"/>
        <v>1101010</v>
      </c>
      <c r="Z84" s="72">
        <f t="shared" si="19"/>
        <v>2</v>
      </c>
      <c r="AA84" s="72" t="s">
        <v>682</v>
      </c>
      <c r="AB84" s="14">
        <f t="shared" si="20"/>
        <v>666262.5</v>
      </c>
      <c r="AC84" s="72" t="str">
        <f t="shared" si="21"/>
        <v>盖文碎片</v>
      </c>
      <c r="AD84" s="14">
        <f t="shared" si="29"/>
        <v>80</v>
      </c>
      <c r="AU84" s="61">
        <v>80</v>
      </c>
      <c r="AV84" s="61">
        <v>29</v>
      </c>
      <c r="AW84" s="21">
        <f t="shared" si="30"/>
        <v>0.11836734693877551</v>
      </c>
      <c r="AX84" s="61">
        <f>INT(AT$76*AW84)</f>
        <v>5997</v>
      </c>
      <c r="AY84" s="61">
        <f>SUM(AX$5:AX84)</f>
        <v>246159</v>
      </c>
    </row>
    <row r="85" spans="9:51" ht="16.5" x14ac:dyDescent="0.2">
      <c r="I85" s="32">
        <v>48</v>
      </c>
      <c r="J85" s="14">
        <f t="shared" si="12"/>
        <v>1102003</v>
      </c>
      <c r="K85" s="14">
        <f t="shared" si="13"/>
        <v>4</v>
      </c>
      <c r="L85" s="14">
        <f t="shared" si="14"/>
        <v>6</v>
      </c>
      <c r="M85" s="14" t="str">
        <f t="shared" si="15"/>
        <v>红</v>
      </c>
      <c r="N85" s="14" t="str">
        <f t="shared" si="26"/>
        <v>金币</v>
      </c>
      <c r="O85" s="14">
        <f>IF(L85&gt;1,INDEX(挂机升级突破!$BG$49:$BG$69,卡牌消耗!L85),"")</f>
        <v>0</v>
      </c>
      <c r="P85" s="14" t="s">
        <v>253</v>
      </c>
      <c r="Q85" s="14">
        <f>ROUND(INDEX(挂机升级突破!$AT$65:$BA$85,卡牌消耗!$L85,MATCH(卡牌消耗!P85,挂机升级突破!$AT$63:$BC$63,0))*INDEX($B$5:$F$5,K85)/5,0)*5</f>
        <v>25</v>
      </c>
      <c r="R85" s="14" t="s">
        <v>805</v>
      </c>
      <c r="S85" s="14">
        <f>ROUND(INDEX(挂机升级突破!$AT$65:$BC$85,L85,MATCH(R85,挂机升级突破!$AT$63:$BC$63,0))*INDEX($B$5:$F$5,K85)/5,0)*5</f>
        <v>0</v>
      </c>
      <c r="T85" s="14" t="str">
        <f>IF(INDEX(挂机升级突破!$AS$65:$AS$85,卡牌消耗!L85)&gt;0,"灵玉","")</f>
        <v/>
      </c>
      <c r="U85" s="14" t="str">
        <f>IF(INDEX(挂机升级突破!$AS$65:$AS$85,卡牌消耗!L85)&gt;0,INDEX(挂机升级突破!$BD$80:$BD$85,卡牌消耗!L85),"")</f>
        <v/>
      </c>
      <c r="W85" s="72">
        <v>48</v>
      </c>
      <c r="X85" s="72">
        <f t="shared" si="17"/>
        <v>10</v>
      </c>
      <c r="Y85" s="72">
        <f t="shared" si="18"/>
        <v>1101010</v>
      </c>
      <c r="Z85" s="72">
        <f t="shared" si="19"/>
        <v>3</v>
      </c>
      <c r="AA85" s="72" t="s">
        <v>682</v>
      </c>
      <c r="AB85" s="14">
        <f t="shared" si="20"/>
        <v>675637.5</v>
      </c>
      <c r="AC85" s="72" t="str">
        <f t="shared" si="21"/>
        <v>盖文碎片</v>
      </c>
      <c r="AD85" s="14">
        <f t="shared" si="29"/>
        <v>160</v>
      </c>
      <c r="AS85" s="61" t="s">
        <v>522</v>
      </c>
      <c r="AT85" s="61">
        <v>9</v>
      </c>
      <c r="AU85" s="61">
        <v>81</v>
      </c>
      <c r="AV85" s="61">
        <v>20</v>
      </c>
      <c r="AW85" s="21">
        <f t="shared" ref="AW85:AW94" si="32">AV85/AT$88</f>
        <v>8.1632653061224483E-2</v>
      </c>
      <c r="AX85" s="100">
        <f t="shared" ref="AX85:AX93" si="33">INT(AT$76*AW85)</f>
        <v>4136</v>
      </c>
      <c r="AY85" s="61">
        <f>SUM(AX$5:AX85)</f>
        <v>250295</v>
      </c>
    </row>
    <row r="86" spans="9:51" ht="16.5" x14ac:dyDescent="0.2">
      <c r="I86" s="32">
        <v>49</v>
      </c>
      <c r="J86" s="14">
        <f t="shared" si="12"/>
        <v>1102003</v>
      </c>
      <c r="K86" s="14">
        <f t="shared" si="13"/>
        <v>4</v>
      </c>
      <c r="L86" s="14">
        <f t="shared" si="14"/>
        <v>7</v>
      </c>
      <c r="M86" s="14" t="str">
        <f t="shared" si="15"/>
        <v>红</v>
      </c>
      <c r="N86" s="14" t="str">
        <f t="shared" si="26"/>
        <v>金币</v>
      </c>
      <c r="O86" s="14">
        <f>IF(L86&gt;1,INDEX(挂机升级突破!$BG$49:$BG$69,卡牌消耗!L86),"")</f>
        <v>0</v>
      </c>
      <c r="P86" s="14" t="s">
        <v>254</v>
      </c>
      <c r="Q86" s="14">
        <f>ROUND(INDEX(挂机升级突破!$AT$65:$BA$85,卡牌消耗!$L86,MATCH(卡牌消耗!P86,挂机升级突破!$AT$63:$BC$63,0))*INDEX($B$5:$F$5,K86)/5,0)*5</f>
        <v>0</v>
      </c>
      <c r="R86" s="14" t="s">
        <v>805</v>
      </c>
      <c r="S86" s="14">
        <f>ROUND(INDEX(挂机升级突破!$AT$65:$BC$85,L86,MATCH(R86,挂机升级突破!$AT$63:$BC$63,0))*INDEX($B$5:$F$5,K86)/5,0)*5</f>
        <v>0</v>
      </c>
      <c r="T86" s="14" t="str">
        <f>IF(INDEX(挂机升级突破!$AS$65:$AS$85,卡牌消耗!L86)&gt;0,"灵玉","")</f>
        <v/>
      </c>
      <c r="U86" s="14" t="str">
        <f>IF(INDEX(挂机升级突破!$AS$65:$AS$85,卡牌消耗!L86)&gt;0,INDEX(挂机升级突破!$BD$80:$BD$85,卡牌消耗!L86),"")</f>
        <v/>
      </c>
      <c r="W86" s="72">
        <v>49</v>
      </c>
      <c r="X86" s="72">
        <f t="shared" si="17"/>
        <v>10</v>
      </c>
      <c r="Y86" s="72">
        <f t="shared" si="18"/>
        <v>1101010</v>
      </c>
      <c r="Z86" s="72">
        <f t="shared" si="19"/>
        <v>4</v>
      </c>
      <c r="AA86" s="72" t="s">
        <v>682</v>
      </c>
      <c r="AB86" s="14">
        <f t="shared" si="20"/>
        <v>943293.75</v>
      </c>
      <c r="AC86" s="72" t="str">
        <f t="shared" si="21"/>
        <v>盖文碎片</v>
      </c>
      <c r="AD86" s="14">
        <f t="shared" si="29"/>
        <v>240</v>
      </c>
      <c r="AS86" s="14" t="str">
        <f>INDEX($AF$5:$AF$19,AT85)</f>
        <v>80~90</v>
      </c>
      <c r="AT86" s="14">
        <f>INDEX($AO$5:$AO$19,AT85)</f>
        <v>55145</v>
      </c>
      <c r="AU86" s="61">
        <v>82</v>
      </c>
      <c r="AV86" s="61">
        <v>21</v>
      </c>
      <c r="AW86" s="21">
        <f t="shared" si="32"/>
        <v>8.5714285714285715E-2</v>
      </c>
      <c r="AX86" s="100">
        <f t="shared" si="33"/>
        <v>4343</v>
      </c>
      <c r="AY86" s="61">
        <f>SUM(AX$5:AX86)</f>
        <v>254638</v>
      </c>
    </row>
    <row r="87" spans="9:51" ht="16.5" x14ac:dyDescent="0.2">
      <c r="I87" s="32">
        <v>50</v>
      </c>
      <c r="J87" s="14">
        <f t="shared" si="12"/>
        <v>1102003</v>
      </c>
      <c r="K87" s="14">
        <f t="shared" si="13"/>
        <v>4</v>
      </c>
      <c r="L87" s="14">
        <f t="shared" si="14"/>
        <v>8</v>
      </c>
      <c r="M87" s="14" t="str">
        <f t="shared" si="15"/>
        <v>红</v>
      </c>
      <c r="N87" s="14" t="str">
        <f t="shared" si="26"/>
        <v>金币</v>
      </c>
      <c r="O87" s="14">
        <f>IF(L87&gt;1,INDEX(挂机升级突破!$BG$49:$BG$69,卡牌消耗!L87),"")</f>
        <v>0</v>
      </c>
      <c r="P87" s="14" t="s">
        <v>254</v>
      </c>
      <c r="Q87" s="14">
        <f>ROUND(INDEX(挂机升级突破!$AT$65:$BA$85,卡牌消耗!$L87,MATCH(卡牌消耗!P87,挂机升级突破!$AT$63:$BC$63,0))*INDEX($B$5:$F$5,K87)/5,0)*5</f>
        <v>0</v>
      </c>
      <c r="R87" s="14" t="s">
        <v>805</v>
      </c>
      <c r="S87" s="14">
        <f>ROUND(INDEX(挂机升级突破!$AT$65:$BC$85,L87,MATCH(R87,挂机升级突破!$AT$63:$BC$63,0))*INDEX($B$5:$F$5,K87)/5,0)*5</f>
        <v>10</v>
      </c>
      <c r="T87" s="14" t="str">
        <f>IF(INDEX(挂机升级突破!$AS$65:$AS$85,卡牌消耗!L87)&gt;0,"灵玉","")</f>
        <v/>
      </c>
      <c r="U87" s="14" t="str">
        <f>IF(INDEX(挂机升级突破!$AS$65:$AS$85,卡牌消耗!L87)&gt;0,INDEX(挂机升级突破!$BD$80:$BD$85,卡牌消耗!L87),"")</f>
        <v/>
      </c>
      <c r="W87" s="72">
        <v>50</v>
      </c>
      <c r="X87" s="72">
        <f t="shared" si="17"/>
        <v>10</v>
      </c>
      <c r="Y87" s="72">
        <f t="shared" si="18"/>
        <v>1101010</v>
      </c>
      <c r="Z87" s="72">
        <f t="shared" si="19"/>
        <v>5</v>
      </c>
      <c r="AA87" s="72" t="s">
        <v>682</v>
      </c>
      <c r="AB87" s="14">
        <f t="shared" si="20"/>
        <v>1498743.75</v>
      </c>
      <c r="AC87" s="72" t="str">
        <f t="shared" si="21"/>
        <v>盖文碎片</v>
      </c>
      <c r="AD87" s="14">
        <f t="shared" si="29"/>
        <v>320</v>
      </c>
      <c r="AS87" s="61" t="s">
        <v>520</v>
      </c>
      <c r="AT87" s="14">
        <f>INDEX($AP$5:$AP$19,AT85)</f>
        <v>5.5</v>
      </c>
      <c r="AU87" s="61">
        <v>83</v>
      </c>
      <c r="AV87" s="61">
        <v>22</v>
      </c>
      <c r="AW87" s="21">
        <f t="shared" si="32"/>
        <v>8.9795918367346933E-2</v>
      </c>
      <c r="AX87" s="100">
        <f t="shared" si="33"/>
        <v>4549</v>
      </c>
      <c r="AY87" s="61">
        <f>SUM(AX$5:AX87)</f>
        <v>259187</v>
      </c>
    </row>
    <row r="88" spans="9:51" ht="16.5" x14ac:dyDescent="0.2">
      <c r="I88" s="32">
        <v>51</v>
      </c>
      <c r="J88" s="14">
        <f t="shared" si="12"/>
        <v>1102003</v>
      </c>
      <c r="K88" s="14">
        <f t="shared" si="13"/>
        <v>4</v>
      </c>
      <c r="L88" s="14">
        <f t="shared" si="14"/>
        <v>9</v>
      </c>
      <c r="M88" s="14" t="str">
        <f t="shared" si="15"/>
        <v>红</v>
      </c>
      <c r="N88" s="14" t="str">
        <f t="shared" si="26"/>
        <v>金币</v>
      </c>
      <c r="O88" s="14">
        <f>IF(L88&gt;1,INDEX(挂机升级突破!$BG$49:$BG$69,卡牌消耗!L88),"")</f>
        <v>0</v>
      </c>
      <c r="P88" s="14" t="s">
        <v>254</v>
      </c>
      <c r="Q88" s="14">
        <f>ROUND(INDEX(挂机升级突破!$AT$65:$BA$85,卡牌消耗!$L88,MATCH(卡牌消耗!P88,挂机升级突破!$AT$63:$BC$63,0))*INDEX($B$5:$F$5,K88)/5,0)*5</f>
        <v>0</v>
      </c>
      <c r="R88" s="14" t="s">
        <v>806</v>
      </c>
      <c r="S88" s="14">
        <f>ROUND(INDEX(挂机升级突破!$AT$65:$BC$85,L88,MATCH(R88,挂机升级突破!$AT$63:$BC$63,0))*INDEX($B$5:$F$5,K88)/5,0)*5</f>
        <v>0</v>
      </c>
      <c r="T88" s="14" t="str">
        <f>IF(INDEX(挂机升级突破!$AS$65:$AS$85,卡牌消耗!L88)&gt;0,"灵玉","")</f>
        <v/>
      </c>
      <c r="U88" s="14" t="str">
        <f>IF(INDEX(挂机升级突破!$AS$65:$AS$85,卡牌消耗!L88)&gt;0,INDEX(挂机升级突破!$BD$80:$BD$85,卡牌消耗!L88),"")</f>
        <v/>
      </c>
      <c r="W88" s="72">
        <v>51</v>
      </c>
      <c r="X88" s="72">
        <f t="shared" si="17"/>
        <v>11</v>
      </c>
      <c r="Y88" s="72">
        <f t="shared" si="18"/>
        <v>1101011</v>
      </c>
      <c r="Z88" s="72">
        <f t="shared" si="19"/>
        <v>1</v>
      </c>
      <c r="AA88" s="72" t="s">
        <v>682</v>
      </c>
      <c r="AB88" s="14">
        <f t="shared" si="20"/>
        <v>77825</v>
      </c>
      <c r="AC88" s="72" t="str">
        <f t="shared" si="21"/>
        <v>阎风吒碎片</v>
      </c>
      <c r="AD88" s="14">
        <f t="shared" si="29"/>
        <v>40</v>
      </c>
      <c r="AS88" s="15"/>
      <c r="AT88" s="14">
        <f>SUM(AV85:AV94)</f>
        <v>245</v>
      </c>
      <c r="AU88" s="61">
        <v>84</v>
      </c>
      <c r="AV88" s="61">
        <v>23</v>
      </c>
      <c r="AW88" s="21">
        <f t="shared" si="32"/>
        <v>9.3877551020408165E-2</v>
      </c>
      <c r="AX88" s="100">
        <f t="shared" si="33"/>
        <v>4756</v>
      </c>
      <c r="AY88" s="61">
        <f>SUM(AX$5:AX88)</f>
        <v>263943</v>
      </c>
    </row>
    <row r="89" spans="9:51" ht="16.5" x14ac:dyDescent="0.2">
      <c r="I89" s="32">
        <v>52</v>
      </c>
      <c r="J89" s="14">
        <f t="shared" si="12"/>
        <v>1102003</v>
      </c>
      <c r="K89" s="14">
        <f t="shared" si="13"/>
        <v>4</v>
      </c>
      <c r="L89" s="14">
        <f t="shared" si="14"/>
        <v>10</v>
      </c>
      <c r="M89" s="14" t="str">
        <f t="shared" si="15"/>
        <v>红</v>
      </c>
      <c r="N89" s="14" t="str">
        <f t="shared" si="26"/>
        <v>金币</v>
      </c>
      <c r="O89" s="14">
        <f>IF(L89&gt;1,INDEX(挂机升级突破!$BG$49:$BG$69,卡牌消耗!L89),"")</f>
        <v>0</v>
      </c>
      <c r="P89" s="14" t="s">
        <v>254</v>
      </c>
      <c r="Q89" s="14">
        <f>ROUND(INDEX(挂机升级突破!$AT$65:$BA$85,卡牌消耗!$L89,MATCH(卡牌消耗!P89,挂机升级突破!$AT$63:$BC$63,0))*INDEX($B$5:$F$5,K89)/5,0)*5</f>
        <v>0</v>
      </c>
      <c r="R89" s="14" t="s">
        <v>806</v>
      </c>
      <c r="S89" s="14">
        <f>ROUND(INDEX(挂机升级突破!$AT$65:$BC$85,L89,MATCH(R89,挂机升级突破!$AT$63:$BC$63,0))*INDEX($B$5:$F$5,K89)/5,0)*5</f>
        <v>0</v>
      </c>
      <c r="T89" s="14" t="str">
        <f>IF(INDEX(挂机升级突破!$AS$65:$AS$85,卡牌消耗!L89)&gt;0,"灵玉","")</f>
        <v/>
      </c>
      <c r="U89" s="14" t="str">
        <f>IF(INDEX(挂机升级突破!$AS$65:$AS$85,卡牌消耗!L89)&gt;0,INDEX(挂机升级突破!$BD$80:$BD$85,卡牌消耗!L89),"")</f>
        <v/>
      </c>
      <c r="W89" s="72">
        <v>52</v>
      </c>
      <c r="X89" s="72">
        <f t="shared" si="17"/>
        <v>11</v>
      </c>
      <c r="Y89" s="72">
        <f t="shared" si="18"/>
        <v>1101011</v>
      </c>
      <c r="Z89" s="72">
        <f t="shared" si="19"/>
        <v>2</v>
      </c>
      <c r="AA89" s="72" t="s">
        <v>682</v>
      </c>
      <c r="AB89" s="14">
        <f t="shared" si="20"/>
        <v>444175</v>
      </c>
      <c r="AC89" s="72" t="str">
        <f t="shared" si="21"/>
        <v>阎风吒碎片</v>
      </c>
      <c r="AD89" s="14">
        <f t="shared" si="29"/>
        <v>80</v>
      </c>
      <c r="AU89" s="61">
        <v>85</v>
      </c>
      <c r="AV89" s="61">
        <v>24</v>
      </c>
      <c r="AW89" s="21">
        <f t="shared" si="32"/>
        <v>9.7959183673469383E-2</v>
      </c>
      <c r="AX89" s="100">
        <f t="shared" si="33"/>
        <v>4963</v>
      </c>
      <c r="AY89" s="61">
        <f>SUM(AX$5:AX89)</f>
        <v>268906</v>
      </c>
    </row>
    <row r="90" spans="9:51" ht="16.5" x14ac:dyDescent="0.2">
      <c r="I90" s="32">
        <v>53</v>
      </c>
      <c r="J90" s="14">
        <f t="shared" si="12"/>
        <v>1102003</v>
      </c>
      <c r="K90" s="14">
        <f t="shared" si="13"/>
        <v>4</v>
      </c>
      <c r="L90" s="14">
        <f t="shared" si="14"/>
        <v>11</v>
      </c>
      <c r="M90" s="14" t="str">
        <f t="shared" si="15"/>
        <v>红</v>
      </c>
      <c r="N90" s="14" t="str">
        <f t="shared" si="26"/>
        <v>金币</v>
      </c>
      <c r="O90" s="14">
        <f>IF(L90&gt;1,INDEX(挂机升级突破!$BG$49:$BG$69,卡牌消耗!L90),"")</f>
        <v>0</v>
      </c>
      <c r="P90" s="14" t="s">
        <v>255</v>
      </c>
      <c r="Q90" s="14">
        <f>ROUND(INDEX(挂机升级突破!$AT$65:$BA$85,卡牌消耗!$L90,MATCH(卡牌消耗!P90,挂机升级突破!$AT$63:$BC$63,0))*INDEX($B$5:$F$5,K90)/5,0)*5</f>
        <v>0</v>
      </c>
      <c r="R90" s="14" t="s">
        <v>806</v>
      </c>
      <c r="S90" s="14">
        <f>ROUND(INDEX(挂机升级突破!$AT$65:$BC$85,L90,MATCH(R90,挂机升级突破!$AT$63:$BC$63,0))*INDEX($B$5:$F$5,K90)/5,0)*5</f>
        <v>0</v>
      </c>
      <c r="T90" s="14" t="str">
        <f>IF(INDEX(挂机升级突破!$AS$65:$AS$85,卡牌消耗!L90)&gt;0,"灵玉","")</f>
        <v/>
      </c>
      <c r="U90" s="14" t="str">
        <f>IF(INDEX(挂机升级突破!$AS$65:$AS$85,卡牌消耗!L90)&gt;0,INDEX(挂机升级突破!$BD$80:$BD$85,卡牌消耗!L90),"")</f>
        <v/>
      </c>
      <c r="W90" s="72">
        <v>53</v>
      </c>
      <c r="X90" s="72">
        <f t="shared" si="17"/>
        <v>11</v>
      </c>
      <c r="Y90" s="72">
        <f t="shared" si="18"/>
        <v>1101011</v>
      </c>
      <c r="Z90" s="72">
        <f t="shared" si="19"/>
        <v>3</v>
      </c>
      <c r="AA90" s="72" t="s">
        <v>682</v>
      </c>
      <c r="AB90" s="14">
        <f t="shared" si="20"/>
        <v>450425</v>
      </c>
      <c r="AC90" s="72" t="str">
        <f t="shared" si="21"/>
        <v>阎风吒碎片</v>
      </c>
      <c r="AD90" s="14">
        <f t="shared" si="29"/>
        <v>120</v>
      </c>
      <c r="AU90" s="61">
        <v>86</v>
      </c>
      <c r="AV90" s="61">
        <v>25</v>
      </c>
      <c r="AW90" s="21">
        <f t="shared" si="32"/>
        <v>0.10204081632653061</v>
      </c>
      <c r="AX90" s="100">
        <f t="shared" si="33"/>
        <v>5170</v>
      </c>
      <c r="AY90" s="61">
        <f>SUM(AX$5:AX90)</f>
        <v>274076</v>
      </c>
    </row>
    <row r="91" spans="9:51" ht="16.5" x14ac:dyDescent="0.2">
      <c r="I91" s="32">
        <v>54</v>
      </c>
      <c r="J91" s="14">
        <f t="shared" si="12"/>
        <v>1102003</v>
      </c>
      <c r="K91" s="14">
        <f t="shared" si="13"/>
        <v>4</v>
      </c>
      <c r="L91" s="14">
        <f t="shared" si="14"/>
        <v>12</v>
      </c>
      <c r="M91" s="14" t="str">
        <f t="shared" si="15"/>
        <v>红</v>
      </c>
      <c r="N91" s="14" t="str">
        <f t="shared" si="26"/>
        <v>金币</v>
      </c>
      <c r="O91" s="14">
        <f>IF(L91&gt;1,INDEX(挂机升级突破!$BG$49:$BG$69,卡牌消耗!L91),"")</f>
        <v>0</v>
      </c>
      <c r="P91" s="14" t="s">
        <v>255</v>
      </c>
      <c r="Q91" s="14">
        <f>ROUND(INDEX(挂机升级突破!$AT$65:$BA$85,卡牌消耗!$L91,MATCH(卡牌消耗!P91,挂机升级突破!$AT$63:$BC$63,0))*INDEX($B$5:$F$5,K91)/5,0)*5</f>
        <v>0</v>
      </c>
      <c r="R91" s="14" t="s">
        <v>806</v>
      </c>
      <c r="S91" s="14">
        <f>ROUND(INDEX(挂机升级突破!$AT$65:$BC$85,L91,MATCH(R91,挂机升级突破!$AT$63:$BC$63,0))*INDEX($B$5:$F$5,K91)/5,0)*5</f>
        <v>0</v>
      </c>
      <c r="T91" s="14" t="str">
        <f>IF(INDEX(挂机升级突破!$AS$65:$AS$85,卡牌消耗!L91)&gt;0,"灵玉","")</f>
        <v/>
      </c>
      <c r="U91" s="14" t="str">
        <f>IF(INDEX(挂机升级突破!$AS$65:$AS$85,卡牌消耗!L91)&gt;0,INDEX(挂机升级突破!$BD$80:$BD$85,卡牌消耗!L91),"")</f>
        <v/>
      </c>
      <c r="W91" s="72">
        <v>54</v>
      </c>
      <c r="X91" s="72">
        <f t="shared" si="17"/>
        <v>11</v>
      </c>
      <c r="Y91" s="72">
        <f t="shared" si="18"/>
        <v>1101011</v>
      </c>
      <c r="Z91" s="72">
        <f t="shared" si="19"/>
        <v>4</v>
      </c>
      <c r="AA91" s="72" t="s">
        <v>682</v>
      </c>
      <c r="AB91" s="14">
        <f t="shared" si="20"/>
        <v>628862.5</v>
      </c>
      <c r="AC91" s="72" t="str">
        <f t="shared" si="21"/>
        <v>阎风吒碎片</v>
      </c>
      <c r="AD91" s="14">
        <f t="shared" si="29"/>
        <v>160</v>
      </c>
      <c r="AU91" s="61">
        <v>87</v>
      </c>
      <c r="AV91" s="61">
        <v>26</v>
      </c>
      <c r="AW91" s="21">
        <f t="shared" si="32"/>
        <v>0.10612244897959183</v>
      </c>
      <c r="AX91" s="100">
        <f t="shared" si="33"/>
        <v>5377</v>
      </c>
      <c r="AY91" s="61">
        <f>SUM(AX$5:AX91)</f>
        <v>279453</v>
      </c>
    </row>
    <row r="92" spans="9:51" ht="16.5" x14ac:dyDescent="0.2">
      <c r="I92" s="32">
        <v>55</v>
      </c>
      <c r="J92" s="14">
        <f t="shared" si="12"/>
        <v>1102003</v>
      </c>
      <c r="K92" s="14">
        <f t="shared" si="13"/>
        <v>4</v>
      </c>
      <c r="L92" s="14">
        <f t="shared" si="14"/>
        <v>13</v>
      </c>
      <c r="M92" s="14" t="str">
        <f t="shared" si="15"/>
        <v>红</v>
      </c>
      <c r="N92" s="14" t="str">
        <f t="shared" si="26"/>
        <v>金币</v>
      </c>
      <c r="O92" s="14">
        <f>IF(L92&gt;1,INDEX(挂机升级突破!$BG$49:$BG$69,卡牌消耗!L92),"")</f>
        <v>0</v>
      </c>
      <c r="P92" s="14" t="s">
        <v>255</v>
      </c>
      <c r="Q92" s="14">
        <f>ROUND(INDEX(挂机升级突破!$AT$65:$BA$85,卡牌消耗!$L92,MATCH(卡牌消耗!P92,挂机升级突破!$AT$63:$BC$63,0))*INDEX($B$5:$F$5,K92)/5,0)*5</f>
        <v>0</v>
      </c>
      <c r="R92" s="14" t="s">
        <v>807</v>
      </c>
      <c r="S92" s="14">
        <f>ROUND(INDEX(挂机升级突破!$AT$65:$BC$85,L92,MATCH(R92,挂机升级突破!$AT$63:$BC$63,0))*INDEX($B$5:$F$5,K92)/5,0)*5</f>
        <v>0</v>
      </c>
      <c r="T92" s="14" t="str">
        <f>IF(INDEX(挂机升级突破!$AS$65:$AS$85,卡牌消耗!L92)&gt;0,"灵玉","")</f>
        <v/>
      </c>
      <c r="U92" s="14" t="str">
        <f>IF(INDEX(挂机升级突破!$AS$65:$AS$85,卡牌消耗!L92)&gt;0,INDEX(挂机升级突破!$BD$80:$BD$85,卡牌消耗!L92),"")</f>
        <v/>
      </c>
      <c r="W92" s="72">
        <v>55</v>
      </c>
      <c r="X92" s="72">
        <f t="shared" si="17"/>
        <v>11</v>
      </c>
      <c r="Y92" s="72">
        <f t="shared" si="18"/>
        <v>1101011</v>
      </c>
      <c r="Z92" s="72">
        <f t="shared" si="19"/>
        <v>5</v>
      </c>
      <c r="AA92" s="72" t="s">
        <v>682</v>
      </c>
      <c r="AB92" s="14">
        <f t="shared" si="20"/>
        <v>999162.5</v>
      </c>
      <c r="AC92" s="72" t="str">
        <f t="shared" si="21"/>
        <v>阎风吒碎片</v>
      </c>
      <c r="AD92" s="14">
        <f t="shared" si="29"/>
        <v>240</v>
      </c>
      <c r="AU92" s="61">
        <v>88</v>
      </c>
      <c r="AV92" s="61">
        <v>27</v>
      </c>
      <c r="AW92" s="21">
        <f t="shared" si="32"/>
        <v>0.11020408163265306</v>
      </c>
      <c r="AX92" s="100">
        <f t="shared" si="33"/>
        <v>5584</v>
      </c>
      <c r="AY92" s="61">
        <f>SUM(AX$5:AX92)</f>
        <v>285037</v>
      </c>
    </row>
    <row r="93" spans="9:51" ht="16.5" x14ac:dyDescent="0.2">
      <c r="I93" s="32">
        <v>56</v>
      </c>
      <c r="J93" s="14">
        <f t="shared" si="12"/>
        <v>1102003</v>
      </c>
      <c r="K93" s="14">
        <f t="shared" si="13"/>
        <v>4</v>
      </c>
      <c r="L93" s="14">
        <f t="shared" si="14"/>
        <v>14</v>
      </c>
      <c r="M93" s="14" t="str">
        <f t="shared" si="15"/>
        <v>红</v>
      </c>
      <c r="N93" s="14" t="str">
        <f t="shared" si="26"/>
        <v>金币</v>
      </c>
      <c r="O93" s="14">
        <f>IF(L93&gt;1,INDEX(挂机升级突破!$BG$49:$BG$69,卡牌消耗!L93),"")</f>
        <v>0</v>
      </c>
      <c r="P93" s="14" t="s">
        <v>255</v>
      </c>
      <c r="Q93" s="14">
        <f>ROUND(INDEX(挂机升级突破!$AT$65:$BA$85,卡牌消耗!$L93,MATCH(卡牌消耗!P93,挂机升级突破!$AT$63:$BC$63,0))*INDEX($B$5:$F$5,K93)/5,0)*5</f>
        <v>0</v>
      </c>
      <c r="R93" s="14" t="s">
        <v>807</v>
      </c>
      <c r="S93" s="14">
        <f>ROUND(INDEX(挂机升级突破!$AT$65:$BC$85,L93,MATCH(R93,挂机升级突破!$AT$63:$BC$63,0))*INDEX($B$5:$F$5,K93)/5,0)*5</f>
        <v>0</v>
      </c>
      <c r="T93" s="14" t="str">
        <f>IF(INDEX(挂机升级突破!$AS$65:$AS$85,卡牌消耗!L93)&gt;0,"灵玉","")</f>
        <v/>
      </c>
      <c r="U93" s="14" t="str">
        <f>IF(INDEX(挂机升级突破!$AS$65:$AS$85,卡牌消耗!L93)&gt;0,INDEX(挂机升级突破!$BD$80:$BD$85,卡牌消耗!L93),"")</f>
        <v/>
      </c>
      <c r="W93" s="72">
        <v>56</v>
      </c>
      <c r="X93" s="72">
        <f t="shared" si="17"/>
        <v>12</v>
      </c>
      <c r="Y93" s="72">
        <f t="shared" si="18"/>
        <v>1101012</v>
      </c>
      <c r="Z93" s="72">
        <f t="shared" si="19"/>
        <v>1</v>
      </c>
      <c r="AA93" s="72" t="s">
        <v>682</v>
      </c>
      <c r="AB93" s="14">
        <f t="shared" si="20"/>
        <v>77825</v>
      </c>
      <c r="AC93" s="72" t="str">
        <f t="shared" si="21"/>
        <v>南御夫碎片</v>
      </c>
      <c r="AD93" s="14">
        <f t="shared" si="29"/>
        <v>40</v>
      </c>
      <c r="AU93" s="61">
        <v>89</v>
      </c>
      <c r="AV93" s="61">
        <v>28</v>
      </c>
      <c r="AW93" s="21">
        <f t="shared" si="32"/>
        <v>0.11428571428571428</v>
      </c>
      <c r="AX93" s="100">
        <f t="shared" si="33"/>
        <v>5790</v>
      </c>
      <c r="AY93" s="61">
        <f>SUM(AX$5:AX93)</f>
        <v>290827</v>
      </c>
    </row>
    <row r="94" spans="9:51" ht="16.5" x14ac:dyDescent="0.2">
      <c r="I94" s="32">
        <v>57</v>
      </c>
      <c r="J94" s="14">
        <f t="shared" si="12"/>
        <v>1102003</v>
      </c>
      <c r="K94" s="14">
        <f t="shared" si="13"/>
        <v>4</v>
      </c>
      <c r="L94" s="14">
        <f t="shared" si="14"/>
        <v>15</v>
      </c>
      <c r="M94" s="14" t="str">
        <f t="shared" si="15"/>
        <v>红</v>
      </c>
      <c r="N94" s="14" t="str">
        <f t="shared" si="26"/>
        <v>金币</v>
      </c>
      <c r="O94" s="14">
        <f>IF(L94&gt;1,INDEX(挂机升级突破!$BG$49:$BG$69,卡牌消耗!L94),"")</f>
        <v>0</v>
      </c>
      <c r="P94" s="14" t="s">
        <v>255</v>
      </c>
      <c r="Q94" s="14">
        <f>ROUND(INDEX(挂机升级突破!$AT$65:$BA$85,卡牌消耗!$L94,MATCH(卡牌消耗!P94,挂机升级突破!$AT$63:$BC$63,0))*INDEX($B$5:$F$5,K94)/5,0)*5</f>
        <v>0</v>
      </c>
      <c r="R94" s="14" t="s">
        <v>807</v>
      </c>
      <c r="S94" s="14">
        <f>ROUND(INDEX(挂机升级突破!$AT$65:$BC$85,L94,MATCH(R94,挂机升级突破!$AT$63:$BC$63,0))*INDEX($B$5:$F$5,K94)/5,0)*5</f>
        <v>0</v>
      </c>
      <c r="T94" s="14" t="str">
        <f>IF(INDEX(挂机升级突破!$AS$65:$AS$85,卡牌消耗!L94)&gt;0,"灵玉","")</f>
        <v/>
      </c>
      <c r="U94" s="14" t="str">
        <f>IF(INDEX(挂机升级突破!$AS$65:$AS$85,卡牌消耗!L94)&gt;0,INDEX(挂机升级突破!$BD$80:$BD$85,卡牌消耗!L94),"")</f>
        <v/>
      </c>
      <c r="W94" s="72">
        <v>57</v>
      </c>
      <c r="X94" s="72">
        <f t="shared" si="17"/>
        <v>12</v>
      </c>
      <c r="Y94" s="72">
        <f t="shared" si="18"/>
        <v>1101012</v>
      </c>
      <c r="Z94" s="72">
        <f t="shared" si="19"/>
        <v>2</v>
      </c>
      <c r="AA94" s="72" t="s">
        <v>682</v>
      </c>
      <c r="AB94" s="14">
        <f t="shared" si="20"/>
        <v>444175</v>
      </c>
      <c r="AC94" s="72" t="str">
        <f t="shared" si="21"/>
        <v>南御夫碎片</v>
      </c>
      <c r="AD94" s="14">
        <f t="shared" si="29"/>
        <v>80</v>
      </c>
      <c r="AU94" s="61">
        <v>90</v>
      </c>
      <c r="AV94" s="61">
        <v>29</v>
      </c>
      <c r="AW94" s="21">
        <f t="shared" si="32"/>
        <v>0.11836734693877551</v>
      </c>
      <c r="AX94" s="61">
        <f>INT(AT$86*AW94)</f>
        <v>6527</v>
      </c>
      <c r="AY94" s="61">
        <f>SUM(AX$5:AX94)</f>
        <v>297354</v>
      </c>
    </row>
    <row r="95" spans="9:51" ht="16.5" x14ac:dyDescent="0.2">
      <c r="I95" s="32">
        <v>58</v>
      </c>
      <c r="J95" s="14">
        <f t="shared" si="12"/>
        <v>1102003</v>
      </c>
      <c r="K95" s="14">
        <f t="shared" si="13"/>
        <v>4</v>
      </c>
      <c r="L95" s="14">
        <f t="shared" si="14"/>
        <v>16</v>
      </c>
      <c r="M95" s="14" t="str">
        <f t="shared" si="15"/>
        <v>红</v>
      </c>
      <c r="N95" s="14" t="str">
        <f t="shared" si="26"/>
        <v>金币</v>
      </c>
      <c r="O95" s="14">
        <f>IF(L95&gt;1,INDEX(挂机升级突破!$BG$49:$BG$69,卡牌消耗!L95),"")</f>
        <v>0</v>
      </c>
      <c r="P95" s="14" t="str">
        <f>IF(L95&gt;1,INDEX(价值概述!$A$4:$A$8,INDEX(挂机升级突破!$AQ$65:$AQ$85,卡牌消耗!L95)),"")</f>
        <v>紫色基础材料</v>
      </c>
      <c r="Q95" s="14">
        <f>ROUND(INDEX(挂机升级突破!$AT$65:$BA$85,卡牌消耗!$L95,MATCH(卡牌消耗!P95,挂机升级突破!$AT$63:$BC$63,0))*INDEX($B$5:$F$5,K95)/5,0)*5</f>
        <v>25</v>
      </c>
      <c r="R95" s="14" t="s">
        <v>807</v>
      </c>
      <c r="S95" s="14">
        <f>ROUND(INDEX(挂机升级突破!$AT$65:$BC$85,L95,MATCH(R95,挂机升级突破!$AT$63:$BC$63,0))*INDEX($B$5:$F$5,K95)/5,0)*5</f>
        <v>0</v>
      </c>
      <c r="T95" s="14" t="str">
        <f>IF(INDEX(挂机升级突破!$AS$65:$AS$85,卡牌消耗!L95)&gt;0,"灵玉","")</f>
        <v/>
      </c>
      <c r="U95" s="14" t="str">
        <f>IF(INDEX(挂机升级突破!$AS$65:$AS$85,卡牌消耗!L95)&gt;0,INDEX(挂机升级突破!$BD$80:$BD$85,卡牌消耗!L95),"")</f>
        <v/>
      </c>
      <c r="W95" s="72">
        <v>58</v>
      </c>
      <c r="X95" s="72">
        <f t="shared" si="17"/>
        <v>12</v>
      </c>
      <c r="Y95" s="72">
        <f t="shared" si="18"/>
        <v>1101012</v>
      </c>
      <c r="Z95" s="72">
        <f t="shared" si="19"/>
        <v>3</v>
      </c>
      <c r="AA95" s="72" t="s">
        <v>682</v>
      </c>
      <c r="AB95" s="14">
        <f t="shared" si="20"/>
        <v>450425</v>
      </c>
      <c r="AC95" s="72" t="str">
        <f t="shared" si="21"/>
        <v>南御夫碎片</v>
      </c>
      <c r="AD95" s="14">
        <f t="shared" si="29"/>
        <v>120</v>
      </c>
      <c r="AS95" s="61" t="s">
        <v>522</v>
      </c>
      <c r="AT95" s="61">
        <v>10</v>
      </c>
      <c r="AU95" s="61">
        <v>91</v>
      </c>
      <c r="AV95" s="61">
        <v>20</v>
      </c>
      <c r="AW95" s="21">
        <f t="shared" ref="AW95:AW104" si="34">AV95/AT$98</f>
        <v>8.1632653061224483E-2</v>
      </c>
      <c r="AX95" s="100">
        <f t="shared" ref="AX95:AX104" si="35">INT(AT$86*AW95)</f>
        <v>4501</v>
      </c>
      <c r="AY95" s="61">
        <f>SUM(AX$5:AX95)</f>
        <v>301855</v>
      </c>
    </row>
    <row r="96" spans="9:51" ht="16.5" x14ac:dyDescent="0.2">
      <c r="I96" s="32">
        <v>59</v>
      </c>
      <c r="J96" s="14">
        <f t="shared" si="12"/>
        <v>1102003</v>
      </c>
      <c r="K96" s="14">
        <f t="shared" si="13"/>
        <v>4</v>
      </c>
      <c r="L96" s="14">
        <f t="shared" si="14"/>
        <v>17</v>
      </c>
      <c r="M96" s="14" t="str">
        <f t="shared" si="15"/>
        <v>红</v>
      </c>
      <c r="N96" s="14" t="str">
        <f t="shared" si="26"/>
        <v>金币</v>
      </c>
      <c r="O96" s="14">
        <f>IF(L96&gt;1,INDEX(挂机升级突破!$BG$49:$BG$69,卡牌消耗!L96),"")</f>
        <v>0</v>
      </c>
      <c r="P96" s="14" t="str">
        <f>IF(L96&gt;1,INDEX(价值概述!$A$4:$A$8,INDEX(挂机升级突破!$AQ$65:$AQ$85,卡牌消耗!L96)),"")</f>
        <v>紫色基础材料</v>
      </c>
      <c r="Q96" s="14">
        <f>ROUND(INDEX(挂机升级突破!$AT$65:$BA$85,卡牌消耗!$L96,MATCH(卡牌消耗!P96,挂机升级突破!$AT$63:$BC$63,0))*INDEX($B$5:$F$5,K96)/5,0)*5</f>
        <v>40</v>
      </c>
      <c r="R96" s="14" t="s">
        <v>835</v>
      </c>
      <c r="S96" s="14">
        <f>ROUND(INDEX(挂机升级突破!$AT$65:$BC$85,L96,MATCH(R96,挂机升级突破!$AT$63:$BC$63,0))*INDEX($B$5:$F$5,K96)/5,0)*5</f>
        <v>0</v>
      </c>
      <c r="T96" s="14" t="s">
        <v>836</v>
      </c>
      <c r="U96" s="14">
        <f>ROUND(INDEX(挂机升级突破!$AT$65:$BC$85,L96,MATCH(T96,挂机升级突破!$AT$63:$BC$63,0))*INDEX($B$5:$F$5,K96)/5,0)*5</f>
        <v>0</v>
      </c>
      <c r="W96" s="72">
        <v>59</v>
      </c>
      <c r="X96" s="72">
        <f t="shared" si="17"/>
        <v>12</v>
      </c>
      <c r="Y96" s="72">
        <f t="shared" si="18"/>
        <v>1101012</v>
      </c>
      <c r="Z96" s="72">
        <f t="shared" si="19"/>
        <v>4</v>
      </c>
      <c r="AA96" s="72" t="s">
        <v>682</v>
      </c>
      <c r="AB96" s="14">
        <f t="shared" si="20"/>
        <v>628862.5</v>
      </c>
      <c r="AC96" s="72" t="str">
        <f t="shared" si="21"/>
        <v>南御夫碎片</v>
      </c>
      <c r="AD96" s="14">
        <f t="shared" si="29"/>
        <v>160</v>
      </c>
      <c r="AS96" s="14" t="str">
        <f>INDEX($AF$5:$AF$19,AT95)</f>
        <v>90~100</v>
      </c>
      <c r="AT96" s="14">
        <f>INDEX($AO$5:$AO$19,AT95)</f>
        <v>59275</v>
      </c>
      <c r="AU96" s="61">
        <v>92</v>
      </c>
      <c r="AV96" s="61">
        <v>21</v>
      </c>
      <c r="AW96" s="21">
        <f t="shared" si="34"/>
        <v>8.5714285714285715E-2</v>
      </c>
      <c r="AX96" s="100">
        <f t="shared" si="35"/>
        <v>4726</v>
      </c>
      <c r="AY96" s="61">
        <f>SUM(AX$5:AX96)</f>
        <v>306581</v>
      </c>
    </row>
    <row r="97" spans="9:51" ht="16.5" x14ac:dyDescent="0.2">
      <c r="I97" s="32">
        <v>60</v>
      </c>
      <c r="J97" s="14">
        <f t="shared" si="12"/>
        <v>1102003</v>
      </c>
      <c r="K97" s="14">
        <f t="shared" si="13"/>
        <v>4</v>
      </c>
      <c r="L97" s="14">
        <f t="shared" si="14"/>
        <v>18</v>
      </c>
      <c r="M97" s="14" t="str">
        <f t="shared" si="15"/>
        <v>红</v>
      </c>
      <c r="N97" s="14" t="str">
        <f t="shared" si="26"/>
        <v>金币</v>
      </c>
      <c r="O97" s="14">
        <f>IF(L97&gt;1,INDEX(挂机升级突破!$BG$49:$BG$69,卡牌消耗!L97),"")</f>
        <v>0</v>
      </c>
      <c r="P97" s="14" t="str">
        <f>IF(L97&gt;1,INDEX(价值概述!$A$4:$A$8,INDEX(挂机升级突破!$AQ$65:$AQ$85,卡牌消耗!L97)),"")</f>
        <v>紫色基础材料</v>
      </c>
      <c r="Q97" s="14">
        <f>ROUND(INDEX(挂机升级突破!$AT$65:$BA$85,卡牌消耗!$L97,MATCH(卡牌消耗!P97,挂机升级突破!$AT$63:$BC$63,0))*INDEX($B$5:$F$5,K97)/5,0)*5</f>
        <v>40</v>
      </c>
      <c r="R97" s="14" t="s">
        <v>835</v>
      </c>
      <c r="S97" s="14">
        <f>ROUND(INDEX(挂机升级突破!$AT$65:$BC$85,L97,MATCH(R97,挂机升级突破!$AT$63:$BC$63,0))*INDEX($B$5:$F$5,K97)/5,0)*5</f>
        <v>0</v>
      </c>
      <c r="T97" s="14" t="s">
        <v>836</v>
      </c>
      <c r="U97" s="14">
        <f>ROUND(INDEX(挂机升级突破!$AT$65:$BC$85,L97,MATCH(T97,挂机升级突破!$AT$63:$BC$63,0))*INDEX($B$5:$F$5,K97)/5,0)*5</f>
        <v>0</v>
      </c>
      <c r="W97" s="72">
        <v>60</v>
      </c>
      <c r="X97" s="72">
        <f t="shared" si="17"/>
        <v>12</v>
      </c>
      <c r="Y97" s="72">
        <f t="shared" si="18"/>
        <v>1101012</v>
      </c>
      <c r="Z97" s="72">
        <f t="shared" si="19"/>
        <v>5</v>
      </c>
      <c r="AA97" s="72" t="s">
        <v>682</v>
      </c>
      <c r="AB97" s="14">
        <f t="shared" si="20"/>
        <v>999162.5</v>
      </c>
      <c r="AC97" s="72" t="str">
        <f t="shared" si="21"/>
        <v>南御夫碎片</v>
      </c>
      <c r="AD97" s="14">
        <f t="shared" si="29"/>
        <v>240</v>
      </c>
      <c r="AS97" s="61" t="s">
        <v>520</v>
      </c>
      <c r="AT97" s="14">
        <f>INDEX($AP$5:$AP$19,AT95)</f>
        <v>6</v>
      </c>
      <c r="AU97" s="61">
        <v>93</v>
      </c>
      <c r="AV97" s="61">
        <v>22</v>
      </c>
      <c r="AW97" s="21">
        <f t="shared" si="34"/>
        <v>8.9795918367346933E-2</v>
      </c>
      <c r="AX97" s="100">
        <f t="shared" si="35"/>
        <v>4951</v>
      </c>
      <c r="AY97" s="61">
        <f>SUM(AX$5:AX97)</f>
        <v>311532</v>
      </c>
    </row>
    <row r="98" spans="9:51" ht="16.5" x14ac:dyDescent="0.2">
      <c r="I98" s="32">
        <v>61</v>
      </c>
      <c r="J98" s="14">
        <f t="shared" si="12"/>
        <v>1102003</v>
      </c>
      <c r="K98" s="14">
        <f t="shared" si="13"/>
        <v>4</v>
      </c>
      <c r="L98" s="14">
        <f t="shared" si="14"/>
        <v>19</v>
      </c>
      <c r="M98" s="14" t="str">
        <f t="shared" si="15"/>
        <v>红</v>
      </c>
      <c r="N98" s="14" t="str">
        <f t="shared" si="26"/>
        <v>金币</v>
      </c>
      <c r="O98" s="14">
        <f>IF(L98&gt;1,INDEX(挂机升级突破!$BG$49:$BG$69,卡牌消耗!L98),"")</f>
        <v>0</v>
      </c>
      <c r="P98" s="14" t="str">
        <f>IF(L98&gt;1,INDEX(价值概述!$A$4:$A$8,INDEX(挂机升级突破!$AQ$65:$AQ$85,卡牌消耗!L98)),"")</f>
        <v>紫色基础材料</v>
      </c>
      <c r="Q98" s="14">
        <f>ROUND(INDEX(挂机升级突破!$AT$65:$BA$85,卡牌消耗!$L98,MATCH(卡牌消耗!P98,挂机升级突破!$AT$63:$BC$63,0))*INDEX($B$5:$F$5,K98)/5,0)*5</f>
        <v>40</v>
      </c>
      <c r="R98" s="14" t="s">
        <v>835</v>
      </c>
      <c r="S98" s="14">
        <f>ROUND(INDEX(挂机升级突破!$AT$65:$BC$85,L98,MATCH(R98,挂机升级突破!$AT$63:$BC$63,0))*INDEX($B$5:$F$5,K98)/5,0)*5</f>
        <v>0</v>
      </c>
      <c r="T98" s="14" t="s">
        <v>836</v>
      </c>
      <c r="U98" s="14">
        <f>ROUND(INDEX(挂机升级突破!$AT$65:$BC$85,L98,MATCH(T98,挂机升级突破!$AT$63:$BC$63,0))*INDEX($B$5:$F$5,K98)/5,0)*5</f>
        <v>0</v>
      </c>
      <c r="W98" s="72">
        <v>61</v>
      </c>
      <c r="X98" s="72">
        <f t="shared" si="17"/>
        <v>13</v>
      </c>
      <c r="Y98" s="72">
        <f t="shared" si="18"/>
        <v>1101013</v>
      </c>
      <c r="Z98" s="72">
        <f t="shared" si="19"/>
        <v>1</v>
      </c>
      <c r="AA98" s="72" t="s">
        <v>682</v>
      </c>
      <c r="AB98" s="14">
        <f t="shared" si="20"/>
        <v>54477.5</v>
      </c>
      <c r="AC98" s="72" t="str">
        <f t="shared" si="21"/>
        <v>吉拉碎片</v>
      </c>
      <c r="AD98" s="14">
        <f t="shared" si="29"/>
        <v>20</v>
      </c>
      <c r="AS98" s="15"/>
      <c r="AT98" s="14">
        <f>SUM(AV95:AV104)</f>
        <v>245</v>
      </c>
      <c r="AU98" s="61">
        <v>94</v>
      </c>
      <c r="AV98" s="61">
        <v>23</v>
      </c>
      <c r="AW98" s="21">
        <f t="shared" si="34"/>
        <v>9.3877551020408165E-2</v>
      </c>
      <c r="AX98" s="100">
        <f t="shared" si="35"/>
        <v>5176</v>
      </c>
      <c r="AY98" s="61">
        <f>SUM(AX$5:AX98)</f>
        <v>316708</v>
      </c>
    </row>
    <row r="99" spans="9:51" ht="16.5" x14ac:dyDescent="0.2">
      <c r="I99" s="32">
        <v>62</v>
      </c>
      <c r="J99" s="14">
        <f t="shared" si="12"/>
        <v>1102003</v>
      </c>
      <c r="K99" s="14">
        <f t="shared" si="13"/>
        <v>4</v>
      </c>
      <c r="L99" s="14">
        <f t="shared" si="14"/>
        <v>20</v>
      </c>
      <c r="M99" s="14" t="str">
        <f t="shared" si="15"/>
        <v>红</v>
      </c>
      <c r="N99" s="14" t="str">
        <f t="shared" si="26"/>
        <v>金币</v>
      </c>
      <c r="O99" s="14">
        <f>IF(L99&gt;1,INDEX(挂机升级突破!$BG$49:$BG$69,卡牌消耗!L99),"")</f>
        <v>0</v>
      </c>
      <c r="P99" s="14" t="str">
        <f>IF(L99&gt;1,INDEX(价值概述!$A$4:$A$8,INDEX(挂机升级突破!$AQ$65:$AQ$85,卡牌消耗!L99)),"")</f>
        <v>紫色基础材料</v>
      </c>
      <c r="Q99" s="14">
        <f>ROUND(INDEX(挂机升级突破!$AT$65:$BA$85,卡牌消耗!$L99,MATCH(卡牌消耗!P99,挂机升级突破!$AT$63:$BC$63,0))*INDEX($B$5:$F$5,K99)/5,0)*5</f>
        <v>65</v>
      </c>
      <c r="R99" s="14" t="s">
        <v>835</v>
      </c>
      <c r="S99" s="14">
        <f>ROUND(INDEX(挂机升级突破!$AT$65:$BC$85,L99,MATCH(R99,挂机升级突破!$AT$63:$BC$63,0))*INDEX($B$5:$F$5,K99)/5,0)*5</f>
        <v>0</v>
      </c>
      <c r="T99" s="14" t="s">
        <v>836</v>
      </c>
      <c r="U99" s="14">
        <f>ROUND(INDEX(挂机升级突破!$AT$65:$BC$85,L99,MATCH(T99,挂机升级突破!$AT$63:$BC$63,0))*INDEX($B$5:$F$5,K99)/5,0)*5</f>
        <v>0</v>
      </c>
      <c r="W99" s="72">
        <v>62</v>
      </c>
      <c r="X99" s="72">
        <f t="shared" si="17"/>
        <v>13</v>
      </c>
      <c r="Y99" s="72">
        <f t="shared" si="18"/>
        <v>1101013</v>
      </c>
      <c r="Z99" s="72">
        <f t="shared" si="19"/>
        <v>2</v>
      </c>
      <c r="AA99" s="72" t="s">
        <v>682</v>
      </c>
      <c r="AB99" s="14">
        <f t="shared" si="20"/>
        <v>310922.5</v>
      </c>
      <c r="AC99" s="72" t="str">
        <f t="shared" si="21"/>
        <v>吉拉碎片</v>
      </c>
      <c r="AD99" s="14">
        <f t="shared" si="29"/>
        <v>40</v>
      </c>
      <c r="AU99" s="61">
        <v>95</v>
      </c>
      <c r="AV99" s="61">
        <v>24</v>
      </c>
      <c r="AW99" s="21">
        <f t="shared" si="34"/>
        <v>9.7959183673469383E-2</v>
      </c>
      <c r="AX99" s="100">
        <f t="shared" si="35"/>
        <v>5401</v>
      </c>
      <c r="AY99" s="61">
        <f>SUM(AX$5:AX99)</f>
        <v>322109</v>
      </c>
    </row>
    <row r="100" spans="9:51" ht="16.5" x14ac:dyDescent="0.2">
      <c r="I100" s="32">
        <v>63</v>
      </c>
      <c r="J100" s="14">
        <f t="shared" si="12"/>
        <v>1102003</v>
      </c>
      <c r="K100" s="14">
        <f t="shared" si="13"/>
        <v>4</v>
      </c>
      <c r="L100" s="14">
        <f t="shared" si="14"/>
        <v>21</v>
      </c>
      <c r="M100" s="14" t="str">
        <f t="shared" si="15"/>
        <v>红</v>
      </c>
      <c r="N100" s="14" t="str">
        <f t="shared" si="26"/>
        <v>金币</v>
      </c>
      <c r="O100" s="14">
        <f>IF(L100&gt;1,INDEX(挂机升级突破!$BG$49:$BG$69,卡牌消耗!L100),"")</f>
        <v>0</v>
      </c>
      <c r="P100" s="14" t="str">
        <f>IF(L100&gt;1,INDEX(价值概述!$A$4:$A$8,INDEX(挂机升级突破!$AQ$65:$AQ$85,卡牌消耗!L100)),"")</f>
        <v>紫色基础材料</v>
      </c>
      <c r="Q100" s="14">
        <f>ROUND(INDEX(挂机升级突破!$AT$65:$BA$85,卡牌消耗!$L100,MATCH(卡牌消耗!P100,挂机升级突破!$AT$63:$BC$63,0))*INDEX($B$5:$F$5,K100)/5,0)*5</f>
        <v>65</v>
      </c>
      <c r="R100" s="14" t="s">
        <v>835</v>
      </c>
      <c r="S100" s="14">
        <f>ROUND(INDEX(挂机升级突破!$AT$65:$BC$85,L100,MATCH(R100,挂机升级突破!$AT$63:$BC$63,0))*INDEX($B$5:$F$5,K100)/5,0)*5</f>
        <v>0</v>
      </c>
      <c r="T100" s="14" t="s">
        <v>836</v>
      </c>
      <c r="U100" s="14">
        <f>ROUND(INDEX(挂机升级突破!$AT$65:$BC$85,L100,MATCH(T100,挂机升级突破!$AT$63:$BC$63,0))*INDEX($B$5:$F$5,K100)/5,0)*5</f>
        <v>0</v>
      </c>
      <c r="W100" s="72">
        <v>63</v>
      </c>
      <c r="X100" s="72">
        <f t="shared" si="17"/>
        <v>13</v>
      </c>
      <c r="Y100" s="72">
        <f t="shared" si="18"/>
        <v>1101013</v>
      </c>
      <c r="Z100" s="72">
        <f t="shared" si="19"/>
        <v>3</v>
      </c>
      <c r="AA100" s="72" t="s">
        <v>682</v>
      </c>
      <c r="AB100" s="14">
        <f t="shared" si="20"/>
        <v>315297.5</v>
      </c>
      <c r="AC100" s="72" t="str">
        <f t="shared" si="21"/>
        <v>吉拉碎片</v>
      </c>
      <c r="AD100" s="14">
        <f t="shared" si="29"/>
        <v>80</v>
      </c>
      <c r="AU100" s="61">
        <v>96</v>
      </c>
      <c r="AV100" s="61">
        <v>25</v>
      </c>
      <c r="AW100" s="21">
        <f t="shared" si="34"/>
        <v>0.10204081632653061</v>
      </c>
      <c r="AX100" s="100">
        <f t="shared" si="35"/>
        <v>5627</v>
      </c>
      <c r="AY100" s="61">
        <f>SUM(AX$5:AX100)</f>
        <v>327736</v>
      </c>
    </row>
    <row r="101" spans="9:51" ht="16.5" x14ac:dyDescent="0.2">
      <c r="I101" s="32">
        <v>64</v>
      </c>
      <c r="J101" s="14">
        <f t="shared" si="12"/>
        <v>1102004</v>
      </c>
      <c r="K101" s="14">
        <f t="shared" si="13"/>
        <v>2</v>
      </c>
      <c r="L101" s="14">
        <f t="shared" si="14"/>
        <v>1</v>
      </c>
      <c r="M101" s="14" t="str">
        <f t="shared" si="15"/>
        <v>黄</v>
      </c>
      <c r="N101" s="14" t="str">
        <f t="shared" si="26"/>
        <v/>
      </c>
      <c r="O101" s="14" t="str">
        <f>IF(L101&gt;1,INDEX(挂机升级突破!$BG$49:$BG$69,卡牌消耗!L101),"")</f>
        <v/>
      </c>
      <c r="P101" s="14" t="str">
        <f>IF(L101&gt;1,INDEX(价值概述!$A$4:$A$8,INDEX(挂机升级突破!$AQ$65:$AQ$85,卡牌消耗!L101)),"")</f>
        <v/>
      </c>
      <c r="Q101" s="14" t="str">
        <f>IF(L101&gt;1,INDEX(挂机升级突破!$AT$65:$AX$85,卡牌消耗!L101,INDEX(挂机升级突破!$AQ$65:$AQ$85,卡牌消耗!L101)),"")</f>
        <v/>
      </c>
      <c r="R101" s="14" t="str">
        <f>IF(INDEX(挂机升级突破!$AR$65:$AR$85,卡牌消耗!L101)&gt;0,INDEX($G$2:$I$2,INDEX(挂机升级突破!$AR$65:$AR$85,卡牌消耗!L101))&amp;M101,"")</f>
        <v/>
      </c>
      <c r="S101" s="14" t="str">
        <f>IF(R101="","",INDEX(挂机升级突破!$AY$65:$BA$85,卡牌消耗!L101,INDEX(挂机升级突破!$AR$65:$AR$85,卡牌消耗!L101)))</f>
        <v/>
      </c>
      <c r="T101" s="14" t="str">
        <f>IF(INDEX(挂机升级突破!$AS$65:$AS$85,卡牌消耗!L101)&gt;0,"灵玉","")</f>
        <v/>
      </c>
      <c r="U101" s="14" t="str">
        <f>IF(INDEX(挂机升级突破!$AS$65:$AS$85,卡牌消耗!L101)&gt;0,INDEX(挂机升级突破!$BD$80:$BD$85,卡牌消耗!L101),"")</f>
        <v/>
      </c>
      <c r="W101" s="72">
        <v>64</v>
      </c>
      <c r="X101" s="72">
        <f t="shared" si="17"/>
        <v>13</v>
      </c>
      <c r="Y101" s="72">
        <f t="shared" si="18"/>
        <v>1101013</v>
      </c>
      <c r="Z101" s="72">
        <f t="shared" si="19"/>
        <v>4</v>
      </c>
      <c r="AA101" s="72" t="s">
        <v>682</v>
      </c>
      <c r="AB101" s="14">
        <f t="shared" si="20"/>
        <v>440203.75</v>
      </c>
      <c r="AC101" s="72" t="str">
        <f t="shared" si="21"/>
        <v>吉拉碎片</v>
      </c>
      <c r="AD101" s="14">
        <f t="shared" si="29"/>
        <v>120</v>
      </c>
      <c r="AU101" s="61">
        <v>97</v>
      </c>
      <c r="AV101" s="61">
        <v>26</v>
      </c>
      <c r="AW101" s="21">
        <f t="shared" si="34"/>
        <v>0.10612244897959183</v>
      </c>
      <c r="AX101" s="100">
        <f t="shared" si="35"/>
        <v>5852</v>
      </c>
      <c r="AY101" s="61">
        <f>SUM(AX$5:AX101)</f>
        <v>333588</v>
      </c>
    </row>
    <row r="102" spans="9:51" ht="16.5" x14ac:dyDescent="0.2">
      <c r="I102" s="32">
        <v>65</v>
      </c>
      <c r="J102" s="14">
        <f t="shared" si="12"/>
        <v>1102004</v>
      </c>
      <c r="K102" s="14">
        <f t="shared" si="13"/>
        <v>2</v>
      </c>
      <c r="L102" s="14">
        <f t="shared" si="14"/>
        <v>2</v>
      </c>
      <c r="M102" s="14" t="str">
        <f t="shared" si="15"/>
        <v>黄</v>
      </c>
      <c r="N102" s="14" t="str">
        <f t="shared" si="26"/>
        <v>金币</v>
      </c>
      <c r="O102" s="14">
        <f>IF(L102&gt;1,INDEX(挂机升级突破!$BG$49:$BG$69,卡牌消耗!L102),"")</f>
        <v>0</v>
      </c>
      <c r="P102" s="14" t="s">
        <v>252</v>
      </c>
      <c r="Q102" s="14">
        <f>ROUND(INDEX(挂机升级突破!$AT$65:$BA$85,卡牌消耗!$L102,MATCH(卡牌消耗!P102,挂机升级突破!$AT$63:$BC$63,0))*INDEX($B$5:$F$5,K102)/5,0)*5</f>
        <v>35</v>
      </c>
      <c r="R102" s="14"/>
      <c r="S102" s="14"/>
      <c r="T102" s="14" t="str">
        <f>IF(INDEX(挂机升级突破!$AS$65:$AS$85,卡牌消耗!L102)&gt;0,"灵玉","")</f>
        <v/>
      </c>
      <c r="U102" s="14" t="str">
        <f>IF(INDEX(挂机升级突破!$AS$65:$AS$85,卡牌消耗!L102)&gt;0,INDEX(挂机升级突破!$BD$80:$BD$85,卡牌消耗!L102),"")</f>
        <v/>
      </c>
      <c r="W102" s="72">
        <v>65</v>
      </c>
      <c r="X102" s="72">
        <f t="shared" si="17"/>
        <v>13</v>
      </c>
      <c r="Y102" s="72">
        <f t="shared" si="18"/>
        <v>1101013</v>
      </c>
      <c r="Z102" s="72">
        <f t="shared" si="19"/>
        <v>5</v>
      </c>
      <c r="AA102" s="72" t="s">
        <v>682</v>
      </c>
      <c r="AB102" s="14">
        <f t="shared" si="20"/>
        <v>699413.75</v>
      </c>
      <c r="AC102" s="72" t="str">
        <f t="shared" si="21"/>
        <v>吉拉碎片</v>
      </c>
      <c r="AD102" s="14">
        <f t="shared" ref="AD102:AD133" si="36">INDEX($N$5:$Q$9,Z102,INDEX($C$38:$C$75,X102)-1)</f>
        <v>160</v>
      </c>
      <c r="AU102" s="61">
        <v>98</v>
      </c>
      <c r="AV102" s="61">
        <v>27</v>
      </c>
      <c r="AW102" s="21">
        <f t="shared" si="34"/>
        <v>0.11020408163265306</v>
      </c>
      <c r="AX102" s="100">
        <f t="shared" si="35"/>
        <v>6077</v>
      </c>
      <c r="AY102" s="61">
        <f>SUM(AX$5:AX102)</f>
        <v>339665</v>
      </c>
    </row>
    <row r="103" spans="9:51" ht="16.5" x14ac:dyDescent="0.2">
      <c r="I103" s="32">
        <v>66</v>
      </c>
      <c r="J103" s="14">
        <f t="shared" ref="J103:J166" si="37">INDEX($A$13:$A$34,INT((I103-1)/21)+1)</f>
        <v>1102004</v>
      </c>
      <c r="K103" s="14">
        <f t="shared" ref="K103:K166" si="38">VLOOKUP(J103,$A$13:$D$34,3)</f>
        <v>2</v>
      </c>
      <c r="L103" s="14">
        <f t="shared" ref="L103:L166" si="39">MOD((I103-1),21)+1</f>
        <v>3</v>
      </c>
      <c r="M103" s="14" t="str">
        <f t="shared" ref="M103:M166" si="40">INDEX($J$2:$L$2,INDEX($E$13:$E$34,INT((I103-1)/21)+1))</f>
        <v>黄</v>
      </c>
      <c r="N103" s="14" t="str">
        <f t="shared" si="26"/>
        <v>金币</v>
      </c>
      <c r="O103" s="14">
        <f>IF(L103&gt;1,INDEX(挂机升级突破!$BG$49:$BG$69,卡牌消耗!L103),"")</f>
        <v>0</v>
      </c>
      <c r="P103" s="14" t="s">
        <v>252</v>
      </c>
      <c r="Q103" s="14">
        <f>ROUND(INDEX(挂机升级突破!$AT$65:$BA$85,卡牌消耗!$L103,MATCH(卡牌消耗!P103,挂机升级突破!$AT$63:$BC$63,0))*INDEX($B$5:$F$5,K103)/5,0)*5</f>
        <v>50</v>
      </c>
      <c r="R103" s="14"/>
      <c r="S103" s="14"/>
      <c r="T103" s="14" t="str">
        <f>IF(INDEX(挂机升级突破!$AS$65:$AS$85,卡牌消耗!L103)&gt;0,"灵玉","")</f>
        <v/>
      </c>
      <c r="U103" s="14" t="str">
        <f>IF(INDEX(挂机升级突破!$AS$65:$AS$85,卡牌消耗!L103)&gt;0,INDEX(挂机升级突破!$BD$80:$BD$85,卡牌消耗!L103),"")</f>
        <v/>
      </c>
      <c r="W103" s="72">
        <v>66</v>
      </c>
      <c r="X103" s="72">
        <f t="shared" ref="X103:X166" si="41">INT((W103-1)/5+1)</f>
        <v>14</v>
      </c>
      <c r="Y103" s="72">
        <f t="shared" ref="Y103:Y166" si="42">INDEX($A$38:$A$75,X103)</f>
        <v>1101014</v>
      </c>
      <c r="Z103" s="72">
        <f t="shared" ref="Z103:Z166" si="43">MOD(W103-1,5)+1</f>
        <v>1</v>
      </c>
      <c r="AA103" s="72" t="s">
        <v>682</v>
      </c>
      <c r="AB103" s="14">
        <f t="shared" ref="AB103:AB166" si="44">INDEX($N$13:$Q$17,Z103,INDEX($C$38:$C$75,X103)-1)</f>
        <v>77825</v>
      </c>
      <c r="AC103" s="72" t="str">
        <f t="shared" ref="AC103:AC166" si="45">INDEX($B$38:$B$75,X103)&amp;"碎片"</f>
        <v>吕仙宫碎片</v>
      </c>
      <c r="AD103" s="14">
        <f t="shared" si="36"/>
        <v>40</v>
      </c>
      <c r="AU103" s="61">
        <v>99</v>
      </c>
      <c r="AV103" s="61">
        <v>28</v>
      </c>
      <c r="AW103" s="21">
        <f t="shared" si="34"/>
        <v>0.11428571428571428</v>
      </c>
      <c r="AX103" s="100">
        <f t="shared" si="35"/>
        <v>6302</v>
      </c>
      <c r="AY103" s="61">
        <f>SUM(AX$5:AX103)</f>
        <v>345967</v>
      </c>
    </row>
    <row r="104" spans="9:51" ht="16.5" x14ac:dyDescent="0.2">
      <c r="I104" s="32">
        <v>67</v>
      </c>
      <c r="J104" s="14">
        <f t="shared" si="37"/>
        <v>1102004</v>
      </c>
      <c r="K104" s="14">
        <f t="shared" si="38"/>
        <v>2</v>
      </c>
      <c r="L104" s="14">
        <f t="shared" si="39"/>
        <v>4</v>
      </c>
      <c r="M104" s="14" t="str">
        <f t="shared" si="40"/>
        <v>黄</v>
      </c>
      <c r="N104" s="14" t="str">
        <f t="shared" si="26"/>
        <v>金币</v>
      </c>
      <c r="O104" s="14">
        <f>IF(L104&gt;1,INDEX(挂机升级突破!$BG$49:$BG$69,卡牌消耗!L104),"")</f>
        <v>0</v>
      </c>
      <c r="P104" s="14" t="s">
        <v>253</v>
      </c>
      <c r="Q104" s="14">
        <f>ROUND(INDEX(挂机升级突破!$AT$65:$BA$85,卡牌消耗!$L104,MATCH(卡牌消耗!P104,挂机升级突破!$AT$63:$BC$63,0))*INDEX($B$5:$F$5,K104)/5,0)*5</f>
        <v>0</v>
      </c>
      <c r="R104" s="14"/>
      <c r="S104" s="14"/>
      <c r="T104" s="14" t="str">
        <f>IF(INDEX(挂机升级突破!$AS$65:$AS$85,卡牌消耗!L104)&gt;0,"灵玉","")</f>
        <v/>
      </c>
      <c r="U104" s="14" t="str">
        <f>IF(INDEX(挂机升级突破!$AS$65:$AS$85,卡牌消耗!L104)&gt;0,INDEX(挂机升级突破!$BD$80:$BD$85,卡牌消耗!L104),"")</f>
        <v/>
      </c>
      <c r="W104" s="72">
        <v>67</v>
      </c>
      <c r="X104" s="72">
        <f t="shared" si="41"/>
        <v>14</v>
      </c>
      <c r="Y104" s="72">
        <f t="shared" si="42"/>
        <v>1101014</v>
      </c>
      <c r="Z104" s="72">
        <f t="shared" si="43"/>
        <v>2</v>
      </c>
      <c r="AA104" s="72" t="s">
        <v>682</v>
      </c>
      <c r="AB104" s="14">
        <f t="shared" si="44"/>
        <v>444175</v>
      </c>
      <c r="AC104" s="72" t="str">
        <f t="shared" si="45"/>
        <v>吕仙宫碎片</v>
      </c>
      <c r="AD104" s="14">
        <f t="shared" si="36"/>
        <v>80</v>
      </c>
      <c r="AU104" s="61">
        <v>100</v>
      </c>
      <c r="AV104" s="61">
        <v>29</v>
      </c>
      <c r="AW104" s="21">
        <f t="shared" si="34"/>
        <v>0.11836734693877551</v>
      </c>
      <c r="AX104" s="100">
        <f t="shared" si="35"/>
        <v>6527</v>
      </c>
      <c r="AY104" s="61">
        <f>SUM(AX$5:AX104)</f>
        <v>352494</v>
      </c>
    </row>
    <row r="105" spans="9:51" ht="16.5" x14ac:dyDescent="0.2">
      <c r="I105" s="32">
        <v>68</v>
      </c>
      <c r="J105" s="14">
        <f t="shared" si="37"/>
        <v>1102004</v>
      </c>
      <c r="K105" s="14">
        <f t="shared" si="38"/>
        <v>2</v>
      </c>
      <c r="L105" s="14">
        <f t="shared" si="39"/>
        <v>5</v>
      </c>
      <c r="M105" s="14" t="str">
        <f t="shared" si="40"/>
        <v>黄</v>
      </c>
      <c r="N105" s="14" t="str">
        <f t="shared" si="26"/>
        <v>金币</v>
      </c>
      <c r="O105" s="14">
        <f>IF(L105&gt;1,INDEX(挂机升级突破!$BG$49:$BG$69,卡牌消耗!L105),"")</f>
        <v>0</v>
      </c>
      <c r="P105" s="14" t="s">
        <v>253</v>
      </c>
      <c r="Q105" s="14">
        <f>ROUND(INDEX(挂机升级突破!$AT$65:$BA$85,卡牌消耗!$L105,MATCH(卡牌消耗!P105,挂机升级突破!$AT$63:$BC$63,0))*INDEX($B$5:$F$5,K105)/5,0)*5</f>
        <v>0</v>
      </c>
      <c r="R105" s="14" t="s">
        <v>805</v>
      </c>
      <c r="S105" s="14">
        <f>ROUND(INDEX(挂机升级突破!$AT$65:$BC$85,L105,MATCH(R105,挂机升级突破!$AT$63:$BC$63,0))*INDEX($B$5:$F$5,K105)/5,0)*5</f>
        <v>0</v>
      </c>
      <c r="T105" s="14" t="str">
        <f>IF(INDEX(挂机升级突破!$AS$65:$AS$85,卡牌消耗!L105)&gt;0,"灵玉","")</f>
        <v/>
      </c>
      <c r="U105" s="14" t="str">
        <f>IF(INDEX(挂机升级突破!$AS$65:$AS$85,卡牌消耗!L105)&gt;0,INDEX(挂机升级突破!$BD$80:$BD$85,卡牌消耗!L105),"")</f>
        <v/>
      </c>
      <c r="W105" s="72">
        <v>68</v>
      </c>
      <c r="X105" s="72">
        <f t="shared" si="41"/>
        <v>14</v>
      </c>
      <c r="Y105" s="72">
        <f t="shared" si="42"/>
        <v>1101014</v>
      </c>
      <c r="Z105" s="72">
        <f t="shared" si="43"/>
        <v>3</v>
      </c>
      <c r="AA105" s="72" t="s">
        <v>682</v>
      </c>
      <c r="AB105" s="14">
        <f t="shared" si="44"/>
        <v>450425</v>
      </c>
      <c r="AC105" s="72" t="str">
        <f t="shared" si="45"/>
        <v>吕仙宫碎片</v>
      </c>
      <c r="AD105" s="14">
        <f t="shared" si="36"/>
        <v>120</v>
      </c>
      <c r="AS105" s="61" t="s">
        <v>522</v>
      </c>
      <c r="AT105" s="61">
        <v>11</v>
      </c>
      <c r="AU105" s="61">
        <v>101</v>
      </c>
      <c r="AV105" s="61">
        <v>20</v>
      </c>
      <c r="AW105" s="21">
        <f t="shared" ref="AW105:AW114" si="46">AV105/AT$108</f>
        <v>8.1632653061224483E-2</v>
      </c>
      <c r="AX105" s="61">
        <f>INT(AT$106*AW105)</f>
        <v>5163</v>
      </c>
      <c r="AY105" s="61">
        <f>SUM(AX$5:AX105)</f>
        <v>357657</v>
      </c>
    </row>
    <row r="106" spans="9:51" ht="16.5" x14ac:dyDescent="0.2">
      <c r="I106" s="32">
        <v>69</v>
      </c>
      <c r="J106" s="14">
        <f t="shared" si="37"/>
        <v>1102004</v>
      </c>
      <c r="K106" s="14">
        <f t="shared" si="38"/>
        <v>2</v>
      </c>
      <c r="L106" s="14">
        <f t="shared" si="39"/>
        <v>6</v>
      </c>
      <c r="M106" s="14" t="str">
        <f t="shared" si="40"/>
        <v>黄</v>
      </c>
      <c r="N106" s="14" t="str">
        <f t="shared" si="26"/>
        <v>金币</v>
      </c>
      <c r="O106" s="14">
        <f>IF(L106&gt;1,INDEX(挂机升级突破!$BG$49:$BG$69,卡牌消耗!L106),"")</f>
        <v>0</v>
      </c>
      <c r="P106" s="14" t="s">
        <v>253</v>
      </c>
      <c r="Q106" s="14">
        <f>ROUND(INDEX(挂机升级突破!$AT$65:$BA$85,卡牌消耗!$L106,MATCH(卡牌消耗!P106,挂机升级突破!$AT$63:$BC$63,0))*INDEX($B$5:$F$5,K106)/5,0)*5</f>
        <v>15</v>
      </c>
      <c r="R106" s="14" t="s">
        <v>805</v>
      </c>
      <c r="S106" s="14">
        <f>ROUND(INDEX(挂机升级突破!$AT$65:$BC$85,L106,MATCH(R106,挂机升级突破!$AT$63:$BC$63,0))*INDEX($B$5:$F$5,K106)/5,0)*5</f>
        <v>0</v>
      </c>
      <c r="T106" s="14" t="str">
        <f>IF(INDEX(挂机升级突破!$AS$65:$AS$85,卡牌消耗!L106)&gt;0,"灵玉","")</f>
        <v/>
      </c>
      <c r="U106" s="14" t="str">
        <f>IF(INDEX(挂机升级突破!$AS$65:$AS$85,卡牌消耗!L106)&gt;0,INDEX(挂机升级突破!$BD$80:$BD$85,卡牌消耗!L106),"")</f>
        <v/>
      </c>
      <c r="W106" s="72">
        <v>69</v>
      </c>
      <c r="X106" s="72">
        <f t="shared" si="41"/>
        <v>14</v>
      </c>
      <c r="Y106" s="72">
        <f t="shared" si="42"/>
        <v>1101014</v>
      </c>
      <c r="Z106" s="72">
        <f t="shared" si="43"/>
        <v>4</v>
      </c>
      <c r="AA106" s="72" t="s">
        <v>682</v>
      </c>
      <c r="AB106" s="14">
        <f t="shared" si="44"/>
        <v>628862.5</v>
      </c>
      <c r="AC106" s="72" t="str">
        <f t="shared" si="45"/>
        <v>吕仙宫碎片</v>
      </c>
      <c r="AD106" s="14">
        <f t="shared" si="36"/>
        <v>160</v>
      </c>
      <c r="AS106" s="14" t="str">
        <f>INDEX($AF$5:$AF$19,AT105)</f>
        <v>100~110</v>
      </c>
      <c r="AT106" s="14">
        <f>INDEX($AO$5:$AO$19,AT105)</f>
        <v>63257</v>
      </c>
      <c r="AU106" s="61">
        <v>102</v>
      </c>
      <c r="AV106" s="61">
        <v>21</v>
      </c>
      <c r="AW106" s="21">
        <f t="shared" si="46"/>
        <v>8.5714285714285715E-2</v>
      </c>
      <c r="AX106" s="100">
        <f t="shared" ref="AX106:AX114" si="47">INT(AT$106*AW106)</f>
        <v>5422</v>
      </c>
      <c r="AY106" s="61">
        <f>SUM(AX$5:AX106)</f>
        <v>363079</v>
      </c>
    </row>
    <row r="107" spans="9:51" ht="16.5" x14ac:dyDescent="0.2">
      <c r="I107" s="32">
        <v>70</v>
      </c>
      <c r="J107" s="14">
        <f t="shared" si="37"/>
        <v>1102004</v>
      </c>
      <c r="K107" s="14">
        <f t="shared" si="38"/>
        <v>2</v>
      </c>
      <c r="L107" s="14">
        <f t="shared" si="39"/>
        <v>7</v>
      </c>
      <c r="M107" s="14" t="str">
        <f t="shared" si="40"/>
        <v>黄</v>
      </c>
      <c r="N107" s="14" t="str">
        <f t="shared" si="26"/>
        <v>金币</v>
      </c>
      <c r="O107" s="14">
        <f>IF(L107&gt;1,INDEX(挂机升级突破!$BG$49:$BG$69,卡牌消耗!L107),"")</f>
        <v>0</v>
      </c>
      <c r="P107" s="14" t="s">
        <v>254</v>
      </c>
      <c r="Q107" s="14">
        <f>ROUND(INDEX(挂机升级突破!$AT$65:$BA$85,卡牌消耗!$L107,MATCH(卡牌消耗!P107,挂机升级突破!$AT$63:$BC$63,0))*INDEX($B$5:$F$5,K107)/5,0)*5</f>
        <v>0</v>
      </c>
      <c r="R107" s="14" t="s">
        <v>805</v>
      </c>
      <c r="S107" s="14">
        <f>ROUND(INDEX(挂机升级突破!$AT$65:$BC$85,L107,MATCH(R107,挂机升级突破!$AT$63:$BC$63,0))*INDEX($B$5:$F$5,K107)/5,0)*5</f>
        <v>0</v>
      </c>
      <c r="T107" s="14" t="str">
        <f>IF(INDEX(挂机升级突破!$AS$65:$AS$85,卡牌消耗!L107)&gt;0,"灵玉","")</f>
        <v/>
      </c>
      <c r="U107" s="14" t="str">
        <f>IF(INDEX(挂机升级突破!$AS$65:$AS$85,卡牌消耗!L107)&gt;0,INDEX(挂机升级突破!$BD$80:$BD$85,卡牌消耗!L107),"")</f>
        <v/>
      </c>
      <c r="W107" s="72">
        <v>70</v>
      </c>
      <c r="X107" s="72">
        <f t="shared" si="41"/>
        <v>14</v>
      </c>
      <c r="Y107" s="72">
        <f t="shared" si="42"/>
        <v>1101014</v>
      </c>
      <c r="Z107" s="72">
        <f t="shared" si="43"/>
        <v>5</v>
      </c>
      <c r="AA107" s="72" t="s">
        <v>682</v>
      </c>
      <c r="AB107" s="14">
        <f t="shared" si="44"/>
        <v>999162.5</v>
      </c>
      <c r="AC107" s="72" t="str">
        <f t="shared" si="45"/>
        <v>吕仙宫碎片</v>
      </c>
      <c r="AD107" s="14">
        <f t="shared" si="36"/>
        <v>240</v>
      </c>
      <c r="AS107" s="61" t="s">
        <v>520</v>
      </c>
      <c r="AT107" s="14">
        <f>INDEX($AP$5:$AP$19,AT105)</f>
        <v>7</v>
      </c>
      <c r="AU107" s="61">
        <v>103</v>
      </c>
      <c r="AV107" s="61">
        <v>22</v>
      </c>
      <c r="AW107" s="21">
        <f t="shared" si="46"/>
        <v>8.9795918367346933E-2</v>
      </c>
      <c r="AX107" s="100">
        <f t="shared" si="47"/>
        <v>5680</v>
      </c>
      <c r="AY107" s="61">
        <f>SUM(AX$5:AX107)</f>
        <v>368759</v>
      </c>
    </row>
    <row r="108" spans="9:51" ht="16.5" x14ac:dyDescent="0.2">
      <c r="I108" s="32">
        <v>71</v>
      </c>
      <c r="J108" s="14">
        <f t="shared" si="37"/>
        <v>1102004</v>
      </c>
      <c r="K108" s="14">
        <f t="shared" si="38"/>
        <v>2</v>
      </c>
      <c r="L108" s="14">
        <f t="shared" si="39"/>
        <v>8</v>
      </c>
      <c r="M108" s="14" t="str">
        <f t="shared" si="40"/>
        <v>黄</v>
      </c>
      <c r="N108" s="14" t="str">
        <f t="shared" si="26"/>
        <v>金币</v>
      </c>
      <c r="O108" s="14">
        <f>IF(L108&gt;1,INDEX(挂机升级突破!$BG$49:$BG$69,卡牌消耗!L108),"")</f>
        <v>0</v>
      </c>
      <c r="P108" s="14" t="s">
        <v>254</v>
      </c>
      <c r="Q108" s="14">
        <f>ROUND(INDEX(挂机升级突破!$AT$65:$BA$85,卡牌消耗!$L108,MATCH(卡牌消耗!P108,挂机升级突破!$AT$63:$BC$63,0))*INDEX($B$5:$F$5,K108)/5,0)*5</f>
        <v>0</v>
      </c>
      <c r="R108" s="14" t="s">
        <v>805</v>
      </c>
      <c r="S108" s="14">
        <f>ROUND(INDEX(挂机升级突破!$AT$65:$BC$85,L108,MATCH(R108,挂机升级突破!$AT$63:$BC$63,0))*INDEX($B$5:$F$5,K108)/5,0)*5</f>
        <v>5</v>
      </c>
      <c r="T108" s="14" t="str">
        <f>IF(INDEX(挂机升级突破!$AS$65:$AS$85,卡牌消耗!L108)&gt;0,"灵玉","")</f>
        <v/>
      </c>
      <c r="U108" s="14" t="str">
        <f>IF(INDEX(挂机升级突破!$AS$65:$AS$85,卡牌消耗!L108)&gt;0,INDEX(挂机升级突破!$BD$80:$BD$85,卡牌消耗!L108),"")</f>
        <v/>
      </c>
      <c r="W108" s="72">
        <v>71</v>
      </c>
      <c r="X108" s="72">
        <f t="shared" si="41"/>
        <v>15</v>
      </c>
      <c r="Y108" s="72">
        <f t="shared" si="42"/>
        <v>1101015</v>
      </c>
      <c r="Z108" s="72">
        <f t="shared" si="43"/>
        <v>1</v>
      </c>
      <c r="AA108" s="72" t="s">
        <v>682</v>
      </c>
      <c r="AB108" s="14">
        <f t="shared" si="44"/>
        <v>54477.5</v>
      </c>
      <c r="AC108" s="72" t="str">
        <f t="shared" si="45"/>
        <v>阎巧巧碎片</v>
      </c>
      <c r="AD108" s="14">
        <f t="shared" si="36"/>
        <v>20</v>
      </c>
      <c r="AS108" s="15"/>
      <c r="AT108" s="14">
        <f>SUM(AV105:AV114)</f>
        <v>245</v>
      </c>
      <c r="AU108" s="61">
        <v>104</v>
      </c>
      <c r="AV108" s="61">
        <v>23</v>
      </c>
      <c r="AW108" s="21">
        <f t="shared" si="46"/>
        <v>9.3877551020408165E-2</v>
      </c>
      <c r="AX108" s="100">
        <f t="shared" si="47"/>
        <v>5938</v>
      </c>
      <c r="AY108" s="61">
        <f>SUM(AX$5:AX108)</f>
        <v>374697</v>
      </c>
    </row>
    <row r="109" spans="9:51" ht="16.5" x14ac:dyDescent="0.2">
      <c r="I109" s="32">
        <v>72</v>
      </c>
      <c r="J109" s="14">
        <f t="shared" si="37"/>
        <v>1102004</v>
      </c>
      <c r="K109" s="14">
        <f t="shared" si="38"/>
        <v>2</v>
      </c>
      <c r="L109" s="14">
        <f t="shared" si="39"/>
        <v>9</v>
      </c>
      <c r="M109" s="14" t="str">
        <f t="shared" si="40"/>
        <v>黄</v>
      </c>
      <c r="N109" s="14" t="str">
        <f t="shared" si="26"/>
        <v>金币</v>
      </c>
      <c r="O109" s="14">
        <f>IF(L109&gt;1,INDEX(挂机升级突破!$BG$49:$BG$69,卡牌消耗!L109),"")</f>
        <v>0</v>
      </c>
      <c r="P109" s="14" t="s">
        <v>254</v>
      </c>
      <c r="Q109" s="14">
        <f>ROUND(INDEX(挂机升级突破!$AT$65:$BA$85,卡牌消耗!$L109,MATCH(卡牌消耗!P109,挂机升级突破!$AT$63:$BC$63,0))*INDEX($B$5:$F$5,K109)/5,0)*5</f>
        <v>0</v>
      </c>
      <c r="R109" s="14" t="s">
        <v>806</v>
      </c>
      <c r="S109" s="14">
        <f>ROUND(INDEX(挂机升级突破!$AT$65:$BC$85,L109,MATCH(R109,挂机升级突破!$AT$63:$BC$63,0))*INDEX($B$5:$F$5,K109)/5,0)*5</f>
        <v>0</v>
      </c>
      <c r="T109" s="14" t="str">
        <f>IF(INDEX(挂机升级突破!$AS$65:$AS$85,卡牌消耗!L109)&gt;0,"灵玉","")</f>
        <v/>
      </c>
      <c r="U109" s="14" t="str">
        <f>IF(INDEX(挂机升级突破!$AS$65:$AS$85,卡牌消耗!L109)&gt;0,INDEX(挂机升级突破!$BD$80:$BD$85,卡牌消耗!L109),"")</f>
        <v/>
      </c>
      <c r="W109" s="72">
        <v>72</v>
      </c>
      <c r="X109" s="72">
        <f t="shared" si="41"/>
        <v>15</v>
      </c>
      <c r="Y109" s="72">
        <f t="shared" si="42"/>
        <v>1101015</v>
      </c>
      <c r="Z109" s="72">
        <f t="shared" si="43"/>
        <v>2</v>
      </c>
      <c r="AA109" s="72" t="s">
        <v>682</v>
      </c>
      <c r="AB109" s="14">
        <f t="shared" si="44"/>
        <v>310922.5</v>
      </c>
      <c r="AC109" s="72" t="str">
        <f t="shared" si="45"/>
        <v>阎巧巧碎片</v>
      </c>
      <c r="AD109" s="14">
        <f t="shared" si="36"/>
        <v>40</v>
      </c>
      <c r="AU109" s="61">
        <v>105</v>
      </c>
      <c r="AV109" s="61">
        <v>24</v>
      </c>
      <c r="AW109" s="21">
        <f t="shared" si="46"/>
        <v>9.7959183673469383E-2</v>
      </c>
      <c r="AX109" s="100">
        <f t="shared" si="47"/>
        <v>6196</v>
      </c>
      <c r="AY109" s="61">
        <f>SUM(AX$5:AX109)</f>
        <v>380893</v>
      </c>
    </row>
    <row r="110" spans="9:51" ht="16.5" x14ac:dyDescent="0.2">
      <c r="I110" s="32">
        <v>73</v>
      </c>
      <c r="J110" s="14">
        <f t="shared" si="37"/>
        <v>1102004</v>
      </c>
      <c r="K110" s="14">
        <f t="shared" si="38"/>
        <v>2</v>
      </c>
      <c r="L110" s="14">
        <f t="shared" si="39"/>
        <v>10</v>
      </c>
      <c r="M110" s="14" t="str">
        <f t="shared" si="40"/>
        <v>黄</v>
      </c>
      <c r="N110" s="14" t="str">
        <f t="shared" si="26"/>
        <v>金币</v>
      </c>
      <c r="O110" s="14">
        <f>IF(L110&gt;1,INDEX(挂机升级突破!$BG$49:$BG$69,卡牌消耗!L110),"")</f>
        <v>0</v>
      </c>
      <c r="P110" s="14" t="s">
        <v>254</v>
      </c>
      <c r="Q110" s="14">
        <f>ROUND(INDEX(挂机升级突破!$AT$65:$BA$85,卡牌消耗!$L110,MATCH(卡牌消耗!P110,挂机升级突破!$AT$63:$BC$63,0))*INDEX($B$5:$F$5,K110)/5,0)*5</f>
        <v>0</v>
      </c>
      <c r="R110" s="14" t="s">
        <v>806</v>
      </c>
      <c r="S110" s="14">
        <f>ROUND(INDEX(挂机升级突破!$AT$65:$BC$85,L110,MATCH(R110,挂机升级突破!$AT$63:$BC$63,0))*INDEX($B$5:$F$5,K110)/5,0)*5</f>
        <v>0</v>
      </c>
      <c r="T110" s="14" t="str">
        <f>IF(INDEX(挂机升级突破!$AS$65:$AS$85,卡牌消耗!L110)&gt;0,"灵玉","")</f>
        <v/>
      </c>
      <c r="U110" s="14" t="str">
        <f>IF(INDEX(挂机升级突破!$AS$65:$AS$85,卡牌消耗!L110)&gt;0,INDEX(挂机升级突破!$BD$80:$BD$85,卡牌消耗!L110),"")</f>
        <v/>
      </c>
      <c r="W110" s="72">
        <v>73</v>
      </c>
      <c r="X110" s="72">
        <f t="shared" si="41"/>
        <v>15</v>
      </c>
      <c r="Y110" s="72">
        <f t="shared" si="42"/>
        <v>1101015</v>
      </c>
      <c r="Z110" s="72">
        <f t="shared" si="43"/>
        <v>3</v>
      </c>
      <c r="AA110" s="72" t="s">
        <v>682</v>
      </c>
      <c r="AB110" s="14">
        <f t="shared" si="44"/>
        <v>315297.5</v>
      </c>
      <c r="AC110" s="72" t="str">
        <f t="shared" si="45"/>
        <v>阎巧巧碎片</v>
      </c>
      <c r="AD110" s="14">
        <f t="shared" si="36"/>
        <v>80</v>
      </c>
      <c r="AU110" s="61">
        <v>106</v>
      </c>
      <c r="AV110" s="61">
        <v>25</v>
      </c>
      <c r="AW110" s="21">
        <f t="shared" si="46"/>
        <v>0.10204081632653061</v>
      </c>
      <c r="AX110" s="100">
        <f t="shared" si="47"/>
        <v>6454</v>
      </c>
      <c r="AY110" s="61">
        <f>SUM(AX$5:AX110)</f>
        <v>387347</v>
      </c>
    </row>
    <row r="111" spans="9:51" ht="16.5" x14ac:dyDescent="0.2">
      <c r="I111" s="32">
        <v>74</v>
      </c>
      <c r="J111" s="14">
        <f t="shared" si="37"/>
        <v>1102004</v>
      </c>
      <c r="K111" s="14">
        <f t="shared" si="38"/>
        <v>2</v>
      </c>
      <c r="L111" s="14">
        <f t="shared" si="39"/>
        <v>11</v>
      </c>
      <c r="M111" s="14" t="str">
        <f t="shared" si="40"/>
        <v>黄</v>
      </c>
      <c r="N111" s="14" t="str">
        <f t="shared" si="26"/>
        <v>金币</v>
      </c>
      <c r="O111" s="14">
        <f>IF(L111&gt;1,INDEX(挂机升级突破!$BG$49:$BG$69,卡牌消耗!L111),"")</f>
        <v>0</v>
      </c>
      <c r="P111" s="14" t="s">
        <v>255</v>
      </c>
      <c r="Q111" s="14">
        <f>ROUND(INDEX(挂机升级突破!$AT$65:$BA$85,卡牌消耗!$L111,MATCH(卡牌消耗!P111,挂机升级突破!$AT$63:$BC$63,0))*INDEX($B$5:$F$5,K111)/5,0)*5</f>
        <v>0</v>
      </c>
      <c r="R111" s="14" t="s">
        <v>806</v>
      </c>
      <c r="S111" s="14">
        <f>ROUND(INDEX(挂机升级突破!$AT$65:$BC$85,L111,MATCH(R111,挂机升级突破!$AT$63:$BC$63,0))*INDEX($B$5:$F$5,K111)/5,0)*5</f>
        <v>0</v>
      </c>
      <c r="T111" s="14" t="str">
        <f>IF(INDEX(挂机升级突破!$AS$65:$AS$85,卡牌消耗!L111)&gt;0,"灵玉","")</f>
        <v/>
      </c>
      <c r="U111" s="14" t="str">
        <f>IF(INDEX(挂机升级突破!$AS$65:$AS$85,卡牌消耗!L111)&gt;0,INDEX(挂机升级突破!$BD$80:$BD$85,卡牌消耗!L111),"")</f>
        <v/>
      </c>
      <c r="W111" s="72">
        <v>74</v>
      </c>
      <c r="X111" s="72">
        <f t="shared" si="41"/>
        <v>15</v>
      </c>
      <c r="Y111" s="72">
        <f t="shared" si="42"/>
        <v>1101015</v>
      </c>
      <c r="Z111" s="72">
        <f t="shared" si="43"/>
        <v>4</v>
      </c>
      <c r="AA111" s="72" t="s">
        <v>682</v>
      </c>
      <c r="AB111" s="14">
        <f t="shared" si="44"/>
        <v>440203.75</v>
      </c>
      <c r="AC111" s="72" t="str">
        <f t="shared" si="45"/>
        <v>阎巧巧碎片</v>
      </c>
      <c r="AD111" s="14">
        <f t="shared" si="36"/>
        <v>120</v>
      </c>
      <c r="AU111" s="61">
        <v>107</v>
      </c>
      <c r="AV111" s="61">
        <v>26</v>
      </c>
      <c r="AW111" s="21">
        <f t="shared" si="46"/>
        <v>0.10612244897959183</v>
      </c>
      <c r="AX111" s="100">
        <f t="shared" si="47"/>
        <v>6712</v>
      </c>
      <c r="AY111" s="61">
        <f>SUM(AX$5:AX111)</f>
        <v>394059</v>
      </c>
    </row>
    <row r="112" spans="9:51" ht="16.5" x14ac:dyDescent="0.2">
      <c r="I112" s="32">
        <v>75</v>
      </c>
      <c r="J112" s="14">
        <f t="shared" si="37"/>
        <v>1102004</v>
      </c>
      <c r="K112" s="14">
        <f t="shared" si="38"/>
        <v>2</v>
      </c>
      <c r="L112" s="14">
        <f t="shared" si="39"/>
        <v>12</v>
      </c>
      <c r="M112" s="14" t="str">
        <f t="shared" si="40"/>
        <v>黄</v>
      </c>
      <c r="N112" s="14" t="str">
        <f t="shared" si="26"/>
        <v>金币</v>
      </c>
      <c r="O112" s="14">
        <f>IF(L112&gt;1,INDEX(挂机升级突破!$BG$49:$BG$69,卡牌消耗!L112),"")</f>
        <v>0</v>
      </c>
      <c r="P112" s="14" t="s">
        <v>255</v>
      </c>
      <c r="Q112" s="14">
        <f>ROUND(INDEX(挂机升级突破!$AT$65:$BA$85,卡牌消耗!$L112,MATCH(卡牌消耗!P112,挂机升级突破!$AT$63:$BC$63,0))*INDEX($B$5:$F$5,K112)/5,0)*5</f>
        <v>0</v>
      </c>
      <c r="R112" s="14" t="s">
        <v>806</v>
      </c>
      <c r="S112" s="14">
        <f>ROUND(INDEX(挂机升级突破!$AT$65:$BC$85,L112,MATCH(R112,挂机升级突破!$AT$63:$BC$63,0))*INDEX($B$5:$F$5,K112)/5,0)*5</f>
        <v>0</v>
      </c>
      <c r="T112" s="14" t="str">
        <f>IF(INDEX(挂机升级突破!$AS$65:$AS$85,卡牌消耗!L112)&gt;0,"灵玉","")</f>
        <v/>
      </c>
      <c r="U112" s="14" t="str">
        <f>IF(INDEX(挂机升级突破!$AS$65:$AS$85,卡牌消耗!L112)&gt;0,INDEX(挂机升级突破!$BD$80:$BD$85,卡牌消耗!L112),"")</f>
        <v/>
      </c>
      <c r="W112" s="72">
        <v>75</v>
      </c>
      <c r="X112" s="72">
        <f t="shared" si="41"/>
        <v>15</v>
      </c>
      <c r="Y112" s="72">
        <f t="shared" si="42"/>
        <v>1101015</v>
      </c>
      <c r="Z112" s="72">
        <f t="shared" si="43"/>
        <v>5</v>
      </c>
      <c r="AA112" s="72" t="s">
        <v>682</v>
      </c>
      <c r="AB112" s="14">
        <f t="shared" si="44"/>
        <v>699413.75</v>
      </c>
      <c r="AC112" s="72" t="str">
        <f t="shared" si="45"/>
        <v>阎巧巧碎片</v>
      </c>
      <c r="AD112" s="14">
        <f t="shared" si="36"/>
        <v>160</v>
      </c>
      <c r="AU112" s="61">
        <v>108</v>
      </c>
      <c r="AV112" s="61">
        <v>27</v>
      </c>
      <c r="AW112" s="21">
        <f t="shared" si="46"/>
        <v>0.11020408163265306</v>
      </c>
      <c r="AX112" s="100">
        <f t="shared" si="47"/>
        <v>6971</v>
      </c>
      <c r="AY112" s="61">
        <f>SUM(AX$5:AX112)</f>
        <v>401030</v>
      </c>
    </row>
    <row r="113" spans="9:51" ht="16.5" x14ac:dyDescent="0.2">
      <c r="I113" s="32">
        <v>76</v>
      </c>
      <c r="J113" s="14">
        <f t="shared" si="37"/>
        <v>1102004</v>
      </c>
      <c r="K113" s="14">
        <f t="shared" si="38"/>
        <v>2</v>
      </c>
      <c r="L113" s="14">
        <f t="shared" si="39"/>
        <v>13</v>
      </c>
      <c r="M113" s="14" t="str">
        <f t="shared" si="40"/>
        <v>黄</v>
      </c>
      <c r="N113" s="14" t="str">
        <f t="shared" si="26"/>
        <v>金币</v>
      </c>
      <c r="O113" s="14">
        <f>IF(L113&gt;1,INDEX(挂机升级突破!$BG$49:$BG$69,卡牌消耗!L113),"")</f>
        <v>0</v>
      </c>
      <c r="P113" s="14" t="s">
        <v>255</v>
      </c>
      <c r="Q113" s="14">
        <f>ROUND(INDEX(挂机升级突破!$AT$65:$BA$85,卡牌消耗!$L113,MATCH(卡牌消耗!P113,挂机升级突破!$AT$63:$BC$63,0))*INDEX($B$5:$F$5,K113)/5,0)*5</f>
        <v>0</v>
      </c>
      <c r="R113" s="14" t="s">
        <v>807</v>
      </c>
      <c r="S113" s="14">
        <f>ROUND(INDEX(挂机升级突破!$AT$65:$BC$85,L113,MATCH(R113,挂机升级突破!$AT$63:$BC$63,0))*INDEX($B$5:$F$5,K113)/5,0)*5</f>
        <v>0</v>
      </c>
      <c r="T113" s="14" t="str">
        <f>IF(INDEX(挂机升级突破!$AS$65:$AS$85,卡牌消耗!L113)&gt;0,"灵玉","")</f>
        <v/>
      </c>
      <c r="U113" s="14" t="str">
        <f>IF(INDEX(挂机升级突破!$AS$65:$AS$85,卡牌消耗!L113)&gt;0,INDEX(挂机升级突破!$BD$80:$BD$85,卡牌消耗!L113),"")</f>
        <v/>
      </c>
      <c r="W113" s="72">
        <v>76</v>
      </c>
      <c r="X113" s="72">
        <f t="shared" si="41"/>
        <v>16</v>
      </c>
      <c r="Y113" s="72">
        <f t="shared" si="42"/>
        <v>1101041</v>
      </c>
      <c r="Z113" s="72">
        <f t="shared" si="43"/>
        <v>1</v>
      </c>
      <c r="AA113" s="72" t="s">
        <v>682</v>
      </c>
      <c r="AB113" s="14">
        <f t="shared" si="44"/>
        <v>54477.5</v>
      </c>
      <c r="AC113" s="72" t="str">
        <f t="shared" si="45"/>
        <v>常服夏铃碎片</v>
      </c>
      <c r="AD113" s="14">
        <f t="shared" si="36"/>
        <v>20</v>
      </c>
      <c r="AU113" s="61">
        <v>109</v>
      </c>
      <c r="AV113" s="61">
        <v>28</v>
      </c>
      <c r="AW113" s="21">
        <f t="shared" si="46"/>
        <v>0.11428571428571428</v>
      </c>
      <c r="AX113" s="100">
        <f t="shared" si="47"/>
        <v>7229</v>
      </c>
      <c r="AY113" s="61">
        <f>SUM(AX$5:AX113)</f>
        <v>408259</v>
      </c>
    </row>
    <row r="114" spans="9:51" ht="16.5" x14ac:dyDescent="0.2">
      <c r="I114" s="32">
        <v>77</v>
      </c>
      <c r="J114" s="14">
        <f t="shared" si="37"/>
        <v>1102004</v>
      </c>
      <c r="K114" s="14">
        <f t="shared" si="38"/>
        <v>2</v>
      </c>
      <c r="L114" s="14">
        <f t="shared" si="39"/>
        <v>14</v>
      </c>
      <c r="M114" s="14" t="str">
        <f t="shared" si="40"/>
        <v>黄</v>
      </c>
      <c r="N114" s="14" t="str">
        <f t="shared" si="26"/>
        <v>金币</v>
      </c>
      <c r="O114" s="14">
        <f>IF(L114&gt;1,INDEX(挂机升级突破!$BG$49:$BG$69,卡牌消耗!L114),"")</f>
        <v>0</v>
      </c>
      <c r="P114" s="14" t="s">
        <v>255</v>
      </c>
      <c r="Q114" s="14">
        <f>ROUND(INDEX(挂机升级突破!$AT$65:$BA$85,卡牌消耗!$L114,MATCH(卡牌消耗!P114,挂机升级突破!$AT$63:$BC$63,0))*INDEX($B$5:$F$5,K114)/5,0)*5</f>
        <v>0</v>
      </c>
      <c r="R114" s="14" t="s">
        <v>807</v>
      </c>
      <c r="S114" s="14">
        <f>ROUND(INDEX(挂机升级突破!$AT$65:$BC$85,L114,MATCH(R114,挂机升级突破!$AT$63:$BC$63,0))*INDEX($B$5:$F$5,K114)/5,0)*5</f>
        <v>0</v>
      </c>
      <c r="T114" s="14" t="str">
        <f>IF(INDEX(挂机升级突破!$AS$65:$AS$85,卡牌消耗!L114)&gt;0,"灵玉","")</f>
        <v/>
      </c>
      <c r="U114" s="14" t="str">
        <f>IF(INDEX(挂机升级突破!$AS$65:$AS$85,卡牌消耗!L114)&gt;0,INDEX(挂机升级突破!$BD$80:$BD$85,卡牌消耗!L114),"")</f>
        <v/>
      </c>
      <c r="W114" s="72">
        <v>77</v>
      </c>
      <c r="X114" s="72">
        <f t="shared" si="41"/>
        <v>16</v>
      </c>
      <c r="Y114" s="72">
        <f t="shared" si="42"/>
        <v>1101041</v>
      </c>
      <c r="Z114" s="72">
        <f t="shared" si="43"/>
        <v>2</v>
      </c>
      <c r="AA114" s="72" t="s">
        <v>682</v>
      </c>
      <c r="AB114" s="14">
        <f t="shared" si="44"/>
        <v>310922.5</v>
      </c>
      <c r="AC114" s="72" t="str">
        <f t="shared" si="45"/>
        <v>常服夏铃碎片</v>
      </c>
      <c r="AD114" s="14">
        <f t="shared" si="36"/>
        <v>40</v>
      </c>
      <c r="AU114" s="61">
        <v>110</v>
      </c>
      <c r="AV114" s="61">
        <v>29</v>
      </c>
      <c r="AW114" s="21">
        <f t="shared" si="46"/>
        <v>0.11836734693877551</v>
      </c>
      <c r="AX114" s="100">
        <f t="shared" si="47"/>
        <v>7487</v>
      </c>
      <c r="AY114" s="61">
        <f>SUM(AX$5:AX114)</f>
        <v>415746</v>
      </c>
    </row>
    <row r="115" spans="9:51" ht="16.5" x14ac:dyDescent="0.2">
      <c r="I115" s="32">
        <v>78</v>
      </c>
      <c r="J115" s="14">
        <f t="shared" si="37"/>
        <v>1102004</v>
      </c>
      <c r="K115" s="14">
        <f t="shared" si="38"/>
        <v>2</v>
      </c>
      <c r="L115" s="14">
        <f t="shared" si="39"/>
        <v>15</v>
      </c>
      <c r="M115" s="14" t="str">
        <f t="shared" si="40"/>
        <v>黄</v>
      </c>
      <c r="N115" s="14" t="str">
        <f t="shared" si="26"/>
        <v>金币</v>
      </c>
      <c r="O115" s="14">
        <f>IF(L115&gt;1,INDEX(挂机升级突破!$BG$49:$BG$69,卡牌消耗!L115),"")</f>
        <v>0</v>
      </c>
      <c r="P115" s="14" t="s">
        <v>255</v>
      </c>
      <c r="Q115" s="14">
        <f>ROUND(INDEX(挂机升级突破!$AT$65:$BA$85,卡牌消耗!$L115,MATCH(卡牌消耗!P115,挂机升级突破!$AT$63:$BC$63,0))*INDEX($B$5:$F$5,K115)/5,0)*5</f>
        <v>0</v>
      </c>
      <c r="R115" s="14" t="s">
        <v>807</v>
      </c>
      <c r="S115" s="14">
        <f>ROUND(INDEX(挂机升级突破!$AT$65:$BC$85,L115,MATCH(R115,挂机升级突破!$AT$63:$BC$63,0))*INDEX($B$5:$F$5,K115)/5,0)*5</f>
        <v>0</v>
      </c>
      <c r="T115" s="14" t="str">
        <f>IF(INDEX(挂机升级突破!$AS$65:$AS$85,卡牌消耗!L115)&gt;0,"灵玉","")</f>
        <v/>
      </c>
      <c r="U115" s="14" t="str">
        <f>IF(INDEX(挂机升级突破!$AS$65:$AS$85,卡牌消耗!L115)&gt;0,INDEX(挂机升级突破!$BD$80:$BD$85,卡牌消耗!L115),"")</f>
        <v/>
      </c>
      <c r="W115" s="72">
        <v>78</v>
      </c>
      <c r="X115" s="72">
        <f t="shared" si="41"/>
        <v>16</v>
      </c>
      <c r="Y115" s="72">
        <f t="shared" si="42"/>
        <v>1101041</v>
      </c>
      <c r="Z115" s="72">
        <f t="shared" si="43"/>
        <v>3</v>
      </c>
      <c r="AA115" s="72" t="s">
        <v>682</v>
      </c>
      <c r="AB115" s="14">
        <f t="shared" si="44"/>
        <v>315297.5</v>
      </c>
      <c r="AC115" s="72" t="str">
        <f t="shared" si="45"/>
        <v>常服夏铃碎片</v>
      </c>
      <c r="AD115" s="14">
        <f t="shared" si="36"/>
        <v>80</v>
      </c>
      <c r="AS115" s="61" t="s">
        <v>522</v>
      </c>
      <c r="AT115" s="61">
        <v>12</v>
      </c>
      <c r="AU115" s="61">
        <v>111</v>
      </c>
      <c r="AV115" s="61">
        <v>10</v>
      </c>
      <c r="AW115" s="21">
        <f t="shared" ref="AW115:AW124" si="48">AV115/AT$118</f>
        <v>6.8965517241379309E-2</v>
      </c>
      <c r="AX115" s="61">
        <f>INT(AT$116*AW115)</f>
        <v>4651</v>
      </c>
      <c r="AY115" s="61">
        <f>SUM(AX$5:AX115)</f>
        <v>420397</v>
      </c>
    </row>
    <row r="116" spans="9:51" ht="16.5" x14ac:dyDescent="0.2">
      <c r="I116" s="32">
        <v>79</v>
      </c>
      <c r="J116" s="14">
        <f t="shared" si="37"/>
        <v>1102004</v>
      </c>
      <c r="K116" s="14">
        <f t="shared" si="38"/>
        <v>2</v>
      </c>
      <c r="L116" s="14">
        <f t="shared" si="39"/>
        <v>16</v>
      </c>
      <c r="M116" s="14" t="str">
        <f t="shared" si="40"/>
        <v>黄</v>
      </c>
      <c r="N116" s="14" t="str">
        <f t="shared" si="26"/>
        <v>金币</v>
      </c>
      <c r="O116" s="14">
        <f>IF(L116&gt;1,INDEX(挂机升级突破!$BG$49:$BG$69,卡牌消耗!L116),"")</f>
        <v>0</v>
      </c>
      <c r="P116" s="14" t="str">
        <f>IF(L116&gt;1,INDEX(价值概述!$A$4:$A$8,INDEX(挂机升级突破!$AQ$65:$AQ$85,卡牌消耗!L116)),"")</f>
        <v>紫色基础材料</v>
      </c>
      <c r="Q116" s="14">
        <f>ROUND(INDEX(挂机升级突破!$AT$65:$BA$85,卡牌消耗!$L116,MATCH(卡牌消耗!P116,挂机升级突破!$AT$63:$BC$63,0))*INDEX($B$5:$F$5,K116)/5,0)*5</f>
        <v>15</v>
      </c>
      <c r="R116" s="14" t="s">
        <v>807</v>
      </c>
      <c r="S116" s="14">
        <f>ROUND(INDEX(挂机升级突破!$AT$65:$BC$85,L116,MATCH(R116,挂机升级突破!$AT$63:$BC$63,0))*INDEX($B$5:$F$5,K116)/5,0)*5</f>
        <v>0</v>
      </c>
      <c r="T116" s="14" t="str">
        <f>IF(INDEX(挂机升级突破!$AS$65:$AS$85,卡牌消耗!L116)&gt;0,"灵玉","")</f>
        <v/>
      </c>
      <c r="U116" s="14" t="str">
        <f>IF(INDEX(挂机升级突破!$AS$65:$AS$85,卡牌消耗!L116)&gt;0,INDEX(挂机升级突破!$BD$80:$BD$85,卡牌消耗!L116),"")</f>
        <v/>
      </c>
      <c r="W116" s="72">
        <v>79</v>
      </c>
      <c r="X116" s="72">
        <f t="shared" si="41"/>
        <v>16</v>
      </c>
      <c r="Y116" s="72">
        <f t="shared" si="42"/>
        <v>1101041</v>
      </c>
      <c r="Z116" s="72">
        <f t="shared" si="43"/>
        <v>4</v>
      </c>
      <c r="AA116" s="72" t="s">
        <v>682</v>
      </c>
      <c r="AB116" s="14">
        <f t="shared" si="44"/>
        <v>440203.75</v>
      </c>
      <c r="AC116" s="72" t="str">
        <f t="shared" si="45"/>
        <v>常服夏铃碎片</v>
      </c>
      <c r="AD116" s="14">
        <f t="shared" si="36"/>
        <v>120</v>
      </c>
      <c r="AS116" s="14" t="str">
        <f>INDEX($AF$5:$AF$19,AT115)</f>
        <v>110~120</v>
      </c>
      <c r="AT116" s="14">
        <f>INDEX($AO$5:$AO$19,AT115)</f>
        <v>67443</v>
      </c>
      <c r="AU116" s="61">
        <v>112</v>
      </c>
      <c r="AV116" s="61">
        <v>11</v>
      </c>
      <c r="AW116" s="21">
        <f t="shared" si="48"/>
        <v>7.586206896551724E-2</v>
      </c>
      <c r="AX116" s="100">
        <f t="shared" ref="AX116:AX124" si="49">INT(AT$116*AW116)</f>
        <v>5116</v>
      </c>
      <c r="AY116" s="61">
        <f>SUM(AX$5:AX116)</f>
        <v>425513</v>
      </c>
    </row>
    <row r="117" spans="9:51" ht="16.5" x14ac:dyDescent="0.2">
      <c r="I117" s="32">
        <v>80</v>
      </c>
      <c r="J117" s="14">
        <f t="shared" si="37"/>
        <v>1102004</v>
      </c>
      <c r="K117" s="14">
        <f t="shared" si="38"/>
        <v>2</v>
      </c>
      <c r="L117" s="14">
        <f t="shared" si="39"/>
        <v>17</v>
      </c>
      <c r="M117" s="14" t="str">
        <f t="shared" si="40"/>
        <v>黄</v>
      </c>
      <c r="N117" s="14" t="str">
        <f t="shared" si="26"/>
        <v>金币</v>
      </c>
      <c r="O117" s="14">
        <f>IF(L117&gt;1,INDEX(挂机升级突破!$BG$49:$BG$69,卡牌消耗!L117),"")</f>
        <v>0</v>
      </c>
      <c r="P117" s="14" t="str">
        <f>IF(L117&gt;1,INDEX(价值概述!$A$4:$A$8,INDEX(挂机升级突破!$AQ$65:$AQ$85,卡牌消耗!L117)),"")</f>
        <v>紫色基础材料</v>
      </c>
      <c r="Q117" s="14">
        <f>ROUND(INDEX(挂机升级突破!$AT$65:$BA$85,卡牌消耗!$L117,MATCH(卡牌消耗!P117,挂机升级突破!$AT$63:$BC$63,0))*INDEX($B$5:$F$5,K117)/5,0)*5</f>
        <v>30</v>
      </c>
      <c r="R117" s="14" t="s">
        <v>835</v>
      </c>
      <c r="S117" s="14">
        <f>ROUND(INDEX(挂机升级突破!$AT$65:$BC$85,L117,MATCH(R117,挂机升级突破!$AT$63:$BC$63,0))*INDEX($B$5:$F$5,K117)/5,0)*5</f>
        <v>0</v>
      </c>
      <c r="T117" s="14" t="s">
        <v>836</v>
      </c>
      <c r="U117" s="14">
        <f>ROUND(INDEX(挂机升级突破!$AT$65:$BC$85,L117,MATCH(T117,挂机升级突破!$AT$63:$BC$63,0))*INDEX($B$5:$F$5,K117)/5,0)*5</f>
        <v>0</v>
      </c>
      <c r="W117" s="72">
        <v>80</v>
      </c>
      <c r="X117" s="72">
        <f t="shared" si="41"/>
        <v>16</v>
      </c>
      <c r="Y117" s="72">
        <f t="shared" si="42"/>
        <v>1101041</v>
      </c>
      <c r="Z117" s="72">
        <f t="shared" si="43"/>
        <v>5</v>
      </c>
      <c r="AA117" s="72" t="s">
        <v>682</v>
      </c>
      <c r="AB117" s="14">
        <f t="shared" si="44"/>
        <v>699413.75</v>
      </c>
      <c r="AC117" s="72" t="str">
        <f t="shared" si="45"/>
        <v>常服夏铃碎片</v>
      </c>
      <c r="AD117" s="14">
        <f t="shared" si="36"/>
        <v>160</v>
      </c>
      <c r="AS117" s="61" t="s">
        <v>520</v>
      </c>
      <c r="AT117" s="14">
        <f>INDEX($AP$5:$AP$19,AT115)</f>
        <v>8</v>
      </c>
      <c r="AU117" s="61">
        <v>113</v>
      </c>
      <c r="AV117" s="61">
        <v>12</v>
      </c>
      <c r="AW117" s="21">
        <f t="shared" si="48"/>
        <v>8.2758620689655171E-2</v>
      </c>
      <c r="AX117" s="100">
        <f t="shared" si="49"/>
        <v>5581</v>
      </c>
      <c r="AY117" s="61">
        <f>SUM(AX$5:AX117)</f>
        <v>431094</v>
      </c>
    </row>
    <row r="118" spans="9:51" ht="16.5" x14ac:dyDescent="0.2">
      <c r="I118" s="32">
        <v>81</v>
      </c>
      <c r="J118" s="14">
        <f t="shared" si="37"/>
        <v>1102004</v>
      </c>
      <c r="K118" s="14">
        <f t="shared" si="38"/>
        <v>2</v>
      </c>
      <c r="L118" s="14">
        <f t="shared" si="39"/>
        <v>18</v>
      </c>
      <c r="M118" s="14" t="str">
        <f t="shared" si="40"/>
        <v>黄</v>
      </c>
      <c r="N118" s="14" t="str">
        <f t="shared" si="26"/>
        <v>金币</v>
      </c>
      <c r="O118" s="14">
        <f>IF(L118&gt;1,INDEX(挂机升级突破!$BG$49:$BG$69,卡牌消耗!L118),"")</f>
        <v>0</v>
      </c>
      <c r="P118" s="14" t="str">
        <f>IF(L118&gt;1,INDEX(价值概述!$A$4:$A$8,INDEX(挂机升级突破!$AQ$65:$AQ$85,卡牌消耗!L118)),"")</f>
        <v>紫色基础材料</v>
      </c>
      <c r="Q118" s="14">
        <f>ROUND(INDEX(挂机升级突破!$AT$65:$BA$85,卡牌消耗!$L118,MATCH(卡牌消耗!P118,挂机升级突破!$AT$63:$BC$63,0))*INDEX($B$5:$F$5,K118)/5,0)*5</f>
        <v>30</v>
      </c>
      <c r="R118" s="14" t="s">
        <v>835</v>
      </c>
      <c r="S118" s="14">
        <f>ROUND(INDEX(挂机升级突破!$AT$65:$BC$85,L118,MATCH(R118,挂机升级突破!$AT$63:$BC$63,0))*INDEX($B$5:$F$5,K118)/5,0)*5</f>
        <v>0</v>
      </c>
      <c r="T118" s="14" t="s">
        <v>836</v>
      </c>
      <c r="U118" s="14">
        <f>ROUND(INDEX(挂机升级突破!$AT$65:$BC$85,L118,MATCH(T118,挂机升级突破!$AT$63:$BC$63,0))*INDEX($B$5:$F$5,K118)/5,0)*5</f>
        <v>0</v>
      </c>
      <c r="W118" s="72">
        <v>81</v>
      </c>
      <c r="X118" s="72">
        <f t="shared" si="41"/>
        <v>17</v>
      </c>
      <c r="Y118" s="72">
        <f t="shared" si="42"/>
        <v>1102001</v>
      </c>
      <c r="Z118" s="72">
        <f t="shared" si="43"/>
        <v>1</v>
      </c>
      <c r="AA118" s="72" t="s">
        <v>682</v>
      </c>
      <c r="AB118" s="14">
        <f t="shared" si="44"/>
        <v>116737.5</v>
      </c>
      <c r="AC118" s="72" t="str">
        <f t="shared" si="45"/>
        <v>关羽碎片</v>
      </c>
      <c r="AD118" s="14">
        <f t="shared" si="36"/>
        <v>80</v>
      </c>
      <c r="AS118" s="15"/>
      <c r="AT118" s="14">
        <f>SUM(AV115:AV124)</f>
        <v>145</v>
      </c>
      <c r="AU118" s="61">
        <v>114</v>
      </c>
      <c r="AV118" s="61">
        <v>13</v>
      </c>
      <c r="AW118" s="21">
        <f t="shared" si="48"/>
        <v>8.9655172413793102E-2</v>
      </c>
      <c r="AX118" s="100">
        <f t="shared" si="49"/>
        <v>6046</v>
      </c>
      <c r="AY118" s="61">
        <f>SUM(AX$5:AX118)</f>
        <v>437140</v>
      </c>
    </row>
    <row r="119" spans="9:51" ht="16.5" x14ac:dyDescent="0.2">
      <c r="I119" s="32">
        <v>82</v>
      </c>
      <c r="J119" s="14">
        <f t="shared" si="37"/>
        <v>1102004</v>
      </c>
      <c r="K119" s="14">
        <f t="shared" si="38"/>
        <v>2</v>
      </c>
      <c r="L119" s="14">
        <f t="shared" si="39"/>
        <v>19</v>
      </c>
      <c r="M119" s="14" t="str">
        <f t="shared" si="40"/>
        <v>黄</v>
      </c>
      <c r="N119" s="14" t="str">
        <f t="shared" si="26"/>
        <v>金币</v>
      </c>
      <c r="O119" s="14">
        <f>IF(L119&gt;1,INDEX(挂机升级突破!$BG$49:$BG$69,卡牌消耗!L119),"")</f>
        <v>0</v>
      </c>
      <c r="P119" s="14" t="str">
        <f>IF(L119&gt;1,INDEX(价值概述!$A$4:$A$8,INDEX(挂机升级突破!$AQ$65:$AQ$85,卡牌消耗!L119)),"")</f>
        <v>紫色基础材料</v>
      </c>
      <c r="Q119" s="14">
        <f>ROUND(INDEX(挂机升级突破!$AT$65:$BA$85,卡牌消耗!$L119,MATCH(卡牌消耗!P119,挂机升级突破!$AT$63:$BC$63,0))*INDEX($B$5:$F$5,K119)/5,0)*5</f>
        <v>30</v>
      </c>
      <c r="R119" s="14" t="s">
        <v>835</v>
      </c>
      <c r="S119" s="14">
        <f>ROUND(INDEX(挂机升级突破!$AT$65:$BC$85,L119,MATCH(R119,挂机升级突破!$AT$63:$BC$63,0))*INDEX($B$5:$F$5,K119)/5,0)*5</f>
        <v>0</v>
      </c>
      <c r="T119" s="14" t="s">
        <v>836</v>
      </c>
      <c r="U119" s="14">
        <f>ROUND(INDEX(挂机升级突破!$AT$65:$BC$85,L119,MATCH(T119,挂机升级突破!$AT$63:$BC$63,0))*INDEX($B$5:$F$5,K119)/5,0)*5</f>
        <v>0</v>
      </c>
      <c r="W119" s="72">
        <v>82</v>
      </c>
      <c r="X119" s="72">
        <f t="shared" si="41"/>
        <v>17</v>
      </c>
      <c r="Y119" s="72">
        <f t="shared" si="42"/>
        <v>1102001</v>
      </c>
      <c r="Z119" s="72">
        <f t="shared" si="43"/>
        <v>2</v>
      </c>
      <c r="AA119" s="72" t="s">
        <v>682</v>
      </c>
      <c r="AB119" s="14">
        <f t="shared" si="44"/>
        <v>666262.5</v>
      </c>
      <c r="AC119" s="72" t="str">
        <f t="shared" si="45"/>
        <v>关羽碎片</v>
      </c>
      <c r="AD119" s="14">
        <f t="shared" si="36"/>
        <v>80</v>
      </c>
      <c r="AU119" s="61">
        <v>115</v>
      </c>
      <c r="AV119" s="61">
        <v>14</v>
      </c>
      <c r="AW119" s="21">
        <f t="shared" si="48"/>
        <v>9.6551724137931033E-2</v>
      </c>
      <c r="AX119" s="100">
        <f t="shared" si="49"/>
        <v>6511</v>
      </c>
      <c r="AY119" s="61">
        <f>SUM(AX$5:AX119)</f>
        <v>443651</v>
      </c>
    </row>
    <row r="120" spans="9:51" ht="16.5" x14ac:dyDescent="0.2">
      <c r="I120" s="32">
        <v>83</v>
      </c>
      <c r="J120" s="14">
        <f t="shared" si="37"/>
        <v>1102004</v>
      </c>
      <c r="K120" s="14">
        <f t="shared" si="38"/>
        <v>2</v>
      </c>
      <c r="L120" s="14">
        <f t="shared" si="39"/>
        <v>20</v>
      </c>
      <c r="M120" s="14" t="str">
        <f t="shared" si="40"/>
        <v>黄</v>
      </c>
      <c r="N120" s="14" t="str">
        <f t="shared" si="26"/>
        <v>金币</v>
      </c>
      <c r="O120" s="14">
        <f>IF(L120&gt;1,INDEX(挂机升级突破!$BG$49:$BG$69,卡牌消耗!L120),"")</f>
        <v>0</v>
      </c>
      <c r="P120" s="14" t="str">
        <f>IF(L120&gt;1,INDEX(价值概述!$A$4:$A$8,INDEX(挂机升级突破!$AQ$65:$AQ$85,卡牌消耗!L120)),"")</f>
        <v>紫色基础材料</v>
      </c>
      <c r="Q120" s="14">
        <f>ROUND(INDEX(挂机升级突破!$AT$65:$BA$85,卡牌消耗!$L120,MATCH(卡牌消耗!P120,挂机升级突破!$AT$63:$BC$63,0))*INDEX($B$5:$F$5,K120)/5,0)*5</f>
        <v>45</v>
      </c>
      <c r="R120" s="14" t="s">
        <v>835</v>
      </c>
      <c r="S120" s="14">
        <f>ROUND(INDEX(挂机升级突破!$AT$65:$BC$85,L120,MATCH(R120,挂机升级突破!$AT$63:$BC$63,0))*INDEX($B$5:$F$5,K120)/5,0)*5</f>
        <v>0</v>
      </c>
      <c r="T120" s="14" t="s">
        <v>836</v>
      </c>
      <c r="U120" s="14">
        <f>ROUND(INDEX(挂机升级突破!$AT$65:$BC$85,L120,MATCH(T120,挂机升级突破!$AT$63:$BC$63,0))*INDEX($B$5:$F$5,K120)/5,0)*5</f>
        <v>0</v>
      </c>
      <c r="W120" s="72">
        <v>83</v>
      </c>
      <c r="X120" s="72">
        <f t="shared" si="41"/>
        <v>17</v>
      </c>
      <c r="Y120" s="72">
        <f t="shared" si="42"/>
        <v>1102001</v>
      </c>
      <c r="Z120" s="72">
        <f t="shared" si="43"/>
        <v>3</v>
      </c>
      <c r="AA120" s="72" t="s">
        <v>682</v>
      </c>
      <c r="AB120" s="14">
        <f t="shared" si="44"/>
        <v>675637.5</v>
      </c>
      <c r="AC120" s="72" t="str">
        <f t="shared" si="45"/>
        <v>关羽碎片</v>
      </c>
      <c r="AD120" s="14">
        <f t="shared" si="36"/>
        <v>160</v>
      </c>
      <c r="AU120" s="61">
        <v>116</v>
      </c>
      <c r="AV120" s="61">
        <v>15</v>
      </c>
      <c r="AW120" s="21">
        <f t="shared" si="48"/>
        <v>0.10344827586206896</v>
      </c>
      <c r="AX120" s="100">
        <f t="shared" si="49"/>
        <v>6976</v>
      </c>
      <c r="AY120" s="61">
        <f>SUM(AX$5:AX120)</f>
        <v>450627</v>
      </c>
    </row>
    <row r="121" spans="9:51" ht="16.5" x14ac:dyDescent="0.2">
      <c r="I121" s="32">
        <v>84</v>
      </c>
      <c r="J121" s="14">
        <f t="shared" si="37"/>
        <v>1102004</v>
      </c>
      <c r="K121" s="14">
        <f t="shared" si="38"/>
        <v>2</v>
      </c>
      <c r="L121" s="14">
        <f t="shared" si="39"/>
        <v>21</v>
      </c>
      <c r="M121" s="14" t="str">
        <f t="shared" si="40"/>
        <v>黄</v>
      </c>
      <c r="N121" s="14" t="str">
        <f t="shared" si="26"/>
        <v>金币</v>
      </c>
      <c r="O121" s="14">
        <f>IF(L121&gt;1,INDEX(挂机升级突破!$BG$49:$BG$69,卡牌消耗!L121),"")</f>
        <v>0</v>
      </c>
      <c r="P121" s="14" t="str">
        <f>IF(L121&gt;1,INDEX(价值概述!$A$4:$A$8,INDEX(挂机升级突破!$AQ$65:$AQ$85,卡牌消耗!L121)),"")</f>
        <v>紫色基础材料</v>
      </c>
      <c r="Q121" s="14">
        <f>ROUND(INDEX(挂机升级突破!$AT$65:$BA$85,卡牌消耗!$L121,MATCH(卡牌消耗!P121,挂机升级突破!$AT$63:$BC$63,0))*INDEX($B$5:$F$5,K121)/5,0)*5</f>
        <v>45</v>
      </c>
      <c r="R121" s="14" t="s">
        <v>835</v>
      </c>
      <c r="S121" s="14">
        <f>ROUND(INDEX(挂机升级突破!$AT$65:$BC$85,L121,MATCH(R121,挂机升级突破!$AT$63:$BC$63,0))*INDEX($B$5:$F$5,K121)/5,0)*5</f>
        <v>0</v>
      </c>
      <c r="T121" s="14" t="s">
        <v>836</v>
      </c>
      <c r="U121" s="14">
        <f>ROUND(INDEX(挂机升级突破!$AT$65:$BC$85,L121,MATCH(T121,挂机升级突破!$AT$63:$BC$63,0))*INDEX($B$5:$F$5,K121)/5,0)*5</f>
        <v>0</v>
      </c>
      <c r="W121" s="72">
        <v>84</v>
      </c>
      <c r="X121" s="72">
        <f t="shared" si="41"/>
        <v>17</v>
      </c>
      <c r="Y121" s="72">
        <f t="shared" si="42"/>
        <v>1102001</v>
      </c>
      <c r="Z121" s="72">
        <f t="shared" si="43"/>
        <v>4</v>
      </c>
      <c r="AA121" s="72" t="s">
        <v>682</v>
      </c>
      <c r="AB121" s="14">
        <f t="shared" si="44"/>
        <v>943293.75</v>
      </c>
      <c r="AC121" s="72" t="str">
        <f t="shared" si="45"/>
        <v>关羽碎片</v>
      </c>
      <c r="AD121" s="14">
        <f t="shared" si="36"/>
        <v>240</v>
      </c>
      <c r="AU121" s="61">
        <v>117</v>
      </c>
      <c r="AV121" s="61">
        <v>16</v>
      </c>
      <c r="AW121" s="21">
        <f t="shared" si="48"/>
        <v>0.1103448275862069</v>
      </c>
      <c r="AX121" s="100">
        <f t="shared" si="49"/>
        <v>7441</v>
      </c>
      <c r="AY121" s="61">
        <f>SUM(AX$5:AX121)</f>
        <v>458068</v>
      </c>
    </row>
    <row r="122" spans="9:51" ht="16.5" x14ac:dyDescent="0.2">
      <c r="I122" s="32">
        <v>85</v>
      </c>
      <c r="J122" s="14">
        <f t="shared" si="37"/>
        <v>1102005</v>
      </c>
      <c r="K122" s="14">
        <f t="shared" si="38"/>
        <v>3</v>
      </c>
      <c r="L122" s="14">
        <f t="shared" si="39"/>
        <v>1</v>
      </c>
      <c r="M122" s="14" t="str">
        <f t="shared" si="40"/>
        <v>蓝</v>
      </c>
      <c r="N122" s="14" t="str">
        <f t="shared" si="26"/>
        <v/>
      </c>
      <c r="O122" s="14" t="str">
        <f>IF(L122&gt;1,INDEX(挂机升级突破!$BG$49:$BG$69,卡牌消耗!L122),"")</f>
        <v/>
      </c>
      <c r="P122" s="14" t="str">
        <f>IF(L122&gt;1,INDEX(价值概述!$A$4:$A$8,INDEX(挂机升级突破!$AQ$65:$AQ$85,卡牌消耗!L122)),"")</f>
        <v/>
      </c>
      <c r="Q122" s="14" t="str">
        <f>IF(L122&gt;1,INDEX(挂机升级突破!$AT$65:$AX$85,卡牌消耗!L122,INDEX(挂机升级突破!$AQ$65:$AQ$85,卡牌消耗!L122)),"")</f>
        <v/>
      </c>
      <c r="R122" s="14" t="str">
        <f>IF(INDEX(挂机升级突破!$AR$65:$AR$85,卡牌消耗!L122)&gt;0,INDEX($G$2:$I$2,INDEX(挂机升级突破!$AR$65:$AR$85,卡牌消耗!L122))&amp;M122,"")</f>
        <v/>
      </c>
      <c r="S122" s="14" t="str">
        <f>IF(R122="","",INDEX(挂机升级突破!$AY$65:$BA$85,卡牌消耗!L122,INDEX(挂机升级突破!$AR$65:$AR$85,卡牌消耗!L122)))</f>
        <v/>
      </c>
      <c r="T122" s="14" t="str">
        <f>IF(INDEX(挂机升级突破!$AS$65:$AS$85,卡牌消耗!L122)&gt;0,"灵玉","")</f>
        <v/>
      </c>
      <c r="U122" s="14" t="str">
        <f>IF(INDEX(挂机升级突破!$AS$65:$AS$85,卡牌消耗!L122)&gt;0,INDEX(挂机升级突破!$BD$80:$BD$85,卡牌消耗!L122),"")</f>
        <v/>
      </c>
      <c r="W122" s="72">
        <v>85</v>
      </c>
      <c r="X122" s="72">
        <f t="shared" si="41"/>
        <v>17</v>
      </c>
      <c r="Y122" s="72">
        <f t="shared" si="42"/>
        <v>1102001</v>
      </c>
      <c r="Z122" s="72">
        <f t="shared" si="43"/>
        <v>5</v>
      </c>
      <c r="AA122" s="72" t="s">
        <v>682</v>
      </c>
      <c r="AB122" s="14">
        <f t="shared" si="44"/>
        <v>1498743.75</v>
      </c>
      <c r="AC122" s="72" t="str">
        <f t="shared" si="45"/>
        <v>关羽碎片</v>
      </c>
      <c r="AD122" s="14">
        <f t="shared" si="36"/>
        <v>320</v>
      </c>
      <c r="AU122" s="61">
        <v>118</v>
      </c>
      <c r="AV122" s="61">
        <v>17</v>
      </c>
      <c r="AW122" s="21">
        <f t="shared" si="48"/>
        <v>0.11724137931034483</v>
      </c>
      <c r="AX122" s="100">
        <f t="shared" si="49"/>
        <v>7907</v>
      </c>
      <c r="AY122" s="61">
        <f>SUM(AX$5:AX122)</f>
        <v>465975</v>
      </c>
    </row>
    <row r="123" spans="9:51" ht="16.5" x14ac:dyDescent="0.2">
      <c r="I123" s="32">
        <v>86</v>
      </c>
      <c r="J123" s="14">
        <f t="shared" si="37"/>
        <v>1102005</v>
      </c>
      <c r="K123" s="14">
        <f t="shared" si="38"/>
        <v>3</v>
      </c>
      <c r="L123" s="14">
        <f t="shared" si="39"/>
        <v>2</v>
      </c>
      <c r="M123" s="14" t="str">
        <f t="shared" si="40"/>
        <v>蓝</v>
      </c>
      <c r="N123" s="14" t="str">
        <f t="shared" si="26"/>
        <v>金币</v>
      </c>
      <c r="O123" s="14">
        <f>IF(L123&gt;1,INDEX(挂机升级突破!$BG$49:$BG$69,卡牌消耗!L123),"")</f>
        <v>0</v>
      </c>
      <c r="P123" s="14" t="s">
        <v>252</v>
      </c>
      <c r="Q123" s="14">
        <f>ROUND(INDEX(挂机升级突破!$AT$65:$BA$85,卡牌消耗!$L123,MATCH(卡牌消耗!P123,挂机升级突破!$AT$63:$BC$63,0))*INDEX($B$5:$F$5,K123)/5,0)*5</f>
        <v>45</v>
      </c>
      <c r="R123" s="14"/>
      <c r="S123" s="14"/>
      <c r="T123" s="14" t="str">
        <f>IF(INDEX(挂机升级突破!$AS$65:$AS$85,卡牌消耗!L123)&gt;0,"灵玉","")</f>
        <v/>
      </c>
      <c r="U123" s="14" t="str">
        <f>IF(INDEX(挂机升级突破!$AS$65:$AS$85,卡牌消耗!L123)&gt;0,INDEX(挂机升级突破!$BD$80:$BD$85,卡牌消耗!L123),"")</f>
        <v/>
      </c>
      <c r="W123" s="72">
        <v>86</v>
      </c>
      <c r="X123" s="72">
        <f t="shared" si="41"/>
        <v>18</v>
      </c>
      <c r="Y123" s="72">
        <f t="shared" si="42"/>
        <v>1102002</v>
      </c>
      <c r="Z123" s="72">
        <f t="shared" si="43"/>
        <v>1</v>
      </c>
      <c r="AA123" s="72" t="s">
        <v>682</v>
      </c>
      <c r="AB123" s="14">
        <f t="shared" si="44"/>
        <v>77825</v>
      </c>
      <c r="AC123" s="72" t="str">
        <f t="shared" si="45"/>
        <v>许褚碎片</v>
      </c>
      <c r="AD123" s="14">
        <f t="shared" si="36"/>
        <v>40</v>
      </c>
      <c r="AU123" s="61">
        <v>119</v>
      </c>
      <c r="AV123" s="61">
        <v>18</v>
      </c>
      <c r="AW123" s="21">
        <f t="shared" si="48"/>
        <v>0.12413793103448276</v>
      </c>
      <c r="AX123" s="100">
        <f t="shared" si="49"/>
        <v>8372</v>
      </c>
      <c r="AY123" s="61">
        <f>SUM(AX$5:AX123)</f>
        <v>474347</v>
      </c>
    </row>
    <row r="124" spans="9:51" ht="16.5" x14ac:dyDescent="0.2">
      <c r="I124" s="32">
        <v>87</v>
      </c>
      <c r="J124" s="14">
        <f t="shared" si="37"/>
        <v>1102005</v>
      </c>
      <c r="K124" s="14">
        <f t="shared" si="38"/>
        <v>3</v>
      </c>
      <c r="L124" s="14">
        <f t="shared" si="39"/>
        <v>3</v>
      </c>
      <c r="M124" s="14" t="str">
        <f t="shared" si="40"/>
        <v>蓝</v>
      </c>
      <c r="N124" s="14" t="str">
        <f t="shared" ref="N124:N187" si="50">IF(L124&gt;1,"金币","")</f>
        <v>金币</v>
      </c>
      <c r="O124" s="14">
        <f>IF(L124&gt;1,INDEX(挂机升级突破!$BG$49:$BG$69,卡牌消耗!L124),"")</f>
        <v>0</v>
      </c>
      <c r="P124" s="14" t="s">
        <v>252</v>
      </c>
      <c r="Q124" s="14">
        <f>ROUND(INDEX(挂机升级突破!$AT$65:$BA$85,卡牌消耗!$L124,MATCH(卡牌消耗!P124,挂机升级突破!$AT$63:$BC$63,0))*INDEX($B$5:$F$5,K124)/5,0)*5</f>
        <v>60</v>
      </c>
      <c r="R124" s="14"/>
      <c r="S124" s="14"/>
      <c r="T124" s="14" t="str">
        <f>IF(INDEX(挂机升级突破!$AS$65:$AS$85,卡牌消耗!L124)&gt;0,"灵玉","")</f>
        <v/>
      </c>
      <c r="U124" s="14" t="str">
        <f>IF(INDEX(挂机升级突破!$AS$65:$AS$85,卡牌消耗!L124)&gt;0,INDEX(挂机升级突破!$BD$80:$BD$85,卡牌消耗!L124),"")</f>
        <v/>
      </c>
      <c r="W124" s="72">
        <v>87</v>
      </c>
      <c r="X124" s="72">
        <f t="shared" si="41"/>
        <v>18</v>
      </c>
      <c r="Y124" s="72">
        <f t="shared" si="42"/>
        <v>1102002</v>
      </c>
      <c r="Z124" s="72">
        <f t="shared" si="43"/>
        <v>2</v>
      </c>
      <c r="AA124" s="72" t="s">
        <v>682</v>
      </c>
      <c r="AB124" s="14">
        <f t="shared" si="44"/>
        <v>444175</v>
      </c>
      <c r="AC124" s="72" t="str">
        <f t="shared" si="45"/>
        <v>许褚碎片</v>
      </c>
      <c r="AD124" s="14">
        <f t="shared" si="36"/>
        <v>80</v>
      </c>
      <c r="AU124" s="61">
        <v>120</v>
      </c>
      <c r="AV124" s="61">
        <v>19</v>
      </c>
      <c r="AW124" s="21">
        <f t="shared" si="48"/>
        <v>0.1310344827586207</v>
      </c>
      <c r="AX124" s="100">
        <f t="shared" si="49"/>
        <v>8837</v>
      </c>
      <c r="AY124" s="61">
        <f>SUM(AX$5:AX124)</f>
        <v>483184</v>
      </c>
    </row>
    <row r="125" spans="9:51" ht="16.5" x14ac:dyDescent="0.2">
      <c r="I125" s="32">
        <v>88</v>
      </c>
      <c r="J125" s="14">
        <f t="shared" si="37"/>
        <v>1102005</v>
      </c>
      <c r="K125" s="14">
        <f t="shared" si="38"/>
        <v>3</v>
      </c>
      <c r="L125" s="14">
        <f t="shared" si="39"/>
        <v>4</v>
      </c>
      <c r="M125" s="14" t="str">
        <f t="shared" si="40"/>
        <v>蓝</v>
      </c>
      <c r="N125" s="14" t="str">
        <f t="shared" si="50"/>
        <v>金币</v>
      </c>
      <c r="O125" s="14">
        <f>IF(L125&gt;1,INDEX(挂机升级突破!$BG$49:$BG$69,卡牌消耗!L125),"")</f>
        <v>0</v>
      </c>
      <c r="P125" s="14" t="s">
        <v>253</v>
      </c>
      <c r="Q125" s="14">
        <f>ROUND(INDEX(挂机升级突破!$AT$65:$BA$85,卡牌消耗!$L125,MATCH(卡牌消耗!P125,挂机升级突破!$AT$63:$BC$63,0))*INDEX($B$5:$F$5,K125)/5,0)*5</f>
        <v>0</v>
      </c>
      <c r="R125" s="14"/>
      <c r="S125" s="14"/>
      <c r="T125" s="14" t="str">
        <f>IF(INDEX(挂机升级突破!$AS$65:$AS$85,卡牌消耗!L125)&gt;0,"灵玉","")</f>
        <v/>
      </c>
      <c r="U125" s="14" t="str">
        <f>IF(INDEX(挂机升级突破!$AS$65:$AS$85,卡牌消耗!L125)&gt;0,INDEX(挂机升级突破!$BD$80:$BD$85,卡牌消耗!L125),"")</f>
        <v/>
      </c>
      <c r="W125" s="72">
        <v>88</v>
      </c>
      <c r="X125" s="72">
        <f t="shared" si="41"/>
        <v>18</v>
      </c>
      <c r="Y125" s="72">
        <f t="shared" si="42"/>
        <v>1102002</v>
      </c>
      <c r="Z125" s="72">
        <f t="shared" si="43"/>
        <v>3</v>
      </c>
      <c r="AA125" s="72" t="s">
        <v>682</v>
      </c>
      <c r="AB125" s="14">
        <f t="shared" si="44"/>
        <v>450425</v>
      </c>
      <c r="AC125" s="72" t="str">
        <f t="shared" si="45"/>
        <v>许褚碎片</v>
      </c>
      <c r="AD125" s="14">
        <f t="shared" si="36"/>
        <v>120</v>
      </c>
      <c r="AS125" s="61" t="s">
        <v>522</v>
      </c>
      <c r="AT125" s="61">
        <v>13</v>
      </c>
      <c r="AU125" s="61">
        <v>121</v>
      </c>
      <c r="AV125" s="61">
        <v>10</v>
      </c>
      <c r="AW125" s="21">
        <f t="shared" ref="AW125:AW134" si="51">AV125/AT$128</f>
        <v>6.8965517241379309E-2</v>
      </c>
      <c r="AX125" s="61">
        <f>INT(AT$126*AW125)</f>
        <v>5256</v>
      </c>
      <c r="AY125" s="61">
        <f>SUM(AX$5:AX125)</f>
        <v>488440</v>
      </c>
    </row>
    <row r="126" spans="9:51" ht="16.5" x14ac:dyDescent="0.2">
      <c r="I126" s="32">
        <v>89</v>
      </c>
      <c r="J126" s="14">
        <f t="shared" si="37"/>
        <v>1102005</v>
      </c>
      <c r="K126" s="14">
        <f t="shared" si="38"/>
        <v>3</v>
      </c>
      <c r="L126" s="14">
        <f t="shared" si="39"/>
        <v>5</v>
      </c>
      <c r="M126" s="14" t="str">
        <f t="shared" si="40"/>
        <v>蓝</v>
      </c>
      <c r="N126" s="14" t="str">
        <f t="shared" si="50"/>
        <v>金币</v>
      </c>
      <c r="O126" s="14">
        <f>IF(L126&gt;1,INDEX(挂机升级突破!$BG$49:$BG$69,卡牌消耗!L126),"")</f>
        <v>0</v>
      </c>
      <c r="P126" s="14" t="s">
        <v>253</v>
      </c>
      <c r="Q126" s="14">
        <f>ROUND(INDEX(挂机升级突破!$AT$65:$BA$85,卡牌消耗!$L126,MATCH(卡牌消耗!P126,挂机升级突破!$AT$63:$BC$63,0))*INDEX($B$5:$F$5,K126)/5,0)*5</f>
        <v>0</v>
      </c>
      <c r="R126" s="14" t="s">
        <v>805</v>
      </c>
      <c r="S126" s="14">
        <f>ROUND(INDEX(挂机升级突破!$AT$65:$BC$85,L126,MATCH(R126,挂机升级突破!$AT$63:$BC$63,0))*INDEX($B$5:$F$5,K126)/5,0)*5</f>
        <v>0</v>
      </c>
      <c r="T126" s="14" t="str">
        <f>IF(INDEX(挂机升级突破!$AS$65:$AS$85,卡牌消耗!L126)&gt;0,"灵玉","")</f>
        <v/>
      </c>
      <c r="U126" s="14" t="str">
        <f>IF(INDEX(挂机升级突破!$AS$65:$AS$85,卡牌消耗!L126)&gt;0,INDEX(挂机升级突破!$BD$80:$BD$85,卡牌消耗!L126),"")</f>
        <v/>
      </c>
      <c r="W126" s="72">
        <v>89</v>
      </c>
      <c r="X126" s="72">
        <f t="shared" si="41"/>
        <v>18</v>
      </c>
      <c r="Y126" s="72">
        <f t="shared" si="42"/>
        <v>1102002</v>
      </c>
      <c r="Z126" s="72">
        <f t="shared" si="43"/>
        <v>4</v>
      </c>
      <c r="AA126" s="72" t="s">
        <v>682</v>
      </c>
      <c r="AB126" s="14">
        <f t="shared" si="44"/>
        <v>628862.5</v>
      </c>
      <c r="AC126" s="72" t="str">
        <f t="shared" si="45"/>
        <v>许褚碎片</v>
      </c>
      <c r="AD126" s="14">
        <f t="shared" si="36"/>
        <v>160</v>
      </c>
      <c r="AS126" s="14" t="str">
        <f>INDEX($AF$5:$AF$19,AT125)</f>
        <v>120~130</v>
      </c>
      <c r="AT126" s="14">
        <f>INDEX($AO$5:$AO$19,AT125)</f>
        <v>76226</v>
      </c>
      <c r="AU126" s="61">
        <v>122</v>
      </c>
      <c r="AV126" s="61">
        <v>11</v>
      </c>
      <c r="AW126" s="21">
        <f t="shared" si="51"/>
        <v>7.586206896551724E-2</v>
      </c>
      <c r="AX126" s="100">
        <f t="shared" ref="AX126:AX134" si="52">INT(AT$126*AW126)</f>
        <v>5782</v>
      </c>
      <c r="AY126" s="61">
        <f>SUM(AX$5:AX126)</f>
        <v>494222</v>
      </c>
    </row>
    <row r="127" spans="9:51" ht="16.5" x14ac:dyDescent="0.2">
      <c r="I127" s="32">
        <v>90</v>
      </c>
      <c r="J127" s="14">
        <f t="shared" si="37"/>
        <v>1102005</v>
      </c>
      <c r="K127" s="14">
        <f t="shared" si="38"/>
        <v>3</v>
      </c>
      <c r="L127" s="14">
        <f t="shared" si="39"/>
        <v>6</v>
      </c>
      <c r="M127" s="14" t="str">
        <f t="shared" si="40"/>
        <v>蓝</v>
      </c>
      <c r="N127" s="14" t="str">
        <f t="shared" si="50"/>
        <v>金币</v>
      </c>
      <c r="O127" s="14">
        <f>IF(L127&gt;1,INDEX(挂机升级突破!$BG$49:$BG$69,卡牌消耗!L127),"")</f>
        <v>0</v>
      </c>
      <c r="P127" s="14" t="s">
        <v>253</v>
      </c>
      <c r="Q127" s="14">
        <f>ROUND(INDEX(挂机升级突破!$AT$65:$BA$85,卡牌消耗!$L127,MATCH(卡牌消耗!P127,挂机升级突破!$AT$63:$BC$63,0))*INDEX($B$5:$F$5,K127)/5,0)*5</f>
        <v>20</v>
      </c>
      <c r="R127" s="14" t="s">
        <v>805</v>
      </c>
      <c r="S127" s="14">
        <f>ROUND(INDEX(挂机升级突破!$AT$65:$BC$85,L127,MATCH(R127,挂机升级突破!$AT$63:$BC$63,0))*INDEX($B$5:$F$5,K127)/5,0)*5</f>
        <v>0</v>
      </c>
      <c r="T127" s="14" t="str">
        <f>IF(INDEX(挂机升级突破!$AS$65:$AS$85,卡牌消耗!L127)&gt;0,"灵玉","")</f>
        <v/>
      </c>
      <c r="U127" s="14" t="str">
        <f>IF(INDEX(挂机升级突破!$AS$65:$AS$85,卡牌消耗!L127)&gt;0,INDEX(挂机升级突破!$BD$80:$BD$85,卡牌消耗!L127),"")</f>
        <v/>
      </c>
      <c r="W127" s="72">
        <v>90</v>
      </c>
      <c r="X127" s="72">
        <f t="shared" si="41"/>
        <v>18</v>
      </c>
      <c r="Y127" s="72">
        <f t="shared" si="42"/>
        <v>1102002</v>
      </c>
      <c r="Z127" s="72">
        <f t="shared" si="43"/>
        <v>5</v>
      </c>
      <c r="AA127" s="72" t="s">
        <v>682</v>
      </c>
      <c r="AB127" s="14">
        <f t="shared" si="44"/>
        <v>999162.5</v>
      </c>
      <c r="AC127" s="72" t="str">
        <f t="shared" si="45"/>
        <v>许褚碎片</v>
      </c>
      <c r="AD127" s="14">
        <f t="shared" si="36"/>
        <v>240</v>
      </c>
      <c r="AS127" s="61" t="s">
        <v>520</v>
      </c>
      <c r="AT127" s="14">
        <f>INDEX($AP$5:$AP$19,AT125)</f>
        <v>8.5</v>
      </c>
      <c r="AU127" s="61">
        <v>123</v>
      </c>
      <c r="AV127" s="61">
        <v>12</v>
      </c>
      <c r="AW127" s="21">
        <f t="shared" si="51"/>
        <v>8.2758620689655171E-2</v>
      </c>
      <c r="AX127" s="100">
        <f t="shared" si="52"/>
        <v>6308</v>
      </c>
      <c r="AY127" s="61">
        <f>SUM(AX$5:AX127)</f>
        <v>500530</v>
      </c>
    </row>
    <row r="128" spans="9:51" ht="16.5" x14ac:dyDescent="0.2">
      <c r="I128" s="32">
        <v>91</v>
      </c>
      <c r="J128" s="14">
        <f t="shared" si="37"/>
        <v>1102005</v>
      </c>
      <c r="K128" s="14">
        <f t="shared" si="38"/>
        <v>3</v>
      </c>
      <c r="L128" s="14">
        <f t="shared" si="39"/>
        <v>7</v>
      </c>
      <c r="M128" s="14" t="str">
        <f t="shared" si="40"/>
        <v>蓝</v>
      </c>
      <c r="N128" s="14" t="str">
        <f t="shared" si="50"/>
        <v>金币</v>
      </c>
      <c r="O128" s="14">
        <f>IF(L128&gt;1,INDEX(挂机升级突破!$BG$49:$BG$69,卡牌消耗!L128),"")</f>
        <v>0</v>
      </c>
      <c r="P128" s="14" t="s">
        <v>254</v>
      </c>
      <c r="Q128" s="14">
        <f>ROUND(INDEX(挂机升级突破!$AT$65:$BA$85,卡牌消耗!$L128,MATCH(卡牌消耗!P128,挂机升级突破!$AT$63:$BC$63,0))*INDEX($B$5:$F$5,K128)/5,0)*5</f>
        <v>0</v>
      </c>
      <c r="R128" s="14" t="s">
        <v>805</v>
      </c>
      <c r="S128" s="14">
        <f>ROUND(INDEX(挂机升级突破!$AT$65:$BC$85,L128,MATCH(R128,挂机升级突破!$AT$63:$BC$63,0))*INDEX($B$5:$F$5,K128)/5,0)*5</f>
        <v>0</v>
      </c>
      <c r="T128" s="14" t="str">
        <f>IF(INDEX(挂机升级突破!$AS$65:$AS$85,卡牌消耗!L128)&gt;0,"灵玉","")</f>
        <v/>
      </c>
      <c r="U128" s="14" t="str">
        <f>IF(INDEX(挂机升级突破!$AS$65:$AS$85,卡牌消耗!L128)&gt;0,INDEX(挂机升级突破!$BD$80:$BD$85,卡牌消耗!L128),"")</f>
        <v/>
      </c>
      <c r="W128" s="72">
        <v>91</v>
      </c>
      <c r="X128" s="72">
        <f t="shared" si="41"/>
        <v>19</v>
      </c>
      <c r="Y128" s="72">
        <f t="shared" si="42"/>
        <v>1102003</v>
      </c>
      <c r="Z128" s="72">
        <f t="shared" si="43"/>
        <v>1</v>
      </c>
      <c r="AA128" s="72" t="s">
        <v>682</v>
      </c>
      <c r="AB128" s="14">
        <f t="shared" si="44"/>
        <v>77825</v>
      </c>
      <c r="AC128" s="72" t="str">
        <f t="shared" si="45"/>
        <v>典韦碎片</v>
      </c>
      <c r="AD128" s="14">
        <f t="shared" si="36"/>
        <v>40</v>
      </c>
      <c r="AS128" s="15"/>
      <c r="AT128" s="14">
        <f>SUM(AV125:AV134)</f>
        <v>145</v>
      </c>
      <c r="AU128" s="61">
        <v>124</v>
      </c>
      <c r="AV128" s="61">
        <v>13</v>
      </c>
      <c r="AW128" s="21">
        <f t="shared" si="51"/>
        <v>8.9655172413793102E-2</v>
      </c>
      <c r="AX128" s="100">
        <f t="shared" si="52"/>
        <v>6834</v>
      </c>
      <c r="AY128" s="61">
        <f>SUM(AX$5:AX128)</f>
        <v>507364</v>
      </c>
    </row>
    <row r="129" spans="9:51" ht="16.5" x14ac:dyDescent="0.2">
      <c r="I129" s="32">
        <v>92</v>
      </c>
      <c r="J129" s="14">
        <f t="shared" si="37"/>
        <v>1102005</v>
      </c>
      <c r="K129" s="14">
        <f t="shared" si="38"/>
        <v>3</v>
      </c>
      <c r="L129" s="14">
        <f t="shared" si="39"/>
        <v>8</v>
      </c>
      <c r="M129" s="14" t="str">
        <f t="shared" si="40"/>
        <v>蓝</v>
      </c>
      <c r="N129" s="14" t="str">
        <f t="shared" si="50"/>
        <v>金币</v>
      </c>
      <c r="O129" s="14">
        <f>IF(L129&gt;1,INDEX(挂机升级突破!$BG$49:$BG$69,卡牌消耗!L129),"")</f>
        <v>0</v>
      </c>
      <c r="P129" s="14" t="s">
        <v>254</v>
      </c>
      <c r="Q129" s="14">
        <f>ROUND(INDEX(挂机升级突破!$AT$65:$BA$85,卡牌消耗!$L129,MATCH(卡牌消耗!P129,挂机升级突破!$AT$63:$BC$63,0))*INDEX($B$5:$F$5,K129)/5,0)*5</f>
        <v>0</v>
      </c>
      <c r="R129" s="14" t="s">
        <v>805</v>
      </c>
      <c r="S129" s="14">
        <f>ROUND(INDEX(挂机升级突破!$AT$65:$BC$85,L129,MATCH(R129,挂机升级突破!$AT$63:$BC$63,0))*INDEX($B$5:$F$5,K129)/5,0)*5</f>
        <v>10</v>
      </c>
      <c r="T129" s="14" t="str">
        <f>IF(INDEX(挂机升级突破!$AS$65:$AS$85,卡牌消耗!L129)&gt;0,"灵玉","")</f>
        <v/>
      </c>
      <c r="U129" s="14" t="str">
        <f>IF(INDEX(挂机升级突破!$AS$65:$AS$85,卡牌消耗!L129)&gt;0,INDEX(挂机升级突破!$BD$80:$BD$85,卡牌消耗!L129),"")</f>
        <v/>
      </c>
      <c r="W129" s="72">
        <v>92</v>
      </c>
      <c r="X129" s="72">
        <f t="shared" si="41"/>
        <v>19</v>
      </c>
      <c r="Y129" s="72">
        <f t="shared" si="42"/>
        <v>1102003</v>
      </c>
      <c r="Z129" s="72">
        <f t="shared" si="43"/>
        <v>2</v>
      </c>
      <c r="AA129" s="72" t="s">
        <v>682</v>
      </c>
      <c r="AB129" s="14">
        <f t="shared" si="44"/>
        <v>444175</v>
      </c>
      <c r="AC129" s="72" t="str">
        <f t="shared" si="45"/>
        <v>典韦碎片</v>
      </c>
      <c r="AD129" s="14">
        <f t="shared" si="36"/>
        <v>80</v>
      </c>
      <c r="AU129" s="61">
        <v>125</v>
      </c>
      <c r="AV129" s="61">
        <v>14</v>
      </c>
      <c r="AW129" s="21">
        <f t="shared" si="51"/>
        <v>9.6551724137931033E-2</v>
      </c>
      <c r="AX129" s="100">
        <f t="shared" si="52"/>
        <v>7359</v>
      </c>
      <c r="AY129" s="61">
        <f>SUM(AX$5:AX129)</f>
        <v>514723</v>
      </c>
    </row>
    <row r="130" spans="9:51" ht="16.5" x14ac:dyDescent="0.2">
      <c r="I130" s="32">
        <v>93</v>
      </c>
      <c r="J130" s="14">
        <f t="shared" si="37"/>
        <v>1102005</v>
      </c>
      <c r="K130" s="14">
        <f t="shared" si="38"/>
        <v>3</v>
      </c>
      <c r="L130" s="14">
        <f t="shared" si="39"/>
        <v>9</v>
      </c>
      <c r="M130" s="14" t="str">
        <f t="shared" si="40"/>
        <v>蓝</v>
      </c>
      <c r="N130" s="14" t="str">
        <f t="shared" si="50"/>
        <v>金币</v>
      </c>
      <c r="O130" s="14">
        <f>IF(L130&gt;1,INDEX(挂机升级突破!$BG$49:$BG$69,卡牌消耗!L130),"")</f>
        <v>0</v>
      </c>
      <c r="P130" s="14" t="s">
        <v>254</v>
      </c>
      <c r="Q130" s="14">
        <f>ROUND(INDEX(挂机升级突破!$AT$65:$BA$85,卡牌消耗!$L130,MATCH(卡牌消耗!P130,挂机升级突破!$AT$63:$BC$63,0))*INDEX($B$5:$F$5,K130)/5,0)*5</f>
        <v>0</v>
      </c>
      <c r="R130" s="14" t="s">
        <v>806</v>
      </c>
      <c r="S130" s="14">
        <f>ROUND(INDEX(挂机升级突破!$AT$65:$BC$85,L130,MATCH(R130,挂机升级突破!$AT$63:$BC$63,0))*INDEX($B$5:$F$5,K130)/5,0)*5</f>
        <v>0</v>
      </c>
      <c r="T130" s="14" t="str">
        <f>IF(INDEX(挂机升级突破!$AS$65:$AS$85,卡牌消耗!L130)&gt;0,"灵玉","")</f>
        <v/>
      </c>
      <c r="U130" s="14" t="str">
        <f>IF(INDEX(挂机升级突破!$AS$65:$AS$85,卡牌消耗!L130)&gt;0,INDEX(挂机升级突破!$BD$80:$BD$85,卡牌消耗!L130),"")</f>
        <v/>
      </c>
      <c r="W130" s="72">
        <v>93</v>
      </c>
      <c r="X130" s="72">
        <f t="shared" si="41"/>
        <v>19</v>
      </c>
      <c r="Y130" s="72">
        <f t="shared" si="42"/>
        <v>1102003</v>
      </c>
      <c r="Z130" s="72">
        <f t="shared" si="43"/>
        <v>3</v>
      </c>
      <c r="AA130" s="72" t="s">
        <v>682</v>
      </c>
      <c r="AB130" s="14">
        <f t="shared" si="44"/>
        <v>450425</v>
      </c>
      <c r="AC130" s="72" t="str">
        <f t="shared" si="45"/>
        <v>典韦碎片</v>
      </c>
      <c r="AD130" s="14">
        <f t="shared" si="36"/>
        <v>120</v>
      </c>
      <c r="AU130" s="61">
        <v>126</v>
      </c>
      <c r="AV130" s="61">
        <v>15</v>
      </c>
      <c r="AW130" s="21">
        <f t="shared" si="51"/>
        <v>0.10344827586206896</v>
      </c>
      <c r="AX130" s="100">
        <f t="shared" si="52"/>
        <v>7885</v>
      </c>
      <c r="AY130" s="61">
        <f>SUM(AX$5:AX130)</f>
        <v>522608</v>
      </c>
    </row>
    <row r="131" spans="9:51" ht="16.5" x14ac:dyDescent="0.2">
      <c r="I131" s="32">
        <v>94</v>
      </c>
      <c r="J131" s="14">
        <f t="shared" si="37"/>
        <v>1102005</v>
      </c>
      <c r="K131" s="14">
        <f t="shared" si="38"/>
        <v>3</v>
      </c>
      <c r="L131" s="14">
        <f t="shared" si="39"/>
        <v>10</v>
      </c>
      <c r="M131" s="14" t="str">
        <f t="shared" si="40"/>
        <v>蓝</v>
      </c>
      <c r="N131" s="14" t="str">
        <f t="shared" si="50"/>
        <v>金币</v>
      </c>
      <c r="O131" s="14">
        <f>IF(L131&gt;1,INDEX(挂机升级突破!$BG$49:$BG$69,卡牌消耗!L131),"")</f>
        <v>0</v>
      </c>
      <c r="P131" s="14" t="s">
        <v>254</v>
      </c>
      <c r="Q131" s="14">
        <f>ROUND(INDEX(挂机升级突破!$AT$65:$BA$85,卡牌消耗!$L131,MATCH(卡牌消耗!P131,挂机升级突破!$AT$63:$BC$63,0))*INDEX($B$5:$F$5,K131)/5,0)*5</f>
        <v>0</v>
      </c>
      <c r="R131" s="14" t="s">
        <v>806</v>
      </c>
      <c r="S131" s="14">
        <f>ROUND(INDEX(挂机升级突破!$AT$65:$BC$85,L131,MATCH(R131,挂机升级突破!$AT$63:$BC$63,0))*INDEX($B$5:$F$5,K131)/5,0)*5</f>
        <v>0</v>
      </c>
      <c r="T131" s="14" t="str">
        <f>IF(INDEX(挂机升级突破!$AS$65:$AS$85,卡牌消耗!L131)&gt;0,"灵玉","")</f>
        <v/>
      </c>
      <c r="U131" s="14" t="str">
        <f>IF(INDEX(挂机升级突破!$AS$65:$AS$85,卡牌消耗!L131)&gt;0,INDEX(挂机升级突破!$BD$80:$BD$85,卡牌消耗!L131),"")</f>
        <v/>
      </c>
      <c r="W131" s="72">
        <v>94</v>
      </c>
      <c r="X131" s="72">
        <f t="shared" si="41"/>
        <v>19</v>
      </c>
      <c r="Y131" s="72">
        <f t="shared" si="42"/>
        <v>1102003</v>
      </c>
      <c r="Z131" s="72">
        <f t="shared" si="43"/>
        <v>4</v>
      </c>
      <c r="AA131" s="72" t="s">
        <v>682</v>
      </c>
      <c r="AB131" s="14">
        <f t="shared" si="44"/>
        <v>628862.5</v>
      </c>
      <c r="AC131" s="72" t="str">
        <f t="shared" si="45"/>
        <v>典韦碎片</v>
      </c>
      <c r="AD131" s="14">
        <f t="shared" si="36"/>
        <v>160</v>
      </c>
      <c r="AU131" s="61">
        <v>127</v>
      </c>
      <c r="AV131" s="61">
        <v>16</v>
      </c>
      <c r="AW131" s="21">
        <f t="shared" si="51"/>
        <v>0.1103448275862069</v>
      </c>
      <c r="AX131" s="100">
        <f t="shared" si="52"/>
        <v>8411</v>
      </c>
      <c r="AY131" s="61">
        <f>SUM(AX$5:AX131)</f>
        <v>531019</v>
      </c>
    </row>
    <row r="132" spans="9:51" ht="16.5" x14ac:dyDescent="0.2">
      <c r="I132" s="32">
        <v>95</v>
      </c>
      <c r="J132" s="14">
        <f t="shared" si="37"/>
        <v>1102005</v>
      </c>
      <c r="K132" s="14">
        <f t="shared" si="38"/>
        <v>3</v>
      </c>
      <c r="L132" s="14">
        <f t="shared" si="39"/>
        <v>11</v>
      </c>
      <c r="M132" s="14" t="str">
        <f t="shared" si="40"/>
        <v>蓝</v>
      </c>
      <c r="N132" s="14" t="str">
        <f t="shared" si="50"/>
        <v>金币</v>
      </c>
      <c r="O132" s="14">
        <f>IF(L132&gt;1,INDEX(挂机升级突破!$BG$49:$BG$69,卡牌消耗!L132),"")</f>
        <v>0</v>
      </c>
      <c r="P132" s="14" t="s">
        <v>255</v>
      </c>
      <c r="Q132" s="14">
        <f>ROUND(INDEX(挂机升级突破!$AT$65:$BA$85,卡牌消耗!$L132,MATCH(卡牌消耗!P132,挂机升级突破!$AT$63:$BC$63,0))*INDEX($B$5:$F$5,K132)/5,0)*5</f>
        <v>0</v>
      </c>
      <c r="R132" s="14" t="s">
        <v>806</v>
      </c>
      <c r="S132" s="14">
        <f>ROUND(INDEX(挂机升级突破!$AT$65:$BC$85,L132,MATCH(R132,挂机升级突破!$AT$63:$BC$63,0))*INDEX($B$5:$F$5,K132)/5,0)*5</f>
        <v>0</v>
      </c>
      <c r="T132" s="14" t="str">
        <f>IF(INDEX(挂机升级突破!$AS$65:$AS$85,卡牌消耗!L132)&gt;0,"灵玉","")</f>
        <v/>
      </c>
      <c r="U132" s="14" t="str">
        <f>IF(INDEX(挂机升级突破!$AS$65:$AS$85,卡牌消耗!L132)&gt;0,INDEX(挂机升级突破!$BD$80:$BD$85,卡牌消耗!L132),"")</f>
        <v/>
      </c>
      <c r="W132" s="72">
        <v>95</v>
      </c>
      <c r="X132" s="72">
        <f t="shared" si="41"/>
        <v>19</v>
      </c>
      <c r="Y132" s="72">
        <f t="shared" si="42"/>
        <v>1102003</v>
      </c>
      <c r="Z132" s="72">
        <f t="shared" si="43"/>
        <v>5</v>
      </c>
      <c r="AA132" s="72" t="s">
        <v>682</v>
      </c>
      <c r="AB132" s="14">
        <f t="shared" si="44"/>
        <v>999162.5</v>
      </c>
      <c r="AC132" s="72" t="str">
        <f t="shared" si="45"/>
        <v>典韦碎片</v>
      </c>
      <c r="AD132" s="14">
        <f t="shared" si="36"/>
        <v>240</v>
      </c>
      <c r="AU132" s="61">
        <v>128</v>
      </c>
      <c r="AV132" s="61">
        <v>17</v>
      </c>
      <c r="AW132" s="21">
        <f t="shared" si="51"/>
        <v>0.11724137931034483</v>
      </c>
      <c r="AX132" s="100">
        <f t="shared" si="52"/>
        <v>8936</v>
      </c>
      <c r="AY132" s="61">
        <f>SUM(AX$5:AX132)</f>
        <v>539955</v>
      </c>
    </row>
    <row r="133" spans="9:51" ht="16.5" x14ac:dyDescent="0.2">
      <c r="I133" s="32">
        <v>96</v>
      </c>
      <c r="J133" s="14">
        <f t="shared" si="37"/>
        <v>1102005</v>
      </c>
      <c r="K133" s="14">
        <f t="shared" si="38"/>
        <v>3</v>
      </c>
      <c r="L133" s="14">
        <f t="shared" si="39"/>
        <v>12</v>
      </c>
      <c r="M133" s="14" t="str">
        <f t="shared" si="40"/>
        <v>蓝</v>
      </c>
      <c r="N133" s="14" t="str">
        <f t="shared" si="50"/>
        <v>金币</v>
      </c>
      <c r="O133" s="14">
        <f>IF(L133&gt;1,INDEX(挂机升级突破!$BG$49:$BG$69,卡牌消耗!L133),"")</f>
        <v>0</v>
      </c>
      <c r="P133" s="14" t="s">
        <v>255</v>
      </c>
      <c r="Q133" s="14">
        <f>ROUND(INDEX(挂机升级突破!$AT$65:$BA$85,卡牌消耗!$L133,MATCH(卡牌消耗!P133,挂机升级突破!$AT$63:$BC$63,0))*INDEX($B$5:$F$5,K133)/5,0)*5</f>
        <v>0</v>
      </c>
      <c r="R133" s="14" t="s">
        <v>806</v>
      </c>
      <c r="S133" s="14">
        <f>ROUND(INDEX(挂机升级突破!$AT$65:$BC$85,L133,MATCH(R133,挂机升级突破!$AT$63:$BC$63,0))*INDEX($B$5:$F$5,K133)/5,0)*5</f>
        <v>0</v>
      </c>
      <c r="T133" s="14" t="str">
        <f>IF(INDEX(挂机升级突破!$AS$65:$AS$85,卡牌消耗!L133)&gt;0,"灵玉","")</f>
        <v/>
      </c>
      <c r="U133" s="14" t="str">
        <f>IF(INDEX(挂机升级突破!$AS$65:$AS$85,卡牌消耗!L133)&gt;0,INDEX(挂机升级突破!$BD$80:$BD$85,卡牌消耗!L133),"")</f>
        <v/>
      </c>
      <c r="W133" s="72">
        <v>96</v>
      </c>
      <c r="X133" s="72">
        <f t="shared" si="41"/>
        <v>20</v>
      </c>
      <c r="Y133" s="72">
        <f t="shared" si="42"/>
        <v>1102004</v>
      </c>
      <c r="Z133" s="72">
        <f t="shared" si="43"/>
        <v>1</v>
      </c>
      <c r="AA133" s="72" t="s">
        <v>682</v>
      </c>
      <c r="AB133" s="14">
        <f t="shared" si="44"/>
        <v>54477.5</v>
      </c>
      <c r="AC133" s="72" t="str">
        <f t="shared" si="45"/>
        <v>唐流雨碎片</v>
      </c>
      <c r="AD133" s="14">
        <f t="shared" si="36"/>
        <v>20</v>
      </c>
      <c r="AU133" s="61">
        <v>129</v>
      </c>
      <c r="AV133" s="61">
        <v>18</v>
      </c>
      <c r="AW133" s="21">
        <f t="shared" si="51"/>
        <v>0.12413793103448276</v>
      </c>
      <c r="AX133" s="100">
        <f t="shared" si="52"/>
        <v>9462</v>
      </c>
      <c r="AY133" s="61">
        <f>SUM(AX$5:AX133)</f>
        <v>549417</v>
      </c>
    </row>
    <row r="134" spans="9:51" ht="16.5" x14ac:dyDescent="0.2">
      <c r="I134" s="32">
        <v>97</v>
      </c>
      <c r="J134" s="14">
        <f t="shared" si="37"/>
        <v>1102005</v>
      </c>
      <c r="K134" s="14">
        <f t="shared" si="38"/>
        <v>3</v>
      </c>
      <c r="L134" s="14">
        <f t="shared" si="39"/>
        <v>13</v>
      </c>
      <c r="M134" s="14" t="str">
        <f t="shared" si="40"/>
        <v>蓝</v>
      </c>
      <c r="N134" s="14" t="str">
        <f t="shared" si="50"/>
        <v>金币</v>
      </c>
      <c r="O134" s="14">
        <f>IF(L134&gt;1,INDEX(挂机升级突破!$BG$49:$BG$69,卡牌消耗!L134),"")</f>
        <v>0</v>
      </c>
      <c r="P134" s="14" t="s">
        <v>255</v>
      </c>
      <c r="Q134" s="14">
        <f>ROUND(INDEX(挂机升级突破!$AT$65:$BA$85,卡牌消耗!$L134,MATCH(卡牌消耗!P134,挂机升级突破!$AT$63:$BC$63,0))*INDEX($B$5:$F$5,K134)/5,0)*5</f>
        <v>0</v>
      </c>
      <c r="R134" s="14" t="s">
        <v>807</v>
      </c>
      <c r="S134" s="14">
        <f>ROUND(INDEX(挂机升级突破!$AT$65:$BC$85,L134,MATCH(R134,挂机升级突破!$AT$63:$BC$63,0))*INDEX($B$5:$F$5,K134)/5,0)*5</f>
        <v>0</v>
      </c>
      <c r="T134" s="14" t="str">
        <f>IF(INDEX(挂机升级突破!$AS$65:$AS$85,卡牌消耗!L134)&gt;0,"灵玉","")</f>
        <v/>
      </c>
      <c r="U134" s="14" t="str">
        <f>IF(INDEX(挂机升级突破!$AS$65:$AS$85,卡牌消耗!L134)&gt;0,INDEX(挂机升级突破!$BD$80:$BD$85,卡牌消耗!L134),"")</f>
        <v/>
      </c>
      <c r="W134" s="72">
        <v>97</v>
      </c>
      <c r="X134" s="72">
        <f t="shared" si="41"/>
        <v>20</v>
      </c>
      <c r="Y134" s="72">
        <f t="shared" si="42"/>
        <v>1102004</v>
      </c>
      <c r="Z134" s="72">
        <f t="shared" si="43"/>
        <v>2</v>
      </c>
      <c r="AA134" s="72" t="s">
        <v>682</v>
      </c>
      <c r="AB134" s="14">
        <f t="shared" si="44"/>
        <v>310922.5</v>
      </c>
      <c r="AC134" s="72" t="str">
        <f t="shared" si="45"/>
        <v>唐流雨碎片</v>
      </c>
      <c r="AD134" s="14">
        <f t="shared" ref="AD134:AD165" si="53">INDEX($N$5:$Q$9,Z134,INDEX($C$38:$C$75,X134)-1)</f>
        <v>40</v>
      </c>
      <c r="AU134" s="61">
        <v>130</v>
      </c>
      <c r="AV134" s="61">
        <v>19</v>
      </c>
      <c r="AW134" s="21">
        <f t="shared" si="51"/>
        <v>0.1310344827586207</v>
      </c>
      <c r="AX134" s="100">
        <f t="shared" si="52"/>
        <v>9988</v>
      </c>
      <c r="AY134" s="61">
        <f>SUM(AX$5:AX134)</f>
        <v>559405</v>
      </c>
    </row>
    <row r="135" spans="9:51" ht="16.5" x14ac:dyDescent="0.2">
      <c r="I135" s="32">
        <v>98</v>
      </c>
      <c r="J135" s="14">
        <f t="shared" si="37"/>
        <v>1102005</v>
      </c>
      <c r="K135" s="14">
        <f t="shared" si="38"/>
        <v>3</v>
      </c>
      <c r="L135" s="14">
        <f t="shared" si="39"/>
        <v>14</v>
      </c>
      <c r="M135" s="14" t="str">
        <f t="shared" si="40"/>
        <v>蓝</v>
      </c>
      <c r="N135" s="14" t="str">
        <f t="shared" si="50"/>
        <v>金币</v>
      </c>
      <c r="O135" s="14">
        <f>IF(L135&gt;1,INDEX(挂机升级突破!$BG$49:$BG$69,卡牌消耗!L135),"")</f>
        <v>0</v>
      </c>
      <c r="P135" s="14" t="s">
        <v>255</v>
      </c>
      <c r="Q135" s="14">
        <f>ROUND(INDEX(挂机升级突破!$AT$65:$BA$85,卡牌消耗!$L135,MATCH(卡牌消耗!P135,挂机升级突破!$AT$63:$BC$63,0))*INDEX($B$5:$F$5,K135)/5,0)*5</f>
        <v>0</v>
      </c>
      <c r="R135" s="14" t="s">
        <v>807</v>
      </c>
      <c r="S135" s="14">
        <f>ROUND(INDEX(挂机升级突破!$AT$65:$BC$85,L135,MATCH(R135,挂机升级突破!$AT$63:$BC$63,0))*INDEX($B$5:$F$5,K135)/5,0)*5</f>
        <v>0</v>
      </c>
      <c r="T135" s="14" t="str">
        <f>IF(INDEX(挂机升级突破!$AS$65:$AS$85,卡牌消耗!L135)&gt;0,"灵玉","")</f>
        <v/>
      </c>
      <c r="U135" s="14" t="str">
        <f>IF(INDEX(挂机升级突破!$AS$65:$AS$85,卡牌消耗!L135)&gt;0,INDEX(挂机升级突破!$BD$80:$BD$85,卡牌消耗!L135),"")</f>
        <v/>
      </c>
      <c r="W135" s="72">
        <v>98</v>
      </c>
      <c r="X135" s="72">
        <f t="shared" si="41"/>
        <v>20</v>
      </c>
      <c r="Y135" s="72">
        <f t="shared" si="42"/>
        <v>1102004</v>
      </c>
      <c r="Z135" s="72">
        <f t="shared" si="43"/>
        <v>3</v>
      </c>
      <c r="AA135" s="72" t="s">
        <v>682</v>
      </c>
      <c r="AB135" s="14">
        <f t="shared" si="44"/>
        <v>315297.5</v>
      </c>
      <c r="AC135" s="72" t="str">
        <f t="shared" si="45"/>
        <v>唐流雨碎片</v>
      </c>
      <c r="AD135" s="14">
        <f t="shared" si="53"/>
        <v>80</v>
      </c>
      <c r="AS135" s="61" t="s">
        <v>522</v>
      </c>
      <c r="AT135" s="61">
        <v>14</v>
      </c>
      <c r="AU135" s="61">
        <v>131</v>
      </c>
      <c r="AV135" s="61">
        <v>10</v>
      </c>
      <c r="AW135" s="21">
        <f t="shared" ref="AW135:AW144" si="54">AV135/AT$138</f>
        <v>6.8965517241379309E-2</v>
      </c>
      <c r="AX135" s="61">
        <f>INT(AT$136*AW135)</f>
        <v>6194</v>
      </c>
      <c r="AY135" s="61">
        <f>SUM(AX$5:AX135)</f>
        <v>565599</v>
      </c>
    </row>
    <row r="136" spans="9:51" ht="16.5" x14ac:dyDescent="0.2">
      <c r="I136" s="32">
        <v>99</v>
      </c>
      <c r="J136" s="14">
        <f t="shared" si="37"/>
        <v>1102005</v>
      </c>
      <c r="K136" s="14">
        <f t="shared" si="38"/>
        <v>3</v>
      </c>
      <c r="L136" s="14">
        <f t="shared" si="39"/>
        <v>15</v>
      </c>
      <c r="M136" s="14" t="str">
        <f t="shared" si="40"/>
        <v>蓝</v>
      </c>
      <c r="N136" s="14" t="str">
        <f t="shared" si="50"/>
        <v>金币</v>
      </c>
      <c r="O136" s="14">
        <f>IF(L136&gt;1,INDEX(挂机升级突破!$BG$49:$BG$69,卡牌消耗!L136),"")</f>
        <v>0</v>
      </c>
      <c r="P136" s="14" t="s">
        <v>255</v>
      </c>
      <c r="Q136" s="14">
        <f>ROUND(INDEX(挂机升级突破!$AT$65:$BA$85,卡牌消耗!$L136,MATCH(卡牌消耗!P136,挂机升级突破!$AT$63:$BC$63,0))*INDEX($B$5:$F$5,K136)/5,0)*5</f>
        <v>0</v>
      </c>
      <c r="R136" s="14" t="s">
        <v>807</v>
      </c>
      <c r="S136" s="14">
        <f>ROUND(INDEX(挂机升级突破!$AT$65:$BC$85,L136,MATCH(R136,挂机升级突破!$AT$63:$BC$63,0))*INDEX($B$5:$F$5,K136)/5,0)*5</f>
        <v>0</v>
      </c>
      <c r="T136" s="14" t="str">
        <f>IF(INDEX(挂机升级突破!$AS$65:$AS$85,卡牌消耗!L136)&gt;0,"灵玉","")</f>
        <v/>
      </c>
      <c r="U136" s="14" t="str">
        <f>IF(INDEX(挂机升级突破!$AS$65:$AS$85,卡牌消耗!L136)&gt;0,INDEX(挂机升级突破!$BD$80:$BD$85,卡牌消耗!L136),"")</f>
        <v/>
      </c>
      <c r="W136" s="72">
        <v>99</v>
      </c>
      <c r="X136" s="72">
        <f t="shared" si="41"/>
        <v>20</v>
      </c>
      <c r="Y136" s="72">
        <f t="shared" si="42"/>
        <v>1102004</v>
      </c>
      <c r="Z136" s="72">
        <f t="shared" si="43"/>
        <v>4</v>
      </c>
      <c r="AA136" s="72" t="s">
        <v>682</v>
      </c>
      <c r="AB136" s="14">
        <f t="shared" si="44"/>
        <v>440203.75</v>
      </c>
      <c r="AC136" s="72" t="str">
        <f t="shared" si="45"/>
        <v>唐流雨碎片</v>
      </c>
      <c r="AD136" s="14">
        <f t="shared" si="53"/>
        <v>120</v>
      </c>
      <c r="AS136" s="14" t="str">
        <f>INDEX($AF$5:$AF$19,AT135)</f>
        <v>130~140</v>
      </c>
      <c r="AT136" s="14">
        <f>INDEX($AO$5:$AO$19,AT135)</f>
        <v>89825</v>
      </c>
      <c r="AU136" s="61">
        <v>132</v>
      </c>
      <c r="AV136" s="61">
        <v>11</v>
      </c>
      <c r="AW136" s="21">
        <f t="shared" si="54"/>
        <v>7.586206896551724E-2</v>
      </c>
      <c r="AX136" s="100">
        <f t="shared" ref="AX136:AX144" si="55">INT(AT$136*AW136)</f>
        <v>6814</v>
      </c>
      <c r="AY136" s="61">
        <f>SUM(AX$5:AX136)</f>
        <v>572413</v>
      </c>
    </row>
    <row r="137" spans="9:51" ht="16.5" x14ac:dyDescent="0.2">
      <c r="I137" s="32">
        <v>100</v>
      </c>
      <c r="J137" s="14">
        <f t="shared" si="37"/>
        <v>1102005</v>
      </c>
      <c r="K137" s="14">
        <f t="shared" si="38"/>
        <v>3</v>
      </c>
      <c r="L137" s="14">
        <f t="shared" si="39"/>
        <v>16</v>
      </c>
      <c r="M137" s="14" t="str">
        <f t="shared" si="40"/>
        <v>蓝</v>
      </c>
      <c r="N137" s="14" t="str">
        <f t="shared" si="50"/>
        <v>金币</v>
      </c>
      <c r="O137" s="14">
        <f>IF(L137&gt;1,INDEX(挂机升级突破!$BG$49:$BG$69,卡牌消耗!L137),"")</f>
        <v>0</v>
      </c>
      <c r="P137" s="14" t="str">
        <f>IF(L137&gt;1,INDEX(价值概述!$A$4:$A$8,INDEX(挂机升级突破!$AQ$65:$AQ$85,卡牌消耗!L137)),"")</f>
        <v>紫色基础材料</v>
      </c>
      <c r="Q137" s="14">
        <f>ROUND(INDEX(挂机升级突破!$AT$65:$BA$85,卡牌消耗!$L137,MATCH(卡牌消耗!P137,挂机升级突破!$AT$63:$BC$63,0))*INDEX($B$5:$F$5,K137)/5,0)*5</f>
        <v>20</v>
      </c>
      <c r="R137" s="14" t="s">
        <v>807</v>
      </c>
      <c r="S137" s="14">
        <f>ROUND(INDEX(挂机升级突破!$AT$65:$BC$85,L137,MATCH(R137,挂机升级突破!$AT$63:$BC$63,0))*INDEX($B$5:$F$5,K137)/5,0)*5</f>
        <v>0</v>
      </c>
      <c r="T137" s="14" t="str">
        <f>IF(INDEX(挂机升级突破!$AS$65:$AS$85,卡牌消耗!L137)&gt;0,"灵玉","")</f>
        <v/>
      </c>
      <c r="U137" s="14" t="str">
        <f>IF(INDEX(挂机升级突破!$AS$65:$AS$85,卡牌消耗!L137)&gt;0,INDEX(挂机升级突破!$BD$80:$BD$85,卡牌消耗!L137),"")</f>
        <v/>
      </c>
      <c r="W137" s="72">
        <v>100</v>
      </c>
      <c r="X137" s="72">
        <f t="shared" si="41"/>
        <v>20</v>
      </c>
      <c r="Y137" s="72">
        <f t="shared" si="42"/>
        <v>1102004</v>
      </c>
      <c r="Z137" s="72">
        <f t="shared" si="43"/>
        <v>5</v>
      </c>
      <c r="AA137" s="72" t="s">
        <v>682</v>
      </c>
      <c r="AB137" s="14">
        <f t="shared" si="44"/>
        <v>699413.75</v>
      </c>
      <c r="AC137" s="72" t="str">
        <f t="shared" si="45"/>
        <v>唐流雨碎片</v>
      </c>
      <c r="AD137" s="14">
        <f t="shared" si="53"/>
        <v>160</v>
      </c>
      <c r="AS137" s="61" t="s">
        <v>520</v>
      </c>
      <c r="AT137" s="14">
        <f>INDEX($AP$5:$AP$19,AT135)</f>
        <v>9</v>
      </c>
      <c r="AU137" s="61">
        <v>133</v>
      </c>
      <c r="AV137" s="61">
        <v>12</v>
      </c>
      <c r="AW137" s="21">
        <f t="shared" si="54"/>
        <v>8.2758620689655171E-2</v>
      </c>
      <c r="AX137" s="100">
        <f t="shared" si="55"/>
        <v>7433</v>
      </c>
      <c r="AY137" s="61">
        <f>SUM(AX$5:AX137)</f>
        <v>579846</v>
      </c>
    </row>
    <row r="138" spans="9:51" ht="16.5" x14ac:dyDescent="0.2">
      <c r="I138" s="32">
        <v>101</v>
      </c>
      <c r="J138" s="14">
        <f t="shared" si="37"/>
        <v>1102005</v>
      </c>
      <c r="K138" s="14">
        <f t="shared" si="38"/>
        <v>3</v>
      </c>
      <c r="L138" s="14">
        <f t="shared" si="39"/>
        <v>17</v>
      </c>
      <c r="M138" s="14" t="str">
        <f t="shared" si="40"/>
        <v>蓝</v>
      </c>
      <c r="N138" s="14" t="str">
        <f t="shared" si="50"/>
        <v>金币</v>
      </c>
      <c r="O138" s="14">
        <f>IF(L138&gt;1,INDEX(挂机升级突破!$BG$49:$BG$69,卡牌消耗!L138),"")</f>
        <v>0</v>
      </c>
      <c r="P138" s="14" t="str">
        <f>IF(L138&gt;1,INDEX(价值概述!$A$4:$A$8,INDEX(挂机升级突破!$AQ$65:$AQ$85,卡牌消耗!L138)),"")</f>
        <v>紫色基础材料</v>
      </c>
      <c r="Q138" s="14">
        <f>ROUND(INDEX(挂机升级突破!$AT$65:$BA$85,卡牌消耗!$L138,MATCH(卡牌消耗!P138,挂机升级突破!$AT$63:$BC$63,0))*INDEX($B$5:$F$5,K138)/5,0)*5</f>
        <v>35</v>
      </c>
      <c r="R138" s="14" t="s">
        <v>835</v>
      </c>
      <c r="S138" s="14">
        <f>ROUND(INDEX(挂机升级突破!$AT$65:$BC$85,L138,MATCH(R138,挂机升级突破!$AT$63:$BC$63,0))*INDEX($B$5:$F$5,K138)/5,0)*5</f>
        <v>0</v>
      </c>
      <c r="T138" s="14" t="s">
        <v>836</v>
      </c>
      <c r="U138" s="14">
        <f>ROUND(INDEX(挂机升级突破!$AT$65:$BC$85,L138,MATCH(T138,挂机升级突破!$AT$63:$BC$63,0))*INDEX($B$5:$F$5,K138)/5,0)*5</f>
        <v>0</v>
      </c>
      <c r="W138" s="72">
        <v>101</v>
      </c>
      <c r="X138" s="72">
        <f t="shared" si="41"/>
        <v>21</v>
      </c>
      <c r="Y138" s="72">
        <f t="shared" si="42"/>
        <v>1102005</v>
      </c>
      <c r="Z138" s="72">
        <f t="shared" si="43"/>
        <v>1</v>
      </c>
      <c r="AA138" s="72" t="s">
        <v>682</v>
      </c>
      <c r="AB138" s="14">
        <f t="shared" si="44"/>
        <v>77825</v>
      </c>
      <c r="AC138" s="72" t="str">
        <f t="shared" si="45"/>
        <v>李轩辕碎片</v>
      </c>
      <c r="AD138" s="14">
        <f t="shared" si="53"/>
        <v>40</v>
      </c>
      <c r="AS138" s="15"/>
      <c r="AT138" s="14">
        <f>SUM(AV135:AV144)</f>
        <v>145</v>
      </c>
      <c r="AU138" s="61">
        <v>134</v>
      </c>
      <c r="AV138" s="61">
        <v>13</v>
      </c>
      <c r="AW138" s="21">
        <f t="shared" si="54"/>
        <v>8.9655172413793102E-2</v>
      </c>
      <c r="AX138" s="100">
        <f t="shared" si="55"/>
        <v>8053</v>
      </c>
      <c r="AY138" s="61">
        <f>SUM(AX$5:AX138)</f>
        <v>587899</v>
      </c>
    </row>
    <row r="139" spans="9:51" ht="16.5" x14ac:dyDescent="0.2">
      <c r="I139" s="32">
        <v>102</v>
      </c>
      <c r="J139" s="14">
        <f t="shared" si="37"/>
        <v>1102005</v>
      </c>
      <c r="K139" s="14">
        <f t="shared" si="38"/>
        <v>3</v>
      </c>
      <c r="L139" s="14">
        <f t="shared" si="39"/>
        <v>18</v>
      </c>
      <c r="M139" s="14" t="str">
        <f t="shared" si="40"/>
        <v>蓝</v>
      </c>
      <c r="N139" s="14" t="str">
        <f t="shared" si="50"/>
        <v>金币</v>
      </c>
      <c r="O139" s="14">
        <f>IF(L139&gt;1,INDEX(挂机升级突破!$BG$49:$BG$69,卡牌消耗!L139),"")</f>
        <v>0</v>
      </c>
      <c r="P139" s="14" t="str">
        <f>IF(L139&gt;1,INDEX(价值概述!$A$4:$A$8,INDEX(挂机升级突破!$AQ$65:$AQ$85,卡牌消耗!L139)),"")</f>
        <v>紫色基础材料</v>
      </c>
      <c r="Q139" s="14">
        <f>ROUND(INDEX(挂机升级突破!$AT$65:$BA$85,卡牌消耗!$L139,MATCH(卡牌消耗!P139,挂机升级突破!$AT$63:$BC$63,0))*INDEX($B$5:$F$5,K139)/5,0)*5</f>
        <v>35</v>
      </c>
      <c r="R139" s="14" t="s">
        <v>835</v>
      </c>
      <c r="S139" s="14">
        <f>ROUND(INDEX(挂机升级突破!$AT$65:$BC$85,L139,MATCH(R139,挂机升级突破!$AT$63:$BC$63,0))*INDEX($B$5:$F$5,K139)/5,0)*5</f>
        <v>0</v>
      </c>
      <c r="T139" s="14" t="s">
        <v>836</v>
      </c>
      <c r="U139" s="14">
        <f>ROUND(INDEX(挂机升级突破!$AT$65:$BC$85,L139,MATCH(T139,挂机升级突破!$AT$63:$BC$63,0))*INDEX($B$5:$F$5,K139)/5,0)*5</f>
        <v>0</v>
      </c>
      <c r="W139" s="72">
        <v>102</v>
      </c>
      <c r="X139" s="72">
        <f t="shared" si="41"/>
        <v>21</v>
      </c>
      <c r="Y139" s="72">
        <f t="shared" si="42"/>
        <v>1102005</v>
      </c>
      <c r="Z139" s="72">
        <f t="shared" si="43"/>
        <v>2</v>
      </c>
      <c r="AA139" s="72" t="s">
        <v>682</v>
      </c>
      <c r="AB139" s="14">
        <f t="shared" si="44"/>
        <v>444175</v>
      </c>
      <c r="AC139" s="72" t="str">
        <f t="shared" si="45"/>
        <v>李轩辕碎片</v>
      </c>
      <c r="AD139" s="14">
        <f t="shared" si="53"/>
        <v>80</v>
      </c>
      <c r="AU139" s="61">
        <v>135</v>
      </c>
      <c r="AV139" s="61">
        <v>14</v>
      </c>
      <c r="AW139" s="21">
        <f t="shared" si="54"/>
        <v>9.6551724137931033E-2</v>
      </c>
      <c r="AX139" s="100">
        <f t="shared" si="55"/>
        <v>8672</v>
      </c>
      <c r="AY139" s="61">
        <f>SUM(AX$5:AX139)</f>
        <v>596571</v>
      </c>
    </row>
    <row r="140" spans="9:51" ht="16.5" x14ac:dyDescent="0.2">
      <c r="I140" s="32">
        <v>103</v>
      </c>
      <c r="J140" s="14">
        <f t="shared" si="37"/>
        <v>1102005</v>
      </c>
      <c r="K140" s="14">
        <f t="shared" si="38"/>
        <v>3</v>
      </c>
      <c r="L140" s="14">
        <f t="shared" si="39"/>
        <v>19</v>
      </c>
      <c r="M140" s="14" t="str">
        <f t="shared" si="40"/>
        <v>蓝</v>
      </c>
      <c r="N140" s="14" t="str">
        <f t="shared" si="50"/>
        <v>金币</v>
      </c>
      <c r="O140" s="14">
        <f>IF(L140&gt;1,INDEX(挂机升级突破!$BG$49:$BG$69,卡牌消耗!L140),"")</f>
        <v>0</v>
      </c>
      <c r="P140" s="14" t="str">
        <f>IF(L140&gt;1,INDEX(价值概述!$A$4:$A$8,INDEX(挂机升级突破!$AQ$65:$AQ$85,卡牌消耗!L140)),"")</f>
        <v>紫色基础材料</v>
      </c>
      <c r="Q140" s="14">
        <f>ROUND(INDEX(挂机升级突破!$AT$65:$BA$85,卡牌消耗!$L140,MATCH(卡牌消耗!P140,挂机升级突破!$AT$63:$BC$63,0))*INDEX($B$5:$F$5,K140)/5,0)*5</f>
        <v>35</v>
      </c>
      <c r="R140" s="14" t="s">
        <v>835</v>
      </c>
      <c r="S140" s="14">
        <f>ROUND(INDEX(挂机升级突破!$AT$65:$BC$85,L140,MATCH(R140,挂机升级突破!$AT$63:$BC$63,0))*INDEX($B$5:$F$5,K140)/5,0)*5</f>
        <v>0</v>
      </c>
      <c r="T140" s="14" t="s">
        <v>836</v>
      </c>
      <c r="U140" s="14">
        <f>ROUND(INDEX(挂机升级突破!$AT$65:$BC$85,L140,MATCH(T140,挂机升级突破!$AT$63:$BC$63,0))*INDEX($B$5:$F$5,K140)/5,0)*5</f>
        <v>0</v>
      </c>
      <c r="W140" s="72">
        <v>103</v>
      </c>
      <c r="X140" s="72">
        <f t="shared" si="41"/>
        <v>21</v>
      </c>
      <c r="Y140" s="72">
        <f t="shared" si="42"/>
        <v>1102005</v>
      </c>
      <c r="Z140" s="72">
        <f t="shared" si="43"/>
        <v>3</v>
      </c>
      <c r="AA140" s="72" t="s">
        <v>682</v>
      </c>
      <c r="AB140" s="14">
        <f t="shared" si="44"/>
        <v>450425</v>
      </c>
      <c r="AC140" s="72" t="str">
        <f t="shared" si="45"/>
        <v>李轩辕碎片</v>
      </c>
      <c r="AD140" s="14">
        <f t="shared" si="53"/>
        <v>120</v>
      </c>
      <c r="AU140" s="61">
        <v>136</v>
      </c>
      <c r="AV140" s="61">
        <v>15</v>
      </c>
      <c r="AW140" s="21">
        <f t="shared" si="54"/>
        <v>0.10344827586206896</v>
      </c>
      <c r="AX140" s="100">
        <f t="shared" si="55"/>
        <v>9292</v>
      </c>
      <c r="AY140" s="61">
        <f>SUM(AX$5:AX140)</f>
        <v>605863</v>
      </c>
    </row>
    <row r="141" spans="9:51" ht="16.5" x14ac:dyDescent="0.2">
      <c r="I141" s="32">
        <v>104</v>
      </c>
      <c r="J141" s="14">
        <f t="shared" si="37"/>
        <v>1102005</v>
      </c>
      <c r="K141" s="14">
        <f t="shared" si="38"/>
        <v>3</v>
      </c>
      <c r="L141" s="14">
        <f t="shared" si="39"/>
        <v>20</v>
      </c>
      <c r="M141" s="14" t="str">
        <f t="shared" si="40"/>
        <v>蓝</v>
      </c>
      <c r="N141" s="14" t="str">
        <f t="shared" si="50"/>
        <v>金币</v>
      </c>
      <c r="O141" s="14">
        <f>IF(L141&gt;1,INDEX(挂机升级突破!$BG$49:$BG$69,卡牌消耗!L141),"")</f>
        <v>0</v>
      </c>
      <c r="P141" s="14" t="str">
        <f>IF(L141&gt;1,INDEX(价值概述!$A$4:$A$8,INDEX(挂机升级突破!$AQ$65:$AQ$85,卡牌消耗!L141)),"")</f>
        <v>紫色基础材料</v>
      </c>
      <c r="Q141" s="14">
        <f>ROUND(INDEX(挂机升级突破!$AT$65:$BA$85,卡牌消耗!$L141,MATCH(卡牌消耗!P141,挂机升级突破!$AT$63:$BC$63,0))*INDEX($B$5:$F$5,K141)/5,0)*5</f>
        <v>55</v>
      </c>
      <c r="R141" s="14" t="s">
        <v>835</v>
      </c>
      <c r="S141" s="14">
        <f>ROUND(INDEX(挂机升级突破!$AT$65:$BC$85,L141,MATCH(R141,挂机升级突破!$AT$63:$BC$63,0))*INDEX($B$5:$F$5,K141)/5,0)*5</f>
        <v>0</v>
      </c>
      <c r="T141" s="14" t="s">
        <v>836</v>
      </c>
      <c r="U141" s="14">
        <f>ROUND(INDEX(挂机升级突破!$AT$65:$BC$85,L141,MATCH(T141,挂机升级突破!$AT$63:$BC$63,0))*INDEX($B$5:$F$5,K141)/5,0)*5</f>
        <v>0</v>
      </c>
      <c r="W141" s="72">
        <v>104</v>
      </c>
      <c r="X141" s="72">
        <f t="shared" si="41"/>
        <v>21</v>
      </c>
      <c r="Y141" s="72">
        <f t="shared" si="42"/>
        <v>1102005</v>
      </c>
      <c r="Z141" s="72">
        <f t="shared" si="43"/>
        <v>4</v>
      </c>
      <c r="AA141" s="72" t="s">
        <v>682</v>
      </c>
      <c r="AB141" s="14">
        <f t="shared" si="44"/>
        <v>628862.5</v>
      </c>
      <c r="AC141" s="72" t="str">
        <f t="shared" si="45"/>
        <v>李轩辕碎片</v>
      </c>
      <c r="AD141" s="14">
        <f t="shared" si="53"/>
        <v>160</v>
      </c>
      <c r="AU141" s="61">
        <v>137</v>
      </c>
      <c r="AV141" s="61">
        <v>16</v>
      </c>
      <c r="AW141" s="21">
        <f t="shared" si="54"/>
        <v>0.1103448275862069</v>
      </c>
      <c r="AX141" s="100">
        <f t="shared" si="55"/>
        <v>9911</v>
      </c>
      <c r="AY141" s="61">
        <f>SUM(AX$5:AX141)</f>
        <v>615774</v>
      </c>
    </row>
    <row r="142" spans="9:51" ht="16.5" x14ac:dyDescent="0.2">
      <c r="I142" s="32">
        <v>105</v>
      </c>
      <c r="J142" s="14">
        <f t="shared" si="37"/>
        <v>1102005</v>
      </c>
      <c r="K142" s="14">
        <f t="shared" si="38"/>
        <v>3</v>
      </c>
      <c r="L142" s="14">
        <f t="shared" si="39"/>
        <v>21</v>
      </c>
      <c r="M142" s="14" t="str">
        <f t="shared" si="40"/>
        <v>蓝</v>
      </c>
      <c r="N142" s="14" t="str">
        <f t="shared" si="50"/>
        <v>金币</v>
      </c>
      <c r="O142" s="14">
        <f>IF(L142&gt;1,INDEX(挂机升级突破!$BG$49:$BG$69,卡牌消耗!L142),"")</f>
        <v>0</v>
      </c>
      <c r="P142" s="14" t="str">
        <f>IF(L142&gt;1,INDEX(价值概述!$A$4:$A$8,INDEX(挂机升级突破!$AQ$65:$AQ$85,卡牌消耗!L142)),"")</f>
        <v>紫色基础材料</v>
      </c>
      <c r="Q142" s="14">
        <f>ROUND(INDEX(挂机升级突破!$AT$65:$BA$85,卡牌消耗!$L142,MATCH(卡牌消耗!P142,挂机升级突破!$AT$63:$BC$63,0))*INDEX($B$5:$F$5,K142)/5,0)*5</f>
        <v>55</v>
      </c>
      <c r="R142" s="14" t="s">
        <v>835</v>
      </c>
      <c r="S142" s="14">
        <f>ROUND(INDEX(挂机升级突破!$AT$65:$BC$85,L142,MATCH(R142,挂机升级突破!$AT$63:$BC$63,0))*INDEX($B$5:$F$5,K142)/5,0)*5</f>
        <v>0</v>
      </c>
      <c r="T142" s="14" t="s">
        <v>836</v>
      </c>
      <c r="U142" s="14">
        <f>ROUND(INDEX(挂机升级突破!$AT$65:$BC$85,L142,MATCH(T142,挂机升级突破!$AT$63:$BC$63,0))*INDEX($B$5:$F$5,K142)/5,0)*5</f>
        <v>0</v>
      </c>
      <c r="W142" s="72">
        <v>105</v>
      </c>
      <c r="X142" s="72">
        <f t="shared" si="41"/>
        <v>21</v>
      </c>
      <c r="Y142" s="72">
        <f t="shared" si="42"/>
        <v>1102005</v>
      </c>
      <c r="Z142" s="72">
        <f t="shared" si="43"/>
        <v>5</v>
      </c>
      <c r="AA142" s="72" t="s">
        <v>682</v>
      </c>
      <c r="AB142" s="14">
        <f t="shared" si="44"/>
        <v>999162.5</v>
      </c>
      <c r="AC142" s="72" t="str">
        <f t="shared" si="45"/>
        <v>李轩辕碎片</v>
      </c>
      <c r="AD142" s="14">
        <f t="shared" si="53"/>
        <v>240</v>
      </c>
      <c r="AU142" s="61">
        <v>138</v>
      </c>
      <c r="AV142" s="61">
        <v>17</v>
      </c>
      <c r="AW142" s="21">
        <f t="shared" si="54"/>
        <v>0.11724137931034483</v>
      </c>
      <c r="AX142" s="100">
        <f t="shared" si="55"/>
        <v>10531</v>
      </c>
      <c r="AY142" s="61">
        <f>SUM(AX$5:AX142)</f>
        <v>626305</v>
      </c>
    </row>
    <row r="143" spans="9:51" ht="16.5" x14ac:dyDescent="0.2">
      <c r="I143" s="32">
        <v>106</v>
      </c>
      <c r="J143" s="14">
        <f t="shared" si="37"/>
        <v>1102006</v>
      </c>
      <c r="K143" s="14">
        <f t="shared" si="38"/>
        <v>5</v>
      </c>
      <c r="L143" s="14">
        <f t="shared" si="39"/>
        <v>1</v>
      </c>
      <c r="M143" s="14" t="str">
        <f t="shared" si="40"/>
        <v>黄</v>
      </c>
      <c r="N143" s="14" t="str">
        <f t="shared" si="50"/>
        <v/>
      </c>
      <c r="O143" s="14" t="str">
        <f>IF(L143&gt;1,INDEX(挂机升级突破!$BG$49:$BG$69,卡牌消耗!L143),"")</f>
        <v/>
      </c>
      <c r="P143" s="14" t="str">
        <f>IF(L143&gt;1,INDEX(价值概述!$A$4:$A$8,INDEX(挂机升级突破!$AQ$65:$AQ$85,卡牌消耗!L143)),"")</f>
        <v/>
      </c>
      <c r="Q143" s="14" t="str">
        <f>IF(L143&gt;1,INDEX(挂机升级突破!$AT$65:$AX$85,卡牌消耗!L143,INDEX(挂机升级突破!$AQ$65:$AQ$85,卡牌消耗!L143)),"")</f>
        <v/>
      </c>
      <c r="R143" s="14" t="str">
        <f>IF(INDEX(挂机升级突破!$AR$65:$AR$85,卡牌消耗!L143)&gt;0,INDEX($G$2:$I$2,INDEX(挂机升级突破!$AR$65:$AR$85,卡牌消耗!L143))&amp;M143,"")</f>
        <v/>
      </c>
      <c r="S143" s="14" t="str">
        <f>IF(R143="","",INDEX(挂机升级突破!$AY$65:$BA$85,卡牌消耗!L143,INDEX(挂机升级突破!$AR$65:$AR$85,卡牌消耗!L143)))</f>
        <v/>
      </c>
      <c r="T143" s="14" t="str">
        <f>IF(INDEX(挂机升级突破!$AS$65:$AS$85,卡牌消耗!L143)&gt;0,"灵玉","")</f>
        <v/>
      </c>
      <c r="U143" s="14" t="str">
        <f>IF(INDEX(挂机升级突破!$AS$65:$AS$85,卡牌消耗!L143)&gt;0,INDEX(挂机升级突破!$BD$80:$BD$85,卡牌消耗!L143),"")</f>
        <v/>
      </c>
      <c r="W143" s="72">
        <v>106</v>
      </c>
      <c r="X143" s="72">
        <f t="shared" si="41"/>
        <v>22</v>
      </c>
      <c r="Y143" s="72">
        <f t="shared" si="42"/>
        <v>1102006</v>
      </c>
      <c r="Z143" s="72">
        <f t="shared" si="43"/>
        <v>1</v>
      </c>
      <c r="AA143" s="72" t="s">
        <v>682</v>
      </c>
      <c r="AB143" s="14">
        <f t="shared" si="44"/>
        <v>116737.5</v>
      </c>
      <c r="AC143" s="72" t="str">
        <f t="shared" si="45"/>
        <v>项羽碎片</v>
      </c>
      <c r="AD143" s="14">
        <f t="shared" si="53"/>
        <v>80</v>
      </c>
      <c r="AU143" s="61">
        <v>139</v>
      </c>
      <c r="AV143" s="61">
        <v>18</v>
      </c>
      <c r="AW143" s="21">
        <f t="shared" si="54"/>
        <v>0.12413793103448276</v>
      </c>
      <c r="AX143" s="100">
        <f t="shared" si="55"/>
        <v>11150</v>
      </c>
      <c r="AY143" s="61">
        <f>SUM(AX$5:AX143)</f>
        <v>637455</v>
      </c>
    </row>
    <row r="144" spans="9:51" ht="16.5" x14ac:dyDescent="0.2">
      <c r="I144" s="32">
        <v>107</v>
      </c>
      <c r="J144" s="14">
        <f t="shared" si="37"/>
        <v>1102006</v>
      </c>
      <c r="K144" s="14">
        <f t="shared" si="38"/>
        <v>5</v>
      </c>
      <c r="L144" s="14">
        <f t="shared" si="39"/>
        <v>2</v>
      </c>
      <c r="M144" s="14" t="str">
        <f t="shared" si="40"/>
        <v>黄</v>
      </c>
      <c r="N144" s="14" t="str">
        <f t="shared" si="50"/>
        <v>金币</v>
      </c>
      <c r="O144" s="14">
        <f>IF(L144&gt;1,INDEX(挂机升级突破!$BG$49:$BG$69,卡牌消耗!L144),"")</f>
        <v>0</v>
      </c>
      <c r="P144" s="14" t="s">
        <v>252</v>
      </c>
      <c r="Q144" s="14">
        <f>ROUND(INDEX(挂机升级突破!$AT$65:$BA$85,卡牌消耗!$L144,MATCH(卡牌消耗!P144,挂机升级突破!$AT$63:$BC$63,0))*INDEX($B$5:$F$5,K144)/5,0)*5</f>
        <v>55</v>
      </c>
      <c r="R144" s="14"/>
      <c r="S144" s="14"/>
      <c r="T144" s="14" t="str">
        <f>IF(INDEX(挂机升级突破!$AS$65:$AS$85,卡牌消耗!L144)&gt;0,"灵玉","")</f>
        <v/>
      </c>
      <c r="U144" s="14" t="str">
        <f>IF(INDEX(挂机升级突破!$AS$65:$AS$85,卡牌消耗!L144)&gt;0,INDEX(挂机升级突破!$BD$80:$BD$85,卡牌消耗!L144),"")</f>
        <v/>
      </c>
      <c r="W144" s="72">
        <v>107</v>
      </c>
      <c r="X144" s="72">
        <f t="shared" si="41"/>
        <v>22</v>
      </c>
      <c r="Y144" s="72">
        <f t="shared" si="42"/>
        <v>1102006</v>
      </c>
      <c r="Z144" s="72">
        <f t="shared" si="43"/>
        <v>2</v>
      </c>
      <c r="AA144" s="72" t="s">
        <v>682</v>
      </c>
      <c r="AB144" s="14">
        <f t="shared" si="44"/>
        <v>666262.5</v>
      </c>
      <c r="AC144" s="72" t="str">
        <f t="shared" si="45"/>
        <v>项羽碎片</v>
      </c>
      <c r="AD144" s="14">
        <f t="shared" si="53"/>
        <v>80</v>
      </c>
      <c r="AU144" s="61">
        <v>140</v>
      </c>
      <c r="AV144" s="61">
        <v>19</v>
      </c>
      <c r="AW144" s="21">
        <f t="shared" si="54"/>
        <v>0.1310344827586207</v>
      </c>
      <c r="AX144" s="100">
        <f t="shared" si="55"/>
        <v>11770</v>
      </c>
      <c r="AY144" s="61">
        <f>SUM(AX$5:AX144)</f>
        <v>649225</v>
      </c>
    </row>
    <row r="145" spans="9:51" ht="16.5" x14ac:dyDescent="0.2">
      <c r="I145" s="32">
        <v>108</v>
      </c>
      <c r="J145" s="14">
        <f t="shared" si="37"/>
        <v>1102006</v>
      </c>
      <c r="K145" s="14">
        <f t="shared" si="38"/>
        <v>5</v>
      </c>
      <c r="L145" s="14">
        <f t="shared" si="39"/>
        <v>3</v>
      </c>
      <c r="M145" s="14" t="str">
        <f t="shared" si="40"/>
        <v>黄</v>
      </c>
      <c r="N145" s="14" t="str">
        <f t="shared" si="50"/>
        <v>金币</v>
      </c>
      <c r="O145" s="14">
        <f>IF(L145&gt;1,INDEX(挂机升级突破!$BG$49:$BG$69,卡牌消耗!L145),"")</f>
        <v>0</v>
      </c>
      <c r="P145" s="14" t="s">
        <v>252</v>
      </c>
      <c r="Q145" s="14">
        <f>ROUND(INDEX(挂机升级突破!$AT$65:$BA$85,卡牌消耗!$L145,MATCH(卡牌消耗!P145,挂机升级突破!$AT$63:$BC$63,0))*INDEX($B$5:$F$5,K145)/5,0)*5</f>
        <v>70</v>
      </c>
      <c r="R145" s="14"/>
      <c r="S145" s="14"/>
      <c r="T145" s="14" t="str">
        <f>IF(INDEX(挂机升级突破!$AS$65:$AS$85,卡牌消耗!L145)&gt;0,"灵玉","")</f>
        <v/>
      </c>
      <c r="U145" s="14" t="str">
        <f>IF(INDEX(挂机升级突破!$AS$65:$AS$85,卡牌消耗!L145)&gt;0,INDEX(挂机升级突破!$BD$80:$BD$85,卡牌消耗!L145),"")</f>
        <v/>
      </c>
      <c r="W145" s="72">
        <v>108</v>
      </c>
      <c r="X145" s="72">
        <f t="shared" si="41"/>
        <v>22</v>
      </c>
      <c r="Y145" s="72">
        <f t="shared" si="42"/>
        <v>1102006</v>
      </c>
      <c r="Z145" s="72">
        <f t="shared" si="43"/>
        <v>3</v>
      </c>
      <c r="AA145" s="72" t="s">
        <v>682</v>
      </c>
      <c r="AB145" s="14">
        <f t="shared" si="44"/>
        <v>675637.5</v>
      </c>
      <c r="AC145" s="72" t="str">
        <f t="shared" si="45"/>
        <v>项羽碎片</v>
      </c>
      <c r="AD145" s="14">
        <f t="shared" si="53"/>
        <v>160</v>
      </c>
      <c r="AS145" s="61" t="s">
        <v>522</v>
      </c>
      <c r="AT145" s="61">
        <v>15</v>
      </c>
      <c r="AU145" s="61">
        <v>141</v>
      </c>
      <c r="AV145" s="61">
        <v>10</v>
      </c>
      <c r="AW145" s="21">
        <f t="shared" ref="AW145:AW154" si="56">AV145/AT$148</f>
        <v>6.8965517241379309E-2</v>
      </c>
      <c r="AX145" s="61">
        <f>INT(AT$146*AW145)</f>
        <v>6703</v>
      </c>
      <c r="AY145" s="61">
        <f>SUM(AX$5:AX145)</f>
        <v>655928</v>
      </c>
    </row>
    <row r="146" spans="9:51" ht="16.5" x14ac:dyDescent="0.2">
      <c r="I146" s="32">
        <v>109</v>
      </c>
      <c r="J146" s="14">
        <f t="shared" si="37"/>
        <v>1102006</v>
      </c>
      <c r="K146" s="14">
        <f t="shared" si="38"/>
        <v>5</v>
      </c>
      <c r="L146" s="14">
        <f t="shared" si="39"/>
        <v>4</v>
      </c>
      <c r="M146" s="14" t="str">
        <f t="shared" si="40"/>
        <v>黄</v>
      </c>
      <c r="N146" s="14" t="str">
        <f t="shared" si="50"/>
        <v>金币</v>
      </c>
      <c r="O146" s="14">
        <f>IF(L146&gt;1,INDEX(挂机升级突破!$BG$49:$BG$69,卡牌消耗!L146),"")</f>
        <v>0</v>
      </c>
      <c r="P146" s="14" t="s">
        <v>253</v>
      </c>
      <c r="Q146" s="14">
        <f>ROUND(INDEX(挂机升级突破!$AT$65:$BA$85,卡牌消耗!$L146,MATCH(卡牌消耗!P146,挂机升级突破!$AT$63:$BC$63,0))*INDEX($B$5:$F$5,K146)/5,0)*5</f>
        <v>0</v>
      </c>
      <c r="R146" s="14"/>
      <c r="S146" s="14"/>
      <c r="T146" s="14" t="str">
        <f>IF(INDEX(挂机升级突破!$AS$65:$AS$85,卡牌消耗!L146)&gt;0,"灵玉","")</f>
        <v/>
      </c>
      <c r="U146" s="14" t="str">
        <f>IF(INDEX(挂机升级突破!$AS$65:$AS$85,卡牌消耗!L146)&gt;0,INDEX(挂机升级突破!$BD$80:$BD$85,卡牌消耗!L146),"")</f>
        <v/>
      </c>
      <c r="W146" s="72">
        <v>109</v>
      </c>
      <c r="X146" s="72">
        <f t="shared" si="41"/>
        <v>22</v>
      </c>
      <c r="Y146" s="72">
        <f t="shared" si="42"/>
        <v>1102006</v>
      </c>
      <c r="Z146" s="72">
        <f t="shared" si="43"/>
        <v>4</v>
      </c>
      <c r="AA146" s="72" t="s">
        <v>682</v>
      </c>
      <c r="AB146" s="14">
        <f t="shared" si="44"/>
        <v>943293.75</v>
      </c>
      <c r="AC146" s="72" t="str">
        <f t="shared" si="45"/>
        <v>项羽碎片</v>
      </c>
      <c r="AD146" s="14">
        <f t="shared" si="53"/>
        <v>240</v>
      </c>
      <c r="AS146" s="14" t="str">
        <f>INDEX($AF$5:$AF$19,AT145)</f>
        <v>140~150</v>
      </c>
      <c r="AT146" s="14">
        <f>INDEX($AO$5:$AO$19,AT145)</f>
        <v>97200</v>
      </c>
      <c r="AU146" s="61">
        <v>142</v>
      </c>
      <c r="AV146" s="61">
        <v>11</v>
      </c>
      <c r="AW146" s="21">
        <f t="shared" si="56"/>
        <v>7.586206896551724E-2</v>
      </c>
      <c r="AX146" s="100">
        <f t="shared" ref="AX146:AX154" si="57">INT(AT$146*AW146)</f>
        <v>7373</v>
      </c>
      <c r="AY146" s="61">
        <f>SUM(AX$5:AX146)</f>
        <v>663301</v>
      </c>
    </row>
    <row r="147" spans="9:51" ht="16.5" x14ac:dyDescent="0.2">
      <c r="I147" s="32">
        <v>110</v>
      </c>
      <c r="J147" s="14">
        <f t="shared" si="37"/>
        <v>1102006</v>
      </c>
      <c r="K147" s="14">
        <f t="shared" si="38"/>
        <v>5</v>
      </c>
      <c r="L147" s="14">
        <f t="shared" si="39"/>
        <v>5</v>
      </c>
      <c r="M147" s="14" t="str">
        <f t="shared" si="40"/>
        <v>黄</v>
      </c>
      <c r="N147" s="14" t="str">
        <f t="shared" si="50"/>
        <v>金币</v>
      </c>
      <c r="O147" s="14">
        <f>IF(L147&gt;1,INDEX(挂机升级突破!$BG$49:$BG$69,卡牌消耗!L147),"")</f>
        <v>0</v>
      </c>
      <c r="P147" s="14" t="s">
        <v>253</v>
      </c>
      <c r="Q147" s="14">
        <f>ROUND(INDEX(挂机升级突破!$AT$65:$BA$85,卡牌消耗!$L147,MATCH(卡牌消耗!P147,挂机升级突破!$AT$63:$BC$63,0))*INDEX($B$5:$F$5,K147)/5,0)*5</f>
        <v>0</v>
      </c>
      <c r="R147" s="14" t="s">
        <v>805</v>
      </c>
      <c r="S147" s="14">
        <f>ROUND(INDEX(挂机升级突破!$AT$65:$BC$85,L147,MATCH(R147,挂机升级突破!$AT$63:$BC$63,0))*INDEX($B$5:$F$5,K147)/5,0)*5</f>
        <v>0</v>
      </c>
      <c r="T147" s="14" t="str">
        <f>IF(INDEX(挂机升级突破!$AS$65:$AS$85,卡牌消耗!L147)&gt;0,"灵玉","")</f>
        <v/>
      </c>
      <c r="U147" s="14" t="str">
        <f>IF(INDEX(挂机升级突破!$AS$65:$AS$85,卡牌消耗!L147)&gt;0,INDEX(挂机升级突破!$BD$80:$BD$85,卡牌消耗!L147),"")</f>
        <v/>
      </c>
      <c r="W147" s="72">
        <v>110</v>
      </c>
      <c r="X147" s="72">
        <f t="shared" si="41"/>
        <v>22</v>
      </c>
      <c r="Y147" s="72">
        <f t="shared" si="42"/>
        <v>1102006</v>
      </c>
      <c r="Z147" s="72">
        <f t="shared" si="43"/>
        <v>5</v>
      </c>
      <c r="AA147" s="72" t="s">
        <v>682</v>
      </c>
      <c r="AB147" s="14">
        <f t="shared" si="44"/>
        <v>1498743.75</v>
      </c>
      <c r="AC147" s="72" t="str">
        <f t="shared" si="45"/>
        <v>项羽碎片</v>
      </c>
      <c r="AD147" s="14">
        <f t="shared" si="53"/>
        <v>320</v>
      </c>
      <c r="AS147" s="61" t="s">
        <v>520</v>
      </c>
      <c r="AT147" s="14">
        <f>INDEX($AP$5:$AP$19,AT145)</f>
        <v>10</v>
      </c>
      <c r="AU147" s="61">
        <v>143</v>
      </c>
      <c r="AV147" s="61">
        <v>12</v>
      </c>
      <c r="AW147" s="21">
        <f t="shared" si="56"/>
        <v>8.2758620689655171E-2</v>
      </c>
      <c r="AX147" s="100">
        <f t="shared" si="57"/>
        <v>8044</v>
      </c>
      <c r="AY147" s="61">
        <f>SUM(AX$5:AX147)</f>
        <v>671345</v>
      </c>
    </row>
    <row r="148" spans="9:51" ht="16.5" x14ac:dyDescent="0.2">
      <c r="I148" s="32">
        <v>111</v>
      </c>
      <c r="J148" s="14">
        <f t="shared" si="37"/>
        <v>1102006</v>
      </c>
      <c r="K148" s="14">
        <f t="shared" si="38"/>
        <v>5</v>
      </c>
      <c r="L148" s="14">
        <f t="shared" si="39"/>
        <v>6</v>
      </c>
      <c r="M148" s="14" t="str">
        <f t="shared" si="40"/>
        <v>黄</v>
      </c>
      <c r="N148" s="14" t="str">
        <f t="shared" si="50"/>
        <v>金币</v>
      </c>
      <c r="O148" s="14">
        <f>IF(L148&gt;1,INDEX(挂机升级突破!$BG$49:$BG$69,卡牌消耗!L148),"")</f>
        <v>0</v>
      </c>
      <c r="P148" s="14" t="s">
        <v>253</v>
      </c>
      <c r="Q148" s="14">
        <f>ROUND(INDEX(挂机升级突破!$AT$65:$BA$85,卡牌消耗!$L148,MATCH(卡牌消耗!P148,挂机升级突破!$AT$63:$BC$63,0))*INDEX($B$5:$F$5,K148)/5,0)*5</f>
        <v>25</v>
      </c>
      <c r="R148" s="14" t="s">
        <v>805</v>
      </c>
      <c r="S148" s="14">
        <f>ROUND(INDEX(挂机升级突破!$AT$65:$BC$85,L148,MATCH(R148,挂机升级突破!$AT$63:$BC$63,0))*INDEX($B$5:$F$5,K148)/5,0)*5</f>
        <v>0</v>
      </c>
      <c r="T148" s="14" t="str">
        <f>IF(INDEX(挂机升级突破!$AS$65:$AS$85,卡牌消耗!L148)&gt;0,"灵玉","")</f>
        <v/>
      </c>
      <c r="U148" s="14" t="str">
        <f>IF(INDEX(挂机升级突破!$AS$65:$AS$85,卡牌消耗!L148)&gt;0,INDEX(挂机升级突破!$BD$80:$BD$85,卡牌消耗!L148),"")</f>
        <v/>
      </c>
      <c r="W148" s="72">
        <v>111</v>
      </c>
      <c r="X148" s="72">
        <f t="shared" si="41"/>
        <v>23</v>
      </c>
      <c r="Y148" s="72">
        <f t="shared" si="42"/>
        <v>1102007</v>
      </c>
      <c r="Z148" s="72">
        <f t="shared" si="43"/>
        <v>1</v>
      </c>
      <c r="AA148" s="72" t="s">
        <v>682</v>
      </c>
      <c r="AB148" s="14">
        <f t="shared" si="44"/>
        <v>116737.5</v>
      </c>
      <c r="AC148" s="72" t="str">
        <f t="shared" si="45"/>
        <v>天使缇娜碎片</v>
      </c>
      <c r="AD148" s="14">
        <f t="shared" si="53"/>
        <v>80</v>
      </c>
      <c r="AS148" s="15"/>
      <c r="AT148" s="14">
        <f>SUM(AV145:AV154)</f>
        <v>145</v>
      </c>
      <c r="AU148" s="61">
        <v>144</v>
      </c>
      <c r="AV148" s="61">
        <v>13</v>
      </c>
      <c r="AW148" s="21">
        <f t="shared" si="56"/>
        <v>8.9655172413793102E-2</v>
      </c>
      <c r="AX148" s="100">
        <f t="shared" si="57"/>
        <v>8714</v>
      </c>
      <c r="AY148" s="61">
        <f>SUM(AX$5:AX148)</f>
        <v>680059</v>
      </c>
    </row>
    <row r="149" spans="9:51" ht="16.5" x14ac:dyDescent="0.2">
      <c r="I149" s="32">
        <v>112</v>
      </c>
      <c r="J149" s="14">
        <f t="shared" si="37"/>
        <v>1102006</v>
      </c>
      <c r="K149" s="14">
        <f t="shared" si="38"/>
        <v>5</v>
      </c>
      <c r="L149" s="14">
        <f t="shared" si="39"/>
        <v>7</v>
      </c>
      <c r="M149" s="14" t="str">
        <f t="shared" si="40"/>
        <v>黄</v>
      </c>
      <c r="N149" s="14" t="str">
        <f t="shared" si="50"/>
        <v>金币</v>
      </c>
      <c r="O149" s="14">
        <f>IF(L149&gt;1,INDEX(挂机升级突破!$BG$49:$BG$69,卡牌消耗!L149),"")</f>
        <v>0</v>
      </c>
      <c r="P149" s="14" t="s">
        <v>254</v>
      </c>
      <c r="Q149" s="14">
        <f>ROUND(INDEX(挂机升级突破!$AT$65:$BA$85,卡牌消耗!$L149,MATCH(卡牌消耗!P149,挂机升级突破!$AT$63:$BC$63,0))*INDEX($B$5:$F$5,K149)/5,0)*5</f>
        <v>0</v>
      </c>
      <c r="R149" s="14" t="s">
        <v>805</v>
      </c>
      <c r="S149" s="14">
        <f>ROUND(INDEX(挂机升级突破!$AT$65:$BC$85,L149,MATCH(R149,挂机升级突破!$AT$63:$BC$63,0))*INDEX($B$5:$F$5,K149)/5,0)*5</f>
        <v>0</v>
      </c>
      <c r="T149" s="14" t="str">
        <f>IF(INDEX(挂机升级突破!$AS$65:$AS$85,卡牌消耗!L149)&gt;0,"灵玉","")</f>
        <v/>
      </c>
      <c r="U149" s="14" t="str">
        <f>IF(INDEX(挂机升级突破!$AS$65:$AS$85,卡牌消耗!L149)&gt;0,INDEX(挂机升级突破!$BD$80:$BD$85,卡牌消耗!L149),"")</f>
        <v/>
      </c>
      <c r="W149" s="72">
        <v>112</v>
      </c>
      <c r="X149" s="72">
        <f t="shared" si="41"/>
        <v>23</v>
      </c>
      <c r="Y149" s="72">
        <f t="shared" si="42"/>
        <v>1102007</v>
      </c>
      <c r="Z149" s="72">
        <f t="shared" si="43"/>
        <v>2</v>
      </c>
      <c r="AA149" s="72" t="s">
        <v>682</v>
      </c>
      <c r="AB149" s="14">
        <f t="shared" si="44"/>
        <v>666262.5</v>
      </c>
      <c r="AC149" s="72" t="str">
        <f t="shared" si="45"/>
        <v>天使缇娜碎片</v>
      </c>
      <c r="AD149" s="14">
        <f t="shared" si="53"/>
        <v>80</v>
      </c>
      <c r="AU149" s="61">
        <v>145</v>
      </c>
      <c r="AV149" s="61">
        <v>14</v>
      </c>
      <c r="AW149" s="21">
        <f t="shared" si="56"/>
        <v>9.6551724137931033E-2</v>
      </c>
      <c r="AX149" s="100">
        <f t="shared" si="57"/>
        <v>9384</v>
      </c>
      <c r="AY149" s="61">
        <f>SUM(AX$5:AX149)</f>
        <v>689443</v>
      </c>
    </row>
    <row r="150" spans="9:51" ht="16.5" x14ac:dyDescent="0.2">
      <c r="I150" s="32">
        <v>113</v>
      </c>
      <c r="J150" s="14">
        <f t="shared" si="37"/>
        <v>1102006</v>
      </c>
      <c r="K150" s="14">
        <f t="shared" si="38"/>
        <v>5</v>
      </c>
      <c r="L150" s="14">
        <f t="shared" si="39"/>
        <v>8</v>
      </c>
      <c r="M150" s="14" t="str">
        <f t="shared" si="40"/>
        <v>黄</v>
      </c>
      <c r="N150" s="14" t="str">
        <f t="shared" si="50"/>
        <v>金币</v>
      </c>
      <c r="O150" s="14">
        <f>IF(L150&gt;1,INDEX(挂机升级突破!$BG$49:$BG$69,卡牌消耗!L150),"")</f>
        <v>0</v>
      </c>
      <c r="P150" s="14" t="s">
        <v>254</v>
      </c>
      <c r="Q150" s="14">
        <f>ROUND(INDEX(挂机升级突破!$AT$65:$BA$85,卡牌消耗!$L150,MATCH(卡牌消耗!P150,挂机升级突破!$AT$63:$BC$63,0))*INDEX($B$5:$F$5,K150)/5,0)*5</f>
        <v>0</v>
      </c>
      <c r="R150" s="14" t="s">
        <v>805</v>
      </c>
      <c r="S150" s="14">
        <f>ROUND(INDEX(挂机升级突破!$AT$65:$BC$85,L150,MATCH(R150,挂机升级突破!$AT$63:$BC$63,0))*INDEX($B$5:$F$5,K150)/5,0)*5</f>
        <v>10</v>
      </c>
      <c r="T150" s="14" t="str">
        <f>IF(INDEX(挂机升级突破!$AS$65:$AS$85,卡牌消耗!L150)&gt;0,"灵玉","")</f>
        <v/>
      </c>
      <c r="U150" s="14" t="str">
        <f>IF(INDEX(挂机升级突破!$AS$65:$AS$85,卡牌消耗!L150)&gt;0,INDEX(挂机升级突破!$BD$80:$BD$85,卡牌消耗!L150),"")</f>
        <v/>
      </c>
      <c r="W150" s="72">
        <v>113</v>
      </c>
      <c r="X150" s="72">
        <f t="shared" si="41"/>
        <v>23</v>
      </c>
      <c r="Y150" s="72">
        <f t="shared" si="42"/>
        <v>1102007</v>
      </c>
      <c r="Z150" s="72">
        <f t="shared" si="43"/>
        <v>3</v>
      </c>
      <c r="AA150" s="72" t="s">
        <v>682</v>
      </c>
      <c r="AB150" s="14">
        <f t="shared" si="44"/>
        <v>675637.5</v>
      </c>
      <c r="AC150" s="72" t="str">
        <f t="shared" si="45"/>
        <v>天使缇娜碎片</v>
      </c>
      <c r="AD150" s="14">
        <f t="shared" si="53"/>
        <v>160</v>
      </c>
      <c r="AU150" s="61">
        <v>146</v>
      </c>
      <c r="AV150" s="61">
        <v>15</v>
      </c>
      <c r="AW150" s="21">
        <f t="shared" si="56"/>
        <v>0.10344827586206896</v>
      </c>
      <c r="AX150" s="100">
        <f t="shared" si="57"/>
        <v>10055</v>
      </c>
      <c r="AY150" s="61">
        <f>SUM(AX$5:AX150)</f>
        <v>699498</v>
      </c>
    </row>
    <row r="151" spans="9:51" ht="16.5" x14ac:dyDescent="0.2">
      <c r="I151" s="32">
        <v>114</v>
      </c>
      <c r="J151" s="14">
        <f t="shared" si="37"/>
        <v>1102006</v>
      </c>
      <c r="K151" s="14">
        <f t="shared" si="38"/>
        <v>5</v>
      </c>
      <c r="L151" s="14">
        <f t="shared" si="39"/>
        <v>9</v>
      </c>
      <c r="M151" s="14" t="str">
        <f t="shared" si="40"/>
        <v>黄</v>
      </c>
      <c r="N151" s="14" t="str">
        <f t="shared" si="50"/>
        <v>金币</v>
      </c>
      <c r="O151" s="14">
        <f>IF(L151&gt;1,INDEX(挂机升级突破!$BG$49:$BG$69,卡牌消耗!L151),"")</f>
        <v>0</v>
      </c>
      <c r="P151" s="14" t="s">
        <v>254</v>
      </c>
      <c r="Q151" s="14">
        <f>ROUND(INDEX(挂机升级突破!$AT$65:$BA$85,卡牌消耗!$L151,MATCH(卡牌消耗!P151,挂机升级突破!$AT$63:$BC$63,0))*INDEX($B$5:$F$5,K151)/5,0)*5</f>
        <v>0</v>
      </c>
      <c r="R151" s="14" t="s">
        <v>806</v>
      </c>
      <c r="S151" s="14">
        <f>ROUND(INDEX(挂机升级突破!$AT$65:$BC$85,L151,MATCH(R151,挂机升级突破!$AT$63:$BC$63,0))*INDEX($B$5:$F$5,K151)/5,0)*5</f>
        <v>0</v>
      </c>
      <c r="T151" s="14" t="str">
        <f>IF(INDEX(挂机升级突破!$AS$65:$AS$85,卡牌消耗!L151)&gt;0,"灵玉","")</f>
        <v/>
      </c>
      <c r="U151" s="14" t="str">
        <f>IF(INDEX(挂机升级突破!$AS$65:$AS$85,卡牌消耗!L151)&gt;0,INDEX(挂机升级突破!$BD$80:$BD$85,卡牌消耗!L151),"")</f>
        <v/>
      </c>
      <c r="W151" s="72">
        <v>114</v>
      </c>
      <c r="X151" s="72">
        <f t="shared" si="41"/>
        <v>23</v>
      </c>
      <c r="Y151" s="72">
        <f t="shared" si="42"/>
        <v>1102007</v>
      </c>
      <c r="Z151" s="72">
        <f t="shared" si="43"/>
        <v>4</v>
      </c>
      <c r="AA151" s="72" t="s">
        <v>682</v>
      </c>
      <c r="AB151" s="14">
        <f t="shared" si="44"/>
        <v>943293.75</v>
      </c>
      <c r="AC151" s="72" t="str">
        <f t="shared" si="45"/>
        <v>天使缇娜碎片</v>
      </c>
      <c r="AD151" s="14">
        <f t="shared" si="53"/>
        <v>240</v>
      </c>
      <c r="AU151" s="61">
        <v>147</v>
      </c>
      <c r="AV151" s="61">
        <v>16</v>
      </c>
      <c r="AW151" s="21">
        <f t="shared" si="56"/>
        <v>0.1103448275862069</v>
      </c>
      <c r="AX151" s="100">
        <f t="shared" si="57"/>
        <v>10725</v>
      </c>
      <c r="AY151" s="61">
        <f>SUM(AX$5:AX151)</f>
        <v>710223</v>
      </c>
    </row>
    <row r="152" spans="9:51" ht="16.5" x14ac:dyDescent="0.2">
      <c r="I152" s="32">
        <v>115</v>
      </c>
      <c r="J152" s="14">
        <f t="shared" si="37"/>
        <v>1102006</v>
      </c>
      <c r="K152" s="14">
        <f t="shared" si="38"/>
        <v>5</v>
      </c>
      <c r="L152" s="14">
        <f t="shared" si="39"/>
        <v>10</v>
      </c>
      <c r="M152" s="14" t="str">
        <f t="shared" si="40"/>
        <v>黄</v>
      </c>
      <c r="N152" s="14" t="str">
        <f t="shared" si="50"/>
        <v>金币</v>
      </c>
      <c r="O152" s="14">
        <f>IF(L152&gt;1,INDEX(挂机升级突破!$BG$49:$BG$69,卡牌消耗!L152),"")</f>
        <v>0</v>
      </c>
      <c r="P152" s="14" t="s">
        <v>254</v>
      </c>
      <c r="Q152" s="14">
        <f>ROUND(INDEX(挂机升级突破!$AT$65:$BA$85,卡牌消耗!$L152,MATCH(卡牌消耗!P152,挂机升级突破!$AT$63:$BC$63,0))*INDEX($B$5:$F$5,K152)/5,0)*5</f>
        <v>0</v>
      </c>
      <c r="R152" s="14" t="s">
        <v>806</v>
      </c>
      <c r="S152" s="14">
        <f>ROUND(INDEX(挂机升级突破!$AT$65:$BC$85,L152,MATCH(R152,挂机升级突破!$AT$63:$BC$63,0))*INDEX($B$5:$F$5,K152)/5,0)*5</f>
        <v>0</v>
      </c>
      <c r="T152" s="14" t="str">
        <f>IF(INDEX(挂机升级突破!$AS$65:$AS$85,卡牌消耗!L152)&gt;0,"灵玉","")</f>
        <v/>
      </c>
      <c r="U152" s="14" t="str">
        <f>IF(INDEX(挂机升级突破!$AS$65:$AS$85,卡牌消耗!L152)&gt;0,INDEX(挂机升级突破!$BD$80:$BD$85,卡牌消耗!L152),"")</f>
        <v/>
      </c>
      <c r="W152" s="72">
        <v>115</v>
      </c>
      <c r="X152" s="72">
        <f t="shared" si="41"/>
        <v>23</v>
      </c>
      <c r="Y152" s="72">
        <f t="shared" si="42"/>
        <v>1102007</v>
      </c>
      <c r="Z152" s="72">
        <f t="shared" si="43"/>
        <v>5</v>
      </c>
      <c r="AA152" s="72" t="s">
        <v>682</v>
      </c>
      <c r="AB152" s="14">
        <f t="shared" si="44"/>
        <v>1498743.75</v>
      </c>
      <c r="AC152" s="72" t="str">
        <f t="shared" si="45"/>
        <v>天使缇娜碎片</v>
      </c>
      <c r="AD152" s="14">
        <f t="shared" si="53"/>
        <v>320</v>
      </c>
      <c r="AU152" s="61">
        <v>148</v>
      </c>
      <c r="AV152" s="61">
        <v>17</v>
      </c>
      <c r="AW152" s="21">
        <f t="shared" si="56"/>
        <v>0.11724137931034483</v>
      </c>
      <c r="AX152" s="100">
        <f t="shared" si="57"/>
        <v>11395</v>
      </c>
      <c r="AY152" s="61">
        <f>SUM(AX$5:AX152)</f>
        <v>721618</v>
      </c>
    </row>
    <row r="153" spans="9:51" ht="16.5" x14ac:dyDescent="0.2">
      <c r="I153" s="32">
        <v>116</v>
      </c>
      <c r="J153" s="14">
        <f t="shared" si="37"/>
        <v>1102006</v>
      </c>
      <c r="K153" s="14">
        <f t="shared" si="38"/>
        <v>5</v>
      </c>
      <c r="L153" s="14">
        <f t="shared" si="39"/>
        <v>11</v>
      </c>
      <c r="M153" s="14" t="str">
        <f t="shared" si="40"/>
        <v>黄</v>
      </c>
      <c r="N153" s="14" t="str">
        <f t="shared" si="50"/>
        <v>金币</v>
      </c>
      <c r="O153" s="14">
        <f>IF(L153&gt;1,INDEX(挂机升级突破!$BG$49:$BG$69,卡牌消耗!L153),"")</f>
        <v>0</v>
      </c>
      <c r="P153" s="14" t="s">
        <v>255</v>
      </c>
      <c r="Q153" s="14">
        <f>ROUND(INDEX(挂机升级突破!$AT$65:$BA$85,卡牌消耗!$L153,MATCH(卡牌消耗!P153,挂机升级突破!$AT$63:$BC$63,0))*INDEX($B$5:$F$5,K153)/5,0)*5</f>
        <v>0</v>
      </c>
      <c r="R153" s="14" t="s">
        <v>806</v>
      </c>
      <c r="S153" s="14">
        <f>ROUND(INDEX(挂机升级突破!$AT$65:$BC$85,L153,MATCH(R153,挂机升级突破!$AT$63:$BC$63,0))*INDEX($B$5:$F$5,K153)/5,0)*5</f>
        <v>0</v>
      </c>
      <c r="T153" s="14" t="str">
        <f>IF(INDEX(挂机升级突破!$AS$65:$AS$85,卡牌消耗!L153)&gt;0,"灵玉","")</f>
        <v/>
      </c>
      <c r="U153" s="14" t="str">
        <f>IF(INDEX(挂机升级突破!$AS$65:$AS$85,卡牌消耗!L153)&gt;0,INDEX(挂机升级突破!$BD$80:$BD$85,卡牌消耗!L153),"")</f>
        <v/>
      </c>
      <c r="W153" s="72">
        <v>116</v>
      </c>
      <c r="X153" s="72">
        <f t="shared" si="41"/>
        <v>24</v>
      </c>
      <c r="Y153" s="72">
        <f t="shared" si="42"/>
        <v>1102008</v>
      </c>
      <c r="Z153" s="72">
        <f t="shared" si="43"/>
        <v>1</v>
      </c>
      <c r="AA153" s="72" t="s">
        <v>682</v>
      </c>
      <c r="AB153" s="14">
        <f t="shared" si="44"/>
        <v>116737.5</v>
      </c>
      <c r="AC153" s="72" t="str">
        <f t="shared" si="45"/>
        <v>夏侯渊碎片</v>
      </c>
      <c r="AD153" s="14">
        <f t="shared" si="53"/>
        <v>80</v>
      </c>
      <c r="AU153" s="61">
        <v>149</v>
      </c>
      <c r="AV153" s="61">
        <v>18</v>
      </c>
      <c r="AW153" s="21">
        <f t="shared" si="56"/>
        <v>0.12413793103448276</v>
      </c>
      <c r="AX153" s="100">
        <f t="shared" si="57"/>
        <v>12066</v>
      </c>
      <c r="AY153" s="61">
        <f>SUM(AX$5:AX153)</f>
        <v>733684</v>
      </c>
    </row>
    <row r="154" spans="9:51" ht="16.5" x14ac:dyDescent="0.2">
      <c r="I154" s="32">
        <v>117</v>
      </c>
      <c r="J154" s="14">
        <f t="shared" si="37"/>
        <v>1102006</v>
      </c>
      <c r="K154" s="14">
        <f t="shared" si="38"/>
        <v>5</v>
      </c>
      <c r="L154" s="14">
        <f t="shared" si="39"/>
        <v>12</v>
      </c>
      <c r="M154" s="14" t="str">
        <f t="shared" si="40"/>
        <v>黄</v>
      </c>
      <c r="N154" s="14" t="str">
        <f t="shared" si="50"/>
        <v>金币</v>
      </c>
      <c r="O154" s="14">
        <f>IF(L154&gt;1,INDEX(挂机升级突破!$BG$49:$BG$69,卡牌消耗!L154),"")</f>
        <v>0</v>
      </c>
      <c r="P154" s="14" t="s">
        <v>255</v>
      </c>
      <c r="Q154" s="14">
        <f>ROUND(INDEX(挂机升级突破!$AT$65:$BA$85,卡牌消耗!$L154,MATCH(卡牌消耗!P154,挂机升级突破!$AT$63:$BC$63,0))*INDEX($B$5:$F$5,K154)/5,0)*5</f>
        <v>0</v>
      </c>
      <c r="R154" s="14" t="s">
        <v>806</v>
      </c>
      <c r="S154" s="14">
        <f>ROUND(INDEX(挂机升级突破!$AT$65:$BC$85,L154,MATCH(R154,挂机升级突破!$AT$63:$BC$63,0))*INDEX($B$5:$F$5,K154)/5,0)*5</f>
        <v>0</v>
      </c>
      <c r="T154" s="14" t="str">
        <f>IF(INDEX(挂机升级突破!$AS$65:$AS$85,卡牌消耗!L154)&gt;0,"灵玉","")</f>
        <v/>
      </c>
      <c r="U154" s="14" t="str">
        <f>IF(INDEX(挂机升级突破!$AS$65:$AS$85,卡牌消耗!L154)&gt;0,INDEX(挂机升级突破!$BD$80:$BD$85,卡牌消耗!L154),"")</f>
        <v/>
      </c>
      <c r="W154" s="72">
        <v>117</v>
      </c>
      <c r="X154" s="72">
        <f t="shared" si="41"/>
        <v>24</v>
      </c>
      <c r="Y154" s="72">
        <f t="shared" si="42"/>
        <v>1102008</v>
      </c>
      <c r="Z154" s="72">
        <f t="shared" si="43"/>
        <v>2</v>
      </c>
      <c r="AA154" s="72" t="s">
        <v>682</v>
      </c>
      <c r="AB154" s="14">
        <f t="shared" si="44"/>
        <v>666262.5</v>
      </c>
      <c r="AC154" s="72" t="str">
        <f t="shared" si="45"/>
        <v>夏侯渊碎片</v>
      </c>
      <c r="AD154" s="14">
        <f t="shared" si="53"/>
        <v>80</v>
      </c>
      <c r="AU154" s="61">
        <v>150</v>
      </c>
      <c r="AV154" s="61">
        <v>19</v>
      </c>
      <c r="AW154" s="21">
        <f t="shared" si="56"/>
        <v>0.1310344827586207</v>
      </c>
      <c r="AX154" s="100">
        <f t="shared" si="57"/>
        <v>12736</v>
      </c>
      <c r="AY154" s="61">
        <f>SUM(AX$5:AX154)</f>
        <v>746420</v>
      </c>
    </row>
    <row r="155" spans="9:51" ht="16.5" x14ac:dyDescent="0.2">
      <c r="I155" s="32">
        <v>118</v>
      </c>
      <c r="J155" s="14">
        <f t="shared" si="37"/>
        <v>1102006</v>
      </c>
      <c r="K155" s="14">
        <f t="shared" si="38"/>
        <v>5</v>
      </c>
      <c r="L155" s="14">
        <f t="shared" si="39"/>
        <v>13</v>
      </c>
      <c r="M155" s="14" t="str">
        <f t="shared" si="40"/>
        <v>黄</v>
      </c>
      <c r="N155" s="14" t="str">
        <f t="shared" si="50"/>
        <v>金币</v>
      </c>
      <c r="O155" s="14">
        <f>IF(L155&gt;1,INDEX(挂机升级突破!$BG$49:$BG$69,卡牌消耗!L155),"")</f>
        <v>0</v>
      </c>
      <c r="P155" s="14" t="s">
        <v>255</v>
      </c>
      <c r="Q155" s="14">
        <f>ROUND(INDEX(挂机升级突破!$AT$65:$BA$85,卡牌消耗!$L155,MATCH(卡牌消耗!P155,挂机升级突破!$AT$63:$BC$63,0))*INDEX($B$5:$F$5,K155)/5,0)*5</f>
        <v>0</v>
      </c>
      <c r="R155" s="14" t="s">
        <v>807</v>
      </c>
      <c r="S155" s="14">
        <f>ROUND(INDEX(挂机升级突破!$AT$65:$BC$85,L155,MATCH(R155,挂机升级突破!$AT$63:$BC$63,0))*INDEX($B$5:$F$5,K155)/5,0)*5</f>
        <v>0</v>
      </c>
      <c r="T155" s="14" t="str">
        <f>IF(INDEX(挂机升级突破!$AS$65:$AS$85,卡牌消耗!L155)&gt;0,"灵玉","")</f>
        <v/>
      </c>
      <c r="U155" s="14" t="str">
        <f>IF(INDEX(挂机升级突破!$AS$65:$AS$85,卡牌消耗!L155)&gt;0,INDEX(挂机升级突破!$BD$80:$BD$85,卡牌消耗!L155),"")</f>
        <v/>
      </c>
      <c r="W155" s="72">
        <v>118</v>
      </c>
      <c r="X155" s="72">
        <f t="shared" si="41"/>
        <v>24</v>
      </c>
      <c r="Y155" s="72">
        <f t="shared" si="42"/>
        <v>1102008</v>
      </c>
      <c r="Z155" s="72">
        <f t="shared" si="43"/>
        <v>3</v>
      </c>
      <c r="AA155" s="72" t="s">
        <v>682</v>
      </c>
      <c r="AB155" s="14">
        <f t="shared" si="44"/>
        <v>675637.5</v>
      </c>
      <c r="AC155" s="72" t="str">
        <f t="shared" si="45"/>
        <v>夏侯渊碎片</v>
      </c>
      <c r="AD155" s="14">
        <f t="shared" si="53"/>
        <v>160</v>
      </c>
      <c r="AS155" s="100" t="s">
        <v>130</v>
      </c>
      <c r="AT155" s="100">
        <v>16</v>
      </c>
      <c r="AU155" s="100">
        <v>141</v>
      </c>
      <c r="AV155" s="100">
        <v>10</v>
      </c>
      <c r="AW155" s="21">
        <f t="shared" ref="AW155:AW164" si="58">AV155/AT$148</f>
        <v>6.8965517241379309E-2</v>
      </c>
      <c r="AX155" s="100">
        <f>INT($AT$156*AW155)</f>
        <v>7882</v>
      </c>
      <c r="AY155" s="100">
        <f>SUM(AX$5:AX155)</f>
        <v>754302</v>
      </c>
    </row>
    <row r="156" spans="9:51" ht="16.5" x14ac:dyDescent="0.2">
      <c r="I156" s="32">
        <v>119</v>
      </c>
      <c r="J156" s="14">
        <f t="shared" si="37"/>
        <v>1102006</v>
      </c>
      <c r="K156" s="14">
        <f t="shared" si="38"/>
        <v>5</v>
      </c>
      <c r="L156" s="14">
        <f t="shared" si="39"/>
        <v>14</v>
      </c>
      <c r="M156" s="14" t="str">
        <f t="shared" si="40"/>
        <v>黄</v>
      </c>
      <c r="N156" s="14" t="str">
        <f t="shared" si="50"/>
        <v>金币</v>
      </c>
      <c r="O156" s="14">
        <f>IF(L156&gt;1,INDEX(挂机升级突破!$BG$49:$BG$69,卡牌消耗!L156),"")</f>
        <v>0</v>
      </c>
      <c r="P156" s="14" t="s">
        <v>255</v>
      </c>
      <c r="Q156" s="14">
        <f>ROUND(INDEX(挂机升级突破!$AT$65:$BA$85,卡牌消耗!$L156,MATCH(卡牌消耗!P156,挂机升级突破!$AT$63:$BC$63,0))*INDEX($B$5:$F$5,K156)/5,0)*5</f>
        <v>0</v>
      </c>
      <c r="R156" s="14" t="s">
        <v>807</v>
      </c>
      <c r="S156" s="14">
        <f>ROUND(INDEX(挂机升级突破!$AT$65:$BC$85,L156,MATCH(R156,挂机升级突破!$AT$63:$BC$63,0))*INDEX($B$5:$F$5,K156)/5,0)*5</f>
        <v>0</v>
      </c>
      <c r="T156" s="14" t="str">
        <f>IF(INDEX(挂机升级突破!$AS$65:$AS$85,卡牌消耗!L156)&gt;0,"灵玉","")</f>
        <v/>
      </c>
      <c r="U156" s="14" t="str">
        <f>IF(INDEX(挂机升级突破!$AS$65:$AS$85,卡牌消耗!L156)&gt;0,INDEX(挂机升级突破!$BD$80:$BD$85,卡牌消耗!L156),"")</f>
        <v/>
      </c>
      <c r="W156" s="72">
        <v>119</v>
      </c>
      <c r="X156" s="72">
        <f t="shared" si="41"/>
        <v>24</v>
      </c>
      <c r="Y156" s="72">
        <f t="shared" si="42"/>
        <v>1102008</v>
      </c>
      <c r="Z156" s="72">
        <f t="shared" si="43"/>
        <v>4</v>
      </c>
      <c r="AA156" s="72" t="s">
        <v>682</v>
      </c>
      <c r="AB156" s="14">
        <f t="shared" si="44"/>
        <v>943293.75</v>
      </c>
      <c r="AC156" s="72" t="str">
        <f t="shared" si="45"/>
        <v>夏侯渊碎片</v>
      </c>
      <c r="AD156" s="14">
        <f t="shared" si="53"/>
        <v>240</v>
      </c>
      <c r="AS156" s="14" t="str">
        <f>INDEX($AF$5:$AF$24,AT155)</f>
        <v>150~160</v>
      </c>
      <c r="AT156" s="14">
        <f>INDEX($AO$5:$AO$24,AT155)</f>
        <v>114300</v>
      </c>
      <c r="AU156" s="100">
        <v>142</v>
      </c>
      <c r="AV156" s="100">
        <v>11</v>
      </c>
      <c r="AW156" s="21">
        <f t="shared" si="58"/>
        <v>7.586206896551724E-2</v>
      </c>
      <c r="AX156" s="100">
        <f t="shared" ref="AX156:AX164" si="59">INT($AT$156*AW156)</f>
        <v>8671</v>
      </c>
      <c r="AY156" s="100">
        <f>SUM(AX$5:AX156)</f>
        <v>762973</v>
      </c>
    </row>
    <row r="157" spans="9:51" ht="16.5" x14ac:dyDescent="0.2">
      <c r="I157" s="32">
        <v>120</v>
      </c>
      <c r="J157" s="14">
        <f t="shared" si="37"/>
        <v>1102006</v>
      </c>
      <c r="K157" s="14">
        <f t="shared" si="38"/>
        <v>5</v>
      </c>
      <c r="L157" s="14">
        <f t="shared" si="39"/>
        <v>15</v>
      </c>
      <c r="M157" s="14" t="str">
        <f t="shared" si="40"/>
        <v>黄</v>
      </c>
      <c r="N157" s="14" t="str">
        <f t="shared" si="50"/>
        <v>金币</v>
      </c>
      <c r="O157" s="14">
        <f>IF(L157&gt;1,INDEX(挂机升级突破!$BG$49:$BG$69,卡牌消耗!L157),"")</f>
        <v>0</v>
      </c>
      <c r="P157" s="14" t="s">
        <v>255</v>
      </c>
      <c r="Q157" s="14">
        <f>ROUND(INDEX(挂机升级突破!$AT$65:$BA$85,卡牌消耗!$L157,MATCH(卡牌消耗!P157,挂机升级突破!$AT$63:$BC$63,0))*INDEX($B$5:$F$5,K157)/5,0)*5</f>
        <v>0</v>
      </c>
      <c r="R157" s="14" t="s">
        <v>807</v>
      </c>
      <c r="S157" s="14">
        <f>ROUND(INDEX(挂机升级突破!$AT$65:$BC$85,L157,MATCH(R157,挂机升级突破!$AT$63:$BC$63,0))*INDEX($B$5:$F$5,K157)/5,0)*5</f>
        <v>0</v>
      </c>
      <c r="T157" s="14" t="str">
        <f>IF(INDEX(挂机升级突破!$AS$65:$AS$85,卡牌消耗!L157)&gt;0,"灵玉","")</f>
        <v/>
      </c>
      <c r="U157" s="14" t="str">
        <f>IF(INDEX(挂机升级突破!$AS$65:$AS$85,卡牌消耗!L157)&gt;0,INDEX(挂机升级突破!$BD$80:$BD$85,卡牌消耗!L157),"")</f>
        <v/>
      </c>
      <c r="W157" s="72">
        <v>120</v>
      </c>
      <c r="X157" s="72">
        <f t="shared" si="41"/>
        <v>24</v>
      </c>
      <c r="Y157" s="72">
        <f t="shared" si="42"/>
        <v>1102008</v>
      </c>
      <c r="Z157" s="72">
        <f t="shared" si="43"/>
        <v>5</v>
      </c>
      <c r="AA157" s="72" t="s">
        <v>682</v>
      </c>
      <c r="AB157" s="14">
        <f t="shared" si="44"/>
        <v>1498743.75</v>
      </c>
      <c r="AC157" s="72" t="str">
        <f t="shared" si="45"/>
        <v>夏侯渊碎片</v>
      </c>
      <c r="AD157" s="14">
        <f t="shared" si="53"/>
        <v>320</v>
      </c>
      <c r="AS157" s="100" t="s">
        <v>520</v>
      </c>
      <c r="AT157" s="14">
        <f>INDEX($AP$5:$AP$24,AT155)</f>
        <v>11</v>
      </c>
      <c r="AU157" s="100">
        <v>143</v>
      </c>
      <c r="AV157" s="100">
        <v>12</v>
      </c>
      <c r="AW157" s="21">
        <f t="shared" si="58"/>
        <v>8.2758620689655171E-2</v>
      </c>
      <c r="AX157" s="100">
        <f t="shared" si="59"/>
        <v>9459</v>
      </c>
      <c r="AY157" s="100">
        <f>SUM(AX$5:AX157)</f>
        <v>772432</v>
      </c>
    </row>
    <row r="158" spans="9:51" ht="16.5" x14ac:dyDescent="0.2">
      <c r="I158" s="32">
        <v>121</v>
      </c>
      <c r="J158" s="14">
        <f t="shared" si="37"/>
        <v>1102006</v>
      </c>
      <c r="K158" s="14">
        <f t="shared" si="38"/>
        <v>5</v>
      </c>
      <c r="L158" s="14">
        <f t="shared" si="39"/>
        <v>16</v>
      </c>
      <c r="M158" s="14" t="str">
        <f t="shared" si="40"/>
        <v>黄</v>
      </c>
      <c r="N158" s="14" t="str">
        <f t="shared" si="50"/>
        <v>金币</v>
      </c>
      <c r="O158" s="14">
        <f>IF(L158&gt;1,INDEX(挂机升级突破!$BG$49:$BG$69,卡牌消耗!L158),"")</f>
        <v>0</v>
      </c>
      <c r="P158" s="14" t="str">
        <f>IF(L158&gt;1,INDEX(价值概述!$A$4:$A$8,INDEX(挂机升级突破!$AQ$65:$AQ$85,卡牌消耗!L158)),"")</f>
        <v>紫色基础材料</v>
      </c>
      <c r="Q158" s="14">
        <f>ROUND(INDEX(挂机升级突破!$AT$65:$BA$85,卡牌消耗!$L158,MATCH(卡牌消耗!P158,挂机升级突破!$AT$63:$BC$63,0))*INDEX($B$5:$F$5,K158)/5,0)*5</f>
        <v>25</v>
      </c>
      <c r="R158" s="14" t="s">
        <v>807</v>
      </c>
      <c r="S158" s="14">
        <f>ROUND(INDEX(挂机升级突破!$AT$65:$BC$85,L158,MATCH(R158,挂机升级突破!$AT$63:$BC$63,0))*INDEX($B$5:$F$5,K158)/5,0)*5</f>
        <v>0</v>
      </c>
      <c r="T158" s="14" t="str">
        <f>IF(INDEX(挂机升级突破!$AS$65:$AS$85,卡牌消耗!L158)&gt;0,"灵玉","")</f>
        <v/>
      </c>
      <c r="U158" s="14" t="str">
        <f>IF(INDEX(挂机升级突破!$AS$65:$AS$85,卡牌消耗!L158)&gt;0,INDEX(挂机升级突破!$BD$80:$BD$85,卡牌消耗!L158),"")</f>
        <v/>
      </c>
      <c r="W158" s="72">
        <v>121</v>
      </c>
      <c r="X158" s="72">
        <f t="shared" si="41"/>
        <v>25</v>
      </c>
      <c r="Y158" s="72">
        <f t="shared" si="42"/>
        <v>1102009</v>
      </c>
      <c r="Z158" s="72">
        <f t="shared" si="43"/>
        <v>1</v>
      </c>
      <c r="AA158" s="72" t="s">
        <v>682</v>
      </c>
      <c r="AB158" s="14">
        <f t="shared" si="44"/>
        <v>116737.5</v>
      </c>
      <c r="AC158" s="72" t="str">
        <f t="shared" si="45"/>
        <v>徐晃碎片</v>
      </c>
      <c r="AD158" s="14">
        <f t="shared" si="53"/>
        <v>80</v>
      </c>
      <c r="AS158" s="15"/>
      <c r="AT158" s="14">
        <f>SUM(AV155:AV164)</f>
        <v>145</v>
      </c>
      <c r="AU158" s="100">
        <v>144</v>
      </c>
      <c r="AV158" s="100">
        <v>13</v>
      </c>
      <c r="AW158" s="21">
        <f t="shared" si="58"/>
        <v>8.9655172413793102E-2</v>
      </c>
      <c r="AX158" s="100">
        <f t="shared" si="59"/>
        <v>10247</v>
      </c>
      <c r="AY158" s="100">
        <f>SUM(AX$5:AX158)</f>
        <v>782679</v>
      </c>
    </row>
    <row r="159" spans="9:51" ht="16.5" x14ac:dyDescent="0.2">
      <c r="I159" s="32">
        <v>122</v>
      </c>
      <c r="J159" s="14">
        <f t="shared" si="37"/>
        <v>1102006</v>
      </c>
      <c r="K159" s="14">
        <f t="shared" si="38"/>
        <v>5</v>
      </c>
      <c r="L159" s="14">
        <f t="shared" si="39"/>
        <v>17</v>
      </c>
      <c r="M159" s="14" t="str">
        <f t="shared" si="40"/>
        <v>黄</v>
      </c>
      <c r="N159" s="14" t="str">
        <f t="shared" si="50"/>
        <v>金币</v>
      </c>
      <c r="O159" s="14">
        <f>IF(L159&gt;1,INDEX(挂机升级突破!$BG$49:$BG$69,卡牌消耗!L159),"")</f>
        <v>0</v>
      </c>
      <c r="P159" s="14" t="str">
        <f>IF(L159&gt;1,INDEX(价值概述!$A$4:$A$8,INDEX(挂机升级突破!$AQ$65:$AQ$85,卡牌消耗!L159)),"")</f>
        <v>紫色基础材料</v>
      </c>
      <c r="Q159" s="14">
        <f>ROUND(INDEX(挂机升级突破!$AT$65:$BA$85,卡牌消耗!$L159,MATCH(卡牌消耗!P159,挂机升级突破!$AT$63:$BC$63,0))*INDEX($B$5:$F$5,K159)/5,0)*5</f>
        <v>40</v>
      </c>
      <c r="R159" s="14" t="s">
        <v>835</v>
      </c>
      <c r="S159" s="14">
        <f>ROUND(INDEX(挂机升级突破!$AT$65:$BC$85,L159,MATCH(R159,挂机升级突破!$AT$63:$BC$63,0))*INDEX($B$5:$F$5,K159)/5,0)*5</f>
        <v>0</v>
      </c>
      <c r="T159" s="14" t="s">
        <v>836</v>
      </c>
      <c r="U159" s="14">
        <f>ROUND(INDEX(挂机升级突破!$AT$65:$BC$85,L159,MATCH(T159,挂机升级突破!$AT$63:$BC$63,0))*INDEX($B$5:$F$5,K159)/5,0)*5</f>
        <v>0</v>
      </c>
      <c r="W159" s="72">
        <v>122</v>
      </c>
      <c r="X159" s="72">
        <f t="shared" si="41"/>
        <v>25</v>
      </c>
      <c r="Y159" s="72">
        <f t="shared" si="42"/>
        <v>1102009</v>
      </c>
      <c r="Z159" s="72">
        <f t="shared" si="43"/>
        <v>2</v>
      </c>
      <c r="AA159" s="72" t="s">
        <v>682</v>
      </c>
      <c r="AB159" s="14">
        <f t="shared" si="44"/>
        <v>666262.5</v>
      </c>
      <c r="AC159" s="72" t="str">
        <f t="shared" si="45"/>
        <v>徐晃碎片</v>
      </c>
      <c r="AD159" s="14">
        <f t="shared" si="53"/>
        <v>80</v>
      </c>
      <c r="AU159" s="100">
        <v>145</v>
      </c>
      <c r="AV159" s="100">
        <v>14</v>
      </c>
      <c r="AW159" s="21">
        <f t="shared" si="58"/>
        <v>9.6551724137931033E-2</v>
      </c>
      <c r="AX159" s="100">
        <f t="shared" si="59"/>
        <v>11035</v>
      </c>
      <c r="AY159" s="100">
        <f>SUM(AX$5:AX159)</f>
        <v>793714</v>
      </c>
    </row>
    <row r="160" spans="9:51" ht="16.5" x14ac:dyDescent="0.2">
      <c r="I160" s="32">
        <v>123</v>
      </c>
      <c r="J160" s="14">
        <f t="shared" si="37"/>
        <v>1102006</v>
      </c>
      <c r="K160" s="14">
        <f t="shared" si="38"/>
        <v>5</v>
      </c>
      <c r="L160" s="14">
        <f t="shared" si="39"/>
        <v>18</v>
      </c>
      <c r="M160" s="14" t="str">
        <f t="shared" si="40"/>
        <v>黄</v>
      </c>
      <c r="N160" s="14" t="str">
        <f t="shared" si="50"/>
        <v>金币</v>
      </c>
      <c r="O160" s="14">
        <f>IF(L160&gt;1,INDEX(挂机升级突破!$BG$49:$BG$69,卡牌消耗!L160),"")</f>
        <v>0</v>
      </c>
      <c r="P160" s="14" t="str">
        <f>IF(L160&gt;1,INDEX(价值概述!$A$4:$A$8,INDEX(挂机升级突破!$AQ$65:$AQ$85,卡牌消耗!L160)),"")</f>
        <v>紫色基础材料</v>
      </c>
      <c r="Q160" s="14">
        <f>ROUND(INDEX(挂机升级突破!$AT$65:$BA$85,卡牌消耗!$L160,MATCH(卡牌消耗!P160,挂机升级突破!$AT$63:$BC$63,0))*INDEX($B$5:$F$5,K160)/5,0)*5</f>
        <v>40</v>
      </c>
      <c r="R160" s="14" t="s">
        <v>835</v>
      </c>
      <c r="S160" s="14">
        <f>ROUND(INDEX(挂机升级突破!$AT$65:$BC$85,L160,MATCH(R160,挂机升级突破!$AT$63:$BC$63,0))*INDEX($B$5:$F$5,K160)/5,0)*5</f>
        <v>0</v>
      </c>
      <c r="T160" s="14" t="s">
        <v>836</v>
      </c>
      <c r="U160" s="14">
        <f>ROUND(INDEX(挂机升级突破!$AT$65:$BC$85,L160,MATCH(T160,挂机升级突破!$AT$63:$BC$63,0))*INDEX($B$5:$F$5,K160)/5,0)*5</f>
        <v>0</v>
      </c>
      <c r="W160" s="72">
        <v>123</v>
      </c>
      <c r="X160" s="72">
        <f t="shared" si="41"/>
        <v>25</v>
      </c>
      <c r="Y160" s="72">
        <f t="shared" si="42"/>
        <v>1102009</v>
      </c>
      <c r="Z160" s="72">
        <f t="shared" si="43"/>
        <v>3</v>
      </c>
      <c r="AA160" s="72" t="s">
        <v>682</v>
      </c>
      <c r="AB160" s="14">
        <f t="shared" si="44"/>
        <v>675637.5</v>
      </c>
      <c r="AC160" s="72" t="str">
        <f t="shared" si="45"/>
        <v>徐晃碎片</v>
      </c>
      <c r="AD160" s="14">
        <f t="shared" si="53"/>
        <v>160</v>
      </c>
      <c r="AU160" s="100">
        <v>146</v>
      </c>
      <c r="AV160" s="100">
        <v>15</v>
      </c>
      <c r="AW160" s="21">
        <f t="shared" si="58"/>
        <v>0.10344827586206896</v>
      </c>
      <c r="AX160" s="100">
        <f t="shared" si="59"/>
        <v>11824</v>
      </c>
      <c r="AY160" s="100">
        <f>SUM(AX$5:AX160)</f>
        <v>805538</v>
      </c>
    </row>
    <row r="161" spans="9:51" ht="16.5" x14ac:dyDescent="0.2">
      <c r="I161" s="32">
        <v>124</v>
      </c>
      <c r="J161" s="14">
        <f t="shared" si="37"/>
        <v>1102006</v>
      </c>
      <c r="K161" s="14">
        <f t="shared" si="38"/>
        <v>5</v>
      </c>
      <c r="L161" s="14">
        <f t="shared" si="39"/>
        <v>19</v>
      </c>
      <c r="M161" s="14" t="str">
        <f t="shared" si="40"/>
        <v>黄</v>
      </c>
      <c r="N161" s="14" t="str">
        <f t="shared" si="50"/>
        <v>金币</v>
      </c>
      <c r="O161" s="14">
        <f>IF(L161&gt;1,INDEX(挂机升级突破!$BG$49:$BG$69,卡牌消耗!L161),"")</f>
        <v>0</v>
      </c>
      <c r="P161" s="14" t="str">
        <f>IF(L161&gt;1,INDEX(价值概述!$A$4:$A$8,INDEX(挂机升级突破!$AQ$65:$AQ$85,卡牌消耗!L161)),"")</f>
        <v>紫色基础材料</v>
      </c>
      <c r="Q161" s="14">
        <f>ROUND(INDEX(挂机升级突破!$AT$65:$BA$85,卡牌消耗!$L161,MATCH(卡牌消耗!P161,挂机升级突破!$AT$63:$BC$63,0))*INDEX($B$5:$F$5,K161)/5,0)*5</f>
        <v>40</v>
      </c>
      <c r="R161" s="14" t="s">
        <v>835</v>
      </c>
      <c r="S161" s="14">
        <f>ROUND(INDEX(挂机升级突破!$AT$65:$BC$85,L161,MATCH(R161,挂机升级突破!$AT$63:$BC$63,0))*INDEX($B$5:$F$5,K161)/5,0)*5</f>
        <v>0</v>
      </c>
      <c r="T161" s="14" t="s">
        <v>836</v>
      </c>
      <c r="U161" s="14">
        <f>ROUND(INDEX(挂机升级突破!$AT$65:$BC$85,L161,MATCH(T161,挂机升级突破!$AT$63:$BC$63,0))*INDEX($B$5:$F$5,K161)/5,0)*5</f>
        <v>0</v>
      </c>
      <c r="W161" s="72">
        <v>124</v>
      </c>
      <c r="X161" s="72">
        <f t="shared" si="41"/>
        <v>25</v>
      </c>
      <c r="Y161" s="72">
        <f t="shared" si="42"/>
        <v>1102009</v>
      </c>
      <c r="Z161" s="72">
        <f t="shared" si="43"/>
        <v>4</v>
      </c>
      <c r="AA161" s="72" t="s">
        <v>682</v>
      </c>
      <c r="AB161" s="14">
        <f t="shared" si="44"/>
        <v>943293.75</v>
      </c>
      <c r="AC161" s="72" t="str">
        <f t="shared" si="45"/>
        <v>徐晃碎片</v>
      </c>
      <c r="AD161" s="14">
        <f t="shared" si="53"/>
        <v>240</v>
      </c>
      <c r="AU161" s="100">
        <v>147</v>
      </c>
      <c r="AV161" s="100">
        <v>16</v>
      </c>
      <c r="AW161" s="21">
        <f t="shared" si="58"/>
        <v>0.1103448275862069</v>
      </c>
      <c r="AX161" s="100">
        <f t="shared" si="59"/>
        <v>12612</v>
      </c>
      <c r="AY161" s="100">
        <f>SUM(AX$5:AX161)</f>
        <v>818150</v>
      </c>
    </row>
    <row r="162" spans="9:51" ht="16.5" x14ac:dyDescent="0.2">
      <c r="I162" s="32">
        <v>125</v>
      </c>
      <c r="J162" s="14">
        <f t="shared" si="37"/>
        <v>1102006</v>
      </c>
      <c r="K162" s="14">
        <f t="shared" si="38"/>
        <v>5</v>
      </c>
      <c r="L162" s="14">
        <f t="shared" si="39"/>
        <v>20</v>
      </c>
      <c r="M162" s="14" t="str">
        <f t="shared" si="40"/>
        <v>黄</v>
      </c>
      <c r="N162" s="14" t="str">
        <f t="shared" si="50"/>
        <v>金币</v>
      </c>
      <c r="O162" s="14">
        <f>IF(L162&gt;1,INDEX(挂机升级突破!$BG$49:$BG$69,卡牌消耗!L162),"")</f>
        <v>0</v>
      </c>
      <c r="P162" s="14" t="str">
        <f>IF(L162&gt;1,INDEX(价值概述!$A$4:$A$8,INDEX(挂机升级突破!$AQ$65:$AQ$85,卡牌消耗!L162)),"")</f>
        <v>紫色基础材料</v>
      </c>
      <c r="Q162" s="14">
        <f>ROUND(INDEX(挂机升级突破!$AT$65:$BA$85,卡牌消耗!$L162,MATCH(卡牌消耗!P162,挂机升级突破!$AT$63:$BC$63,0))*INDEX($B$5:$F$5,K162)/5,0)*5</f>
        <v>65</v>
      </c>
      <c r="R162" s="14" t="s">
        <v>835</v>
      </c>
      <c r="S162" s="14">
        <f>ROUND(INDEX(挂机升级突破!$AT$65:$BC$85,L162,MATCH(R162,挂机升级突破!$AT$63:$BC$63,0))*INDEX($B$5:$F$5,K162)/5,0)*5</f>
        <v>0</v>
      </c>
      <c r="T162" s="14" t="s">
        <v>836</v>
      </c>
      <c r="U162" s="14">
        <f>ROUND(INDEX(挂机升级突破!$AT$65:$BC$85,L162,MATCH(T162,挂机升级突破!$AT$63:$BC$63,0))*INDEX($B$5:$F$5,K162)/5,0)*5</f>
        <v>0</v>
      </c>
      <c r="W162" s="72">
        <v>125</v>
      </c>
      <c r="X162" s="72">
        <f t="shared" si="41"/>
        <v>25</v>
      </c>
      <c r="Y162" s="72">
        <f t="shared" si="42"/>
        <v>1102009</v>
      </c>
      <c r="Z162" s="72">
        <f t="shared" si="43"/>
        <v>5</v>
      </c>
      <c r="AA162" s="72" t="s">
        <v>682</v>
      </c>
      <c r="AB162" s="14">
        <f t="shared" si="44"/>
        <v>1498743.75</v>
      </c>
      <c r="AC162" s="72" t="str">
        <f t="shared" si="45"/>
        <v>徐晃碎片</v>
      </c>
      <c r="AD162" s="14">
        <f t="shared" si="53"/>
        <v>320</v>
      </c>
      <c r="AU162" s="100">
        <v>148</v>
      </c>
      <c r="AV162" s="100">
        <v>17</v>
      </c>
      <c r="AW162" s="21">
        <f t="shared" si="58"/>
        <v>0.11724137931034483</v>
      </c>
      <c r="AX162" s="100">
        <f t="shared" si="59"/>
        <v>13400</v>
      </c>
      <c r="AY162" s="100">
        <f>SUM(AX$5:AX162)</f>
        <v>831550</v>
      </c>
    </row>
    <row r="163" spans="9:51" ht="16.5" x14ac:dyDescent="0.2">
      <c r="I163" s="32">
        <v>126</v>
      </c>
      <c r="J163" s="14">
        <f t="shared" si="37"/>
        <v>1102006</v>
      </c>
      <c r="K163" s="14">
        <f t="shared" si="38"/>
        <v>5</v>
      </c>
      <c r="L163" s="14">
        <f t="shared" si="39"/>
        <v>21</v>
      </c>
      <c r="M163" s="14" t="str">
        <f t="shared" si="40"/>
        <v>黄</v>
      </c>
      <c r="N163" s="14" t="str">
        <f t="shared" si="50"/>
        <v>金币</v>
      </c>
      <c r="O163" s="14">
        <f>IF(L163&gt;1,INDEX(挂机升级突破!$BG$49:$BG$69,卡牌消耗!L163),"")</f>
        <v>0</v>
      </c>
      <c r="P163" s="14" t="str">
        <f>IF(L163&gt;1,INDEX(价值概述!$A$4:$A$8,INDEX(挂机升级突破!$AQ$65:$AQ$85,卡牌消耗!L163)),"")</f>
        <v>紫色基础材料</v>
      </c>
      <c r="Q163" s="14">
        <f>ROUND(INDEX(挂机升级突破!$AT$65:$BA$85,卡牌消耗!$L163,MATCH(卡牌消耗!P163,挂机升级突破!$AT$63:$BC$63,0))*INDEX($B$5:$F$5,K163)/5,0)*5</f>
        <v>65</v>
      </c>
      <c r="R163" s="14" t="s">
        <v>835</v>
      </c>
      <c r="S163" s="14">
        <f>ROUND(INDEX(挂机升级突破!$AT$65:$BC$85,L163,MATCH(R163,挂机升级突破!$AT$63:$BC$63,0))*INDEX($B$5:$F$5,K163)/5,0)*5</f>
        <v>0</v>
      </c>
      <c r="T163" s="14" t="s">
        <v>836</v>
      </c>
      <c r="U163" s="14">
        <f>ROUND(INDEX(挂机升级突破!$AT$65:$BC$85,L163,MATCH(T163,挂机升级突破!$AT$63:$BC$63,0))*INDEX($B$5:$F$5,K163)/5,0)*5</f>
        <v>0</v>
      </c>
      <c r="W163" s="72">
        <v>126</v>
      </c>
      <c r="X163" s="72">
        <f t="shared" si="41"/>
        <v>26</v>
      </c>
      <c r="Y163" s="72">
        <f t="shared" si="42"/>
        <v>1102010</v>
      </c>
      <c r="Z163" s="72">
        <f t="shared" si="43"/>
        <v>1</v>
      </c>
      <c r="AA163" s="72" t="s">
        <v>682</v>
      </c>
      <c r="AB163" s="14">
        <f t="shared" si="44"/>
        <v>116737.5</v>
      </c>
      <c r="AC163" s="72" t="str">
        <f t="shared" si="45"/>
        <v>张郃碎片</v>
      </c>
      <c r="AD163" s="14">
        <f t="shared" si="53"/>
        <v>80</v>
      </c>
      <c r="AU163" s="100">
        <v>149</v>
      </c>
      <c r="AV163" s="100">
        <v>18</v>
      </c>
      <c r="AW163" s="21">
        <f t="shared" si="58"/>
        <v>0.12413793103448276</v>
      </c>
      <c r="AX163" s="100">
        <f t="shared" si="59"/>
        <v>14188</v>
      </c>
      <c r="AY163" s="100">
        <f>SUM(AX$5:AX163)</f>
        <v>845738</v>
      </c>
    </row>
    <row r="164" spans="9:51" ht="16.5" x14ac:dyDescent="0.2">
      <c r="I164" s="32">
        <v>127</v>
      </c>
      <c r="J164" s="14">
        <f t="shared" si="37"/>
        <v>1102007</v>
      </c>
      <c r="K164" s="14">
        <f t="shared" si="38"/>
        <v>4</v>
      </c>
      <c r="L164" s="14">
        <f t="shared" si="39"/>
        <v>1</v>
      </c>
      <c r="M164" s="14" t="str">
        <f t="shared" si="40"/>
        <v>蓝</v>
      </c>
      <c r="N164" s="14" t="str">
        <f t="shared" si="50"/>
        <v/>
      </c>
      <c r="O164" s="14" t="str">
        <f>IF(L164&gt;1,INDEX(挂机升级突破!$BG$49:$BG$69,卡牌消耗!L164),"")</f>
        <v/>
      </c>
      <c r="P164" s="14" t="str">
        <f>IF(L164&gt;1,INDEX(价值概述!$A$4:$A$8,INDEX(挂机升级突破!$AQ$65:$AQ$85,卡牌消耗!L164)),"")</f>
        <v/>
      </c>
      <c r="Q164" s="14" t="str">
        <f>IF(L164&gt;1,INDEX(挂机升级突破!$AT$65:$AX$85,卡牌消耗!L164,INDEX(挂机升级突破!$AQ$65:$AQ$85,卡牌消耗!L164)),"")</f>
        <v/>
      </c>
      <c r="R164" s="14" t="str">
        <f>IF(INDEX(挂机升级突破!$AR$65:$AR$85,卡牌消耗!L164)&gt;0,INDEX($G$2:$I$2,INDEX(挂机升级突破!$AR$65:$AR$85,卡牌消耗!L164))&amp;M164,"")</f>
        <v/>
      </c>
      <c r="S164" s="14" t="str">
        <f>IF(R164="","",INDEX(挂机升级突破!$AY$65:$BA$85,卡牌消耗!L164,INDEX(挂机升级突破!$AR$65:$AR$85,卡牌消耗!L164)))</f>
        <v/>
      </c>
      <c r="T164" s="14" t="str">
        <f>IF(INDEX(挂机升级突破!$AS$65:$AS$85,卡牌消耗!L164)&gt;0,"灵玉","")</f>
        <v/>
      </c>
      <c r="U164" s="14" t="str">
        <f>IF(INDEX(挂机升级突破!$AS$65:$AS$85,卡牌消耗!L164)&gt;0,INDEX(挂机升级突破!$BD$80:$BD$85,卡牌消耗!L164),"")</f>
        <v/>
      </c>
      <c r="W164" s="72">
        <v>127</v>
      </c>
      <c r="X164" s="72">
        <f t="shared" si="41"/>
        <v>26</v>
      </c>
      <c r="Y164" s="72">
        <f t="shared" si="42"/>
        <v>1102010</v>
      </c>
      <c r="Z164" s="72">
        <f t="shared" si="43"/>
        <v>2</v>
      </c>
      <c r="AA164" s="72" t="s">
        <v>682</v>
      </c>
      <c r="AB164" s="14">
        <f t="shared" si="44"/>
        <v>666262.5</v>
      </c>
      <c r="AC164" s="72" t="str">
        <f t="shared" si="45"/>
        <v>张郃碎片</v>
      </c>
      <c r="AD164" s="14">
        <f t="shared" si="53"/>
        <v>80</v>
      </c>
      <c r="AU164" s="100">
        <v>150</v>
      </c>
      <c r="AV164" s="100">
        <v>19</v>
      </c>
      <c r="AW164" s="21">
        <f t="shared" si="58"/>
        <v>0.1310344827586207</v>
      </c>
      <c r="AX164" s="100">
        <f t="shared" si="59"/>
        <v>14977</v>
      </c>
      <c r="AY164" s="100">
        <f>SUM(AX$5:AX164)</f>
        <v>860715</v>
      </c>
    </row>
    <row r="165" spans="9:51" ht="16.5" x14ac:dyDescent="0.2">
      <c r="I165" s="32">
        <v>128</v>
      </c>
      <c r="J165" s="14">
        <f t="shared" si="37"/>
        <v>1102007</v>
      </c>
      <c r="K165" s="14">
        <f t="shared" si="38"/>
        <v>4</v>
      </c>
      <c r="L165" s="14">
        <f t="shared" si="39"/>
        <v>2</v>
      </c>
      <c r="M165" s="14" t="str">
        <f t="shared" si="40"/>
        <v>蓝</v>
      </c>
      <c r="N165" s="14" t="str">
        <f t="shared" si="50"/>
        <v>金币</v>
      </c>
      <c r="O165" s="14">
        <f>IF(L165&gt;1,INDEX(挂机升级突破!$BG$49:$BG$69,卡牌消耗!L165),"")</f>
        <v>0</v>
      </c>
      <c r="P165" s="14" t="s">
        <v>252</v>
      </c>
      <c r="Q165" s="14">
        <f>ROUND(INDEX(挂机升级突破!$AT$65:$BA$85,卡牌消耗!$L165,MATCH(卡牌消耗!P165,挂机升级突破!$AT$63:$BC$63,0))*INDEX($B$5:$F$5,K165)/5,0)*5</f>
        <v>55</v>
      </c>
      <c r="R165" s="14"/>
      <c r="S165" s="14"/>
      <c r="T165" s="14" t="str">
        <f>IF(INDEX(挂机升级突破!$AS$65:$AS$85,卡牌消耗!L165)&gt;0,"灵玉","")</f>
        <v/>
      </c>
      <c r="U165" s="14" t="str">
        <f>IF(INDEX(挂机升级突破!$AS$65:$AS$85,卡牌消耗!L165)&gt;0,INDEX(挂机升级突破!$BD$80:$BD$85,卡牌消耗!L165),"")</f>
        <v/>
      </c>
      <c r="W165" s="72">
        <v>128</v>
      </c>
      <c r="X165" s="72">
        <f t="shared" si="41"/>
        <v>26</v>
      </c>
      <c r="Y165" s="72">
        <f t="shared" si="42"/>
        <v>1102010</v>
      </c>
      <c r="Z165" s="72">
        <f t="shared" si="43"/>
        <v>3</v>
      </c>
      <c r="AA165" s="72" t="s">
        <v>682</v>
      </c>
      <c r="AB165" s="14">
        <f t="shared" si="44"/>
        <v>675637.5</v>
      </c>
      <c r="AC165" s="72" t="str">
        <f t="shared" si="45"/>
        <v>张郃碎片</v>
      </c>
      <c r="AD165" s="14">
        <f t="shared" si="53"/>
        <v>160</v>
      </c>
      <c r="AS165" s="100" t="s">
        <v>130</v>
      </c>
      <c r="AT165" s="100">
        <v>17</v>
      </c>
      <c r="AU165" s="100">
        <v>141</v>
      </c>
      <c r="AV165" s="100">
        <v>10</v>
      </c>
      <c r="AW165" s="21">
        <f t="shared" ref="AW165:AW174" si="60">AV165/AT$148</f>
        <v>6.8965517241379309E-2</v>
      </c>
      <c r="AX165" s="100">
        <f>INT($AT$166*AW165)</f>
        <v>8490</v>
      </c>
      <c r="AY165" s="100">
        <f>SUM(AX$5:AX165)</f>
        <v>869205</v>
      </c>
    </row>
    <row r="166" spans="9:51" ht="16.5" x14ac:dyDescent="0.2">
      <c r="I166" s="32">
        <v>129</v>
      </c>
      <c r="J166" s="14">
        <f t="shared" si="37"/>
        <v>1102007</v>
      </c>
      <c r="K166" s="14">
        <f t="shared" si="38"/>
        <v>4</v>
      </c>
      <c r="L166" s="14">
        <f t="shared" si="39"/>
        <v>3</v>
      </c>
      <c r="M166" s="14" t="str">
        <f t="shared" si="40"/>
        <v>蓝</v>
      </c>
      <c r="N166" s="14" t="str">
        <f t="shared" si="50"/>
        <v>金币</v>
      </c>
      <c r="O166" s="14">
        <f>IF(L166&gt;1,INDEX(挂机升级突破!$BG$49:$BG$69,卡牌消耗!L166),"")</f>
        <v>0</v>
      </c>
      <c r="P166" s="14" t="s">
        <v>252</v>
      </c>
      <c r="Q166" s="14">
        <f>ROUND(INDEX(挂机升级突破!$AT$65:$BA$85,卡牌消耗!$L166,MATCH(卡牌消耗!P166,挂机升级突破!$AT$63:$BC$63,0))*INDEX($B$5:$F$5,K166)/5,0)*5</f>
        <v>70</v>
      </c>
      <c r="R166" s="14"/>
      <c r="S166" s="14"/>
      <c r="T166" s="14" t="str">
        <f>IF(INDEX(挂机升级突破!$AS$65:$AS$85,卡牌消耗!L166)&gt;0,"灵玉","")</f>
        <v/>
      </c>
      <c r="U166" s="14" t="str">
        <f>IF(INDEX(挂机升级突破!$AS$65:$AS$85,卡牌消耗!L166)&gt;0,INDEX(挂机升级突破!$BD$80:$BD$85,卡牌消耗!L166),"")</f>
        <v/>
      </c>
      <c r="W166" s="72">
        <v>129</v>
      </c>
      <c r="X166" s="72">
        <f t="shared" si="41"/>
        <v>26</v>
      </c>
      <c r="Y166" s="72">
        <f t="shared" si="42"/>
        <v>1102010</v>
      </c>
      <c r="Z166" s="72">
        <f t="shared" si="43"/>
        <v>4</v>
      </c>
      <c r="AA166" s="72" t="s">
        <v>682</v>
      </c>
      <c r="AB166" s="14">
        <f t="shared" si="44"/>
        <v>943293.75</v>
      </c>
      <c r="AC166" s="72" t="str">
        <f t="shared" si="45"/>
        <v>张郃碎片</v>
      </c>
      <c r="AD166" s="14">
        <f t="shared" ref="AD166:AD197" si="61">INDEX($N$5:$Q$9,Z166,INDEX($C$38:$C$75,X166)-1)</f>
        <v>240</v>
      </c>
      <c r="AS166" s="14" t="str">
        <f>INDEX($AF$5:$AF$24,AT165)</f>
        <v>160~170</v>
      </c>
      <c r="AT166" s="14">
        <f>INDEX($AO$5:$AO$24,AT165)</f>
        <v>123106</v>
      </c>
      <c r="AU166" s="100">
        <v>142</v>
      </c>
      <c r="AV166" s="100">
        <v>11</v>
      </c>
      <c r="AW166" s="21">
        <f t="shared" si="60"/>
        <v>7.586206896551724E-2</v>
      </c>
      <c r="AX166" s="100">
        <f t="shared" ref="AX166:AX174" si="62">INT($AT$166*AW166)</f>
        <v>9339</v>
      </c>
      <c r="AY166" s="100">
        <f>SUM(AX$5:AX166)</f>
        <v>878544</v>
      </c>
    </row>
    <row r="167" spans="9:51" ht="16.5" x14ac:dyDescent="0.2">
      <c r="I167" s="32">
        <v>130</v>
      </c>
      <c r="J167" s="14">
        <f t="shared" ref="J167:J230" si="63">INDEX($A$13:$A$34,INT((I167-1)/21)+1)</f>
        <v>1102007</v>
      </c>
      <c r="K167" s="14">
        <f t="shared" ref="K167:K230" si="64">VLOOKUP(J167,$A$13:$D$34,3)</f>
        <v>4</v>
      </c>
      <c r="L167" s="14">
        <f t="shared" ref="L167:L230" si="65">MOD((I167-1),21)+1</f>
        <v>4</v>
      </c>
      <c r="M167" s="14" t="str">
        <f t="shared" ref="M167:M230" si="66">INDEX($J$2:$L$2,INDEX($E$13:$E$34,INT((I167-1)/21)+1))</f>
        <v>蓝</v>
      </c>
      <c r="N167" s="14" t="str">
        <f t="shared" si="50"/>
        <v>金币</v>
      </c>
      <c r="O167" s="14">
        <f>IF(L167&gt;1,INDEX(挂机升级突破!$BG$49:$BG$69,卡牌消耗!L167),"")</f>
        <v>0</v>
      </c>
      <c r="P167" s="14" t="s">
        <v>253</v>
      </c>
      <c r="Q167" s="14">
        <f>ROUND(INDEX(挂机升级突破!$AT$65:$BA$85,卡牌消耗!$L167,MATCH(卡牌消耗!P167,挂机升级突破!$AT$63:$BC$63,0))*INDEX($B$5:$F$5,K167)/5,0)*5</f>
        <v>0</v>
      </c>
      <c r="R167" s="14"/>
      <c r="S167" s="14"/>
      <c r="T167" s="14" t="str">
        <f>IF(INDEX(挂机升级突破!$AS$65:$AS$85,卡牌消耗!L167)&gt;0,"灵玉","")</f>
        <v/>
      </c>
      <c r="U167" s="14" t="str">
        <f>IF(INDEX(挂机升级突破!$AS$65:$AS$85,卡牌消耗!L167)&gt;0,INDEX(挂机升级突破!$BD$80:$BD$85,卡牌消耗!L167),"")</f>
        <v/>
      </c>
      <c r="W167" s="72">
        <v>130</v>
      </c>
      <c r="X167" s="72">
        <f t="shared" ref="X167:X227" si="67">INT((W167-1)/5+1)</f>
        <v>26</v>
      </c>
      <c r="Y167" s="72">
        <f t="shared" ref="Y167:Y227" si="68">INDEX($A$38:$A$75,X167)</f>
        <v>1102010</v>
      </c>
      <c r="Z167" s="72">
        <f t="shared" ref="Z167:Z212" si="69">MOD(W167-1,5)+1</f>
        <v>5</v>
      </c>
      <c r="AA167" s="72" t="s">
        <v>682</v>
      </c>
      <c r="AB167" s="14">
        <f t="shared" ref="AB167:AB212" si="70">INDEX($N$13:$Q$17,Z167,INDEX($C$38:$C$75,X167)-1)</f>
        <v>1498743.75</v>
      </c>
      <c r="AC167" s="72" t="str">
        <f t="shared" ref="AC167:AC212" si="71">INDEX($B$38:$B$75,X167)&amp;"碎片"</f>
        <v>张郃碎片</v>
      </c>
      <c r="AD167" s="14">
        <f t="shared" si="61"/>
        <v>320</v>
      </c>
      <c r="AS167" s="100" t="s">
        <v>520</v>
      </c>
      <c r="AT167" s="14">
        <f>INDEX($AP$5:$AP$24,AT165)</f>
        <v>12</v>
      </c>
      <c r="AU167" s="100">
        <v>143</v>
      </c>
      <c r="AV167" s="100">
        <v>12</v>
      </c>
      <c r="AW167" s="21">
        <f t="shared" si="60"/>
        <v>8.2758620689655171E-2</v>
      </c>
      <c r="AX167" s="100">
        <f t="shared" si="62"/>
        <v>10188</v>
      </c>
      <c r="AY167" s="100">
        <f>SUM(AX$5:AX167)</f>
        <v>888732</v>
      </c>
    </row>
    <row r="168" spans="9:51" ht="16.5" x14ac:dyDescent="0.2">
      <c r="I168" s="32">
        <v>131</v>
      </c>
      <c r="J168" s="14">
        <f t="shared" si="63"/>
        <v>1102007</v>
      </c>
      <c r="K168" s="14">
        <f t="shared" si="64"/>
        <v>4</v>
      </c>
      <c r="L168" s="14">
        <f t="shared" si="65"/>
        <v>5</v>
      </c>
      <c r="M168" s="14" t="str">
        <f t="shared" si="66"/>
        <v>蓝</v>
      </c>
      <c r="N168" s="14" t="str">
        <f t="shared" si="50"/>
        <v>金币</v>
      </c>
      <c r="O168" s="14">
        <f>IF(L168&gt;1,INDEX(挂机升级突破!$BG$49:$BG$69,卡牌消耗!L168),"")</f>
        <v>0</v>
      </c>
      <c r="P168" s="14" t="s">
        <v>253</v>
      </c>
      <c r="Q168" s="14">
        <f>ROUND(INDEX(挂机升级突破!$AT$65:$BA$85,卡牌消耗!$L168,MATCH(卡牌消耗!P168,挂机升级突破!$AT$63:$BC$63,0))*INDEX($B$5:$F$5,K168)/5,0)*5</f>
        <v>0</v>
      </c>
      <c r="R168" s="14" t="s">
        <v>805</v>
      </c>
      <c r="S168" s="14">
        <f>ROUND(INDEX(挂机升级突破!$AT$65:$BC$85,L168,MATCH(R168,挂机升级突破!$AT$63:$BC$63,0))*INDEX($B$5:$F$5,K168)/5,0)*5</f>
        <v>0</v>
      </c>
      <c r="T168" s="14" t="str">
        <f>IF(INDEX(挂机升级突破!$AS$65:$AS$85,卡牌消耗!L168)&gt;0,"灵玉","")</f>
        <v/>
      </c>
      <c r="U168" s="14" t="str">
        <f>IF(INDEX(挂机升级突破!$AS$65:$AS$85,卡牌消耗!L168)&gt;0,INDEX(挂机升级突破!$BD$80:$BD$85,卡牌消耗!L168),"")</f>
        <v/>
      </c>
      <c r="W168" s="72">
        <v>131</v>
      </c>
      <c r="X168" s="72">
        <f t="shared" si="67"/>
        <v>27</v>
      </c>
      <c r="Y168" s="72">
        <f t="shared" si="68"/>
        <v>1102011</v>
      </c>
      <c r="Z168" s="72">
        <f t="shared" si="69"/>
        <v>1</v>
      </c>
      <c r="AA168" s="72" t="s">
        <v>682</v>
      </c>
      <c r="AB168" s="14">
        <f t="shared" si="70"/>
        <v>116737.5</v>
      </c>
      <c r="AC168" s="72" t="str">
        <f t="shared" si="71"/>
        <v>张飞碎片</v>
      </c>
      <c r="AD168" s="14">
        <f t="shared" si="61"/>
        <v>80</v>
      </c>
      <c r="AS168" s="15"/>
      <c r="AT168" s="14">
        <f>SUM(AV165:AV174)</f>
        <v>145</v>
      </c>
      <c r="AU168" s="100">
        <v>144</v>
      </c>
      <c r="AV168" s="100">
        <v>13</v>
      </c>
      <c r="AW168" s="21">
        <f t="shared" si="60"/>
        <v>8.9655172413793102E-2</v>
      </c>
      <c r="AX168" s="100">
        <f t="shared" si="62"/>
        <v>11037</v>
      </c>
      <c r="AY168" s="100">
        <f>SUM(AX$5:AX168)</f>
        <v>899769</v>
      </c>
    </row>
    <row r="169" spans="9:51" ht="16.5" x14ac:dyDescent="0.2">
      <c r="I169" s="32">
        <v>132</v>
      </c>
      <c r="J169" s="14">
        <f t="shared" si="63"/>
        <v>1102007</v>
      </c>
      <c r="K169" s="14">
        <f t="shared" si="64"/>
        <v>4</v>
      </c>
      <c r="L169" s="14">
        <f t="shared" si="65"/>
        <v>6</v>
      </c>
      <c r="M169" s="14" t="str">
        <f t="shared" si="66"/>
        <v>蓝</v>
      </c>
      <c r="N169" s="14" t="str">
        <f t="shared" si="50"/>
        <v>金币</v>
      </c>
      <c r="O169" s="14">
        <f>IF(L169&gt;1,INDEX(挂机升级突破!$BG$49:$BG$69,卡牌消耗!L169),"")</f>
        <v>0</v>
      </c>
      <c r="P169" s="14" t="s">
        <v>253</v>
      </c>
      <c r="Q169" s="14">
        <f>ROUND(INDEX(挂机升级突破!$AT$65:$BA$85,卡牌消耗!$L169,MATCH(卡牌消耗!P169,挂机升级突破!$AT$63:$BC$63,0))*INDEX($B$5:$F$5,K169)/5,0)*5</f>
        <v>25</v>
      </c>
      <c r="R169" s="14" t="s">
        <v>805</v>
      </c>
      <c r="S169" s="14">
        <f>ROUND(INDEX(挂机升级突破!$AT$65:$BC$85,L169,MATCH(R169,挂机升级突破!$AT$63:$BC$63,0))*INDEX($B$5:$F$5,K169)/5,0)*5</f>
        <v>0</v>
      </c>
      <c r="T169" s="14" t="str">
        <f>IF(INDEX(挂机升级突破!$AS$65:$AS$85,卡牌消耗!L169)&gt;0,"灵玉","")</f>
        <v/>
      </c>
      <c r="U169" s="14" t="str">
        <f>IF(INDEX(挂机升级突破!$AS$65:$AS$85,卡牌消耗!L169)&gt;0,INDEX(挂机升级突破!$BD$80:$BD$85,卡牌消耗!L169),"")</f>
        <v/>
      </c>
      <c r="W169" s="72">
        <v>132</v>
      </c>
      <c r="X169" s="72">
        <f t="shared" si="67"/>
        <v>27</v>
      </c>
      <c r="Y169" s="72">
        <f t="shared" si="68"/>
        <v>1102011</v>
      </c>
      <c r="Z169" s="72">
        <f t="shared" si="69"/>
        <v>2</v>
      </c>
      <c r="AA169" s="72" t="s">
        <v>682</v>
      </c>
      <c r="AB169" s="14">
        <f t="shared" si="70"/>
        <v>666262.5</v>
      </c>
      <c r="AC169" s="72" t="str">
        <f t="shared" si="71"/>
        <v>张飞碎片</v>
      </c>
      <c r="AD169" s="14">
        <f t="shared" si="61"/>
        <v>80</v>
      </c>
      <c r="AU169" s="100">
        <v>145</v>
      </c>
      <c r="AV169" s="100">
        <v>14</v>
      </c>
      <c r="AW169" s="21">
        <f t="shared" si="60"/>
        <v>9.6551724137931033E-2</v>
      </c>
      <c r="AX169" s="100">
        <f t="shared" si="62"/>
        <v>11886</v>
      </c>
      <c r="AY169" s="100">
        <f>SUM(AX$5:AX169)</f>
        <v>911655</v>
      </c>
    </row>
    <row r="170" spans="9:51" ht="16.5" x14ac:dyDescent="0.2">
      <c r="I170" s="32">
        <v>133</v>
      </c>
      <c r="J170" s="14">
        <f t="shared" si="63"/>
        <v>1102007</v>
      </c>
      <c r="K170" s="14">
        <f t="shared" si="64"/>
        <v>4</v>
      </c>
      <c r="L170" s="14">
        <f t="shared" si="65"/>
        <v>7</v>
      </c>
      <c r="M170" s="14" t="str">
        <f t="shared" si="66"/>
        <v>蓝</v>
      </c>
      <c r="N170" s="14" t="str">
        <f t="shared" si="50"/>
        <v>金币</v>
      </c>
      <c r="O170" s="14">
        <f>IF(L170&gt;1,INDEX(挂机升级突破!$BG$49:$BG$69,卡牌消耗!L170),"")</f>
        <v>0</v>
      </c>
      <c r="P170" s="14" t="s">
        <v>254</v>
      </c>
      <c r="Q170" s="14">
        <f>ROUND(INDEX(挂机升级突破!$AT$65:$BA$85,卡牌消耗!$L170,MATCH(卡牌消耗!P170,挂机升级突破!$AT$63:$BC$63,0))*INDEX($B$5:$F$5,K170)/5,0)*5</f>
        <v>0</v>
      </c>
      <c r="R170" s="14" t="s">
        <v>805</v>
      </c>
      <c r="S170" s="14">
        <f>ROUND(INDEX(挂机升级突破!$AT$65:$BC$85,L170,MATCH(R170,挂机升级突破!$AT$63:$BC$63,0))*INDEX($B$5:$F$5,K170)/5,0)*5</f>
        <v>0</v>
      </c>
      <c r="T170" s="14" t="str">
        <f>IF(INDEX(挂机升级突破!$AS$65:$AS$85,卡牌消耗!L170)&gt;0,"灵玉","")</f>
        <v/>
      </c>
      <c r="U170" s="14" t="str">
        <f>IF(INDEX(挂机升级突破!$AS$65:$AS$85,卡牌消耗!L170)&gt;0,INDEX(挂机升级突破!$BD$80:$BD$85,卡牌消耗!L170),"")</f>
        <v/>
      </c>
      <c r="W170" s="72">
        <v>133</v>
      </c>
      <c r="X170" s="72">
        <f t="shared" si="67"/>
        <v>27</v>
      </c>
      <c r="Y170" s="72">
        <f t="shared" si="68"/>
        <v>1102011</v>
      </c>
      <c r="Z170" s="72">
        <f t="shared" si="69"/>
        <v>3</v>
      </c>
      <c r="AA170" s="72" t="s">
        <v>682</v>
      </c>
      <c r="AB170" s="14">
        <f t="shared" si="70"/>
        <v>675637.5</v>
      </c>
      <c r="AC170" s="72" t="str">
        <f t="shared" si="71"/>
        <v>张飞碎片</v>
      </c>
      <c r="AD170" s="14">
        <f t="shared" si="61"/>
        <v>160</v>
      </c>
      <c r="AU170" s="100">
        <v>146</v>
      </c>
      <c r="AV170" s="100">
        <v>15</v>
      </c>
      <c r="AW170" s="21">
        <f t="shared" si="60"/>
        <v>0.10344827586206896</v>
      </c>
      <c r="AX170" s="100">
        <f t="shared" si="62"/>
        <v>12735</v>
      </c>
      <c r="AY170" s="100">
        <f>SUM(AX$5:AX170)</f>
        <v>924390</v>
      </c>
    </row>
    <row r="171" spans="9:51" ht="16.5" x14ac:dyDescent="0.2">
      <c r="I171" s="32">
        <v>134</v>
      </c>
      <c r="J171" s="14">
        <f t="shared" si="63"/>
        <v>1102007</v>
      </c>
      <c r="K171" s="14">
        <f t="shared" si="64"/>
        <v>4</v>
      </c>
      <c r="L171" s="14">
        <f t="shared" si="65"/>
        <v>8</v>
      </c>
      <c r="M171" s="14" t="str">
        <f t="shared" si="66"/>
        <v>蓝</v>
      </c>
      <c r="N171" s="14" t="str">
        <f t="shared" si="50"/>
        <v>金币</v>
      </c>
      <c r="O171" s="14">
        <f>IF(L171&gt;1,INDEX(挂机升级突破!$BG$49:$BG$69,卡牌消耗!L171),"")</f>
        <v>0</v>
      </c>
      <c r="P171" s="14" t="s">
        <v>254</v>
      </c>
      <c r="Q171" s="14">
        <f>ROUND(INDEX(挂机升级突破!$AT$65:$BA$85,卡牌消耗!$L171,MATCH(卡牌消耗!P171,挂机升级突破!$AT$63:$BC$63,0))*INDEX($B$5:$F$5,K171)/5,0)*5</f>
        <v>0</v>
      </c>
      <c r="R171" s="14" t="s">
        <v>805</v>
      </c>
      <c r="S171" s="14">
        <f>ROUND(INDEX(挂机升级突破!$AT$65:$BC$85,L171,MATCH(R171,挂机升级突破!$AT$63:$BC$63,0))*INDEX($B$5:$F$5,K171)/5,0)*5</f>
        <v>10</v>
      </c>
      <c r="T171" s="14" t="str">
        <f>IF(INDEX(挂机升级突破!$AS$65:$AS$85,卡牌消耗!L171)&gt;0,"灵玉","")</f>
        <v/>
      </c>
      <c r="U171" s="14" t="str">
        <f>IF(INDEX(挂机升级突破!$AS$65:$AS$85,卡牌消耗!L171)&gt;0,INDEX(挂机升级突破!$BD$80:$BD$85,卡牌消耗!L171),"")</f>
        <v/>
      </c>
      <c r="W171" s="72">
        <v>134</v>
      </c>
      <c r="X171" s="72">
        <f t="shared" si="67"/>
        <v>27</v>
      </c>
      <c r="Y171" s="72">
        <f t="shared" si="68"/>
        <v>1102011</v>
      </c>
      <c r="Z171" s="72">
        <f t="shared" si="69"/>
        <v>4</v>
      </c>
      <c r="AA171" s="72" t="s">
        <v>682</v>
      </c>
      <c r="AB171" s="14">
        <f t="shared" si="70"/>
        <v>943293.75</v>
      </c>
      <c r="AC171" s="72" t="str">
        <f t="shared" si="71"/>
        <v>张飞碎片</v>
      </c>
      <c r="AD171" s="14">
        <f t="shared" si="61"/>
        <v>240</v>
      </c>
      <c r="AU171" s="100">
        <v>147</v>
      </c>
      <c r="AV171" s="100">
        <v>16</v>
      </c>
      <c r="AW171" s="21">
        <f t="shared" si="60"/>
        <v>0.1103448275862069</v>
      </c>
      <c r="AX171" s="100">
        <f t="shared" si="62"/>
        <v>13584</v>
      </c>
      <c r="AY171" s="100">
        <f>SUM(AX$5:AX171)</f>
        <v>937974</v>
      </c>
    </row>
    <row r="172" spans="9:51" ht="16.5" x14ac:dyDescent="0.2">
      <c r="I172" s="32">
        <v>135</v>
      </c>
      <c r="J172" s="14">
        <f t="shared" si="63"/>
        <v>1102007</v>
      </c>
      <c r="K172" s="14">
        <f t="shared" si="64"/>
        <v>4</v>
      </c>
      <c r="L172" s="14">
        <f t="shared" si="65"/>
        <v>9</v>
      </c>
      <c r="M172" s="14" t="str">
        <f t="shared" si="66"/>
        <v>蓝</v>
      </c>
      <c r="N172" s="14" t="str">
        <f t="shared" si="50"/>
        <v>金币</v>
      </c>
      <c r="O172" s="14">
        <f>IF(L172&gt;1,INDEX(挂机升级突破!$BG$49:$BG$69,卡牌消耗!L172),"")</f>
        <v>0</v>
      </c>
      <c r="P172" s="14" t="s">
        <v>254</v>
      </c>
      <c r="Q172" s="14">
        <f>ROUND(INDEX(挂机升级突破!$AT$65:$BA$85,卡牌消耗!$L172,MATCH(卡牌消耗!P172,挂机升级突破!$AT$63:$BC$63,0))*INDEX($B$5:$F$5,K172)/5,0)*5</f>
        <v>0</v>
      </c>
      <c r="R172" s="14" t="s">
        <v>806</v>
      </c>
      <c r="S172" s="14">
        <f>ROUND(INDEX(挂机升级突破!$AT$65:$BC$85,L172,MATCH(R172,挂机升级突破!$AT$63:$BC$63,0))*INDEX($B$5:$F$5,K172)/5,0)*5</f>
        <v>0</v>
      </c>
      <c r="T172" s="14" t="str">
        <f>IF(INDEX(挂机升级突破!$AS$65:$AS$85,卡牌消耗!L172)&gt;0,"灵玉","")</f>
        <v/>
      </c>
      <c r="U172" s="14" t="str">
        <f>IF(INDEX(挂机升级突破!$AS$65:$AS$85,卡牌消耗!L172)&gt;0,INDEX(挂机升级突破!$BD$80:$BD$85,卡牌消耗!L172),"")</f>
        <v/>
      </c>
      <c r="W172" s="72">
        <v>135</v>
      </c>
      <c r="X172" s="72">
        <f t="shared" si="67"/>
        <v>27</v>
      </c>
      <c r="Y172" s="72">
        <f t="shared" si="68"/>
        <v>1102011</v>
      </c>
      <c r="Z172" s="72">
        <f t="shared" si="69"/>
        <v>5</v>
      </c>
      <c r="AA172" s="72" t="s">
        <v>682</v>
      </c>
      <c r="AB172" s="14">
        <f t="shared" si="70"/>
        <v>1498743.75</v>
      </c>
      <c r="AC172" s="72" t="str">
        <f t="shared" si="71"/>
        <v>张飞碎片</v>
      </c>
      <c r="AD172" s="14">
        <f t="shared" si="61"/>
        <v>320</v>
      </c>
      <c r="AU172" s="100">
        <v>148</v>
      </c>
      <c r="AV172" s="100">
        <v>17</v>
      </c>
      <c r="AW172" s="21">
        <f t="shared" si="60"/>
        <v>0.11724137931034483</v>
      </c>
      <c r="AX172" s="100">
        <f t="shared" si="62"/>
        <v>14433</v>
      </c>
      <c r="AY172" s="100">
        <f>SUM(AX$5:AX172)</f>
        <v>952407</v>
      </c>
    </row>
    <row r="173" spans="9:51" ht="16.5" x14ac:dyDescent="0.2">
      <c r="I173" s="32">
        <v>136</v>
      </c>
      <c r="J173" s="14">
        <f t="shared" si="63"/>
        <v>1102007</v>
      </c>
      <c r="K173" s="14">
        <f t="shared" si="64"/>
        <v>4</v>
      </c>
      <c r="L173" s="14">
        <f t="shared" si="65"/>
        <v>10</v>
      </c>
      <c r="M173" s="14" t="str">
        <f t="shared" si="66"/>
        <v>蓝</v>
      </c>
      <c r="N173" s="14" t="str">
        <f t="shared" si="50"/>
        <v>金币</v>
      </c>
      <c r="O173" s="14">
        <f>IF(L173&gt;1,INDEX(挂机升级突破!$BG$49:$BG$69,卡牌消耗!L173),"")</f>
        <v>0</v>
      </c>
      <c r="P173" s="14" t="s">
        <v>254</v>
      </c>
      <c r="Q173" s="14">
        <f>ROUND(INDEX(挂机升级突破!$AT$65:$BA$85,卡牌消耗!$L173,MATCH(卡牌消耗!P173,挂机升级突破!$AT$63:$BC$63,0))*INDEX($B$5:$F$5,K173)/5,0)*5</f>
        <v>0</v>
      </c>
      <c r="R173" s="14" t="s">
        <v>806</v>
      </c>
      <c r="S173" s="14">
        <f>ROUND(INDEX(挂机升级突破!$AT$65:$BC$85,L173,MATCH(R173,挂机升级突破!$AT$63:$BC$63,0))*INDEX($B$5:$F$5,K173)/5,0)*5</f>
        <v>0</v>
      </c>
      <c r="T173" s="14" t="str">
        <f>IF(INDEX(挂机升级突破!$AS$65:$AS$85,卡牌消耗!L173)&gt;0,"灵玉","")</f>
        <v/>
      </c>
      <c r="U173" s="14" t="str">
        <f>IF(INDEX(挂机升级突破!$AS$65:$AS$85,卡牌消耗!L173)&gt;0,INDEX(挂机升级突破!$BD$80:$BD$85,卡牌消耗!L173),"")</f>
        <v/>
      </c>
      <c r="W173" s="72">
        <v>136</v>
      </c>
      <c r="X173" s="72">
        <f t="shared" si="67"/>
        <v>28</v>
      </c>
      <c r="Y173" s="72">
        <f t="shared" si="68"/>
        <v>1102012</v>
      </c>
      <c r="Z173" s="72">
        <f t="shared" si="69"/>
        <v>1</v>
      </c>
      <c r="AA173" s="72" t="s">
        <v>682</v>
      </c>
      <c r="AB173" s="14">
        <f t="shared" si="70"/>
        <v>116737.5</v>
      </c>
      <c r="AC173" s="72" t="str">
        <f t="shared" si="71"/>
        <v>夏侯惇碎片</v>
      </c>
      <c r="AD173" s="14">
        <f t="shared" si="61"/>
        <v>80</v>
      </c>
      <c r="AU173" s="100">
        <v>149</v>
      </c>
      <c r="AV173" s="100">
        <v>18</v>
      </c>
      <c r="AW173" s="21">
        <f t="shared" si="60"/>
        <v>0.12413793103448276</v>
      </c>
      <c r="AX173" s="100">
        <f t="shared" si="62"/>
        <v>15282</v>
      </c>
      <c r="AY173" s="100">
        <f>SUM(AX$5:AX173)</f>
        <v>967689</v>
      </c>
    </row>
    <row r="174" spans="9:51" ht="16.5" x14ac:dyDescent="0.2">
      <c r="I174" s="32">
        <v>137</v>
      </c>
      <c r="J174" s="14">
        <f t="shared" si="63"/>
        <v>1102007</v>
      </c>
      <c r="K174" s="14">
        <f t="shared" si="64"/>
        <v>4</v>
      </c>
      <c r="L174" s="14">
        <f t="shared" si="65"/>
        <v>11</v>
      </c>
      <c r="M174" s="14" t="str">
        <f t="shared" si="66"/>
        <v>蓝</v>
      </c>
      <c r="N174" s="14" t="str">
        <f t="shared" si="50"/>
        <v>金币</v>
      </c>
      <c r="O174" s="14">
        <f>IF(L174&gt;1,INDEX(挂机升级突破!$BG$49:$BG$69,卡牌消耗!L174),"")</f>
        <v>0</v>
      </c>
      <c r="P174" s="14" t="s">
        <v>255</v>
      </c>
      <c r="Q174" s="14">
        <f>ROUND(INDEX(挂机升级突破!$AT$65:$BA$85,卡牌消耗!$L174,MATCH(卡牌消耗!P174,挂机升级突破!$AT$63:$BC$63,0))*INDEX($B$5:$F$5,K174)/5,0)*5</f>
        <v>0</v>
      </c>
      <c r="R174" s="14" t="s">
        <v>806</v>
      </c>
      <c r="S174" s="14">
        <f>ROUND(INDEX(挂机升级突破!$AT$65:$BC$85,L174,MATCH(R174,挂机升级突破!$AT$63:$BC$63,0))*INDEX($B$5:$F$5,K174)/5,0)*5</f>
        <v>0</v>
      </c>
      <c r="T174" s="14" t="str">
        <f>IF(INDEX(挂机升级突破!$AS$65:$AS$85,卡牌消耗!L174)&gt;0,"灵玉","")</f>
        <v/>
      </c>
      <c r="U174" s="14" t="str">
        <f>IF(INDEX(挂机升级突破!$AS$65:$AS$85,卡牌消耗!L174)&gt;0,INDEX(挂机升级突破!$BD$80:$BD$85,卡牌消耗!L174),"")</f>
        <v/>
      </c>
      <c r="W174" s="72">
        <v>137</v>
      </c>
      <c r="X174" s="72">
        <f t="shared" si="67"/>
        <v>28</v>
      </c>
      <c r="Y174" s="72">
        <f t="shared" si="68"/>
        <v>1102012</v>
      </c>
      <c r="Z174" s="72">
        <f t="shared" si="69"/>
        <v>2</v>
      </c>
      <c r="AA174" s="72" t="s">
        <v>682</v>
      </c>
      <c r="AB174" s="14">
        <f t="shared" si="70"/>
        <v>666262.5</v>
      </c>
      <c r="AC174" s="72" t="str">
        <f t="shared" si="71"/>
        <v>夏侯惇碎片</v>
      </c>
      <c r="AD174" s="14">
        <f t="shared" si="61"/>
        <v>80</v>
      </c>
      <c r="AU174" s="100">
        <v>150</v>
      </c>
      <c r="AV174" s="100">
        <v>19</v>
      </c>
      <c r="AW174" s="21">
        <f t="shared" si="60"/>
        <v>0.1310344827586207</v>
      </c>
      <c r="AX174" s="100">
        <f t="shared" si="62"/>
        <v>16131</v>
      </c>
      <c r="AY174" s="100">
        <f>SUM(AX$5:AX174)</f>
        <v>983820</v>
      </c>
    </row>
    <row r="175" spans="9:51" ht="16.5" x14ac:dyDescent="0.2">
      <c r="I175" s="32">
        <v>138</v>
      </c>
      <c r="J175" s="14">
        <f t="shared" si="63"/>
        <v>1102007</v>
      </c>
      <c r="K175" s="14">
        <f t="shared" si="64"/>
        <v>4</v>
      </c>
      <c r="L175" s="14">
        <f t="shared" si="65"/>
        <v>12</v>
      </c>
      <c r="M175" s="14" t="str">
        <f t="shared" si="66"/>
        <v>蓝</v>
      </c>
      <c r="N175" s="14" t="str">
        <f t="shared" si="50"/>
        <v>金币</v>
      </c>
      <c r="O175" s="14">
        <f>IF(L175&gt;1,INDEX(挂机升级突破!$BG$49:$BG$69,卡牌消耗!L175),"")</f>
        <v>0</v>
      </c>
      <c r="P175" s="14" t="s">
        <v>255</v>
      </c>
      <c r="Q175" s="14">
        <f>ROUND(INDEX(挂机升级突破!$AT$65:$BA$85,卡牌消耗!$L175,MATCH(卡牌消耗!P175,挂机升级突破!$AT$63:$BC$63,0))*INDEX($B$5:$F$5,K175)/5,0)*5</f>
        <v>0</v>
      </c>
      <c r="R175" s="14" t="s">
        <v>806</v>
      </c>
      <c r="S175" s="14">
        <f>ROUND(INDEX(挂机升级突破!$AT$65:$BC$85,L175,MATCH(R175,挂机升级突破!$AT$63:$BC$63,0))*INDEX($B$5:$F$5,K175)/5,0)*5</f>
        <v>0</v>
      </c>
      <c r="T175" s="14" t="str">
        <f>IF(INDEX(挂机升级突破!$AS$65:$AS$85,卡牌消耗!L175)&gt;0,"灵玉","")</f>
        <v/>
      </c>
      <c r="U175" s="14" t="str">
        <f>IF(INDEX(挂机升级突破!$AS$65:$AS$85,卡牌消耗!L175)&gt;0,INDEX(挂机升级突破!$BD$80:$BD$85,卡牌消耗!L175),"")</f>
        <v/>
      </c>
      <c r="W175" s="72">
        <v>138</v>
      </c>
      <c r="X175" s="72">
        <f t="shared" si="67"/>
        <v>28</v>
      </c>
      <c r="Y175" s="72">
        <f t="shared" si="68"/>
        <v>1102012</v>
      </c>
      <c r="Z175" s="72">
        <f t="shared" si="69"/>
        <v>3</v>
      </c>
      <c r="AA175" s="72" t="s">
        <v>682</v>
      </c>
      <c r="AB175" s="14">
        <f t="shared" si="70"/>
        <v>675637.5</v>
      </c>
      <c r="AC175" s="72" t="str">
        <f t="shared" si="71"/>
        <v>夏侯惇碎片</v>
      </c>
      <c r="AD175" s="14">
        <f t="shared" si="61"/>
        <v>160</v>
      </c>
      <c r="AS175" s="100" t="s">
        <v>130</v>
      </c>
      <c r="AT175" s="100">
        <v>18</v>
      </c>
      <c r="AU175" s="100">
        <v>141</v>
      </c>
      <c r="AV175" s="100">
        <v>10</v>
      </c>
      <c r="AW175" s="21">
        <f t="shared" ref="AW175:AW184" si="72">AV175/AT$148</f>
        <v>6.8965517241379309E-2</v>
      </c>
      <c r="AX175" s="100">
        <f>INT($AT$176*AW175)</f>
        <v>8892</v>
      </c>
      <c r="AY175" s="100">
        <f>SUM(AX$5:AX175)</f>
        <v>992712</v>
      </c>
    </row>
    <row r="176" spans="9:51" ht="16.5" x14ac:dyDescent="0.2">
      <c r="I176" s="32">
        <v>139</v>
      </c>
      <c r="J176" s="14">
        <f t="shared" si="63"/>
        <v>1102007</v>
      </c>
      <c r="K176" s="14">
        <f t="shared" si="64"/>
        <v>4</v>
      </c>
      <c r="L176" s="14">
        <f t="shared" si="65"/>
        <v>13</v>
      </c>
      <c r="M176" s="14" t="str">
        <f t="shared" si="66"/>
        <v>蓝</v>
      </c>
      <c r="N176" s="14" t="str">
        <f t="shared" si="50"/>
        <v>金币</v>
      </c>
      <c r="O176" s="14">
        <f>IF(L176&gt;1,INDEX(挂机升级突破!$BG$49:$BG$69,卡牌消耗!L176),"")</f>
        <v>0</v>
      </c>
      <c r="P176" s="14" t="s">
        <v>255</v>
      </c>
      <c r="Q176" s="14">
        <f>ROUND(INDEX(挂机升级突破!$AT$65:$BA$85,卡牌消耗!$L176,MATCH(卡牌消耗!P176,挂机升级突破!$AT$63:$BC$63,0))*INDEX($B$5:$F$5,K176)/5,0)*5</f>
        <v>0</v>
      </c>
      <c r="R176" s="14" t="s">
        <v>807</v>
      </c>
      <c r="S176" s="14">
        <f>ROUND(INDEX(挂机升级突破!$AT$65:$BC$85,L176,MATCH(R176,挂机升级突破!$AT$63:$BC$63,0))*INDEX($B$5:$F$5,K176)/5,0)*5</f>
        <v>0</v>
      </c>
      <c r="T176" s="14" t="str">
        <f>IF(INDEX(挂机升级突破!$AS$65:$AS$85,卡牌消耗!L176)&gt;0,"灵玉","")</f>
        <v/>
      </c>
      <c r="U176" s="14" t="str">
        <f>IF(INDEX(挂机升级突破!$AS$65:$AS$85,卡牌消耗!L176)&gt;0,INDEX(挂机升级突破!$BD$80:$BD$85,卡牌消耗!L176),"")</f>
        <v/>
      </c>
      <c r="W176" s="72">
        <v>139</v>
      </c>
      <c r="X176" s="72">
        <f t="shared" si="67"/>
        <v>28</v>
      </c>
      <c r="Y176" s="72">
        <f t="shared" si="68"/>
        <v>1102012</v>
      </c>
      <c r="Z176" s="72">
        <f t="shared" si="69"/>
        <v>4</v>
      </c>
      <c r="AA176" s="72" t="s">
        <v>682</v>
      </c>
      <c r="AB176" s="14">
        <f t="shared" si="70"/>
        <v>943293.75</v>
      </c>
      <c r="AC176" s="72" t="str">
        <f t="shared" si="71"/>
        <v>夏侯惇碎片</v>
      </c>
      <c r="AD176" s="14">
        <f t="shared" si="61"/>
        <v>240</v>
      </c>
      <c r="AS176" s="14" t="str">
        <f>INDEX($AF$5:$AF$24,AT175)</f>
        <v>170~180</v>
      </c>
      <c r="AT176" s="14">
        <f>INDEX($AO$5:$AO$24,AT175)</f>
        <v>128936</v>
      </c>
      <c r="AU176" s="100">
        <v>142</v>
      </c>
      <c r="AV176" s="100">
        <v>11</v>
      </c>
      <c r="AW176" s="21">
        <f t="shared" si="72"/>
        <v>7.586206896551724E-2</v>
      </c>
      <c r="AX176" s="100">
        <f t="shared" ref="AX176:AX184" si="73">INT($AT$176*AW176)</f>
        <v>9781</v>
      </c>
      <c r="AY176" s="100">
        <f>SUM(AX$5:AX176)</f>
        <v>1002493</v>
      </c>
    </row>
    <row r="177" spans="9:51" ht="16.5" x14ac:dyDescent="0.2">
      <c r="I177" s="32">
        <v>140</v>
      </c>
      <c r="J177" s="14">
        <f t="shared" si="63"/>
        <v>1102007</v>
      </c>
      <c r="K177" s="14">
        <f t="shared" si="64"/>
        <v>4</v>
      </c>
      <c r="L177" s="14">
        <f t="shared" si="65"/>
        <v>14</v>
      </c>
      <c r="M177" s="14" t="str">
        <f t="shared" si="66"/>
        <v>蓝</v>
      </c>
      <c r="N177" s="14" t="str">
        <f t="shared" si="50"/>
        <v>金币</v>
      </c>
      <c r="O177" s="14">
        <f>IF(L177&gt;1,INDEX(挂机升级突破!$BG$49:$BG$69,卡牌消耗!L177),"")</f>
        <v>0</v>
      </c>
      <c r="P177" s="14" t="s">
        <v>255</v>
      </c>
      <c r="Q177" s="14">
        <f>ROUND(INDEX(挂机升级突破!$AT$65:$BA$85,卡牌消耗!$L177,MATCH(卡牌消耗!P177,挂机升级突破!$AT$63:$BC$63,0))*INDEX($B$5:$F$5,K177)/5,0)*5</f>
        <v>0</v>
      </c>
      <c r="R177" s="14" t="s">
        <v>807</v>
      </c>
      <c r="S177" s="14">
        <f>ROUND(INDEX(挂机升级突破!$AT$65:$BC$85,L177,MATCH(R177,挂机升级突破!$AT$63:$BC$63,0))*INDEX($B$5:$F$5,K177)/5,0)*5</f>
        <v>0</v>
      </c>
      <c r="T177" s="14" t="str">
        <f>IF(INDEX(挂机升级突破!$AS$65:$AS$85,卡牌消耗!L177)&gt;0,"灵玉","")</f>
        <v/>
      </c>
      <c r="U177" s="14" t="str">
        <f>IF(INDEX(挂机升级突破!$AS$65:$AS$85,卡牌消耗!L177)&gt;0,INDEX(挂机升级突破!$BD$80:$BD$85,卡牌消耗!L177),"")</f>
        <v/>
      </c>
      <c r="W177" s="72">
        <v>140</v>
      </c>
      <c r="X177" s="72">
        <f t="shared" si="67"/>
        <v>28</v>
      </c>
      <c r="Y177" s="72">
        <f t="shared" si="68"/>
        <v>1102012</v>
      </c>
      <c r="Z177" s="72">
        <f t="shared" si="69"/>
        <v>5</v>
      </c>
      <c r="AA177" s="72" t="s">
        <v>682</v>
      </c>
      <c r="AB177" s="14">
        <f t="shared" si="70"/>
        <v>1498743.75</v>
      </c>
      <c r="AC177" s="72" t="str">
        <f t="shared" si="71"/>
        <v>夏侯惇碎片</v>
      </c>
      <c r="AD177" s="14">
        <f t="shared" si="61"/>
        <v>320</v>
      </c>
      <c r="AS177" s="100" t="s">
        <v>520</v>
      </c>
      <c r="AT177" s="14">
        <f>INDEX($AP$5:$AP$24,AT175)</f>
        <v>13</v>
      </c>
      <c r="AU177" s="100">
        <v>143</v>
      </c>
      <c r="AV177" s="100">
        <v>12</v>
      </c>
      <c r="AW177" s="21">
        <f t="shared" si="72"/>
        <v>8.2758620689655171E-2</v>
      </c>
      <c r="AX177" s="100">
        <f t="shared" si="73"/>
        <v>10670</v>
      </c>
      <c r="AY177" s="100">
        <f>SUM(AX$5:AX177)</f>
        <v>1013163</v>
      </c>
    </row>
    <row r="178" spans="9:51" ht="16.5" x14ac:dyDescent="0.2">
      <c r="I178" s="32">
        <v>141</v>
      </c>
      <c r="J178" s="14">
        <f t="shared" si="63"/>
        <v>1102007</v>
      </c>
      <c r="K178" s="14">
        <f t="shared" si="64"/>
        <v>4</v>
      </c>
      <c r="L178" s="14">
        <f t="shared" si="65"/>
        <v>15</v>
      </c>
      <c r="M178" s="14" t="str">
        <f t="shared" si="66"/>
        <v>蓝</v>
      </c>
      <c r="N178" s="14" t="str">
        <f t="shared" si="50"/>
        <v>金币</v>
      </c>
      <c r="O178" s="14">
        <f>IF(L178&gt;1,INDEX(挂机升级突破!$BG$49:$BG$69,卡牌消耗!L178),"")</f>
        <v>0</v>
      </c>
      <c r="P178" s="14" t="s">
        <v>255</v>
      </c>
      <c r="Q178" s="14">
        <f>ROUND(INDEX(挂机升级突破!$AT$65:$BA$85,卡牌消耗!$L178,MATCH(卡牌消耗!P178,挂机升级突破!$AT$63:$BC$63,0))*INDEX($B$5:$F$5,K178)/5,0)*5</f>
        <v>0</v>
      </c>
      <c r="R178" s="14" t="s">
        <v>807</v>
      </c>
      <c r="S178" s="14">
        <f>ROUND(INDEX(挂机升级突破!$AT$65:$BC$85,L178,MATCH(R178,挂机升级突破!$AT$63:$BC$63,0))*INDEX($B$5:$F$5,K178)/5,0)*5</f>
        <v>0</v>
      </c>
      <c r="T178" s="14" t="str">
        <f>IF(INDEX(挂机升级突破!$AS$65:$AS$85,卡牌消耗!L178)&gt;0,"灵玉","")</f>
        <v/>
      </c>
      <c r="U178" s="14" t="str">
        <f>IF(INDEX(挂机升级突破!$AS$65:$AS$85,卡牌消耗!L178)&gt;0,INDEX(挂机升级突破!$BD$80:$BD$85,卡牌消耗!L178),"")</f>
        <v/>
      </c>
      <c r="W178" s="72">
        <v>141</v>
      </c>
      <c r="X178" s="72">
        <f t="shared" si="67"/>
        <v>29</v>
      </c>
      <c r="Y178" s="72">
        <f t="shared" si="68"/>
        <v>1102013</v>
      </c>
      <c r="Z178" s="72">
        <f t="shared" si="69"/>
        <v>1</v>
      </c>
      <c r="AA178" s="72" t="s">
        <v>682</v>
      </c>
      <c r="AB178" s="14">
        <f t="shared" si="70"/>
        <v>54477.5</v>
      </c>
      <c r="AC178" s="72" t="str">
        <f t="shared" si="71"/>
        <v>塞伯罗斯碎片</v>
      </c>
      <c r="AD178" s="14">
        <f t="shared" si="61"/>
        <v>20</v>
      </c>
      <c r="AS178" s="15"/>
      <c r="AT178" s="14">
        <f>SUM(AV175:AV184)</f>
        <v>145</v>
      </c>
      <c r="AU178" s="100">
        <v>144</v>
      </c>
      <c r="AV178" s="100">
        <v>13</v>
      </c>
      <c r="AW178" s="21">
        <f t="shared" si="72"/>
        <v>8.9655172413793102E-2</v>
      </c>
      <c r="AX178" s="100">
        <f t="shared" si="73"/>
        <v>11559</v>
      </c>
      <c r="AY178" s="100">
        <f>SUM(AX$5:AX178)</f>
        <v>1024722</v>
      </c>
    </row>
    <row r="179" spans="9:51" ht="16.5" x14ac:dyDescent="0.2">
      <c r="I179" s="32">
        <v>142</v>
      </c>
      <c r="J179" s="14">
        <f t="shared" si="63"/>
        <v>1102007</v>
      </c>
      <c r="K179" s="14">
        <f t="shared" si="64"/>
        <v>4</v>
      </c>
      <c r="L179" s="14">
        <f t="shared" si="65"/>
        <v>16</v>
      </c>
      <c r="M179" s="14" t="str">
        <f t="shared" si="66"/>
        <v>蓝</v>
      </c>
      <c r="N179" s="14" t="str">
        <f t="shared" si="50"/>
        <v>金币</v>
      </c>
      <c r="O179" s="14">
        <f>IF(L179&gt;1,INDEX(挂机升级突破!$BG$49:$BG$69,卡牌消耗!L179),"")</f>
        <v>0</v>
      </c>
      <c r="P179" s="14" t="str">
        <f>IF(L179&gt;1,INDEX(价值概述!$A$4:$A$8,INDEX(挂机升级突破!$AQ$65:$AQ$85,卡牌消耗!L179)),"")</f>
        <v>紫色基础材料</v>
      </c>
      <c r="Q179" s="14">
        <f>ROUND(INDEX(挂机升级突破!$AT$65:$BA$85,卡牌消耗!$L179,MATCH(卡牌消耗!P179,挂机升级突破!$AT$63:$BC$63,0))*INDEX($B$5:$F$5,K179)/5,0)*5</f>
        <v>25</v>
      </c>
      <c r="R179" s="14" t="s">
        <v>807</v>
      </c>
      <c r="S179" s="14">
        <f>ROUND(INDEX(挂机升级突破!$AT$65:$BC$85,L179,MATCH(R179,挂机升级突破!$AT$63:$BC$63,0))*INDEX($B$5:$F$5,K179)/5,0)*5</f>
        <v>0</v>
      </c>
      <c r="T179" s="14" t="str">
        <f>IF(INDEX(挂机升级突破!$AS$65:$AS$85,卡牌消耗!L179)&gt;0,"灵玉","")</f>
        <v/>
      </c>
      <c r="U179" s="14" t="str">
        <f>IF(INDEX(挂机升级突破!$AS$65:$AS$85,卡牌消耗!L179)&gt;0,INDEX(挂机升级突破!$BD$80:$BD$85,卡牌消耗!L179),"")</f>
        <v/>
      </c>
      <c r="W179" s="72">
        <v>142</v>
      </c>
      <c r="X179" s="72">
        <f t="shared" si="67"/>
        <v>29</v>
      </c>
      <c r="Y179" s="72">
        <f t="shared" si="68"/>
        <v>1102013</v>
      </c>
      <c r="Z179" s="72">
        <f t="shared" si="69"/>
        <v>2</v>
      </c>
      <c r="AA179" s="72" t="s">
        <v>682</v>
      </c>
      <c r="AB179" s="14">
        <f t="shared" si="70"/>
        <v>310922.5</v>
      </c>
      <c r="AC179" s="72" t="str">
        <f t="shared" si="71"/>
        <v>塞伯罗斯碎片</v>
      </c>
      <c r="AD179" s="14">
        <f t="shared" si="61"/>
        <v>40</v>
      </c>
      <c r="AU179" s="100">
        <v>145</v>
      </c>
      <c r="AV179" s="100">
        <v>14</v>
      </c>
      <c r="AW179" s="21">
        <f t="shared" si="72"/>
        <v>9.6551724137931033E-2</v>
      </c>
      <c r="AX179" s="100">
        <f t="shared" si="73"/>
        <v>12448</v>
      </c>
      <c r="AY179" s="100">
        <f>SUM(AX$5:AX179)</f>
        <v>1037170</v>
      </c>
    </row>
    <row r="180" spans="9:51" ht="16.5" x14ac:dyDescent="0.2">
      <c r="I180" s="32">
        <v>143</v>
      </c>
      <c r="J180" s="14">
        <f t="shared" si="63"/>
        <v>1102007</v>
      </c>
      <c r="K180" s="14">
        <f t="shared" si="64"/>
        <v>4</v>
      </c>
      <c r="L180" s="14">
        <f t="shared" si="65"/>
        <v>17</v>
      </c>
      <c r="M180" s="14" t="str">
        <f t="shared" si="66"/>
        <v>蓝</v>
      </c>
      <c r="N180" s="14" t="str">
        <f t="shared" si="50"/>
        <v>金币</v>
      </c>
      <c r="O180" s="14">
        <f>IF(L180&gt;1,INDEX(挂机升级突破!$BG$49:$BG$69,卡牌消耗!L180),"")</f>
        <v>0</v>
      </c>
      <c r="P180" s="14" t="str">
        <f>IF(L180&gt;1,INDEX(价值概述!$A$4:$A$8,INDEX(挂机升级突破!$AQ$65:$AQ$85,卡牌消耗!L180)),"")</f>
        <v>紫色基础材料</v>
      </c>
      <c r="Q180" s="14">
        <f>ROUND(INDEX(挂机升级突破!$AT$65:$BA$85,卡牌消耗!$L180,MATCH(卡牌消耗!P180,挂机升级突破!$AT$63:$BC$63,0))*INDEX($B$5:$F$5,K180)/5,0)*5</f>
        <v>40</v>
      </c>
      <c r="R180" s="14" t="s">
        <v>835</v>
      </c>
      <c r="S180" s="14">
        <f>ROUND(INDEX(挂机升级突破!$AT$65:$BC$85,L180,MATCH(R180,挂机升级突破!$AT$63:$BC$63,0))*INDEX($B$5:$F$5,K180)/5,0)*5</f>
        <v>0</v>
      </c>
      <c r="T180" s="14" t="s">
        <v>836</v>
      </c>
      <c r="U180" s="14">
        <f>ROUND(INDEX(挂机升级突破!$AT$65:$BC$85,L180,MATCH(T180,挂机升级突破!$AT$63:$BC$63,0))*INDEX($B$5:$F$5,K180)/5,0)*5</f>
        <v>0</v>
      </c>
      <c r="W180" s="72">
        <v>143</v>
      </c>
      <c r="X180" s="72">
        <f t="shared" si="67"/>
        <v>29</v>
      </c>
      <c r="Y180" s="72">
        <f t="shared" si="68"/>
        <v>1102013</v>
      </c>
      <c r="Z180" s="72">
        <f t="shared" si="69"/>
        <v>3</v>
      </c>
      <c r="AA180" s="72" t="s">
        <v>682</v>
      </c>
      <c r="AB180" s="14">
        <f t="shared" si="70"/>
        <v>315297.5</v>
      </c>
      <c r="AC180" s="72" t="str">
        <f t="shared" si="71"/>
        <v>塞伯罗斯碎片</v>
      </c>
      <c r="AD180" s="14">
        <f t="shared" si="61"/>
        <v>80</v>
      </c>
      <c r="AU180" s="100">
        <v>146</v>
      </c>
      <c r="AV180" s="100">
        <v>15</v>
      </c>
      <c r="AW180" s="21">
        <f t="shared" si="72"/>
        <v>0.10344827586206896</v>
      </c>
      <c r="AX180" s="100">
        <f t="shared" si="73"/>
        <v>13338</v>
      </c>
      <c r="AY180" s="100">
        <f>SUM(AX$5:AX180)</f>
        <v>1050508</v>
      </c>
    </row>
    <row r="181" spans="9:51" ht="16.5" x14ac:dyDescent="0.2">
      <c r="I181" s="32">
        <v>144</v>
      </c>
      <c r="J181" s="14">
        <f t="shared" si="63"/>
        <v>1102007</v>
      </c>
      <c r="K181" s="14">
        <f t="shared" si="64"/>
        <v>4</v>
      </c>
      <c r="L181" s="14">
        <f t="shared" si="65"/>
        <v>18</v>
      </c>
      <c r="M181" s="14" t="str">
        <f t="shared" si="66"/>
        <v>蓝</v>
      </c>
      <c r="N181" s="14" t="str">
        <f t="shared" si="50"/>
        <v>金币</v>
      </c>
      <c r="O181" s="14">
        <f>IF(L181&gt;1,INDEX(挂机升级突破!$BG$49:$BG$69,卡牌消耗!L181),"")</f>
        <v>0</v>
      </c>
      <c r="P181" s="14" t="str">
        <f>IF(L181&gt;1,INDEX(价值概述!$A$4:$A$8,INDEX(挂机升级突破!$AQ$65:$AQ$85,卡牌消耗!L181)),"")</f>
        <v>紫色基础材料</v>
      </c>
      <c r="Q181" s="14">
        <f>ROUND(INDEX(挂机升级突破!$AT$65:$BA$85,卡牌消耗!$L181,MATCH(卡牌消耗!P181,挂机升级突破!$AT$63:$BC$63,0))*INDEX($B$5:$F$5,K181)/5,0)*5</f>
        <v>40</v>
      </c>
      <c r="R181" s="14" t="s">
        <v>835</v>
      </c>
      <c r="S181" s="14">
        <f>ROUND(INDEX(挂机升级突破!$AT$65:$BC$85,L181,MATCH(R181,挂机升级突破!$AT$63:$BC$63,0))*INDEX($B$5:$F$5,K181)/5,0)*5</f>
        <v>0</v>
      </c>
      <c r="T181" s="14" t="s">
        <v>836</v>
      </c>
      <c r="U181" s="14">
        <f>ROUND(INDEX(挂机升级突破!$AT$65:$BC$85,L181,MATCH(T181,挂机升级突破!$AT$63:$BC$63,0))*INDEX($B$5:$F$5,K181)/5,0)*5</f>
        <v>0</v>
      </c>
      <c r="W181" s="72">
        <v>144</v>
      </c>
      <c r="X181" s="72">
        <f t="shared" si="67"/>
        <v>29</v>
      </c>
      <c r="Y181" s="72">
        <f t="shared" si="68"/>
        <v>1102013</v>
      </c>
      <c r="Z181" s="72">
        <f t="shared" si="69"/>
        <v>4</v>
      </c>
      <c r="AA181" s="72" t="s">
        <v>682</v>
      </c>
      <c r="AB181" s="14">
        <f t="shared" si="70"/>
        <v>440203.75</v>
      </c>
      <c r="AC181" s="72" t="str">
        <f t="shared" si="71"/>
        <v>塞伯罗斯碎片</v>
      </c>
      <c r="AD181" s="14">
        <f t="shared" si="61"/>
        <v>120</v>
      </c>
      <c r="AU181" s="100">
        <v>147</v>
      </c>
      <c r="AV181" s="100">
        <v>16</v>
      </c>
      <c r="AW181" s="21">
        <f t="shared" si="72"/>
        <v>0.1103448275862069</v>
      </c>
      <c r="AX181" s="100">
        <f t="shared" si="73"/>
        <v>14227</v>
      </c>
      <c r="AY181" s="100">
        <f>SUM(AX$5:AX181)</f>
        <v>1064735</v>
      </c>
    </row>
    <row r="182" spans="9:51" ht="16.5" x14ac:dyDescent="0.2">
      <c r="I182" s="32">
        <v>145</v>
      </c>
      <c r="J182" s="14">
        <f t="shared" si="63"/>
        <v>1102007</v>
      </c>
      <c r="K182" s="14">
        <f t="shared" si="64"/>
        <v>4</v>
      </c>
      <c r="L182" s="14">
        <f t="shared" si="65"/>
        <v>19</v>
      </c>
      <c r="M182" s="14" t="str">
        <f t="shared" si="66"/>
        <v>蓝</v>
      </c>
      <c r="N182" s="14" t="str">
        <f t="shared" si="50"/>
        <v>金币</v>
      </c>
      <c r="O182" s="14">
        <f>IF(L182&gt;1,INDEX(挂机升级突破!$BG$49:$BG$69,卡牌消耗!L182),"")</f>
        <v>0</v>
      </c>
      <c r="P182" s="14" t="str">
        <f>IF(L182&gt;1,INDEX(价值概述!$A$4:$A$8,INDEX(挂机升级突破!$AQ$65:$AQ$85,卡牌消耗!L182)),"")</f>
        <v>紫色基础材料</v>
      </c>
      <c r="Q182" s="14">
        <f>ROUND(INDEX(挂机升级突破!$AT$65:$BA$85,卡牌消耗!$L182,MATCH(卡牌消耗!P182,挂机升级突破!$AT$63:$BC$63,0))*INDEX($B$5:$F$5,K182)/5,0)*5</f>
        <v>40</v>
      </c>
      <c r="R182" s="14" t="s">
        <v>835</v>
      </c>
      <c r="S182" s="14">
        <f>ROUND(INDEX(挂机升级突破!$AT$65:$BC$85,L182,MATCH(R182,挂机升级突破!$AT$63:$BC$63,0))*INDEX($B$5:$F$5,K182)/5,0)*5</f>
        <v>0</v>
      </c>
      <c r="T182" s="14" t="s">
        <v>836</v>
      </c>
      <c r="U182" s="14">
        <f>ROUND(INDEX(挂机升级突破!$AT$65:$BC$85,L182,MATCH(T182,挂机升级突破!$AT$63:$BC$63,0))*INDEX($B$5:$F$5,K182)/5,0)*5</f>
        <v>0</v>
      </c>
      <c r="W182" s="72">
        <v>145</v>
      </c>
      <c r="X182" s="72">
        <f t="shared" si="67"/>
        <v>29</v>
      </c>
      <c r="Y182" s="72">
        <f t="shared" si="68"/>
        <v>1102013</v>
      </c>
      <c r="Z182" s="72">
        <f t="shared" si="69"/>
        <v>5</v>
      </c>
      <c r="AA182" s="72" t="s">
        <v>682</v>
      </c>
      <c r="AB182" s="14">
        <f t="shared" si="70"/>
        <v>699413.75</v>
      </c>
      <c r="AC182" s="72" t="str">
        <f t="shared" si="71"/>
        <v>塞伯罗斯碎片</v>
      </c>
      <c r="AD182" s="14">
        <f t="shared" si="61"/>
        <v>160</v>
      </c>
      <c r="AU182" s="100">
        <v>148</v>
      </c>
      <c r="AV182" s="100">
        <v>17</v>
      </c>
      <c r="AW182" s="21">
        <f t="shared" si="72"/>
        <v>0.11724137931034483</v>
      </c>
      <c r="AX182" s="100">
        <f t="shared" si="73"/>
        <v>15116</v>
      </c>
      <c r="AY182" s="100">
        <f>SUM(AX$5:AX182)</f>
        <v>1079851</v>
      </c>
    </row>
    <row r="183" spans="9:51" ht="16.5" x14ac:dyDescent="0.2">
      <c r="I183" s="32">
        <v>146</v>
      </c>
      <c r="J183" s="14">
        <f t="shared" si="63"/>
        <v>1102007</v>
      </c>
      <c r="K183" s="14">
        <f t="shared" si="64"/>
        <v>4</v>
      </c>
      <c r="L183" s="14">
        <f t="shared" si="65"/>
        <v>20</v>
      </c>
      <c r="M183" s="14" t="str">
        <f t="shared" si="66"/>
        <v>蓝</v>
      </c>
      <c r="N183" s="14" t="str">
        <f t="shared" si="50"/>
        <v>金币</v>
      </c>
      <c r="O183" s="14">
        <f>IF(L183&gt;1,INDEX(挂机升级突破!$BG$49:$BG$69,卡牌消耗!L183),"")</f>
        <v>0</v>
      </c>
      <c r="P183" s="14" t="str">
        <f>IF(L183&gt;1,INDEX(价值概述!$A$4:$A$8,INDEX(挂机升级突破!$AQ$65:$AQ$85,卡牌消耗!L183)),"")</f>
        <v>紫色基础材料</v>
      </c>
      <c r="Q183" s="14">
        <f>ROUND(INDEX(挂机升级突破!$AT$65:$BA$85,卡牌消耗!$L183,MATCH(卡牌消耗!P183,挂机升级突破!$AT$63:$BC$63,0))*INDEX($B$5:$F$5,K183)/5,0)*5</f>
        <v>65</v>
      </c>
      <c r="R183" s="14" t="s">
        <v>835</v>
      </c>
      <c r="S183" s="14">
        <f>ROUND(INDEX(挂机升级突破!$AT$65:$BC$85,L183,MATCH(R183,挂机升级突破!$AT$63:$BC$63,0))*INDEX($B$5:$F$5,K183)/5,0)*5</f>
        <v>0</v>
      </c>
      <c r="T183" s="14" t="s">
        <v>836</v>
      </c>
      <c r="U183" s="14">
        <f>ROUND(INDEX(挂机升级突破!$AT$65:$BC$85,L183,MATCH(T183,挂机升级突破!$AT$63:$BC$63,0))*INDEX($B$5:$F$5,K183)/5,0)*5</f>
        <v>0</v>
      </c>
      <c r="W183" s="72">
        <v>146</v>
      </c>
      <c r="X183" s="72">
        <f t="shared" si="67"/>
        <v>30</v>
      </c>
      <c r="Y183" s="72">
        <f t="shared" si="68"/>
        <v>1102014</v>
      </c>
      <c r="Z183" s="72">
        <f t="shared" si="69"/>
        <v>1</v>
      </c>
      <c r="AA183" s="72" t="s">
        <v>682</v>
      </c>
      <c r="AB183" s="14">
        <f t="shared" si="70"/>
        <v>116737.5</v>
      </c>
      <c r="AC183" s="72" t="str">
        <f t="shared" si="71"/>
        <v>石灵明碎片</v>
      </c>
      <c r="AD183" s="14">
        <f t="shared" si="61"/>
        <v>80</v>
      </c>
      <c r="AU183" s="100">
        <v>149</v>
      </c>
      <c r="AV183" s="100">
        <v>18</v>
      </c>
      <c r="AW183" s="21">
        <f t="shared" si="72"/>
        <v>0.12413793103448276</v>
      </c>
      <c r="AX183" s="100">
        <f t="shared" si="73"/>
        <v>16005</v>
      </c>
      <c r="AY183" s="100">
        <f>SUM(AX$5:AX183)</f>
        <v>1095856</v>
      </c>
    </row>
    <row r="184" spans="9:51" ht="16.5" x14ac:dyDescent="0.2">
      <c r="I184" s="32">
        <v>147</v>
      </c>
      <c r="J184" s="14">
        <f t="shared" si="63"/>
        <v>1102007</v>
      </c>
      <c r="K184" s="14">
        <f t="shared" si="64"/>
        <v>4</v>
      </c>
      <c r="L184" s="14">
        <f t="shared" si="65"/>
        <v>21</v>
      </c>
      <c r="M184" s="14" t="str">
        <f t="shared" si="66"/>
        <v>蓝</v>
      </c>
      <c r="N184" s="14" t="str">
        <f t="shared" si="50"/>
        <v>金币</v>
      </c>
      <c r="O184" s="14">
        <f>IF(L184&gt;1,INDEX(挂机升级突破!$BG$49:$BG$69,卡牌消耗!L184),"")</f>
        <v>0</v>
      </c>
      <c r="P184" s="14" t="str">
        <f>IF(L184&gt;1,INDEX(价值概述!$A$4:$A$8,INDEX(挂机升级突破!$AQ$65:$AQ$85,卡牌消耗!L184)),"")</f>
        <v>紫色基础材料</v>
      </c>
      <c r="Q184" s="14">
        <f>ROUND(INDEX(挂机升级突破!$AT$65:$BA$85,卡牌消耗!$L184,MATCH(卡牌消耗!P184,挂机升级突破!$AT$63:$BC$63,0))*INDEX($B$5:$F$5,K184)/5,0)*5</f>
        <v>65</v>
      </c>
      <c r="R184" s="14" t="s">
        <v>835</v>
      </c>
      <c r="S184" s="14">
        <f>ROUND(INDEX(挂机升级突破!$AT$65:$BC$85,L184,MATCH(R184,挂机升级突破!$AT$63:$BC$63,0))*INDEX($B$5:$F$5,K184)/5,0)*5</f>
        <v>0</v>
      </c>
      <c r="T184" s="14" t="s">
        <v>836</v>
      </c>
      <c r="U184" s="14">
        <f>ROUND(INDEX(挂机升级突破!$AT$65:$BC$85,L184,MATCH(T184,挂机升级突破!$AT$63:$BC$63,0))*INDEX($B$5:$F$5,K184)/5,0)*5</f>
        <v>0</v>
      </c>
      <c r="W184" s="72">
        <v>147</v>
      </c>
      <c r="X184" s="72">
        <f t="shared" si="67"/>
        <v>30</v>
      </c>
      <c r="Y184" s="72">
        <f t="shared" si="68"/>
        <v>1102014</v>
      </c>
      <c r="Z184" s="72">
        <f t="shared" si="69"/>
        <v>2</v>
      </c>
      <c r="AA184" s="72" t="s">
        <v>682</v>
      </c>
      <c r="AB184" s="14">
        <f t="shared" si="70"/>
        <v>666262.5</v>
      </c>
      <c r="AC184" s="72" t="str">
        <f t="shared" si="71"/>
        <v>石灵明碎片</v>
      </c>
      <c r="AD184" s="14">
        <f t="shared" si="61"/>
        <v>80</v>
      </c>
      <c r="AU184" s="100">
        <v>150</v>
      </c>
      <c r="AV184" s="100">
        <v>19</v>
      </c>
      <c r="AW184" s="21">
        <f t="shared" si="72"/>
        <v>0.1310344827586207</v>
      </c>
      <c r="AX184" s="100">
        <f t="shared" si="73"/>
        <v>16895</v>
      </c>
      <c r="AY184" s="100">
        <f>SUM(AX$5:AX184)</f>
        <v>1112751</v>
      </c>
    </row>
    <row r="185" spans="9:51" ht="16.5" x14ac:dyDescent="0.2">
      <c r="I185" s="32">
        <v>148</v>
      </c>
      <c r="J185" s="14">
        <f t="shared" si="63"/>
        <v>1102008</v>
      </c>
      <c r="K185" s="14">
        <f t="shared" si="64"/>
        <v>4</v>
      </c>
      <c r="L185" s="14">
        <f t="shared" si="65"/>
        <v>1</v>
      </c>
      <c r="M185" s="14" t="str">
        <f t="shared" si="66"/>
        <v>红</v>
      </c>
      <c r="N185" s="14" t="str">
        <f t="shared" si="50"/>
        <v/>
      </c>
      <c r="O185" s="14" t="str">
        <f>IF(L185&gt;1,INDEX(挂机升级突破!$BG$49:$BG$69,卡牌消耗!L185),"")</f>
        <v/>
      </c>
      <c r="P185" s="14" t="str">
        <f>IF(L185&gt;1,INDEX(价值概述!$A$4:$A$8,INDEX(挂机升级突破!$AQ$65:$AQ$85,卡牌消耗!L185)),"")</f>
        <v/>
      </c>
      <c r="Q185" s="14" t="str">
        <f>IF(L185&gt;1,INDEX(挂机升级突破!$AT$65:$AX$85,卡牌消耗!L185,INDEX(挂机升级突破!$AQ$65:$AQ$85,卡牌消耗!L185)),"")</f>
        <v/>
      </c>
      <c r="R185" s="14" t="str">
        <f>IF(INDEX(挂机升级突破!$AR$65:$AR$85,卡牌消耗!L185)&gt;0,INDEX($G$2:$I$2,INDEX(挂机升级突破!$AR$65:$AR$85,卡牌消耗!L185))&amp;M185,"")</f>
        <v/>
      </c>
      <c r="S185" s="14" t="str">
        <f>IF(R185="","",INDEX(挂机升级突破!$AY$65:$BA$85,卡牌消耗!L185,INDEX(挂机升级突破!$AR$65:$AR$85,卡牌消耗!L185)))</f>
        <v/>
      </c>
      <c r="T185" s="14" t="str">
        <f>IF(INDEX(挂机升级突破!$AS$65:$AS$85,卡牌消耗!L185)&gt;0,"灵玉","")</f>
        <v/>
      </c>
      <c r="U185" s="14" t="str">
        <f>IF(INDEX(挂机升级突破!$AS$65:$AS$85,卡牌消耗!L185)&gt;0,INDEX(挂机升级突破!$BD$80:$BD$85,卡牌消耗!L185),"")</f>
        <v/>
      </c>
      <c r="W185" s="72">
        <v>148</v>
      </c>
      <c r="X185" s="72">
        <f t="shared" si="67"/>
        <v>30</v>
      </c>
      <c r="Y185" s="72">
        <f t="shared" si="68"/>
        <v>1102014</v>
      </c>
      <c r="Z185" s="72">
        <f t="shared" si="69"/>
        <v>3</v>
      </c>
      <c r="AA185" s="72" t="s">
        <v>682</v>
      </c>
      <c r="AB185" s="14">
        <f t="shared" si="70"/>
        <v>675637.5</v>
      </c>
      <c r="AC185" s="72" t="str">
        <f t="shared" si="71"/>
        <v>石灵明碎片</v>
      </c>
      <c r="AD185" s="14">
        <f t="shared" si="61"/>
        <v>160</v>
      </c>
      <c r="AS185" s="100" t="s">
        <v>130</v>
      </c>
      <c r="AT185" s="100">
        <v>19</v>
      </c>
      <c r="AU185" s="100">
        <v>141</v>
      </c>
      <c r="AV185" s="100">
        <v>10</v>
      </c>
      <c r="AW185" s="21">
        <f t="shared" ref="AW185:AW194" si="74">AV185/AT$148</f>
        <v>6.8965517241379309E-2</v>
      </c>
      <c r="AX185" s="100">
        <f>INT($AT$186*AW185)</f>
        <v>9175</v>
      </c>
      <c r="AY185" s="100">
        <f>SUM(AX$5:AX185)</f>
        <v>1121926</v>
      </c>
    </row>
    <row r="186" spans="9:51" ht="16.5" x14ac:dyDescent="0.2">
      <c r="I186" s="32">
        <v>149</v>
      </c>
      <c r="J186" s="14">
        <f t="shared" si="63"/>
        <v>1102008</v>
      </c>
      <c r="K186" s="14">
        <f t="shared" si="64"/>
        <v>4</v>
      </c>
      <c r="L186" s="14">
        <f t="shared" si="65"/>
        <v>2</v>
      </c>
      <c r="M186" s="14" t="str">
        <f t="shared" si="66"/>
        <v>红</v>
      </c>
      <c r="N186" s="14" t="str">
        <f t="shared" si="50"/>
        <v>金币</v>
      </c>
      <c r="O186" s="14">
        <f>IF(L186&gt;1,INDEX(挂机升级突破!$BG$49:$BG$69,卡牌消耗!L186),"")</f>
        <v>0</v>
      </c>
      <c r="P186" s="14" t="s">
        <v>252</v>
      </c>
      <c r="Q186" s="14">
        <f>ROUND(INDEX(挂机升级突破!$AT$65:$BA$85,卡牌消耗!$L186,MATCH(卡牌消耗!P186,挂机升级突破!$AT$63:$BC$63,0))*INDEX($B$5:$F$5,K186)/5,0)*5</f>
        <v>55</v>
      </c>
      <c r="R186" s="14"/>
      <c r="S186" s="14"/>
      <c r="T186" s="14" t="str">
        <f>IF(INDEX(挂机升级突破!$AS$65:$AS$85,卡牌消耗!L186)&gt;0,"灵玉","")</f>
        <v/>
      </c>
      <c r="U186" s="14" t="str">
        <f>IF(INDEX(挂机升级突破!$AS$65:$AS$85,卡牌消耗!L186)&gt;0,INDEX(挂机升级突破!$BD$80:$BD$85,卡牌消耗!L186),"")</f>
        <v/>
      </c>
      <c r="W186" s="72">
        <v>149</v>
      </c>
      <c r="X186" s="72">
        <f t="shared" si="67"/>
        <v>30</v>
      </c>
      <c r="Y186" s="72">
        <f t="shared" si="68"/>
        <v>1102014</v>
      </c>
      <c r="Z186" s="72">
        <f t="shared" si="69"/>
        <v>4</v>
      </c>
      <c r="AA186" s="72" t="s">
        <v>682</v>
      </c>
      <c r="AB186" s="14">
        <f t="shared" si="70"/>
        <v>943293.75</v>
      </c>
      <c r="AC186" s="72" t="str">
        <f t="shared" si="71"/>
        <v>石灵明碎片</v>
      </c>
      <c r="AD186" s="14">
        <f t="shared" si="61"/>
        <v>240</v>
      </c>
      <c r="AS186" s="14" t="str">
        <f>INDEX($AF$5:$AF$24,AT185)</f>
        <v>180~190</v>
      </c>
      <c r="AT186" s="14">
        <f>INDEX($AO$5:$AO$24,AT185)</f>
        <v>133039</v>
      </c>
      <c r="AU186" s="100">
        <v>142</v>
      </c>
      <c r="AV186" s="100">
        <v>11</v>
      </c>
      <c r="AW186" s="21">
        <f t="shared" si="74"/>
        <v>7.586206896551724E-2</v>
      </c>
      <c r="AX186" s="100">
        <f t="shared" ref="AX186:AX194" si="75">INT($AT$186*AW186)</f>
        <v>10092</v>
      </c>
      <c r="AY186" s="100">
        <f>SUM(AX$5:AX186)</f>
        <v>1132018</v>
      </c>
    </row>
    <row r="187" spans="9:51" ht="16.5" x14ac:dyDescent="0.2">
      <c r="I187" s="32">
        <v>150</v>
      </c>
      <c r="J187" s="14">
        <f t="shared" si="63"/>
        <v>1102008</v>
      </c>
      <c r="K187" s="14">
        <f t="shared" si="64"/>
        <v>4</v>
      </c>
      <c r="L187" s="14">
        <f t="shared" si="65"/>
        <v>3</v>
      </c>
      <c r="M187" s="14" t="str">
        <f t="shared" si="66"/>
        <v>红</v>
      </c>
      <c r="N187" s="14" t="str">
        <f t="shared" si="50"/>
        <v>金币</v>
      </c>
      <c r="O187" s="14">
        <f>IF(L187&gt;1,INDEX(挂机升级突破!$BG$49:$BG$69,卡牌消耗!L187),"")</f>
        <v>0</v>
      </c>
      <c r="P187" s="14" t="s">
        <v>252</v>
      </c>
      <c r="Q187" s="14">
        <f>ROUND(INDEX(挂机升级突破!$AT$65:$BA$85,卡牌消耗!$L187,MATCH(卡牌消耗!P187,挂机升级突破!$AT$63:$BC$63,0))*INDEX($B$5:$F$5,K187)/5,0)*5</f>
        <v>70</v>
      </c>
      <c r="R187" s="14"/>
      <c r="S187" s="14"/>
      <c r="T187" s="14" t="str">
        <f>IF(INDEX(挂机升级突破!$AS$65:$AS$85,卡牌消耗!L187)&gt;0,"灵玉","")</f>
        <v/>
      </c>
      <c r="U187" s="14" t="str">
        <f>IF(INDEX(挂机升级突破!$AS$65:$AS$85,卡牌消耗!L187)&gt;0,INDEX(挂机升级突破!$BD$80:$BD$85,卡牌消耗!L187),"")</f>
        <v/>
      </c>
      <c r="W187" s="72">
        <v>150</v>
      </c>
      <c r="X187" s="72">
        <f t="shared" si="67"/>
        <v>30</v>
      </c>
      <c r="Y187" s="72">
        <f t="shared" si="68"/>
        <v>1102014</v>
      </c>
      <c r="Z187" s="72">
        <f t="shared" si="69"/>
        <v>5</v>
      </c>
      <c r="AA187" s="72" t="s">
        <v>682</v>
      </c>
      <c r="AB187" s="14">
        <f t="shared" si="70"/>
        <v>1498743.75</v>
      </c>
      <c r="AC187" s="72" t="str">
        <f t="shared" si="71"/>
        <v>石灵明碎片</v>
      </c>
      <c r="AD187" s="14">
        <f t="shared" si="61"/>
        <v>320</v>
      </c>
      <c r="AS187" s="100" t="s">
        <v>520</v>
      </c>
      <c r="AT187" s="14">
        <f>INDEX($AP$5:$AP$24,AT185)</f>
        <v>14</v>
      </c>
      <c r="AU187" s="100">
        <v>143</v>
      </c>
      <c r="AV187" s="100">
        <v>12</v>
      </c>
      <c r="AW187" s="21">
        <f t="shared" si="74"/>
        <v>8.2758620689655171E-2</v>
      </c>
      <c r="AX187" s="100">
        <f t="shared" si="75"/>
        <v>11010</v>
      </c>
      <c r="AY187" s="100">
        <f>SUM(AX$5:AX187)</f>
        <v>1143028</v>
      </c>
    </row>
    <row r="188" spans="9:51" ht="16.5" x14ac:dyDescent="0.2">
      <c r="I188" s="32">
        <v>151</v>
      </c>
      <c r="J188" s="14">
        <f t="shared" si="63"/>
        <v>1102008</v>
      </c>
      <c r="K188" s="14">
        <f t="shared" si="64"/>
        <v>4</v>
      </c>
      <c r="L188" s="14">
        <f t="shared" si="65"/>
        <v>4</v>
      </c>
      <c r="M188" s="14" t="str">
        <f t="shared" si="66"/>
        <v>红</v>
      </c>
      <c r="N188" s="14" t="str">
        <f t="shared" ref="N188:N251" si="76">IF(L188&gt;1,"金币","")</f>
        <v>金币</v>
      </c>
      <c r="O188" s="14">
        <f>IF(L188&gt;1,INDEX(挂机升级突破!$BG$49:$BG$69,卡牌消耗!L188),"")</f>
        <v>0</v>
      </c>
      <c r="P188" s="14" t="s">
        <v>253</v>
      </c>
      <c r="Q188" s="14">
        <f>ROUND(INDEX(挂机升级突破!$AT$65:$BA$85,卡牌消耗!$L188,MATCH(卡牌消耗!P188,挂机升级突破!$AT$63:$BC$63,0))*INDEX($B$5:$F$5,K188)/5,0)*5</f>
        <v>0</v>
      </c>
      <c r="R188" s="14"/>
      <c r="S188" s="14"/>
      <c r="T188" s="14" t="str">
        <f>IF(INDEX(挂机升级突破!$AS$65:$AS$85,卡牌消耗!L188)&gt;0,"灵玉","")</f>
        <v/>
      </c>
      <c r="U188" s="14" t="str">
        <f>IF(INDEX(挂机升级突破!$AS$65:$AS$85,卡牌消耗!L188)&gt;0,INDEX(挂机升级突破!$BD$80:$BD$85,卡牌消耗!L188),"")</f>
        <v/>
      </c>
      <c r="W188" s="72">
        <v>151</v>
      </c>
      <c r="X188" s="72">
        <f t="shared" si="67"/>
        <v>31</v>
      </c>
      <c r="Y188" s="72">
        <f t="shared" si="68"/>
        <v>1102015</v>
      </c>
      <c r="Z188" s="72">
        <f t="shared" si="69"/>
        <v>1</v>
      </c>
      <c r="AA188" s="72" t="s">
        <v>682</v>
      </c>
      <c r="AB188" s="14">
        <f t="shared" si="70"/>
        <v>54477.5</v>
      </c>
      <c r="AC188" s="72" t="str">
        <f t="shared" si="71"/>
        <v>于禁碎片</v>
      </c>
      <c r="AD188" s="14">
        <f t="shared" si="61"/>
        <v>20</v>
      </c>
      <c r="AS188" s="15"/>
      <c r="AT188" s="14">
        <f>SUM(AV185:AV194)</f>
        <v>145</v>
      </c>
      <c r="AU188" s="100">
        <v>144</v>
      </c>
      <c r="AV188" s="100">
        <v>13</v>
      </c>
      <c r="AW188" s="21">
        <f t="shared" si="74"/>
        <v>8.9655172413793102E-2</v>
      </c>
      <c r="AX188" s="100">
        <f t="shared" si="75"/>
        <v>11927</v>
      </c>
      <c r="AY188" s="100">
        <f>SUM(AX$5:AX188)</f>
        <v>1154955</v>
      </c>
    </row>
    <row r="189" spans="9:51" ht="16.5" x14ac:dyDescent="0.2">
      <c r="I189" s="32">
        <v>152</v>
      </c>
      <c r="J189" s="14">
        <f t="shared" si="63"/>
        <v>1102008</v>
      </c>
      <c r="K189" s="14">
        <f t="shared" si="64"/>
        <v>4</v>
      </c>
      <c r="L189" s="14">
        <f t="shared" si="65"/>
        <v>5</v>
      </c>
      <c r="M189" s="14" t="str">
        <f t="shared" si="66"/>
        <v>红</v>
      </c>
      <c r="N189" s="14" t="str">
        <f t="shared" si="76"/>
        <v>金币</v>
      </c>
      <c r="O189" s="14">
        <f>IF(L189&gt;1,INDEX(挂机升级突破!$BG$49:$BG$69,卡牌消耗!L189),"")</f>
        <v>0</v>
      </c>
      <c r="P189" s="14" t="s">
        <v>253</v>
      </c>
      <c r="Q189" s="14">
        <f>ROUND(INDEX(挂机升级突破!$AT$65:$BA$85,卡牌消耗!$L189,MATCH(卡牌消耗!P189,挂机升级突破!$AT$63:$BC$63,0))*INDEX($B$5:$F$5,K189)/5,0)*5</f>
        <v>0</v>
      </c>
      <c r="R189" s="14" t="s">
        <v>805</v>
      </c>
      <c r="S189" s="14">
        <f>ROUND(INDEX(挂机升级突破!$AT$65:$BC$85,L189,MATCH(R189,挂机升级突破!$AT$63:$BC$63,0))*INDEX($B$5:$F$5,K189)/5,0)*5</f>
        <v>0</v>
      </c>
      <c r="T189" s="14" t="str">
        <f>IF(INDEX(挂机升级突破!$AS$65:$AS$85,卡牌消耗!L189)&gt;0,"灵玉","")</f>
        <v/>
      </c>
      <c r="U189" s="14" t="str">
        <f>IF(INDEX(挂机升级突破!$AS$65:$AS$85,卡牌消耗!L189)&gt;0,INDEX(挂机升级突破!$BD$80:$BD$85,卡牌消耗!L189),"")</f>
        <v/>
      </c>
      <c r="W189" s="72">
        <v>152</v>
      </c>
      <c r="X189" s="72">
        <f t="shared" si="67"/>
        <v>31</v>
      </c>
      <c r="Y189" s="72">
        <f t="shared" si="68"/>
        <v>1102015</v>
      </c>
      <c r="Z189" s="72">
        <f t="shared" si="69"/>
        <v>2</v>
      </c>
      <c r="AA189" s="72" t="s">
        <v>682</v>
      </c>
      <c r="AB189" s="14">
        <f t="shared" si="70"/>
        <v>310922.5</v>
      </c>
      <c r="AC189" s="72" t="str">
        <f t="shared" si="71"/>
        <v>于禁碎片</v>
      </c>
      <c r="AD189" s="14">
        <f t="shared" si="61"/>
        <v>40</v>
      </c>
      <c r="AU189" s="100">
        <v>145</v>
      </c>
      <c r="AV189" s="100">
        <v>14</v>
      </c>
      <c r="AW189" s="21">
        <f t="shared" si="74"/>
        <v>9.6551724137931033E-2</v>
      </c>
      <c r="AX189" s="100">
        <f t="shared" si="75"/>
        <v>12845</v>
      </c>
      <c r="AY189" s="100">
        <f>SUM(AX$5:AX189)</f>
        <v>1167800</v>
      </c>
    </row>
    <row r="190" spans="9:51" ht="16.5" x14ac:dyDescent="0.2">
      <c r="I190" s="32">
        <v>153</v>
      </c>
      <c r="J190" s="14">
        <f t="shared" si="63"/>
        <v>1102008</v>
      </c>
      <c r="K190" s="14">
        <f t="shared" si="64"/>
        <v>4</v>
      </c>
      <c r="L190" s="14">
        <f t="shared" si="65"/>
        <v>6</v>
      </c>
      <c r="M190" s="14" t="str">
        <f t="shared" si="66"/>
        <v>红</v>
      </c>
      <c r="N190" s="14" t="str">
        <f t="shared" si="76"/>
        <v>金币</v>
      </c>
      <c r="O190" s="14">
        <f>IF(L190&gt;1,INDEX(挂机升级突破!$BG$49:$BG$69,卡牌消耗!L190),"")</f>
        <v>0</v>
      </c>
      <c r="P190" s="14" t="s">
        <v>253</v>
      </c>
      <c r="Q190" s="14">
        <f>ROUND(INDEX(挂机升级突破!$AT$65:$BA$85,卡牌消耗!$L190,MATCH(卡牌消耗!P190,挂机升级突破!$AT$63:$BC$63,0))*INDEX($B$5:$F$5,K190)/5,0)*5</f>
        <v>25</v>
      </c>
      <c r="R190" s="14" t="s">
        <v>805</v>
      </c>
      <c r="S190" s="14">
        <f>ROUND(INDEX(挂机升级突破!$AT$65:$BC$85,L190,MATCH(R190,挂机升级突破!$AT$63:$BC$63,0))*INDEX($B$5:$F$5,K190)/5,0)*5</f>
        <v>0</v>
      </c>
      <c r="T190" s="14" t="str">
        <f>IF(INDEX(挂机升级突破!$AS$65:$AS$85,卡牌消耗!L190)&gt;0,"灵玉","")</f>
        <v/>
      </c>
      <c r="U190" s="14" t="str">
        <f>IF(INDEX(挂机升级突破!$AS$65:$AS$85,卡牌消耗!L190)&gt;0,INDEX(挂机升级突破!$BD$80:$BD$85,卡牌消耗!L190),"")</f>
        <v/>
      </c>
      <c r="W190" s="72">
        <v>153</v>
      </c>
      <c r="X190" s="72">
        <f t="shared" si="67"/>
        <v>31</v>
      </c>
      <c r="Y190" s="72">
        <f t="shared" si="68"/>
        <v>1102015</v>
      </c>
      <c r="Z190" s="72">
        <f t="shared" si="69"/>
        <v>3</v>
      </c>
      <c r="AA190" s="72" t="s">
        <v>682</v>
      </c>
      <c r="AB190" s="14">
        <f t="shared" si="70"/>
        <v>315297.5</v>
      </c>
      <c r="AC190" s="72" t="str">
        <f t="shared" si="71"/>
        <v>于禁碎片</v>
      </c>
      <c r="AD190" s="14">
        <f t="shared" si="61"/>
        <v>80</v>
      </c>
      <c r="AU190" s="100">
        <v>146</v>
      </c>
      <c r="AV190" s="100">
        <v>15</v>
      </c>
      <c r="AW190" s="21">
        <f t="shared" si="74"/>
        <v>0.10344827586206896</v>
      </c>
      <c r="AX190" s="100">
        <f t="shared" si="75"/>
        <v>13762</v>
      </c>
      <c r="AY190" s="100">
        <f>SUM(AX$5:AX190)</f>
        <v>1181562</v>
      </c>
    </row>
    <row r="191" spans="9:51" ht="16.5" x14ac:dyDescent="0.2">
      <c r="I191" s="32">
        <v>154</v>
      </c>
      <c r="J191" s="14">
        <f t="shared" si="63"/>
        <v>1102008</v>
      </c>
      <c r="K191" s="14">
        <f t="shared" si="64"/>
        <v>4</v>
      </c>
      <c r="L191" s="14">
        <f t="shared" si="65"/>
        <v>7</v>
      </c>
      <c r="M191" s="14" t="str">
        <f t="shared" si="66"/>
        <v>红</v>
      </c>
      <c r="N191" s="14" t="str">
        <f t="shared" si="76"/>
        <v>金币</v>
      </c>
      <c r="O191" s="14">
        <f>IF(L191&gt;1,INDEX(挂机升级突破!$BG$49:$BG$69,卡牌消耗!L191),"")</f>
        <v>0</v>
      </c>
      <c r="P191" s="14" t="s">
        <v>254</v>
      </c>
      <c r="Q191" s="14">
        <f>ROUND(INDEX(挂机升级突破!$AT$65:$BA$85,卡牌消耗!$L191,MATCH(卡牌消耗!P191,挂机升级突破!$AT$63:$BC$63,0))*INDEX($B$5:$F$5,K191)/5,0)*5</f>
        <v>0</v>
      </c>
      <c r="R191" s="14" t="s">
        <v>805</v>
      </c>
      <c r="S191" s="14">
        <f>ROUND(INDEX(挂机升级突破!$AT$65:$BC$85,L191,MATCH(R191,挂机升级突破!$AT$63:$BC$63,0))*INDEX($B$5:$F$5,K191)/5,0)*5</f>
        <v>0</v>
      </c>
      <c r="T191" s="14" t="str">
        <f>IF(INDEX(挂机升级突破!$AS$65:$AS$85,卡牌消耗!L191)&gt;0,"灵玉","")</f>
        <v/>
      </c>
      <c r="U191" s="14" t="str">
        <f>IF(INDEX(挂机升级突破!$AS$65:$AS$85,卡牌消耗!L191)&gt;0,INDEX(挂机升级突破!$BD$80:$BD$85,卡牌消耗!L191),"")</f>
        <v/>
      </c>
      <c r="W191" s="72">
        <v>154</v>
      </c>
      <c r="X191" s="72">
        <f t="shared" si="67"/>
        <v>31</v>
      </c>
      <c r="Y191" s="72">
        <f t="shared" si="68"/>
        <v>1102015</v>
      </c>
      <c r="Z191" s="72">
        <f t="shared" si="69"/>
        <v>4</v>
      </c>
      <c r="AA191" s="72" t="s">
        <v>682</v>
      </c>
      <c r="AB191" s="14">
        <f t="shared" si="70"/>
        <v>440203.75</v>
      </c>
      <c r="AC191" s="72" t="str">
        <f t="shared" si="71"/>
        <v>于禁碎片</v>
      </c>
      <c r="AD191" s="14">
        <f t="shared" si="61"/>
        <v>120</v>
      </c>
      <c r="AU191" s="100">
        <v>147</v>
      </c>
      <c r="AV191" s="100">
        <v>16</v>
      </c>
      <c r="AW191" s="21">
        <f t="shared" si="74"/>
        <v>0.1103448275862069</v>
      </c>
      <c r="AX191" s="100">
        <f t="shared" si="75"/>
        <v>14680</v>
      </c>
      <c r="AY191" s="100">
        <f>SUM(AX$5:AX191)</f>
        <v>1196242</v>
      </c>
    </row>
    <row r="192" spans="9:51" ht="16.5" x14ac:dyDescent="0.2">
      <c r="I192" s="32">
        <v>155</v>
      </c>
      <c r="J192" s="14">
        <f t="shared" si="63"/>
        <v>1102008</v>
      </c>
      <c r="K192" s="14">
        <f t="shared" si="64"/>
        <v>4</v>
      </c>
      <c r="L192" s="14">
        <f t="shared" si="65"/>
        <v>8</v>
      </c>
      <c r="M192" s="14" t="str">
        <f t="shared" si="66"/>
        <v>红</v>
      </c>
      <c r="N192" s="14" t="str">
        <f t="shared" si="76"/>
        <v>金币</v>
      </c>
      <c r="O192" s="14">
        <f>IF(L192&gt;1,INDEX(挂机升级突破!$BG$49:$BG$69,卡牌消耗!L192),"")</f>
        <v>0</v>
      </c>
      <c r="P192" s="14" t="s">
        <v>254</v>
      </c>
      <c r="Q192" s="14">
        <f>ROUND(INDEX(挂机升级突破!$AT$65:$BA$85,卡牌消耗!$L192,MATCH(卡牌消耗!P192,挂机升级突破!$AT$63:$BC$63,0))*INDEX($B$5:$F$5,K192)/5,0)*5</f>
        <v>0</v>
      </c>
      <c r="R192" s="14" t="s">
        <v>805</v>
      </c>
      <c r="S192" s="14">
        <f>ROUND(INDEX(挂机升级突破!$AT$65:$BC$85,L192,MATCH(R192,挂机升级突破!$AT$63:$BC$63,0))*INDEX($B$5:$F$5,K192)/5,0)*5</f>
        <v>10</v>
      </c>
      <c r="T192" s="14" t="str">
        <f>IF(INDEX(挂机升级突破!$AS$65:$AS$85,卡牌消耗!L192)&gt;0,"灵玉","")</f>
        <v/>
      </c>
      <c r="U192" s="14" t="str">
        <f>IF(INDEX(挂机升级突破!$AS$65:$AS$85,卡牌消耗!L192)&gt;0,INDEX(挂机升级突破!$BD$80:$BD$85,卡牌消耗!L192),"")</f>
        <v/>
      </c>
      <c r="W192" s="72">
        <v>155</v>
      </c>
      <c r="X192" s="72">
        <f t="shared" si="67"/>
        <v>31</v>
      </c>
      <c r="Y192" s="72">
        <f t="shared" si="68"/>
        <v>1102015</v>
      </c>
      <c r="Z192" s="72">
        <f t="shared" si="69"/>
        <v>5</v>
      </c>
      <c r="AA192" s="72" t="s">
        <v>682</v>
      </c>
      <c r="AB192" s="14">
        <f t="shared" si="70"/>
        <v>699413.75</v>
      </c>
      <c r="AC192" s="72" t="str">
        <f t="shared" si="71"/>
        <v>于禁碎片</v>
      </c>
      <c r="AD192" s="14">
        <f t="shared" si="61"/>
        <v>160</v>
      </c>
      <c r="AU192" s="100">
        <v>148</v>
      </c>
      <c r="AV192" s="100">
        <v>17</v>
      </c>
      <c r="AW192" s="21">
        <f t="shared" si="74"/>
        <v>0.11724137931034483</v>
      </c>
      <c r="AX192" s="100">
        <f t="shared" si="75"/>
        <v>15597</v>
      </c>
      <c r="AY192" s="100">
        <f>SUM(AX$5:AX192)</f>
        <v>1211839</v>
      </c>
    </row>
    <row r="193" spans="9:51" ht="16.5" x14ac:dyDescent="0.2">
      <c r="I193" s="32">
        <v>156</v>
      </c>
      <c r="J193" s="14">
        <f t="shared" si="63"/>
        <v>1102008</v>
      </c>
      <c r="K193" s="14">
        <f t="shared" si="64"/>
        <v>4</v>
      </c>
      <c r="L193" s="14">
        <f t="shared" si="65"/>
        <v>9</v>
      </c>
      <c r="M193" s="14" t="str">
        <f t="shared" si="66"/>
        <v>红</v>
      </c>
      <c r="N193" s="14" t="str">
        <f t="shared" si="76"/>
        <v>金币</v>
      </c>
      <c r="O193" s="14">
        <f>IF(L193&gt;1,INDEX(挂机升级突破!$BG$49:$BG$69,卡牌消耗!L193),"")</f>
        <v>0</v>
      </c>
      <c r="P193" s="14" t="s">
        <v>254</v>
      </c>
      <c r="Q193" s="14">
        <f>ROUND(INDEX(挂机升级突破!$AT$65:$BA$85,卡牌消耗!$L193,MATCH(卡牌消耗!P193,挂机升级突破!$AT$63:$BC$63,0))*INDEX($B$5:$F$5,K193)/5,0)*5</f>
        <v>0</v>
      </c>
      <c r="R193" s="14" t="s">
        <v>806</v>
      </c>
      <c r="S193" s="14">
        <f>ROUND(INDEX(挂机升级突破!$AT$65:$BC$85,L193,MATCH(R193,挂机升级突破!$AT$63:$BC$63,0))*INDEX($B$5:$F$5,K193)/5,0)*5</f>
        <v>0</v>
      </c>
      <c r="T193" s="14" t="str">
        <f>IF(INDEX(挂机升级突破!$AS$65:$AS$85,卡牌消耗!L193)&gt;0,"灵玉","")</f>
        <v/>
      </c>
      <c r="U193" s="14" t="str">
        <f>IF(INDEX(挂机升级突破!$AS$65:$AS$85,卡牌消耗!L193)&gt;0,INDEX(挂机升级突破!$BD$80:$BD$85,卡牌消耗!L193),"")</f>
        <v/>
      </c>
      <c r="W193" s="72">
        <v>156</v>
      </c>
      <c r="X193" s="72">
        <f t="shared" si="67"/>
        <v>32</v>
      </c>
      <c r="Y193" s="72">
        <f t="shared" si="68"/>
        <v>1102016</v>
      </c>
      <c r="Z193" s="72">
        <f t="shared" si="69"/>
        <v>1</v>
      </c>
      <c r="AA193" s="72" t="s">
        <v>682</v>
      </c>
      <c r="AB193" s="14">
        <f t="shared" si="70"/>
        <v>116737.5</v>
      </c>
      <c r="AC193" s="72" t="str">
        <f t="shared" si="71"/>
        <v>西方龙碎片</v>
      </c>
      <c r="AD193" s="14">
        <f t="shared" si="61"/>
        <v>80</v>
      </c>
      <c r="AU193" s="100">
        <v>149</v>
      </c>
      <c r="AV193" s="100">
        <v>18</v>
      </c>
      <c r="AW193" s="21">
        <f t="shared" si="74"/>
        <v>0.12413793103448276</v>
      </c>
      <c r="AX193" s="100">
        <f t="shared" si="75"/>
        <v>16515</v>
      </c>
      <c r="AY193" s="100">
        <f>SUM(AX$5:AX193)</f>
        <v>1228354</v>
      </c>
    </row>
    <row r="194" spans="9:51" ht="16.5" x14ac:dyDescent="0.2">
      <c r="I194" s="32">
        <v>157</v>
      </c>
      <c r="J194" s="14">
        <f t="shared" si="63"/>
        <v>1102008</v>
      </c>
      <c r="K194" s="14">
        <f t="shared" si="64"/>
        <v>4</v>
      </c>
      <c r="L194" s="14">
        <f t="shared" si="65"/>
        <v>10</v>
      </c>
      <c r="M194" s="14" t="str">
        <f t="shared" si="66"/>
        <v>红</v>
      </c>
      <c r="N194" s="14" t="str">
        <f t="shared" si="76"/>
        <v>金币</v>
      </c>
      <c r="O194" s="14">
        <f>IF(L194&gt;1,INDEX(挂机升级突破!$BG$49:$BG$69,卡牌消耗!L194),"")</f>
        <v>0</v>
      </c>
      <c r="P194" s="14" t="s">
        <v>254</v>
      </c>
      <c r="Q194" s="14">
        <f>ROUND(INDEX(挂机升级突破!$AT$65:$BA$85,卡牌消耗!$L194,MATCH(卡牌消耗!P194,挂机升级突破!$AT$63:$BC$63,0))*INDEX($B$5:$F$5,K194)/5,0)*5</f>
        <v>0</v>
      </c>
      <c r="R194" s="14" t="s">
        <v>806</v>
      </c>
      <c r="S194" s="14">
        <f>ROUND(INDEX(挂机升级突破!$AT$65:$BC$85,L194,MATCH(R194,挂机升级突破!$AT$63:$BC$63,0))*INDEX($B$5:$F$5,K194)/5,0)*5</f>
        <v>0</v>
      </c>
      <c r="T194" s="14" t="str">
        <f>IF(INDEX(挂机升级突破!$AS$65:$AS$85,卡牌消耗!L194)&gt;0,"灵玉","")</f>
        <v/>
      </c>
      <c r="U194" s="14" t="str">
        <f>IF(INDEX(挂机升级突破!$AS$65:$AS$85,卡牌消耗!L194)&gt;0,INDEX(挂机升级突破!$BD$80:$BD$85,卡牌消耗!L194),"")</f>
        <v/>
      </c>
      <c r="W194" s="72">
        <v>157</v>
      </c>
      <c r="X194" s="72">
        <f t="shared" si="67"/>
        <v>32</v>
      </c>
      <c r="Y194" s="72">
        <f t="shared" si="68"/>
        <v>1102016</v>
      </c>
      <c r="Z194" s="72">
        <f t="shared" si="69"/>
        <v>2</v>
      </c>
      <c r="AA194" s="72" t="s">
        <v>682</v>
      </c>
      <c r="AB194" s="14">
        <f t="shared" si="70"/>
        <v>666262.5</v>
      </c>
      <c r="AC194" s="72" t="str">
        <f t="shared" si="71"/>
        <v>西方龙碎片</v>
      </c>
      <c r="AD194" s="14">
        <f t="shared" si="61"/>
        <v>80</v>
      </c>
      <c r="AU194" s="100">
        <v>150</v>
      </c>
      <c r="AV194" s="100">
        <v>19</v>
      </c>
      <c r="AW194" s="21">
        <f t="shared" si="74"/>
        <v>0.1310344827586207</v>
      </c>
      <c r="AX194" s="100">
        <f t="shared" si="75"/>
        <v>17432</v>
      </c>
      <c r="AY194" s="100">
        <f>SUM(AX$5:AX194)</f>
        <v>1245786</v>
      </c>
    </row>
    <row r="195" spans="9:51" ht="16.5" x14ac:dyDescent="0.2">
      <c r="I195" s="32">
        <v>158</v>
      </c>
      <c r="J195" s="14">
        <f t="shared" si="63"/>
        <v>1102008</v>
      </c>
      <c r="K195" s="14">
        <f t="shared" si="64"/>
        <v>4</v>
      </c>
      <c r="L195" s="14">
        <f t="shared" si="65"/>
        <v>11</v>
      </c>
      <c r="M195" s="14" t="str">
        <f t="shared" si="66"/>
        <v>红</v>
      </c>
      <c r="N195" s="14" t="str">
        <f t="shared" si="76"/>
        <v>金币</v>
      </c>
      <c r="O195" s="14">
        <f>IF(L195&gt;1,INDEX(挂机升级突破!$BG$49:$BG$69,卡牌消耗!L195),"")</f>
        <v>0</v>
      </c>
      <c r="P195" s="14" t="s">
        <v>255</v>
      </c>
      <c r="Q195" s="14">
        <f>ROUND(INDEX(挂机升级突破!$AT$65:$BA$85,卡牌消耗!$L195,MATCH(卡牌消耗!P195,挂机升级突破!$AT$63:$BC$63,0))*INDEX($B$5:$F$5,K195)/5,0)*5</f>
        <v>0</v>
      </c>
      <c r="R195" s="14" t="s">
        <v>806</v>
      </c>
      <c r="S195" s="14">
        <f>ROUND(INDEX(挂机升级突破!$AT$65:$BC$85,L195,MATCH(R195,挂机升级突破!$AT$63:$BC$63,0))*INDEX($B$5:$F$5,K195)/5,0)*5</f>
        <v>0</v>
      </c>
      <c r="T195" s="14" t="str">
        <f>IF(INDEX(挂机升级突破!$AS$65:$AS$85,卡牌消耗!L195)&gt;0,"灵玉","")</f>
        <v/>
      </c>
      <c r="U195" s="14" t="str">
        <f>IF(INDEX(挂机升级突破!$AS$65:$AS$85,卡牌消耗!L195)&gt;0,INDEX(挂机升级突破!$BD$80:$BD$85,卡牌消耗!L195),"")</f>
        <v/>
      </c>
      <c r="W195" s="72">
        <v>158</v>
      </c>
      <c r="X195" s="72">
        <f t="shared" si="67"/>
        <v>32</v>
      </c>
      <c r="Y195" s="72">
        <f t="shared" si="68"/>
        <v>1102016</v>
      </c>
      <c r="Z195" s="72">
        <f t="shared" si="69"/>
        <v>3</v>
      </c>
      <c r="AA195" s="72" t="s">
        <v>682</v>
      </c>
      <c r="AB195" s="14">
        <f t="shared" si="70"/>
        <v>675637.5</v>
      </c>
      <c r="AC195" s="72" t="str">
        <f t="shared" si="71"/>
        <v>西方龙碎片</v>
      </c>
      <c r="AD195" s="14">
        <f t="shared" si="61"/>
        <v>160</v>
      </c>
      <c r="AS195" s="100" t="s">
        <v>130</v>
      </c>
      <c r="AT195" s="100">
        <v>20</v>
      </c>
      <c r="AU195" s="100">
        <v>141</v>
      </c>
      <c r="AV195" s="100">
        <v>10</v>
      </c>
      <c r="AW195" s="21">
        <f t="shared" ref="AW195:AW204" si="77">AV195/AT$148</f>
        <v>6.8965517241379309E-2</v>
      </c>
      <c r="AX195" s="100">
        <f>INT($AT$196*AW195)</f>
        <v>9687</v>
      </c>
      <c r="AY195" s="100">
        <f>SUM(AX$5:AX195)</f>
        <v>1255473</v>
      </c>
    </row>
    <row r="196" spans="9:51" ht="16.5" x14ac:dyDescent="0.2">
      <c r="I196" s="32">
        <v>159</v>
      </c>
      <c r="J196" s="14">
        <f t="shared" si="63"/>
        <v>1102008</v>
      </c>
      <c r="K196" s="14">
        <f t="shared" si="64"/>
        <v>4</v>
      </c>
      <c r="L196" s="14">
        <f t="shared" si="65"/>
        <v>12</v>
      </c>
      <c r="M196" s="14" t="str">
        <f t="shared" si="66"/>
        <v>红</v>
      </c>
      <c r="N196" s="14" t="str">
        <f t="shared" si="76"/>
        <v>金币</v>
      </c>
      <c r="O196" s="14">
        <f>IF(L196&gt;1,INDEX(挂机升级突破!$BG$49:$BG$69,卡牌消耗!L196),"")</f>
        <v>0</v>
      </c>
      <c r="P196" s="14" t="s">
        <v>255</v>
      </c>
      <c r="Q196" s="14">
        <f>ROUND(INDEX(挂机升级突破!$AT$65:$BA$85,卡牌消耗!$L196,MATCH(卡牌消耗!P196,挂机升级突破!$AT$63:$BC$63,0))*INDEX($B$5:$F$5,K196)/5,0)*5</f>
        <v>0</v>
      </c>
      <c r="R196" s="14" t="s">
        <v>806</v>
      </c>
      <c r="S196" s="14">
        <f>ROUND(INDEX(挂机升级突破!$AT$65:$BC$85,L196,MATCH(R196,挂机升级突破!$AT$63:$BC$63,0))*INDEX($B$5:$F$5,K196)/5,0)*5</f>
        <v>0</v>
      </c>
      <c r="T196" s="14" t="str">
        <f>IF(INDEX(挂机升级突破!$AS$65:$AS$85,卡牌消耗!L196)&gt;0,"灵玉","")</f>
        <v/>
      </c>
      <c r="U196" s="14" t="str">
        <f>IF(INDEX(挂机升级突破!$AS$65:$AS$85,卡牌消耗!L196)&gt;0,INDEX(挂机升级突破!$BD$80:$BD$85,卡牌消耗!L196),"")</f>
        <v/>
      </c>
      <c r="W196" s="72">
        <v>159</v>
      </c>
      <c r="X196" s="72">
        <f t="shared" si="67"/>
        <v>32</v>
      </c>
      <c r="Y196" s="72">
        <f t="shared" si="68"/>
        <v>1102016</v>
      </c>
      <c r="Z196" s="72">
        <f t="shared" si="69"/>
        <v>4</v>
      </c>
      <c r="AA196" s="72" t="s">
        <v>682</v>
      </c>
      <c r="AB196" s="14">
        <f t="shared" si="70"/>
        <v>943293.75</v>
      </c>
      <c r="AC196" s="72" t="str">
        <f t="shared" si="71"/>
        <v>西方龙碎片</v>
      </c>
      <c r="AD196" s="14">
        <f t="shared" si="61"/>
        <v>240</v>
      </c>
      <c r="AS196" s="14" t="str">
        <f>INDEX($AF$5:$AF$24,AT195)</f>
        <v>190~200</v>
      </c>
      <c r="AT196" s="14">
        <f>INDEX($AO$5:$AO$24,AT195)</f>
        <v>140470</v>
      </c>
      <c r="AU196" s="100">
        <v>142</v>
      </c>
      <c r="AV196" s="100">
        <v>11</v>
      </c>
      <c r="AW196" s="21">
        <f t="shared" si="77"/>
        <v>7.586206896551724E-2</v>
      </c>
      <c r="AX196" s="100">
        <f t="shared" ref="AX196:AX204" si="78">INT($AT$196*AW196)</f>
        <v>10656</v>
      </c>
      <c r="AY196" s="100">
        <f>SUM(AX$5:AX196)</f>
        <v>1266129</v>
      </c>
    </row>
    <row r="197" spans="9:51" ht="16.5" x14ac:dyDescent="0.2">
      <c r="I197" s="32">
        <v>160</v>
      </c>
      <c r="J197" s="14">
        <f t="shared" si="63"/>
        <v>1102008</v>
      </c>
      <c r="K197" s="14">
        <f t="shared" si="64"/>
        <v>4</v>
      </c>
      <c r="L197" s="14">
        <f t="shared" si="65"/>
        <v>13</v>
      </c>
      <c r="M197" s="14" t="str">
        <f t="shared" si="66"/>
        <v>红</v>
      </c>
      <c r="N197" s="14" t="str">
        <f t="shared" si="76"/>
        <v>金币</v>
      </c>
      <c r="O197" s="14">
        <f>IF(L197&gt;1,INDEX(挂机升级突破!$BG$49:$BG$69,卡牌消耗!L197),"")</f>
        <v>0</v>
      </c>
      <c r="P197" s="14" t="s">
        <v>255</v>
      </c>
      <c r="Q197" s="14">
        <f>ROUND(INDEX(挂机升级突破!$AT$65:$BA$85,卡牌消耗!$L197,MATCH(卡牌消耗!P197,挂机升级突破!$AT$63:$BC$63,0))*INDEX($B$5:$F$5,K197)/5,0)*5</f>
        <v>0</v>
      </c>
      <c r="R197" s="14" t="s">
        <v>807</v>
      </c>
      <c r="S197" s="14">
        <f>ROUND(INDEX(挂机升级突破!$AT$65:$BC$85,L197,MATCH(R197,挂机升级突破!$AT$63:$BC$63,0))*INDEX($B$5:$F$5,K197)/5,0)*5</f>
        <v>0</v>
      </c>
      <c r="T197" s="14" t="str">
        <f>IF(INDEX(挂机升级突破!$AS$65:$AS$85,卡牌消耗!L197)&gt;0,"灵玉","")</f>
        <v/>
      </c>
      <c r="U197" s="14" t="str">
        <f>IF(INDEX(挂机升级突破!$AS$65:$AS$85,卡牌消耗!L197)&gt;0,INDEX(挂机升级突破!$BD$80:$BD$85,卡牌消耗!L197),"")</f>
        <v/>
      </c>
      <c r="W197" s="72">
        <v>160</v>
      </c>
      <c r="X197" s="72">
        <f t="shared" si="67"/>
        <v>32</v>
      </c>
      <c r="Y197" s="72">
        <f t="shared" si="68"/>
        <v>1102016</v>
      </c>
      <c r="Z197" s="72">
        <f t="shared" si="69"/>
        <v>5</v>
      </c>
      <c r="AA197" s="72" t="s">
        <v>682</v>
      </c>
      <c r="AB197" s="14">
        <f t="shared" si="70"/>
        <v>1498743.75</v>
      </c>
      <c r="AC197" s="72" t="str">
        <f t="shared" si="71"/>
        <v>西方龙碎片</v>
      </c>
      <c r="AD197" s="14">
        <f t="shared" si="61"/>
        <v>320</v>
      </c>
      <c r="AS197" s="100" t="s">
        <v>520</v>
      </c>
      <c r="AT197" s="14">
        <f>INDEX($AP$5:$AP$24,AT195)</f>
        <v>15</v>
      </c>
      <c r="AU197" s="100">
        <v>143</v>
      </c>
      <c r="AV197" s="100">
        <v>12</v>
      </c>
      <c r="AW197" s="21">
        <f t="shared" si="77"/>
        <v>8.2758620689655171E-2</v>
      </c>
      <c r="AX197" s="100">
        <f t="shared" si="78"/>
        <v>11625</v>
      </c>
      <c r="AY197" s="100">
        <f>SUM(AX$5:AX197)</f>
        <v>1277754</v>
      </c>
    </row>
    <row r="198" spans="9:51" ht="16.5" x14ac:dyDescent="0.2">
      <c r="I198" s="32">
        <v>161</v>
      </c>
      <c r="J198" s="14">
        <f t="shared" si="63"/>
        <v>1102008</v>
      </c>
      <c r="K198" s="14">
        <f t="shared" si="64"/>
        <v>4</v>
      </c>
      <c r="L198" s="14">
        <f t="shared" si="65"/>
        <v>14</v>
      </c>
      <c r="M198" s="14" t="str">
        <f t="shared" si="66"/>
        <v>红</v>
      </c>
      <c r="N198" s="14" t="str">
        <f t="shared" si="76"/>
        <v>金币</v>
      </c>
      <c r="O198" s="14">
        <f>IF(L198&gt;1,INDEX(挂机升级突破!$BG$49:$BG$69,卡牌消耗!L198),"")</f>
        <v>0</v>
      </c>
      <c r="P198" s="14" t="s">
        <v>255</v>
      </c>
      <c r="Q198" s="14">
        <f>ROUND(INDEX(挂机升级突破!$AT$65:$BA$85,卡牌消耗!$L198,MATCH(卡牌消耗!P198,挂机升级突破!$AT$63:$BC$63,0))*INDEX($B$5:$F$5,K198)/5,0)*5</f>
        <v>0</v>
      </c>
      <c r="R198" s="14" t="s">
        <v>807</v>
      </c>
      <c r="S198" s="14">
        <f>ROUND(INDEX(挂机升级突破!$AT$65:$BC$85,L198,MATCH(R198,挂机升级突破!$AT$63:$BC$63,0))*INDEX($B$5:$F$5,K198)/5,0)*5</f>
        <v>0</v>
      </c>
      <c r="T198" s="14" t="str">
        <f>IF(INDEX(挂机升级突破!$AS$65:$AS$85,卡牌消耗!L198)&gt;0,"灵玉","")</f>
        <v/>
      </c>
      <c r="U198" s="14" t="str">
        <f>IF(INDEX(挂机升级突破!$AS$65:$AS$85,卡牌消耗!L198)&gt;0,INDEX(挂机升级突破!$BD$80:$BD$85,卡牌消耗!L198),"")</f>
        <v/>
      </c>
      <c r="W198" s="72">
        <v>161</v>
      </c>
      <c r="X198" s="72">
        <f t="shared" si="67"/>
        <v>33</v>
      </c>
      <c r="Y198" s="72">
        <f t="shared" si="68"/>
        <v>1102017</v>
      </c>
      <c r="Z198" s="72">
        <f t="shared" si="69"/>
        <v>1</v>
      </c>
      <c r="AA198" s="72" t="s">
        <v>682</v>
      </c>
      <c r="AB198" s="14">
        <f t="shared" si="70"/>
        <v>116737.5</v>
      </c>
      <c r="AC198" s="72" t="str">
        <f t="shared" si="71"/>
        <v>飞廉碎片</v>
      </c>
      <c r="AD198" s="14">
        <f t="shared" ref="AD198:AD227" si="79">INDEX($N$5:$Q$9,Z198,INDEX($C$38:$C$75,X198)-1)</f>
        <v>80</v>
      </c>
      <c r="AS198" s="15"/>
      <c r="AT198" s="14">
        <f>SUM(AV195:AV204)</f>
        <v>145</v>
      </c>
      <c r="AU198" s="100">
        <v>144</v>
      </c>
      <c r="AV198" s="100">
        <v>13</v>
      </c>
      <c r="AW198" s="21">
        <f t="shared" si="77"/>
        <v>8.9655172413793102E-2</v>
      </c>
      <c r="AX198" s="100">
        <f t="shared" si="78"/>
        <v>12593</v>
      </c>
      <c r="AY198" s="100">
        <f>SUM(AX$5:AX198)</f>
        <v>1290347</v>
      </c>
    </row>
    <row r="199" spans="9:51" ht="16.5" x14ac:dyDescent="0.2">
      <c r="I199" s="32">
        <v>162</v>
      </c>
      <c r="J199" s="14">
        <f t="shared" si="63"/>
        <v>1102008</v>
      </c>
      <c r="K199" s="14">
        <f t="shared" si="64"/>
        <v>4</v>
      </c>
      <c r="L199" s="14">
        <f t="shared" si="65"/>
        <v>15</v>
      </c>
      <c r="M199" s="14" t="str">
        <f t="shared" si="66"/>
        <v>红</v>
      </c>
      <c r="N199" s="14" t="str">
        <f t="shared" si="76"/>
        <v>金币</v>
      </c>
      <c r="O199" s="14">
        <f>IF(L199&gt;1,INDEX(挂机升级突破!$BG$49:$BG$69,卡牌消耗!L199),"")</f>
        <v>0</v>
      </c>
      <c r="P199" s="14" t="s">
        <v>255</v>
      </c>
      <c r="Q199" s="14">
        <f>ROUND(INDEX(挂机升级突破!$AT$65:$BA$85,卡牌消耗!$L199,MATCH(卡牌消耗!P199,挂机升级突破!$AT$63:$BC$63,0))*INDEX($B$5:$F$5,K199)/5,0)*5</f>
        <v>0</v>
      </c>
      <c r="R199" s="14" t="s">
        <v>807</v>
      </c>
      <c r="S199" s="14">
        <f>ROUND(INDEX(挂机升级突破!$AT$65:$BC$85,L199,MATCH(R199,挂机升级突破!$AT$63:$BC$63,0))*INDEX($B$5:$F$5,K199)/5,0)*5</f>
        <v>0</v>
      </c>
      <c r="T199" s="14" t="str">
        <f>IF(INDEX(挂机升级突破!$AS$65:$AS$85,卡牌消耗!L199)&gt;0,"灵玉","")</f>
        <v/>
      </c>
      <c r="U199" s="14" t="str">
        <f>IF(INDEX(挂机升级突破!$AS$65:$AS$85,卡牌消耗!L199)&gt;0,INDEX(挂机升级突破!$BD$80:$BD$85,卡牌消耗!L199),"")</f>
        <v/>
      </c>
      <c r="W199" s="72">
        <v>162</v>
      </c>
      <c r="X199" s="72">
        <f t="shared" si="67"/>
        <v>33</v>
      </c>
      <c r="Y199" s="72">
        <f t="shared" si="68"/>
        <v>1102017</v>
      </c>
      <c r="Z199" s="72">
        <f t="shared" si="69"/>
        <v>2</v>
      </c>
      <c r="AA199" s="72" t="s">
        <v>682</v>
      </c>
      <c r="AB199" s="14">
        <f t="shared" si="70"/>
        <v>666262.5</v>
      </c>
      <c r="AC199" s="72" t="str">
        <f t="shared" si="71"/>
        <v>飞廉碎片</v>
      </c>
      <c r="AD199" s="14">
        <f t="shared" si="79"/>
        <v>80</v>
      </c>
      <c r="AU199" s="100">
        <v>145</v>
      </c>
      <c r="AV199" s="100">
        <v>14</v>
      </c>
      <c r="AW199" s="21">
        <f t="shared" si="77"/>
        <v>9.6551724137931033E-2</v>
      </c>
      <c r="AX199" s="100">
        <f t="shared" si="78"/>
        <v>13562</v>
      </c>
      <c r="AY199" s="100">
        <f>SUM(AX$5:AX199)</f>
        <v>1303909</v>
      </c>
    </row>
    <row r="200" spans="9:51" ht="16.5" x14ac:dyDescent="0.2">
      <c r="I200" s="32">
        <v>163</v>
      </c>
      <c r="J200" s="14">
        <f t="shared" si="63"/>
        <v>1102008</v>
      </c>
      <c r="K200" s="14">
        <f t="shared" si="64"/>
        <v>4</v>
      </c>
      <c r="L200" s="14">
        <f t="shared" si="65"/>
        <v>16</v>
      </c>
      <c r="M200" s="14" t="str">
        <f t="shared" si="66"/>
        <v>红</v>
      </c>
      <c r="N200" s="14" t="str">
        <f t="shared" si="76"/>
        <v>金币</v>
      </c>
      <c r="O200" s="14">
        <f>IF(L200&gt;1,INDEX(挂机升级突破!$BG$49:$BG$69,卡牌消耗!L200),"")</f>
        <v>0</v>
      </c>
      <c r="P200" s="14" t="str">
        <f>IF(L200&gt;1,INDEX(价值概述!$A$4:$A$8,INDEX(挂机升级突破!$AQ$65:$AQ$85,卡牌消耗!L200)),"")</f>
        <v>紫色基础材料</v>
      </c>
      <c r="Q200" s="14">
        <f>ROUND(INDEX(挂机升级突破!$AT$65:$BA$85,卡牌消耗!$L200,MATCH(卡牌消耗!P200,挂机升级突破!$AT$63:$BC$63,0))*INDEX($B$5:$F$5,K200)/5,0)*5</f>
        <v>25</v>
      </c>
      <c r="R200" s="14" t="s">
        <v>807</v>
      </c>
      <c r="S200" s="14">
        <f>ROUND(INDEX(挂机升级突破!$AT$65:$BC$85,L200,MATCH(R200,挂机升级突破!$AT$63:$BC$63,0))*INDEX($B$5:$F$5,K200)/5,0)*5</f>
        <v>0</v>
      </c>
      <c r="T200" s="14" t="str">
        <f>IF(INDEX(挂机升级突破!$AS$65:$AS$85,卡牌消耗!L200)&gt;0,"灵玉","")</f>
        <v/>
      </c>
      <c r="U200" s="14" t="str">
        <f>IF(INDEX(挂机升级突破!$AS$65:$AS$85,卡牌消耗!L200)&gt;0,INDEX(挂机升级突破!$BD$80:$BD$85,卡牌消耗!L200),"")</f>
        <v/>
      </c>
      <c r="W200" s="72">
        <v>163</v>
      </c>
      <c r="X200" s="72">
        <f t="shared" si="67"/>
        <v>33</v>
      </c>
      <c r="Y200" s="72">
        <f t="shared" si="68"/>
        <v>1102017</v>
      </c>
      <c r="Z200" s="72">
        <f t="shared" si="69"/>
        <v>3</v>
      </c>
      <c r="AA200" s="72" t="s">
        <v>682</v>
      </c>
      <c r="AB200" s="14">
        <f t="shared" si="70"/>
        <v>675637.5</v>
      </c>
      <c r="AC200" s="72" t="str">
        <f t="shared" si="71"/>
        <v>飞廉碎片</v>
      </c>
      <c r="AD200" s="14">
        <f t="shared" si="79"/>
        <v>160</v>
      </c>
      <c r="AU200" s="100">
        <v>146</v>
      </c>
      <c r="AV200" s="100">
        <v>15</v>
      </c>
      <c r="AW200" s="21">
        <f t="shared" si="77"/>
        <v>0.10344827586206896</v>
      </c>
      <c r="AX200" s="100">
        <f t="shared" si="78"/>
        <v>14531</v>
      </c>
      <c r="AY200" s="100">
        <f>SUM(AX$5:AX200)</f>
        <v>1318440</v>
      </c>
    </row>
    <row r="201" spans="9:51" ht="16.5" x14ac:dyDescent="0.2">
      <c r="I201" s="32">
        <v>164</v>
      </c>
      <c r="J201" s="14">
        <f t="shared" si="63"/>
        <v>1102008</v>
      </c>
      <c r="K201" s="14">
        <f t="shared" si="64"/>
        <v>4</v>
      </c>
      <c r="L201" s="14">
        <f t="shared" si="65"/>
        <v>17</v>
      </c>
      <c r="M201" s="14" t="str">
        <f t="shared" si="66"/>
        <v>红</v>
      </c>
      <c r="N201" s="14" t="str">
        <f t="shared" si="76"/>
        <v>金币</v>
      </c>
      <c r="O201" s="14">
        <f>IF(L201&gt;1,INDEX(挂机升级突破!$BG$49:$BG$69,卡牌消耗!L201),"")</f>
        <v>0</v>
      </c>
      <c r="P201" s="14" t="str">
        <f>IF(L201&gt;1,INDEX(价值概述!$A$4:$A$8,INDEX(挂机升级突破!$AQ$65:$AQ$85,卡牌消耗!L201)),"")</f>
        <v>紫色基础材料</v>
      </c>
      <c r="Q201" s="14">
        <f>ROUND(INDEX(挂机升级突破!$AT$65:$BA$85,卡牌消耗!$L201,MATCH(卡牌消耗!P201,挂机升级突破!$AT$63:$BC$63,0))*INDEX($B$5:$F$5,K201)/5,0)*5</f>
        <v>40</v>
      </c>
      <c r="R201" s="14" t="s">
        <v>835</v>
      </c>
      <c r="S201" s="14">
        <f>ROUND(INDEX(挂机升级突破!$AT$65:$BC$85,L201,MATCH(R201,挂机升级突破!$AT$63:$BC$63,0))*INDEX($B$5:$F$5,K201)/5,0)*5</f>
        <v>0</v>
      </c>
      <c r="T201" s="14" t="s">
        <v>836</v>
      </c>
      <c r="U201" s="14">
        <f>ROUND(INDEX(挂机升级突破!$AT$65:$BC$85,L201,MATCH(T201,挂机升级突破!$AT$63:$BC$63,0))*INDEX($B$5:$F$5,K201)/5,0)*5</f>
        <v>0</v>
      </c>
      <c r="W201" s="72">
        <v>164</v>
      </c>
      <c r="X201" s="72">
        <f t="shared" si="67"/>
        <v>33</v>
      </c>
      <c r="Y201" s="72">
        <f t="shared" si="68"/>
        <v>1102017</v>
      </c>
      <c r="Z201" s="72">
        <f t="shared" si="69"/>
        <v>4</v>
      </c>
      <c r="AA201" s="72" t="s">
        <v>682</v>
      </c>
      <c r="AB201" s="14">
        <f t="shared" si="70"/>
        <v>943293.75</v>
      </c>
      <c r="AC201" s="72" t="str">
        <f t="shared" si="71"/>
        <v>飞廉碎片</v>
      </c>
      <c r="AD201" s="14">
        <f t="shared" si="79"/>
        <v>240</v>
      </c>
      <c r="AU201" s="100">
        <v>147</v>
      </c>
      <c r="AV201" s="100">
        <v>16</v>
      </c>
      <c r="AW201" s="21">
        <f t="shared" si="77"/>
        <v>0.1103448275862069</v>
      </c>
      <c r="AX201" s="100">
        <f t="shared" si="78"/>
        <v>15500</v>
      </c>
      <c r="AY201" s="100">
        <f>SUM(AX$5:AX201)</f>
        <v>1333940</v>
      </c>
    </row>
    <row r="202" spans="9:51" ht="16.5" x14ac:dyDescent="0.2">
      <c r="I202" s="32">
        <v>165</v>
      </c>
      <c r="J202" s="14">
        <f t="shared" si="63"/>
        <v>1102008</v>
      </c>
      <c r="K202" s="14">
        <f t="shared" si="64"/>
        <v>4</v>
      </c>
      <c r="L202" s="14">
        <f t="shared" si="65"/>
        <v>18</v>
      </c>
      <c r="M202" s="14" t="str">
        <f t="shared" si="66"/>
        <v>红</v>
      </c>
      <c r="N202" s="14" t="str">
        <f t="shared" si="76"/>
        <v>金币</v>
      </c>
      <c r="O202" s="14">
        <f>IF(L202&gt;1,INDEX(挂机升级突破!$BG$49:$BG$69,卡牌消耗!L202),"")</f>
        <v>0</v>
      </c>
      <c r="P202" s="14" t="str">
        <f>IF(L202&gt;1,INDEX(价值概述!$A$4:$A$8,INDEX(挂机升级突破!$AQ$65:$AQ$85,卡牌消耗!L202)),"")</f>
        <v>紫色基础材料</v>
      </c>
      <c r="Q202" s="14">
        <f>ROUND(INDEX(挂机升级突破!$AT$65:$BA$85,卡牌消耗!$L202,MATCH(卡牌消耗!P202,挂机升级突破!$AT$63:$BC$63,0))*INDEX($B$5:$F$5,K202)/5,0)*5</f>
        <v>40</v>
      </c>
      <c r="R202" s="14" t="s">
        <v>835</v>
      </c>
      <c r="S202" s="14">
        <f>ROUND(INDEX(挂机升级突破!$AT$65:$BC$85,L202,MATCH(R202,挂机升级突破!$AT$63:$BC$63,0))*INDEX($B$5:$F$5,K202)/5,0)*5</f>
        <v>0</v>
      </c>
      <c r="T202" s="14" t="s">
        <v>836</v>
      </c>
      <c r="U202" s="14">
        <f>ROUND(INDEX(挂机升级突破!$AT$65:$BC$85,L202,MATCH(T202,挂机升级突破!$AT$63:$BC$63,0))*INDEX($B$5:$F$5,K202)/5,0)*5</f>
        <v>0</v>
      </c>
      <c r="W202" s="72">
        <v>165</v>
      </c>
      <c r="X202" s="72">
        <f t="shared" si="67"/>
        <v>33</v>
      </c>
      <c r="Y202" s="72">
        <f t="shared" si="68"/>
        <v>1102017</v>
      </c>
      <c r="Z202" s="72">
        <f t="shared" si="69"/>
        <v>5</v>
      </c>
      <c r="AA202" s="72" t="s">
        <v>682</v>
      </c>
      <c r="AB202" s="14">
        <f t="shared" si="70"/>
        <v>1498743.75</v>
      </c>
      <c r="AC202" s="72" t="str">
        <f t="shared" si="71"/>
        <v>飞廉碎片</v>
      </c>
      <c r="AD202" s="14">
        <f t="shared" si="79"/>
        <v>320</v>
      </c>
      <c r="AU202" s="100">
        <v>148</v>
      </c>
      <c r="AV202" s="100">
        <v>17</v>
      </c>
      <c r="AW202" s="21">
        <f t="shared" si="77"/>
        <v>0.11724137931034483</v>
      </c>
      <c r="AX202" s="100">
        <f t="shared" si="78"/>
        <v>16468</v>
      </c>
      <c r="AY202" s="100">
        <f>SUM(AX$5:AX202)</f>
        <v>1350408</v>
      </c>
    </row>
    <row r="203" spans="9:51" ht="16.5" x14ac:dyDescent="0.2">
      <c r="I203" s="32">
        <v>166</v>
      </c>
      <c r="J203" s="14">
        <f t="shared" si="63"/>
        <v>1102008</v>
      </c>
      <c r="K203" s="14">
        <f t="shared" si="64"/>
        <v>4</v>
      </c>
      <c r="L203" s="14">
        <f t="shared" si="65"/>
        <v>19</v>
      </c>
      <c r="M203" s="14" t="str">
        <f t="shared" si="66"/>
        <v>红</v>
      </c>
      <c r="N203" s="14" t="str">
        <f t="shared" si="76"/>
        <v>金币</v>
      </c>
      <c r="O203" s="14">
        <f>IF(L203&gt;1,INDEX(挂机升级突破!$BG$49:$BG$69,卡牌消耗!L203),"")</f>
        <v>0</v>
      </c>
      <c r="P203" s="14" t="str">
        <f>IF(L203&gt;1,INDEX(价值概述!$A$4:$A$8,INDEX(挂机升级突破!$AQ$65:$AQ$85,卡牌消耗!L203)),"")</f>
        <v>紫色基础材料</v>
      </c>
      <c r="Q203" s="14">
        <f>ROUND(INDEX(挂机升级突破!$AT$65:$BA$85,卡牌消耗!$L203,MATCH(卡牌消耗!P203,挂机升级突破!$AT$63:$BC$63,0))*INDEX($B$5:$F$5,K203)/5,0)*5</f>
        <v>40</v>
      </c>
      <c r="R203" s="14" t="s">
        <v>835</v>
      </c>
      <c r="S203" s="14">
        <f>ROUND(INDEX(挂机升级突破!$AT$65:$BC$85,L203,MATCH(R203,挂机升级突破!$AT$63:$BC$63,0))*INDEX($B$5:$F$5,K203)/5,0)*5</f>
        <v>0</v>
      </c>
      <c r="T203" s="14" t="s">
        <v>836</v>
      </c>
      <c r="U203" s="14">
        <f>ROUND(INDEX(挂机升级突破!$AT$65:$BC$85,L203,MATCH(T203,挂机升级突破!$AT$63:$BC$63,0))*INDEX($B$5:$F$5,K203)/5,0)*5</f>
        <v>0</v>
      </c>
      <c r="W203" s="72">
        <v>166</v>
      </c>
      <c r="X203" s="72">
        <f t="shared" si="67"/>
        <v>34</v>
      </c>
      <c r="Y203" s="72">
        <f t="shared" si="68"/>
        <v>1102018</v>
      </c>
      <c r="Z203" s="72">
        <f t="shared" si="69"/>
        <v>1</v>
      </c>
      <c r="AA203" s="72" t="s">
        <v>682</v>
      </c>
      <c r="AB203" s="14">
        <f t="shared" si="70"/>
        <v>54477.5</v>
      </c>
      <c r="AC203" s="72" t="str">
        <f t="shared" si="71"/>
        <v>噬日碎片</v>
      </c>
      <c r="AD203" s="14">
        <f t="shared" si="79"/>
        <v>20</v>
      </c>
      <c r="AU203" s="100">
        <v>149</v>
      </c>
      <c r="AV203" s="100">
        <v>18</v>
      </c>
      <c r="AW203" s="21">
        <f t="shared" si="77"/>
        <v>0.12413793103448276</v>
      </c>
      <c r="AX203" s="100">
        <f t="shared" si="78"/>
        <v>17437</v>
      </c>
      <c r="AY203" s="100">
        <f>SUM(AX$5:AX203)</f>
        <v>1367845</v>
      </c>
    </row>
    <row r="204" spans="9:51" ht="16.5" x14ac:dyDescent="0.2">
      <c r="I204" s="32">
        <v>167</v>
      </c>
      <c r="J204" s="14">
        <f t="shared" si="63"/>
        <v>1102008</v>
      </c>
      <c r="K204" s="14">
        <f t="shared" si="64"/>
        <v>4</v>
      </c>
      <c r="L204" s="14">
        <f t="shared" si="65"/>
        <v>20</v>
      </c>
      <c r="M204" s="14" t="str">
        <f t="shared" si="66"/>
        <v>红</v>
      </c>
      <c r="N204" s="14" t="str">
        <f t="shared" si="76"/>
        <v>金币</v>
      </c>
      <c r="O204" s="14">
        <f>IF(L204&gt;1,INDEX(挂机升级突破!$BG$49:$BG$69,卡牌消耗!L204),"")</f>
        <v>0</v>
      </c>
      <c r="P204" s="14" t="str">
        <f>IF(L204&gt;1,INDEX(价值概述!$A$4:$A$8,INDEX(挂机升级突破!$AQ$65:$AQ$85,卡牌消耗!L204)),"")</f>
        <v>紫色基础材料</v>
      </c>
      <c r="Q204" s="14">
        <f>ROUND(INDEX(挂机升级突破!$AT$65:$BA$85,卡牌消耗!$L204,MATCH(卡牌消耗!P204,挂机升级突破!$AT$63:$BC$63,0))*INDEX($B$5:$F$5,K204)/5,0)*5</f>
        <v>65</v>
      </c>
      <c r="R204" s="14" t="s">
        <v>835</v>
      </c>
      <c r="S204" s="14">
        <f>ROUND(INDEX(挂机升级突破!$AT$65:$BC$85,L204,MATCH(R204,挂机升级突破!$AT$63:$BC$63,0))*INDEX($B$5:$F$5,K204)/5,0)*5</f>
        <v>0</v>
      </c>
      <c r="T204" s="14" t="s">
        <v>836</v>
      </c>
      <c r="U204" s="14">
        <f>ROUND(INDEX(挂机升级突破!$AT$65:$BC$85,L204,MATCH(T204,挂机升级突破!$AT$63:$BC$63,0))*INDEX($B$5:$F$5,K204)/5,0)*5</f>
        <v>0</v>
      </c>
      <c r="W204" s="72">
        <v>167</v>
      </c>
      <c r="X204" s="72">
        <f t="shared" si="67"/>
        <v>34</v>
      </c>
      <c r="Y204" s="72">
        <f t="shared" si="68"/>
        <v>1102018</v>
      </c>
      <c r="Z204" s="72">
        <f t="shared" si="69"/>
        <v>2</v>
      </c>
      <c r="AA204" s="72" t="s">
        <v>682</v>
      </c>
      <c r="AB204" s="14">
        <f t="shared" si="70"/>
        <v>310922.5</v>
      </c>
      <c r="AC204" s="72" t="str">
        <f t="shared" si="71"/>
        <v>噬日碎片</v>
      </c>
      <c r="AD204" s="14">
        <f t="shared" si="79"/>
        <v>40</v>
      </c>
      <c r="AU204" s="100">
        <v>150</v>
      </c>
      <c r="AV204" s="100">
        <v>19</v>
      </c>
      <c r="AW204" s="21">
        <f t="shared" si="77"/>
        <v>0.1310344827586207</v>
      </c>
      <c r="AX204" s="100">
        <f t="shared" si="78"/>
        <v>18406</v>
      </c>
      <c r="AY204" s="100">
        <f>SUM(AX$5:AX204)</f>
        <v>1386251</v>
      </c>
    </row>
    <row r="205" spans="9:51" ht="16.5" x14ac:dyDescent="0.2">
      <c r="I205" s="32">
        <v>168</v>
      </c>
      <c r="J205" s="14">
        <f t="shared" si="63"/>
        <v>1102008</v>
      </c>
      <c r="K205" s="14">
        <f t="shared" si="64"/>
        <v>4</v>
      </c>
      <c r="L205" s="14">
        <f t="shared" si="65"/>
        <v>21</v>
      </c>
      <c r="M205" s="14" t="str">
        <f t="shared" si="66"/>
        <v>红</v>
      </c>
      <c r="N205" s="14" t="str">
        <f t="shared" si="76"/>
        <v>金币</v>
      </c>
      <c r="O205" s="14">
        <f>IF(L205&gt;1,INDEX(挂机升级突破!$BG$49:$BG$69,卡牌消耗!L205),"")</f>
        <v>0</v>
      </c>
      <c r="P205" s="14" t="str">
        <f>IF(L205&gt;1,INDEX(价值概述!$A$4:$A$8,INDEX(挂机升级突破!$AQ$65:$AQ$85,卡牌消耗!L205)),"")</f>
        <v>紫色基础材料</v>
      </c>
      <c r="Q205" s="14">
        <f>ROUND(INDEX(挂机升级突破!$AT$65:$BA$85,卡牌消耗!$L205,MATCH(卡牌消耗!P205,挂机升级突破!$AT$63:$BC$63,0))*INDEX($B$5:$F$5,K205)/5,0)*5</f>
        <v>65</v>
      </c>
      <c r="R205" s="14" t="s">
        <v>835</v>
      </c>
      <c r="S205" s="14">
        <f>ROUND(INDEX(挂机升级突破!$AT$65:$BC$85,L205,MATCH(R205,挂机升级突破!$AT$63:$BC$63,0))*INDEX($B$5:$F$5,K205)/5,0)*5</f>
        <v>0</v>
      </c>
      <c r="T205" s="14" t="s">
        <v>836</v>
      </c>
      <c r="U205" s="14">
        <f>ROUND(INDEX(挂机升级突破!$AT$65:$BC$85,L205,MATCH(T205,挂机升级突破!$AT$63:$BC$63,0))*INDEX($B$5:$F$5,K205)/5,0)*5</f>
        <v>0</v>
      </c>
      <c r="W205" s="72">
        <v>168</v>
      </c>
      <c r="X205" s="72">
        <f t="shared" si="67"/>
        <v>34</v>
      </c>
      <c r="Y205" s="72">
        <f t="shared" si="68"/>
        <v>1102018</v>
      </c>
      <c r="Z205" s="72">
        <f t="shared" si="69"/>
        <v>3</v>
      </c>
      <c r="AA205" s="72" t="s">
        <v>682</v>
      </c>
      <c r="AB205" s="14">
        <f t="shared" si="70"/>
        <v>315297.5</v>
      </c>
      <c r="AC205" s="72" t="str">
        <f t="shared" si="71"/>
        <v>噬日碎片</v>
      </c>
      <c r="AD205" s="14">
        <f t="shared" si="79"/>
        <v>80</v>
      </c>
    </row>
    <row r="206" spans="9:51" ht="16.5" x14ac:dyDescent="0.2">
      <c r="I206" s="32">
        <v>169</v>
      </c>
      <c r="J206" s="14">
        <f t="shared" si="63"/>
        <v>1102009</v>
      </c>
      <c r="K206" s="14">
        <f t="shared" si="64"/>
        <v>4</v>
      </c>
      <c r="L206" s="14">
        <f t="shared" si="65"/>
        <v>1</v>
      </c>
      <c r="M206" s="14" t="str">
        <f t="shared" si="66"/>
        <v>红</v>
      </c>
      <c r="N206" s="14" t="str">
        <f t="shared" si="76"/>
        <v/>
      </c>
      <c r="O206" s="14" t="str">
        <f>IF(L206&gt;1,INDEX(挂机升级突破!$BG$49:$BG$69,卡牌消耗!L206),"")</f>
        <v/>
      </c>
      <c r="P206" s="14" t="str">
        <f>IF(L206&gt;1,INDEX(价值概述!$A$4:$A$8,INDEX(挂机升级突破!$AQ$65:$AQ$85,卡牌消耗!L206)),"")</f>
        <v/>
      </c>
      <c r="Q206" s="14" t="str">
        <f>IF(L206&gt;1,INDEX(挂机升级突破!$AT$65:$AX$85,卡牌消耗!L206,INDEX(挂机升级突破!$AQ$65:$AQ$85,卡牌消耗!L206)),"")</f>
        <v/>
      </c>
      <c r="R206" s="14" t="str">
        <f>IF(INDEX(挂机升级突破!$AR$65:$AR$85,卡牌消耗!L206)&gt;0,INDEX($G$2:$I$2,INDEX(挂机升级突破!$AR$65:$AR$85,卡牌消耗!L206))&amp;M206,"")</f>
        <v/>
      </c>
      <c r="S206" s="14" t="str">
        <f>IF(R206="","",INDEX(挂机升级突破!$AY$65:$BA$85,卡牌消耗!L206,INDEX(挂机升级突破!$AR$65:$AR$85,卡牌消耗!L206)))</f>
        <v/>
      </c>
      <c r="T206" s="14" t="str">
        <f>IF(INDEX(挂机升级突破!$AS$65:$AS$85,卡牌消耗!L206)&gt;0,"灵玉","")</f>
        <v/>
      </c>
      <c r="U206" s="14" t="str">
        <f>IF(INDEX(挂机升级突破!$AS$65:$AS$85,卡牌消耗!L206)&gt;0,INDEX(挂机升级突破!$BD$80:$BD$85,卡牌消耗!L206),"")</f>
        <v/>
      </c>
      <c r="W206" s="72">
        <v>169</v>
      </c>
      <c r="X206" s="72">
        <f t="shared" si="67"/>
        <v>34</v>
      </c>
      <c r="Y206" s="72">
        <f t="shared" si="68"/>
        <v>1102018</v>
      </c>
      <c r="Z206" s="72">
        <f t="shared" si="69"/>
        <v>4</v>
      </c>
      <c r="AA206" s="72" t="s">
        <v>682</v>
      </c>
      <c r="AB206" s="14">
        <f t="shared" si="70"/>
        <v>440203.75</v>
      </c>
      <c r="AC206" s="72" t="str">
        <f t="shared" si="71"/>
        <v>噬日碎片</v>
      </c>
      <c r="AD206" s="14">
        <f t="shared" si="79"/>
        <v>120</v>
      </c>
    </row>
    <row r="207" spans="9:51" ht="16.5" x14ac:dyDescent="0.2">
      <c r="I207" s="32">
        <v>170</v>
      </c>
      <c r="J207" s="14">
        <f t="shared" si="63"/>
        <v>1102009</v>
      </c>
      <c r="K207" s="14">
        <f t="shared" si="64"/>
        <v>4</v>
      </c>
      <c r="L207" s="14">
        <f t="shared" si="65"/>
        <v>2</v>
      </c>
      <c r="M207" s="14" t="str">
        <f t="shared" si="66"/>
        <v>红</v>
      </c>
      <c r="N207" s="14" t="str">
        <f t="shared" si="76"/>
        <v>金币</v>
      </c>
      <c r="O207" s="14">
        <f>IF(L207&gt;1,INDEX(挂机升级突破!$BG$49:$BG$69,卡牌消耗!L207),"")</f>
        <v>0</v>
      </c>
      <c r="P207" s="14" t="s">
        <v>252</v>
      </c>
      <c r="Q207" s="14">
        <f>ROUND(INDEX(挂机升级突破!$AT$65:$BA$85,卡牌消耗!$L207,MATCH(卡牌消耗!P207,挂机升级突破!$AT$63:$BC$63,0))*INDEX($B$5:$F$5,K207)/5,0)*5</f>
        <v>55</v>
      </c>
      <c r="R207" s="14"/>
      <c r="S207" s="14"/>
      <c r="T207" s="14" t="str">
        <f>IF(INDEX(挂机升级突破!$AS$65:$AS$85,卡牌消耗!L207)&gt;0,"灵玉","")</f>
        <v/>
      </c>
      <c r="U207" s="14" t="str">
        <f>IF(INDEX(挂机升级突破!$AS$65:$AS$85,卡牌消耗!L207)&gt;0,INDEX(挂机升级突破!$BD$80:$BD$85,卡牌消耗!L207),"")</f>
        <v/>
      </c>
      <c r="W207" s="72">
        <v>170</v>
      </c>
      <c r="X207" s="72">
        <f t="shared" si="67"/>
        <v>34</v>
      </c>
      <c r="Y207" s="72">
        <f t="shared" si="68"/>
        <v>1102018</v>
      </c>
      <c r="Z207" s="72">
        <f t="shared" si="69"/>
        <v>5</v>
      </c>
      <c r="AA207" s="72" t="s">
        <v>682</v>
      </c>
      <c r="AB207" s="14">
        <f t="shared" si="70"/>
        <v>699413.75</v>
      </c>
      <c r="AC207" s="72" t="str">
        <f t="shared" si="71"/>
        <v>噬日碎片</v>
      </c>
      <c r="AD207" s="14">
        <f t="shared" si="79"/>
        <v>160</v>
      </c>
    </row>
    <row r="208" spans="9:51" ht="16.5" x14ac:dyDescent="0.2">
      <c r="I208" s="32">
        <v>171</v>
      </c>
      <c r="J208" s="14">
        <f t="shared" si="63"/>
        <v>1102009</v>
      </c>
      <c r="K208" s="14">
        <f t="shared" si="64"/>
        <v>4</v>
      </c>
      <c r="L208" s="14">
        <f t="shared" si="65"/>
        <v>3</v>
      </c>
      <c r="M208" s="14" t="str">
        <f t="shared" si="66"/>
        <v>红</v>
      </c>
      <c r="N208" s="14" t="str">
        <f t="shared" si="76"/>
        <v>金币</v>
      </c>
      <c r="O208" s="14">
        <f>IF(L208&gt;1,INDEX(挂机升级突破!$BG$49:$BG$69,卡牌消耗!L208),"")</f>
        <v>0</v>
      </c>
      <c r="P208" s="14" t="s">
        <v>252</v>
      </c>
      <c r="Q208" s="14">
        <f>ROUND(INDEX(挂机升级突破!$AT$65:$BA$85,卡牌消耗!$L208,MATCH(卡牌消耗!P208,挂机升级突破!$AT$63:$BC$63,0))*INDEX($B$5:$F$5,K208)/5,0)*5</f>
        <v>70</v>
      </c>
      <c r="R208" s="14"/>
      <c r="S208" s="14"/>
      <c r="T208" s="14" t="str">
        <f>IF(INDEX(挂机升级突破!$AS$65:$AS$85,卡牌消耗!L208)&gt;0,"灵玉","")</f>
        <v/>
      </c>
      <c r="U208" s="14" t="str">
        <f>IF(INDEX(挂机升级突破!$AS$65:$AS$85,卡牌消耗!L208)&gt;0,INDEX(挂机升级突破!$BD$80:$BD$85,卡牌消耗!L208),"")</f>
        <v/>
      </c>
      <c r="W208" s="72">
        <v>171</v>
      </c>
      <c r="X208" s="72">
        <f t="shared" si="67"/>
        <v>35</v>
      </c>
      <c r="Y208" s="72">
        <f t="shared" si="68"/>
        <v>1102019</v>
      </c>
      <c r="Z208" s="72">
        <f t="shared" si="69"/>
        <v>1</v>
      </c>
      <c r="AA208" s="72" t="s">
        <v>682</v>
      </c>
      <c r="AB208" s="14">
        <f t="shared" si="70"/>
        <v>54477.5</v>
      </c>
      <c r="AC208" s="72" t="str">
        <f t="shared" si="71"/>
        <v>食火蜥碎片</v>
      </c>
      <c r="AD208" s="14">
        <f t="shared" si="79"/>
        <v>20</v>
      </c>
    </row>
    <row r="209" spans="9:30" ht="16.5" x14ac:dyDescent="0.2">
      <c r="I209" s="32">
        <v>172</v>
      </c>
      <c r="J209" s="14">
        <f t="shared" si="63"/>
        <v>1102009</v>
      </c>
      <c r="K209" s="14">
        <f t="shared" si="64"/>
        <v>4</v>
      </c>
      <c r="L209" s="14">
        <f t="shared" si="65"/>
        <v>4</v>
      </c>
      <c r="M209" s="14" t="str">
        <f t="shared" si="66"/>
        <v>红</v>
      </c>
      <c r="N209" s="14" t="str">
        <f t="shared" si="76"/>
        <v>金币</v>
      </c>
      <c r="O209" s="14">
        <f>IF(L209&gt;1,INDEX(挂机升级突破!$BG$49:$BG$69,卡牌消耗!L209),"")</f>
        <v>0</v>
      </c>
      <c r="P209" s="14" t="s">
        <v>253</v>
      </c>
      <c r="Q209" s="14">
        <f>ROUND(INDEX(挂机升级突破!$AT$65:$BA$85,卡牌消耗!$L209,MATCH(卡牌消耗!P209,挂机升级突破!$AT$63:$BC$63,0))*INDEX($B$5:$F$5,K209)/5,0)*5</f>
        <v>0</v>
      </c>
      <c r="R209" s="14"/>
      <c r="S209" s="14"/>
      <c r="T209" s="14" t="str">
        <f>IF(INDEX(挂机升级突破!$AS$65:$AS$85,卡牌消耗!L209)&gt;0,"灵玉","")</f>
        <v/>
      </c>
      <c r="U209" s="14" t="str">
        <f>IF(INDEX(挂机升级突破!$AS$65:$AS$85,卡牌消耗!L209)&gt;0,INDEX(挂机升级突破!$BD$80:$BD$85,卡牌消耗!L209),"")</f>
        <v/>
      </c>
      <c r="W209" s="72">
        <v>172</v>
      </c>
      <c r="X209" s="72">
        <f t="shared" si="67"/>
        <v>35</v>
      </c>
      <c r="Y209" s="72">
        <f t="shared" si="68"/>
        <v>1102019</v>
      </c>
      <c r="Z209" s="72">
        <f t="shared" si="69"/>
        <v>2</v>
      </c>
      <c r="AA209" s="72" t="s">
        <v>682</v>
      </c>
      <c r="AB209" s="14">
        <f t="shared" si="70"/>
        <v>310922.5</v>
      </c>
      <c r="AC209" s="72" t="str">
        <f t="shared" si="71"/>
        <v>食火蜥碎片</v>
      </c>
      <c r="AD209" s="14">
        <f t="shared" si="79"/>
        <v>40</v>
      </c>
    </row>
    <row r="210" spans="9:30" ht="16.5" x14ac:dyDescent="0.2">
      <c r="I210" s="32">
        <v>173</v>
      </c>
      <c r="J210" s="14">
        <f t="shared" si="63"/>
        <v>1102009</v>
      </c>
      <c r="K210" s="14">
        <f t="shared" si="64"/>
        <v>4</v>
      </c>
      <c r="L210" s="14">
        <f t="shared" si="65"/>
        <v>5</v>
      </c>
      <c r="M210" s="14" t="str">
        <f t="shared" si="66"/>
        <v>红</v>
      </c>
      <c r="N210" s="14" t="str">
        <f t="shared" si="76"/>
        <v>金币</v>
      </c>
      <c r="O210" s="14">
        <f>IF(L210&gt;1,INDEX(挂机升级突破!$BG$49:$BG$69,卡牌消耗!L210),"")</f>
        <v>0</v>
      </c>
      <c r="P210" s="14" t="s">
        <v>253</v>
      </c>
      <c r="Q210" s="14">
        <f>ROUND(INDEX(挂机升级突破!$AT$65:$BA$85,卡牌消耗!$L210,MATCH(卡牌消耗!P210,挂机升级突破!$AT$63:$BC$63,0))*INDEX($B$5:$F$5,K210)/5,0)*5</f>
        <v>0</v>
      </c>
      <c r="R210" s="14" t="s">
        <v>805</v>
      </c>
      <c r="S210" s="14">
        <f>ROUND(INDEX(挂机升级突破!$AT$65:$BC$85,L210,MATCH(R210,挂机升级突破!$AT$63:$BC$63,0))*INDEX($B$5:$F$5,K210)/5,0)*5</f>
        <v>0</v>
      </c>
      <c r="T210" s="14" t="str">
        <f>IF(INDEX(挂机升级突破!$AS$65:$AS$85,卡牌消耗!L210)&gt;0,"灵玉","")</f>
        <v/>
      </c>
      <c r="U210" s="14" t="str">
        <f>IF(INDEX(挂机升级突破!$AS$65:$AS$85,卡牌消耗!L210)&gt;0,INDEX(挂机升级突破!$BD$80:$BD$85,卡牌消耗!L210),"")</f>
        <v/>
      </c>
      <c r="W210" s="72">
        <v>173</v>
      </c>
      <c r="X210" s="72">
        <f t="shared" si="67"/>
        <v>35</v>
      </c>
      <c r="Y210" s="72">
        <f t="shared" si="68"/>
        <v>1102019</v>
      </c>
      <c r="Z210" s="72">
        <f t="shared" si="69"/>
        <v>3</v>
      </c>
      <c r="AA210" s="72" t="s">
        <v>682</v>
      </c>
      <c r="AB210" s="14">
        <f t="shared" si="70"/>
        <v>315297.5</v>
      </c>
      <c r="AC210" s="72" t="str">
        <f t="shared" si="71"/>
        <v>食火蜥碎片</v>
      </c>
      <c r="AD210" s="14">
        <f t="shared" si="79"/>
        <v>80</v>
      </c>
    </row>
    <row r="211" spans="9:30" ht="16.5" x14ac:dyDescent="0.2">
      <c r="I211" s="32">
        <v>174</v>
      </c>
      <c r="J211" s="14">
        <f t="shared" si="63"/>
        <v>1102009</v>
      </c>
      <c r="K211" s="14">
        <f t="shared" si="64"/>
        <v>4</v>
      </c>
      <c r="L211" s="14">
        <f t="shared" si="65"/>
        <v>6</v>
      </c>
      <c r="M211" s="14" t="str">
        <f t="shared" si="66"/>
        <v>红</v>
      </c>
      <c r="N211" s="14" t="str">
        <f t="shared" si="76"/>
        <v>金币</v>
      </c>
      <c r="O211" s="14">
        <f>IF(L211&gt;1,INDEX(挂机升级突破!$BG$49:$BG$69,卡牌消耗!L211),"")</f>
        <v>0</v>
      </c>
      <c r="P211" s="14" t="s">
        <v>253</v>
      </c>
      <c r="Q211" s="14">
        <f>ROUND(INDEX(挂机升级突破!$AT$65:$BA$85,卡牌消耗!$L211,MATCH(卡牌消耗!P211,挂机升级突破!$AT$63:$BC$63,0))*INDEX($B$5:$F$5,K211)/5,0)*5</f>
        <v>25</v>
      </c>
      <c r="R211" s="14" t="s">
        <v>805</v>
      </c>
      <c r="S211" s="14">
        <f>ROUND(INDEX(挂机升级突破!$AT$65:$BC$85,L211,MATCH(R211,挂机升级突破!$AT$63:$BC$63,0))*INDEX($B$5:$F$5,K211)/5,0)*5</f>
        <v>0</v>
      </c>
      <c r="T211" s="14" t="str">
        <f>IF(INDEX(挂机升级突破!$AS$65:$AS$85,卡牌消耗!L211)&gt;0,"灵玉","")</f>
        <v/>
      </c>
      <c r="U211" s="14" t="str">
        <f>IF(INDEX(挂机升级突破!$AS$65:$AS$85,卡牌消耗!L211)&gt;0,INDEX(挂机升级突破!$BD$80:$BD$85,卡牌消耗!L211),"")</f>
        <v/>
      </c>
      <c r="W211" s="72">
        <v>174</v>
      </c>
      <c r="X211" s="72">
        <f t="shared" si="67"/>
        <v>35</v>
      </c>
      <c r="Y211" s="72">
        <f t="shared" si="68"/>
        <v>1102019</v>
      </c>
      <c r="Z211" s="72">
        <f t="shared" si="69"/>
        <v>4</v>
      </c>
      <c r="AA211" s="72" t="s">
        <v>682</v>
      </c>
      <c r="AB211" s="14">
        <f t="shared" si="70"/>
        <v>440203.75</v>
      </c>
      <c r="AC211" s="72" t="str">
        <f t="shared" si="71"/>
        <v>食火蜥碎片</v>
      </c>
      <c r="AD211" s="14">
        <f t="shared" si="79"/>
        <v>120</v>
      </c>
    </row>
    <row r="212" spans="9:30" ht="16.5" x14ac:dyDescent="0.2">
      <c r="I212" s="32">
        <v>175</v>
      </c>
      <c r="J212" s="14">
        <f t="shared" si="63"/>
        <v>1102009</v>
      </c>
      <c r="K212" s="14">
        <f t="shared" si="64"/>
        <v>4</v>
      </c>
      <c r="L212" s="14">
        <f t="shared" si="65"/>
        <v>7</v>
      </c>
      <c r="M212" s="14" t="str">
        <f t="shared" si="66"/>
        <v>红</v>
      </c>
      <c r="N212" s="14" t="str">
        <f t="shared" si="76"/>
        <v>金币</v>
      </c>
      <c r="O212" s="14">
        <f>IF(L212&gt;1,INDEX(挂机升级突破!$BG$49:$BG$69,卡牌消耗!L212),"")</f>
        <v>0</v>
      </c>
      <c r="P212" s="14" t="s">
        <v>254</v>
      </c>
      <c r="Q212" s="14">
        <f>ROUND(INDEX(挂机升级突破!$AT$65:$BA$85,卡牌消耗!$L212,MATCH(卡牌消耗!P212,挂机升级突破!$AT$63:$BC$63,0))*INDEX($B$5:$F$5,K212)/5,0)*5</f>
        <v>0</v>
      </c>
      <c r="R212" s="14" t="s">
        <v>805</v>
      </c>
      <c r="S212" s="14">
        <f>ROUND(INDEX(挂机升级突破!$AT$65:$BC$85,L212,MATCH(R212,挂机升级突破!$AT$63:$BC$63,0))*INDEX($B$5:$F$5,K212)/5,0)*5</f>
        <v>0</v>
      </c>
      <c r="T212" s="14" t="str">
        <f>IF(INDEX(挂机升级突破!$AS$65:$AS$85,卡牌消耗!L212)&gt;0,"灵玉","")</f>
        <v/>
      </c>
      <c r="U212" s="14" t="str">
        <f>IF(INDEX(挂机升级突破!$AS$65:$AS$85,卡牌消耗!L212)&gt;0,INDEX(挂机升级突破!$BD$80:$BD$85,卡牌消耗!L212),"")</f>
        <v/>
      </c>
      <c r="W212" s="72">
        <v>175</v>
      </c>
      <c r="X212" s="72">
        <f t="shared" si="67"/>
        <v>35</v>
      </c>
      <c r="Y212" s="72">
        <f t="shared" si="68"/>
        <v>1102019</v>
      </c>
      <c r="Z212" s="72">
        <f t="shared" si="69"/>
        <v>5</v>
      </c>
      <c r="AA212" s="72" t="s">
        <v>682</v>
      </c>
      <c r="AB212" s="14">
        <f t="shared" si="70"/>
        <v>699413.75</v>
      </c>
      <c r="AC212" s="72" t="str">
        <f t="shared" si="71"/>
        <v>食火蜥碎片</v>
      </c>
      <c r="AD212" s="14">
        <f t="shared" si="79"/>
        <v>160</v>
      </c>
    </row>
    <row r="213" spans="9:30" ht="16.5" x14ac:dyDescent="0.2">
      <c r="I213" s="32">
        <v>176</v>
      </c>
      <c r="J213" s="14">
        <f t="shared" si="63"/>
        <v>1102009</v>
      </c>
      <c r="K213" s="14">
        <f t="shared" si="64"/>
        <v>4</v>
      </c>
      <c r="L213" s="14">
        <f t="shared" si="65"/>
        <v>8</v>
      </c>
      <c r="M213" s="14" t="str">
        <f t="shared" si="66"/>
        <v>红</v>
      </c>
      <c r="N213" s="14" t="str">
        <f t="shared" si="76"/>
        <v>金币</v>
      </c>
      <c r="O213" s="14">
        <f>IF(L213&gt;1,INDEX(挂机升级突破!$BG$49:$BG$69,卡牌消耗!L213),"")</f>
        <v>0</v>
      </c>
      <c r="P213" s="14" t="s">
        <v>254</v>
      </c>
      <c r="Q213" s="14">
        <f>ROUND(INDEX(挂机升级突破!$AT$65:$BA$85,卡牌消耗!$L213,MATCH(卡牌消耗!P213,挂机升级突破!$AT$63:$BC$63,0))*INDEX($B$5:$F$5,K213)/5,0)*5</f>
        <v>0</v>
      </c>
      <c r="R213" s="14" t="s">
        <v>805</v>
      </c>
      <c r="S213" s="14">
        <f>ROUND(INDEX(挂机升级突破!$AT$65:$BC$85,L213,MATCH(R213,挂机升级突破!$AT$63:$BC$63,0))*INDEX($B$5:$F$5,K213)/5,0)*5</f>
        <v>10</v>
      </c>
      <c r="T213" s="14" t="str">
        <f>IF(INDEX(挂机升级突破!$AS$65:$AS$85,卡牌消耗!L213)&gt;0,"灵玉","")</f>
        <v/>
      </c>
      <c r="U213" s="14" t="str">
        <f>IF(INDEX(挂机升级突破!$AS$65:$AS$85,卡牌消耗!L213)&gt;0,INDEX(挂机升级突破!$BD$80:$BD$85,卡牌消耗!L213),"")</f>
        <v/>
      </c>
      <c r="W213" s="72">
        <v>176</v>
      </c>
      <c r="X213" s="72">
        <f t="shared" si="67"/>
        <v>36</v>
      </c>
      <c r="Y213" s="72">
        <f t="shared" si="68"/>
        <v>1102020</v>
      </c>
      <c r="Z213" s="72">
        <f t="shared" ref="Z213:Z227" si="80">MOD(W213-1,5)+1</f>
        <v>1</v>
      </c>
      <c r="AA213" s="72" t="s">
        <v>682</v>
      </c>
      <c r="AB213" s="14">
        <f t="shared" ref="AB213:AB227" si="81">INDEX($N$13:$Q$17,Z213,INDEX($C$38:$C$75,X213)-1)</f>
        <v>77825</v>
      </c>
      <c r="AC213" s="72" t="str">
        <f t="shared" ref="AC213:AC227" si="82">INDEX($B$38:$B$75,X213)&amp;"碎片"</f>
        <v>高顺碎片</v>
      </c>
      <c r="AD213" s="14">
        <f t="shared" si="79"/>
        <v>40</v>
      </c>
    </row>
    <row r="214" spans="9:30" ht="16.5" x14ac:dyDescent="0.2">
      <c r="I214" s="32">
        <v>177</v>
      </c>
      <c r="J214" s="14">
        <f t="shared" si="63"/>
        <v>1102009</v>
      </c>
      <c r="K214" s="14">
        <f t="shared" si="64"/>
        <v>4</v>
      </c>
      <c r="L214" s="14">
        <f t="shared" si="65"/>
        <v>9</v>
      </c>
      <c r="M214" s="14" t="str">
        <f t="shared" si="66"/>
        <v>红</v>
      </c>
      <c r="N214" s="14" t="str">
        <f t="shared" si="76"/>
        <v>金币</v>
      </c>
      <c r="O214" s="14">
        <f>IF(L214&gt;1,INDEX(挂机升级突破!$BG$49:$BG$69,卡牌消耗!L214),"")</f>
        <v>0</v>
      </c>
      <c r="P214" s="14" t="s">
        <v>254</v>
      </c>
      <c r="Q214" s="14">
        <f>ROUND(INDEX(挂机升级突破!$AT$65:$BA$85,卡牌消耗!$L214,MATCH(卡牌消耗!P214,挂机升级突破!$AT$63:$BC$63,0))*INDEX($B$5:$F$5,K214)/5,0)*5</f>
        <v>0</v>
      </c>
      <c r="R214" s="14" t="s">
        <v>806</v>
      </c>
      <c r="S214" s="14">
        <f>ROUND(INDEX(挂机升级突破!$AT$65:$BC$85,L214,MATCH(R214,挂机升级突破!$AT$63:$BC$63,0))*INDEX($B$5:$F$5,K214)/5,0)*5</f>
        <v>0</v>
      </c>
      <c r="T214" s="14" t="str">
        <f>IF(INDEX(挂机升级突破!$AS$65:$AS$85,卡牌消耗!L214)&gt;0,"灵玉","")</f>
        <v/>
      </c>
      <c r="U214" s="14" t="str">
        <f>IF(INDEX(挂机升级突破!$AS$65:$AS$85,卡牌消耗!L214)&gt;0,INDEX(挂机升级突破!$BD$80:$BD$85,卡牌消耗!L214),"")</f>
        <v/>
      </c>
      <c r="W214" s="72">
        <v>177</v>
      </c>
      <c r="X214" s="72">
        <f t="shared" si="67"/>
        <v>36</v>
      </c>
      <c r="Y214" s="72">
        <f t="shared" si="68"/>
        <v>1102020</v>
      </c>
      <c r="Z214" s="72">
        <f t="shared" si="80"/>
        <v>2</v>
      </c>
      <c r="AA214" s="72" t="s">
        <v>682</v>
      </c>
      <c r="AB214" s="14">
        <f t="shared" si="81"/>
        <v>444175</v>
      </c>
      <c r="AC214" s="72" t="str">
        <f t="shared" si="82"/>
        <v>高顺碎片</v>
      </c>
      <c r="AD214" s="14">
        <f t="shared" si="79"/>
        <v>80</v>
      </c>
    </row>
    <row r="215" spans="9:30" ht="16.5" x14ac:dyDescent="0.2">
      <c r="I215" s="32">
        <v>178</v>
      </c>
      <c r="J215" s="14">
        <f t="shared" si="63"/>
        <v>1102009</v>
      </c>
      <c r="K215" s="14">
        <f t="shared" si="64"/>
        <v>4</v>
      </c>
      <c r="L215" s="14">
        <f t="shared" si="65"/>
        <v>10</v>
      </c>
      <c r="M215" s="14" t="str">
        <f t="shared" si="66"/>
        <v>红</v>
      </c>
      <c r="N215" s="14" t="str">
        <f t="shared" si="76"/>
        <v>金币</v>
      </c>
      <c r="O215" s="14">
        <f>IF(L215&gt;1,INDEX(挂机升级突破!$BG$49:$BG$69,卡牌消耗!L215),"")</f>
        <v>0</v>
      </c>
      <c r="P215" s="14" t="s">
        <v>254</v>
      </c>
      <c r="Q215" s="14">
        <f>ROUND(INDEX(挂机升级突破!$AT$65:$BA$85,卡牌消耗!$L215,MATCH(卡牌消耗!P215,挂机升级突破!$AT$63:$BC$63,0))*INDEX($B$5:$F$5,K215)/5,0)*5</f>
        <v>0</v>
      </c>
      <c r="R215" s="14" t="s">
        <v>806</v>
      </c>
      <c r="S215" s="14">
        <f>ROUND(INDEX(挂机升级突破!$AT$65:$BC$85,L215,MATCH(R215,挂机升级突破!$AT$63:$BC$63,0))*INDEX($B$5:$F$5,K215)/5,0)*5</f>
        <v>0</v>
      </c>
      <c r="T215" s="14" t="str">
        <f>IF(INDEX(挂机升级突破!$AS$65:$AS$85,卡牌消耗!L215)&gt;0,"灵玉","")</f>
        <v/>
      </c>
      <c r="U215" s="14" t="str">
        <f>IF(INDEX(挂机升级突破!$AS$65:$AS$85,卡牌消耗!L215)&gt;0,INDEX(挂机升级突破!$BD$80:$BD$85,卡牌消耗!L215),"")</f>
        <v/>
      </c>
      <c r="W215" s="72">
        <v>178</v>
      </c>
      <c r="X215" s="72">
        <f t="shared" si="67"/>
        <v>36</v>
      </c>
      <c r="Y215" s="72">
        <f t="shared" si="68"/>
        <v>1102020</v>
      </c>
      <c r="Z215" s="72">
        <f t="shared" si="80"/>
        <v>3</v>
      </c>
      <c r="AA215" s="72" t="s">
        <v>682</v>
      </c>
      <c r="AB215" s="14">
        <f t="shared" si="81"/>
        <v>450425</v>
      </c>
      <c r="AC215" s="72" t="str">
        <f t="shared" si="82"/>
        <v>高顺碎片</v>
      </c>
      <c r="AD215" s="14">
        <f t="shared" si="79"/>
        <v>120</v>
      </c>
    </row>
    <row r="216" spans="9:30" ht="16.5" x14ac:dyDescent="0.2">
      <c r="I216" s="32">
        <v>179</v>
      </c>
      <c r="J216" s="14">
        <f t="shared" si="63"/>
        <v>1102009</v>
      </c>
      <c r="K216" s="14">
        <f t="shared" si="64"/>
        <v>4</v>
      </c>
      <c r="L216" s="14">
        <f t="shared" si="65"/>
        <v>11</v>
      </c>
      <c r="M216" s="14" t="str">
        <f t="shared" si="66"/>
        <v>红</v>
      </c>
      <c r="N216" s="14" t="str">
        <f t="shared" si="76"/>
        <v>金币</v>
      </c>
      <c r="O216" s="14">
        <f>IF(L216&gt;1,INDEX(挂机升级突破!$BG$49:$BG$69,卡牌消耗!L216),"")</f>
        <v>0</v>
      </c>
      <c r="P216" s="14" t="s">
        <v>255</v>
      </c>
      <c r="Q216" s="14">
        <f>ROUND(INDEX(挂机升级突破!$AT$65:$BA$85,卡牌消耗!$L216,MATCH(卡牌消耗!P216,挂机升级突破!$AT$63:$BC$63,0))*INDEX($B$5:$F$5,K216)/5,0)*5</f>
        <v>0</v>
      </c>
      <c r="R216" s="14" t="s">
        <v>806</v>
      </c>
      <c r="S216" s="14">
        <f>ROUND(INDEX(挂机升级突破!$AT$65:$BC$85,L216,MATCH(R216,挂机升级突破!$AT$63:$BC$63,0))*INDEX($B$5:$F$5,K216)/5,0)*5</f>
        <v>0</v>
      </c>
      <c r="T216" s="14" t="str">
        <f>IF(INDEX(挂机升级突破!$AS$65:$AS$85,卡牌消耗!L216)&gt;0,"灵玉","")</f>
        <v/>
      </c>
      <c r="U216" s="14" t="str">
        <f>IF(INDEX(挂机升级突破!$AS$65:$AS$85,卡牌消耗!L216)&gt;0,INDEX(挂机升级突破!$BD$80:$BD$85,卡牌消耗!L216),"")</f>
        <v/>
      </c>
      <c r="W216" s="72">
        <v>179</v>
      </c>
      <c r="X216" s="72">
        <f t="shared" si="67"/>
        <v>36</v>
      </c>
      <c r="Y216" s="72">
        <f t="shared" si="68"/>
        <v>1102020</v>
      </c>
      <c r="Z216" s="72">
        <f t="shared" si="80"/>
        <v>4</v>
      </c>
      <c r="AA216" s="72" t="s">
        <v>682</v>
      </c>
      <c r="AB216" s="14">
        <f t="shared" si="81"/>
        <v>628862.5</v>
      </c>
      <c r="AC216" s="72" t="str">
        <f t="shared" si="82"/>
        <v>高顺碎片</v>
      </c>
      <c r="AD216" s="14">
        <f t="shared" si="79"/>
        <v>160</v>
      </c>
    </row>
    <row r="217" spans="9:30" ht="16.5" x14ac:dyDescent="0.2">
      <c r="I217" s="32">
        <v>180</v>
      </c>
      <c r="J217" s="14">
        <f t="shared" si="63"/>
        <v>1102009</v>
      </c>
      <c r="K217" s="14">
        <f t="shared" si="64"/>
        <v>4</v>
      </c>
      <c r="L217" s="14">
        <f t="shared" si="65"/>
        <v>12</v>
      </c>
      <c r="M217" s="14" t="str">
        <f t="shared" si="66"/>
        <v>红</v>
      </c>
      <c r="N217" s="14" t="str">
        <f t="shared" si="76"/>
        <v>金币</v>
      </c>
      <c r="O217" s="14">
        <f>IF(L217&gt;1,INDEX(挂机升级突破!$BG$49:$BG$69,卡牌消耗!L217),"")</f>
        <v>0</v>
      </c>
      <c r="P217" s="14" t="s">
        <v>255</v>
      </c>
      <c r="Q217" s="14">
        <f>ROUND(INDEX(挂机升级突破!$AT$65:$BA$85,卡牌消耗!$L217,MATCH(卡牌消耗!P217,挂机升级突破!$AT$63:$BC$63,0))*INDEX($B$5:$F$5,K217)/5,0)*5</f>
        <v>0</v>
      </c>
      <c r="R217" s="14" t="s">
        <v>806</v>
      </c>
      <c r="S217" s="14">
        <f>ROUND(INDEX(挂机升级突破!$AT$65:$BC$85,L217,MATCH(R217,挂机升级突破!$AT$63:$BC$63,0))*INDEX($B$5:$F$5,K217)/5,0)*5</f>
        <v>0</v>
      </c>
      <c r="T217" s="14" t="str">
        <f>IF(INDEX(挂机升级突破!$AS$65:$AS$85,卡牌消耗!L217)&gt;0,"灵玉","")</f>
        <v/>
      </c>
      <c r="U217" s="14" t="str">
        <f>IF(INDEX(挂机升级突破!$AS$65:$AS$85,卡牌消耗!L217)&gt;0,INDEX(挂机升级突破!$BD$80:$BD$85,卡牌消耗!L217),"")</f>
        <v/>
      </c>
      <c r="W217" s="72">
        <v>180</v>
      </c>
      <c r="X217" s="72">
        <f t="shared" si="67"/>
        <v>36</v>
      </c>
      <c r="Y217" s="72">
        <f t="shared" si="68"/>
        <v>1102020</v>
      </c>
      <c r="Z217" s="72">
        <f t="shared" si="80"/>
        <v>5</v>
      </c>
      <c r="AA217" s="72" t="s">
        <v>682</v>
      </c>
      <c r="AB217" s="14">
        <f t="shared" si="81"/>
        <v>999162.5</v>
      </c>
      <c r="AC217" s="72" t="str">
        <f t="shared" si="82"/>
        <v>高顺碎片</v>
      </c>
      <c r="AD217" s="14">
        <f t="shared" si="79"/>
        <v>240</v>
      </c>
    </row>
    <row r="218" spans="9:30" ht="16.5" x14ac:dyDescent="0.2">
      <c r="I218" s="32">
        <v>181</v>
      </c>
      <c r="J218" s="14">
        <f t="shared" si="63"/>
        <v>1102009</v>
      </c>
      <c r="K218" s="14">
        <f t="shared" si="64"/>
        <v>4</v>
      </c>
      <c r="L218" s="14">
        <f t="shared" si="65"/>
        <v>13</v>
      </c>
      <c r="M218" s="14" t="str">
        <f t="shared" si="66"/>
        <v>红</v>
      </c>
      <c r="N218" s="14" t="str">
        <f t="shared" si="76"/>
        <v>金币</v>
      </c>
      <c r="O218" s="14">
        <f>IF(L218&gt;1,INDEX(挂机升级突破!$BG$49:$BG$69,卡牌消耗!L218),"")</f>
        <v>0</v>
      </c>
      <c r="P218" s="14" t="s">
        <v>255</v>
      </c>
      <c r="Q218" s="14">
        <f>ROUND(INDEX(挂机升级突破!$AT$65:$BA$85,卡牌消耗!$L218,MATCH(卡牌消耗!P218,挂机升级突破!$AT$63:$BC$63,0))*INDEX($B$5:$F$5,K218)/5,0)*5</f>
        <v>0</v>
      </c>
      <c r="R218" s="14" t="s">
        <v>807</v>
      </c>
      <c r="S218" s="14">
        <f>ROUND(INDEX(挂机升级突破!$AT$65:$BC$85,L218,MATCH(R218,挂机升级突破!$AT$63:$BC$63,0))*INDEX($B$5:$F$5,K218)/5,0)*5</f>
        <v>0</v>
      </c>
      <c r="T218" s="14" t="str">
        <f>IF(INDEX(挂机升级突破!$AS$65:$AS$85,卡牌消耗!L218)&gt;0,"灵玉","")</f>
        <v/>
      </c>
      <c r="U218" s="14" t="str">
        <f>IF(INDEX(挂机升级突破!$AS$65:$AS$85,卡牌消耗!L218)&gt;0,INDEX(挂机升级突破!$BD$80:$BD$85,卡牌消耗!L218),"")</f>
        <v/>
      </c>
      <c r="W218" s="72">
        <v>181</v>
      </c>
      <c r="X218" s="72">
        <f t="shared" si="67"/>
        <v>37</v>
      </c>
      <c r="Y218" s="72">
        <f t="shared" si="68"/>
        <v>1102021</v>
      </c>
      <c r="Z218" s="72">
        <f t="shared" si="80"/>
        <v>1</v>
      </c>
      <c r="AA218" s="72" t="s">
        <v>682</v>
      </c>
      <c r="AB218" s="14">
        <f t="shared" si="81"/>
        <v>54477.5</v>
      </c>
      <c r="AC218" s="72" t="str">
        <f t="shared" si="82"/>
        <v>烈风螳螂碎片</v>
      </c>
      <c r="AD218" s="14">
        <f t="shared" si="79"/>
        <v>20</v>
      </c>
    </row>
    <row r="219" spans="9:30" ht="16.5" x14ac:dyDescent="0.2">
      <c r="I219" s="32">
        <v>182</v>
      </c>
      <c r="J219" s="14">
        <f t="shared" si="63"/>
        <v>1102009</v>
      </c>
      <c r="K219" s="14">
        <f t="shared" si="64"/>
        <v>4</v>
      </c>
      <c r="L219" s="14">
        <f t="shared" si="65"/>
        <v>14</v>
      </c>
      <c r="M219" s="14" t="str">
        <f t="shared" si="66"/>
        <v>红</v>
      </c>
      <c r="N219" s="14" t="str">
        <f t="shared" si="76"/>
        <v>金币</v>
      </c>
      <c r="O219" s="14">
        <f>IF(L219&gt;1,INDEX(挂机升级突破!$BG$49:$BG$69,卡牌消耗!L219),"")</f>
        <v>0</v>
      </c>
      <c r="P219" s="14" t="s">
        <v>255</v>
      </c>
      <c r="Q219" s="14">
        <f>ROUND(INDEX(挂机升级突破!$AT$65:$BA$85,卡牌消耗!$L219,MATCH(卡牌消耗!P219,挂机升级突破!$AT$63:$BC$63,0))*INDEX($B$5:$F$5,K219)/5,0)*5</f>
        <v>0</v>
      </c>
      <c r="R219" s="14" t="s">
        <v>807</v>
      </c>
      <c r="S219" s="14">
        <f>ROUND(INDEX(挂机升级突破!$AT$65:$BC$85,L219,MATCH(R219,挂机升级突破!$AT$63:$BC$63,0))*INDEX($B$5:$F$5,K219)/5,0)*5</f>
        <v>0</v>
      </c>
      <c r="T219" s="14" t="str">
        <f>IF(INDEX(挂机升级突破!$AS$65:$AS$85,卡牌消耗!L219)&gt;0,"灵玉","")</f>
        <v/>
      </c>
      <c r="U219" s="14" t="str">
        <f>IF(INDEX(挂机升级突破!$AS$65:$AS$85,卡牌消耗!L219)&gt;0,INDEX(挂机升级突破!$BD$80:$BD$85,卡牌消耗!L219),"")</f>
        <v/>
      </c>
      <c r="W219" s="72">
        <v>182</v>
      </c>
      <c r="X219" s="72">
        <f t="shared" si="67"/>
        <v>37</v>
      </c>
      <c r="Y219" s="72">
        <f t="shared" si="68"/>
        <v>1102021</v>
      </c>
      <c r="Z219" s="72">
        <f t="shared" si="80"/>
        <v>2</v>
      </c>
      <c r="AA219" s="72" t="s">
        <v>682</v>
      </c>
      <c r="AB219" s="14">
        <f t="shared" si="81"/>
        <v>310922.5</v>
      </c>
      <c r="AC219" s="72" t="str">
        <f t="shared" si="82"/>
        <v>烈风螳螂碎片</v>
      </c>
      <c r="AD219" s="14">
        <f t="shared" si="79"/>
        <v>40</v>
      </c>
    </row>
    <row r="220" spans="9:30" ht="16.5" x14ac:dyDescent="0.2">
      <c r="I220" s="32">
        <v>183</v>
      </c>
      <c r="J220" s="14">
        <f t="shared" si="63"/>
        <v>1102009</v>
      </c>
      <c r="K220" s="14">
        <f t="shared" si="64"/>
        <v>4</v>
      </c>
      <c r="L220" s="14">
        <f t="shared" si="65"/>
        <v>15</v>
      </c>
      <c r="M220" s="14" t="str">
        <f t="shared" si="66"/>
        <v>红</v>
      </c>
      <c r="N220" s="14" t="str">
        <f t="shared" si="76"/>
        <v>金币</v>
      </c>
      <c r="O220" s="14">
        <f>IF(L220&gt;1,INDEX(挂机升级突破!$BG$49:$BG$69,卡牌消耗!L220),"")</f>
        <v>0</v>
      </c>
      <c r="P220" s="14" t="s">
        <v>255</v>
      </c>
      <c r="Q220" s="14">
        <f>ROUND(INDEX(挂机升级突破!$AT$65:$BA$85,卡牌消耗!$L220,MATCH(卡牌消耗!P220,挂机升级突破!$AT$63:$BC$63,0))*INDEX($B$5:$F$5,K220)/5,0)*5</f>
        <v>0</v>
      </c>
      <c r="R220" s="14" t="s">
        <v>807</v>
      </c>
      <c r="S220" s="14">
        <f>ROUND(INDEX(挂机升级突破!$AT$65:$BC$85,L220,MATCH(R220,挂机升级突破!$AT$63:$BC$63,0))*INDEX($B$5:$F$5,K220)/5,0)*5</f>
        <v>0</v>
      </c>
      <c r="T220" s="14" t="str">
        <f>IF(INDEX(挂机升级突破!$AS$65:$AS$85,卡牌消耗!L220)&gt;0,"灵玉","")</f>
        <v/>
      </c>
      <c r="U220" s="14" t="str">
        <f>IF(INDEX(挂机升级突破!$AS$65:$AS$85,卡牌消耗!L220)&gt;0,INDEX(挂机升级突破!$BD$80:$BD$85,卡牌消耗!L220),"")</f>
        <v/>
      </c>
      <c r="W220" s="72">
        <v>183</v>
      </c>
      <c r="X220" s="72">
        <f t="shared" si="67"/>
        <v>37</v>
      </c>
      <c r="Y220" s="72">
        <f t="shared" si="68"/>
        <v>1102021</v>
      </c>
      <c r="Z220" s="72">
        <f t="shared" si="80"/>
        <v>3</v>
      </c>
      <c r="AA220" s="72" t="s">
        <v>682</v>
      </c>
      <c r="AB220" s="14">
        <f t="shared" si="81"/>
        <v>315297.5</v>
      </c>
      <c r="AC220" s="72" t="str">
        <f t="shared" si="82"/>
        <v>烈风螳螂碎片</v>
      </c>
      <c r="AD220" s="14">
        <f t="shared" si="79"/>
        <v>80</v>
      </c>
    </row>
    <row r="221" spans="9:30" ht="16.5" x14ac:dyDescent="0.2">
      <c r="I221" s="32">
        <v>184</v>
      </c>
      <c r="J221" s="14">
        <f t="shared" si="63"/>
        <v>1102009</v>
      </c>
      <c r="K221" s="14">
        <f t="shared" si="64"/>
        <v>4</v>
      </c>
      <c r="L221" s="14">
        <f t="shared" si="65"/>
        <v>16</v>
      </c>
      <c r="M221" s="14" t="str">
        <f t="shared" si="66"/>
        <v>红</v>
      </c>
      <c r="N221" s="14" t="str">
        <f t="shared" si="76"/>
        <v>金币</v>
      </c>
      <c r="O221" s="14">
        <f>IF(L221&gt;1,INDEX(挂机升级突破!$BG$49:$BG$69,卡牌消耗!L221),"")</f>
        <v>0</v>
      </c>
      <c r="P221" s="14" t="str">
        <f>IF(L221&gt;1,INDEX(价值概述!$A$4:$A$8,INDEX(挂机升级突破!$AQ$65:$AQ$85,卡牌消耗!L221)),"")</f>
        <v>紫色基础材料</v>
      </c>
      <c r="Q221" s="14">
        <f>ROUND(INDEX(挂机升级突破!$AT$65:$BA$85,卡牌消耗!$L221,MATCH(卡牌消耗!P221,挂机升级突破!$AT$63:$BC$63,0))*INDEX($B$5:$F$5,K221)/5,0)*5</f>
        <v>25</v>
      </c>
      <c r="R221" s="14" t="s">
        <v>807</v>
      </c>
      <c r="S221" s="14">
        <f>ROUND(INDEX(挂机升级突破!$AT$65:$BC$85,L221,MATCH(R221,挂机升级突破!$AT$63:$BC$63,0))*INDEX($B$5:$F$5,K221)/5,0)*5</f>
        <v>0</v>
      </c>
      <c r="T221" s="14" t="str">
        <f>IF(INDEX(挂机升级突破!$AS$65:$AS$85,卡牌消耗!L221)&gt;0,"灵玉","")</f>
        <v/>
      </c>
      <c r="U221" s="14" t="str">
        <f>IF(INDEX(挂机升级突破!$AS$65:$AS$85,卡牌消耗!L221)&gt;0,INDEX(挂机升级突破!$BD$80:$BD$85,卡牌消耗!L221),"")</f>
        <v/>
      </c>
      <c r="W221" s="72">
        <v>184</v>
      </c>
      <c r="X221" s="72">
        <f t="shared" si="67"/>
        <v>37</v>
      </c>
      <c r="Y221" s="72">
        <f t="shared" si="68"/>
        <v>1102021</v>
      </c>
      <c r="Z221" s="72">
        <f t="shared" si="80"/>
        <v>4</v>
      </c>
      <c r="AA221" s="72" t="s">
        <v>682</v>
      </c>
      <c r="AB221" s="14">
        <f t="shared" si="81"/>
        <v>440203.75</v>
      </c>
      <c r="AC221" s="72" t="str">
        <f t="shared" si="82"/>
        <v>烈风螳螂碎片</v>
      </c>
      <c r="AD221" s="14">
        <f t="shared" si="79"/>
        <v>120</v>
      </c>
    </row>
    <row r="222" spans="9:30" ht="16.5" x14ac:dyDescent="0.2">
      <c r="I222" s="32">
        <v>185</v>
      </c>
      <c r="J222" s="14">
        <f t="shared" si="63"/>
        <v>1102009</v>
      </c>
      <c r="K222" s="14">
        <f t="shared" si="64"/>
        <v>4</v>
      </c>
      <c r="L222" s="14">
        <f t="shared" si="65"/>
        <v>17</v>
      </c>
      <c r="M222" s="14" t="str">
        <f t="shared" si="66"/>
        <v>红</v>
      </c>
      <c r="N222" s="14" t="str">
        <f t="shared" si="76"/>
        <v>金币</v>
      </c>
      <c r="O222" s="14">
        <f>IF(L222&gt;1,INDEX(挂机升级突破!$BG$49:$BG$69,卡牌消耗!L222),"")</f>
        <v>0</v>
      </c>
      <c r="P222" s="14" t="str">
        <f>IF(L222&gt;1,INDEX(价值概述!$A$4:$A$8,INDEX(挂机升级突破!$AQ$65:$AQ$85,卡牌消耗!L222)),"")</f>
        <v>紫色基础材料</v>
      </c>
      <c r="Q222" s="14">
        <f>ROUND(INDEX(挂机升级突破!$AT$65:$BA$85,卡牌消耗!$L222,MATCH(卡牌消耗!P222,挂机升级突破!$AT$63:$BC$63,0))*INDEX($B$5:$F$5,K222)/5,0)*5</f>
        <v>40</v>
      </c>
      <c r="R222" s="14" t="s">
        <v>835</v>
      </c>
      <c r="S222" s="14">
        <f>ROUND(INDEX(挂机升级突破!$AT$65:$BC$85,L222,MATCH(R222,挂机升级突破!$AT$63:$BC$63,0))*INDEX($B$5:$F$5,K222)/5,0)*5</f>
        <v>0</v>
      </c>
      <c r="T222" s="14" t="s">
        <v>836</v>
      </c>
      <c r="U222" s="14">
        <f>ROUND(INDEX(挂机升级突破!$AT$65:$BC$85,L222,MATCH(T222,挂机升级突破!$AT$63:$BC$63,0))*INDEX($B$5:$F$5,K222)/5,0)*5</f>
        <v>0</v>
      </c>
      <c r="W222" s="72">
        <v>185</v>
      </c>
      <c r="X222" s="72">
        <f t="shared" si="67"/>
        <v>37</v>
      </c>
      <c r="Y222" s="72">
        <f t="shared" si="68"/>
        <v>1102021</v>
      </c>
      <c r="Z222" s="72">
        <f t="shared" si="80"/>
        <v>5</v>
      </c>
      <c r="AA222" s="72" t="s">
        <v>682</v>
      </c>
      <c r="AB222" s="14">
        <f t="shared" si="81"/>
        <v>699413.75</v>
      </c>
      <c r="AC222" s="72" t="str">
        <f t="shared" si="82"/>
        <v>烈风螳螂碎片</v>
      </c>
      <c r="AD222" s="14">
        <f t="shared" si="79"/>
        <v>160</v>
      </c>
    </row>
    <row r="223" spans="9:30" ht="16.5" x14ac:dyDescent="0.2">
      <c r="I223" s="32">
        <v>186</v>
      </c>
      <c r="J223" s="14">
        <f t="shared" si="63"/>
        <v>1102009</v>
      </c>
      <c r="K223" s="14">
        <f t="shared" si="64"/>
        <v>4</v>
      </c>
      <c r="L223" s="14">
        <f t="shared" si="65"/>
        <v>18</v>
      </c>
      <c r="M223" s="14" t="str">
        <f t="shared" si="66"/>
        <v>红</v>
      </c>
      <c r="N223" s="14" t="str">
        <f t="shared" si="76"/>
        <v>金币</v>
      </c>
      <c r="O223" s="14">
        <f>IF(L223&gt;1,INDEX(挂机升级突破!$BG$49:$BG$69,卡牌消耗!L223),"")</f>
        <v>0</v>
      </c>
      <c r="P223" s="14" t="str">
        <f>IF(L223&gt;1,INDEX(价值概述!$A$4:$A$8,INDEX(挂机升级突破!$AQ$65:$AQ$85,卡牌消耗!L223)),"")</f>
        <v>紫色基础材料</v>
      </c>
      <c r="Q223" s="14">
        <f>ROUND(INDEX(挂机升级突破!$AT$65:$BA$85,卡牌消耗!$L223,MATCH(卡牌消耗!P223,挂机升级突破!$AT$63:$BC$63,0))*INDEX($B$5:$F$5,K223)/5,0)*5</f>
        <v>40</v>
      </c>
      <c r="R223" s="14" t="s">
        <v>835</v>
      </c>
      <c r="S223" s="14">
        <f>ROUND(INDEX(挂机升级突破!$AT$65:$BC$85,L223,MATCH(R223,挂机升级突破!$AT$63:$BC$63,0))*INDEX($B$5:$F$5,K223)/5,0)*5</f>
        <v>0</v>
      </c>
      <c r="T223" s="14" t="s">
        <v>836</v>
      </c>
      <c r="U223" s="14">
        <f>ROUND(INDEX(挂机升级突破!$AT$65:$BC$85,L223,MATCH(T223,挂机升级突破!$AT$63:$BC$63,0))*INDEX($B$5:$F$5,K223)/5,0)*5</f>
        <v>0</v>
      </c>
      <c r="W223" s="72">
        <v>186</v>
      </c>
      <c r="X223" s="72">
        <f t="shared" si="67"/>
        <v>38</v>
      </c>
      <c r="Y223" s="72">
        <f t="shared" si="68"/>
        <v>1102050</v>
      </c>
      <c r="Z223" s="72">
        <f t="shared" si="80"/>
        <v>1</v>
      </c>
      <c r="AA223" s="72" t="s">
        <v>682</v>
      </c>
      <c r="AB223" s="14">
        <f t="shared" si="81"/>
        <v>54477.5</v>
      </c>
      <c r="AC223" s="72" t="str">
        <f t="shared" si="82"/>
        <v>柠檬精碎片</v>
      </c>
      <c r="AD223" s="14">
        <f t="shared" si="79"/>
        <v>20</v>
      </c>
    </row>
    <row r="224" spans="9:30" ht="16.5" x14ac:dyDescent="0.2">
      <c r="I224" s="32">
        <v>187</v>
      </c>
      <c r="J224" s="14">
        <f t="shared" si="63"/>
        <v>1102009</v>
      </c>
      <c r="K224" s="14">
        <f t="shared" si="64"/>
        <v>4</v>
      </c>
      <c r="L224" s="14">
        <f t="shared" si="65"/>
        <v>19</v>
      </c>
      <c r="M224" s="14" t="str">
        <f t="shared" si="66"/>
        <v>红</v>
      </c>
      <c r="N224" s="14" t="str">
        <f t="shared" si="76"/>
        <v>金币</v>
      </c>
      <c r="O224" s="14">
        <f>IF(L224&gt;1,INDEX(挂机升级突破!$BG$49:$BG$69,卡牌消耗!L224),"")</f>
        <v>0</v>
      </c>
      <c r="P224" s="14" t="str">
        <f>IF(L224&gt;1,INDEX(价值概述!$A$4:$A$8,INDEX(挂机升级突破!$AQ$65:$AQ$85,卡牌消耗!L224)),"")</f>
        <v>紫色基础材料</v>
      </c>
      <c r="Q224" s="14">
        <f>ROUND(INDEX(挂机升级突破!$AT$65:$BA$85,卡牌消耗!$L224,MATCH(卡牌消耗!P224,挂机升级突破!$AT$63:$BC$63,0))*INDEX($B$5:$F$5,K224)/5,0)*5</f>
        <v>40</v>
      </c>
      <c r="R224" s="14" t="s">
        <v>835</v>
      </c>
      <c r="S224" s="14">
        <f>ROUND(INDEX(挂机升级突破!$AT$65:$BC$85,L224,MATCH(R224,挂机升级突破!$AT$63:$BC$63,0))*INDEX($B$5:$F$5,K224)/5,0)*5</f>
        <v>0</v>
      </c>
      <c r="T224" s="14" t="s">
        <v>836</v>
      </c>
      <c r="U224" s="14">
        <f>ROUND(INDEX(挂机升级突破!$AT$65:$BC$85,L224,MATCH(T224,挂机升级突破!$AT$63:$BC$63,0))*INDEX($B$5:$F$5,K224)/5,0)*5</f>
        <v>0</v>
      </c>
      <c r="W224" s="72">
        <v>187</v>
      </c>
      <c r="X224" s="72">
        <f t="shared" si="67"/>
        <v>38</v>
      </c>
      <c r="Y224" s="72">
        <f t="shared" si="68"/>
        <v>1102050</v>
      </c>
      <c r="Z224" s="72">
        <f t="shared" si="80"/>
        <v>2</v>
      </c>
      <c r="AA224" s="72" t="s">
        <v>682</v>
      </c>
      <c r="AB224" s="14">
        <f t="shared" si="81"/>
        <v>310922.5</v>
      </c>
      <c r="AC224" s="72" t="str">
        <f t="shared" si="82"/>
        <v>柠檬精碎片</v>
      </c>
      <c r="AD224" s="14">
        <f t="shared" si="79"/>
        <v>40</v>
      </c>
    </row>
    <row r="225" spans="9:30" ht="16.5" x14ac:dyDescent="0.2">
      <c r="I225" s="32">
        <v>188</v>
      </c>
      <c r="J225" s="14">
        <f t="shared" si="63"/>
        <v>1102009</v>
      </c>
      <c r="K225" s="14">
        <f t="shared" si="64"/>
        <v>4</v>
      </c>
      <c r="L225" s="14">
        <f t="shared" si="65"/>
        <v>20</v>
      </c>
      <c r="M225" s="14" t="str">
        <f t="shared" si="66"/>
        <v>红</v>
      </c>
      <c r="N225" s="14" t="str">
        <f t="shared" si="76"/>
        <v>金币</v>
      </c>
      <c r="O225" s="14">
        <f>IF(L225&gt;1,INDEX(挂机升级突破!$BG$49:$BG$69,卡牌消耗!L225),"")</f>
        <v>0</v>
      </c>
      <c r="P225" s="14" t="str">
        <f>IF(L225&gt;1,INDEX(价值概述!$A$4:$A$8,INDEX(挂机升级突破!$AQ$65:$AQ$85,卡牌消耗!L225)),"")</f>
        <v>紫色基础材料</v>
      </c>
      <c r="Q225" s="14">
        <f>ROUND(INDEX(挂机升级突破!$AT$65:$BA$85,卡牌消耗!$L225,MATCH(卡牌消耗!P225,挂机升级突破!$AT$63:$BC$63,0))*INDEX($B$5:$F$5,K225)/5,0)*5</f>
        <v>65</v>
      </c>
      <c r="R225" s="14" t="s">
        <v>835</v>
      </c>
      <c r="S225" s="14">
        <f>ROUND(INDEX(挂机升级突破!$AT$65:$BC$85,L225,MATCH(R225,挂机升级突破!$AT$63:$BC$63,0))*INDEX($B$5:$F$5,K225)/5,0)*5</f>
        <v>0</v>
      </c>
      <c r="T225" s="14" t="s">
        <v>836</v>
      </c>
      <c r="U225" s="14">
        <f>ROUND(INDEX(挂机升级突破!$AT$65:$BC$85,L225,MATCH(T225,挂机升级突破!$AT$63:$BC$63,0))*INDEX($B$5:$F$5,K225)/5,0)*5</f>
        <v>0</v>
      </c>
      <c r="W225" s="72">
        <v>188</v>
      </c>
      <c r="X225" s="72">
        <f t="shared" si="67"/>
        <v>38</v>
      </c>
      <c r="Y225" s="72">
        <f t="shared" si="68"/>
        <v>1102050</v>
      </c>
      <c r="Z225" s="72">
        <f t="shared" si="80"/>
        <v>3</v>
      </c>
      <c r="AA225" s="72" t="s">
        <v>682</v>
      </c>
      <c r="AB225" s="14">
        <f t="shared" si="81"/>
        <v>315297.5</v>
      </c>
      <c r="AC225" s="72" t="str">
        <f t="shared" si="82"/>
        <v>柠檬精碎片</v>
      </c>
      <c r="AD225" s="14">
        <f t="shared" si="79"/>
        <v>80</v>
      </c>
    </row>
    <row r="226" spans="9:30" ht="16.5" x14ac:dyDescent="0.2">
      <c r="I226" s="32">
        <v>189</v>
      </c>
      <c r="J226" s="14">
        <f t="shared" si="63"/>
        <v>1102009</v>
      </c>
      <c r="K226" s="14">
        <f t="shared" si="64"/>
        <v>4</v>
      </c>
      <c r="L226" s="14">
        <f t="shared" si="65"/>
        <v>21</v>
      </c>
      <c r="M226" s="14" t="str">
        <f t="shared" si="66"/>
        <v>红</v>
      </c>
      <c r="N226" s="14" t="str">
        <f t="shared" si="76"/>
        <v>金币</v>
      </c>
      <c r="O226" s="14">
        <f>IF(L226&gt;1,INDEX(挂机升级突破!$BG$49:$BG$69,卡牌消耗!L226),"")</f>
        <v>0</v>
      </c>
      <c r="P226" s="14" t="str">
        <f>IF(L226&gt;1,INDEX(价值概述!$A$4:$A$8,INDEX(挂机升级突破!$AQ$65:$AQ$85,卡牌消耗!L226)),"")</f>
        <v>紫色基础材料</v>
      </c>
      <c r="Q226" s="14">
        <f>ROUND(INDEX(挂机升级突破!$AT$65:$BA$85,卡牌消耗!$L226,MATCH(卡牌消耗!P226,挂机升级突破!$AT$63:$BC$63,0))*INDEX($B$5:$F$5,K226)/5,0)*5</f>
        <v>65</v>
      </c>
      <c r="R226" s="14" t="s">
        <v>835</v>
      </c>
      <c r="S226" s="14">
        <f>ROUND(INDEX(挂机升级突破!$AT$65:$BC$85,L226,MATCH(R226,挂机升级突破!$AT$63:$BC$63,0))*INDEX($B$5:$F$5,K226)/5,0)*5</f>
        <v>0</v>
      </c>
      <c r="T226" s="14" t="s">
        <v>836</v>
      </c>
      <c r="U226" s="14">
        <f>ROUND(INDEX(挂机升级突破!$AT$65:$BC$85,L226,MATCH(T226,挂机升级突破!$AT$63:$BC$63,0))*INDEX($B$5:$F$5,K226)/5,0)*5</f>
        <v>0</v>
      </c>
      <c r="W226" s="72">
        <v>189</v>
      </c>
      <c r="X226" s="72">
        <f t="shared" si="67"/>
        <v>38</v>
      </c>
      <c r="Y226" s="72">
        <f t="shared" si="68"/>
        <v>1102050</v>
      </c>
      <c r="Z226" s="72">
        <f t="shared" si="80"/>
        <v>4</v>
      </c>
      <c r="AA226" s="72" t="s">
        <v>682</v>
      </c>
      <c r="AB226" s="14">
        <f t="shared" si="81"/>
        <v>440203.75</v>
      </c>
      <c r="AC226" s="72" t="str">
        <f t="shared" si="82"/>
        <v>柠檬精碎片</v>
      </c>
      <c r="AD226" s="14">
        <f t="shared" si="79"/>
        <v>120</v>
      </c>
    </row>
    <row r="227" spans="9:30" ht="16.5" x14ac:dyDescent="0.2">
      <c r="I227" s="32">
        <v>190</v>
      </c>
      <c r="J227" s="14">
        <f t="shared" si="63"/>
        <v>1102010</v>
      </c>
      <c r="K227" s="14">
        <f t="shared" si="64"/>
        <v>5</v>
      </c>
      <c r="L227" s="14">
        <f t="shared" si="65"/>
        <v>1</v>
      </c>
      <c r="M227" s="14" t="str">
        <f t="shared" si="66"/>
        <v>红</v>
      </c>
      <c r="N227" s="14" t="str">
        <f t="shared" si="76"/>
        <v/>
      </c>
      <c r="O227" s="14" t="str">
        <f>IF(L227&gt;1,INDEX(挂机升级突破!$BG$49:$BG$69,卡牌消耗!L227),"")</f>
        <v/>
      </c>
      <c r="P227" s="14" t="str">
        <f>IF(L227&gt;1,INDEX(价值概述!$A$4:$A$8,INDEX(挂机升级突破!$AQ$65:$AQ$85,卡牌消耗!L227)),"")</f>
        <v/>
      </c>
      <c r="Q227" s="14" t="str">
        <f>IF(L227&gt;1,INDEX(挂机升级突破!$AT$65:$AX$85,卡牌消耗!L227,INDEX(挂机升级突破!$AQ$65:$AQ$85,卡牌消耗!L227)),"")</f>
        <v/>
      </c>
      <c r="R227" s="14" t="str">
        <f>IF(INDEX(挂机升级突破!$AR$65:$AR$85,卡牌消耗!L227)&gt;0,INDEX($G$2:$I$2,INDEX(挂机升级突破!$AR$65:$AR$85,卡牌消耗!L227))&amp;M227,"")</f>
        <v/>
      </c>
      <c r="S227" s="14" t="str">
        <f>IF(R227="","",INDEX(挂机升级突破!$AY$65:$BA$85,卡牌消耗!L227,INDEX(挂机升级突破!$AR$65:$AR$85,卡牌消耗!L227)))</f>
        <v/>
      </c>
      <c r="T227" s="14" t="str">
        <f>IF(INDEX(挂机升级突破!$AS$65:$AS$85,卡牌消耗!L227)&gt;0,"灵玉","")</f>
        <v/>
      </c>
      <c r="U227" s="14" t="str">
        <f>IF(INDEX(挂机升级突破!$AS$65:$AS$85,卡牌消耗!L227)&gt;0,INDEX(挂机升级突破!$BD$80:$BD$85,卡牌消耗!L227),"")</f>
        <v/>
      </c>
      <c r="W227" s="72">
        <v>190</v>
      </c>
      <c r="X227" s="72">
        <f t="shared" si="67"/>
        <v>38</v>
      </c>
      <c r="Y227" s="72">
        <f t="shared" si="68"/>
        <v>1102050</v>
      </c>
      <c r="Z227" s="72">
        <f t="shared" si="80"/>
        <v>5</v>
      </c>
      <c r="AA227" s="72" t="s">
        <v>682</v>
      </c>
      <c r="AB227" s="14">
        <f t="shared" si="81"/>
        <v>699413.75</v>
      </c>
      <c r="AC227" s="72" t="str">
        <f t="shared" si="82"/>
        <v>柠檬精碎片</v>
      </c>
      <c r="AD227" s="14">
        <f t="shared" si="79"/>
        <v>160</v>
      </c>
    </row>
    <row r="228" spans="9:30" ht="16.5" x14ac:dyDescent="0.2">
      <c r="I228" s="32">
        <v>191</v>
      </c>
      <c r="J228" s="14">
        <f t="shared" si="63"/>
        <v>1102010</v>
      </c>
      <c r="K228" s="14">
        <f t="shared" si="64"/>
        <v>5</v>
      </c>
      <c r="L228" s="14">
        <f t="shared" si="65"/>
        <v>2</v>
      </c>
      <c r="M228" s="14" t="str">
        <f t="shared" si="66"/>
        <v>红</v>
      </c>
      <c r="N228" s="14" t="str">
        <f t="shared" si="76"/>
        <v>金币</v>
      </c>
      <c r="O228" s="14">
        <f>IF(L228&gt;1,INDEX(挂机升级突破!$BG$49:$BG$69,卡牌消耗!L228),"")</f>
        <v>0</v>
      </c>
      <c r="P228" s="14" t="s">
        <v>252</v>
      </c>
      <c r="Q228" s="14">
        <f>ROUND(INDEX(挂机升级突破!$AT$65:$BA$85,卡牌消耗!$L228,MATCH(卡牌消耗!P228,挂机升级突破!$AT$63:$BC$63,0))*INDEX($B$5:$F$5,K228)/5,0)*5</f>
        <v>55</v>
      </c>
      <c r="R228" s="14"/>
      <c r="S228" s="14"/>
      <c r="T228" s="14" t="str">
        <f>IF(INDEX(挂机升级突破!$AS$65:$AS$85,卡牌消耗!L228)&gt;0,"灵玉","")</f>
        <v/>
      </c>
      <c r="U228" s="14" t="str">
        <f>IF(INDEX(挂机升级突破!$AS$65:$AS$85,卡牌消耗!L228)&gt;0,INDEX(挂机升级突破!$BD$80:$BD$85,卡牌消耗!L228),"")</f>
        <v/>
      </c>
    </row>
    <row r="229" spans="9:30" ht="16.5" x14ac:dyDescent="0.2">
      <c r="I229" s="32">
        <v>192</v>
      </c>
      <c r="J229" s="14">
        <f t="shared" si="63"/>
        <v>1102010</v>
      </c>
      <c r="K229" s="14">
        <f t="shared" si="64"/>
        <v>5</v>
      </c>
      <c r="L229" s="14">
        <f t="shared" si="65"/>
        <v>3</v>
      </c>
      <c r="M229" s="14" t="str">
        <f t="shared" si="66"/>
        <v>红</v>
      </c>
      <c r="N229" s="14" t="str">
        <f t="shared" si="76"/>
        <v>金币</v>
      </c>
      <c r="O229" s="14">
        <f>IF(L229&gt;1,INDEX(挂机升级突破!$BG$49:$BG$69,卡牌消耗!L229),"")</f>
        <v>0</v>
      </c>
      <c r="P229" s="14" t="s">
        <v>252</v>
      </c>
      <c r="Q229" s="14">
        <f>ROUND(INDEX(挂机升级突破!$AT$65:$BA$85,卡牌消耗!$L229,MATCH(卡牌消耗!P229,挂机升级突破!$AT$63:$BC$63,0))*INDEX($B$5:$F$5,K229)/5,0)*5</f>
        <v>70</v>
      </c>
      <c r="R229" s="14"/>
      <c r="S229" s="14"/>
      <c r="T229" s="14" t="str">
        <f>IF(INDEX(挂机升级突破!$AS$65:$AS$85,卡牌消耗!L229)&gt;0,"灵玉","")</f>
        <v/>
      </c>
      <c r="U229" s="14" t="str">
        <f>IF(INDEX(挂机升级突破!$AS$65:$AS$85,卡牌消耗!L229)&gt;0,INDEX(挂机升级突破!$BD$80:$BD$85,卡牌消耗!L229),"")</f>
        <v/>
      </c>
    </row>
    <row r="230" spans="9:30" ht="16.5" x14ac:dyDescent="0.2">
      <c r="I230" s="32">
        <v>193</v>
      </c>
      <c r="J230" s="14">
        <f t="shared" si="63"/>
        <v>1102010</v>
      </c>
      <c r="K230" s="14">
        <f t="shared" si="64"/>
        <v>5</v>
      </c>
      <c r="L230" s="14">
        <f t="shared" si="65"/>
        <v>4</v>
      </c>
      <c r="M230" s="14" t="str">
        <f t="shared" si="66"/>
        <v>红</v>
      </c>
      <c r="N230" s="14" t="str">
        <f t="shared" si="76"/>
        <v>金币</v>
      </c>
      <c r="O230" s="14">
        <f>IF(L230&gt;1,INDEX(挂机升级突破!$BG$49:$BG$69,卡牌消耗!L230),"")</f>
        <v>0</v>
      </c>
      <c r="P230" s="14" t="s">
        <v>253</v>
      </c>
      <c r="Q230" s="14">
        <f>ROUND(INDEX(挂机升级突破!$AT$65:$BA$85,卡牌消耗!$L230,MATCH(卡牌消耗!P230,挂机升级突破!$AT$63:$BC$63,0))*INDEX($B$5:$F$5,K230)/5,0)*5</f>
        <v>0</v>
      </c>
      <c r="R230" s="14"/>
      <c r="S230" s="14"/>
      <c r="T230" s="14" t="str">
        <f>IF(INDEX(挂机升级突破!$AS$65:$AS$85,卡牌消耗!L230)&gt;0,"灵玉","")</f>
        <v/>
      </c>
      <c r="U230" s="14" t="str">
        <f>IF(INDEX(挂机升级突破!$AS$65:$AS$85,卡牌消耗!L230)&gt;0,INDEX(挂机升级突破!$BD$80:$BD$85,卡牌消耗!L230),"")</f>
        <v/>
      </c>
    </row>
    <row r="231" spans="9:30" ht="16.5" x14ac:dyDescent="0.2">
      <c r="I231" s="32">
        <v>194</v>
      </c>
      <c r="J231" s="14">
        <f t="shared" ref="J231:J294" si="83">INDEX($A$13:$A$34,INT((I231-1)/21)+1)</f>
        <v>1102010</v>
      </c>
      <c r="K231" s="14">
        <f t="shared" ref="K231:K294" si="84">VLOOKUP(J231,$A$13:$D$34,3)</f>
        <v>5</v>
      </c>
      <c r="L231" s="14">
        <f t="shared" ref="L231:L294" si="85">MOD((I231-1),21)+1</f>
        <v>5</v>
      </c>
      <c r="M231" s="14" t="str">
        <f t="shared" ref="M231:M294" si="86">INDEX($J$2:$L$2,INDEX($E$13:$E$34,INT((I231-1)/21)+1))</f>
        <v>红</v>
      </c>
      <c r="N231" s="14" t="str">
        <f t="shared" si="76"/>
        <v>金币</v>
      </c>
      <c r="O231" s="14">
        <f>IF(L231&gt;1,INDEX(挂机升级突破!$BG$49:$BG$69,卡牌消耗!L231),"")</f>
        <v>0</v>
      </c>
      <c r="P231" s="14" t="s">
        <v>253</v>
      </c>
      <c r="Q231" s="14">
        <f>ROUND(INDEX(挂机升级突破!$AT$65:$BA$85,卡牌消耗!$L231,MATCH(卡牌消耗!P231,挂机升级突破!$AT$63:$BC$63,0))*INDEX($B$5:$F$5,K231)/5,0)*5</f>
        <v>0</v>
      </c>
      <c r="R231" s="14" t="s">
        <v>805</v>
      </c>
      <c r="S231" s="14">
        <f>ROUND(INDEX(挂机升级突破!$AT$65:$BC$85,L231,MATCH(R231,挂机升级突破!$AT$63:$BC$63,0))*INDEX($B$5:$F$5,K231)/5,0)*5</f>
        <v>0</v>
      </c>
      <c r="T231" s="14" t="str">
        <f>IF(INDEX(挂机升级突破!$AS$65:$AS$85,卡牌消耗!L231)&gt;0,"灵玉","")</f>
        <v/>
      </c>
      <c r="U231" s="14" t="str">
        <f>IF(INDEX(挂机升级突破!$AS$65:$AS$85,卡牌消耗!L231)&gt;0,INDEX(挂机升级突破!$BD$80:$BD$85,卡牌消耗!L231),"")</f>
        <v/>
      </c>
    </row>
    <row r="232" spans="9:30" ht="16.5" x14ac:dyDescent="0.2">
      <c r="I232" s="32">
        <v>195</v>
      </c>
      <c r="J232" s="14">
        <f t="shared" si="83"/>
        <v>1102010</v>
      </c>
      <c r="K232" s="14">
        <f t="shared" si="84"/>
        <v>5</v>
      </c>
      <c r="L232" s="14">
        <f t="shared" si="85"/>
        <v>6</v>
      </c>
      <c r="M232" s="14" t="str">
        <f t="shared" si="86"/>
        <v>红</v>
      </c>
      <c r="N232" s="14" t="str">
        <f t="shared" si="76"/>
        <v>金币</v>
      </c>
      <c r="O232" s="14">
        <f>IF(L232&gt;1,INDEX(挂机升级突破!$BG$49:$BG$69,卡牌消耗!L232),"")</f>
        <v>0</v>
      </c>
      <c r="P232" s="14" t="s">
        <v>253</v>
      </c>
      <c r="Q232" s="14">
        <f>ROUND(INDEX(挂机升级突破!$AT$65:$BA$85,卡牌消耗!$L232,MATCH(卡牌消耗!P232,挂机升级突破!$AT$63:$BC$63,0))*INDEX($B$5:$F$5,K232)/5,0)*5</f>
        <v>25</v>
      </c>
      <c r="R232" s="14" t="s">
        <v>805</v>
      </c>
      <c r="S232" s="14">
        <f>ROUND(INDEX(挂机升级突破!$AT$65:$BC$85,L232,MATCH(R232,挂机升级突破!$AT$63:$BC$63,0))*INDEX($B$5:$F$5,K232)/5,0)*5</f>
        <v>0</v>
      </c>
      <c r="T232" s="14" t="str">
        <f>IF(INDEX(挂机升级突破!$AS$65:$AS$85,卡牌消耗!L232)&gt;0,"灵玉","")</f>
        <v/>
      </c>
      <c r="U232" s="14" t="str">
        <f>IF(INDEX(挂机升级突破!$AS$65:$AS$85,卡牌消耗!L232)&gt;0,INDEX(挂机升级突破!$BD$80:$BD$85,卡牌消耗!L232),"")</f>
        <v/>
      </c>
    </row>
    <row r="233" spans="9:30" ht="16.5" x14ac:dyDescent="0.2">
      <c r="I233" s="32">
        <v>196</v>
      </c>
      <c r="J233" s="14">
        <f t="shared" si="83"/>
        <v>1102010</v>
      </c>
      <c r="K233" s="14">
        <f t="shared" si="84"/>
        <v>5</v>
      </c>
      <c r="L233" s="14">
        <f t="shared" si="85"/>
        <v>7</v>
      </c>
      <c r="M233" s="14" t="str">
        <f t="shared" si="86"/>
        <v>红</v>
      </c>
      <c r="N233" s="14" t="str">
        <f t="shared" si="76"/>
        <v>金币</v>
      </c>
      <c r="O233" s="14">
        <f>IF(L233&gt;1,INDEX(挂机升级突破!$BG$49:$BG$69,卡牌消耗!L233),"")</f>
        <v>0</v>
      </c>
      <c r="P233" s="14" t="s">
        <v>254</v>
      </c>
      <c r="Q233" s="14">
        <f>ROUND(INDEX(挂机升级突破!$AT$65:$BA$85,卡牌消耗!$L233,MATCH(卡牌消耗!P233,挂机升级突破!$AT$63:$BC$63,0))*INDEX($B$5:$F$5,K233)/5,0)*5</f>
        <v>0</v>
      </c>
      <c r="R233" s="14" t="s">
        <v>805</v>
      </c>
      <c r="S233" s="14">
        <f>ROUND(INDEX(挂机升级突破!$AT$65:$BC$85,L233,MATCH(R233,挂机升级突破!$AT$63:$BC$63,0))*INDEX($B$5:$F$5,K233)/5,0)*5</f>
        <v>0</v>
      </c>
      <c r="T233" s="14" t="str">
        <f>IF(INDEX(挂机升级突破!$AS$65:$AS$85,卡牌消耗!L233)&gt;0,"灵玉","")</f>
        <v/>
      </c>
      <c r="U233" s="14" t="str">
        <f>IF(INDEX(挂机升级突破!$AS$65:$AS$85,卡牌消耗!L233)&gt;0,INDEX(挂机升级突破!$BD$80:$BD$85,卡牌消耗!L233),"")</f>
        <v/>
      </c>
    </row>
    <row r="234" spans="9:30" ht="16.5" x14ac:dyDescent="0.2">
      <c r="I234" s="32">
        <v>197</v>
      </c>
      <c r="J234" s="14">
        <f t="shared" si="83"/>
        <v>1102010</v>
      </c>
      <c r="K234" s="14">
        <f t="shared" si="84"/>
        <v>5</v>
      </c>
      <c r="L234" s="14">
        <f t="shared" si="85"/>
        <v>8</v>
      </c>
      <c r="M234" s="14" t="str">
        <f t="shared" si="86"/>
        <v>红</v>
      </c>
      <c r="N234" s="14" t="str">
        <f t="shared" si="76"/>
        <v>金币</v>
      </c>
      <c r="O234" s="14">
        <f>IF(L234&gt;1,INDEX(挂机升级突破!$BG$49:$BG$69,卡牌消耗!L234),"")</f>
        <v>0</v>
      </c>
      <c r="P234" s="14" t="s">
        <v>254</v>
      </c>
      <c r="Q234" s="14">
        <f>ROUND(INDEX(挂机升级突破!$AT$65:$BA$85,卡牌消耗!$L234,MATCH(卡牌消耗!P234,挂机升级突破!$AT$63:$BC$63,0))*INDEX($B$5:$F$5,K234)/5,0)*5</f>
        <v>0</v>
      </c>
      <c r="R234" s="14" t="s">
        <v>805</v>
      </c>
      <c r="S234" s="14">
        <f>ROUND(INDEX(挂机升级突破!$AT$65:$BC$85,L234,MATCH(R234,挂机升级突破!$AT$63:$BC$63,0))*INDEX($B$5:$F$5,K234)/5,0)*5</f>
        <v>10</v>
      </c>
      <c r="T234" s="14" t="str">
        <f>IF(INDEX(挂机升级突破!$AS$65:$AS$85,卡牌消耗!L234)&gt;0,"灵玉","")</f>
        <v/>
      </c>
      <c r="U234" s="14" t="str">
        <f>IF(INDEX(挂机升级突破!$AS$65:$AS$85,卡牌消耗!L234)&gt;0,INDEX(挂机升级突破!$BD$80:$BD$85,卡牌消耗!L234),"")</f>
        <v/>
      </c>
    </row>
    <row r="235" spans="9:30" ht="16.5" x14ac:dyDescent="0.2">
      <c r="I235" s="32">
        <v>198</v>
      </c>
      <c r="J235" s="14">
        <f t="shared" si="83"/>
        <v>1102010</v>
      </c>
      <c r="K235" s="14">
        <f t="shared" si="84"/>
        <v>5</v>
      </c>
      <c r="L235" s="14">
        <f t="shared" si="85"/>
        <v>9</v>
      </c>
      <c r="M235" s="14" t="str">
        <f t="shared" si="86"/>
        <v>红</v>
      </c>
      <c r="N235" s="14" t="str">
        <f t="shared" si="76"/>
        <v>金币</v>
      </c>
      <c r="O235" s="14">
        <f>IF(L235&gt;1,INDEX(挂机升级突破!$BG$49:$BG$69,卡牌消耗!L235),"")</f>
        <v>0</v>
      </c>
      <c r="P235" s="14" t="s">
        <v>254</v>
      </c>
      <c r="Q235" s="14">
        <f>ROUND(INDEX(挂机升级突破!$AT$65:$BA$85,卡牌消耗!$L235,MATCH(卡牌消耗!P235,挂机升级突破!$AT$63:$BC$63,0))*INDEX($B$5:$F$5,K235)/5,0)*5</f>
        <v>0</v>
      </c>
      <c r="R235" s="14" t="s">
        <v>806</v>
      </c>
      <c r="S235" s="14">
        <f>ROUND(INDEX(挂机升级突破!$AT$65:$BC$85,L235,MATCH(R235,挂机升级突破!$AT$63:$BC$63,0))*INDEX($B$5:$F$5,K235)/5,0)*5</f>
        <v>0</v>
      </c>
      <c r="T235" s="14" t="str">
        <f>IF(INDEX(挂机升级突破!$AS$65:$AS$85,卡牌消耗!L235)&gt;0,"灵玉","")</f>
        <v/>
      </c>
      <c r="U235" s="14" t="str">
        <f>IF(INDEX(挂机升级突破!$AS$65:$AS$85,卡牌消耗!L235)&gt;0,INDEX(挂机升级突破!$BD$80:$BD$85,卡牌消耗!L235),"")</f>
        <v/>
      </c>
    </row>
    <row r="236" spans="9:30" ht="16.5" x14ac:dyDescent="0.2">
      <c r="I236" s="32">
        <v>199</v>
      </c>
      <c r="J236" s="14">
        <f t="shared" si="83"/>
        <v>1102010</v>
      </c>
      <c r="K236" s="14">
        <f t="shared" si="84"/>
        <v>5</v>
      </c>
      <c r="L236" s="14">
        <f t="shared" si="85"/>
        <v>10</v>
      </c>
      <c r="M236" s="14" t="str">
        <f t="shared" si="86"/>
        <v>红</v>
      </c>
      <c r="N236" s="14" t="str">
        <f t="shared" si="76"/>
        <v>金币</v>
      </c>
      <c r="O236" s="14">
        <f>IF(L236&gt;1,INDEX(挂机升级突破!$BG$49:$BG$69,卡牌消耗!L236),"")</f>
        <v>0</v>
      </c>
      <c r="P236" s="14" t="s">
        <v>254</v>
      </c>
      <c r="Q236" s="14">
        <f>ROUND(INDEX(挂机升级突破!$AT$65:$BA$85,卡牌消耗!$L236,MATCH(卡牌消耗!P236,挂机升级突破!$AT$63:$BC$63,0))*INDEX($B$5:$F$5,K236)/5,0)*5</f>
        <v>0</v>
      </c>
      <c r="R236" s="14" t="s">
        <v>806</v>
      </c>
      <c r="S236" s="14">
        <f>ROUND(INDEX(挂机升级突破!$AT$65:$BC$85,L236,MATCH(R236,挂机升级突破!$AT$63:$BC$63,0))*INDEX($B$5:$F$5,K236)/5,0)*5</f>
        <v>0</v>
      </c>
      <c r="T236" s="14" t="str">
        <f>IF(INDEX(挂机升级突破!$AS$65:$AS$85,卡牌消耗!L236)&gt;0,"灵玉","")</f>
        <v/>
      </c>
      <c r="U236" s="14" t="str">
        <f>IF(INDEX(挂机升级突破!$AS$65:$AS$85,卡牌消耗!L236)&gt;0,INDEX(挂机升级突破!$BD$80:$BD$85,卡牌消耗!L236),"")</f>
        <v/>
      </c>
    </row>
    <row r="237" spans="9:30" ht="16.5" x14ac:dyDescent="0.2">
      <c r="I237" s="32">
        <v>200</v>
      </c>
      <c r="J237" s="14">
        <f t="shared" si="83"/>
        <v>1102010</v>
      </c>
      <c r="K237" s="14">
        <f t="shared" si="84"/>
        <v>5</v>
      </c>
      <c r="L237" s="14">
        <f t="shared" si="85"/>
        <v>11</v>
      </c>
      <c r="M237" s="14" t="str">
        <f t="shared" si="86"/>
        <v>红</v>
      </c>
      <c r="N237" s="14" t="str">
        <f t="shared" si="76"/>
        <v>金币</v>
      </c>
      <c r="O237" s="14">
        <f>IF(L237&gt;1,INDEX(挂机升级突破!$BG$49:$BG$69,卡牌消耗!L237),"")</f>
        <v>0</v>
      </c>
      <c r="P237" s="14" t="s">
        <v>255</v>
      </c>
      <c r="Q237" s="14">
        <f>ROUND(INDEX(挂机升级突破!$AT$65:$BA$85,卡牌消耗!$L237,MATCH(卡牌消耗!P237,挂机升级突破!$AT$63:$BC$63,0))*INDEX($B$5:$F$5,K237)/5,0)*5</f>
        <v>0</v>
      </c>
      <c r="R237" s="14" t="s">
        <v>806</v>
      </c>
      <c r="S237" s="14">
        <f>ROUND(INDEX(挂机升级突破!$AT$65:$BC$85,L237,MATCH(R237,挂机升级突破!$AT$63:$BC$63,0))*INDEX($B$5:$F$5,K237)/5,0)*5</f>
        <v>0</v>
      </c>
      <c r="T237" s="14" t="str">
        <f>IF(INDEX(挂机升级突破!$AS$65:$AS$85,卡牌消耗!L237)&gt;0,"灵玉","")</f>
        <v/>
      </c>
      <c r="U237" s="14" t="str">
        <f>IF(INDEX(挂机升级突破!$AS$65:$AS$85,卡牌消耗!L237)&gt;0,INDEX(挂机升级突破!$BD$80:$BD$85,卡牌消耗!L237),"")</f>
        <v/>
      </c>
    </row>
    <row r="238" spans="9:30" ht="16.5" x14ac:dyDescent="0.2">
      <c r="I238" s="32">
        <v>201</v>
      </c>
      <c r="J238" s="14">
        <f t="shared" si="83"/>
        <v>1102010</v>
      </c>
      <c r="K238" s="14">
        <f t="shared" si="84"/>
        <v>5</v>
      </c>
      <c r="L238" s="14">
        <f t="shared" si="85"/>
        <v>12</v>
      </c>
      <c r="M238" s="14" t="str">
        <f t="shared" si="86"/>
        <v>红</v>
      </c>
      <c r="N238" s="14" t="str">
        <f t="shared" si="76"/>
        <v>金币</v>
      </c>
      <c r="O238" s="14">
        <f>IF(L238&gt;1,INDEX(挂机升级突破!$BG$49:$BG$69,卡牌消耗!L238),"")</f>
        <v>0</v>
      </c>
      <c r="P238" s="14" t="s">
        <v>255</v>
      </c>
      <c r="Q238" s="14">
        <f>ROUND(INDEX(挂机升级突破!$AT$65:$BA$85,卡牌消耗!$L238,MATCH(卡牌消耗!P238,挂机升级突破!$AT$63:$BC$63,0))*INDEX($B$5:$F$5,K238)/5,0)*5</f>
        <v>0</v>
      </c>
      <c r="R238" s="14" t="s">
        <v>806</v>
      </c>
      <c r="S238" s="14">
        <f>ROUND(INDEX(挂机升级突破!$AT$65:$BC$85,L238,MATCH(R238,挂机升级突破!$AT$63:$BC$63,0))*INDEX($B$5:$F$5,K238)/5,0)*5</f>
        <v>0</v>
      </c>
      <c r="T238" s="14" t="str">
        <f>IF(INDEX(挂机升级突破!$AS$65:$AS$85,卡牌消耗!L238)&gt;0,"灵玉","")</f>
        <v/>
      </c>
      <c r="U238" s="14" t="str">
        <f>IF(INDEX(挂机升级突破!$AS$65:$AS$85,卡牌消耗!L238)&gt;0,INDEX(挂机升级突破!$BD$80:$BD$85,卡牌消耗!L238),"")</f>
        <v/>
      </c>
    </row>
    <row r="239" spans="9:30" ht="16.5" x14ac:dyDescent="0.2">
      <c r="I239" s="32">
        <v>202</v>
      </c>
      <c r="J239" s="14">
        <f t="shared" si="83"/>
        <v>1102010</v>
      </c>
      <c r="K239" s="14">
        <f t="shared" si="84"/>
        <v>5</v>
      </c>
      <c r="L239" s="14">
        <f t="shared" si="85"/>
        <v>13</v>
      </c>
      <c r="M239" s="14" t="str">
        <f t="shared" si="86"/>
        <v>红</v>
      </c>
      <c r="N239" s="14" t="str">
        <f t="shared" si="76"/>
        <v>金币</v>
      </c>
      <c r="O239" s="14">
        <f>IF(L239&gt;1,INDEX(挂机升级突破!$BG$49:$BG$69,卡牌消耗!L239),"")</f>
        <v>0</v>
      </c>
      <c r="P239" s="14" t="s">
        <v>255</v>
      </c>
      <c r="Q239" s="14">
        <f>ROUND(INDEX(挂机升级突破!$AT$65:$BA$85,卡牌消耗!$L239,MATCH(卡牌消耗!P239,挂机升级突破!$AT$63:$BC$63,0))*INDEX($B$5:$F$5,K239)/5,0)*5</f>
        <v>0</v>
      </c>
      <c r="R239" s="14" t="s">
        <v>807</v>
      </c>
      <c r="S239" s="14">
        <f>ROUND(INDEX(挂机升级突破!$AT$65:$BC$85,L239,MATCH(R239,挂机升级突破!$AT$63:$BC$63,0))*INDEX($B$5:$F$5,K239)/5,0)*5</f>
        <v>0</v>
      </c>
      <c r="T239" s="14" t="str">
        <f>IF(INDEX(挂机升级突破!$AS$65:$AS$85,卡牌消耗!L239)&gt;0,"灵玉","")</f>
        <v/>
      </c>
      <c r="U239" s="14" t="str">
        <f>IF(INDEX(挂机升级突破!$AS$65:$AS$85,卡牌消耗!L239)&gt;0,INDEX(挂机升级突破!$BD$80:$BD$85,卡牌消耗!L239),"")</f>
        <v/>
      </c>
    </row>
    <row r="240" spans="9:30" ht="16.5" x14ac:dyDescent="0.2">
      <c r="I240" s="32">
        <v>203</v>
      </c>
      <c r="J240" s="14">
        <f t="shared" si="83"/>
        <v>1102010</v>
      </c>
      <c r="K240" s="14">
        <f t="shared" si="84"/>
        <v>5</v>
      </c>
      <c r="L240" s="14">
        <f t="shared" si="85"/>
        <v>14</v>
      </c>
      <c r="M240" s="14" t="str">
        <f t="shared" si="86"/>
        <v>红</v>
      </c>
      <c r="N240" s="14" t="str">
        <f t="shared" si="76"/>
        <v>金币</v>
      </c>
      <c r="O240" s="14">
        <f>IF(L240&gt;1,INDEX(挂机升级突破!$BG$49:$BG$69,卡牌消耗!L240),"")</f>
        <v>0</v>
      </c>
      <c r="P240" s="14" t="s">
        <v>255</v>
      </c>
      <c r="Q240" s="14">
        <f>ROUND(INDEX(挂机升级突破!$AT$65:$BA$85,卡牌消耗!$L240,MATCH(卡牌消耗!P240,挂机升级突破!$AT$63:$BC$63,0))*INDEX($B$5:$F$5,K240)/5,0)*5</f>
        <v>0</v>
      </c>
      <c r="R240" s="14" t="s">
        <v>807</v>
      </c>
      <c r="S240" s="14">
        <f>ROUND(INDEX(挂机升级突破!$AT$65:$BC$85,L240,MATCH(R240,挂机升级突破!$AT$63:$BC$63,0))*INDEX($B$5:$F$5,K240)/5,0)*5</f>
        <v>0</v>
      </c>
      <c r="T240" s="14" t="str">
        <f>IF(INDEX(挂机升级突破!$AS$65:$AS$85,卡牌消耗!L240)&gt;0,"灵玉","")</f>
        <v/>
      </c>
      <c r="U240" s="14" t="str">
        <f>IF(INDEX(挂机升级突破!$AS$65:$AS$85,卡牌消耗!L240)&gt;0,INDEX(挂机升级突破!$BD$80:$BD$85,卡牌消耗!L240),"")</f>
        <v/>
      </c>
    </row>
    <row r="241" spans="9:21" ht="16.5" x14ac:dyDescent="0.2">
      <c r="I241" s="32">
        <v>204</v>
      </c>
      <c r="J241" s="14">
        <f t="shared" si="83"/>
        <v>1102010</v>
      </c>
      <c r="K241" s="14">
        <f t="shared" si="84"/>
        <v>5</v>
      </c>
      <c r="L241" s="14">
        <f t="shared" si="85"/>
        <v>15</v>
      </c>
      <c r="M241" s="14" t="str">
        <f t="shared" si="86"/>
        <v>红</v>
      </c>
      <c r="N241" s="14" t="str">
        <f t="shared" si="76"/>
        <v>金币</v>
      </c>
      <c r="O241" s="14">
        <f>IF(L241&gt;1,INDEX(挂机升级突破!$BG$49:$BG$69,卡牌消耗!L241),"")</f>
        <v>0</v>
      </c>
      <c r="P241" s="14" t="s">
        <v>255</v>
      </c>
      <c r="Q241" s="14">
        <f>ROUND(INDEX(挂机升级突破!$AT$65:$BA$85,卡牌消耗!$L241,MATCH(卡牌消耗!P241,挂机升级突破!$AT$63:$BC$63,0))*INDEX($B$5:$F$5,K241)/5,0)*5</f>
        <v>0</v>
      </c>
      <c r="R241" s="14" t="s">
        <v>807</v>
      </c>
      <c r="S241" s="14">
        <f>ROUND(INDEX(挂机升级突破!$AT$65:$BC$85,L241,MATCH(R241,挂机升级突破!$AT$63:$BC$63,0))*INDEX($B$5:$F$5,K241)/5,0)*5</f>
        <v>0</v>
      </c>
      <c r="T241" s="14" t="str">
        <f>IF(INDEX(挂机升级突破!$AS$65:$AS$85,卡牌消耗!L241)&gt;0,"灵玉","")</f>
        <v/>
      </c>
      <c r="U241" s="14" t="str">
        <f>IF(INDEX(挂机升级突破!$AS$65:$AS$85,卡牌消耗!L241)&gt;0,INDEX(挂机升级突破!$BD$80:$BD$85,卡牌消耗!L241),"")</f>
        <v/>
      </c>
    </row>
    <row r="242" spans="9:21" ht="16.5" x14ac:dyDescent="0.2">
      <c r="I242" s="32">
        <v>205</v>
      </c>
      <c r="J242" s="14">
        <f t="shared" si="83"/>
        <v>1102010</v>
      </c>
      <c r="K242" s="14">
        <f t="shared" si="84"/>
        <v>5</v>
      </c>
      <c r="L242" s="14">
        <f t="shared" si="85"/>
        <v>16</v>
      </c>
      <c r="M242" s="14" t="str">
        <f t="shared" si="86"/>
        <v>红</v>
      </c>
      <c r="N242" s="14" t="str">
        <f t="shared" si="76"/>
        <v>金币</v>
      </c>
      <c r="O242" s="14">
        <f>IF(L242&gt;1,INDEX(挂机升级突破!$BG$49:$BG$69,卡牌消耗!L242),"")</f>
        <v>0</v>
      </c>
      <c r="P242" s="14" t="str">
        <f>IF(L242&gt;1,INDEX(价值概述!$A$4:$A$8,INDEX(挂机升级突破!$AQ$65:$AQ$85,卡牌消耗!L242)),"")</f>
        <v>紫色基础材料</v>
      </c>
      <c r="Q242" s="14">
        <f>ROUND(INDEX(挂机升级突破!$AT$65:$BA$85,卡牌消耗!$L242,MATCH(卡牌消耗!P242,挂机升级突破!$AT$63:$BC$63,0))*INDEX($B$5:$F$5,K242)/5,0)*5</f>
        <v>25</v>
      </c>
      <c r="R242" s="14" t="s">
        <v>807</v>
      </c>
      <c r="S242" s="14">
        <f>ROUND(INDEX(挂机升级突破!$AT$65:$BC$85,L242,MATCH(R242,挂机升级突破!$AT$63:$BC$63,0))*INDEX($B$5:$F$5,K242)/5,0)*5</f>
        <v>0</v>
      </c>
      <c r="T242" s="14" t="str">
        <f>IF(INDEX(挂机升级突破!$AS$65:$AS$85,卡牌消耗!L242)&gt;0,"灵玉","")</f>
        <v/>
      </c>
      <c r="U242" s="14" t="str">
        <f>IF(INDEX(挂机升级突破!$AS$65:$AS$85,卡牌消耗!L242)&gt;0,INDEX(挂机升级突破!$BD$80:$BD$85,卡牌消耗!L242),"")</f>
        <v/>
      </c>
    </row>
    <row r="243" spans="9:21" ht="16.5" x14ac:dyDescent="0.2">
      <c r="I243" s="32">
        <v>206</v>
      </c>
      <c r="J243" s="14">
        <f t="shared" si="83"/>
        <v>1102010</v>
      </c>
      <c r="K243" s="14">
        <f t="shared" si="84"/>
        <v>5</v>
      </c>
      <c r="L243" s="14">
        <f t="shared" si="85"/>
        <v>17</v>
      </c>
      <c r="M243" s="14" t="str">
        <f t="shared" si="86"/>
        <v>红</v>
      </c>
      <c r="N243" s="14" t="str">
        <f t="shared" si="76"/>
        <v>金币</v>
      </c>
      <c r="O243" s="14">
        <f>IF(L243&gt;1,INDEX(挂机升级突破!$BG$49:$BG$69,卡牌消耗!L243),"")</f>
        <v>0</v>
      </c>
      <c r="P243" s="14" t="str">
        <f>IF(L243&gt;1,INDEX(价值概述!$A$4:$A$8,INDEX(挂机升级突破!$AQ$65:$AQ$85,卡牌消耗!L243)),"")</f>
        <v>紫色基础材料</v>
      </c>
      <c r="Q243" s="14">
        <f>ROUND(INDEX(挂机升级突破!$AT$65:$BA$85,卡牌消耗!$L243,MATCH(卡牌消耗!P243,挂机升级突破!$AT$63:$BC$63,0))*INDEX($B$5:$F$5,K243)/5,0)*5</f>
        <v>40</v>
      </c>
      <c r="R243" s="14" t="s">
        <v>835</v>
      </c>
      <c r="S243" s="14">
        <f>ROUND(INDEX(挂机升级突破!$AT$65:$BC$85,L243,MATCH(R243,挂机升级突破!$AT$63:$BC$63,0))*INDEX($B$5:$F$5,K243)/5,0)*5</f>
        <v>0</v>
      </c>
      <c r="T243" s="14" t="s">
        <v>836</v>
      </c>
      <c r="U243" s="14">
        <f>ROUND(INDEX(挂机升级突破!$AT$65:$BC$85,L243,MATCH(T243,挂机升级突破!$AT$63:$BC$63,0))*INDEX($B$5:$F$5,K243)/5,0)*5</f>
        <v>0</v>
      </c>
    </row>
    <row r="244" spans="9:21" ht="16.5" x14ac:dyDescent="0.2">
      <c r="I244" s="32">
        <v>207</v>
      </c>
      <c r="J244" s="14">
        <f t="shared" si="83"/>
        <v>1102010</v>
      </c>
      <c r="K244" s="14">
        <f t="shared" si="84"/>
        <v>5</v>
      </c>
      <c r="L244" s="14">
        <f t="shared" si="85"/>
        <v>18</v>
      </c>
      <c r="M244" s="14" t="str">
        <f t="shared" si="86"/>
        <v>红</v>
      </c>
      <c r="N244" s="14" t="str">
        <f t="shared" si="76"/>
        <v>金币</v>
      </c>
      <c r="O244" s="14">
        <f>IF(L244&gt;1,INDEX(挂机升级突破!$BG$49:$BG$69,卡牌消耗!L244),"")</f>
        <v>0</v>
      </c>
      <c r="P244" s="14" t="str">
        <f>IF(L244&gt;1,INDEX(价值概述!$A$4:$A$8,INDEX(挂机升级突破!$AQ$65:$AQ$85,卡牌消耗!L244)),"")</f>
        <v>紫色基础材料</v>
      </c>
      <c r="Q244" s="14">
        <f>ROUND(INDEX(挂机升级突破!$AT$65:$BA$85,卡牌消耗!$L244,MATCH(卡牌消耗!P244,挂机升级突破!$AT$63:$BC$63,0))*INDEX($B$5:$F$5,K244)/5,0)*5</f>
        <v>40</v>
      </c>
      <c r="R244" s="14" t="s">
        <v>835</v>
      </c>
      <c r="S244" s="14">
        <f>ROUND(INDEX(挂机升级突破!$AT$65:$BC$85,L244,MATCH(R244,挂机升级突破!$AT$63:$BC$63,0))*INDEX($B$5:$F$5,K244)/5,0)*5</f>
        <v>0</v>
      </c>
      <c r="T244" s="14" t="s">
        <v>836</v>
      </c>
      <c r="U244" s="14">
        <f>ROUND(INDEX(挂机升级突破!$AT$65:$BC$85,L244,MATCH(T244,挂机升级突破!$AT$63:$BC$63,0))*INDEX($B$5:$F$5,K244)/5,0)*5</f>
        <v>0</v>
      </c>
    </row>
    <row r="245" spans="9:21" ht="16.5" x14ac:dyDescent="0.2">
      <c r="I245" s="32">
        <v>208</v>
      </c>
      <c r="J245" s="14">
        <f t="shared" si="83"/>
        <v>1102010</v>
      </c>
      <c r="K245" s="14">
        <f t="shared" si="84"/>
        <v>5</v>
      </c>
      <c r="L245" s="14">
        <f t="shared" si="85"/>
        <v>19</v>
      </c>
      <c r="M245" s="14" t="str">
        <f t="shared" si="86"/>
        <v>红</v>
      </c>
      <c r="N245" s="14" t="str">
        <f t="shared" si="76"/>
        <v>金币</v>
      </c>
      <c r="O245" s="14">
        <f>IF(L245&gt;1,INDEX(挂机升级突破!$BG$49:$BG$69,卡牌消耗!L245),"")</f>
        <v>0</v>
      </c>
      <c r="P245" s="14" t="str">
        <f>IF(L245&gt;1,INDEX(价值概述!$A$4:$A$8,INDEX(挂机升级突破!$AQ$65:$AQ$85,卡牌消耗!L245)),"")</f>
        <v>紫色基础材料</v>
      </c>
      <c r="Q245" s="14">
        <f>ROUND(INDEX(挂机升级突破!$AT$65:$BA$85,卡牌消耗!$L245,MATCH(卡牌消耗!P245,挂机升级突破!$AT$63:$BC$63,0))*INDEX($B$5:$F$5,K245)/5,0)*5</f>
        <v>40</v>
      </c>
      <c r="R245" s="14" t="s">
        <v>835</v>
      </c>
      <c r="S245" s="14">
        <f>ROUND(INDEX(挂机升级突破!$AT$65:$BC$85,L245,MATCH(R245,挂机升级突破!$AT$63:$BC$63,0))*INDEX($B$5:$F$5,K245)/5,0)*5</f>
        <v>0</v>
      </c>
      <c r="T245" s="14" t="s">
        <v>836</v>
      </c>
      <c r="U245" s="14">
        <f>ROUND(INDEX(挂机升级突破!$AT$65:$BC$85,L245,MATCH(T245,挂机升级突破!$AT$63:$BC$63,0))*INDEX($B$5:$F$5,K245)/5,0)*5</f>
        <v>0</v>
      </c>
    </row>
    <row r="246" spans="9:21" ht="16.5" x14ac:dyDescent="0.2">
      <c r="I246" s="32">
        <v>209</v>
      </c>
      <c r="J246" s="14">
        <f t="shared" si="83"/>
        <v>1102010</v>
      </c>
      <c r="K246" s="14">
        <f t="shared" si="84"/>
        <v>5</v>
      </c>
      <c r="L246" s="14">
        <f t="shared" si="85"/>
        <v>20</v>
      </c>
      <c r="M246" s="14" t="str">
        <f t="shared" si="86"/>
        <v>红</v>
      </c>
      <c r="N246" s="14" t="str">
        <f t="shared" si="76"/>
        <v>金币</v>
      </c>
      <c r="O246" s="14">
        <f>IF(L246&gt;1,INDEX(挂机升级突破!$BG$49:$BG$69,卡牌消耗!L246),"")</f>
        <v>0</v>
      </c>
      <c r="P246" s="14" t="str">
        <f>IF(L246&gt;1,INDEX(价值概述!$A$4:$A$8,INDEX(挂机升级突破!$AQ$65:$AQ$85,卡牌消耗!L246)),"")</f>
        <v>紫色基础材料</v>
      </c>
      <c r="Q246" s="14">
        <f>ROUND(INDEX(挂机升级突破!$AT$65:$BA$85,卡牌消耗!$L246,MATCH(卡牌消耗!P246,挂机升级突破!$AT$63:$BC$63,0))*INDEX($B$5:$F$5,K246)/5,0)*5</f>
        <v>65</v>
      </c>
      <c r="R246" s="14" t="s">
        <v>835</v>
      </c>
      <c r="S246" s="14">
        <f>ROUND(INDEX(挂机升级突破!$AT$65:$BC$85,L246,MATCH(R246,挂机升级突破!$AT$63:$BC$63,0))*INDEX($B$5:$F$5,K246)/5,0)*5</f>
        <v>0</v>
      </c>
      <c r="T246" s="14" t="s">
        <v>836</v>
      </c>
      <c r="U246" s="14">
        <f>ROUND(INDEX(挂机升级突破!$AT$65:$BC$85,L246,MATCH(T246,挂机升级突破!$AT$63:$BC$63,0))*INDEX($B$5:$F$5,K246)/5,0)*5</f>
        <v>0</v>
      </c>
    </row>
    <row r="247" spans="9:21" ht="16.5" x14ac:dyDescent="0.2">
      <c r="I247" s="32">
        <v>210</v>
      </c>
      <c r="J247" s="14">
        <f t="shared" si="83"/>
        <v>1102010</v>
      </c>
      <c r="K247" s="14">
        <f t="shared" si="84"/>
        <v>5</v>
      </c>
      <c r="L247" s="14">
        <f t="shared" si="85"/>
        <v>21</v>
      </c>
      <c r="M247" s="14" t="str">
        <f t="shared" si="86"/>
        <v>红</v>
      </c>
      <c r="N247" s="14" t="str">
        <f t="shared" si="76"/>
        <v>金币</v>
      </c>
      <c r="O247" s="14">
        <f>IF(L247&gt;1,INDEX(挂机升级突破!$BG$49:$BG$69,卡牌消耗!L247),"")</f>
        <v>0</v>
      </c>
      <c r="P247" s="14" t="str">
        <f>IF(L247&gt;1,INDEX(价值概述!$A$4:$A$8,INDEX(挂机升级突破!$AQ$65:$AQ$85,卡牌消耗!L247)),"")</f>
        <v>紫色基础材料</v>
      </c>
      <c r="Q247" s="14">
        <f>ROUND(INDEX(挂机升级突破!$AT$65:$BA$85,卡牌消耗!$L247,MATCH(卡牌消耗!P247,挂机升级突破!$AT$63:$BC$63,0))*INDEX($B$5:$F$5,K247)/5,0)*5</f>
        <v>65</v>
      </c>
      <c r="R247" s="14" t="s">
        <v>835</v>
      </c>
      <c r="S247" s="14">
        <f>ROUND(INDEX(挂机升级突破!$AT$65:$BC$85,L247,MATCH(R247,挂机升级突破!$AT$63:$BC$63,0))*INDEX($B$5:$F$5,K247)/5,0)*5</f>
        <v>0</v>
      </c>
      <c r="T247" s="14" t="s">
        <v>836</v>
      </c>
      <c r="U247" s="14">
        <f>ROUND(INDEX(挂机升级突破!$AT$65:$BC$85,L247,MATCH(T247,挂机升级突破!$AT$63:$BC$63,0))*INDEX($B$5:$F$5,K247)/5,0)*5</f>
        <v>0</v>
      </c>
    </row>
    <row r="248" spans="9:21" ht="16.5" x14ac:dyDescent="0.2">
      <c r="I248" s="32">
        <v>211</v>
      </c>
      <c r="J248" s="14">
        <f t="shared" si="83"/>
        <v>1102011</v>
      </c>
      <c r="K248" s="14">
        <f t="shared" si="84"/>
        <v>5</v>
      </c>
      <c r="L248" s="14">
        <f t="shared" si="85"/>
        <v>1</v>
      </c>
      <c r="M248" s="14" t="str">
        <f t="shared" si="86"/>
        <v>蓝</v>
      </c>
      <c r="N248" s="14" t="str">
        <f t="shared" si="76"/>
        <v/>
      </c>
      <c r="O248" s="14" t="str">
        <f>IF(L248&gt;1,INDEX(挂机升级突破!$BG$49:$BG$69,卡牌消耗!L248),"")</f>
        <v/>
      </c>
      <c r="P248" s="14" t="str">
        <f>IF(L248&gt;1,INDEX(价值概述!$A$4:$A$8,INDEX(挂机升级突破!$AQ$65:$AQ$85,卡牌消耗!L248)),"")</f>
        <v/>
      </c>
      <c r="Q248" s="14" t="str">
        <f>IF(L248&gt;1,INDEX(挂机升级突破!$AT$65:$AX$85,卡牌消耗!L248,INDEX(挂机升级突破!$AQ$65:$AQ$85,卡牌消耗!L248)),"")</f>
        <v/>
      </c>
      <c r="R248" s="14" t="str">
        <f>IF(INDEX(挂机升级突破!$AR$65:$AR$85,卡牌消耗!L248)&gt;0,INDEX($G$2:$I$2,INDEX(挂机升级突破!$AR$65:$AR$85,卡牌消耗!L248))&amp;M248,"")</f>
        <v/>
      </c>
      <c r="S248" s="14" t="str">
        <f>IF(R248="","",INDEX(挂机升级突破!$AY$65:$BA$85,卡牌消耗!L248,INDEX(挂机升级突破!$AR$65:$AR$85,卡牌消耗!L248)))</f>
        <v/>
      </c>
      <c r="T248" s="14" t="str">
        <f>IF(INDEX(挂机升级突破!$AS$65:$AS$85,卡牌消耗!L248)&gt;0,"灵玉","")</f>
        <v/>
      </c>
      <c r="U248" s="14" t="str">
        <f>IF(INDEX(挂机升级突破!$AS$65:$AS$85,卡牌消耗!L248)&gt;0,INDEX(挂机升级突破!$BD$80:$BD$85,卡牌消耗!L248),"")</f>
        <v/>
      </c>
    </row>
    <row r="249" spans="9:21" ht="16.5" x14ac:dyDescent="0.2">
      <c r="I249" s="32">
        <v>212</v>
      </c>
      <c r="J249" s="14">
        <f t="shared" si="83"/>
        <v>1102011</v>
      </c>
      <c r="K249" s="14">
        <f t="shared" si="84"/>
        <v>5</v>
      </c>
      <c r="L249" s="14">
        <f t="shared" si="85"/>
        <v>2</v>
      </c>
      <c r="M249" s="14" t="str">
        <f t="shared" si="86"/>
        <v>蓝</v>
      </c>
      <c r="N249" s="14" t="str">
        <f t="shared" si="76"/>
        <v>金币</v>
      </c>
      <c r="O249" s="14">
        <f>IF(L249&gt;1,INDEX(挂机升级突破!$BG$49:$BG$69,卡牌消耗!L249),"")</f>
        <v>0</v>
      </c>
      <c r="P249" s="14" t="s">
        <v>252</v>
      </c>
      <c r="Q249" s="14">
        <f>ROUND(INDEX(挂机升级突破!$AT$65:$BA$85,卡牌消耗!$L249,MATCH(卡牌消耗!P249,挂机升级突破!$AT$63:$BC$63,0))*INDEX($B$5:$F$5,K249)/5,0)*5</f>
        <v>55</v>
      </c>
      <c r="R249" s="14"/>
      <c r="S249" s="14"/>
      <c r="T249" s="14" t="str">
        <f>IF(INDEX(挂机升级突破!$AS$65:$AS$85,卡牌消耗!L249)&gt;0,"灵玉","")</f>
        <v/>
      </c>
      <c r="U249" s="14" t="str">
        <f>IF(INDEX(挂机升级突破!$AS$65:$AS$85,卡牌消耗!L249)&gt;0,INDEX(挂机升级突破!$BD$80:$BD$85,卡牌消耗!L249),"")</f>
        <v/>
      </c>
    </row>
    <row r="250" spans="9:21" ht="16.5" x14ac:dyDescent="0.2">
      <c r="I250" s="32">
        <v>213</v>
      </c>
      <c r="J250" s="14">
        <f t="shared" si="83"/>
        <v>1102011</v>
      </c>
      <c r="K250" s="14">
        <f t="shared" si="84"/>
        <v>5</v>
      </c>
      <c r="L250" s="14">
        <f t="shared" si="85"/>
        <v>3</v>
      </c>
      <c r="M250" s="14" t="str">
        <f t="shared" si="86"/>
        <v>蓝</v>
      </c>
      <c r="N250" s="14" t="str">
        <f t="shared" si="76"/>
        <v>金币</v>
      </c>
      <c r="O250" s="14">
        <f>IF(L250&gt;1,INDEX(挂机升级突破!$BG$49:$BG$69,卡牌消耗!L250),"")</f>
        <v>0</v>
      </c>
      <c r="P250" s="14" t="s">
        <v>252</v>
      </c>
      <c r="Q250" s="14">
        <f>ROUND(INDEX(挂机升级突破!$AT$65:$BA$85,卡牌消耗!$L250,MATCH(卡牌消耗!P250,挂机升级突破!$AT$63:$BC$63,0))*INDEX($B$5:$F$5,K250)/5,0)*5</f>
        <v>70</v>
      </c>
      <c r="R250" s="14"/>
      <c r="S250" s="14"/>
      <c r="T250" s="14" t="str">
        <f>IF(INDEX(挂机升级突破!$AS$65:$AS$85,卡牌消耗!L250)&gt;0,"灵玉","")</f>
        <v/>
      </c>
      <c r="U250" s="14" t="str">
        <f>IF(INDEX(挂机升级突破!$AS$65:$AS$85,卡牌消耗!L250)&gt;0,INDEX(挂机升级突破!$BD$80:$BD$85,卡牌消耗!L250),"")</f>
        <v/>
      </c>
    </row>
    <row r="251" spans="9:21" ht="16.5" x14ac:dyDescent="0.2">
      <c r="I251" s="32">
        <v>214</v>
      </c>
      <c r="J251" s="14">
        <f t="shared" si="83"/>
        <v>1102011</v>
      </c>
      <c r="K251" s="14">
        <f t="shared" si="84"/>
        <v>5</v>
      </c>
      <c r="L251" s="14">
        <f t="shared" si="85"/>
        <v>4</v>
      </c>
      <c r="M251" s="14" t="str">
        <f t="shared" si="86"/>
        <v>蓝</v>
      </c>
      <c r="N251" s="14" t="str">
        <f t="shared" si="76"/>
        <v>金币</v>
      </c>
      <c r="O251" s="14">
        <f>IF(L251&gt;1,INDEX(挂机升级突破!$BG$49:$BG$69,卡牌消耗!L251),"")</f>
        <v>0</v>
      </c>
      <c r="P251" s="14" t="s">
        <v>253</v>
      </c>
      <c r="Q251" s="14">
        <f>ROUND(INDEX(挂机升级突破!$AT$65:$BA$85,卡牌消耗!$L251,MATCH(卡牌消耗!P251,挂机升级突破!$AT$63:$BC$63,0))*INDEX($B$5:$F$5,K251)/5,0)*5</f>
        <v>0</v>
      </c>
      <c r="R251" s="14"/>
      <c r="S251" s="14"/>
      <c r="T251" s="14" t="str">
        <f>IF(INDEX(挂机升级突破!$AS$65:$AS$85,卡牌消耗!L251)&gt;0,"灵玉","")</f>
        <v/>
      </c>
      <c r="U251" s="14" t="str">
        <f>IF(INDEX(挂机升级突破!$AS$65:$AS$85,卡牌消耗!L251)&gt;0,INDEX(挂机升级突破!$BD$80:$BD$85,卡牌消耗!L251),"")</f>
        <v/>
      </c>
    </row>
    <row r="252" spans="9:21" ht="16.5" x14ac:dyDescent="0.2">
      <c r="I252" s="32">
        <v>215</v>
      </c>
      <c r="J252" s="14">
        <f t="shared" si="83"/>
        <v>1102011</v>
      </c>
      <c r="K252" s="14">
        <f t="shared" si="84"/>
        <v>5</v>
      </c>
      <c r="L252" s="14">
        <f t="shared" si="85"/>
        <v>5</v>
      </c>
      <c r="M252" s="14" t="str">
        <f t="shared" si="86"/>
        <v>蓝</v>
      </c>
      <c r="N252" s="14" t="str">
        <f t="shared" ref="N252:N315" si="87">IF(L252&gt;1,"金币","")</f>
        <v>金币</v>
      </c>
      <c r="O252" s="14">
        <f>IF(L252&gt;1,INDEX(挂机升级突破!$BG$49:$BG$69,卡牌消耗!L252),"")</f>
        <v>0</v>
      </c>
      <c r="P252" s="14" t="s">
        <v>253</v>
      </c>
      <c r="Q252" s="14">
        <f>ROUND(INDEX(挂机升级突破!$AT$65:$BA$85,卡牌消耗!$L252,MATCH(卡牌消耗!P252,挂机升级突破!$AT$63:$BC$63,0))*INDEX($B$5:$F$5,K252)/5,0)*5</f>
        <v>0</v>
      </c>
      <c r="R252" s="14" t="s">
        <v>805</v>
      </c>
      <c r="S252" s="14">
        <f>ROUND(INDEX(挂机升级突破!$AT$65:$BC$85,L252,MATCH(R252,挂机升级突破!$AT$63:$BC$63,0))*INDEX($B$5:$F$5,K252)/5,0)*5</f>
        <v>0</v>
      </c>
      <c r="T252" s="14" t="str">
        <f>IF(INDEX(挂机升级突破!$AS$65:$AS$85,卡牌消耗!L252)&gt;0,"灵玉","")</f>
        <v/>
      </c>
      <c r="U252" s="14" t="str">
        <f>IF(INDEX(挂机升级突破!$AS$65:$AS$85,卡牌消耗!L252)&gt;0,INDEX(挂机升级突破!$BD$80:$BD$85,卡牌消耗!L252),"")</f>
        <v/>
      </c>
    </row>
    <row r="253" spans="9:21" ht="16.5" x14ac:dyDescent="0.2">
      <c r="I253" s="32">
        <v>216</v>
      </c>
      <c r="J253" s="14">
        <f t="shared" si="83"/>
        <v>1102011</v>
      </c>
      <c r="K253" s="14">
        <f t="shared" si="84"/>
        <v>5</v>
      </c>
      <c r="L253" s="14">
        <f t="shared" si="85"/>
        <v>6</v>
      </c>
      <c r="M253" s="14" t="str">
        <f t="shared" si="86"/>
        <v>蓝</v>
      </c>
      <c r="N253" s="14" t="str">
        <f t="shared" si="87"/>
        <v>金币</v>
      </c>
      <c r="O253" s="14">
        <f>IF(L253&gt;1,INDEX(挂机升级突破!$BG$49:$BG$69,卡牌消耗!L253),"")</f>
        <v>0</v>
      </c>
      <c r="P253" s="14" t="s">
        <v>253</v>
      </c>
      <c r="Q253" s="14">
        <f>ROUND(INDEX(挂机升级突破!$AT$65:$BA$85,卡牌消耗!$L253,MATCH(卡牌消耗!P253,挂机升级突破!$AT$63:$BC$63,0))*INDEX($B$5:$F$5,K253)/5,0)*5</f>
        <v>25</v>
      </c>
      <c r="R253" s="14" t="s">
        <v>805</v>
      </c>
      <c r="S253" s="14">
        <f>ROUND(INDEX(挂机升级突破!$AT$65:$BC$85,L253,MATCH(R253,挂机升级突破!$AT$63:$BC$63,0))*INDEX($B$5:$F$5,K253)/5,0)*5</f>
        <v>0</v>
      </c>
      <c r="T253" s="14" t="str">
        <f>IF(INDEX(挂机升级突破!$AS$65:$AS$85,卡牌消耗!L253)&gt;0,"灵玉","")</f>
        <v/>
      </c>
      <c r="U253" s="14" t="str">
        <f>IF(INDEX(挂机升级突破!$AS$65:$AS$85,卡牌消耗!L253)&gt;0,INDEX(挂机升级突破!$BD$80:$BD$85,卡牌消耗!L253),"")</f>
        <v/>
      </c>
    </row>
    <row r="254" spans="9:21" ht="16.5" x14ac:dyDescent="0.2">
      <c r="I254" s="32">
        <v>217</v>
      </c>
      <c r="J254" s="14">
        <f t="shared" si="83"/>
        <v>1102011</v>
      </c>
      <c r="K254" s="14">
        <f t="shared" si="84"/>
        <v>5</v>
      </c>
      <c r="L254" s="14">
        <f t="shared" si="85"/>
        <v>7</v>
      </c>
      <c r="M254" s="14" t="str">
        <f t="shared" si="86"/>
        <v>蓝</v>
      </c>
      <c r="N254" s="14" t="str">
        <f t="shared" si="87"/>
        <v>金币</v>
      </c>
      <c r="O254" s="14">
        <f>IF(L254&gt;1,INDEX(挂机升级突破!$BG$49:$BG$69,卡牌消耗!L254),"")</f>
        <v>0</v>
      </c>
      <c r="P254" s="14" t="s">
        <v>254</v>
      </c>
      <c r="Q254" s="14">
        <f>ROUND(INDEX(挂机升级突破!$AT$65:$BA$85,卡牌消耗!$L254,MATCH(卡牌消耗!P254,挂机升级突破!$AT$63:$BC$63,0))*INDEX($B$5:$F$5,K254)/5,0)*5</f>
        <v>0</v>
      </c>
      <c r="R254" s="14" t="s">
        <v>805</v>
      </c>
      <c r="S254" s="14">
        <f>ROUND(INDEX(挂机升级突破!$AT$65:$BC$85,L254,MATCH(R254,挂机升级突破!$AT$63:$BC$63,0))*INDEX($B$5:$F$5,K254)/5,0)*5</f>
        <v>0</v>
      </c>
      <c r="T254" s="14" t="str">
        <f>IF(INDEX(挂机升级突破!$AS$65:$AS$85,卡牌消耗!L254)&gt;0,"灵玉","")</f>
        <v/>
      </c>
      <c r="U254" s="14" t="str">
        <f>IF(INDEX(挂机升级突破!$AS$65:$AS$85,卡牌消耗!L254)&gt;0,INDEX(挂机升级突破!$BD$80:$BD$85,卡牌消耗!L254),"")</f>
        <v/>
      </c>
    </row>
    <row r="255" spans="9:21" ht="16.5" x14ac:dyDescent="0.2">
      <c r="I255" s="32">
        <v>218</v>
      </c>
      <c r="J255" s="14">
        <f t="shared" si="83"/>
        <v>1102011</v>
      </c>
      <c r="K255" s="14">
        <f t="shared" si="84"/>
        <v>5</v>
      </c>
      <c r="L255" s="14">
        <f t="shared" si="85"/>
        <v>8</v>
      </c>
      <c r="M255" s="14" t="str">
        <f t="shared" si="86"/>
        <v>蓝</v>
      </c>
      <c r="N255" s="14" t="str">
        <f t="shared" si="87"/>
        <v>金币</v>
      </c>
      <c r="O255" s="14">
        <f>IF(L255&gt;1,INDEX(挂机升级突破!$BG$49:$BG$69,卡牌消耗!L255),"")</f>
        <v>0</v>
      </c>
      <c r="P255" s="14" t="s">
        <v>254</v>
      </c>
      <c r="Q255" s="14">
        <f>ROUND(INDEX(挂机升级突破!$AT$65:$BA$85,卡牌消耗!$L255,MATCH(卡牌消耗!P255,挂机升级突破!$AT$63:$BC$63,0))*INDEX($B$5:$F$5,K255)/5,0)*5</f>
        <v>0</v>
      </c>
      <c r="R255" s="14" t="s">
        <v>805</v>
      </c>
      <c r="S255" s="14">
        <f>ROUND(INDEX(挂机升级突破!$AT$65:$BC$85,L255,MATCH(R255,挂机升级突破!$AT$63:$BC$63,0))*INDEX($B$5:$F$5,K255)/5,0)*5</f>
        <v>10</v>
      </c>
      <c r="T255" s="14" t="str">
        <f>IF(INDEX(挂机升级突破!$AS$65:$AS$85,卡牌消耗!L255)&gt;0,"灵玉","")</f>
        <v/>
      </c>
      <c r="U255" s="14" t="str">
        <f>IF(INDEX(挂机升级突破!$AS$65:$AS$85,卡牌消耗!L255)&gt;0,INDEX(挂机升级突破!$BD$80:$BD$85,卡牌消耗!L255),"")</f>
        <v/>
      </c>
    </row>
    <row r="256" spans="9:21" ht="16.5" x14ac:dyDescent="0.2">
      <c r="I256" s="32">
        <v>219</v>
      </c>
      <c r="J256" s="14">
        <f t="shared" si="83"/>
        <v>1102011</v>
      </c>
      <c r="K256" s="14">
        <f t="shared" si="84"/>
        <v>5</v>
      </c>
      <c r="L256" s="14">
        <f t="shared" si="85"/>
        <v>9</v>
      </c>
      <c r="M256" s="14" t="str">
        <f t="shared" si="86"/>
        <v>蓝</v>
      </c>
      <c r="N256" s="14" t="str">
        <f t="shared" si="87"/>
        <v>金币</v>
      </c>
      <c r="O256" s="14">
        <f>IF(L256&gt;1,INDEX(挂机升级突破!$BG$49:$BG$69,卡牌消耗!L256),"")</f>
        <v>0</v>
      </c>
      <c r="P256" s="14" t="s">
        <v>254</v>
      </c>
      <c r="Q256" s="14">
        <f>ROUND(INDEX(挂机升级突破!$AT$65:$BA$85,卡牌消耗!$L256,MATCH(卡牌消耗!P256,挂机升级突破!$AT$63:$BC$63,0))*INDEX($B$5:$F$5,K256)/5,0)*5</f>
        <v>0</v>
      </c>
      <c r="R256" s="14" t="s">
        <v>806</v>
      </c>
      <c r="S256" s="14">
        <f>ROUND(INDEX(挂机升级突破!$AT$65:$BC$85,L256,MATCH(R256,挂机升级突破!$AT$63:$BC$63,0))*INDEX($B$5:$F$5,K256)/5,0)*5</f>
        <v>0</v>
      </c>
      <c r="T256" s="14" t="str">
        <f>IF(INDEX(挂机升级突破!$AS$65:$AS$85,卡牌消耗!L256)&gt;0,"灵玉","")</f>
        <v/>
      </c>
      <c r="U256" s="14" t="str">
        <f>IF(INDEX(挂机升级突破!$AS$65:$AS$85,卡牌消耗!L256)&gt;0,INDEX(挂机升级突破!$BD$80:$BD$85,卡牌消耗!L256),"")</f>
        <v/>
      </c>
    </row>
    <row r="257" spans="9:21" ht="16.5" x14ac:dyDescent="0.2">
      <c r="I257" s="32">
        <v>220</v>
      </c>
      <c r="J257" s="14">
        <f t="shared" si="83"/>
        <v>1102011</v>
      </c>
      <c r="K257" s="14">
        <f t="shared" si="84"/>
        <v>5</v>
      </c>
      <c r="L257" s="14">
        <f t="shared" si="85"/>
        <v>10</v>
      </c>
      <c r="M257" s="14" t="str">
        <f t="shared" si="86"/>
        <v>蓝</v>
      </c>
      <c r="N257" s="14" t="str">
        <f t="shared" si="87"/>
        <v>金币</v>
      </c>
      <c r="O257" s="14">
        <f>IF(L257&gt;1,INDEX(挂机升级突破!$BG$49:$BG$69,卡牌消耗!L257),"")</f>
        <v>0</v>
      </c>
      <c r="P257" s="14" t="s">
        <v>254</v>
      </c>
      <c r="Q257" s="14">
        <f>ROUND(INDEX(挂机升级突破!$AT$65:$BA$85,卡牌消耗!$L257,MATCH(卡牌消耗!P257,挂机升级突破!$AT$63:$BC$63,0))*INDEX($B$5:$F$5,K257)/5,0)*5</f>
        <v>0</v>
      </c>
      <c r="R257" s="14" t="s">
        <v>806</v>
      </c>
      <c r="S257" s="14">
        <f>ROUND(INDEX(挂机升级突破!$AT$65:$BC$85,L257,MATCH(R257,挂机升级突破!$AT$63:$BC$63,0))*INDEX($B$5:$F$5,K257)/5,0)*5</f>
        <v>0</v>
      </c>
      <c r="T257" s="14" t="str">
        <f>IF(INDEX(挂机升级突破!$AS$65:$AS$85,卡牌消耗!L257)&gt;0,"灵玉","")</f>
        <v/>
      </c>
      <c r="U257" s="14" t="str">
        <f>IF(INDEX(挂机升级突破!$AS$65:$AS$85,卡牌消耗!L257)&gt;0,INDEX(挂机升级突破!$BD$80:$BD$85,卡牌消耗!L257),"")</f>
        <v/>
      </c>
    </row>
    <row r="258" spans="9:21" ht="16.5" x14ac:dyDescent="0.2">
      <c r="I258" s="32">
        <v>221</v>
      </c>
      <c r="J258" s="14">
        <f t="shared" si="83"/>
        <v>1102011</v>
      </c>
      <c r="K258" s="14">
        <f t="shared" si="84"/>
        <v>5</v>
      </c>
      <c r="L258" s="14">
        <f t="shared" si="85"/>
        <v>11</v>
      </c>
      <c r="M258" s="14" t="str">
        <f t="shared" si="86"/>
        <v>蓝</v>
      </c>
      <c r="N258" s="14" t="str">
        <f t="shared" si="87"/>
        <v>金币</v>
      </c>
      <c r="O258" s="14">
        <f>IF(L258&gt;1,INDEX(挂机升级突破!$BG$49:$BG$69,卡牌消耗!L258),"")</f>
        <v>0</v>
      </c>
      <c r="P258" s="14" t="s">
        <v>255</v>
      </c>
      <c r="Q258" s="14">
        <f>ROUND(INDEX(挂机升级突破!$AT$65:$BA$85,卡牌消耗!$L258,MATCH(卡牌消耗!P258,挂机升级突破!$AT$63:$BC$63,0))*INDEX($B$5:$F$5,K258)/5,0)*5</f>
        <v>0</v>
      </c>
      <c r="R258" s="14" t="s">
        <v>806</v>
      </c>
      <c r="S258" s="14">
        <f>ROUND(INDEX(挂机升级突破!$AT$65:$BC$85,L258,MATCH(R258,挂机升级突破!$AT$63:$BC$63,0))*INDEX($B$5:$F$5,K258)/5,0)*5</f>
        <v>0</v>
      </c>
      <c r="T258" s="14" t="str">
        <f>IF(INDEX(挂机升级突破!$AS$65:$AS$85,卡牌消耗!L258)&gt;0,"灵玉","")</f>
        <v/>
      </c>
      <c r="U258" s="14" t="str">
        <f>IF(INDEX(挂机升级突破!$AS$65:$AS$85,卡牌消耗!L258)&gt;0,INDEX(挂机升级突破!$BD$80:$BD$85,卡牌消耗!L258),"")</f>
        <v/>
      </c>
    </row>
    <row r="259" spans="9:21" ht="16.5" x14ac:dyDescent="0.2">
      <c r="I259" s="32">
        <v>222</v>
      </c>
      <c r="J259" s="14">
        <f t="shared" si="83"/>
        <v>1102011</v>
      </c>
      <c r="K259" s="14">
        <f t="shared" si="84"/>
        <v>5</v>
      </c>
      <c r="L259" s="14">
        <f t="shared" si="85"/>
        <v>12</v>
      </c>
      <c r="M259" s="14" t="str">
        <f t="shared" si="86"/>
        <v>蓝</v>
      </c>
      <c r="N259" s="14" t="str">
        <f t="shared" si="87"/>
        <v>金币</v>
      </c>
      <c r="O259" s="14">
        <f>IF(L259&gt;1,INDEX(挂机升级突破!$BG$49:$BG$69,卡牌消耗!L259),"")</f>
        <v>0</v>
      </c>
      <c r="P259" s="14" t="s">
        <v>255</v>
      </c>
      <c r="Q259" s="14">
        <f>ROUND(INDEX(挂机升级突破!$AT$65:$BA$85,卡牌消耗!$L259,MATCH(卡牌消耗!P259,挂机升级突破!$AT$63:$BC$63,0))*INDEX($B$5:$F$5,K259)/5,0)*5</f>
        <v>0</v>
      </c>
      <c r="R259" s="14" t="s">
        <v>806</v>
      </c>
      <c r="S259" s="14">
        <f>ROUND(INDEX(挂机升级突破!$AT$65:$BC$85,L259,MATCH(R259,挂机升级突破!$AT$63:$BC$63,0))*INDEX($B$5:$F$5,K259)/5,0)*5</f>
        <v>0</v>
      </c>
      <c r="T259" s="14" t="str">
        <f>IF(INDEX(挂机升级突破!$AS$65:$AS$85,卡牌消耗!L259)&gt;0,"灵玉","")</f>
        <v/>
      </c>
      <c r="U259" s="14" t="str">
        <f>IF(INDEX(挂机升级突破!$AS$65:$AS$85,卡牌消耗!L259)&gt;0,INDEX(挂机升级突破!$BD$80:$BD$85,卡牌消耗!L259),"")</f>
        <v/>
      </c>
    </row>
    <row r="260" spans="9:21" ht="16.5" x14ac:dyDescent="0.2">
      <c r="I260" s="32">
        <v>223</v>
      </c>
      <c r="J260" s="14">
        <f t="shared" si="83"/>
        <v>1102011</v>
      </c>
      <c r="K260" s="14">
        <f t="shared" si="84"/>
        <v>5</v>
      </c>
      <c r="L260" s="14">
        <f t="shared" si="85"/>
        <v>13</v>
      </c>
      <c r="M260" s="14" t="str">
        <f t="shared" si="86"/>
        <v>蓝</v>
      </c>
      <c r="N260" s="14" t="str">
        <f t="shared" si="87"/>
        <v>金币</v>
      </c>
      <c r="O260" s="14">
        <f>IF(L260&gt;1,INDEX(挂机升级突破!$BG$49:$BG$69,卡牌消耗!L260),"")</f>
        <v>0</v>
      </c>
      <c r="P260" s="14" t="s">
        <v>255</v>
      </c>
      <c r="Q260" s="14">
        <f>ROUND(INDEX(挂机升级突破!$AT$65:$BA$85,卡牌消耗!$L260,MATCH(卡牌消耗!P260,挂机升级突破!$AT$63:$BC$63,0))*INDEX($B$5:$F$5,K260)/5,0)*5</f>
        <v>0</v>
      </c>
      <c r="R260" s="14" t="s">
        <v>807</v>
      </c>
      <c r="S260" s="14">
        <f>ROUND(INDEX(挂机升级突破!$AT$65:$BC$85,L260,MATCH(R260,挂机升级突破!$AT$63:$BC$63,0))*INDEX($B$5:$F$5,K260)/5,0)*5</f>
        <v>0</v>
      </c>
      <c r="T260" s="14" t="str">
        <f>IF(INDEX(挂机升级突破!$AS$65:$AS$85,卡牌消耗!L260)&gt;0,"灵玉","")</f>
        <v/>
      </c>
      <c r="U260" s="14" t="str">
        <f>IF(INDEX(挂机升级突破!$AS$65:$AS$85,卡牌消耗!L260)&gt;0,INDEX(挂机升级突破!$BD$80:$BD$85,卡牌消耗!L260),"")</f>
        <v/>
      </c>
    </row>
    <row r="261" spans="9:21" ht="16.5" x14ac:dyDescent="0.2">
      <c r="I261" s="32">
        <v>224</v>
      </c>
      <c r="J261" s="14">
        <f t="shared" si="83"/>
        <v>1102011</v>
      </c>
      <c r="K261" s="14">
        <f t="shared" si="84"/>
        <v>5</v>
      </c>
      <c r="L261" s="14">
        <f t="shared" si="85"/>
        <v>14</v>
      </c>
      <c r="M261" s="14" t="str">
        <f t="shared" si="86"/>
        <v>蓝</v>
      </c>
      <c r="N261" s="14" t="str">
        <f t="shared" si="87"/>
        <v>金币</v>
      </c>
      <c r="O261" s="14">
        <f>IF(L261&gt;1,INDEX(挂机升级突破!$BG$49:$BG$69,卡牌消耗!L261),"")</f>
        <v>0</v>
      </c>
      <c r="P261" s="14" t="s">
        <v>255</v>
      </c>
      <c r="Q261" s="14">
        <f>ROUND(INDEX(挂机升级突破!$AT$65:$BA$85,卡牌消耗!$L261,MATCH(卡牌消耗!P261,挂机升级突破!$AT$63:$BC$63,0))*INDEX($B$5:$F$5,K261)/5,0)*5</f>
        <v>0</v>
      </c>
      <c r="R261" s="14" t="s">
        <v>807</v>
      </c>
      <c r="S261" s="14">
        <f>ROUND(INDEX(挂机升级突破!$AT$65:$BC$85,L261,MATCH(R261,挂机升级突破!$AT$63:$BC$63,0))*INDEX($B$5:$F$5,K261)/5,0)*5</f>
        <v>0</v>
      </c>
      <c r="T261" s="14" t="str">
        <f>IF(INDEX(挂机升级突破!$AS$65:$AS$85,卡牌消耗!L261)&gt;0,"灵玉","")</f>
        <v/>
      </c>
      <c r="U261" s="14" t="str">
        <f>IF(INDEX(挂机升级突破!$AS$65:$AS$85,卡牌消耗!L261)&gt;0,INDEX(挂机升级突破!$BD$80:$BD$85,卡牌消耗!L261),"")</f>
        <v/>
      </c>
    </row>
    <row r="262" spans="9:21" ht="16.5" x14ac:dyDescent="0.2">
      <c r="I262" s="32">
        <v>225</v>
      </c>
      <c r="J262" s="14">
        <f t="shared" si="83"/>
        <v>1102011</v>
      </c>
      <c r="K262" s="14">
        <f t="shared" si="84"/>
        <v>5</v>
      </c>
      <c r="L262" s="14">
        <f t="shared" si="85"/>
        <v>15</v>
      </c>
      <c r="M262" s="14" t="str">
        <f t="shared" si="86"/>
        <v>蓝</v>
      </c>
      <c r="N262" s="14" t="str">
        <f t="shared" si="87"/>
        <v>金币</v>
      </c>
      <c r="O262" s="14">
        <f>IF(L262&gt;1,INDEX(挂机升级突破!$BG$49:$BG$69,卡牌消耗!L262),"")</f>
        <v>0</v>
      </c>
      <c r="P262" s="14" t="s">
        <v>255</v>
      </c>
      <c r="Q262" s="14">
        <f>ROUND(INDEX(挂机升级突破!$AT$65:$BA$85,卡牌消耗!$L262,MATCH(卡牌消耗!P262,挂机升级突破!$AT$63:$BC$63,0))*INDEX($B$5:$F$5,K262)/5,0)*5</f>
        <v>0</v>
      </c>
      <c r="R262" s="14" t="s">
        <v>807</v>
      </c>
      <c r="S262" s="14">
        <f>ROUND(INDEX(挂机升级突破!$AT$65:$BC$85,L262,MATCH(R262,挂机升级突破!$AT$63:$BC$63,0))*INDEX($B$5:$F$5,K262)/5,0)*5</f>
        <v>0</v>
      </c>
      <c r="T262" s="14" t="str">
        <f>IF(INDEX(挂机升级突破!$AS$65:$AS$85,卡牌消耗!L262)&gt;0,"灵玉","")</f>
        <v/>
      </c>
      <c r="U262" s="14" t="str">
        <f>IF(INDEX(挂机升级突破!$AS$65:$AS$85,卡牌消耗!L262)&gt;0,INDEX(挂机升级突破!$BD$80:$BD$85,卡牌消耗!L262),"")</f>
        <v/>
      </c>
    </row>
    <row r="263" spans="9:21" ht="16.5" x14ac:dyDescent="0.2">
      <c r="I263" s="32">
        <v>226</v>
      </c>
      <c r="J263" s="14">
        <f t="shared" si="83"/>
        <v>1102011</v>
      </c>
      <c r="K263" s="14">
        <f t="shared" si="84"/>
        <v>5</v>
      </c>
      <c r="L263" s="14">
        <f t="shared" si="85"/>
        <v>16</v>
      </c>
      <c r="M263" s="14" t="str">
        <f t="shared" si="86"/>
        <v>蓝</v>
      </c>
      <c r="N263" s="14" t="str">
        <f t="shared" si="87"/>
        <v>金币</v>
      </c>
      <c r="O263" s="14">
        <f>IF(L263&gt;1,INDEX(挂机升级突破!$BG$49:$BG$69,卡牌消耗!L263),"")</f>
        <v>0</v>
      </c>
      <c r="P263" s="14" t="str">
        <f>IF(L263&gt;1,INDEX(价值概述!$A$4:$A$8,INDEX(挂机升级突破!$AQ$65:$AQ$85,卡牌消耗!L263)),"")</f>
        <v>紫色基础材料</v>
      </c>
      <c r="Q263" s="14">
        <f>ROUND(INDEX(挂机升级突破!$AT$65:$BA$85,卡牌消耗!$L263,MATCH(卡牌消耗!P263,挂机升级突破!$AT$63:$BC$63,0))*INDEX($B$5:$F$5,K263)/5,0)*5</f>
        <v>25</v>
      </c>
      <c r="R263" s="14" t="s">
        <v>807</v>
      </c>
      <c r="S263" s="14">
        <f>ROUND(INDEX(挂机升级突破!$AT$65:$BC$85,L263,MATCH(R263,挂机升级突破!$AT$63:$BC$63,0))*INDEX($B$5:$F$5,K263)/5,0)*5</f>
        <v>0</v>
      </c>
      <c r="T263" s="14" t="str">
        <f>IF(INDEX(挂机升级突破!$AS$65:$AS$85,卡牌消耗!L263)&gt;0,"灵玉","")</f>
        <v/>
      </c>
      <c r="U263" s="14" t="str">
        <f>IF(INDEX(挂机升级突破!$AS$65:$AS$85,卡牌消耗!L263)&gt;0,INDEX(挂机升级突破!$BD$80:$BD$85,卡牌消耗!L263),"")</f>
        <v/>
      </c>
    </row>
    <row r="264" spans="9:21" ht="16.5" x14ac:dyDescent="0.2">
      <c r="I264" s="32">
        <v>227</v>
      </c>
      <c r="J264" s="14">
        <f t="shared" si="83"/>
        <v>1102011</v>
      </c>
      <c r="K264" s="14">
        <f t="shared" si="84"/>
        <v>5</v>
      </c>
      <c r="L264" s="14">
        <f t="shared" si="85"/>
        <v>17</v>
      </c>
      <c r="M264" s="14" t="str">
        <f t="shared" si="86"/>
        <v>蓝</v>
      </c>
      <c r="N264" s="14" t="str">
        <f t="shared" si="87"/>
        <v>金币</v>
      </c>
      <c r="O264" s="14">
        <f>IF(L264&gt;1,INDEX(挂机升级突破!$BG$49:$BG$69,卡牌消耗!L264),"")</f>
        <v>0</v>
      </c>
      <c r="P264" s="14" t="str">
        <f>IF(L264&gt;1,INDEX(价值概述!$A$4:$A$8,INDEX(挂机升级突破!$AQ$65:$AQ$85,卡牌消耗!L264)),"")</f>
        <v>紫色基础材料</v>
      </c>
      <c r="Q264" s="14">
        <f>ROUND(INDEX(挂机升级突破!$AT$65:$BA$85,卡牌消耗!$L264,MATCH(卡牌消耗!P264,挂机升级突破!$AT$63:$BC$63,0))*INDEX($B$5:$F$5,K264)/5,0)*5</f>
        <v>40</v>
      </c>
      <c r="R264" s="14" t="s">
        <v>835</v>
      </c>
      <c r="S264" s="14">
        <f>ROUND(INDEX(挂机升级突破!$AT$65:$BC$85,L264,MATCH(R264,挂机升级突破!$AT$63:$BC$63,0))*INDEX($B$5:$F$5,K264)/5,0)*5</f>
        <v>0</v>
      </c>
      <c r="T264" s="14" t="s">
        <v>836</v>
      </c>
      <c r="U264" s="14">
        <f>ROUND(INDEX(挂机升级突破!$AT$65:$BC$85,L264,MATCH(T264,挂机升级突破!$AT$63:$BC$63,0))*INDEX($B$5:$F$5,K264)/5,0)*5</f>
        <v>0</v>
      </c>
    </row>
    <row r="265" spans="9:21" ht="16.5" x14ac:dyDescent="0.2">
      <c r="I265" s="32">
        <v>228</v>
      </c>
      <c r="J265" s="14">
        <f t="shared" si="83"/>
        <v>1102011</v>
      </c>
      <c r="K265" s="14">
        <f t="shared" si="84"/>
        <v>5</v>
      </c>
      <c r="L265" s="14">
        <f t="shared" si="85"/>
        <v>18</v>
      </c>
      <c r="M265" s="14" t="str">
        <f t="shared" si="86"/>
        <v>蓝</v>
      </c>
      <c r="N265" s="14" t="str">
        <f t="shared" si="87"/>
        <v>金币</v>
      </c>
      <c r="O265" s="14">
        <f>IF(L265&gt;1,INDEX(挂机升级突破!$BG$49:$BG$69,卡牌消耗!L265),"")</f>
        <v>0</v>
      </c>
      <c r="P265" s="14" t="str">
        <f>IF(L265&gt;1,INDEX(价值概述!$A$4:$A$8,INDEX(挂机升级突破!$AQ$65:$AQ$85,卡牌消耗!L265)),"")</f>
        <v>紫色基础材料</v>
      </c>
      <c r="Q265" s="14">
        <f>ROUND(INDEX(挂机升级突破!$AT$65:$BA$85,卡牌消耗!$L265,MATCH(卡牌消耗!P265,挂机升级突破!$AT$63:$BC$63,0))*INDEX($B$5:$F$5,K265)/5,0)*5</f>
        <v>40</v>
      </c>
      <c r="R265" s="14" t="s">
        <v>835</v>
      </c>
      <c r="S265" s="14">
        <f>ROUND(INDEX(挂机升级突破!$AT$65:$BC$85,L265,MATCH(R265,挂机升级突破!$AT$63:$BC$63,0))*INDEX($B$5:$F$5,K265)/5,0)*5</f>
        <v>0</v>
      </c>
      <c r="T265" s="14" t="s">
        <v>836</v>
      </c>
      <c r="U265" s="14">
        <f>ROUND(INDEX(挂机升级突破!$AT$65:$BC$85,L265,MATCH(T265,挂机升级突破!$AT$63:$BC$63,0))*INDEX($B$5:$F$5,K265)/5,0)*5</f>
        <v>0</v>
      </c>
    </row>
    <row r="266" spans="9:21" ht="16.5" x14ac:dyDescent="0.2">
      <c r="I266" s="32">
        <v>229</v>
      </c>
      <c r="J266" s="14">
        <f t="shared" si="83"/>
        <v>1102011</v>
      </c>
      <c r="K266" s="14">
        <f t="shared" si="84"/>
        <v>5</v>
      </c>
      <c r="L266" s="14">
        <f t="shared" si="85"/>
        <v>19</v>
      </c>
      <c r="M266" s="14" t="str">
        <f t="shared" si="86"/>
        <v>蓝</v>
      </c>
      <c r="N266" s="14" t="str">
        <f t="shared" si="87"/>
        <v>金币</v>
      </c>
      <c r="O266" s="14">
        <f>IF(L266&gt;1,INDEX(挂机升级突破!$BG$49:$BG$69,卡牌消耗!L266),"")</f>
        <v>0</v>
      </c>
      <c r="P266" s="14" t="str">
        <f>IF(L266&gt;1,INDEX(价值概述!$A$4:$A$8,INDEX(挂机升级突破!$AQ$65:$AQ$85,卡牌消耗!L266)),"")</f>
        <v>紫色基础材料</v>
      </c>
      <c r="Q266" s="14">
        <f>ROUND(INDEX(挂机升级突破!$AT$65:$BA$85,卡牌消耗!$L266,MATCH(卡牌消耗!P266,挂机升级突破!$AT$63:$BC$63,0))*INDEX($B$5:$F$5,K266)/5,0)*5</f>
        <v>40</v>
      </c>
      <c r="R266" s="14" t="s">
        <v>835</v>
      </c>
      <c r="S266" s="14">
        <f>ROUND(INDEX(挂机升级突破!$AT$65:$BC$85,L266,MATCH(R266,挂机升级突破!$AT$63:$BC$63,0))*INDEX($B$5:$F$5,K266)/5,0)*5</f>
        <v>0</v>
      </c>
      <c r="T266" s="14" t="s">
        <v>836</v>
      </c>
      <c r="U266" s="14">
        <f>ROUND(INDEX(挂机升级突破!$AT$65:$BC$85,L266,MATCH(T266,挂机升级突破!$AT$63:$BC$63,0))*INDEX($B$5:$F$5,K266)/5,0)*5</f>
        <v>0</v>
      </c>
    </row>
    <row r="267" spans="9:21" ht="16.5" x14ac:dyDescent="0.2">
      <c r="I267" s="32">
        <v>230</v>
      </c>
      <c r="J267" s="14">
        <f t="shared" si="83"/>
        <v>1102011</v>
      </c>
      <c r="K267" s="14">
        <f t="shared" si="84"/>
        <v>5</v>
      </c>
      <c r="L267" s="14">
        <f t="shared" si="85"/>
        <v>20</v>
      </c>
      <c r="M267" s="14" t="str">
        <f t="shared" si="86"/>
        <v>蓝</v>
      </c>
      <c r="N267" s="14" t="str">
        <f t="shared" si="87"/>
        <v>金币</v>
      </c>
      <c r="O267" s="14">
        <f>IF(L267&gt;1,INDEX(挂机升级突破!$BG$49:$BG$69,卡牌消耗!L267),"")</f>
        <v>0</v>
      </c>
      <c r="P267" s="14" t="str">
        <f>IF(L267&gt;1,INDEX(价值概述!$A$4:$A$8,INDEX(挂机升级突破!$AQ$65:$AQ$85,卡牌消耗!L267)),"")</f>
        <v>紫色基础材料</v>
      </c>
      <c r="Q267" s="14">
        <f>ROUND(INDEX(挂机升级突破!$AT$65:$BA$85,卡牌消耗!$L267,MATCH(卡牌消耗!P267,挂机升级突破!$AT$63:$BC$63,0))*INDEX($B$5:$F$5,K267)/5,0)*5</f>
        <v>65</v>
      </c>
      <c r="R267" s="14" t="s">
        <v>835</v>
      </c>
      <c r="S267" s="14">
        <f>ROUND(INDEX(挂机升级突破!$AT$65:$BC$85,L267,MATCH(R267,挂机升级突破!$AT$63:$BC$63,0))*INDEX($B$5:$F$5,K267)/5,0)*5</f>
        <v>0</v>
      </c>
      <c r="T267" s="14" t="s">
        <v>836</v>
      </c>
      <c r="U267" s="14">
        <f>ROUND(INDEX(挂机升级突破!$AT$65:$BC$85,L267,MATCH(T267,挂机升级突破!$AT$63:$BC$63,0))*INDEX($B$5:$F$5,K267)/5,0)*5</f>
        <v>0</v>
      </c>
    </row>
    <row r="268" spans="9:21" ht="16.5" x14ac:dyDescent="0.2">
      <c r="I268" s="32">
        <v>231</v>
      </c>
      <c r="J268" s="14">
        <f t="shared" si="83"/>
        <v>1102011</v>
      </c>
      <c r="K268" s="14">
        <f t="shared" si="84"/>
        <v>5</v>
      </c>
      <c r="L268" s="14">
        <f t="shared" si="85"/>
        <v>21</v>
      </c>
      <c r="M268" s="14" t="str">
        <f t="shared" si="86"/>
        <v>蓝</v>
      </c>
      <c r="N268" s="14" t="str">
        <f t="shared" si="87"/>
        <v>金币</v>
      </c>
      <c r="O268" s="14">
        <f>IF(L268&gt;1,INDEX(挂机升级突破!$BG$49:$BG$69,卡牌消耗!L268),"")</f>
        <v>0</v>
      </c>
      <c r="P268" s="14" t="str">
        <f>IF(L268&gt;1,INDEX(价值概述!$A$4:$A$8,INDEX(挂机升级突破!$AQ$65:$AQ$85,卡牌消耗!L268)),"")</f>
        <v>紫色基础材料</v>
      </c>
      <c r="Q268" s="14">
        <f>ROUND(INDEX(挂机升级突破!$AT$65:$BA$85,卡牌消耗!$L268,MATCH(卡牌消耗!P268,挂机升级突破!$AT$63:$BC$63,0))*INDEX($B$5:$F$5,K268)/5,0)*5</f>
        <v>65</v>
      </c>
      <c r="R268" s="14" t="s">
        <v>835</v>
      </c>
      <c r="S268" s="14">
        <f>ROUND(INDEX(挂机升级突破!$AT$65:$BC$85,L268,MATCH(R268,挂机升级突破!$AT$63:$BC$63,0))*INDEX($B$5:$F$5,K268)/5,0)*5</f>
        <v>0</v>
      </c>
      <c r="T268" s="14" t="s">
        <v>836</v>
      </c>
      <c r="U268" s="14">
        <f>ROUND(INDEX(挂机升级突破!$AT$65:$BC$85,L268,MATCH(T268,挂机升级突破!$AT$63:$BC$63,0))*INDEX($B$5:$F$5,K268)/5,0)*5</f>
        <v>0</v>
      </c>
    </row>
    <row r="269" spans="9:21" ht="16.5" x14ac:dyDescent="0.2">
      <c r="I269" s="32">
        <v>232</v>
      </c>
      <c r="J269" s="14">
        <f t="shared" si="83"/>
        <v>1102012</v>
      </c>
      <c r="K269" s="14">
        <f t="shared" si="84"/>
        <v>5</v>
      </c>
      <c r="L269" s="14">
        <f t="shared" si="85"/>
        <v>1</v>
      </c>
      <c r="M269" s="14" t="str">
        <f t="shared" si="86"/>
        <v>红</v>
      </c>
      <c r="N269" s="14" t="str">
        <f t="shared" si="87"/>
        <v/>
      </c>
      <c r="O269" s="14" t="str">
        <f>IF(L269&gt;1,INDEX(挂机升级突破!$BG$49:$BG$69,卡牌消耗!L269),"")</f>
        <v/>
      </c>
      <c r="P269" s="14" t="str">
        <f>IF(L269&gt;1,INDEX(价值概述!$A$4:$A$8,INDEX(挂机升级突破!$AQ$65:$AQ$85,卡牌消耗!L269)),"")</f>
        <v/>
      </c>
      <c r="Q269" s="14" t="str">
        <f>IF(L269&gt;1,INDEX(挂机升级突破!$AT$65:$AX$85,卡牌消耗!L269,INDEX(挂机升级突破!$AQ$65:$AQ$85,卡牌消耗!L269)),"")</f>
        <v/>
      </c>
      <c r="R269" s="14" t="str">
        <f>IF(INDEX(挂机升级突破!$AR$65:$AR$85,卡牌消耗!L269)&gt;0,INDEX($G$2:$I$2,INDEX(挂机升级突破!$AR$65:$AR$85,卡牌消耗!L269))&amp;M269,"")</f>
        <v/>
      </c>
      <c r="S269" s="14" t="str">
        <f>IF(R269="","",INDEX(挂机升级突破!$AY$65:$BA$85,卡牌消耗!L269,INDEX(挂机升级突破!$AR$65:$AR$85,卡牌消耗!L269)))</f>
        <v/>
      </c>
      <c r="T269" s="14" t="str">
        <f>IF(INDEX(挂机升级突破!$AS$65:$AS$85,卡牌消耗!L269)&gt;0,"灵玉","")</f>
        <v/>
      </c>
      <c r="U269" s="14" t="str">
        <f>IF(INDEX(挂机升级突破!$AS$65:$AS$85,卡牌消耗!L269)&gt;0,INDEX(挂机升级突破!$BD$80:$BD$85,卡牌消耗!L269),"")</f>
        <v/>
      </c>
    </row>
    <row r="270" spans="9:21" ht="16.5" x14ac:dyDescent="0.2">
      <c r="I270" s="32">
        <v>233</v>
      </c>
      <c r="J270" s="14">
        <f t="shared" si="83"/>
        <v>1102012</v>
      </c>
      <c r="K270" s="14">
        <f t="shared" si="84"/>
        <v>5</v>
      </c>
      <c r="L270" s="14">
        <f t="shared" si="85"/>
        <v>2</v>
      </c>
      <c r="M270" s="14" t="str">
        <f t="shared" si="86"/>
        <v>红</v>
      </c>
      <c r="N270" s="14" t="str">
        <f t="shared" si="87"/>
        <v>金币</v>
      </c>
      <c r="O270" s="14">
        <f>IF(L270&gt;1,INDEX(挂机升级突破!$BG$49:$BG$69,卡牌消耗!L270),"")</f>
        <v>0</v>
      </c>
      <c r="P270" s="14" t="s">
        <v>252</v>
      </c>
      <c r="Q270" s="14">
        <f>ROUND(INDEX(挂机升级突破!$AT$65:$BA$85,卡牌消耗!$L270,MATCH(卡牌消耗!P270,挂机升级突破!$AT$63:$BC$63,0))*INDEX($B$5:$F$5,K270)/5,0)*5</f>
        <v>55</v>
      </c>
      <c r="R270" s="14"/>
      <c r="S270" s="14"/>
      <c r="T270" s="14" t="str">
        <f>IF(INDEX(挂机升级突破!$AS$65:$AS$85,卡牌消耗!L270)&gt;0,"灵玉","")</f>
        <v/>
      </c>
      <c r="U270" s="14" t="str">
        <f>IF(INDEX(挂机升级突破!$AS$65:$AS$85,卡牌消耗!L270)&gt;0,INDEX(挂机升级突破!$BD$80:$BD$85,卡牌消耗!L270),"")</f>
        <v/>
      </c>
    </row>
    <row r="271" spans="9:21" ht="16.5" x14ac:dyDescent="0.2">
      <c r="I271" s="32">
        <v>234</v>
      </c>
      <c r="J271" s="14">
        <f t="shared" si="83"/>
        <v>1102012</v>
      </c>
      <c r="K271" s="14">
        <f t="shared" si="84"/>
        <v>5</v>
      </c>
      <c r="L271" s="14">
        <f t="shared" si="85"/>
        <v>3</v>
      </c>
      <c r="M271" s="14" t="str">
        <f t="shared" si="86"/>
        <v>红</v>
      </c>
      <c r="N271" s="14" t="str">
        <f t="shared" si="87"/>
        <v>金币</v>
      </c>
      <c r="O271" s="14">
        <f>IF(L271&gt;1,INDEX(挂机升级突破!$BG$49:$BG$69,卡牌消耗!L271),"")</f>
        <v>0</v>
      </c>
      <c r="P271" s="14" t="s">
        <v>252</v>
      </c>
      <c r="Q271" s="14">
        <f>ROUND(INDEX(挂机升级突破!$AT$65:$BA$85,卡牌消耗!$L271,MATCH(卡牌消耗!P271,挂机升级突破!$AT$63:$BC$63,0))*INDEX($B$5:$F$5,K271)/5,0)*5</f>
        <v>70</v>
      </c>
      <c r="R271" s="14"/>
      <c r="S271" s="14"/>
      <c r="T271" s="14" t="str">
        <f>IF(INDEX(挂机升级突破!$AS$65:$AS$85,卡牌消耗!L271)&gt;0,"灵玉","")</f>
        <v/>
      </c>
      <c r="U271" s="14" t="str">
        <f>IF(INDEX(挂机升级突破!$AS$65:$AS$85,卡牌消耗!L271)&gt;0,INDEX(挂机升级突破!$BD$80:$BD$85,卡牌消耗!L271),"")</f>
        <v/>
      </c>
    </row>
    <row r="272" spans="9:21" ht="16.5" x14ac:dyDescent="0.2">
      <c r="I272" s="32">
        <v>235</v>
      </c>
      <c r="J272" s="14">
        <f t="shared" si="83"/>
        <v>1102012</v>
      </c>
      <c r="K272" s="14">
        <f t="shared" si="84"/>
        <v>5</v>
      </c>
      <c r="L272" s="14">
        <f t="shared" si="85"/>
        <v>4</v>
      </c>
      <c r="M272" s="14" t="str">
        <f t="shared" si="86"/>
        <v>红</v>
      </c>
      <c r="N272" s="14" t="str">
        <f t="shared" si="87"/>
        <v>金币</v>
      </c>
      <c r="O272" s="14">
        <f>IF(L272&gt;1,INDEX(挂机升级突破!$BG$49:$BG$69,卡牌消耗!L272),"")</f>
        <v>0</v>
      </c>
      <c r="P272" s="14" t="s">
        <v>253</v>
      </c>
      <c r="Q272" s="14">
        <f>ROUND(INDEX(挂机升级突破!$AT$65:$BA$85,卡牌消耗!$L272,MATCH(卡牌消耗!P272,挂机升级突破!$AT$63:$BC$63,0))*INDEX($B$5:$F$5,K272)/5,0)*5</f>
        <v>0</v>
      </c>
      <c r="R272" s="14"/>
      <c r="S272" s="14"/>
      <c r="T272" s="14" t="str">
        <f>IF(INDEX(挂机升级突破!$AS$65:$AS$85,卡牌消耗!L272)&gt;0,"灵玉","")</f>
        <v/>
      </c>
      <c r="U272" s="14" t="str">
        <f>IF(INDEX(挂机升级突破!$AS$65:$AS$85,卡牌消耗!L272)&gt;0,INDEX(挂机升级突破!$BD$80:$BD$85,卡牌消耗!L272),"")</f>
        <v/>
      </c>
    </row>
    <row r="273" spans="9:21" ht="16.5" x14ac:dyDescent="0.2">
      <c r="I273" s="32">
        <v>236</v>
      </c>
      <c r="J273" s="14">
        <f t="shared" si="83"/>
        <v>1102012</v>
      </c>
      <c r="K273" s="14">
        <f t="shared" si="84"/>
        <v>5</v>
      </c>
      <c r="L273" s="14">
        <f t="shared" si="85"/>
        <v>5</v>
      </c>
      <c r="M273" s="14" t="str">
        <f t="shared" si="86"/>
        <v>红</v>
      </c>
      <c r="N273" s="14" t="str">
        <f t="shared" si="87"/>
        <v>金币</v>
      </c>
      <c r="O273" s="14">
        <f>IF(L273&gt;1,INDEX(挂机升级突破!$BG$49:$BG$69,卡牌消耗!L273),"")</f>
        <v>0</v>
      </c>
      <c r="P273" s="14" t="s">
        <v>253</v>
      </c>
      <c r="Q273" s="14">
        <f>ROUND(INDEX(挂机升级突破!$AT$65:$BA$85,卡牌消耗!$L273,MATCH(卡牌消耗!P273,挂机升级突破!$AT$63:$BC$63,0))*INDEX($B$5:$F$5,K273)/5,0)*5</f>
        <v>0</v>
      </c>
      <c r="R273" s="14" t="s">
        <v>805</v>
      </c>
      <c r="S273" s="14">
        <f>ROUND(INDEX(挂机升级突破!$AT$65:$BC$85,L273,MATCH(R273,挂机升级突破!$AT$63:$BC$63,0))*INDEX($B$5:$F$5,K273)/5,0)*5</f>
        <v>0</v>
      </c>
      <c r="T273" s="14" t="str">
        <f>IF(INDEX(挂机升级突破!$AS$65:$AS$85,卡牌消耗!L273)&gt;0,"灵玉","")</f>
        <v/>
      </c>
      <c r="U273" s="14" t="str">
        <f>IF(INDEX(挂机升级突破!$AS$65:$AS$85,卡牌消耗!L273)&gt;0,INDEX(挂机升级突破!$BD$80:$BD$85,卡牌消耗!L273),"")</f>
        <v/>
      </c>
    </row>
    <row r="274" spans="9:21" ht="16.5" x14ac:dyDescent="0.2">
      <c r="I274" s="32">
        <v>237</v>
      </c>
      <c r="J274" s="14">
        <f t="shared" si="83"/>
        <v>1102012</v>
      </c>
      <c r="K274" s="14">
        <f t="shared" si="84"/>
        <v>5</v>
      </c>
      <c r="L274" s="14">
        <f t="shared" si="85"/>
        <v>6</v>
      </c>
      <c r="M274" s="14" t="str">
        <f t="shared" si="86"/>
        <v>红</v>
      </c>
      <c r="N274" s="14" t="str">
        <f t="shared" si="87"/>
        <v>金币</v>
      </c>
      <c r="O274" s="14">
        <f>IF(L274&gt;1,INDEX(挂机升级突破!$BG$49:$BG$69,卡牌消耗!L274),"")</f>
        <v>0</v>
      </c>
      <c r="P274" s="14" t="s">
        <v>253</v>
      </c>
      <c r="Q274" s="14">
        <f>ROUND(INDEX(挂机升级突破!$AT$65:$BA$85,卡牌消耗!$L274,MATCH(卡牌消耗!P274,挂机升级突破!$AT$63:$BC$63,0))*INDEX($B$5:$F$5,K274)/5,0)*5</f>
        <v>25</v>
      </c>
      <c r="R274" s="14" t="s">
        <v>805</v>
      </c>
      <c r="S274" s="14">
        <f>ROUND(INDEX(挂机升级突破!$AT$65:$BC$85,L274,MATCH(R274,挂机升级突破!$AT$63:$BC$63,0))*INDEX($B$5:$F$5,K274)/5,0)*5</f>
        <v>0</v>
      </c>
      <c r="T274" s="14" t="str">
        <f>IF(INDEX(挂机升级突破!$AS$65:$AS$85,卡牌消耗!L274)&gt;0,"灵玉","")</f>
        <v/>
      </c>
      <c r="U274" s="14" t="str">
        <f>IF(INDEX(挂机升级突破!$AS$65:$AS$85,卡牌消耗!L274)&gt;0,INDEX(挂机升级突破!$BD$80:$BD$85,卡牌消耗!L274),"")</f>
        <v/>
      </c>
    </row>
    <row r="275" spans="9:21" ht="16.5" x14ac:dyDescent="0.2">
      <c r="I275" s="32">
        <v>238</v>
      </c>
      <c r="J275" s="14">
        <f t="shared" si="83"/>
        <v>1102012</v>
      </c>
      <c r="K275" s="14">
        <f t="shared" si="84"/>
        <v>5</v>
      </c>
      <c r="L275" s="14">
        <f t="shared" si="85"/>
        <v>7</v>
      </c>
      <c r="M275" s="14" t="str">
        <f t="shared" si="86"/>
        <v>红</v>
      </c>
      <c r="N275" s="14" t="str">
        <f t="shared" si="87"/>
        <v>金币</v>
      </c>
      <c r="O275" s="14">
        <f>IF(L275&gt;1,INDEX(挂机升级突破!$BG$49:$BG$69,卡牌消耗!L275),"")</f>
        <v>0</v>
      </c>
      <c r="P275" s="14" t="s">
        <v>254</v>
      </c>
      <c r="Q275" s="14">
        <f>ROUND(INDEX(挂机升级突破!$AT$65:$BA$85,卡牌消耗!$L275,MATCH(卡牌消耗!P275,挂机升级突破!$AT$63:$BC$63,0))*INDEX($B$5:$F$5,K275)/5,0)*5</f>
        <v>0</v>
      </c>
      <c r="R275" s="14" t="s">
        <v>805</v>
      </c>
      <c r="S275" s="14">
        <f>ROUND(INDEX(挂机升级突破!$AT$65:$BC$85,L275,MATCH(R275,挂机升级突破!$AT$63:$BC$63,0))*INDEX($B$5:$F$5,K275)/5,0)*5</f>
        <v>0</v>
      </c>
      <c r="T275" s="14" t="str">
        <f>IF(INDEX(挂机升级突破!$AS$65:$AS$85,卡牌消耗!L275)&gt;0,"灵玉","")</f>
        <v/>
      </c>
      <c r="U275" s="14" t="str">
        <f>IF(INDEX(挂机升级突破!$AS$65:$AS$85,卡牌消耗!L275)&gt;0,INDEX(挂机升级突破!$BD$80:$BD$85,卡牌消耗!L275),"")</f>
        <v/>
      </c>
    </row>
    <row r="276" spans="9:21" ht="16.5" x14ac:dyDescent="0.2">
      <c r="I276" s="32">
        <v>239</v>
      </c>
      <c r="J276" s="14">
        <f t="shared" si="83"/>
        <v>1102012</v>
      </c>
      <c r="K276" s="14">
        <f t="shared" si="84"/>
        <v>5</v>
      </c>
      <c r="L276" s="14">
        <f t="shared" si="85"/>
        <v>8</v>
      </c>
      <c r="M276" s="14" t="str">
        <f t="shared" si="86"/>
        <v>红</v>
      </c>
      <c r="N276" s="14" t="str">
        <f t="shared" si="87"/>
        <v>金币</v>
      </c>
      <c r="O276" s="14">
        <f>IF(L276&gt;1,INDEX(挂机升级突破!$BG$49:$BG$69,卡牌消耗!L276),"")</f>
        <v>0</v>
      </c>
      <c r="P276" s="14" t="s">
        <v>254</v>
      </c>
      <c r="Q276" s="14">
        <f>ROUND(INDEX(挂机升级突破!$AT$65:$BA$85,卡牌消耗!$L276,MATCH(卡牌消耗!P276,挂机升级突破!$AT$63:$BC$63,0))*INDEX($B$5:$F$5,K276)/5,0)*5</f>
        <v>0</v>
      </c>
      <c r="R276" s="14" t="s">
        <v>805</v>
      </c>
      <c r="S276" s="14">
        <f>ROUND(INDEX(挂机升级突破!$AT$65:$BC$85,L276,MATCH(R276,挂机升级突破!$AT$63:$BC$63,0))*INDEX($B$5:$F$5,K276)/5,0)*5</f>
        <v>10</v>
      </c>
      <c r="T276" s="14" t="str">
        <f>IF(INDEX(挂机升级突破!$AS$65:$AS$85,卡牌消耗!L276)&gt;0,"灵玉","")</f>
        <v/>
      </c>
      <c r="U276" s="14" t="str">
        <f>IF(INDEX(挂机升级突破!$AS$65:$AS$85,卡牌消耗!L276)&gt;0,INDEX(挂机升级突破!$BD$80:$BD$85,卡牌消耗!L276),"")</f>
        <v/>
      </c>
    </row>
    <row r="277" spans="9:21" ht="16.5" x14ac:dyDescent="0.2">
      <c r="I277" s="32">
        <v>240</v>
      </c>
      <c r="J277" s="14">
        <f t="shared" si="83"/>
        <v>1102012</v>
      </c>
      <c r="K277" s="14">
        <f t="shared" si="84"/>
        <v>5</v>
      </c>
      <c r="L277" s="14">
        <f t="shared" si="85"/>
        <v>9</v>
      </c>
      <c r="M277" s="14" t="str">
        <f t="shared" si="86"/>
        <v>红</v>
      </c>
      <c r="N277" s="14" t="str">
        <f t="shared" si="87"/>
        <v>金币</v>
      </c>
      <c r="O277" s="14">
        <f>IF(L277&gt;1,INDEX(挂机升级突破!$BG$49:$BG$69,卡牌消耗!L277),"")</f>
        <v>0</v>
      </c>
      <c r="P277" s="14" t="s">
        <v>254</v>
      </c>
      <c r="Q277" s="14">
        <f>ROUND(INDEX(挂机升级突破!$AT$65:$BA$85,卡牌消耗!$L277,MATCH(卡牌消耗!P277,挂机升级突破!$AT$63:$BC$63,0))*INDEX($B$5:$F$5,K277)/5,0)*5</f>
        <v>0</v>
      </c>
      <c r="R277" s="14" t="s">
        <v>806</v>
      </c>
      <c r="S277" s="14">
        <f>ROUND(INDEX(挂机升级突破!$AT$65:$BC$85,L277,MATCH(R277,挂机升级突破!$AT$63:$BC$63,0))*INDEX($B$5:$F$5,K277)/5,0)*5</f>
        <v>0</v>
      </c>
      <c r="T277" s="14" t="str">
        <f>IF(INDEX(挂机升级突破!$AS$65:$AS$85,卡牌消耗!L277)&gt;0,"灵玉","")</f>
        <v/>
      </c>
      <c r="U277" s="14" t="str">
        <f>IF(INDEX(挂机升级突破!$AS$65:$AS$85,卡牌消耗!L277)&gt;0,INDEX(挂机升级突破!$BD$80:$BD$85,卡牌消耗!L277),"")</f>
        <v/>
      </c>
    </row>
    <row r="278" spans="9:21" ht="16.5" x14ac:dyDescent="0.2">
      <c r="I278" s="32">
        <v>241</v>
      </c>
      <c r="J278" s="14">
        <f t="shared" si="83"/>
        <v>1102012</v>
      </c>
      <c r="K278" s="14">
        <f t="shared" si="84"/>
        <v>5</v>
      </c>
      <c r="L278" s="14">
        <f t="shared" si="85"/>
        <v>10</v>
      </c>
      <c r="M278" s="14" t="str">
        <f t="shared" si="86"/>
        <v>红</v>
      </c>
      <c r="N278" s="14" t="str">
        <f t="shared" si="87"/>
        <v>金币</v>
      </c>
      <c r="O278" s="14">
        <f>IF(L278&gt;1,INDEX(挂机升级突破!$BG$49:$BG$69,卡牌消耗!L278),"")</f>
        <v>0</v>
      </c>
      <c r="P278" s="14" t="s">
        <v>254</v>
      </c>
      <c r="Q278" s="14">
        <f>ROUND(INDEX(挂机升级突破!$AT$65:$BA$85,卡牌消耗!$L278,MATCH(卡牌消耗!P278,挂机升级突破!$AT$63:$BC$63,0))*INDEX($B$5:$F$5,K278)/5,0)*5</f>
        <v>0</v>
      </c>
      <c r="R278" s="14" t="s">
        <v>806</v>
      </c>
      <c r="S278" s="14">
        <f>ROUND(INDEX(挂机升级突破!$AT$65:$BC$85,L278,MATCH(R278,挂机升级突破!$AT$63:$BC$63,0))*INDEX($B$5:$F$5,K278)/5,0)*5</f>
        <v>0</v>
      </c>
      <c r="T278" s="14" t="str">
        <f>IF(INDEX(挂机升级突破!$AS$65:$AS$85,卡牌消耗!L278)&gt;0,"灵玉","")</f>
        <v/>
      </c>
      <c r="U278" s="14" t="str">
        <f>IF(INDEX(挂机升级突破!$AS$65:$AS$85,卡牌消耗!L278)&gt;0,INDEX(挂机升级突破!$BD$80:$BD$85,卡牌消耗!L278),"")</f>
        <v/>
      </c>
    </row>
    <row r="279" spans="9:21" ht="16.5" x14ac:dyDescent="0.2">
      <c r="I279" s="32">
        <v>242</v>
      </c>
      <c r="J279" s="14">
        <f t="shared" si="83"/>
        <v>1102012</v>
      </c>
      <c r="K279" s="14">
        <f t="shared" si="84"/>
        <v>5</v>
      </c>
      <c r="L279" s="14">
        <f t="shared" si="85"/>
        <v>11</v>
      </c>
      <c r="M279" s="14" t="str">
        <f t="shared" si="86"/>
        <v>红</v>
      </c>
      <c r="N279" s="14" t="str">
        <f t="shared" si="87"/>
        <v>金币</v>
      </c>
      <c r="O279" s="14">
        <f>IF(L279&gt;1,INDEX(挂机升级突破!$BG$49:$BG$69,卡牌消耗!L279),"")</f>
        <v>0</v>
      </c>
      <c r="P279" s="14" t="s">
        <v>255</v>
      </c>
      <c r="Q279" s="14">
        <f>ROUND(INDEX(挂机升级突破!$AT$65:$BA$85,卡牌消耗!$L279,MATCH(卡牌消耗!P279,挂机升级突破!$AT$63:$BC$63,0))*INDEX($B$5:$F$5,K279)/5,0)*5</f>
        <v>0</v>
      </c>
      <c r="R279" s="14" t="s">
        <v>806</v>
      </c>
      <c r="S279" s="14">
        <f>ROUND(INDEX(挂机升级突破!$AT$65:$BC$85,L279,MATCH(R279,挂机升级突破!$AT$63:$BC$63,0))*INDEX($B$5:$F$5,K279)/5,0)*5</f>
        <v>0</v>
      </c>
      <c r="T279" s="14" t="str">
        <f>IF(INDEX(挂机升级突破!$AS$65:$AS$85,卡牌消耗!L279)&gt;0,"灵玉","")</f>
        <v/>
      </c>
      <c r="U279" s="14" t="str">
        <f>IF(INDEX(挂机升级突破!$AS$65:$AS$85,卡牌消耗!L279)&gt;0,INDEX(挂机升级突破!$BD$80:$BD$85,卡牌消耗!L279),"")</f>
        <v/>
      </c>
    </row>
    <row r="280" spans="9:21" ht="16.5" x14ac:dyDescent="0.2">
      <c r="I280" s="32">
        <v>243</v>
      </c>
      <c r="J280" s="14">
        <f t="shared" si="83"/>
        <v>1102012</v>
      </c>
      <c r="K280" s="14">
        <f t="shared" si="84"/>
        <v>5</v>
      </c>
      <c r="L280" s="14">
        <f t="shared" si="85"/>
        <v>12</v>
      </c>
      <c r="M280" s="14" t="str">
        <f t="shared" si="86"/>
        <v>红</v>
      </c>
      <c r="N280" s="14" t="str">
        <f t="shared" si="87"/>
        <v>金币</v>
      </c>
      <c r="O280" s="14">
        <f>IF(L280&gt;1,INDEX(挂机升级突破!$BG$49:$BG$69,卡牌消耗!L280),"")</f>
        <v>0</v>
      </c>
      <c r="P280" s="14" t="s">
        <v>255</v>
      </c>
      <c r="Q280" s="14">
        <f>ROUND(INDEX(挂机升级突破!$AT$65:$BA$85,卡牌消耗!$L280,MATCH(卡牌消耗!P280,挂机升级突破!$AT$63:$BC$63,0))*INDEX($B$5:$F$5,K280)/5,0)*5</f>
        <v>0</v>
      </c>
      <c r="R280" s="14" t="s">
        <v>806</v>
      </c>
      <c r="S280" s="14">
        <f>ROUND(INDEX(挂机升级突破!$AT$65:$BC$85,L280,MATCH(R280,挂机升级突破!$AT$63:$BC$63,0))*INDEX($B$5:$F$5,K280)/5,0)*5</f>
        <v>0</v>
      </c>
      <c r="T280" s="14" t="str">
        <f>IF(INDEX(挂机升级突破!$AS$65:$AS$85,卡牌消耗!L280)&gt;0,"灵玉","")</f>
        <v/>
      </c>
      <c r="U280" s="14" t="str">
        <f>IF(INDEX(挂机升级突破!$AS$65:$AS$85,卡牌消耗!L280)&gt;0,INDEX(挂机升级突破!$BD$80:$BD$85,卡牌消耗!L280),"")</f>
        <v/>
      </c>
    </row>
    <row r="281" spans="9:21" ht="16.5" x14ac:dyDescent="0.2">
      <c r="I281" s="32">
        <v>244</v>
      </c>
      <c r="J281" s="14">
        <f t="shared" si="83"/>
        <v>1102012</v>
      </c>
      <c r="K281" s="14">
        <f t="shared" si="84"/>
        <v>5</v>
      </c>
      <c r="L281" s="14">
        <f t="shared" si="85"/>
        <v>13</v>
      </c>
      <c r="M281" s="14" t="str">
        <f t="shared" si="86"/>
        <v>红</v>
      </c>
      <c r="N281" s="14" t="str">
        <f t="shared" si="87"/>
        <v>金币</v>
      </c>
      <c r="O281" s="14">
        <f>IF(L281&gt;1,INDEX(挂机升级突破!$BG$49:$BG$69,卡牌消耗!L281),"")</f>
        <v>0</v>
      </c>
      <c r="P281" s="14" t="s">
        <v>255</v>
      </c>
      <c r="Q281" s="14">
        <f>ROUND(INDEX(挂机升级突破!$AT$65:$BA$85,卡牌消耗!$L281,MATCH(卡牌消耗!P281,挂机升级突破!$AT$63:$BC$63,0))*INDEX($B$5:$F$5,K281)/5,0)*5</f>
        <v>0</v>
      </c>
      <c r="R281" s="14" t="s">
        <v>807</v>
      </c>
      <c r="S281" s="14">
        <f>ROUND(INDEX(挂机升级突破!$AT$65:$BC$85,L281,MATCH(R281,挂机升级突破!$AT$63:$BC$63,0))*INDEX($B$5:$F$5,K281)/5,0)*5</f>
        <v>0</v>
      </c>
      <c r="T281" s="14" t="str">
        <f>IF(INDEX(挂机升级突破!$AS$65:$AS$85,卡牌消耗!L281)&gt;0,"灵玉","")</f>
        <v/>
      </c>
      <c r="U281" s="14" t="str">
        <f>IF(INDEX(挂机升级突破!$AS$65:$AS$85,卡牌消耗!L281)&gt;0,INDEX(挂机升级突破!$BD$80:$BD$85,卡牌消耗!L281),"")</f>
        <v/>
      </c>
    </row>
    <row r="282" spans="9:21" ht="16.5" x14ac:dyDescent="0.2">
      <c r="I282" s="32">
        <v>245</v>
      </c>
      <c r="J282" s="14">
        <f t="shared" si="83"/>
        <v>1102012</v>
      </c>
      <c r="K282" s="14">
        <f t="shared" si="84"/>
        <v>5</v>
      </c>
      <c r="L282" s="14">
        <f t="shared" si="85"/>
        <v>14</v>
      </c>
      <c r="M282" s="14" t="str">
        <f t="shared" si="86"/>
        <v>红</v>
      </c>
      <c r="N282" s="14" t="str">
        <f t="shared" si="87"/>
        <v>金币</v>
      </c>
      <c r="O282" s="14">
        <f>IF(L282&gt;1,INDEX(挂机升级突破!$BG$49:$BG$69,卡牌消耗!L282),"")</f>
        <v>0</v>
      </c>
      <c r="P282" s="14" t="s">
        <v>255</v>
      </c>
      <c r="Q282" s="14">
        <f>ROUND(INDEX(挂机升级突破!$AT$65:$BA$85,卡牌消耗!$L282,MATCH(卡牌消耗!P282,挂机升级突破!$AT$63:$BC$63,0))*INDEX($B$5:$F$5,K282)/5,0)*5</f>
        <v>0</v>
      </c>
      <c r="R282" s="14" t="s">
        <v>807</v>
      </c>
      <c r="S282" s="14">
        <f>ROUND(INDEX(挂机升级突破!$AT$65:$BC$85,L282,MATCH(R282,挂机升级突破!$AT$63:$BC$63,0))*INDEX($B$5:$F$5,K282)/5,0)*5</f>
        <v>0</v>
      </c>
      <c r="T282" s="14" t="str">
        <f>IF(INDEX(挂机升级突破!$AS$65:$AS$85,卡牌消耗!L282)&gt;0,"灵玉","")</f>
        <v/>
      </c>
      <c r="U282" s="14" t="str">
        <f>IF(INDEX(挂机升级突破!$AS$65:$AS$85,卡牌消耗!L282)&gt;0,INDEX(挂机升级突破!$BD$80:$BD$85,卡牌消耗!L282),"")</f>
        <v/>
      </c>
    </row>
    <row r="283" spans="9:21" ht="16.5" x14ac:dyDescent="0.2">
      <c r="I283" s="32">
        <v>246</v>
      </c>
      <c r="J283" s="14">
        <f t="shared" si="83"/>
        <v>1102012</v>
      </c>
      <c r="K283" s="14">
        <f t="shared" si="84"/>
        <v>5</v>
      </c>
      <c r="L283" s="14">
        <f t="shared" si="85"/>
        <v>15</v>
      </c>
      <c r="M283" s="14" t="str">
        <f t="shared" si="86"/>
        <v>红</v>
      </c>
      <c r="N283" s="14" t="str">
        <f t="shared" si="87"/>
        <v>金币</v>
      </c>
      <c r="O283" s="14">
        <f>IF(L283&gt;1,INDEX(挂机升级突破!$BG$49:$BG$69,卡牌消耗!L283),"")</f>
        <v>0</v>
      </c>
      <c r="P283" s="14" t="s">
        <v>255</v>
      </c>
      <c r="Q283" s="14">
        <f>ROUND(INDEX(挂机升级突破!$AT$65:$BA$85,卡牌消耗!$L283,MATCH(卡牌消耗!P283,挂机升级突破!$AT$63:$BC$63,0))*INDEX($B$5:$F$5,K283)/5,0)*5</f>
        <v>0</v>
      </c>
      <c r="R283" s="14" t="s">
        <v>807</v>
      </c>
      <c r="S283" s="14">
        <f>ROUND(INDEX(挂机升级突破!$AT$65:$BC$85,L283,MATCH(R283,挂机升级突破!$AT$63:$BC$63,0))*INDEX($B$5:$F$5,K283)/5,0)*5</f>
        <v>0</v>
      </c>
      <c r="T283" s="14" t="str">
        <f>IF(INDEX(挂机升级突破!$AS$65:$AS$85,卡牌消耗!L283)&gt;0,"灵玉","")</f>
        <v/>
      </c>
      <c r="U283" s="14" t="str">
        <f>IF(INDEX(挂机升级突破!$AS$65:$AS$85,卡牌消耗!L283)&gt;0,INDEX(挂机升级突破!$BD$80:$BD$85,卡牌消耗!L283),"")</f>
        <v/>
      </c>
    </row>
    <row r="284" spans="9:21" ht="16.5" x14ac:dyDescent="0.2">
      <c r="I284" s="32">
        <v>247</v>
      </c>
      <c r="J284" s="14">
        <f t="shared" si="83"/>
        <v>1102012</v>
      </c>
      <c r="K284" s="14">
        <f t="shared" si="84"/>
        <v>5</v>
      </c>
      <c r="L284" s="14">
        <f t="shared" si="85"/>
        <v>16</v>
      </c>
      <c r="M284" s="14" t="str">
        <f t="shared" si="86"/>
        <v>红</v>
      </c>
      <c r="N284" s="14" t="str">
        <f t="shared" si="87"/>
        <v>金币</v>
      </c>
      <c r="O284" s="14">
        <f>IF(L284&gt;1,INDEX(挂机升级突破!$BG$49:$BG$69,卡牌消耗!L284),"")</f>
        <v>0</v>
      </c>
      <c r="P284" s="14" t="str">
        <f>IF(L284&gt;1,INDEX(价值概述!$A$4:$A$8,INDEX(挂机升级突破!$AQ$65:$AQ$85,卡牌消耗!L284)),"")</f>
        <v>紫色基础材料</v>
      </c>
      <c r="Q284" s="14">
        <f>ROUND(INDEX(挂机升级突破!$AT$65:$BA$85,卡牌消耗!$L284,MATCH(卡牌消耗!P284,挂机升级突破!$AT$63:$BC$63,0))*INDEX($B$5:$F$5,K284)/5,0)*5</f>
        <v>25</v>
      </c>
      <c r="R284" s="14" t="s">
        <v>807</v>
      </c>
      <c r="S284" s="14">
        <f>ROUND(INDEX(挂机升级突破!$AT$65:$BC$85,L284,MATCH(R284,挂机升级突破!$AT$63:$BC$63,0))*INDEX($B$5:$F$5,K284)/5,0)*5</f>
        <v>0</v>
      </c>
      <c r="T284" s="14" t="str">
        <f>IF(INDEX(挂机升级突破!$AS$65:$AS$85,卡牌消耗!L284)&gt;0,"灵玉","")</f>
        <v/>
      </c>
      <c r="U284" s="14" t="str">
        <f>IF(INDEX(挂机升级突破!$AS$65:$AS$85,卡牌消耗!L284)&gt;0,INDEX(挂机升级突破!$BD$80:$BD$85,卡牌消耗!L284),"")</f>
        <v/>
      </c>
    </row>
    <row r="285" spans="9:21" ht="16.5" x14ac:dyDescent="0.2">
      <c r="I285" s="32">
        <v>248</v>
      </c>
      <c r="J285" s="14">
        <f t="shared" si="83"/>
        <v>1102012</v>
      </c>
      <c r="K285" s="14">
        <f t="shared" si="84"/>
        <v>5</v>
      </c>
      <c r="L285" s="14">
        <f t="shared" si="85"/>
        <v>17</v>
      </c>
      <c r="M285" s="14" t="str">
        <f t="shared" si="86"/>
        <v>红</v>
      </c>
      <c r="N285" s="14" t="str">
        <f t="shared" si="87"/>
        <v>金币</v>
      </c>
      <c r="O285" s="14">
        <f>IF(L285&gt;1,INDEX(挂机升级突破!$BG$49:$BG$69,卡牌消耗!L285),"")</f>
        <v>0</v>
      </c>
      <c r="P285" s="14" t="str">
        <f>IF(L285&gt;1,INDEX(价值概述!$A$4:$A$8,INDEX(挂机升级突破!$AQ$65:$AQ$85,卡牌消耗!L285)),"")</f>
        <v>紫色基础材料</v>
      </c>
      <c r="Q285" s="14">
        <f>ROUND(INDEX(挂机升级突破!$AT$65:$BA$85,卡牌消耗!$L285,MATCH(卡牌消耗!P285,挂机升级突破!$AT$63:$BC$63,0))*INDEX($B$5:$F$5,K285)/5,0)*5</f>
        <v>40</v>
      </c>
      <c r="R285" s="14" t="s">
        <v>835</v>
      </c>
      <c r="S285" s="14">
        <f>ROUND(INDEX(挂机升级突破!$AT$65:$BC$85,L285,MATCH(R285,挂机升级突破!$AT$63:$BC$63,0))*INDEX($B$5:$F$5,K285)/5,0)*5</f>
        <v>0</v>
      </c>
      <c r="T285" s="14" t="s">
        <v>836</v>
      </c>
      <c r="U285" s="14">
        <f>ROUND(INDEX(挂机升级突破!$AT$65:$BC$85,L285,MATCH(T285,挂机升级突破!$AT$63:$BC$63,0))*INDEX($B$5:$F$5,K285)/5,0)*5</f>
        <v>0</v>
      </c>
    </row>
    <row r="286" spans="9:21" ht="16.5" x14ac:dyDescent="0.2">
      <c r="I286" s="32">
        <v>249</v>
      </c>
      <c r="J286" s="14">
        <f t="shared" si="83"/>
        <v>1102012</v>
      </c>
      <c r="K286" s="14">
        <f t="shared" si="84"/>
        <v>5</v>
      </c>
      <c r="L286" s="14">
        <f t="shared" si="85"/>
        <v>18</v>
      </c>
      <c r="M286" s="14" t="str">
        <f t="shared" si="86"/>
        <v>红</v>
      </c>
      <c r="N286" s="14" t="str">
        <f t="shared" si="87"/>
        <v>金币</v>
      </c>
      <c r="O286" s="14">
        <f>IF(L286&gt;1,INDEX(挂机升级突破!$BG$49:$BG$69,卡牌消耗!L286),"")</f>
        <v>0</v>
      </c>
      <c r="P286" s="14" t="str">
        <f>IF(L286&gt;1,INDEX(价值概述!$A$4:$A$8,INDEX(挂机升级突破!$AQ$65:$AQ$85,卡牌消耗!L286)),"")</f>
        <v>紫色基础材料</v>
      </c>
      <c r="Q286" s="14">
        <f>ROUND(INDEX(挂机升级突破!$AT$65:$BA$85,卡牌消耗!$L286,MATCH(卡牌消耗!P286,挂机升级突破!$AT$63:$BC$63,0))*INDEX($B$5:$F$5,K286)/5,0)*5</f>
        <v>40</v>
      </c>
      <c r="R286" s="14" t="s">
        <v>835</v>
      </c>
      <c r="S286" s="14">
        <f>ROUND(INDEX(挂机升级突破!$AT$65:$BC$85,L286,MATCH(R286,挂机升级突破!$AT$63:$BC$63,0))*INDEX($B$5:$F$5,K286)/5,0)*5</f>
        <v>0</v>
      </c>
      <c r="T286" s="14" t="s">
        <v>836</v>
      </c>
      <c r="U286" s="14">
        <f>ROUND(INDEX(挂机升级突破!$AT$65:$BC$85,L286,MATCH(T286,挂机升级突破!$AT$63:$BC$63,0))*INDEX($B$5:$F$5,K286)/5,0)*5</f>
        <v>0</v>
      </c>
    </row>
    <row r="287" spans="9:21" ht="16.5" x14ac:dyDescent="0.2">
      <c r="I287" s="32">
        <v>250</v>
      </c>
      <c r="J287" s="14">
        <f t="shared" si="83"/>
        <v>1102012</v>
      </c>
      <c r="K287" s="14">
        <f t="shared" si="84"/>
        <v>5</v>
      </c>
      <c r="L287" s="14">
        <f t="shared" si="85"/>
        <v>19</v>
      </c>
      <c r="M287" s="14" t="str">
        <f t="shared" si="86"/>
        <v>红</v>
      </c>
      <c r="N287" s="14" t="str">
        <f t="shared" si="87"/>
        <v>金币</v>
      </c>
      <c r="O287" s="14">
        <f>IF(L287&gt;1,INDEX(挂机升级突破!$BG$49:$BG$69,卡牌消耗!L287),"")</f>
        <v>0</v>
      </c>
      <c r="P287" s="14" t="str">
        <f>IF(L287&gt;1,INDEX(价值概述!$A$4:$A$8,INDEX(挂机升级突破!$AQ$65:$AQ$85,卡牌消耗!L287)),"")</f>
        <v>紫色基础材料</v>
      </c>
      <c r="Q287" s="14">
        <f>ROUND(INDEX(挂机升级突破!$AT$65:$BA$85,卡牌消耗!$L287,MATCH(卡牌消耗!P287,挂机升级突破!$AT$63:$BC$63,0))*INDEX($B$5:$F$5,K287)/5,0)*5</f>
        <v>40</v>
      </c>
      <c r="R287" s="14" t="s">
        <v>835</v>
      </c>
      <c r="S287" s="14">
        <f>ROUND(INDEX(挂机升级突破!$AT$65:$BC$85,L287,MATCH(R287,挂机升级突破!$AT$63:$BC$63,0))*INDEX($B$5:$F$5,K287)/5,0)*5</f>
        <v>0</v>
      </c>
      <c r="T287" s="14" t="s">
        <v>836</v>
      </c>
      <c r="U287" s="14">
        <f>ROUND(INDEX(挂机升级突破!$AT$65:$BC$85,L287,MATCH(T287,挂机升级突破!$AT$63:$BC$63,0))*INDEX($B$5:$F$5,K287)/5,0)*5</f>
        <v>0</v>
      </c>
    </row>
    <row r="288" spans="9:21" ht="16.5" x14ac:dyDescent="0.2">
      <c r="I288" s="32">
        <v>251</v>
      </c>
      <c r="J288" s="14">
        <f t="shared" si="83"/>
        <v>1102012</v>
      </c>
      <c r="K288" s="14">
        <f t="shared" si="84"/>
        <v>5</v>
      </c>
      <c r="L288" s="14">
        <f t="shared" si="85"/>
        <v>20</v>
      </c>
      <c r="M288" s="14" t="str">
        <f t="shared" si="86"/>
        <v>红</v>
      </c>
      <c r="N288" s="14" t="str">
        <f t="shared" si="87"/>
        <v>金币</v>
      </c>
      <c r="O288" s="14">
        <f>IF(L288&gt;1,INDEX(挂机升级突破!$BG$49:$BG$69,卡牌消耗!L288),"")</f>
        <v>0</v>
      </c>
      <c r="P288" s="14" t="str">
        <f>IF(L288&gt;1,INDEX(价值概述!$A$4:$A$8,INDEX(挂机升级突破!$AQ$65:$AQ$85,卡牌消耗!L288)),"")</f>
        <v>紫色基础材料</v>
      </c>
      <c r="Q288" s="14">
        <f>ROUND(INDEX(挂机升级突破!$AT$65:$BA$85,卡牌消耗!$L288,MATCH(卡牌消耗!P288,挂机升级突破!$AT$63:$BC$63,0))*INDEX($B$5:$F$5,K288)/5,0)*5</f>
        <v>65</v>
      </c>
      <c r="R288" s="14" t="s">
        <v>835</v>
      </c>
      <c r="S288" s="14">
        <f>ROUND(INDEX(挂机升级突破!$AT$65:$BC$85,L288,MATCH(R288,挂机升级突破!$AT$63:$BC$63,0))*INDEX($B$5:$F$5,K288)/5,0)*5</f>
        <v>0</v>
      </c>
      <c r="T288" s="14" t="s">
        <v>836</v>
      </c>
      <c r="U288" s="14">
        <f>ROUND(INDEX(挂机升级突破!$AT$65:$BC$85,L288,MATCH(T288,挂机升级突破!$AT$63:$BC$63,0))*INDEX($B$5:$F$5,K288)/5,0)*5</f>
        <v>0</v>
      </c>
    </row>
    <row r="289" spans="9:21" ht="16.5" x14ac:dyDescent="0.2">
      <c r="I289" s="32">
        <v>252</v>
      </c>
      <c r="J289" s="14">
        <f t="shared" si="83"/>
        <v>1102012</v>
      </c>
      <c r="K289" s="14">
        <f t="shared" si="84"/>
        <v>5</v>
      </c>
      <c r="L289" s="14">
        <f t="shared" si="85"/>
        <v>21</v>
      </c>
      <c r="M289" s="14" t="str">
        <f t="shared" si="86"/>
        <v>红</v>
      </c>
      <c r="N289" s="14" t="str">
        <f t="shared" si="87"/>
        <v>金币</v>
      </c>
      <c r="O289" s="14">
        <f>IF(L289&gt;1,INDEX(挂机升级突破!$BG$49:$BG$69,卡牌消耗!L289),"")</f>
        <v>0</v>
      </c>
      <c r="P289" s="14" t="str">
        <f>IF(L289&gt;1,INDEX(价值概述!$A$4:$A$8,INDEX(挂机升级突破!$AQ$65:$AQ$85,卡牌消耗!L289)),"")</f>
        <v>紫色基础材料</v>
      </c>
      <c r="Q289" s="14">
        <f>ROUND(INDEX(挂机升级突破!$AT$65:$BA$85,卡牌消耗!$L289,MATCH(卡牌消耗!P289,挂机升级突破!$AT$63:$BC$63,0))*INDEX($B$5:$F$5,K289)/5,0)*5</f>
        <v>65</v>
      </c>
      <c r="R289" s="14" t="s">
        <v>835</v>
      </c>
      <c r="S289" s="14">
        <f>ROUND(INDEX(挂机升级突破!$AT$65:$BC$85,L289,MATCH(R289,挂机升级突破!$AT$63:$BC$63,0))*INDEX($B$5:$F$5,K289)/5,0)*5</f>
        <v>0</v>
      </c>
      <c r="T289" s="14" t="s">
        <v>836</v>
      </c>
      <c r="U289" s="14">
        <f>ROUND(INDEX(挂机升级突破!$AT$65:$BC$85,L289,MATCH(T289,挂机升级突破!$AT$63:$BC$63,0))*INDEX($B$5:$F$5,K289)/5,0)*5</f>
        <v>0</v>
      </c>
    </row>
    <row r="290" spans="9:21" ht="16.5" x14ac:dyDescent="0.2">
      <c r="I290" s="32">
        <v>253</v>
      </c>
      <c r="J290" s="14">
        <f t="shared" si="83"/>
        <v>1102013</v>
      </c>
      <c r="K290" s="14">
        <f t="shared" si="84"/>
        <v>2</v>
      </c>
      <c r="L290" s="14">
        <f t="shared" si="85"/>
        <v>1</v>
      </c>
      <c r="M290" s="14" t="str">
        <f t="shared" si="86"/>
        <v>蓝</v>
      </c>
      <c r="N290" s="14" t="str">
        <f t="shared" si="87"/>
        <v/>
      </c>
      <c r="O290" s="14" t="str">
        <f>IF(L290&gt;1,INDEX(挂机升级突破!$BG$49:$BG$69,卡牌消耗!L290),"")</f>
        <v/>
      </c>
      <c r="P290" s="14" t="str">
        <f>IF(L290&gt;1,INDEX(价值概述!$A$4:$A$8,INDEX(挂机升级突破!$AQ$65:$AQ$85,卡牌消耗!L290)),"")</f>
        <v/>
      </c>
      <c r="Q290" s="14" t="str">
        <f>IF(L290&gt;1,INDEX(挂机升级突破!$AT$65:$AX$85,卡牌消耗!L290,INDEX(挂机升级突破!$AQ$65:$AQ$85,卡牌消耗!L290)),"")</f>
        <v/>
      </c>
      <c r="R290" s="14" t="str">
        <f>IF(INDEX(挂机升级突破!$AR$65:$AR$85,卡牌消耗!L290)&gt;0,INDEX($G$2:$I$2,INDEX(挂机升级突破!$AR$65:$AR$85,卡牌消耗!L290))&amp;M290,"")</f>
        <v/>
      </c>
      <c r="S290" s="14" t="str">
        <f>IF(R290="","",INDEX(挂机升级突破!$AY$65:$BA$85,卡牌消耗!L290,INDEX(挂机升级突破!$AR$65:$AR$85,卡牌消耗!L290)))</f>
        <v/>
      </c>
      <c r="T290" s="14" t="str">
        <f>IF(INDEX(挂机升级突破!$AS$65:$AS$85,卡牌消耗!L290)&gt;0,"灵玉","")</f>
        <v/>
      </c>
      <c r="U290" s="14" t="str">
        <f>IF(INDEX(挂机升级突破!$AS$65:$AS$85,卡牌消耗!L290)&gt;0,INDEX(挂机升级突破!$BD$80:$BD$85,卡牌消耗!L290),"")</f>
        <v/>
      </c>
    </row>
    <row r="291" spans="9:21" ht="16.5" x14ac:dyDescent="0.2">
      <c r="I291" s="32">
        <v>254</v>
      </c>
      <c r="J291" s="14">
        <f t="shared" si="83"/>
        <v>1102013</v>
      </c>
      <c r="K291" s="14">
        <f t="shared" si="84"/>
        <v>2</v>
      </c>
      <c r="L291" s="14">
        <f t="shared" si="85"/>
        <v>2</v>
      </c>
      <c r="M291" s="14" t="str">
        <f t="shared" si="86"/>
        <v>蓝</v>
      </c>
      <c r="N291" s="14" t="str">
        <f t="shared" si="87"/>
        <v>金币</v>
      </c>
      <c r="O291" s="14">
        <f>IF(L291&gt;1,INDEX(挂机升级突破!$BG$49:$BG$69,卡牌消耗!L291),"")</f>
        <v>0</v>
      </c>
      <c r="P291" s="14" t="s">
        <v>252</v>
      </c>
      <c r="Q291" s="14">
        <f>ROUND(INDEX(挂机升级突破!$AT$65:$BA$85,卡牌消耗!$L291,MATCH(卡牌消耗!P291,挂机升级突破!$AT$63:$BC$63,0))*INDEX($B$5:$F$5,K291)/5,0)*5</f>
        <v>35</v>
      </c>
      <c r="R291" s="14"/>
      <c r="S291" s="14"/>
      <c r="T291" s="14" t="str">
        <f>IF(INDEX(挂机升级突破!$AS$65:$AS$85,卡牌消耗!L291)&gt;0,"灵玉","")</f>
        <v/>
      </c>
      <c r="U291" s="14" t="str">
        <f>IF(INDEX(挂机升级突破!$AS$65:$AS$85,卡牌消耗!L291)&gt;0,INDEX(挂机升级突破!$BD$80:$BD$85,卡牌消耗!L291),"")</f>
        <v/>
      </c>
    </row>
    <row r="292" spans="9:21" ht="16.5" x14ac:dyDescent="0.2">
      <c r="I292" s="32">
        <v>255</v>
      </c>
      <c r="J292" s="14">
        <f t="shared" si="83"/>
        <v>1102013</v>
      </c>
      <c r="K292" s="14">
        <f t="shared" si="84"/>
        <v>2</v>
      </c>
      <c r="L292" s="14">
        <f t="shared" si="85"/>
        <v>3</v>
      </c>
      <c r="M292" s="14" t="str">
        <f t="shared" si="86"/>
        <v>蓝</v>
      </c>
      <c r="N292" s="14" t="str">
        <f t="shared" si="87"/>
        <v>金币</v>
      </c>
      <c r="O292" s="14">
        <f>IF(L292&gt;1,INDEX(挂机升级突破!$BG$49:$BG$69,卡牌消耗!L292),"")</f>
        <v>0</v>
      </c>
      <c r="P292" s="14" t="s">
        <v>252</v>
      </c>
      <c r="Q292" s="14">
        <f>ROUND(INDEX(挂机升级突破!$AT$65:$BA$85,卡牌消耗!$L292,MATCH(卡牌消耗!P292,挂机升级突破!$AT$63:$BC$63,0))*INDEX($B$5:$F$5,K292)/5,0)*5</f>
        <v>50</v>
      </c>
      <c r="R292" s="14"/>
      <c r="S292" s="14"/>
      <c r="T292" s="14" t="str">
        <f>IF(INDEX(挂机升级突破!$AS$65:$AS$85,卡牌消耗!L292)&gt;0,"灵玉","")</f>
        <v/>
      </c>
      <c r="U292" s="14" t="str">
        <f>IF(INDEX(挂机升级突破!$AS$65:$AS$85,卡牌消耗!L292)&gt;0,INDEX(挂机升级突破!$BD$80:$BD$85,卡牌消耗!L292),"")</f>
        <v/>
      </c>
    </row>
    <row r="293" spans="9:21" ht="16.5" x14ac:dyDescent="0.2">
      <c r="I293" s="32">
        <v>256</v>
      </c>
      <c r="J293" s="14">
        <f t="shared" si="83"/>
        <v>1102013</v>
      </c>
      <c r="K293" s="14">
        <f t="shared" si="84"/>
        <v>2</v>
      </c>
      <c r="L293" s="14">
        <f t="shared" si="85"/>
        <v>4</v>
      </c>
      <c r="M293" s="14" t="str">
        <f t="shared" si="86"/>
        <v>蓝</v>
      </c>
      <c r="N293" s="14" t="str">
        <f t="shared" si="87"/>
        <v>金币</v>
      </c>
      <c r="O293" s="14">
        <f>IF(L293&gt;1,INDEX(挂机升级突破!$BG$49:$BG$69,卡牌消耗!L293),"")</f>
        <v>0</v>
      </c>
      <c r="P293" s="14" t="s">
        <v>253</v>
      </c>
      <c r="Q293" s="14">
        <f>ROUND(INDEX(挂机升级突破!$AT$65:$BA$85,卡牌消耗!$L293,MATCH(卡牌消耗!P293,挂机升级突破!$AT$63:$BC$63,0))*INDEX($B$5:$F$5,K293)/5,0)*5</f>
        <v>0</v>
      </c>
      <c r="R293" s="14"/>
      <c r="S293" s="14"/>
      <c r="T293" s="14" t="str">
        <f>IF(INDEX(挂机升级突破!$AS$65:$AS$85,卡牌消耗!L293)&gt;0,"灵玉","")</f>
        <v/>
      </c>
      <c r="U293" s="14" t="str">
        <f>IF(INDEX(挂机升级突破!$AS$65:$AS$85,卡牌消耗!L293)&gt;0,INDEX(挂机升级突破!$BD$80:$BD$85,卡牌消耗!L293),"")</f>
        <v/>
      </c>
    </row>
    <row r="294" spans="9:21" ht="16.5" x14ac:dyDescent="0.2">
      <c r="I294" s="32">
        <v>257</v>
      </c>
      <c r="J294" s="14">
        <f t="shared" si="83"/>
        <v>1102013</v>
      </c>
      <c r="K294" s="14">
        <f t="shared" si="84"/>
        <v>2</v>
      </c>
      <c r="L294" s="14">
        <f t="shared" si="85"/>
        <v>5</v>
      </c>
      <c r="M294" s="14" t="str">
        <f t="shared" si="86"/>
        <v>蓝</v>
      </c>
      <c r="N294" s="14" t="str">
        <f t="shared" si="87"/>
        <v>金币</v>
      </c>
      <c r="O294" s="14">
        <f>IF(L294&gt;1,INDEX(挂机升级突破!$BG$49:$BG$69,卡牌消耗!L294),"")</f>
        <v>0</v>
      </c>
      <c r="P294" s="14" t="s">
        <v>253</v>
      </c>
      <c r="Q294" s="14">
        <f>ROUND(INDEX(挂机升级突破!$AT$65:$BA$85,卡牌消耗!$L294,MATCH(卡牌消耗!P294,挂机升级突破!$AT$63:$BC$63,0))*INDEX($B$5:$F$5,K294)/5,0)*5</f>
        <v>0</v>
      </c>
      <c r="R294" s="14" t="s">
        <v>805</v>
      </c>
      <c r="S294" s="14">
        <f>ROUND(INDEX(挂机升级突破!$AT$65:$BC$85,L294,MATCH(R294,挂机升级突破!$AT$63:$BC$63,0))*INDEX($B$5:$F$5,K294)/5,0)*5</f>
        <v>0</v>
      </c>
      <c r="T294" s="14" t="str">
        <f>IF(INDEX(挂机升级突破!$AS$65:$AS$85,卡牌消耗!L294)&gt;0,"灵玉","")</f>
        <v/>
      </c>
      <c r="U294" s="14" t="str">
        <f>IF(INDEX(挂机升级突破!$AS$65:$AS$85,卡牌消耗!L294)&gt;0,INDEX(挂机升级突破!$BD$80:$BD$85,卡牌消耗!L294),"")</f>
        <v/>
      </c>
    </row>
    <row r="295" spans="9:21" ht="16.5" x14ac:dyDescent="0.2">
      <c r="I295" s="32">
        <v>258</v>
      </c>
      <c r="J295" s="14">
        <f t="shared" ref="J295:J358" si="88">INDEX($A$13:$A$34,INT((I295-1)/21)+1)</f>
        <v>1102013</v>
      </c>
      <c r="K295" s="14">
        <f t="shared" ref="K295:K358" si="89">VLOOKUP(J295,$A$13:$D$34,3)</f>
        <v>2</v>
      </c>
      <c r="L295" s="14">
        <f t="shared" ref="L295:L358" si="90">MOD((I295-1),21)+1</f>
        <v>6</v>
      </c>
      <c r="M295" s="14" t="str">
        <f t="shared" ref="M295:M358" si="91">INDEX($J$2:$L$2,INDEX($E$13:$E$34,INT((I295-1)/21)+1))</f>
        <v>蓝</v>
      </c>
      <c r="N295" s="14" t="str">
        <f t="shared" si="87"/>
        <v>金币</v>
      </c>
      <c r="O295" s="14">
        <f>IF(L295&gt;1,INDEX(挂机升级突破!$BG$49:$BG$69,卡牌消耗!L295),"")</f>
        <v>0</v>
      </c>
      <c r="P295" s="14" t="s">
        <v>253</v>
      </c>
      <c r="Q295" s="14">
        <f>ROUND(INDEX(挂机升级突破!$AT$65:$BA$85,卡牌消耗!$L295,MATCH(卡牌消耗!P295,挂机升级突破!$AT$63:$BC$63,0))*INDEX($B$5:$F$5,K295)/5,0)*5</f>
        <v>15</v>
      </c>
      <c r="R295" s="14" t="s">
        <v>805</v>
      </c>
      <c r="S295" s="14">
        <f>ROUND(INDEX(挂机升级突破!$AT$65:$BC$85,L295,MATCH(R295,挂机升级突破!$AT$63:$BC$63,0))*INDEX($B$5:$F$5,K295)/5,0)*5</f>
        <v>0</v>
      </c>
      <c r="T295" s="14" t="str">
        <f>IF(INDEX(挂机升级突破!$AS$65:$AS$85,卡牌消耗!L295)&gt;0,"灵玉","")</f>
        <v/>
      </c>
      <c r="U295" s="14" t="str">
        <f>IF(INDEX(挂机升级突破!$AS$65:$AS$85,卡牌消耗!L295)&gt;0,INDEX(挂机升级突破!$BD$80:$BD$85,卡牌消耗!L295),"")</f>
        <v/>
      </c>
    </row>
    <row r="296" spans="9:21" ht="16.5" x14ac:dyDescent="0.2">
      <c r="I296" s="32">
        <v>259</v>
      </c>
      <c r="J296" s="14">
        <f t="shared" si="88"/>
        <v>1102013</v>
      </c>
      <c r="K296" s="14">
        <f t="shared" si="89"/>
        <v>2</v>
      </c>
      <c r="L296" s="14">
        <f t="shared" si="90"/>
        <v>7</v>
      </c>
      <c r="M296" s="14" t="str">
        <f t="shared" si="91"/>
        <v>蓝</v>
      </c>
      <c r="N296" s="14" t="str">
        <f t="shared" si="87"/>
        <v>金币</v>
      </c>
      <c r="O296" s="14">
        <f>IF(L296&gt;1,INDEX(挂机升级突破!$BG$49:$BG$69,卡牌消耗!L296),"")</f>
        <v>0</v>
      </c>
      <c r="P296" s="14" t="s">
        <v>254</v>
      </c>
      <c r="Q296" s="14">
        <f>ROUND(INDEX(挂机升级突破!$AT$65:$BA$85,卡牌消耗!$L296,MATCH(卡牌消耗!P296,挂机升级突破!$AT$63:$BC$63,0))*INDEX($B$5:$F$5,K296)/5,0)*5</f>
        <v>0</v>
      </c>
      <c r="R296" s="14" t="s">
        <v>805</v>
      </c>
      <c r="S296" s="14">
        <f>ROUND(INDEX(挂机升级突破!$AT$65:$BC$85,L296,MATCH(R296,挂机升级突破!$AT$63:$BC$63,0))*INDEX($B$5:$F$5,K296)/5,0)*5</f>
        <v>0</v>
      </c>
      <c r="T296" s="14" t="str">
        <f>IF(INDEX(挂机升级突破!$AS$65:$AS$85,卡牌消耗!L296)&gt;0,"灵玉","")</f>
        <v/>
      </c>
      <c r="U296" s="14" t="str">
        <f>IF(INDEX(挂机升级突破!$AS$65:$AS$85,卡牌消耗!L296)&gt;0,INDEX(挂机升级突破!$BD$80:$BD$85,卡牌消耗!L296),"")</f>
        <v/>
      </c>
    </row>
    <row r="297" spans="9:21" ht="16.5" x14ac:dyDescent="0.2">
      <c r="I297" s="32">
        <v>260</v>
      </c>
      <c r="J297" s="14">
        <f t="shared" si="88"/>
        <v>1102013</v>
      </c>
      <c r="K297" s="14">
        <f t="shared" si="89"/>
        <v>2</v>
      </c>
      <c r="L297" s="14">
        <f t="shared" si="90"/>
        <v>8</v>
      </c>
      <c r="M297" s="14" t="str">
        <f t="shared" si="91"/>
        <v>蓝</v>
      </c>
      <c r="N297" s="14" t="str">
        <f t="shared" si="87"/>
        <v>金币</v>
      </c>
      <c r="O297" s="14">
        <f>IF(L297&gt;1,INDEX(挂机升级突破!$BG$49:$BG$69,卡牌消耗!L297),"")</f>
        <v>0</v>
      </c>
      <c r="P297" s="14" t="s">
        <v>254</v>
      </c>
      <c r="Q297" s="14">
        <f>ROUND(INDEX(挂机升级突破!$AT$65:$BA$85,卡牌消耗!$L297,MATCH(卡牌消耗!P297,挂机升级突破!$AT$63:$BC$63,0))*INDEX($B$5:$F$5,K297)/5,0)*5</f>
        <v>0</v>
      </c>
      <c r="R297" s="14" t="s">
        <v>805</v>
      </c>
      <c r="S297" s="14">
        <f>ROUND(INDEX(挂机升级突破!$AT$65:$BC$85,L297,MATCH(R297,挂机升级突破!$AT$63:$BC$63,0))*INDEX($B$5:$F$5,K297)/5,0)*5</f>
        <v>5</v>
      </c>
      <c r="T297" s="14" t="str">
        <f>IF(INDEX(挂机升级突破!$AS$65:$AS$85,卡牌消耗!L297)&gt;0,"灵玉","")</f>
        <v/>
      </c>
      <c r="U297" s="14" t="str">
        <f>IF(INDEX(挂机升级突破!$AS$65:$AS$85,卡牌消耗!L297)&gt;0,INDEX(挂机升级突破!$BD$80:$BD$85,卡牌消耗!L297),"")</f>
        <v/>
      </c>
    </row>
    <row r="298" spans="9:21" ht="16.5" x14ac:dyDescent="0.2">
      <c r="I298" s="32">
        <v>261</v>
      </c>
      <c r="J298" s="14">
        <f t="shared" si="88"/>
        <v>1102013</v>
      </c>
      <c r="K298" s="14">
        <f t="shared" si="89"/>
        <v>2</v>
      </c>
      <c r="L298" s="14">
        <f t="shared" si="90"/>
        <v>9</v>
      </c>
      <c r="M298" s="14" t="str">
        <f t="shared" si="91"/>
        <v>蓝</v>
      </c>
      <c r="N298" s="14" t="str">
        <f t="shared" si="87"/>
        <v>金币</v>
      </c>
      <c r="O298" s="14">
        <f>IF(L298&gt;1,INDEX(挂机升级突破!$BG$49:$BG$69,卡牌消耗!L298),"")</f>
        <v>0</v>
      </c>
      <c r="P298" s="14" t="s">
        <v>254</v>
      </c>
      <c r="Q298" s="14">
        <f>ROUND(INDEX(挂机升级突破!$AT$65:$BA$85,卡牌消耗!$L298,MATCH(卡牌消耗!P298,挂机升级突破!$AT$63:$BC$63,0))*INDEX($B$5:$F$5,K298)/5,0)*5</f>
        <v>0</v>
      </c>
      <c r="R298" s="14" t="s">
        <v>806</v>
      </c>
      <c r="S298" s="14">
        <f>ROUND(INDEX(挂机升级突破!$AT$65:$BC$85,L298,MATCH(R298,挂机升级突破!$AT$63:$BC$63,0))*INDEX($B$5:$F$5,K298)/5,0)*5</f>
        <v>0</v>
      </c>
      <c r="T298" s="14" t="str">
        <f>IF(INDEX(挂机升级突破!$AS$65:$AS$85,卡牌消耗!L298)&gt;0,"灵玉","")</f>
        <v/>
      </c>
      <c r="U298" s="14" t="str">
        <f>IF(INDEX(挂机升级突破!$AS$65:$AS$85,卡牌消耗!L298)&gt;0,INDEX(挂机升级突破!$BD$80:$BD$85,卡牌消耗!L298),"")</f>
        <v/>
      </c>
    </row>
    <row r="299" spans="9:21" ht="16.5" x14ac:dyDescent="0.2">
      <c r="I299" s="32">
        <v>262</v>
      </c>
      <c r="J299" s="14">
        <f t="shared" si="88"/>
        <v>1102013</v>
      </c>
      <c r="K299" s="14">
        <f t="shared" si="89"/>
        <v>2</v>
      </c>
      <c r="L299" s="14">
        <f t="shared" si="90"/>
        <v>10</v>
      </c>
      <c r="M299" s="14" t="str">
        <f t="shared" si="91"/>
        <v>蓝</v>
      </c>
      <c r="N299" s="14" t="str">
        <f t="shared" si="87"/>
        <v>金币</v>
      </c>
      <c r="O299" s="14">
        <f>IF(L299&gt;1,INDEX(挂机升级突破!$BG$49:$BG$69,卡牌消耗!L299),"")</f>
        <v>0</v>
      </c>
      <c r="P299" s="14" t="s">
        <v>254</v>
      </c>
      <c r="Q299" s="14">
        <f>ROUND(INDEX(挂机升级突破!$AT$65:$BA$85,卡牌消耗!$L299,MATCH(卡牌消耗!P299,挂机升级突破!$AT$63:$BC$63,0))*INDEX($B$5:$F$5,K299)/5,0)*5</f>
        <v>0</v>
      </c>
      <c r="R299" s="14" t="s">
        <v>806</v>
      </c>
      <c r="S299" s="14">
        <f>ROUND(INDEX(挂机升级突破!$AT$65:$BC$85,L299,MATCH(R299,挂机升级突破!$AT$63:$BC$63,0))*INDEX($B$5:$F$5,K299)/5,0)*5</f>
        <v>0</v>
      </c>
      <c r="T299" s="14" t="str">
        <f>IF(INDEX(挂机升级突破!$AS$65:$AS$85,卡牌消耗!L299)&gt;0,"灵玉","")</f>
        <v/>
      </c>
      <c r="U299" s="14" t="str">
        <f>IF(INDEX(挂机升级突破!$AS$65:$AS$85,卡牌消耗!L299)&gt;0,INDEX(挂机升级突破!$BD$80:$BD$85,卡牌消耗!L299),"")</f>
        <v/>
      </c>
    </row>
    <row r="300" spans="9:21" ht="16.5" x14ac:dyDescent="0.2">
      <c r="I300" s="32">
        <v>263</v>
      </c>
      <c r="J300" s="14">
        <f t="shared" si="88"/>
        <v>1102013</v>
      </c>
      <c r="K300" s="14">
        <f t="shared" si="89"/>
        <v>2</v>
      </c>
      <c r="L300" s="14">
        <f t="shared" si="90"/>
        <v>11</v>
      </c>
      <c r="M300" s="14" t="str">
        <f t="shared" si="91"/>
        <v>蓝</v>
      </c>
      <c r="N300" s="14" t="str">
        <f t="shared" si="87"/>
        <v>金币</v>
      </c>
      <c r="O300" s="14">
        <f>IF(L300&gt;1,INDEX(挂机升级突破!$BG$49:$BG$69,卡牌消耗!L300),"")</f>
        <v>0</v>
      </c>
      <c r="P300" s="14" t="s">
        <v>255</v>
      </c>
      <c r="Q300" s="14">
        <f>ROUND(INDEX(挂机升级突破!$AT$65:$BA$85,卡牌消耗!$L300,MATCH(卡牌消耗!P300,挂机升级突破!$AT$63:$BC$63,0))*INDEX($B$5:$F$5,K300)/5,0)*5</f>
        <v>0</v>
      </c>
      <c r="R300" s="14" t="s">
        <v>806</v>
      </c>
      <c r="S300" s="14">
        <f>ROUND(INDEX(挂机升级突破!$AT$65:$BC$85,L300,MATCH(R300,挂机升级突破!$AT$63:$BC$63,0))*INDEX($B$5:$F$5,K300)/5,0)*5</f>
        <v>0</v>
      </c>
      <c r="T300" s="14" t="str">
        <f>IF(INDEX(挂机升级突破!$AS$65:$AS$85,卡牌消耗!L300)&gt;0,"灵玉","")</f>
        <v/>
      </c>
      <c r="U300" s="14" t="str">
        <f>IF(INDEX(挂机升级突破!$AS$65:$AS$85,卡牌消耗!L300)&gt;0,INDEX(挂机升级突破!$BD$80:$BD$85,卡牌消耗!L300),"")</f>
        <v/>
      </c>
    </row>
    <row r="301" spans="9:21" ht="16.5" x14ac:dyDescent="0.2">
      <c r="I301" s="32">
        <v>264</v>
      </c>
      <c r="J301" s="14">
        <f t="shared" si="88"/>
        <v>1102013</v>
      </c>
      <c r="K301" s="14">
        <f t="shared" si="89"/>
        <v>2</v>
      </c>
      <c r="L301" s="14">
        <f t="shared" si="90"/>
        <v>12</v>
      </c>
      <c r="M301" s="14" t="str">
        <f t="shared" si="91"/>
        <v>蓝</v>
      </c>
      <c r="N301" s="14" t="str">
        <f t="shared" si="87"/>
        <v>金币</v>
      </c>
      <c r="O301" s="14">
        <f>IF(L301&gt;1,INDEX(挂机升级突破!$BG$49:$BG$69,卡牌消耗!L301),"")</f>
        <v>0</v>
      </c>
      <c r="P301" s="14" t="s">
        <v>255</v>
      </c>
      <c r="Q301" s="14">
        <f>ROUND(INDEX(挂机升级突破!$AT$65:$BA$85,卡牌消耗!$L301,MATCH(卡牌消耗!P301,挂机升级突破!$AT$63:$BC$63,0))*INDEX($B$5:$F$5,K301)/5,0)*5</f>
        <v>0</v>
      </c>
      <c r="R301" s="14" t="s">
        <v>806</v>
      </c>
      <c r="S301" s="14">
        <f>ROUND(INDEX(挂机升级突破!$AT$65:$BC$85,L301,MATCH(R301,挂机升级突破!$AT$63:$BC$63,0))*INDEX($B$5:$F$5,K301)/5,0)*5</f>
        <v>0</v>
      </c>
      <c r="T301" s="14" t="str">
        <f>IF(INDEX(挂机升级突破!$AS$65:$AS$85,卡牌消耗!L301)&gt;0,"灵玉","")</f>
        <v/>
      </c>
      <c r="U301" s="14" t="str">
        <f>IF(INDEX(挂机升级突破!$AS$65:$AS$85,卡牌消耗!L301)&gt;0,INDEX(挂机升级突破!$BD$80:$BD$85,卡牌消耗!L301),"")</f>
        <v/>
      </c>
    </row>
    <row r="302" spans="9:21" ht="16.5" x14ac:dyDescent="0.2">
      <c r="I302" s="32">
        <v>265</v>
      </c>
      <c r="J302" s="14">
        <f t="shared" si="88"/>
        <v>1102013</v>
      </c>
      <c r="K302" s="14">
        <f t="shared" si="89"/>
        <v>2</v>
      </c>
      <c r="L302" s="14">
        <f t="shared" si="90"/>
        <v>13</v>
      </c>
      <c r="M302" s="14" t="str">
        <f t="shared" si="91"/>
        <v>蓝</v>
      </c>
      <c r="N302" s="14" t="str">
        <f t="shared" si="87"/>
        <v>金币</v>
      </c>
      <c r="O302" s="14">
        <f>IF(L302&gt;1,INDEX(挂机升级突破!$BG$49:$BG$69,卡牌消耗!L302),"")</f>
        <v>0</v>
      </c>
      <c r="P302" s="14" t="s">
        <v>255</v>
      </c>
      <c r="Q302" s="14">
        <f>ROUND(INDEX(挂机升级突破!$AT$65:$BA$85,卡牌消耗!$L302,MATCH(卡牌消耗!P302,挂机升级突破!$AT$63:$BC$63,0))*INDEX($B$5:$F$5,K302)/5,0)*5</f>
        <v>0</v>
      </c>
      <c r="R302" s="14" t="s">
        <v>807</v>
      </c>
      <c r="S302" s="14">
        <f>ROUND(INDEX(挂机升级突破!$AT$65:$BC$85,L302,MATCH(R302,挂机升级突破!$AT$63:$BC$63,0))*INDEX($B$5:$F$5,K302)/5,0)*5</f>
        <v>0</v>
      </c>
      <c r="T302" s="14" t="str">
        <f>IF(INDEX(挂机升级突破!$AS$65:$AS$85,卡牌消耗!L302)&gt;0,"灵玉","")</f>
        <v/>
      </c>
      <c r="U302" s="14" t="str">
        <f>IF(INDEX(挂机升级突破!$AS$65:$AS$85,卡牌消耗!L302)&gt;0,INDEX(挂机升级突破!$BD$80:$BD$85,卡牌消耗!L302),"")</f>
        <v/>
      </c>
    </row>
    <row r="303" spans="9:21" ht="16.5" x14ac:dyDescent="0.2">
      <c r="I303" s="32">
        <v>266</v>
      </c>
      <c r="J303" s="14">
        <f t="shared" si="88"/>
        <v>1102013</v>
      </c>
      <c r="K303" s="14">
        <f t="shared" si="89"/>
        <v>2</v>
      </c>
      <c r="L303" s="14">
        <f t="shared" si="90"/>
        <v>14</v>
      </c>
      <c r="M303" s="14" t="str">
        <f t="shared" si="91"/>
        <v>蓝</v>
      </c>
      <c r="N303" s="14" t="str">
        <f t="shared" si="87"/>
        <v>金币</v>
      </c>
      <c r="O303" s="14">
        <f>IF(L303&gt;1,INDEX(挂机升级突破!$BG$49:$BG$69,卡牌消耗!L303),"")</f>
        <v>0</v>
      </c>
      <c r="P303" s="14" t="s">
        <v>255</v>
      </c>
      <c r="Q303" s="14">
        <f>ROUND(INDEX(挂机升级突破!$AT$65:$BA$85,卡牌消耗!$L303,MATCH(卡牌消耗!P303,挂机升级突破!$AT$63:$BC$63,0))*INDEX($B$5:$F$5,K303)/5,0)*5</f>
        <v>0</v>
      </c>
      <c r="R303" s="14" t="s">
        <v>807</v>
      </c>
      <c r="S303" s="14">
        <f>ROUND(INDEX(挂机升级突破!$AT$65:$BC$85,L303,MATCH(R303,挂机升级突破!$AT$63:$BC$63,0))*INDEX($B$5:$F$5,K303)/5,0)*5</f>
        <v>0</v>
      </c>
      <c r="T303" s="14" t="str">
        <f>IF(INDEX(挂机升级突破!$AS$65:$AS$85,卡牌消耗!L303)&gt;0,"灵玉","")</f>
        <v/>
      </c>
      <c r="U303" s="14" t="str">
        <f>IF(INDEX(挂机升级突破!$AS$65:$AS$85,卡牌消耗!L303)&gt;0,INDEX(挂机升级突破!$BD$80:$BD$85,卡牌消耗!L303),"")</f>
        <v/>
      </c>
    </row>
    <row r="304" spans="9:21" ht="16.5" x14ac:dyDescent="0.2">
      <c r="I304" s="32">
        <v>267</v>
      </c>
      <c r="J304" s="14">
        <f t="shared" si="88"/>
        <v>1102013</v>
      </c>
      <c r="K304" s="14">
        <f t="shared" si="89"/>
        <v>2</v>
      </c>
      <c r="L304" s="14">
        <f t="shared" si="90"/>
        <v>15</v>
      </c>
      <c r="M304" s="14" t="str">
        <f t="shared" si="91"/>
        <v>蓝</v>
      </c>
      <c r="N304" s="14" t="str">
        <f t="shared" si="87"/>
        <v>金币</v>
      </c>
      <c r="O304" s="14">
        <f>IF(L304&gt;1,INDEX(挂机升级突破!$BG$49:$BG$69,卡牌消耗!L304),"")</f>
        <v>0</v>
      </c>
      <c r="P304" s="14" t="s">
        <v>255</v>
      </c>
      <c r="Q304" s="14">
        <f>ROUND(INDEX(挂机升级突破!$AT$65:$BA$85,卡牌消耗!$L304,MATCH(卡牌消耗!P304,挂机升级突破!$AT$63:$BC$63,0))*INDEX($B$5:$F$5,K304)/5,0)*5</f>
        <v>0</v>
      </c>
      <c r="R304" s="14" t="s">
        <v>807</v>
      </c>
      <c r="S304" s="14">
        <f>ROUND(INDEX(挂机升级突破!$AT$65:$BC$85,L304,MATCH(R304,挂机升级突破!$AT$63:$BC$63,0))*INDEX($B$5:$F$5,K304)/5,0)*5</f>
        <v>0</v>
      </c>
      <c r="T304" s="14" t="str">
        <f>IF(INDEX(挂机升级突破!$AS$65:$AS$85,卡牌消耗!L304)&gt;0,"灵玉","")</f>
        <v/>
      </c>
      <c r="U304" s="14" t="str">
        <f>IF(INDEX(挂机升级突破!$AS$65:$AS$85,卡牌消耗!L304)&gt;0,INDEX(挂机升级突破!$BD$80:$BD$85,卡牌消耗!L304),"")</f>
        <v/>
      </c>
    </row>
    <row r="305" spans="9:21" ht="16.5" x14ac:dyDescent="0.2">
      <c r="I305" s="32">
        <v>268</v>
      </c>
      <c r="J305" s="14">
        <f t="shared" si="88"/>
        <v>1102013</v>
      </c>
      <c r="K305" s="14">
        <f t="shared" si="89"/>
        <v>2</v>
      </c>
      <c r="L305" s="14">
        <f t="shared" si="90"/>
        <v>16</v>
      </c>
      <c r="M305" s="14" t="str">
        <f t="shared" si="91"/>
        <v>蓝</v>
      </c>
      <c r="N305" s="14" t="str">
        <f t="shared" si="87"/>
        <v>金币</v>
      </c>
      <c r="O305" s="14">
        <f>IF(L305&gt;1,INDEX(挂机升级突破!$BG$49:$BG$69,卡牌消耗!L305),"")</f>
        <v>0</v>
      </c>
      <c r="P305" s="14" t="str">
        <f>IF(L305&gt;1,INDEX(价值概述!$A$4:$A$8,INDEX(挂机升级突破!$AQ$65:$AQ$85,卡牌消耗!L305)),"")</f>
        <v>紫色基础材料</v>
      </c>
      <c r="Q305" s="14">
        <f>ROUND(INDEX(挂机升级突破!$AT$65:$BA$85,卡牌消耗!$L305,MATCH(卡牌消耗!P305,挂机升级突破!$AT$63:$BC$63,0))*INDEX($B$5:$F$5,K305)/5,0)*5</f>
        <v>15</v>
      </c>
      <c r="R305" s="14" t="s">
        <v>807</v>
      </c>
      <c r="S305" s="14">
        <f>ROUND(INDEX(挂机升级突破!$AT$65:$BC$85,L305,MATCH(R305,挂机升级突破!$AT$63:$BC$63,0))*INDEX($B$5:$F$5,K305)/5,0)*5</f>
        <v>0</v>
      </c>
      <c r="T305" s="14" t="str">
        <f>IF(INDEX(挂机升级突破!$AS$65:$AS$85,卡牌消耗!L305)&gt;0,"灵玉","")</f>
        <v/>
      </c>
      <c r="U305" s="14" t="str">
        <f>IF(INDEX(挂机升级突破!$AS$65:$AS$85,卡牌消耗!L305)&gt;0,INDEX(挂机升级突破!$BD$80:$BD$85,卡牌消耗!L305),"")</f>
        <v/>
      </c>
    </row>
    <row r="306" spans="9:21" ht="16.5" x14ac:dyDescent="0.2">
      <c r="I306" s="32">
        <v>269</v>
      </c>
      <c r="J306" s="14">
        <f t="shared" si="88"/>
        <v>1102013</v>
      </c>
      <c r="K306" s="14">
        <f t="shared" si="89"/>
        <v>2</v>
      </c>
      <c r="L306" s="14">
        <f t="shared" si="90"/>
        <v>17</v>
      </c>
      <c r="M306" s="14" t="str">
        <f t="shared" si="91"/>
        <v>蓝</v>
      </c>
      <c r="N306" s="14" t="str">
        <f t="shared" si="87"/>
        <v>金币</v>
      </c>
      <c r="O306" s="14">
        <f>IF(L306&gt;1,INDEX(挂机升级突破!$BG$49:$BG$69,卡牌消耗!L306),"")</f>
        <v>0</v>
      </c>
      <c r="P306" s="14" t="str">
        <f>IF(L306&gt;1,INDEX(价值概述!$A$4:$A$8,INDEX(挂机升级突破!$AQ$65:$AQ$85,卡牌消耗!L306)),"")</f>
        <v>紫色基础材料</v>
      </c>
      <c r="Q306" s="14">
        <f>ROUND(INDEX(挂机升级突破!$AT$65:$BA$85,卡牌消耗!$L306,MATCH(卡牌消耗!P306,挂机升级突破!$AT$63:$BC$63,0))*INDEX($B$5:$F$5,K306)/5,0)*5</f>
        <v>30</v>
      </c>
      <c r="R306" s="14" t="s">
        <v>835</v>
      </c>
      <c r="S306" s="14">
        <f>ROUND(INDEX(挂机升级突破!$AT$65:$BC$85,L306,MATCH(R306,挂机升级突破!$AT$63:$BC$63,0))*INDEX($B$5:$F$5,K306)/5,0)*5</f>
        <v>0</v>
      </c>
      <c r="T306" s="14" t="s">
        <v>836</v>
      </c>
      <c r="U306" s="14">
        <f>ROUND(INDEX(挂机升级突破!$AT$65:$BC$85,L306,MATCH(T306,挂机升级突破!$AT$63:$BC$63,0))*INDEX($B$5:$F$5,K306)/5,0)*5</f>
        <v>0</v>
      </c>
    </row>
    <row r="307" spans="9:21" ht="16.5" x14ac:dyDescent="0.2">
      <c r="I307" s="32">
        <v>270</v>
      </c>
      <c r="J307" s="14">
        <f t="shared" si="88"/>
        <v>1102013</v>
      </c>
      <c r="K307" s="14">
        <f t="shared" si="89"/>
        <v>2</v>
      </c>
      <c r="L307" s="14">
        <f t="shared" si="90"/>
        <v>18</v>
      </c>
      <c r="M307" s="14" t="str">
        <f t="shared" si="91"/>
        <v>蓝</v>
      </c>
      <c r="N307" s="14" t="str">
        <f t="shared" si="87"/>
        <v>金币</v>
      </c>
      <c r="O307" s="14">
        <f>IF(L307&gt;1,INDEX(挂机升级突破!$BG$49:$BG$69,卡牌消耗!L307),"")</f>
        <v>0</v>
      </c>
      <c r="P307" s="14" t="str">
        <f>IF(L307&gt;1,INDEX(价值概述!$A$4:$A$8,INDEX(挂机升级突破!$AQ$65:$AQ$85,卡牌消耗!L307)),"")</f>
        <v>紫色基础材料</v>
      </c>
      <c r="Q307" s="14">
        <f>ROUND(INDEX(挂机升级突破!$AT$65:$BA$85,卡牌消耗!$L307,MATCH(卡牌消耗!P307,挂机升级突破!$AT$63:$BC$63,0))*INDEX($B$5:$F$5,K307)/5,0)*5</f>
        <v>30</v>
      </c>
      <c r="R307" s="14" t="s">
        <v>835</v>
      </c>
      <c r="S307" s="14">
        <f>ROUND(INDEX(挂机升级突破!$AT$65:$BC$85,L307,MATCH(R307,挂机升级突破!$AT$63:$BC$63,0))*INDEX($B$5:$F$5,K307)/5,0)*5</f>
        <v>0</v>
      </c>
      <c r="T307" s="14" t="s">
        <v>836</v>
      </c>
      <c r="U307" s="14">
        <f>ROUND(INDEX(挂机升级突破!$AT$65:$BC$85,L307,MATCH(T307,挂机升级突破!$AT$63:$BC$63,0))*INDEX($B$5:$F$5,K307)/5,0)*5</f>
        <v>0</v>
      </c>
    </row>
    <row r="308" spans="9:21" ht="16.5" x14ac:dyDescent="0.2">
      <c r="I308" s="32">
        <v>271</v>
      </c>
      <c r="J308" s="14">
        <f t="shared" si="88"/>
        <v>1102013</v>
      </c>
      <c r="K308" s="14">
        <f t="shared" si="89"/>
        <v>2</v>
      </c>
      <c r="L308" s="14">
        <f t="shared" si="90"/>
        <v>19</v>
      </c>
      <c r="M308" s="14" t="str">
        <f t="shared" si="91"/>
        <v>蓝</v>
      </c>
      <c r="N308" s="14" t="str">
        <f t="shared" si="87"/>
        <v>金币</v>
      </c>
      <c r="O308" s="14">
        <f>IF(L308&gt;1,INDEX(挂机升级突破!$BG$49:$BG$69,卡牌消耗!L308),"")</f>
        <v>0</v>
      </c>
      <c r="P308" s="14" t="str">
        <f>IF(L308&gt;1,INDEX(价值概述!$A$4:$A$8,INDEX(挂机升级突破!$AQ$65:$AQ$85,卡牌消耗!L308)),"")</f>
        <v>紫色基础材料</v>
      </c>
      <c r="Q308" s="14">
        <f>ROUND(INDEX(挂机升级突破!$AT$65:$BA$85,卡牌消耗!$L308,MATCH(卡牌消耗!P308,挂机升级突破!$AT$63:$BC$63,0))*INDEX($B$5:$F$5,K308)/5,0)*5</f>
        <v>30</v>
      </c>
      <c r="R308" s="14" t="s">
        <v>835</v>
      </c>
      <c r="S308" s="14">
        <f>ROUND(INDEX(挂机升级突破!$AT$65:$BC$85,L308,MATCH(R308,挂机升级突破!$AT$63:$BC$63,0))*INDEX($B$5:$F$5,K308)/5,0)*5</f>
        <v>0</v>
      </c>
      <c r="T308" s="14" t="s">
        <v>836</v>
      </c>
      <c r="U308" s="14">
        <f>ROUND(INDEX(挂机升级突破!$AT$65:$BC$85,L308,MATCH(T308,挂机升级突破!$AT$63:$BC$63,0))*INDEX($B$5:$F$5,K308)/5,0)*5</f>
        <v>0</v>
      </c>
    </row>
    <row r="309" spans="9:21" ht="16.5" x14ac:dyDescent="0.2">
      <c r="I309" s="32">
        <v>272</v>
      </c>
      <c r="J309" s="14">
        <f t="shared" si="88"/>
        <v>1102013</v>
      </c>
      <c r="K309" s="14">
        <f t="shared" si="89"/>
        <v>2</v>
      </c>
      <c r="L309" s="14">
        <f t="shared" si="90"/>
        <v>20</v>
      </c>
      <c r="M309" s="14" t="str">
        <f t="shared" si="91"/>
        <v>蓝</v>
      </c>
      <c r="N309" s="14" t="str">
        <f t="shared" si="87"/>
        <v>金币</v>
      </c>
      <c r="O309" s="14">
        <f>IF(L309&gt;1,INDEX(挂机升级突破!$BG$49:$BG$69,卡牌消耗!L309),"")</f>
        <v>0</v>
      </c>
      <c r="P309" s="14" t="str">
        <f>IF(L309&gt;1,INDEX(价值概述!$A$4:$A$8,INDEX(挂机升级突破!$AQ$65:$AQ$85,卡牌消耗!L309)),"")</f>
        <v>紫色基础材料</v>
      </c>
      <c r="Q309" s="14">
        <f>ROUND(INDEX(挂机升级突破!$AT$65:$BA$85,卡牌消耗!$L309,MATCH(卡牌消耗!P309,挂机升级突破!$AT$63:$BC$63,0))*INDEX($B$5:$F$5,K309)/5,0)*5</f>
        <v>45</v>
      </c>
      <c r="R309" s="14" t="s">
        <v>835</v>
      </c>
      <c r="S309" s="14">
        <f>ROUND(INDEX(挂机升级突破!$AT$65:$BC$85,L309,MATCH(R309,挂机升级突破!$AT$63:$BC$63,0))*INDEX($B$5:$F$5,K309)/5,0)*5</f>
        <v>0</v>
      </c>
      <c r="T309" s="14" t="s">
        <v>836</v>
      </c>
      <c r="U309" s="14">
        <f>ROUND(INDEX(挂机升级突破!$AT$65:$BC$85,L309,MATCH(T309,挂机升级突破!$AT$63:$BC$63,0))*INDEX($B$5:$F$5,K309)/5,0)*5</f>
        <v>0</v>
      </c>
    </row>
    <row r="310" spans="9:21" ht="16.5" x14ac:dyDescent="0.2">
      <c r="I310" s="32">
        <v>273</v>
      </c>
      <c r="J310" s="14">
        <f t="shared" si="88"/>
        <v>1102013</v>
      </c>
      <c r="K310" s="14">
        <f t="shared" si="89"/>
        <v>2</v>
      </c>
      <c r="L310" s="14">
        <f t="shared" si="90"/>
        <v>21</v>
      </c>
      <c r="M310" s="14" t="str">
        <f t="shared" si="91"/>
        <v>蓝</v>
      </c>
      <c r="N310" s="14" t="str">
        <f t="shared" si="87"/>
        <v>金币</v>
      </c>
      <c r="O310" s="14">
        <f>IF(L310&gt;1,INDEX(挂机升级突破!$BG$49:$BG$69,卡牌消耗!L310),"")</f>
        <v>0</v>
      </c>
      <c r="P310" s="14" t="str">
        <f>IF(L310&gt;1,INDEX(价值概述!$A$4:$A$8,INDEX(挂机升级突破!$AQ$65:$AQ$85,卡牌消耗!L310)),"")</f>
        <v>紫色基础材料</v>
      </c>
      <c r="Q310" s="14">
        <f>ROUND(INDEX(挂机升级突破!$AT$65:$BA$85,卡牌消耗!$L310,MATCH(卡牌消耗!P310,挂机升级突破!$AT$63:$BC$63,0))*INDEX($B$5:$F$5,K310)/5,0)*5</f>
        <v>45</v>
      </c>
      <c r="R310" s="14" t="s">
        <v>835</v>
      </c>
      <c r="S310" s="14">
        <f>ROUND(INDEX(挂机升级突破!$AT$65:$BC$85,L310,MATCH(R310,挂机升级突破!$AT$63:$BC$63,0))*INDEX($B$5:$F$5,K310)/5,0)*5</f>
        <v>0</v>
      </c>
      <c r="T310" s="14" t="s">
        <v>836</v>
      </c>
      <c r="U310" s="14">
        <f>ROUND(INDEX(挂机升级突破!$AT$65:$BC$85,L310,MATCH(T310,挂机升级突破!$AT$63:$BC$63,0))*INDEX($B$5:$F$5,K310)/5,0)*5</f>
        <v>0</v>
      </c>
    </row>
    <row r="311" spans="9:21" ht="16.5" x14ac:dyDescent="0.2">
      <c r="I311" s="32">
        <v>274</v>
      </c>
      <c r="J311" s="14">
        <f t="shared" si="88"/>
        <v>1102014</v>
      </c>
      <c r="K311" s="14">
        <f t="shared" si="89"/>
        <v>3</v>
      </c>
      <c r="L311" s="14">
        <f t="shared" si="90"/>
        <v>1</v>
      </c>
      <c r="M311" s="14" t="str">
        <f t="shared" si="91"/>
        <v>蓝</v>
      </c>
      <c r="N311" s="14" t="str">
        <f t="shared" si="87"/>
        <v/>
      </c>
      <c r="O311" s="14" t="str">
        <f>IF(L311&gt;1,INDEX(挂机升级突破!$BG$49:$BG$69,卡牌消耗!L311),"")</f>
        <v/>
      </c>
      <c r="P311" s="14" t="str">
        <f>IF(L311&gt;1,INDEX(价值概述!$A$4:$A$8,INDEX(挂机升级突破!$AQ$65:$AQ$85,卡牌消耗!L311)),"")</f>
        <v/>
      </c>
      <c r="Q311" s="14" t="str">
        <f>IF(L311&gt;1,INDEX(挂机升级突破!$AT$65:$AX$85,卡牌消耗!L311,INDEX(挂机升级突破!$AQ$65:$AQ$85,卡牌消耗!L311)),"")</f>
        <v/>
      </c>
      <c r="R311" s="14" t="str">
        <f>IF(INDEX(挂机升级突破!$AR$65:$AR$85,卡牌消耗!L311)&gt;0,INDEX($G$2:$I$2,INDEX(挂机升级突破!$AR$65:$AR$85,卡牌消耗!L311))&amp;M311,"")</f>
        <v/>
      </c>
      <c r="S311" s="14" t="str">
        <f>IF(R311="","",INDEX(挂机升级突破!$AY$65:$BA$85,卡牌消耗!L311,INDEX(挂机升级突破!$AR$65:$AR$85,卡牌消耗!L311)))</f>
        <v/>
      </c>
      <c r="T311" s="14" t="str">
        <f>IF(INDEX(挂机升级突破!$AS$65:$AS$85,卡牌消耗!L311)&gt;0,"灵玉","")</f>
        <v/>
      </c>
      <c r="U311" s="14" t="str">
        <f>IF(INDEX(挂机升级突破!$AS$65:$AS$85,卡牌消耗!L311)&gt;0,INDEX(挂机升级突破!$BD$80:$BD$85,卡牌消耗!L311),"")</f>
        <v/>
      </c>
    </row>
    <row r="312" spans="9:21" ht="16.5" x14ac:dyDescent="0.2">
      <c r="I312" s="32">
        <v>275</v>
      </c>
      <c r="J312" s="14">
        <f t="shared" si="88"/>
        <v>1102014</v>
      </c>
      <c r="K312" s="14">
        <f t="shared" si="89"/>
        <v>3</v>
      </c>
      <c r="L312" s="14">
        <f t="shared" si="90"/>
        <v>2</v>
      </c>
      <c r="M312" s="14" t="str">
        <f t="shared" si="91"/>
        <v>蓝</v>
      </c>
      <c r="N312" s="14" t="str">
        <f t="shared" si="87"/>
        <v>金币</v>
      </c>
      <c r="O312" s="14">
        <f>IF(L312&gt;1,INDEX(挂机升级突破!$BG$49:$BG$69,卡牌消耗!L312),"")</f>
        <v>0</v>
      </c>
      <c r="P312" s="14" t="s">
        <v>252</v>
      </c>
      <c r="Q312" s="14">
        <f>ROUND(INDEX(挂机升级突破!$AT$65:$BA$85,卡牌消耗!$L312,MATCH(卡牌消耗!P312,挂机升级突破!$AT$63:$BC$63,0))*INDEX($B$5:$F$5,K312)/5,0)*5</f>
        <v>45</v>
      </c>
      <c r="R312" s="14"/>
      <c r="S312" s="14"/>
      <c r="T312" s="14" t="str">
        <f>IF(INDEX(挂机升级突破!$AS$65:$AS$85,卡牌消耗!L312)&gt;0,"灵玉","")</f>
        <v/>
      </c>
      <c r="U312" s="14" t="str">
        <f>IF(INDEX(挂机升级突破!$AS$65:$AS$85,卡牌消耗!L312)&gt;0,INDEX(挂机升级突破!$BD$80:$BD$85,卡牌消耗!L312),"")</f>
        <v/>
      </c>
    </row>
    <row r="313" spans="9:21" ht="16.5" x14ac:dyDescent="0.2">
      <c r="I313" s="32">
        <v>276</v>
      </c>
      <c r="J313" s="14">
        <f t="shared" si="88"/>
        <v>1102014</v>
      </c>
      <c r="K313" s="14">
        <f t="shared" si="89"/>
        <v>3</v>
      </c>
      <c r="L313" s="14">
        <f t="shared" si="90"/>
        <v>3</v>
      </c>
      <c r="M313" s="14" t="str">
        <f t="shared" si="91"/>
        <v>蓝</v>
      </c>
      <c r="N313" s="14" t="str">
        <f t="shared" si="87"/>
        <v>金币</v>
      </c>
      <c r="O313" s="14">
        <f>IF(L313&gt;1,INDEX(挂机升级突破!$BG$49:$BG$69,卡牌消耗!L313),"")</f>
        <v>0</v>
      </c>
      <c r="P313" s="14" t="s">
        <v>252</v>
      </c>
      <c r="Q313" s="14">
        <f>ROUND(INDEX(挂机升级突破!$AT$65:$BA$85,卡牌消耗!$L313,MATCH(卡牌消耗!P313,挂机升级突破!$AT$63:$BC$63,0))*INDEX($B$5:$F$5,K313)/5,0)*5</f>
        <v>60</v>
      </c>
      <c r="R313" s="14"/>
      <c r="S313" s="14"/>
      <c r="T313" s="14" t="str">
        <f>IF(INDEX(挂机升级突破!$AS$65:$AS$85,卡牌消耗!L313)&gt;0,"灵玉","")</f>
        <v/>
      </c>
      <c r="U313" s="14" t="str">
        <f>IF(INDEX(挂机升级突破!$AS$65:$AS$85,卡牌消耗!L313)&gt;0,INDEX(挂机升级突破!$BD$80:$BD$85,卡牌消耗!L313),"")</f>
        <v/>
      </c>
    </row>
    <row r="314" spans="9:21" ht="16.5" x14ac:dyDescent="0.2">
      <c r="I314" s="32">
        <v>277</v>
      </c>
      <c r="J314" s="14">
        <f t="shared" si="88"/>
        <v>1102014</v>
      </c>
      <c r="K314" s="14">
        <f t="shared" si="89"/>
        <v>3</v>
      </c>
      <c r="L314" s="14">
        <f t="shared" si="90"/>
        <v>4</v>
      </c>
      <c r="M314" s="14" t="str">
        <f t="shared" si="91"/>
        <v>蓝</v>
      </c>
      <c r="N314" s="14" t="str">
        <f t="shared" si="87"/>
        <v>金币</v>
      </c>
      <c r="O314" s="14">
        <f>IF(L314&gt;1,INDEX(挂机升级突破!$BG$49:$BG$69,卡牌消耗!L314),"")</f>
        <v>0</v>
      </c>
      <c r="P314" s="14" t="s">
        <v>253</v>
      </c>
      <c r="Q314" s="14">
        <f>ROUND(INDEX(挂机升级突破!$AT$65:$BA$85,卡牌消耗!$L314,MATCH(卡牌消耗!P314,挂机升级突破!$AT$63:$BC$63,0))*INDEX($B$5:$F$5,K314)/5,0)*5</f>
        <v>0</v>
      </c>
      <c r="R314" s="14"/>
      <c r="S314" s="14"/>
      <c r="T314" s="14" t="str">
        <f>IF(INDEX(挂机升级突破!$AS$65:$AS$85,卡牌消耗!L314)&gt;0,"灵玉","")</f>
        <v/>
      </c>
      <c r="U314" s="14" t="str">
        <f>IF(INDEX(挂机升级突破!$AS$65:$AS$85,卡牌消耗!L314)&gt;0,INDEX(挂机升级突破!$BD$80:$BD$85,卡牌消耗!L314),"")</f>
        <v/>
      </c>
    </row>
    <row r="315" spans="9:21" ht="16.5" x14ac:dyDescent="0.2">
      <c r="I315" s="32">
        <v>278</v>
      </c>
      <c r="J315" s="14">
        <f t="shared" si="88"/>
        <v>1102014</v>
      </c>
      <c r="K315" s="14">
        <f t="shared" si="89"/>
        <v>3</v>
      </c>
      <c r="L315" s="14">
        <f t="shared" si="90"/>
        <v>5</v>
      </c>
      <c r="M315" s="14" t="str">
        <f t="shared" si="91"/>
        <v>蓝</v>
      </c>
      <c r="N315" s="14" t="str">
        <f t="shared" si="87"/>
        <v>金币</v>
      </c>
      <c r="O315" s="14">
        <f>IF(L315&gt;1,INDEX(挂机升级突破!$BG$49:$BG$69,卡牌消耗!L315),"")</f>
        <v>0</v>
      </c>
      <c r="P315" s="14" t="s">
        <v>253</v>
      </c>
      <c r="Q315" s="14">
        <f>ROUND(INDEX(挂机升级突破!$AT$65:$BA$85,卡牌消耗!$L315,MATCH(卡牌消耗!P315,挂机升级突破!$AT$63:$BC$63,0))*INDEX($B$5:$F$5,K315)/5,0)*5</f>
        <v>0</v>
      </c>
      <c r="R315" s="14" t="s">
        <v>805</v>
      </c>
      <c r="S315" s="14">
        <f>ROUND(INDEX(挂机升级突破!$AT$65:$BC$85,L315,MATCH(R315,挂机升级突破!$AT$63:$BC$63,0))*INDEX($B$5:$F$5,K315)/5,0)*5</f>
        <v>0</v>
      </c>
      <c r="T315" s="14" t="str">
        <f>IF(INDEX(挂机升级突破!$AS$65:$AS$85,卡牌消耗!L315)&gt;0,"灵玉","")</f>
        <v/>
      </c>
      <c r="U315" s="14" t="str">
        <f>IF(INDEX(挂机升级突破!$AS$65:$AS$85,卡牌消耗!L315)&gt;0,INDEX(挂机升级突破!$BD$80:$BD$85,卡牌消耗!L315),"")</f>
        <v/>
      </c>
    </row>
    <row r="316" spans="9:21" ht="16.5" x14ac:dyDescent="0.2">
      <c r="I316" s="32">
        <v>279</v>
      </c>
      <c r="J316" s="14">
        <f t="shared" si="88"/>
        <v>1102014</v>
      </c>
      <c r="K316" s="14">
        <f t="shared" si="89"/>
        <v>3</v>
      </c>
      <c r="L316" s="14">
        <f t="shared" si="90"/>
        <v>6</v>
      </c>
      <c r="M316" s="14" t="str">
        <f t="shared" si="91"/>
        <v>蓝</v>
      </c>
      <c r="N316" s="14" t="str">
        <f t="shared" ref="N316:N379" si="92">IF(L316&gt;1,"金币","")</f>
        <v>金币</v>
      </c>
      <c r="O316" s="14">
        <f>IF(L316&gt;1,INDEX(挂机升级突破!$BG$49:$BG$69,卡牌消耗!L316),"")</f>
        <v>0</v>
      </c>
      <c r="P316" s="14" t="s">
        <v>253</v>
      </c>
      <c r="Q316" s="14">
        <f>ROUND(INDEX(挂机升级突破!$AT$65:$BA$85,卡牌消耗!$L316,MATCH(卡牌消耗!P316,挂机升级突破!$AT$63:$BC$63,0))*INDEX($B$5:$F$5,K316)/5,0)*5</f>
        <v>20</v>
      </c>
      <c r="R316" s="14" t="s">
        <v>805</v>
      </c>
      <c r="S316" s="14">
        <f>ROUND(INDEX(挂机升级突破!$AT$65:$BC$85,L316,MATCH(R316,挂机升级突破!$AT$63:$BC$63,0))*INDEX($B$5:$F$5,K316)/5,0)*5</f>
        <v>0</v>
      </c>
      <c r="T316" s="14" t="str">
        <f>IF(INDEX(挂机升级突破!$AS$65:$AS$85,卡牌消耗!L316)&gt;0,"灵玉","")</f>
        <v/>
      </c>
      <c r="U316" s="14" t="str">
        <f>IF(INDEX(挂机升级突破!$AS$65:$AS$85,卡牌消耗!L316)&gt;0,INDEX(挂机升级突破!$BD$80:$BD$85,卡牌消耗!L316),"")</f>
        <v/>
      </c>
    </row>
    <row r="317" spans="9:21" ht="16.5" x14ac:dyDescent="0.2">
      <c r="I317" s="32">
        <v>280</v>
      </c>
      <c r="J317" s="14">
        <f t="shared" si="88"/>
        <v>1102014</v>
      </c>
      <c r="K317" s="14">
        <f t="shared" si="89"/>
        <v>3</v>
      </c>
      <c r="L317" s="14">
        <f t="shared" si="90"/>
        <v>7</v>
      </c>
      <c r="M317" s="14" t="str">
        <f t="shared" si="91"/>
        <v>蓝</v>
      </c>
      <c r="N317" s="14" t="str">
        <f t="shared" si="92"/>
        <v>金币</v>
      </c>
      <c r="O317" s="14">
        <f>IF(L317&gt;1,INDEX(挂机升级突破!$BG$49:$BG$69,卡牌消耗!L317),"")</f>
        <v>0</v>
      </c>
      <c r="P317" s="14" t="s">
        <v>254</v>
      </c>
      <c r="Q317" s="14">
        <f>ROUND(INDEX(挂机升级突破!$AT$65:$BA$85,卡牌消耗!$L317,MATCH(卡牌消耗!P317,挂机升级突破!$AT$63:$BC$63,0))*INDEX($B$5:$F$5,K317)/5,0)*5</f>
        <v>0</v>
      </c>
      <c r="R317" s="14" t="s">
        <v>805</v>
      </c>
      <c r="S317" s="14">
        <f>ROUND(INDEX(挂机升级突破!$AT$65:$BC$85,L317,MATCH(R317,挂机升级突破!$AT$63:$BC$63,0))*INDEX($B$5:$F$5,K317)/5,0)*5</f>
        <v>0</v>
      </c>
      <c r="T317" s="14" t="str">
        <f>IF(INDEX(挂机升级突破!$AS$65:$AS$85,卡牌消耗!L317)&gt;0,"灵玉","")</f>
        <v/>
      </c>
      <c r="U317" s="14" t="str">
        <f>IF(INDEX(挂机升级突破!$AS$65:$AS$85,卡牌消耗!L317)&gt;0,INDEX(挂机升级突破!$BD$80:$BD$85,卡牌消耗!L317),"")</f>
        <v/>
      </c>
    </row>
    <row r="318" spans="9:21" ht="16.5" x14ac:dyDescent="0.2">
      <c r="I318" s="32">
        <v>281</v>
      </c>
      <c r="J318" s="14">
        <f t="shared" si="88"/>
        <v>1102014</v>
      </c>
      <c r="K318" s="14">
        <f t="shared" si="89"/>
        <v>3</v>
      </c>
      <c r="L318" s="14">
        <f t="shared" si="90"/>
        <v>8</v>
      </c>
      <c r="M318" s="14" t="str">
        <f t="shared" si="91"/>
        <v>蓝</v>
      </c>
      <c r="N318" s="14" t="str">
        <f t="shared" si="92"/>
        <v>金币</v>
      </c>
      <c r="O318" s="14">
        <f>IF(L318&gt;1,INDEX(挂机升级突破!$BG$49:$BG$69,卡牌消耗!L318),"")</f>
        <v>0</v>
      </c>
      <c r="P318" s="14" t="s">
        <v>254</v>
      </c>
      <c r="Q318" s="14">
        <f>ROUND(INDEX(挂机升级突破!$AT$65:$BA$85,卡牌消耗!$L318,MATCH(卡牌消耗!P318,挂机升级突破!$AT$63:$BC$63,0))*INDEX($B$5:$F$5,K318)/5,0)*5</f>
        <v>0</v>
      </c>
      <c r="R318" s="14" t="s">
        <v>805</v>
      </c>
      <c r="S318" s="14">
        <f>ROUND(INDEX(挂机升级突破!$AT$65:$BC$85,L318,MATCH(R318,挂机升级突破!$AT$63:$BC$63,0))*INDEX($B$5:$F$5,K318)/5,0)*5</f>
        <v>10</v>
      </c>
      <c r="T318" s="14" t="str">
        <f>IF(INDEX(挂机升级突破!$AS$65:$AS$85,卡牌消耗!L318)&gt;0,"灵玉","")</f>
        <v/>
      </c>
      <c r="U318" s="14" t="str">
        <f>IF(INDEX(挂机升级突破!$AS$65:$AS$85,卡牌消耗!L318)&gt;0,INDEX(挂机升级突破!$BD$80:$BD$85,卡牌消耗!L318),"")</f>
        <v/>
      </c>
    </row>
    <row r="319" spans="9:21" ht="16.5" x14ac:dyDescent="0.2">
      <c r="I319" s="32">
        <v>282</v>
      </c>
      <c r="J319" s="14">
        <f t="shared" si="88"/>
        <v>1102014</v>
      </c>
      <c r="K319" s="14">
        <f t="shared" si="89"/>
        <v>3</v>
      </c>
      <c r="L319" s="14">
        <f t="shared" si="90"/>
        <v>9</v>
      </c>
      <c r="M319" s="14" t="str">
        <f t="shared" si="91"/>
        <v>蓝</v>
      </c>
      <c r="N319" s="14" t="str">
        <f t="shared" si="92"/>
        <v>金币</v>
      </c>
      <c r="O319" s="14">
        <f>IF(L319&gt;1,INDEX(挂机升级突破!$BG$49:$BG$69,卡牌消耗!L319),"")</f>
        <v>0</v>
      </c>
      <c r="P319" s="14" t="s">
        <v>254</v>
      </c>
      <c r="Q319" s="14">
        <f>ROUND(INDEX(挂机升级突破!$AT$65:$BA$85,卡牌消耗!$L319,MATCH(卡牌消耗!P319,挂机升级突破!$AT$63:$BC$63,0))*INDEX($B$5:$F$5,K319)/5,0)*5</f>
        <v>0</v>
      </c>
      <c r="R319" s="14" t="s">
        <v>806</v>
      </c>
      <c r="S319" s="14">
        <f>ROUND(INDEX(挂机升级突破!$AT$65:$BC$85,L319,MATCH(R319,挂机升级突破!$AT$63:$BC$63,0))*INDEX($B$5:$F$5,K319)/5,0)*5</f>
        <v>0</v>
      </c>
      <c r="T319" s="14" t="str">
        <f>IF(INDEX(挂机升级突破!$AS$65:$AS$85,卡牌消耗!L319)&gt;0,"灵玉","")</f>
        <v/>
      </c>
      <c r="U319" s="14" t="str">
        <f>IF(INDEX(挂机升级突破!$AS$65:$AS$85,卡牌消耗!L319)&gt;0,INDEX(挂机升级突破!$BD$80:$BD$85,卡牌消耗!L319),"")</f>
        <v/>
      </c>
    </row>
    <row r="320" spans="9:21" ht="16.5" x14ac:dyDescent="0.2">
      <c r="I320" s="32">
        <v>283</v>
      </c>
      <c r="J320" s="14">
        <f t="shared" si="88"/>
        <v>1102014</v>
      </c>
      <c r="K320" s="14">
        <f t="shared" si="89"/>
        <v>3</v>
      </c>
      <c r="L320" s="14">
        <f t="shared" si="90"/>
        <v>10</v>
      </c>
      <c r="M320" s="14" t="str">
        <f t="shared" si="91"/>
        <v>蓝</v>
      </c>
      <c r="N320" s="14" t="str">
        <f t="shared" si="92"/>
        <v>金币</v>
      </c>
      <c r="O320" s="14">
        <f>IF(L320&gt;1,INDEX(挂机升级突破!$BG$49:$BG$69,卡牌消耗!L320),"")</f>
        <v>0</v>
      </c>
      <c r="P320" s="14" t="s">
        <v>254</v>
      </c>
      <c r="Q320" s="14">
        <f>ROUND(INDEX(挂机升级突破!$AT$65:$BA$85,卡牌消耗!$L320,MATCH(卡牌消耗!P320,挂机升级突破!$AT$63:$BC$63,0))*INDEX($B$5:$F$5,K320)/5,0)*5</f>
        <v>0</v>
      </c>
      <c r="R320" s="14" t="s">
        <v>806</v>
      </c>
      <c r="S320" s="14">
        <f>ROUND(INDEX(挂机升级突破!$AT$65:$BC$85,L320,MATCH(R320,挂机升级突破!$AT$63:$BC$63,0))*INDEX($B$5:$F$5,K320)/5,0)*5</f>
        <v>0</v>
      </c>
      <c r="T320" s="14" t="str">
        <f>IF(INDEX(挂机升级突破!$AS$65:$AS$85,卡牌消耗!L320)&gt;0,"灵玉","")</f>
        <v/>
      </c>
      <c r="U320" s="14" t="str">
        <f>IF(INDEX(挂机升级突破!$AS$65:$AS$85,卡牌消耗!L320)&gt;0,INDEX(挂机升级突破!$BD$80:$BD$85,卡牌消耗!L320),"")</f>
        <v/>
      </c>
    </row>
    <row r="321" spans="9:21" ht="16.5" x14ac:dyDescent="0.2">
      <c r="I321" s="32">
        <v>284</v>
      </c>
      <c r="J321" s="14">
        <f t="shared" si="88"/>
        <v>1102014</v>
      </c>
      <c r="K321" s="14">
        <f t="shared" si="89"/>
        <v>3</v>
      </c>
      <c r="L321" s="14">
        <f t="shared" si="90"/>
        <v>11</v>
      </c>
      <c r="M321" s="14" t="str">
        <f t="shared" si="91"/>
        <v>蓝</v>
      </c>
      <c r="N321" s="14" t="str">
        <f t="shared" si="92"/>
        <v>金币</v>
      </c>
      <c r="O321" s="14">
        <f>IF(L321&gt;1,INDEX(挂机升级突破!$BG$49:$BG$69,卡牌消耗!L321),"")</f>
        <v>0</v>
      </c>
      <c r="P321" s="14" t="s">
        <v>255</v>
      </c>
      <c r="Q321" s="14">
        <f>ROUND(INDEX(挂机升级突破!$AT$65:$BA$85,卡牌消耗!$L321,MATCH(卡牌消耗!P321,挂机升级突破!$AT$63:$BC$63,0))*INDEX($B$5:$F$5,K321)/5,0)*5</f>
        <v>0</v>
      </c>
      <c r="R321" s="14" t="s">
        <v>806</v>
      </c>
      <c r="S321" s="14">
        <f>ROUND(INDEX(挂机升级突破!$AT$65:$BC$85,L321,MATCH(R321,挂机升级突破!$AT$63:$BC$63,0))*INDEX($B$5:$F$5,K321)/5,0)*5</f>
        <v>0</v>
      </c>
      <c r="T321" s="14" t="str">
        <f>IF(INDEX(挂机升级突破!$AS$65:$AS$85,卡牌消耗!L321)&gt;0,"灵玉","")</f>
        <v/>
      </c>
      <c r="U321" s="14" t="str">
        <f>IF(INDEX(挂机升级突破!$AS$65:$AS$85,卡牌消耗!L321)&gt;0,INDEX(挂机升级突破!$BD$80:$BD$85,卡牌消耗!L321),"")</f>
        <v/>
      </c>
    </row>
    <row r="322" spans="9:21" ht="16.5" x14ac:dyDescent="0.2">
      <c r="I322" s="32">
        <v>285</v>
      </c>
      <c r="J322" s="14">
        <f t="shared" si="88"/>
        <v>1102014</v>
      </c>
      <c r="K322" s="14">
        <f t="shared" si="89"/>
        <v>3</v>
      </c>
      <c r="L322" s="14">
        <f t="shared" si="90"/>
        <v>12</v>
      </c>
      <c r="M322" s="14" t="str">
        <f t="shared" si="91"/>
        <v>蓝</v>
      </c>
      <c r="N322" s="14" t="str">
        <f t="shared" si="92"/>
        <v>金币</v>
      </c>
      <c r="O322" s="14">
        <f>IF(L322&gt;1,INDEX(挂机升级突破!$BG$49:$BG$69,卡牌消耗!L322),"")</f>
        <v>0</v>
      </c>
      <c r="P322" s="14" t="s">
        <v>255</v>
      </c>
      <c r="Q322" s="14">
        <f>ROUND(INDEX(挂机升级突破!$AT$65:$BA$85,卡牌消耗!$L322,MATCH(卡牌消耗!P322,挂机升级突破!$AT$63:$BC$63,0))*INDEX($B$5:$F$5,K322)/5,0)*5</f>
        <v>0</v>
      </c>
      <c r="R322" s="14" t="s">
        <v>806</v>
      </c>
      <c r="S322" s="14">
        <f>ROUND(INDEX(挂机升级突破!$AT$65:$BC$85,L322,MATCH(R322,挂机升级突破!$AT$63:$BC$63,0))*INDEX($B$5:$F$5,K322)/5,0)*5</f>
        <v>0</v>
      </c>
      <c r="T322" s="14" t="str">
        <f>IF(INDEX(挂机升级突破!$AS$65:$AS$85,卡牌消耗!L322)&gt;0,"灵玉","")</f>
        <v/>
      </c>
      <c r="U322" s="14" t="str">
        <f>IF(INDEX(挂机升级突破!$AS$65:$AS$85,卡牌消耗!L322)&gt;0,INDEX(挂机升级突破!$BD$80:$BD$85,卡牌消耗!L322),"")</f>
        <v/>
      </c>
    </row>
    <row r="323" spans="9:21" ht="16.5" x14ac:dyDescent="0.2">
      <c r="I323" s="32">
        <v>286</v>
      </c>
      <c r="J323" s="14">
        <f t="shared" si="88"/>
        <v>1102014</v>
      </c>
      <c r="K323" s="14">
        <f t="shared" si="89"/>
        <v>3</v>
      </c>
      <c r="L323" s="14">
        <f t="shared" si="90"/>
        <v>13</v>
      </c>
      <c r="M323" s="14" t="str">
        <f t="shared" si="91"/>
        <v>蓝</v>
      </c>
      <c r="N323" s="14" t="str">
        <f t="shared" si="92"/>
        <v>金币</v>
      </c>
      <c r="O323" s="14">
        <f>IF(L323&gt;1,INDEX(挂机升级突破!$BG$49:$BG$69,卡牌消耗!L323),"")</f>
        <v>0</v>
      </c>
      <c r="P323" s="14" t="s">
        <v>255</v>
      </c>
      <c r="Q323" s="14">
        <f>ROUND(INDEX(挂机升级突破!$AT$65:$BA$85,卡牌消耗!$L323,MATCH(卡牌消耗!P323,挂机升级突破!$AT$63:$BC$63,0))*INDEX($B$5:$F$5,K323)/5,0)*5</f>
        <v>0</v>
      </c>
      <c r="R323" s="14" t="s">
        <v>807</v>
      </c>
      <c r="S323" s="14">
        <f>ROUND(INDEX(挂机升级突破!$AT$65:$BC$85,L323,MATCH(R323,挂机升级突破!$AT$63:$BC$63,0))*INDEX($B$5:$F$5,K323)/5,0)*5</f>
        <v>0</v>
      </c>
      <c r="T323" s="14" t="str">
        <f>IF(INDEX(挂机升级突破!$AS$65:$AS$85,卡牌消耗!L323)&gt;0,"灵玉","")</f>
        <v/>
      </c>
      <c r="U323" s="14" t="str">
        <f>IF(INDEX(挂机升级突破!$AS$65:$AS$85,卡牌消耗!L323)&gt;0,INDEX(挂机升级突破!$BD$80:$BD$85,卡牌消耗!L323),"")</f>
        <v/>
      </c>
    </row>
    <row r="324" spans="9:21" ht="16.5" x14ac:dyDescent="0.2">
      <c r="I324" s="32">
        <v>287</v>
      </c>
      <c r="J324" s="14">
        <f t="shared" si="88"/>
        <v>1102014</v>
      </c>
      <c r="K324" s="14">
        <f t="shared" si="89"/>
        <v>3</v>
      </c>
      <c r="L324" s="14">
        <f t="shared" si="90"/>
        <v>14</v>
      </c>
      <c r="M324" s="14" t="str">
        <f t="shared" si="91"/>
        <v>蓝</v>
      </c>
      <c r="N324" s="14" t="str">
        <f t="shared" si="92"/>
        <v>金币</v>
      </c>
      <c r="O324" s="14">
        <f>IF(L324&gt;1,INDEX(挂机升级突破!$BG$49:$BG$69,卡牌消耗!L324),"")</f>
        <v>0</v>
      </c>
      <c r="P324" s="14" t="s">
        <v>255</v>
      </c>
      <c r="Q324" s="14">
        <f>ROUND(INDEX(挂机升级突破!$AT$65:$BA$85,卡牌消耗!$L324,MATCH(卡牌消耗!P324,挂机升级突破!$AT$63:$BC$63,0))*INDEX($B$5:$F$5,K324)/5,0)*5</f>
        <v>0</v>
      </c>
      <c r="R324" s="14" t="s">
        <v>807</v>
      </c>
      <c r="S324" s="14">
        <f>ROUND(INDEX(挂机升级突破!$AT$65:$BC$85,L324,MATCH(R324,挂机升级突破!$AT$63:$BC$63,0))*INDEX($B$5:$F$5,K324)/5,0)*5</f>
        <v>0</v>
      </c>
      <c r="T324" s="14" t="str">
        <f>IF(INDEX(挂机升级突破!$AS$65:$AS$85,卡牌消耗!L324)&gt;0,"灵玉","")</f>
        <v/>
      </c>
      <c r="U324" s="14" t="str">
        <f>IF(INDEX(挂机升级突破!$AS$65:$AS$85,卡牌消耗!L324)&gt;0,INDEX(挂机升级突破!$BD$80:$BD$85,卡牌消耗!L324),"")</f>
        <v/>
      </c>
    </row>
    <row r="325" spans="9:21" ht="16.5" x14ac:dyDescent="0.2">
      <c r="I325" s="32">
        <v>288</v>
      </c>
      <c r="J325" s="14">
        <f t="shared" si="88"/>
        <v>1102014</v>
      </c>
      <c r="K325" s="14">
        <f t="shared" si="89"/>
        <v>3</v>
      </c>
      <c r="L325" s="14">
        <f t="shared" si="90"/>
        <v>15</v>
      </c>
      <c r="M325" s="14" t="str">
        <f t="shared" si="91"/>
        <v>蓝</v>
      </c>
      <c r="N325" s="14" t="str">
        <f t="shared" si="92"/>
        <v>金币</v>
      </c>
      <c r="O325" s="14">
        <f>IF(L325&gt;1,INDEX(挂机升级突破!$BG$49:$BG$69,卡牌消耗!L325),"")</f>
        <v>0</v>
      </c>
      <c r="P325" s="14" t="s">
        <v>255</v>
      </c>
      <c r="Q325" s="14">
        <f>ROUND(INDEX(挂机升级突破!$AT$65:$BA$85,卡牌消耗!$L325,MATCH(卡牌消耗!P325,挂机升级突破!$AT$63:$BC$63,0))*INDEX($B$5:$F$5,K325)/5,0)*5</f>
        <v>0</v>
      </c>
      <c r="R325" s="14" t="s">
        <v>807</v>
      </c>
      <c r="S325" s="14">
        <f>ROUND(INDEX(挂机升级突破!$AT$65:$BC$85,L325,MATCH(R325,挂机升级突破!$AT$63:$BC$63,0))*INDEX($B$5:$F$5,K325)/5,0)*5</f>
        <v>0</v>
      </c>
      <c r="T325" s="14" t="str">
        <f>IF(INDEX(挂机升级突破!$AS$65:$AS$85,卡牌消耗!L325)&gt;0,"灵玉","")</f>
        <v/>
      </c>
      <c r="U325" s="14" t="str">
        <f>IF(INDEX(挂机升级突破!$AS$65:$AS$85,卡牌消耗!L325)&gt;0,INDEX(挂机升级突破!$BD$80:$BD$85,卡牌消耗!L325),"")</f>
        <v/>
      </c>
    </row>
    <row r="326" spans="9:21" ht="16.5" x14ac:dyDescent="0.2">
      <c r="I326" s="32">
        <v>289</v>
      </c>
      <c r="J326" s="14">
        <f t="shared" si="88"/>
        <v>1102014</v>
      </c>
      <c r="K326" s="14">
        <f t="shared" si="89"/>
        <v>3</v>
      </c>
      <c r="L326" s="14">
        <f t="shared" si="90"/>
        <v>16</v>
      </c>
      <c r="M326" s="14" t="str">
        <f t="shared" si="91"/>
        <v>蓝</v>
      </c>
      <c r="N326" s="14" t="str">
        <f t="shared" si="92"/>
        <v>金币</v>
      </c>
      <c r="O326" s="14">
        <f>IF(L326&gt;1,INDEX(挂机升级突破!$BG$49:$BG$69,卡牌消耗!L326),"")</f>
        <v>0</v>
      </c>
      <c r="P326" s="14" t="str">
        <f>IF(L326&gt;1,INDEX(价值概述!$A$4:$A$8,INDEX(挂机升级突破!$AQ$65:$AQ$85,卡牌消耗!L326)),"")</f>
        <v>紫色基础材料</v>
      </c>
      <c r="Q326" s="14">
        <f>ROUND(INDEX(挂机升级突破!$AT$65:$BA$85,卡牌消耗!$L326,MATCH(卡牌消耗!P326,挂机升级突破!$AT$63:$BC$63,0))*INDEX($B$5:$F$5,K326)/5,0)*5</f>
        <v>20</v>
      </c>
      <c r="R326" s="14" t="s">
        <v>807</v>
      </c>
      <c r="S326" s="14">
        <f>ROUND(INDEX(挂机升级突破!$AT$65:$BC$85,L326,MATCH(R326,挂机升级突破!$AT$63:$BC$63,0))*INDEX($B$5:$F$5,K326)/5,0)*5</f>
        <v>0</v>
      </c>
      <c r="T326" s="14" t="str">
        <f>IF(INDEX(挂机升级突破!$AS$65:$AS$85,卡牌消耗!L326)&gt;0,"灵玉","")</f>
        <v/>
      </c>
      <c r="U326" s="14" t="str">
        <f>IF(INDEX(挂机升级突破!$AS$65:$AS$85,卡牌消耗!L326)&gt;0,INDEX(挂机升级突破!$BD$80:$BD$85,卡牌消耗!L326),"")</f>
        <v/>
      </c>
    </row>
    <row r="327" spans="9:21" ht="16.5" x14ac:dyDescent="0.2">
      <c r="I327" s="32">
        <v>290</v>
      </c>
      <c r="J327" s="14">
        <f t="shared" si="88"/>
        <v>1102014</v>
      </c>
      <c r="K327" s="14">
        <f t="shared" si="89"/>
        <v>3</v>
      </c>
      <c r="L327" s="14">
        <f t="shared" si="90"/>
        <v>17</v>
      </c>
      <c r="M327" s="14" t="str">
        <f t="shared" si="91"/>
        <v>蓝</v>
      </c>
      <c r="N327" s="14" t="str">
        <f t="shared" si="92"/>
        <v>金币</v>
      </c>
      <c r="O327" s="14">
        <f>IF(L327&gt;1,INDEX(挂机升级突破!$BG$49:$BG$69,卡牌消耗!L327),"")</f>
        <v>0</v>
      </c>
      <c r="P327" s="14" t="str">
        <f>IF(L327&gt;1,INDEX(价值概述!$A$4:$A$8,INDEX(挂机升级突破!$AQ$65:$AQ$85,卡牌消耗!L327)),"")</f>
        <v>紫色基础材料</v>
      </c>
      <c r="Q327" s="14">
        <f>ROUND(INDEX(挂机升级突破!$AT$65:$BA$85,卡牌消耗!$L327,MATCH(卡牌消耗!P327,挂机升级突破!$AT$63:$BC$63,0))*INDEX($B$5:$F$5,K327)/5,0)*5</f>
        <v>35</v>
      </c>
      <c r="R327" s="14" t="s">
        <v>835</v>
      </c>
      <c r="S327" s="14">
        <f>ROUND(INDEX(挂机升级突破!$AT$65:$BC$85,L327,MATCH(R327,挂机升级突破!$AT$63:$BC$63,0))*INDEX($B$5:$F$5,K327)/5,0)*5</f>
        <v>0</v>
      </c>
      <c r="T327" s="14" t="s">
        <v>836</v>
      </c>
      <c r="U327" s="14">
        <f>ROUND(INDEX(挂机升级突破!$AT$65:$BC$85,L327,MATCH(T327,挂机升级突破!$AT$63:$BC$63,0))*INDEX($B$5:$F$5,K327)/5,0)*5</f>
        <v>0</v>
      </c>
    </row>
    <row r="328" spans="9:21" ht="16.5" x14ac:dyDescent="0.2">
      <c r="I328" s="32">
        <v>291</v>
      </c>
      <c r="J328" s="14">
        <f t="shared" si="88"/>
        <v>1102014</v>
      </c>
      <c r="K328" s="14">
        <f t="shared" si="89"/>
        <v>3</v>
      </c>
      <c r="L328" s="14">
        <f t="shared" si="90"/>
        <v>18</v>
      </c>
      <c r="M328" s="14" t="str">
        <f t="shared" si="91"/>
        <v>蓝</v>
      </c>
      <c r="N328" s="14" t="str">
        <f t="shared" si="92"/>
        <v>金币</v>
      </c>
      <c r="O328" s="14">
        <f>IF(L328&gt;1,INDEX(挂机升级突破!$BG$49:$BG$69,卡牌消耗!L328),"")</f>
        <v>0</v>
      </c>
      <c r="P328" s="14" t="str">
        <f>IF(L328&gt;1,INDEX(价值概述!$A$4:$A$8,INDEX(挂机升级突破!$AQ$65:$AQ$85,卡牌消耗!L328)),"")</f>
        <v>紫色基础材料</v>
      </c>
      <c r="Q328" s="14">
        <f>ROUND(INDEX(挂机升级突破!$AT$65:$BA$85,卡牌消耗!$L328,MATCH(卡牌消耗!P328,挂机升级突破!$AT$63:$BC$63,0))*INDEX($B$5:$F$5,K328)/5,0)*5</f>
        <v>35</v>
      </c>
      <c r="R328" s="14" t="s">
        <v>835</v>
      </c>
      <c r="S328" s="14">
        <f>ROUND(INDEX(挂机升级突破!$AT$65:$BC$85,L328,MATCH(R328,挂机升级突破!$AT$63:$BC$63,0))*INDEX($B$5:$F$5,K328)/5,0)*5</f>
        <v>0</v>
      </c>
      <c r="T328" s="14" t="s">
        <v>836</v>
      </c>
      <c r="U328" s="14">
        <f>ROUND(INDEX(挂机升级突破!$AT$65:$BC$85,L328,MATCH(T328,挂机升级突破!$AT$63:$BC$63,0))*INDEX($B$5:$F$5,K328)/5,0)*5</f>
        <v>0</v>
      </c>
    </row>
    <row r="329" spans="9:21" ht="16.5" x14ac:dyDescent="0.2">
      <c r="I329" s="32">
        <v>292</v>
      </c>
      <c r="J329" s="14">
        <f t="shared" si="88"/>
        <v>1102014</v>
      </c>
      <c r="K329" s="14">
        <f t="shared" si="89"/>
        <v>3</v>
      </c>
      <c r="L329" s="14">
        <f t="shared" si="90"/>
        <v>19</v>
      </c>
      <c r="M329" s="14" t="str">
        <f t="shared" si="91"/>
        <v>蓝</v>
      </c>
      <c r="N329" s="14" t="str">
        <f t="shared" si="92"/>
        <v>金币</v>
      </c>
      <c r="O329" s="14">
        <f>IF(L329&gt;1,INDEX(挂机升级突破!$BG$49:$BG$69,卡牌消耗!L329),"")</f>
        <v>0</v>
      </c>
      <c r="P329" s="14" t="str">
        <f>IF(L329&gt;1,INDEX(价值概述!$A$4:$A$8,INDEX(挂机升级突破!$AQ$65:$AQ$85,卡牌消耗!L329)),"")</f>
        <v>紫色基础材料</v>
      </c>
      <c r="Q329" s="14">
        <f>ROUND(INDEX(挂机升级突破!$AT$65:$BA$85,卡牌消耗!$L329,MATCH(卡牌消耗!P329,挂机升级突破!$AT$63:$BC$63,0))*INDEX($B$5:$F$5,K329)/5,0)*5</f>
        <v>35</v>
      </c>
      <c r="R329" s="14" t="s">
        <v>835</v>
      </c>
      <c r="S329" s="14">
        <f>ROUND(INDEX(挂机升级突破!$AT$65:$BC$85,L329,MATCH(R329,挂机升级突破!$AT$63:$BC$63,0))*INDEX($B$5:$F$5,K329)/5,0)*5</f>
        <v>0</v>
      </c>
      <c r="T329" s="14" t="s">
        <v>836</v>
      </c>
      <c r="U329" s="14">
        <f>ROUND(INDEX(挂机升级突破!$AT$65:$BC$85,L329,MATCH(T329,挂机升级突破!$AT$63:$BC$63,0))*INDEX($B$5:$F$5,K329)/5,0)*5</f>
        <v>0</v>
      </c>
    </row>
    <row r="330" spans="9:21" ht="16.5" x14ac:dyDescent="0.2">
      <c r="I330" s="32">
        <v>293</v>
      </c>
      <c r="J330" s="14">
        <f t="shared" si="88"/>
        <v>1102014</v>
      </c>
      <c r="K330" s="14">
        <f t="shared" si="89"/>
        <v>3</v>
      </c>
      <c r="L330" s="14">
        <f t="shared" si="90"/>
        <v>20</v>
      </c>
      <c r="M330" s="14" t="str">
        <f t="shared" si="91"/>
        <v>蓝</v>
      </c>
      <c r="N330" s="14" t="str">
        <f t="shared" si="92"/>
        <v>金币</v>
      </c>
      <c r="O330" s="14">
        <f>IF(L330&gt;1,INDEX(挂机升级突破!$BG$49:$BG$69,卡牌消耗!L330),"")</f>
        <v>0</v>
      </c>
      <c r="P330" s="14" t="str">
        <f>IF(L330&gt;1,INDEX(价值概述!$A$4:$A$8,INDEX(挂机升级突破!$AQ$65:$AQ$85,卡牌消耗!L330)),"")</f>
        <v>紫色基础材料</v>
      </c>
      <c r="Q330" s="14">
        <f>ROUND(INDEX(挂机升级突破!$AT$65:$BA$85,卡牌消耗!$L330,MATCH(卡牌消耗!P330,挂机升级突破!$AT$63:$BC$63,0))*INDEX($B$5:$F$5,K330)/5,0)*5</f>
        <v>55</v>
      </c>
      <c r="R330" s="14" t="s">
        <v>835</v>
      </c>
      <c r="S330" s="14">
        <f>ROUND(INDEX(挂机升级突破!$AT$65:$BC$85,L330,MATCH(R330,挂机升级突破!$AT$63:$BC$63,0))*INDEX($B$5:$F$5,K330)/5,0)*5</f>
        <v>0</v>
      </c>
      <c r="T330" s="14" t="s">
        <v>836</v>
      </c>
      <c r="U330" s="14">
        <f>ROUND(INDEX(挂机升级突破!$AT$65:$BC$85,L330,MATCH(T330,挂机升级突破!$AT$63:$BC$63,0))*INDEX($B$5:$F$5,K330)/5,0)*5</f>
        <v>0</v>
      </c>
    </row>
    <row r="331" spans="9:21" ht="16.5" x14ac:dyDescent="0.2">
      <c r="I331" s="32">
        <v>294</v>
      </c>
      <c r="J331" s="14">
        <f t="shared" si="88"/>
        <v>1102014</v>
      </c>
      <c r="K331" s="14">
        <f t="shared" si="89"/>
        <v>3</v>
      </c>
      <c r="L331" s="14">
        <f t="shared" si="90"/>
        <v>21</v>
      </c>
      <c r="M331" s="14" t="str">
        <f t="shared" si="91"/>
        <v>蓝</v>
      </c>
      <c r="N331" s="14" t="str">
        <f t="shared" si="92"/>
        <v>金币</v>
      </c>
      <c r="O331" s="14">
        <f>IF(L331&gt;1,INDEX(挂机升级突破!$BG$49:$BG$69,卡牌消耗!L331),"")</f>
        <v>0</v>
      </c>
      <c r="P331" s="14" t="str">
        <f>IF(L331&gt;1,INDEX(价值概述!$A$4:$A$8,INDEX(挂机升级突破!$AQ$65:$AQ$85,卡牌消耗!L331)),"")</f>
        <v>紫色基础材料</v>
      </c>
      <c r="Q331" s="14">
        <f>ROUND(INDEX(挂机升级突破!$AT$65:$BA$85,卡牌消耗!$L331,MATCH(卡牌消耗!P331,挂机升级突破!$AT$63:$BC$63,0))*INDEX($B$5:$F$5,K331)/5,0)*5</f>
        <v>55</v>
      </c>
      <c r="R331" s="14" t="s">
        <v>835</v>
      </c>
      <c r="S331" s="14">
        <f>ROUND(INDEX(挂机升级突破!$AT$65:$BC$85,L331,MATCH(R331,挂机升级突破!$AT$63:$BC$63,0))*INDEX($B$5:$F$5,K331)/5,0)*5</f>
        <v>0</v>
      </c>
      <c r="T331" s="14" t="s">
        <v>836</v>
      </c>
      <c r="U331" s="14">
        <f>ROUND(INDEX(挂机升级突破!$AT$65:$BC$85,L331,MATCH(T331,挂机升级突破!$AT$63:$BC$63,0))*INDEX($B$5:$F$5,K331)/5,0)*5</f>
        <v>0</v>
      </c>
    </row>
    <row r="332" spans="9:21" ht="16.5" x14ac:dyDescent="0.2">
      <c r="I332" s="32">
        <v>295</v>
      </c>
      <c r="J332" s="14">
        <f t="shared" si="88"/>
        <v>1102015</v>
      </c>
      <c r="K332" s="14">
        <f t="shared" si="89"/>
        <v>2</v>
      </c>
      <c r="L332" s="14">
        <f t="shared" si="90"/>
        <v>1</v>
      </c>
      <c r="M332" s="14" t="str">
        <f t="shared" si="91"/>
        <v>黄</v>
      </c>
      <c r="N332" s="14" t="str">
        <f t="shared" si="92"/>
        <v/>
      </c>
      <c r="O332" s="14" t="str">
        <f>IF(L332&gt;1,INDEX(挂机升级突破!$BG$49:$BG$69,卡牌消耗!L332),"")</f>
        <v/>
      </c>
      <c r="P332" s="14" t="str">
        <f>IF(L332&gt;1,INDEX(价值概述!$A$4:$A$8,INDEX(挂机升级突破!$AQ$65:$AQ$85,卡牌消耗!L332)),"")</f>
        <v/>
      </c>
      <c r="Q332" s="14" t="str">
        <f>IF(L332&gt;1,INDEX(挂机升级突破!$AT$65:$AX$85,卡牌消耗!L332,INDEX(挂机升级突破!$AQ$65:$AQ$85,卡牌消耗!L332)),"")</f>
        <v/>
      </c>
      <c r="R332" s="14" t="str">
        <f>IF(INDEX(挂机升级突破!$AR$65:$AR$85,卡牌消耗!L332)&gt;0,INDEX($G$2:$I$2,INDEX(挂机升级突破!$AR$65:$AR$85,卡牌消耗!L332))&amp;M332,"")</f>
        <v/>
      </c>
      <c r="S332" s="14" t="str">
        <f>IF(R332="","",INDEX(挂机升级突破!$AY$65:$BA$85,卡牌消耗!L332,INDEX(挂机升级突破!$AR$65:$AR$85,卡牌消耗!L332)))</f>
        <v/>
      </c>
      <c r="T332" s="14" t="str">
        <f>IF(INDEX(挂机升级突破!$AS$65:$AS$85,卡牌消耗!L332)&gt;0,"灵玉","")</f>
        <v/>
      </c>
      <c r="U332" s="14" t="str">
        <f>IF(INDEX(挂机升级突破!$AS$65:$AS$85,卡牌消耗!L332)&gt;0,INDEX(挂机升级突破!$BD$80:$BD$85,卡牌消耗!L332),"")</f>
        <v/>
      </c>
    </row>
    <row r="333" spans="9:21" ht="16.5" x14ac:dyDescent="0.2">
      <c r="I333" s="32">
        <v>296</v>
      </c>
      <c r="J333" s="14">
        <f t="shared" si="88"/>
        <v>1102015</v>
      </c>
      <c r="K333" s="14">
        <f t="shared" si="89"/>
        <v>2</v>
      </c>
      <c r="L333" s="14">
        <f t="shared" si="90"/>
        <v>2</v>
      </c>
      <c r="M333" s="14" t="str">
        <f t="shared" si="91"/>
        <v>黄</v>
      </c>
      <c r="N333" s="14" t="str">
        <f t="shared" si="92"/>
        <v>金币</v>
      </c>
      <c r="O333" s="14">
        <f>IF(L333&gt;1,INDEX(挂机升级突破!$BG$49:$BG$69,卡牌消耗!L333),"")</f>
        <v>0</v>
      </c>
      <c r="P333" s="14" t="s">
        <v>252</v>
      </c>
      <c r="Q333" s="14">
        <f>ROUND(INDEX(挂机升级突破!$AT$65:$BA$85,卡牌消耗!$L333,MATCH(卡牌消耗!P333,挂机升级突破!$AT$63:$BC$63,0))*INDEX($B$5:$F$5,K333)/5,0)*5</f>
        <v>35</v>
      </c>
      <c r="R333" s="14"/>
      <c r="S333" s="14"/>
      <c r="T333" s="14" t="str">
        <f>IF(INDEX(挂机升级突破!$AS$65:$AS$85,卡牌消耗!L333)&gt;0,"灵玉","")</f>
        <v/>
      </c>
      <c r="U333" s="14" t="str">
        <f>IF(INDEX(挂机升级突破!$AS$65:$AS$85,卡牌消耗!L333)&gt;0,INDEX(挂机升级突破!$BD$80:$BD$85,卡牌消耗!L333),"")</f>
        <v/>
      </c>
    </row>
    <row r="334" spans="9:21" ht="16.5" x14ac:dyDescent="0.2">
      <c r="I334" s="32">
        <v>297</v>
      </c>
      <c r="J334" s="14">
        <f t="shared" si="88"/>
        <v>1102015</v>
      </c>
      <c r="K334" s="14">
        <f t="shared" si="89"/>
        <v>2</v>
      </c>
      <c r="L334" s="14">
        <f t="shared" si="90"/>
        <v>3</v>
      </c>
      <c r="M334" s="14" t="str">
        <f t="shared" si="91"/>
        <v>黄</v>
      </c>
      <c r="N334" s="14" t="str">
        <f t="shared" si="92"/>
        <v>金币</v>
      </c>
      <c r="O334" s="14">
        <f>IF(L334&gt;1,INDEX(挂机升级突破!$BG$49:$BG$69,卡牌消耗!L334),"")</f>
        <v>0</v>
      </c>
      <c r="P334" s="14" t="s">
        <v>252</v>
      </c>
      <c r="Q334" s="14">
        <f>ROUND(INDEX(挂机升级突破!$AT$65:$BA$85,卡牌消耗!$L334,MATCH(卡牌消耗!P334,挂机升级突破!$AT$63:$BC$63,0))*INDEX($B$5:$F$5,K334)/5,0)*5</f>
        <v>50</v>
      </c>
      <c r="R334" s="14"/>
      <c r="S334" s="14"/>
      <c r="T334" s="14" t="str">
        <f>IF(INDEX(挂机升级突破!$AS$65:$AS$85,卡牌消耗!L334)&gt;0,"灵玉","")</f>
        <v/>
      </c>
      <c r="U334" s="14" t="str">
        <f>IF(INDEX(挂机升级突破!$AS$65:$AS$85,卡牌消耗!L334)&gt;0,INDEX(挂机升级突破!$BD$80:$BD$85,卡牌消耗!L334),"")</f>
        <v/>
      </c>
    </row>
    <row r="335" spans="9:21" ht="16.5" x14ac:dyDescent="0.2">
      <c r="I335" s="32">
        <v>298</v>
      </c>
      <c r="J335" s="14">
        <f t="shared" si="88"/>
        <v>1102015</v>
      </c>
      <c r="K335" s="14">
        <f t="shared" si="89"/>
        <v>2</v>
      </c>
      <c r="L335" s="14">
        <f t="shared" si="90"/>
        <v>4</v>
      </c>
      <c r="M335" s="14" t="str">
        <f t="shared" si="91"/>
        <v>黄</v>
      </c>
      <c r="N335" s="14" t="str">
        <f t="shared" si="92"/>
        <v>金币</v>
      </c>
      <c r="O335" s="14">
        <f>IF(L335&gt;1,INDEX(挂机升级突破!$BG$49:$BG$69,卡牌消耗!L335),"")</f>
        <v>0</v>
      </c>
      <c r="P335" s="14" t="s">
        <v>253</v>
      </c>
      <c r="Q335" s="14">
        <f>ROUND(INDEX(挂机升级突破!$AT$65:$BA$85,卡牌消耗!$L335,MATCH(卡牌消耗!P335,挂机升级突破!$AT$63:$BC$63,0))*INDEX($B$5:$F$5,K335)/5,0)*5</f>
        <v>0</v>
      </c>
      <c r="R335" s="14"/>
      <c r="S335" s="14"/>
      <c r="T335" s="14" t="str">
        <f>IF(INDEX(挂机升级突破!$AS$65:$AS$85,卡牌消耗!L335)&gt;0,"灵玉","")</f>
        <v/>
      </c>
      <c r="U335" s="14" t="str">
        <f>IF(INDEX(挂机升级突破!$AS$65:$AS$85,卡牌消耗!L335)&gt;0,INDEX(挂机升级突破!$BD$80:$BD$85,卡牌消耗!L335),"")</f>
        <v/>
      </c>
    </row>
    <row r="336" spans="9:21" ht="16.5" x14ac:dyDescent="0.2">
      <c r="I336" s="32">
        <v>299</v>
      </c>
      <c r="J336" s="14">
        <f t="shared" si="88"/>
        <v>1102015</v>
      </c>
      <c r="K336" s="14">
        <f t="shared" si="89"/>
        <v>2</v>
      </c>
      <c r="L336" s="14">
        <f t="shared" si="90"/>
        <v>5</v>
      </c>
      <c r="M336" s="14" t="str">
        <f t="shared" si="91"/>
        <v>黄</v>
      </c>
      <c r="N336" s="14" t="str">
        <f t="shared" si="92"/>
        <v>金币</v>
      </c>
      <c r="O336" s="14">
        <f>IF(L336&gt;1,INDEX(挂机升级突破!$BG$49:$BG$69,卡牌消耗!L336),"")</f>
        <v>0</v>
      </c>
      <c r="P336" s="14" t="s">
        <v>253</v>
      </c>
      <c r="Q336" s="14">
        <f>ROUND(INDEX(挂机升级突破!$AT$65:$BA$85,卡牌消耗!$L336,MATCH(卡牌消耗!P336,挂机升级突破!$AT$63:$BC$63,0))*INDEX($B$5:$F$5,K336)/5,0)*5</f>
        <v>0</v>
      </c>
      <c r="R336" s="14" t="s">
        <v>805</v>
      </c>
      <c r="S336" s="14">
        <f>ROUND(INDEX(挂机升级突破!$AT$65:$BC$85,L336,MATCH(R336,挂机升级突破!$AT$63:$BC$63,0))*INDEX($B$5:$F$5,K336)/5,0)*5</f>
        <v>0</v>
      </c>
      <c r="T336" s="14" t="str">
        <f>IF(INDEX(挂机升级突破!$AS$65:$AS$85,卡牌消耗!L336)&gt;0,"灵玉","")</f>
        <v/>
      </c>
      <c r="U336" s="14" t="str">
        <f>IF(INDEX(挂机升级突破!$AS$65:$AS$85,卡牌消耗!L336)&gt;0,INDEX(挂机升级突破!$BD$80:$BD$85,卡牌消耗!L336),"")</f>
        <v/>
      </c>
    </row>
    <row r="337" spans="9:45" ht="16.5" x14ac:dyDescent="0.2">
      <c r="I337" s="32">
        <v>300</v>
      </c>
      <c r="J337" s="14">
        <f t="shared" si="88"/>
        <v>1102015</v>
      </c>
      <c r="K337" s="14">
        <f t="shared" si="89"/>
        <v>2</v>
      </c>
      <c r="L337" s="14">
        <f t="shared" si="90"/>
        <v>6</v>
      </c>
      <c r="M337" s="14" t="str">
        <f t="shared" si="91"/>
        <v>黄</v>
      </c>
      <c r="N337" s="14" t="str">
        <f t="shared" si="92"/>
        <v>金币</v>
      </c>
      <c r="O337" s="14">
        <f>IF(L337&gt;1,INDEX(挂机升级突破!$BG$49:$BG$69,卡牌消耗!L337),"")</f>
        <v>0</v>
      </c>
      <c r="P337" s="14" t="s">
        <v>253</v>
      </c>
      <c r="Q337" s="14">
        <f>ROUND(INDEX(挂机升级突破!$AT$65:$BA$85,卡牌消耗!$L337,MATCH(卡牌消耗!P337,挂机升级突破!$AT$63:$BC$63,0))*INDEX($B$5:$F$5,K337)/5,0)*5</f>
        <v>15</v>
      </c>
      <c r="R337" s="14" t="s">
        <v>805</v>
      </c>
      <c r="S337" s="14">
        <f>ROUND(INDEX(挂机升级突破!$AT$65:$BC$85,L337,MATCH(R337,挂机升级突破!$AT$63:$BC$63,0))*INDEX($B$5:$F$5,K337)/5,0)*5</f>
        <v>0</v>
      </c>
      <c r="T337" s="14" t="str">
        <f>IF(INDEX(挂机升级突破!$AS$65:$AS$85,卡牌消耗!L337)&gt;0,"灵玉","")</f>
        <v/>
      </c>
      <c r="U337" s="14" t="str">
        <f>IF(INDEX(挂机升级突破!$AS$65:$AS$85,卡牌消耗!L337)&gt;0,INDEX(挂机升级突破!$BD$80:$BD$85,卡牌消耗!L337),"")</f>
        <v/>
      </c>
    </row>
    <row r="338" spans="9:45" ht="16.5" x14ac:dyDescent="0.2">
      <c r="I338" s="32">
        <v>301</v>
      </c>
      <c r="J338" s="14">
        <f t="shared" si="88"/>
        <v>1102015</v>
      </c>
      <c r="K338" s="14">
        <f t="shared" si="89"/>
        <v>2</v>
      </c>
      <c r="L338" s="14">
        <f t="shared" si="90"/>
        <v>7</v>
      </c>
      <c r="M338" s="14" t="str">
        <f t="shared" si="91"/>
        <v>黄</v>
      </c>
      <c r="N338" s="14" t="str">
        <f t="shared" si="92"/>
        <v>金币</v>
      </c>
      <c r="O338" s="14">
        <f>IF(L338&gt;1,INDEX(挂机升级突破!$BG$49:$BG$69,卡牌消耗!L338),"")</f>
        <v>0</v>
      </c>
      <c r="P338" s="14" t="s">
        <v>254</v>
      </c>
      <c r="Q338" s="14">
        <f>ROUND(INDEX(挂机升级突破!$AT$65:$BA$85,卡牌消耗!$L338,MATCH(卡牌消耗!P338,挂机升级突破!$AT$63:$BC$63,0))*INDEX($B$5:$F$5,K338)/5,0)*5</f>
        <v>0</v>
      </c>
      <c r="R338" s="14" t="s">
        <v>805</v>
      </c>
      <c r="S338" s="14">
        <f>ROUND(INDEX(挂机升级突破!$AT$65:$BC$85,L338,MATCH(R338,挂机升级突破!$AT$63:$BC$63,0))*INDEX($B$5:$F$5,K338)/5,0)*5</f>
        <v>0</v>
      </c>
      <c r="T338" s="14" t="str">
        <f>IF(INDEX(挂机升级突破!$AS$65:$AS$85,卡牌消耗!L338)&gt;0,"灵玉","")</f>
        <v/>
      </c>
      <c r="U338" s="14" t="str">
        <f>IF(INDEX(挂机升级突破!$AS$65:$AS$85,卡牌消耗!L338)&gt;0,INDEX(挂机升级突破!$BD$80:$BD$85,卡牌消耗!L338),"")</f>
        <v/>
      </c>
    </row>
    <row r="339" spans="9:45" ht="16.5" x14ac:dyDescent="0.2">
      <c r="I339" s="32">
        <v>302</v>
      </c>
      <c r="J339" s="14">
        <f t="shared" si="88"/>
        <v>1102015</v>
      </c>
      <c r="K339" s="14">
        <f t="shared" si="89"/>
        <v>2</v>
      </c>
      <c r="L339" s="14">
        <f t="shared" si="90"/>
        <v>8</v>
      </c>
      <c r="M339" s="14" t="str">
        <f t="shared" si="91"/>
        <v>黄</v>
      </c>
      <c r="N339" s="14" t="str">
        <f t="shared" si="92"/>
        <v>金币</v>
      </c>
      <c r="O339" s="14">
        <f>IF(L339&gt;1,INDEX(挂机升级突破!$BG$49:$BG$69,卡牌消耗!L339),"")</f>
        <v>0</v>
      </c>
      <c r="P339" s="14" t="s">
        <v>254</v>
      </c>
      <c r="Q339" s="14">
        <f>ROUND(INDEX(挂机升级突破!$AT$65:$BA$85,卡牌消耗!$L339,MATCH(卡牌消耗!P339,挂机升级突破!$AT$63:$BC$63,0))*INDEX($B$5:$F$5,K339)/5,0)*5</f>
        <v>0</v>
      </c>
      <c r="R339" s="14" t="s">
        <v>805</v>
      </c>
      <c r="S339" s="14">
        <f>ROUND(INDEX(挂机升级突破!$AT$65:$BC$85,L339,MATCH(R339,挂机升级突破!$AT$63:$BC$63,0))*INDEX($B$5:$F$5,K339)/5,0)*5</f>
        <v>5</v>
      </c>
      <c r="T339" s="14" t="str">
        <f>IF(INDEX(挂机升级突破!$AS$65:$AS$85,卡牌消耗!L339)&gt;0,"灵玉","")</f>
        <v/>
      </c>
      <c r="U339" s="14" t="str">
        <f>IF(INDEX(挂机升级突破!$AS$65:$AS$85,卡牌消耗!L339)&gt;0,INDEX(挂机升级突破!$BD$80:$BD$85,卡牌消耗!L339),"")</f>
        <v/>
      </c>
    </row>
    <row r="340" spans="9:45" ht="16.5" x14ac:dyDescent="0.2">
      <c r="I340" s="32">
        <v>303</v>
      </c>
      <c r="J340" s="14">
        <f t="shared" si="88"/>
        <v>1102015</v>
      </c>
      <c r="K340" s="14">
        <f t="shared" si="89"/>
        <v>2</v>
      </c>
      <c r="L340" s="14">
        <f t="shared" si="90"/>
        <v>9</v>
      </c>
      <c r="M340" s="14" t="str">
        <f t="shared" si="91"/>
        <v>黄</v>
      </c>
      <c r="N340" s="14" t="str">
        <f t="shared" si="92"/>
        <v>金币</v>
      </c>
      <c r="O340" s="14">
        <f>IF(L340&gt;1,INDEX(挂机升级突破!$BG$49:$BG$69,卡牌消耗!L340),"")</f>
        <v>0</v>
      </c>
      <c r="P340" s="14" t="s">
        <v>254</v>
      </c>
      <c r="Q340" s="14">
        <f>ROUND(INDEX(挂机升级突破!$AT$65:$BA$85,卡牌消耗!$L340,MATCH(卡牌消耗!P340,挂机升级突破!$AT$63:$BC$63,0))*INDEX($B$5:$F$5,K340)/5,0)*5</f>
        <v>0</v>
      </c>
      <c r="R340" s="14" t="s">
        <v>806</v>
      </c>
      <c r="S340" s="14">
        <f>ROUND(INDEX(挂机升级突破!$AT$65:$BC$85,L340,MATCH(R340,挂机升级突破!$AT$63:$BC$63,0))*INDEX($B$5:$F$5,K340)/5,0)*5</f>
        <v>0</v>
      </c>
      <c r="T340" s="14" t="str">
        <f>IF(INDEX(挂机升级突破!$AS$65:$AS$85,卡牌消耗!L340)&gt;0,"灵玉","")</f>
        <v/>
      </c>
      <c r="U340" s="14" t="str">
        <f>IF(INDEX(挂机升级突破!$AS$65:$AS$85,卡牌消耗!L340)&gt;0,INDEX(挂机升级突破!$BD$80:$BD$85,卡牌消耗!L340),"")</f>
        <v/>
      </c>
    </row>
    <row r="341" spans="9:45" ht="16.5" x14ac:dyDescent="0.2">
      <c r="I341" s="32">
        <v>304</v>
      </c>
      <c r="J341" s="14">
        <f t="shared" si="88"/>
        <v>1102015</v>
      </c>
      <c r="K341" s="14">
        <f t="shared" si="89"/>
        <v>2</v>
      </c>
      <c r="L341" s="14">
        <f t="shared" si="90"/>
        <v>10</v>
      </c>
      <c r="M341" s="14" t="str">
        <f t="shared" si="91"/>
        <v>黄</v>
      </c>
      <c r="N341" s="14" t="str">
        <f t="shared" si="92"/>
        <v>金币</v>
      </c>
      <c r="O341" s="14">
        <f>IF(L341&gt;1,INDEX(挂机升级突破!$BG$49:$BG$69,卡牌消耗!L341),"")</f>
        <v>0</v>
      </c>
      <c r="P341" s="14" t="s">
        <v>254</v>
      </c>
      <c r="Q341" s="14">
        <f>ROUND(INDEX(挂机升级突破!$AT$65:$BA$85,卡牌消耗!$L341,MATCH(卡牌消耗!P341,挂机升级突破!$AT$63:$BC$63,0))*INDEX($B$5:$F$5,K341)/5,0)*5</f>
        <v>0</v>
      </c>
      <c r="R341" s="14" t="s">
        <v>806</v>
      </c>
      <c r="S341" s="14">
        <f>ROUND(INDEX(挂机升级突破!$AT$65:$BC$85,L341,MATCH(R341,挂机升级突破!$AT$63:$BC$63,0))*INDEX($B$5:$F$5,K341)/5,0)*5</f>
        <v>0</v>
      </c>
      <c r="T341" s="14" t="str">
        <f>IF(INDEX(挂机升级突破!$AS$65:$AS$85,卡牌消耗!L341)&gt;0,"灵玉","")</f>
        <v/>
      </c>
      <c r="U341" s="14" t="str">
        <f>IF(INDEX(挂机升级突破!$AS$65:$AS$85,卡牌消耗!L341)&gt;0,INDEX(挂机升级突破!$BD$80:$BD$85,卡牌消耗!L341),"")</f>
        <v/>
      </c>
    </row>
    <row r="342" spans="9:45" ht="16.5" x14ac:dyDescent="0.2">
      <c r="I342" s="32">
        <v>305</v>
      </c>
      <c r="J342" s="14">
        <f t="shared" si="88"/>
        <v>1102015</v>
      </c>
      <c r="K342" s="14">
        <f t="shared" si="89"/>
        <v>2</v>
      </c>
      <c r="L342" s="14">
        <f t="shared" si="90"/>
        <v>11</v>
      </c>
      <c r="M342" s="14" t="str">
        <f t="shared" si="91"/>
        <v>黄</v>
      </c>
      <c r="N342" s="14" t="str">
        <f t="shared" si="92"/>
        <v>金币</v>
      </c>
      <c r="O342" s="14">
        <f>IF(L342&gt;1,INDEX(挂机升级突破!$BG$49:$BG$69,卡牌消耗!L342),"")</f>
        <v>0</v>
      </c>
      <c r="P342" s="14" t="s">
        <v>255</v>
      </c>
      <c r="Q342" s="14">
        <f>ROUND(INDEX(挂机升级突破!$AT$65:$BA$85,卡牌消耗!$L342,MATCH(卡牌消耗!P342,挂机升级突破!$AT$63:$BC$63,0))*INDEX($B$5:$F$5,K342)/5,0)*5</f>
        <v>0</v>
      </c>
      <c r="R342" s="14" t="s">
        <v>806</v>
      </c>
      <c r="S342" s="14">
        <f>ROUND(INDEX(挂机升级突破!$AT$65:$BC$85,L342,MATCH(R342,挂机升级突破!$AT$63:$BC$63,0))*INDEX($B$5:$F$5,K342)/5,0)*5</f>
        <v>0</v>
      </c>
      <c r="T342" s="14" t="str">
        <f>IF(INDEX(挂机升级突破!$AS$65:$AS$85,卡牌消耗!L342)&gt;0,"灵玉","")</f>
        <v/>
      </c>
      <c r="U342" s="14" t="str">
        <f>IF(INDEX(挂机升级突破!$AS$65:$AS$85,卡牌消耗!L342)&gt;0,INDEX(挂机升级突破!$BD$80:$BD$85,卡牌消耗!L342),"")</f>
        <v/>
      </c>
    </row>
    <row r="343" spans="9:45" ht="16.5" x14ac:dyDescent="0.2">
      <c r="I343" s="32">
        <v>306</v>
      </c>
      <c r="J343" s="14">
        <f t="shared" si="88"/>
        <v>1102015</v>
      </c>
      <c r="K343" s="14">
        <f t="shared" si="89"/>
        <v>2</v>
      </c>
      <c r="L343" s="14">
        <f t="shared" si="90"/>
        <v>12</v>
      </c>
      <c r="M343" s="14" t="str">
        <f t="shared" si="91"/>
        <v>黄</v>
      </c>
      <c r="N343" s="14" t="str">
        <f t="shared" si="92"/>
        <v>金币</v>
      </c>
      <c r="O343" s="14">
        <f>IF(L343&gt;1,INDEX(挂机升级突破!$BG$49:$BG$69,卡牌消耗!L343),"")</f>
        <v>0</v>
      </c>
      <c r="P343" s="14" t="s">
        <v>255</v>
      </c>
      <c r="Q343" s="14">
        <f>ROUND(INDEX(挂机升级突破!$AT$65:$BA$85,卡牌消耗!$L343,MATCH(卡牌消耗!P343,挂机升级突破!$AT$63:$BC$63,0))*INDEX($B$5:$F$5,K343)/5,0)*5</f>
        <v>0</v>
      </c>
      <c r="R343" s="14" t="s">
        <v>806</v>
      </c>
      <c r="S343" s="14">
        <f>ROUND(INDEX(挂机升级突破!$AT$65:$BC$85,L343,MATCH(R343,挂机升级突破!$AT$63:$BC$63,0))*INDEX($B$5:$F$5,K343)/5,0)*5</f>
        <v>0</v>
      </c>
      <c r="T343" s="14" t="str">
        <f>IF(INDEX(挂机升级突破!$AS$65:$AS$85,卡牌消耗!L343)&gt;0,"灵玉","")</f>
        <v/>
      </c>
      <c r="U343" s="14" t="str">
        <f>IF(INDEX(挂机升级突破!$AS$65:$AS$85,卡牌消耗!L343)&gt;0,INDEX(挂机升级突破!$BD$80:$BD$85,卡牌消耗!L343),"")</f>
        <v/>
      </c>
    </row>
    <row r="344" spans="9:45" ht="16.5" x14ac:dyDescent="0.2">
      <c r="I344" s="32">
        <v>307</v>
      </c>
      <c r="J344" s="14">
        <f t="shared" si="88"/>
        <v>1102015</v>
      </c>
      <c r="K344" s="14">
        <f t="shared" si="89"/>
        <v>2</v>
      </c>
      <c r="L344" s="14">
        <f t="shared" si="90"/>
        <v>13</v>
      </c>
      <c r="M344" s="14" t="str">
        <f t="shared" si="91"/>
        <v>黄</v>
      </c>
      <c r="N344" s="14" t="str">
        <f t="shared" si="92"/>
        <v>金币</v>
      </c>
      <c r="O344" s="14">
        <f>IF(L344&gt;1,INDEX(挂机升级突破!$BG$49:$BG$69,卡牌消耗!L344),"")</f>
        <v>0</v>
      </c>
      <c r="P344" s="14" t="s">
        <v>255</v>
      </c>
      <c r="Q344" s="14">
        <f>ROUND(INDEX(挂机升级突破!$AT$65:$BA$85,卡牌消耗!$L344,MATCH(卡牌消耗!P344,挂机升级突破!$AT$63:$BC$63,0))*INDEX($B$5:$F$5,K344)/5,0)*5</f>
        <v>0</v>
      </c>
      <c r="R344" s="14" t="s">
        <v>807</v>
      </c>
      <c r="S344" s="14">
        <f>ROUND(INDEX(挂机升级突破!$AT$65:$BC$85,L344,MATCH(R344,挂机升级突破!$AT$63:$BC$63,0))*INDEX($B$5:$F$5,K344)/5,0)*5</f>
        <v>0</v>
      </c>
      <c r="T344" s="14" t="str">
        <f>IF(INDEX(挂机升级突破!$AS$65:$AS$85,卡牌消耗!L344)&gt;0,"灵玉","")</f>
        <v/>
      </c>
      <c r="U344" s="14" t="str">
        <f>IF(INDEX(挂机升级突破!$AS$65:$AS$85,卡牌消耗!L344)&gt;0,INDEX(挂机升级突破!$BD$80:$BD$85,卡牌消耗!L344),"")</f>
        <v/>
      </c>
    </row>
    <row r="345" spans="9:45" ht="16.5" x14ac:dyDescent="0.2">
      <c r="I345" s="32">
        <v>308</v>
      </c>
      <c r="J345" s="14">
        <f t="shared" si="88"/>
        <v>1102015</v>
      </c>
      <c r="K345" s="14">
        <f t="shared" si="89"/>
        <v>2</v>
      </c>
      <c r="L345" s="14">
        <f t="shared" si="90"/>
        <v>14</v>
      </c>
      <c r="M345" s="14" t="str">
        <f t="shared" si="91"/>
        <v>黄</v>
      </c>
      <c r="N345" s="14" t="str">
        <f t="shared" si="92"/>
        <v>金币</v>
      </c>
      <c r="O345" s="14">
        <f>IF(L345&gt;1,INDEX(挂机升级突破!$BG$49:$BG$69,卡牌消耗!L345),"")</f>
        <v>0</v>
      </c>
      <c r="P345" s="14" t="s">
        <v>255</v>
      </c>
      <c r="Q345" s="14">
        <f>ROUND(INDEX(挂机升级突破!$AT$65:$BA$85,卡牌消耗!$L345,MATCH(卡牌消耗!P345,挂机升级突破!$AT$63:$BC$63,0))*INDEX($B$5:$F$5,K345)/5,0)*5</f>
        <v>0</v>
      </c>
      <c r="R345" s="14" t="s">
        <v>807</v>
      </c>
      <c r="S345" s="14">
        <f>ROUND(INDEX(挂机升级突破!$AT$65:$BC$85,L345,MATCH(R345,挂机升级突破!$AT$63:$BC$63,0))*INDEX($B$5:$F$5,K345)/5,0)*5</f>
        <v>0</v>
      </c>
      <c r="T345" s="14" t="str">
        <f>IF(INDEX(挂机升级突破!$AS$65:$AS$85,卡牌消耗!L345)&gt;0,"灵玉","")</f>
        <v/>
      </c>
      <c r="U345" s="14" t="str">
        <f>IF(INDEX(挂机升级突破!$AS$65:$AS$85,卡牌消耗!L345)&gt;0,INDEX(挂机升级突破!$BD$80:$BD$85,卡牌消耗!L345),"")</f>
        <v/>
      </c>
    </row>
    <row r="346" spans="9:45" ht="16.5" x14ac:dyDescent="0.2">
      <c r="I346" s="32">
        <v>309</v>
      </c>
      <c r="J346" s="14">
        <f t="shared" si="88"/>
        <v>1102015</v>
      </c>
      <c r="K346" s="14">
        <f t="shared" si="89"/>
        <v>2</v>
      </c>
      <c r="L346" s="14">
        <f t="shared" si="90"/>
        <v>15</v>
      </c>
      <c r="M346" s="14" t="str">
        <f t="shared" si="91"/>
        <v>黄</v>
      </c>
      <c r="N346" s="14" t="str">
        <f t="shared" si="92"/>
        <v>金币</v>
      </c>
      <c r="O346" s="14">
        <f>IF(L346&gt;1,INDEX(挂机升级突破!$BG$49:$BG$69,卡牌消耗!L346),"")</f>
        <v>0</v>
      </c>
      <c r="P346" s="14" t="s">
        <v>255</v>
      </c>
      <c r="Q346" s="14">
        <f>ROUND(INDEX(挂机升级突破!$AT$65:$BA$85,卡牌消耗!$L346,MATCH(卡牌消耗!P346,挂机升级突破!$AT$63:$BC$63,0))*INDEX($B$5:$F$5,K346)/5,0)*5</f>
        <v>0</v>
      </c>
      <c r="R346" s="14" t="s">
        <v>807</v>
      </c>
      <c r="S346" s="14">
        <f>ROUND(INDEX(挂机升级突破!$AT$65:$BC$85,L346,MATCH(R346,挂机升级突破!$AT$63:$BC$63,0))*INDEX($B$5:$F$5,K346)/5,0)*5</f>
        <v>0</v>
      </c>
      <c r="T346" s="14" t="str">
        <f>IF(INDEX(挂机升级突破!$AS$65:$AS$85,卡牌消耗!L346)&gt;0,"灵玉","")</f>
        <v/>
      </c>
      <c r="U346" s="14" t="str">
        <f>IF(INDEX(挂机升级突破!$AS$65:$AS$85,卡牌消耗!L346)&gt;0,INDEX(挂机升级突破!$BD$80:$BD$85,卡牌消耗!L346),"")</f>
        <v/>
      </c>
    </row>
    <row r="347" spans="9:45" ht="16.5" x14ac:dyDescent="0.2">
      <c r="I347" s="32">
        <v>310</v>
      </c>
      <c r="J347" s="14">
        <f t="shared" si="88"/>
        <v>1102015</v>
      </c>
      <c r="K347" s="14">
        <f t="shared" si="89"/>
        <v>2</v>
      </c>
      <c r="L347" s="14">
        <f t="shared" si="90"/>
        <v>16</v>
      </c>
      <c r="M347" s="14" t="str">
        <f t="shared" si="91"/>
        <v>黄</v>
      </c>
      <c r="N347" s="14" t="str">
        <f t="shared" si="92"/>
        <v>金币</v>
      </c>
      <c r="O347" s="14">
        <f>IF(L347&gt;1,INDEX(挂机升级突破!$BG$49:$BG$69,卡牌消耗!L347),"")</f>
        <v>0</v>
      </c>
      <c r="P347" s="14" t="str">
        <f>IF(L347&gt;1,INDEX(价值概述!$A$4:$A$8,INDEX(挂机升级突破!$AQ$65:$AQ$85,卡牌消耗!L347)),"")</f>
        <v>紫色基础材料</v>
      </c>
      <c r="Q347" s="14">
        <f>ROUND(INDEX(挂机升级突破!$AT$65:$BA$85,卡牌消耗!$L347,MATCH(卡牌消耗!P347,挂机升级突破!$AT$63:$BC$63,0))*INDEX($B$5:$F$5,K347)/5,0)*5</f>
        <v>15</v>
      </c>
      <c r="R347" s="14" t="s">
        <v>807</v>
      </c>
      <c r="S347" s="14">
        <f>ROUND(INDEX(挂机升级突破!$AT$65:$BC$85,L347,MATCH(R347,挂机升级突破!$AT$63:$BC$63,0))*INDEX($B$5:$F$5,K347)/5,0)*5</f>
        <v>0</v>
      </c>
      <c r="T347" s="14" t="str">
        <f>IF(INDEX(挂机升级突破!$AS$65:$AS$85,卡牌消耗!L347)&gt;0,"灵玉","")</f>
        <v/>
      </c>
      <c r="U347" s="14" t="str">
        <f>IF(INDEX(挂机升级突破!$AS$65:$AS$85,卡牌消耗!L347)&gt;0,INDEX(挂机升级突破!$BD$80:$BD$85,卡牌消耗!L347),"")</f>
        <v/>
      </c>
    </row>
    <row r="348" spans="9:45" ht="16.5" x14ac:dyDescent="0.2">
      <c r="I348" s="32">
        <v>311</v>
      </c>
      <c r="J348" s="14">
        <f t="shared" si="88"/>
        <v>1102015</v>
      </c>
      <c r="K348" s="14">
        <f t="shared" si="89"/>
        <v>2</v>
      </c>
      <c r="L348" s="14">
        <f t="shared" si="90"/>
        <v>17</v>
      </c>
      <c r="M348" s="14" t="str">
        <f t="shared" si="91"/>
        <v>黄</v>
      </c>
      <c r="N348" s="14" t="str">
        <f t="shared" si="92"/>
        <v>金币</v>
      </c>
      <c r="O348" s="14">
        <f>IF(L348&gt;1,INDEX(挂机升级突破!$BG$49:$BG$69,卡牌消耗!L348),"")</f>
        <v>0</v>
      </c>
      <c r="P348" s="14" t="str">
        <f>IF(L348&gt;1,INDEX(价值概述!$A$4:$A$8,INDEX(挂机升级突破!$AQ$65:$AQ$85,卡牌消耗!L348)),"")</f>
        <v>紫色基础材料</v>
      </c>
      <c r="Q348" s="14">
        <f>ROUND(INDEX(挂机升级突破!$AT$65:$BA$85,卡牌消耗!$L348,MATCH(卡牌消耗!P348,挂机升级突破!$AT$63:$BC$63,0))*INDEX($B$5:$F$5,K348)/5,0)*5</f>
        <v>30</v>
      </c>
      <c r="R348" s="14" t="s">
        <v>835</v>
      </c>
      <c r="S348" s="14">
        <f>ROUND(INDEX(挂机升级突破!$AT$65:$BC$85,L348,MATCH(R348,挂机升级突破!$AT$63:$BC$63,0))*INDEX($B$5:$F$5,K348)/5,0)*5</f>
        <v>0</v>
      </c>
      <c r="T348" s="14" t="s">
        <v>836</v>
      </c>
      <c r="U348" s="14">
        <f>ROUND(INDEX(挂机升级突破!$AT$65:$BC$85,L348,MATCH(T348,挂机升级突破!$AT$63:$BC$63,0))*INDEX($B$5:$F$5,K348)/5,0)*5</f>
        <v>0</v>
      </c>
    </row>
    <row r="349" spans="9:45" ht="16.5" x14ac:dyDescent="0.2">
      <c r="I349" s="32">
        <v>312</v>
      </c>
      <c r="J349" s="14">
        <f t="shared" si="88"/>
        <v>1102015</v>
      </c>
      <c r="K349" s="14">
        <f t="shared" si="89"/>
        <v>2</v>
      </c>
      <c r="L349" s="14">
        <f t="shared" si="90"/>
        <v>18</v>
      </c>
      <c r="M349" s="14" t="str">
        <f t="shared" si="91"/>
        <v>黄</v>
      </c>
      <c r="N349" s="14" t="str">
        <f t="shared" si="92"/>
        <v>金币</v>
      </c>
      <c r="O349" s="14">
        <f>IF(L349&gt;1,INDEX(挂机升级突破!$BG$49:$BG$69,卡牌消耗!L349),"")</f>
        <v>0</v>
      </c>
      <c r="P349" s="14" t="str">
        <f>IF(L349&gt;1,INDEX(价值概述!$A$4:$A$8,INDEX(挂机升级突破!$AQ$65:$AQ$85,卡牌消耗!L349)),"")</f>
        <v>紫色基础材料</v>
      </c>
      <c r="Q349" s="14">
        <f>ROUND(INDEX(挂机升级突破!$AT$65:$BA$85,卡牌消耗!$L349,MATCH(卡牌消耗!P349,挂机升级突破!$AT$63:$BC$63,0))*INDEX($B$5:$F$5,K349)/5,0)*5</f>
        <v>30</v>
      </c>
      <c r="R349" s="14" t="s">
        <v>835</v>
      </c>
      <c r="S349" s="14">
        <f>ROUND(INDEX(挂机升级突破!$AT$65:$BC$85,L349,MATCH(R349,挂机升级突破!$AT$63:$BC$63,0))*INDEX($B$5:$F$5,K349)/5,0)*5</f>
        <v>0</v>
      </c>
      <c r="T349" s="14" t="s">
        <v>836</v>
      </c>
      <c r="U349" s="14">
        <f>ROUND(INDEX(挂机升级突破!$AT$65:$BC$85,L349,MATCH(T349,挂机升级突破!$AT$63:$BC$63,0))*INDEX($B$5:$F$5,K349)/5,0)*5</f>
        <v>0</v>
      </c>
      <c r="AS349" s="15"/>
    </row>
    <row r="350" spans="9:45" ht="16.5" x14ac:dyDescent="0.2">
      <c r="I350" s="32">
        <v>313</v>
      </c>
      <c r="J350" s="14">
        <f t="shared" si="88"/>
        <v>1102015</v>
      </c>
      <c r="K350" s="14">
        <f t="shared" si="89"/>
        <v>2</v>
      </c>
      <c r="L350" s="14">
        <f t="shared" si="90"/>
        <v>19</v>
      </c>
      <c r="M350" s="14" t="str">
        <f t="shared" si="91"/>
        <v>黄</v>
      </c>
      <c r="N350" s="14" t="str">
        <f t="shared" si="92"/>
        <v>金币</v>
      </c>
      <c r="O350" s="14">
        <f>IF(L350&gt;1,INDEX(挂机升级突破!$BG$49:$BG$69,卡牌消耗!L350),"")</f>
        <v>0</v>
      </c>
      <c r="P350" s="14" t="str">
        <f>IF(L350&gt;1,INDEX(价值概述!$A$4:$A$8,INDEX(挂机升级突破!$AQ$65:$AQ$85,卡牌消耗!L350)),"")</f>
        <v>紫色基础材料</v>
      </c>
      <c r="Q350" s="14">
        <f>ROUND(INDEX(挂机升级突破!$AT$65:$BA$85,卡牌消耗!$L350,MATCH(卡牌消耗!P350,挂机升级突破!$AT$63:$BC$63,0))*INDEX($B$5:$F$5,K350)/5,0)*5</f>
        <v>30</v>
      </c>
      <c r="R350" s="14" t="s">
        <v>835</v>
      </c>
      <c r="S350" s="14">
        <f>ROUND(INDEX(挂机升级突破!$AT$65:$BC$85,L350,MATCH(R350,挂机升级突破!$AT$63:$BC$63,0))*INDEX($B$5:$F$5,K350)/5,0)*5</f>
        <v>0</v>
      </c>
      <c r="T350" s="14" t="s">
        <v>836</v>
      </c>
      <c r="U350" s="14">
        <f>ROUND(INDEX(挂机升级突破!$AT$65:$BC$85,L350,MATCH(T350,挂机升级突破!$AT$63:$BC$63,0))*INDEX($B$5:$F$5,K350)/5,0)*5</f>
        <v>0</v>
      </c>
      <c r="AS350" s="15"/>
    </row>
    <row r="351" spans="9:45" ht="16.5" x14ac:dyDescent="0.2">
      <c r="I351" s="32">
        <v>314</v>
      </c>
      <c r="J351" s="14">
        <f t="shared" si="88"/>
        <v>1102015</v>
      </c>
      <c r="K351" s="14">
        <f t="shared" si="89"/>
        <v>2</v>
      </c>
      <c r="L351" s="14">
        <f t="shared" si="90"/>
        <v>20</v>
      </c>
      <c r="M351" s="14" t="str">
        <f t="shared" si="91"/>
        <v>黄</v>
      </c>
      <c r="N351" s="14" t="str">
        <f t="shared" si="92"/>
        <v>金币</v>
      </c>
      <c r="O351" s="14">
        <f>IF(L351&gt;1,INDEX(挂机升级突破!$BG$49:$BG$69,卡牌消耗!L351),"")</f>
        <v>0</v>
      </c>
      <c r="P351" s="14" t="str">
        <f>IF(L351&gt;1,INDEX(价值概述!$A$4:$A$8,INDEX(挂机升级突破!$AQ$65:$AQ$85,卡牌消耗!L351)),"")</f>
        <v>紫色基础材料</v>
      </c>
      <c r="Q351" s="14">
        <f>ROUND(INDEX(挂机升级突破!$AT$65:$BA$85,卡牌消耗!$L351,MATCH(卡牌消耗!P351,挂机升级突破!$AT$63:$BC$63,0))*INDEX($B$5:$F$5,K351)/5,0)*5</f>
        <v>45</v>
      </c>
      <c r="R351" s="14" t="s">
        <v>835</v>
      </c>
      <c r="S351" s="14">
        <f>ROUND(INDEX(挂机升级突破!$AT$65:$BC$85,L351,MATCH(R351,挂机升级突破!$AT$63:$BC$63,0))*INDEX($B$5:$F$5,K351)/5,0)*5</f>
        <v>0</v>
      </c>
      <c r="T351" s="14" t="s">
        <v>836</v>
      </c>
      <c r="U351" s="14">
        <f>ROUND(INDEX(挂机升级突破!$AT$65:$BC$85,L351,MATCH(T351,挂机升级突破!$AT$63:$BC$63,0))*INDEX($B$5:$F$5,K351)/5,0)*5</f>
        <v>0</v>
      </c>
      <c r="AS351" s="15"/>
    </row>
    <row r="352" spans="9:45" ht="16.5" x14ac:dyDescent="0.2">
      <c r="I352" s="32">
        <v>315</v>
      </c>
      <c r="J352" s="14">
        <f t="shared" si="88"/>
        <v>1102015</v>
      </c>
      <c r="K352" s="14">
        <f t="shared" si="89"/>
        <v>2</v>
      </c>
      <c r="L352" s="14">
        <f t="shared" si="90"/>
        <v>21</v>
      </c>
      <c r="M352" s="14" t="str">
        <f t="shared" si="91"/>
        <v>黄</v>
      </c>
      <c r="N352" s="14" t="str">
        <f t="shared" si="92"/>
        <v>金币</v>
      </c>
      <c r="O352" s="14">
        <f>IF(L352&gt;1,INDEX(挂机升级突破!$BG$49:$BG$69,卡牌消耗!L352),"")</f>
        <v>0</v>
      </c>
      <c r="P352" s="14" t="str">
        <f>IF(L352&gt;1,INDEX(价值概述!$A$4:$A$8,INDEX(挂机升级突破!$AQ$65:$AQ$85,卡牌消耗!L352)),"")</f>
        <v>紫色基础材料</v>
      </c>
      <c r="Q352" s="14">
        <f>ROUND(INDEX(挂机升级突破!$AT$65:$BA$85,卡牌消耗!$L352,MATCH(卡牌消耗!P352,挂机升级突破!$AT$63:$BC$63,0))*INDEX($B$5:$F$5,K352)/5,0)*5</f>
        <v>45</v>
      </c>
      <c r="R352" s="14" t="s">
        <v>835</v>
      </c>
      <c r="S352" s="14">
        <f>ROUND(INDEX(挂机升级突破!$AT$65:$BC$85,L352,MATCH(R352,挂机升级突破!$AT$63:$BC$63,0))*INDEX($B$5:$F$5,K352)/5,0)*5</f>
        <v>0</v>
      </c>
      <c r="T352" s="14" t="s">
        <v>836</v>
      </c>
      <c r="U352" s="14">
        <f>ROUND(INDEX(挂机升级突破!$AT$65:$BC$85,L352,MATCH(T352,挂机升级突破!$AT$63:$BC$63,0))*INDEX($B$5:$F$5,K352)/5,0)*5</f>
        <v>0</v>
      </c>
      <c r="AS352" s="15"/>
    </row>
    <row r="353" spans="9:45" ht="16.5" x14ac:dyDescent="0.2">
      <c r="I353" s="32">
        <v>316</v>
      </c>
      <c r="J353" s="14">
        <f t="shared" si="88"/>
        <v>1102016</v>
      </c>
      <c r="K353" s="14">
        <f t="shared" si="89"/>
        <v>5</v>
      </c>
      <c r="L353" s="14">
        <f t="shared" si="90"/>
        <v>1</v>
      </c>
      <c r="M353" s="14" t="str">
        <f t="shared" si="91"/>
        <v>黄</v>
      </c>
      <c r="N353" s="14" t="str">
        <f t="shared" si="92"/>
        <v/>
      </c>
      <c r="O353" s="14" t="str">
        <f>IF(L353&gt;1,INDEX(挂机升级突破!$BG$49:$BG$69,卡牌消耗!L353),"")</f>
        <v/>
      </c>
      <c r="P353" s="14" t="str">
        <f>IF(L353&gt;1,INDEX(价值概述!$A$4:$A$8,INDEX(挂机升级突破!$AQ$65:$AQ$85,卡牌消耗!L353)),"")</f>
        <v/>
      </c>
      <c r="Q353" s="14" t="str">
        <f>IF(L353&gt;1,INDEX(挂机升级突破!$AT$65:$AX$85,卡牌消耗!L353,INDEX(挂机升级突破!$AQ$65:$AQ$85,卡牌消耗!L353)),"")</f>
        <v/>
      </c>
      <c r="R353" s="14" t="str">
        <f>IF(INDEX(挂机升级突破!$AR$65:$AR$85,卡牌消耗!L353)&gt;0,INDEX($G$2:$I$2,INDEX(挂机升级突破!$AR$65:$AR$85,卡牌消耗!L353))&amp;M353,"")</f>
        <v/>
      </c>
      <c r="S353" s="14" t="str">
        <f>IF(R353="","",INDEX(挂机升级突破!$AY$65:$BA$85,卡牌消耗!L353,INDEX(挂机升级突破!$AR$65:$AR$85,卡牌消耗!L353)))</f>
        <v/>
      </c>
      <c r="T353" s="14" t="str">
        <f>IF(INDEX(挂机升级突破!$AS$65:$AS$85,卡牌消耗!L353)&gt;0,"灵玉","")</f>
        <v/>
      </c>
      <c r="U353" s="14" t="str">
        <f>IF(INDEX(挂机升级突破!$AS$65:$AS$85,卡牌消耗!L353)&gt;0,INDEX(挂机升级突破!$BD$80:$BD$85,卡牌消耗!L353),"")</f>
        <v/>
      </c>
      <c r="AS353" s="15"/>
    </row>
    <row r="354" spans="9:45" ht="16.5" x14ac:dyDescent="0.2">
      <c r="I354" s="32">
        <v>317</v>
      </c>
      <c r="J354" s="14">
        <f t="shared" si="88"/>
        <v>1102016</v>
      </c>
      <c r="K354" s="14">
        <f t="shared" si="89"/>
        <v>5</v>
      </c>
      <c r="L354" s="14">
        <f t="shared" si="90"/>
        <v>2</v>
      </c>
      <c r="M354" s="14" t="str">
        <f t="shared" si="91"/>
        <v>黄</v>
      </c>
      <c r="N354" s="14" t="str">
        <f t="shared" si="92"/>
        <v>金币</v>
      </c>
      <c r="O354" s="14">
        <f>IF(L354&gt;1,INDEX(挂机升级突破!$BG$49:$BG$69,卡牌消耗!L354),"")</f>
        <v>0</v>
      </c>
      <c r="P354" s="14" t="s">
        <v>252</v>
      </c>
      <c r="Q354" s="14">
        <f>ROUND(INDEX(挂机升级突破!$AT$65:$BA$85,卡牌消耗!$L354,MATCH(卡牌消耗!P354,挂机升级突破!$AT$63:$BC$63,0))*INDEX($B$5:$F$5,K354)/5,0)*5</f>
        <v>55</v>
      </c>
      <c r="R354" s="14"/>
      <c r="S354" s="14"/>
      <c r="T354" s="14" t="str">
        <f>IF(INDEX(挂机升级突破!$AS$65:$AS$85,卡牌消耗!L354)&gt;0,"灵玉","")</f>
        <v/>
      </c>
      <c r="U354" s="14" t="str">
        <f>IF(INDEX(挂机升级突破!$AS$65:$AS$85,卡牌消耗!L354)&gt;0,INDEX(挂机升级突破!$BD$80:$BD$85,卡牌消耗!L354),"")</f>
        <v/>
      </c>
      <c r="AS354" s="15"/>
    </row>
    <row r="355" spans="9:45" ht="16.5" x14ac:dyDescent="0.2">
      <c r="I355" s="32">
        <v>318</v>
      </c>
      <c r="J355" s="14">
        <f t="shared" si="88"/>
        <v>1102016</v>
      </c>
      <c r="K355" s="14">
        <f t="shared" si="89"/>
        <v>5</v>
      </c>
      <c r="L355" s="14">
        <f t="shared" si="90"/>
        <v>3</v>
      </c>
      <c r="M355" s="14" t="str">
        <f t="shared" si="91"/>
        <v>黄</v>
      </c>
      <c r="N355" s="14" t="str">
        <f t="shared" si="92"/>
        <v>金币</v>
      </c>
      <c r="O355" s="14">
        <f>IF(L355&gt;1,INDEX(挂机升级突破!$BG$49:$BG$69,卡牌消耗!L355),"")</f>
        <v>0</v>
      </c>
      <c r="P355" s="14" t="s">
        <v>252</v>
      </c>
      <c r="Q355" s="14">
        <f>ROUND(INDEX(挂机升级突破!$AT$65:$BA$85,卡牌消耗!$L355,MATCH(卡牌消耗!P355,挂机升级突破!$AT$63:$BC$63,0))*INDEX($B$5:$F$5,K355)/5,0)*5</f>
        <v>70</v>
      </c>
      <c r="R355" s="14"/>
      <c r="S355" s="14"/>
      <c r="T355" s="14" t="str">
        <f>IF(INDEX(挂机升级突破!$AS$65:$AS$85,卡牌消耗!L355)&gt;0,"灵玉","")</f>
        <v/>
      </c>
      <c r="U355" s="14" t="str">
        <f>IF(INDEX(挂机升级突破!$AS$65:$AS$85,卡牌消耗!L355)&gt;0,INDEX(挂机升级突破!$BD$80:$BD$85,卡牌消耗!L355),"")</f>
        <v/>
      </c>
      <c r="AS355" s="15"/>
    </row>
    <row r="356" spans="9:45" ht="16.5" x14ac:dyDescent="0.2">
      <c r="I356" s="32">
        <v>319</v>
      </c>
      <c r="J356" s="14">
        <f t="shared" si="88"/>
        <v>1102016</v>
      </c>
      <c r="K356" s="14">
        <f t="shared" si="89"/>
        <v>5</v>
      </c>
      <c r="L356" s="14">
        <f t="shared" si="90"/>
        <v>4</v>
      </c>
      <c r="M356" s="14" t="str">
        <f t="shared" si="91"/>
        <v>黄</v>
      </c>
      <c r="N356" s="14" t="str">
        <f t="shared" si="92"/>
        <v>金币</v>
      </c>
      <c r="O356" s="14">
        <f>IF(L356&gt;1,INDEX(挂机升级突破!$BG$49:$BG$69,卡牌消耗!L356),"")</f>
        <v>0</v>
      </c>
      <c r="P356" s="14" t="s">
        <v>253</v>
      </c>
      <c r="Q356" s="14">
        <f>ROUND(INDEX(挂机升级突破!$AT$65:$BA$85,卡牌消耗!$L356,MATCH(卡牌消耗!P356,挂机升级突破!$AT$63:$BC$63,0))*INDEX($B$5:$F$5,K356)/5,0)*5</f>
        <v>0</v>
      </c>
      <c r="R356" s="14"/>
      <c r="S356" s="14"/>
      <c r="T356" s="14" t="str">
        <f>IF(INDEX(挂机升级突破!$AS$65:$AS$85,卡牌消耗!L356)&gt;0,"灵玉","")</f>
        <v/>
      </c>
      <c r="U356" s="14" t="str">
        <f>IF(INDEX(挂机升级突破!$AS$65:$AS$85,卡牌消耗!L356)&gt;0,INDEX(挂机升级突破!$BD$80:$BD$85,卡牌消耗!L356),"")</f>
        <v/>
      </c>
      <c r="AS356" s="15"/>
    </row>
    <row r="357" spans="9:45" ht="16.5" x14ac:dyDescent="0.2">
      <c r="I357" s="32">
        <v>320</v>
      </c>
      <c r="J357" s="14">
        <f t="shared" si="88"/>
        <v>1102016</v>
      </c>
      <c r="K357" s="14">
        <f t="shared" si="89"/>
        <v>5</v>
      </c>
      <c r="L357" s="14">
        <f t="shared" si="90"/>
        <v>5</v>
      </c>
      <c r="M357" s="14" t="str">
        <f t="shared" si="91"/>
        <v>黄</v>
      </c>
      <c r="N357" s="14" t="str">
        <f t="shared" si="92"/>
        <v>金币</v>
      </c>
      <c r="O357" s="14">
        <f>IF(L357&gt;1,INDEX(挂机升级突破!$BG$49:$BG$69,卡牌消耗!L357),"")</f>
        <v>0</v>
      </c>
      <c r="P357" s="14" t="s">
        <v>253</v>
      </c>
      <c r="Q357" s="14">
        <f>ROUND(INDEX(挂机升级突破!$AT$65:$BA$85,卡牌消耗!$L357,MATCH(卡牌消耗!P357,挂机升级突破!$AT$63:$BC$63,0))*INDEX($B$5:$F$5,K357)/5,0)*5</f>
        <v>0</v>
      </c>
      <c r="R357" s="14" t="s">
        <v>805</v>
      </c>
      <c r="S357" s="14">
        <f>ROUND(INDEX(挂机升级突破!$AT$65:$BC$85,L357,MATCH(R357,挂机升级突破!$AT$63:$BC$63,0))*INDEX($B$5:$F$5,K357)/5,0)*5</f>
        <v>0</v>
      </c>
      <c r="T357" s="14" t="str">
        <f>IF(INDEX(挂机升级突破!$AS$65:$AS$85,卡牌消耗!L357)&gt;0,"灵玉","")</f>
        <v/>
      </c>
      <c r="U357" s="14" t="str">
        <f>IF(INDEX(挂机升级突破!$AS$65:$AS$85,卡牌消耗!L357)&gt;0,INDEX(挂机升级突破!$BD$80:$BD$85,卡牌消耗!L357),"")</f>
        <v/>
      </c>
      <c r="AS357" s="15"/>
    </row>
    <row r="358" spans="9:45" ht="16.5" x14ac:dyDescent="0.2">
      <c r="I358" s="32">
        <v>321</v>
      </c>
      <c r="J358" s="14">
        <f t="shared" si="88"/>
        <v>1102016</v>
      </c>
      <c r="K358" s="14">
        <f t="shared" si="89"/>
        <v>5</v>
      </c>
      <c r="L358" s="14">
        <f t="shared" si="90"/>
        <v>6</v>
      </c>
      <c r="M358" s="14" t="str">
        <f t="shared" si="91"/>
        <v>黄</v>
      </c>
      <c r="N358" s="14" t="str">
        <f t="shared" si="92"/>
        <v>金币</v>
      </c>
      <c r="O358" s="14">
        <f>IF(L358&gt;1,INDEX(挂机升级突破!$BG$49:$BG$69,卡牌消耗!L358),"")</f>
        <v>0</v>
      </c>
      <c r="P358" s="14" t="s">
        <v>253</v>
      </c>
      <c r="Q358" s="14">
        <f>ROUND(INDEX(挂机升级突破!$AT$65:$BA$85,卡牌消耗!$L358,MATCH(卡牌消耗!P358,挂机升级突破!$AT$63:$BC$63,0))*INDEX($B$5:$F$5,K358)/5,0)*5</f>
        <v>25</v>
      </c>
      <c r="R358" s="14" t="s">
        <v>805</v>
      </c>
      <c r="S358" s="14">
        <f>ROUND(INDEX(挂机升级突破!$AT$65:$BC$85,L358,MATCH(R358,挂机升级突破!$AT$63:$BC$63,0))*INDEX($B$5:$F$5,K358)/5,0)*5</f>
        <v>0</v>
      </c>
      <c r="T358" s="14" t="str">
        <f>IF(INDEX(挂机升级突破!$AS$65:$AS$85,卡牌消耗!L358)&gt;0,"灵玉","")</f>
        <v/>
      </c>
      <c r="U358" s="14" t="str">
        <f>IF(INDEX(挂机升级突破!$AS$65:$AS$85,卡牌消耗!L358)&gt;0,INDEX(挂机升级突破!$BD$80:$BD$85,卡牌消耗!L358),"")</f>
        <v/>
      </c>
      <c r="AS358" s="15"/>
    </row>
    <row r="359" spans="9:45" ht="16.5" x14ac:dyDescent="0.2">
      <c r="I359" s="32">
        <v>322</v>
      </c>
      <c r="J359" s="14">
        <f t="shared" ref="J359:J422" si="93">INDEX($A$13:$A$34,INT((I359-1)/21)+1)</f>
        <v>1102016</v>
      </c>
      <c r="K359" s="14">
        <f t="shared" ref="K359:K422" si="94">VLOOKUP(J359,$A$13:$D$34,3)</f>
        <v>5</v>
      </c>
      <c r="L359" s="14">
        <f t="shared" ref="L359:L422" si="95">MOD((I359-1),21)+1</f>
        <v>7</v>
      </c>
      <c r="M359" s="14" t="str">
        <f t="shared" ref="M359:M422" si="96">INDEX($J$2:$L$2,INDEX($E$13:$E$34,INT((I359-1)/21)+1))</f>
        <v>黄</v>
      </c>
      <c r="N359" s="14" t="str">
        <f t="shared" si="92"/>
        <v>金币</v>
      </c>
      <c r="O359" s="14">
        <f>IF(L359&gt;1,INDEX(挂机升级突破!$BG$49:$BG$69,卡牌消耗!L359),"")</f>
        <v>0</v>
      </c>
      <c r="P359" s="14" t="s">
        <v>254</v>
      </c>
      <c r="Q359" s="14">
        <f>ROUND(INDEX(挂机升级突破!$AT$65:$BA$85,卡牌消耗!$L359,MATCH(卡牌消耗!P359,挂机升级突破!$AT$63:$BC$63,0))*INDEX($B$5:$F$5,K359)/5,0)*5</f>
        <v>0</v>
      </c>
      <c r="R359" s="14" t="s">
        <v>805</v>
      </c>
      <c r="S359" s="14">
        <f>ROUND(INDEX(挂机升级突破!$AT$65:$BC$85,L359,MATCH(R359,挂机升级突破!$AT$63:$BC$63,0))*INDEX($B$5:$F$5,K359)/5,0)*5</f>
        <v>0</v>
      </c>
      <c r="T359" s="14" t="str">
        <f>IF(INDEX(挂机升级突破!$AS$65:$AS$85,卡牌消耗!L359)&gt;0,"灵玉","")</f>
        <v/>
      </c>
      <c r="U359" s="14" t="str">
        <f>IF(INDEX(挂机升级突破!$AS$65:$AS$85,卡牌消耗!L359)&gt;0,INDEX(挂机升级突破!$BD$80:$BD$85,卡牌消耗!L359),"")</f>
        <v/>
      </c>
      <c r="AS359" s="15"/>
    </row>
    <row r="360" spans="9:45" ht="16.5" x14ac:dyDescent="0.2">
      <c r="I360" s="32">
        <v>323</v>
      </c>
      <c r="J360" s="14">
        <f t="shared" si="93"/>
        <v>1102016</v>
      </c>
      <c r="K360" s="14">
        <f t="shared" si="94"/>
        <v>5</v>
      </c>
      <c r="L360" s="14">
        <f t="shared" si="95"/>
        <v>8</v>
      </c>
      <c r="M360" s="14" t="str">
        <f t="shared" si="96"/>
        <v>黄</v>
      </c>
      <c r="N360" s="14" t="str">
        <f t="shared" si="92"/>
        <v>金币</v>
      </c>
      <c r="O360" s="14">
        <f>IF(L360&gt;1,INDEX(挂机升级突破!$BG$49:$BG$69,卡牌消耗!L360),"")</f>
        <v>0</v>
      </c>
      <c r="P360" s="14" t="s">
        <v>254</v>
      </c>
      <c r="Q360" s="14">
        <f>ROUND(INDEX(挂机升级突破!$AT$65:$BA$85,卡牌消耗!$L360,MATCH(卡牌消耗!P360,挂机升级突破!$AT$63:$BC$63,0))*INDEX($B$5:$F$5,K360)/5,0)*5</f>
        <v>0</v>
      </c>
      <c r="R360" s="14" t="s">
        <v>805</v>
      </c>
      <c r="S360" s="14">
        <f>ROUND(INDEX(挂机升级突破!$AT$65:$BC$85,L360,MATCH(R360,挂机升级突破!$AT$63:$BC$63,0))*INDEX($B$5:$F$5,K360)/5,0)*5</f>
        <v>10</v>
      </c>
      <c r="T360" s="14" t="str">
        <f>IF(INDEX(挂机升级突破!$AS$65:$AS$85,卡牌消耗!L360)&gt;0,"灵玉","")</f>
        <v/>
      </c>
      <c r="U360" s="14" t="str">
        <f>IF(INDEX(挂机升级突破!$AS$65:$AS$85,卡牌消耗!L360)&gt;0,INDEX(挂机升级突破!$BD$80:$BD$85,卡牌消耗!L360),"")</f>
        <v/>
      </c>
      <c r="AS360" s="15"/>
    </row>
    <row r="361" spans="9:45" ht="16.5" x14ac:dyDescent="0.2">
      <c r="I361" s="32">
        <v>324</v>
      </c>
      <c r="J361" s="14">
        <f t="shared" si="93"/>
        <v>1102016</v>
      </c>
      <c r="K361" s="14">
        <f t="shared" si="94"/>
        <v>5</v>
      </c>
      <c r="L361" s="14">
        <f t="shared" si="95"/>
        <v>9</v>
      </c>
      <c r="M361" s="14" t="str">
        <f t="shared" si="96"/>
        <v>黄</v>
      </c>
      <c r="N361" s="14" t="str">
        <f t="shared" si="92"/>
        <v>金币</v>
      </c>
      <c r="O361" s="14">
        <f>IF(L361&gt;1,INDEX(挂机升级突破!$BG$49:$BG$69,卡牌消耗!L361),"")</f>
        <v>0</v>
      </c>
      <c r="P361" s="14" t="s">
        <v>254</v>
      </c>
      <c r="Q361" s="14">
        <f>ROUND(INDEX(挂机升级突破!$AT$65:$BA$85,卡牌消耗!$L361,MATCH(卡牌消耗!P361,挂机升级突破!$AT$63:$BC$63,0))*INDEX($B$5:$F$5,K361)/5,0)*5</f>
        <v>0</v>
      </c>
      <c r="R361" s="14" t="s">
        <v>806</v>
      </c>
      <c r="S361" s="14">
        <f>ROUND(INDEX(挂机升级突破!$AT$65:$BC$85,L361,MATCH(R361,挂机升级突破!$AT$63:$BC$63,0))*INDEX($B$5:$F$5,K361)/5,0)*5</f>
        <v>0</v>
      </c>
      <c r="T361" s="14" t="str">
        <f>IF(INDEX(挂机升级突破!$AS$65:$AS$85,卡牌消耗!L361)&gt;0,"灵玉","")</f>
        <v/>
      </c>
      <c r="U361" s="14" t="str">
        <f>IF(INDEX(挂机升级突破!$AS$65:$AS$85,卡牌消耗!L361)&gt;0,INDEX(挂机升级突破!$BD$80:$BD$85,卡牌消耗!L361),"")</f>
        <v/>
      </c>
      <c r="AS361" s="15"/>
    </row>
    <row r="362" spans="9:45" ht="16.5" x14ac:dyDescent="0.2">
      <c r="I362" s="32">
        <v>325</v>
      </c>
      <c r="J362" s="14">
        <f t="shared" si="93"/>
        <v>1102016</v>
      </c>
      <c r="K362" s="14">
        <f t="shared" si="94"/>
        <v>5</v>
      </c>
      <c r="L362" s="14">
        <f t="shared" si="95"/>
        <v>10</v>
      </c>
      <c r="M362" s="14" t="str">
        <f t="shared" si="96"/>
        <v>黄</v>
      </c>
      <c r="N362" s="14" t="str">
        <f t="shared" si="92"/>
        <v>金币</v>
      </c>
      <c r="O362" s="14">
        <f>IF(L362&gt;1,INDEX(挂机升级突破!$BG$49:$BG$69,卡牌消耗!L362),"")</f>
        <v>0</v>
      </c>
      <c r="P362" s="14" t="s">
        <v>254</v>
      </c>
      <c r="Q362" s="14">
        <f>ROUND(INDEX(挂机升级突破!$AT$65:$BA$85,卡牌消耗!$L362,MATCH(卡牌消耗!P362,挂机升级突破!$AT$63:$BC$63,0))*INDEX($B$5:$F$5,K362)/5,0)*5</f>
        <v>0</v>
      </c>
      <c r="R362" s="14" t="s">
        <v>806</v>
      </c>
      <c r="S362" s="14">
        <f>ROUND(INDEX(挂机升级突破!$AT$65:$BC$85,L362,MATCH(R362,挂机升级突破!$AT$63:$BC$63,0))*INDEX($B$5:$F$5,K362)/5,0)*5</f>
        <v>0</v>
      </c>
      <c r="T362" s="14" t="str">
        <f>IF(INDEX(挂机升级突破!$AS$65:$AS$85,卡牌消耗!L362)&gt;0,"灵玉","")</f>
        <v/>
      </c>
      <c r="U362" s="14" t="str">
        <f>IF(INDEX(挂机升级突破!$AS$65:$AS$85,卡牌消耗!L362)&gt;0,INDEX(挂机升级突破!$BD$80:$BD$85,卡牌消耗!L362),"")</f>
        <v/>
      </c>
      <c r="AS362" s="15"/>
    </row>
    <row r="363" spans="9:45" ht="16.5" x14ac:dyDescent="0.2">
      <c r="I363" s="32">
        <v>326</v>
      </c>
      <c r="J363" s="14">
        <f t="shared" si="93"/>
        <v>1102016</v>
      </c>
      <c r="K363" s="14">
        <f t="shared" si="94"/>
        <v>5</v>
      </c>
      <c r="L363" s="14">
        <f t="shared" si="95"/>
        <v>11</v>
      </c>
      <c r="M363" s="14" t="str">
        <f t="shared" si="96"/>
        <v>黄</v>
      </c>
      <c r="N363" s="14" t="str">
        <f t="shared" si="92"/>
        <v>金币</v>
      </c>
      <c r="O363" s="14">
        <f>IF(L363&gt;1,INDEX(挂机升级突破!$BG$49:$BG$69,卡牌消耗!L363),"")</f>
        <v>0</v>
      </c>
      <c r="P363" s="14" t="s">
        <v>255</v>
      </c>
      <c r="Q363" s="14">
        <f>ROUND(INDEX(挂机升级突破!$AT$65:$BA$85,卡牌消耗!$L363,MATCH(卡牌消耗!P363,挂机升级突破!$AT$63:$BC$63,0))*INDEX($B$5:$F$5,K363)/5,0)*5</f>
        <v>0</v>
      </c>
      <c r="R363" s="14" t="s">
        <v>806</v>
      </c>
      <c r="S363" s="14">
        <f>ROUND(INDEX(挂机升级突破!$AT$65:$BC$85,L363,MATCH(R363,挂机升级突破!$AT$63:$BC$63,0))*INDEX($B$5:$F$5,K363)/5,0)*5</f>
        <v>0</v>
      </c>
      <c r="T363" s="14" t="str">
        <f>IF(INDEX(挂机升级突破!$AS$65:$AS$85,卡牌消耗!L363)&gt;0,"灵玉","")</f>
        <v/>
      </c>
      <c r="U363" s="14" t="str">
        <f>IF(INDEX(挂机升级突破!$AS$65:$AS$85,卡牌消耗!L363)&gt;0,INDEX(挂机升级突破!$BD$80:$BD$85,卡牌消耗!L363),"")</f>
        <v/>
      </c>
      <c r="AS363" s="15"/>
    </row>
    <row r="364" spans="9:45" ht="16.5" x14ac:dyDescent="0.2">
      <c r="I364" s="32">
        <v>327</v>
      </c>
      <c r="J364" s="14">
        <f t="shared" si="93"/>
        <v>1102016</v>
      </c>
      <c r="K364" s="14">
        <f t="shared" si="94"/>
        <v>5</v>
      </c>
      <c r="L364" s="14">
        <f t="shared" si="95"/>
        <v>12</v>
      </c>
      <c r="M364" s="14" t="str">
        <f t="shared" si="96"/>
        <v>黄</v>
      </c>
      <c r="N364" s="14" t="str">
        <f t="shared" si="92"/>
        <v>金币</v>
      </c>
      <c r="O364" s="14">
        <f>IF(L364&gt;1,INDEX(挂机升级突破!$BG$49:$BG$69,卡牌消耗!L364),"")</f>
        <v>0</v>
      </c>
      <c r="P364" s="14" t="s">
        <v>255</v>
      </c>
      <c r="Q364" s="14">
        <f>ROUND(INDEX(挂机升级突破!$AT$65:$BA$85,卡牌消耗!$L364,MATCH(卡牌消耗!P364,挂机升级突破!$AT$63:$BC$63,0))*INDEX($B$5:$F$5,K364)/5,0)*5</f>
        <v>0</v>
      </c>
      <c r="R364" s="14" t="s">
        <v>806</v>
      </c>
      <c r="S364" s="14">
        <f>ROUND(INDEX(挂机升级突破!$AT$65:$BC$85,L364,MATCH(R364,挂机升级突破!$AT$63:$BC$63,0))*INDEX($B$5:$F$5,K364)/5,0)*5</f>
        <v>0</v>
      </c>
      <c r="T364" s="14" t="str">
        <f>IF(INDEX(挂机升级突破!$AS$65:$AS$85,卡牌消耗!L364)&gt;0,"灵玉","")</f>
        <v/>
      </c>
      <c r="U364" s="14" t="str">
        <f>IF(INDEX(挂机升级突破!$AS$65:$AS$85,卡牌消耗!L364)&gt;0,INDEX(挂机升级突破!$BD$80:$BD$85,卡牌消耗!L364),"")</f>
        <v/>
      </c>
      <c r="AS364" s="15"/>
    </row>
    <row r="365" spans="9:45" ht="16.5" x14ac:dyDescent="0.2">
      <c r="I365" s="32">
        <v>328</v>
      </c>
      <c r="J365" s="14">
        <f t="shared" si="93"/>
        <v>1102016</v>
      </c>
      <c r="K365" s="14">
        <f t="shared" si="94"/>
        <v>5</v>
      </c>
      <c r="L365" s="14">
        <f t="shared" si="95"/>
        <v>13</v>
      </c>
      <c r="M365" s="14" t="str">
        <f t="shared" si="96"/>
        <v>黄</v>
      </c>
      <c r="N365" s="14" t="str">
        <f t="shared" si="92"/>
        <v>金币</v>
      </c>
      <c r="O365" s="14">
        <f>IF(L365&gt;1,INDEX(挂机升级突破!$BG$49:$BG$69,卡牌消耗!L365),"")</f>
        <v>0</v>
      </c>
      <c r="P365" s="14" t="s">
        <v>255</v>
      </c>
      <c r="Q365" s="14">
        <f>ROUND(INDEX(挂机升级突破!$AT$65:$BA$85,卡牌消耗!$L365,MATCH(卡牌消耗!P365,挂机升级突破!$AT$63:$BC$63,0))*INDEX($B$5:$F$5,K365)/5,0)*5</f>
        <v>0</v>
      </c>
      <c r="R365" s="14" t="s">
        <v>807</v>
      </c>
      <c r="S365" s="14">
        <f>ROUND(INDEX(挂机升级突破!$AT$65:$BC$85,L365,MATCH(R365,挂机升级突破!$AT$63:$BC$63,0))*INDEX($B$5:$F$5,K365)/5,0)*5</f>
        <v>0</v>
      </c>
      <c r="T365" s="14" t="str">
        <f>IF(INDEX(挂机升级突破!$AS$65:$AS$85,卡牌消耗!L365)&gt;0,"灵玉","")</f>
        <v/>
      </c>
      <c r="U365" s="14" t="str">
        <f>IF(INDEX(挂机升级突破!$AS$65:$AS$85,卡牌消耗!L365)&gt;0,INDEX(挂机升级突破!$BD$80:$BD$85,卡牌消耗!L365),"")</f>
        <v/>
      </c>
      <c r="AS365" s="15"/>
    </row>
    <row r="366" spans="9:45" ht="16.5" x14ac:dyDescent="0.2">
      <c r="I366" s="32">
        <v>329</v>
      </c>
      <c r="J366" s="14">
        <f t="shared" si="93"/>
        <v>1102016</v>
      </c>
      <c r="K366" s="14">
        <f t="shared" si="94"/>
        <v>5</v>
      </c>
      <c r="L366" s="14">
        <f t="shared" si="95"/>
        <v>14</v>
      </c>
      <c r="M366" s="14" t="str">
        <f t="shared" si="96"/>
        <v>黄</v>
      </c>
      <c r="N366" s="14" t="str">
        <f t="shared" si="92"/>
        <v>金币</v>
      </c>
      <c r="O366" s="14">
        <f>IF(L366&gt;1,INDEX(挂机升级突破!$BG$49:$BG$69,卡牌消耗!L366),"")</f>
        <v>0</v>
      </c>
      <c r="P366" s="14" t="s">
        <v>255</v>
      </c>
      <c r="Q366" s="14">
        <f>ROUND(INDEX(挂机升级突破!$AT$65:$BA$85,卡牌消耗!$L366,MATCH(卡牌消耗!P366,挂机升级突破!$AT$63:$BC$63,0))*INDEX($B$5:$F$5,K366)/5,0)*5</f>
        <v>0</v>
      </c>
      <c r="R366" s="14" t="s">
        <v>807</v>
      </c>
      <c r="S366" s="14">
        <f>ROUND(INDEX(挂机升级突破!$AT$65:$BC$85,L366,MATCH(R366,挂机升级突破!$AT$63:$BC$63,0))*INDEX($B$5:$F$5,K366)/5,0)*5</f>
        <v>0</v>
      </c>
      <c r="T366" s="14" t="str">
        <f>IF(INDEX(挂机升级突破!$AS$65:$AS$85,卡牌消耗!L366)&gt;0,"灵玉","")</f>
        <v/>
      </c>
      <c r="U366" s="14" t="str">
        <f>IF(INDEX(挂机升级突破!$AS$65:$AS$85,卡牌消耗!L366)&gt;0,INDEX(挂机升级突破!$BD$80:$BD$85,卡牌消耗!L366),"")</f>
        <v/>
      </c>
      <c r="AS366" s="15"/>
    </row>
    <row r="367" spans="9:45" ht="16.5" x14ac:dyDescent="0.2">
      <c r="I367" s="32">
        <v>330</v>
      </c>
      <c r="J367" s="14">
        <f t="shared" si="93"/>
        <v>1102016</v>
      </c>
      <c r="K367" s="14">
        <f t="shared" si="94"/>
        <v>5</v>
      </c>
      <c r="L367" s="14">
        <f t="shared" si="95"/>
        <v>15</v>
      </c>
      <c r="M367" s="14" t="str">
        <f t="shared" si="96"/>
        <v>黄</v>
      </c>
      <c r="N367" s="14" t="str">
        <f t="shared" si="92"/>
        <v>金币</v>
      </c>
      <c r="O367" s="14">
        <f>IF(L367&gt;1,INDEX(挂机升级突破!$BG$49:$BG$69,卡牌消耗!L367),"")</f>
        <v>0</v>
      </c>
      <c r="P367" s="14" t="s">
        <v>255</v>
      </c>
      <c r="Q367" s="14">
        <f>ROUND(INDEX(挂机升级突破!$AT$65:$BA$85,卡牌消耗!$L367,MATCH(卡牌消耗!P367,挂机升级突破!$AT$63:$BC$63,0))*INDEX($B$5:$F$5,K367)/5,0)*5</f>
        <v>0</v>
      </c>
      <c r="R367" s="14" t="s">
        <v>807</v>
      </c>
      <c r="S367" s="14">
        <f>ROUND(INDEX(挂机升级突破!$AT$65:$BC$85,L367,MATCH(R367,挂机升级突破!$AT$63:$BC$63,0))*INDEX($B$5:$F$5,K367)/5,0)*5</f>
        <v>0</v>
      </c>
      <c r="T367" s="14" t="str">
        <f>IF(INDEX(挂机升级突破!$AS$65:$AS$85,卡牌消耗!L367)&gt;0,"灵玉","")</f>
        <v/>
      </c>
      <c r="U367" s="14" t="str">
        <f>IF(INDEX(挂机升级突破!$AS$65:$AS$85,卡牌消耗!L367)&gt;0,INDEX(挂机升级突破!$BD$80:$BD$85,卡牌消耗!L367),"")</f>
        <v/>
      </c>
      <c r="AS367" s="15"/>
    </row>
    <row r="368" spans="9:45" ht="16.5" x14ac:dyDescent="0.2">
      <c r="I368" s="98">
        <v>331</v>
      </c>
      <c r="J368" s="14">
        <f t="shared" si="93"/>
        <v>1102016</v>
      </c>
      <c r="K368" s="14">
        <f t="shared" si="94"/>
        <v>5</v>
      </c>
      <c r="L368" s="14">
        <f t="shared" si="95"/>
        <v>16</v>
      </c>
      <c r="M368" s="14" t="str">
        <f t="shared" si="96"/>
        <v>黄</v>
      </c>
      <c r="N368" s="14" t="str">
        <f t="shared" si="92"/>
        <v>金币</v>
      </c>
      <c r="O368" s="14">
        <f>IF(L368&gt;1,INDEX(挂机升级突破!$BG$49:$BG$69,卡牌消耗!L368),"")</f>
        <v>0</v>
      </c>
      <c r="P368" s="14" t="str">
        <f>IF(L368&gt;1,INDEX(价值概述!$A$4:$A$8,INDEX(挂机升级突破!$AQ$65:$AQ$85,卡牌消耗!L368)),"")</f>
        <v>紫色基础材料</v>
      </c>
      <c r="Q368" s="14">
        <f>ROUND(INDEX(挂机升级突破!$AT$65:$BA$85,卡牌消耗!$L368,MATCH(卡牌消耗!P368,挂机升级突破!$AT$63:$BC$63,0))*INDEX($B$5:$F$5,K368)/5,0)*5</f>
        <v>25</v>
      </c>
      <c r="R368" s="14" t="s">
        <v>807</v>
      </c>
      <c r="S368" s="14">
        <f>ROUND(INDEX(挂机升级突破!$AT$65:$BC$85,L368,MATCH(R368,挂机升级突破!$AT$63:$BC$63,0))*INDEX($B$5:$F$5,K368)/5,0)*5</f>
        <v>0</v>
      </c>
      <c r="T368" s="14" t="str">
        <f>IF(INDEX(挂机升级突破!$AS$65:$AS$85,卡牌消耗!L368)&gt;0,"灵玉","")</f>
        <v/>
      </c>
      <c r="U368" s="14" t="str">
        <f>IF(INDEX(挂机升级突破!$AS$65:$AS$85,卡牌消耗!L368)&gt;0,INDEX(挂机升级突破!$BD$80:$BD$85,卡牌消耗!L368),"")</f>
        <v/>
      </c>
      <c r="AS368" s="15"/>
    </row>
    <row r="369" spans="9:45" ht="16.5" x14ac:dyDescent="0.2">
      <c r="I369" s="98">
        <v>332</v>
      </c>
      <c r="J369" s="14">
        <f t="shared" si="93"/>
        <v>1102016</v>
      </c>
      <c r="K369" s="14">
        <f t="shared" si="94"/>
        <v>5</v>
      </c>
      <c r="L369" s="14">
        <f t="shared" si="95"/>
        <v>17</v>
      </c>
      <c r="M369" s="14" t="str">
        <f t="shared" si="96"/>
        <v>黄</v>
      </c>
      <c r="N369" s="14" t="str">
        <f t="shared" si="92"/>
        <v>金币</v>
      </c>
      <c r="O369" s="14">
        <f>IF(L369&gt;1,INDEX(挂机升级突破!$BG$49:$BG$69,卡牌消耗!L369),"")</f>
        <v>0</v>
      </c>
      <c r="P369" s="14" t="str">
        <f>IF(L369&gt;1,INDEX(价值概述!$A$4:$A$8,INDEX(挂机升级突破!$AQ$65:$AQ$85,卡牌消耗!L369)),"")</f>
        <v>紫色基础材料</v>
      </c>
      <c r="Q369" s="14">
        <f>ROUND(INDEX(挂机升级突破!$AT$65:$BA$85,卡牌消耗!$L369,MATCH(卡牌消耗!P369,挂机升级突破!$AT$63:$BC$63,0))*INDEX($B$5:$F$5,K369)/5,0)*5</f>
        <v>40</v>
      </c>
      <c r="R369" s="14" t="s">
        <v>835</v>
      </c>
      <c r="S369" s="14">
        <f>ROUND(INDEX(挂机升级突破!$AT$65:$BC$85,L369,MATCH(R369,挂机升级突破!$AT$63:$BC$63,0))*INDEX($B$5:$F$5,K369)/5,0)*5</f>
        <v>0</v>
      </c>
      <c r="T369" s="14" t="s">
        <v>836</v>
      </c>
      <c r="U369" s="14">
        <f>ROUND(INDEX(挂机升级突破!$AT$65:$BC$85,L369,MATCH(T369,挂机升级突破!$AT$63:$BC$63,0))*INDEX($B$5:$F$5,K369)/5,0)*5</f>
        <v>0</v>
      </c>
      <c r="AS369" s="15"/>
    </row>
    <row r="370" spans="9:45" ht="16.5" x14ac:dyDescent="0.2">
      <c r="I370" s="98">
        <v>333</v>
      </c>
      <c r="J370" s="14">
        <f t="shared" si="93"/>
        <v>1102016</v>
      </c>
      <c r="K370" s="14">
        <f t="shared" si="94"/>
        <v>5</v>
      </c>
      <c r="L370" s="14">
        <f t="shared" si="95"/>
        <v>18</v>
      </c>
      <c r="M370" s="14" t="str">
        <f t="shared" si="96"/>
        <v>黄</v>
      </c>
      <c r="N370" s="14" t="str">
        <f t="shared" si="92"/>
        <v>金币</v>
      </c>
      <c r="O370" s="14">
        <f>IF(L370&gt;1,INDEX(挂机升级突破!$BG$49:$BG$69,卡牌消耗!L370),"")</f>
        <v>0</v>
      </c>
      <c r="P370" s="14" t="str">
        <f>IF(L370&gt;1,INDEX(价值概述!$A$4:$A$8,INDEX(挂机升级突破!$AQ$65:$AQ$85,卡牌消耗!L370)),"")</f>
        <v>紫色基础材料</v>
      </c>
      <c r="Q370" s="14">
        <f>ROUND(INDEX(挂机升级突破!$AT$65:$BA$85,卡牌消耗!$L370,MATCH(卡牌消耗!P370,挂机升级突破!$AT$63:$BC$63,0))*INDEX($B$5:$F$5,K370)/5,0)*5</f>
        <v>40</v>
      </c>
      <c r="R370" s="14" t="s">
        <v>835</v>
      </c>
      <c r="S370" s="14">
        <f>ROUND(INDEX(挂机升级突破!$AT$65:$BC$85,L370,MATCH(R370,挂机升级突破!$AT$63:$BC$63,0))*INDEX($B$5:$F$5,K370)/5,0)*5</f>
        <v>0</v>
      </c>
      <c r="T370" s="14" t="s">
        <v>836</v>
      </c>
      <c r="U370" s="14">
        <f>ROUND(INDEX(挂机升级突破!$AT$65:$BC$85,L370,MATCH(T370,挂机升级突破!$AT$63:$BC$63,0))*INDEX($B$5:$F$5,K370)/5,0)*5</f>
        <v>0</v>
      </c>
      <c r="AS370" s="15"/>
    </row>
    <row r="371" spans="9:45" ht="16.5" x14ac:dyDescent="0.2">
      <c r="I371" s="98">
        <v>334</v>
      </c>
      <c r="J371" s="14">
        <f t="shared" si="93"/>
        <v>1102016</v>
      </c>
      <c r="K371" s="14">
        <f t="shared" si="94"/>
        <v>5</v>
      </c>
      <c r="L371" s="14">
        <f t="shared" si="95"/>
        <v>19</v>
      </c>
      <c r="M371" s="14" t="str">
        <f t="shared" si="96"/>
        <v>黄</v>
      </c>
      <c r="N371" s="14" t="str">
        <f t="shared" si="92"/>
        <v>金币</v>
      </c>
      <c r="O371" s="14">
        <f>IF(L371&gt;1,INDEX(挂机升级突破!$BG$49:$BG$69,卡牌消耗!L371),"")</f>
        <v>0</v>
      </c>
      <c r="P371" s="14" t="str">
        <f>IF(L371&gt;1,INDEX(价值概述!$A$4:$A$8,INDEX(挂机升级突破!$AQ$65:$AQ$85,卡牌消耗!L371)),"")</f>
        <v>紫色基础材料</v>
      </c>
      <c r="Q371" s="14">
        <f>ROUND(INDEX(挂机升级突破!$AT$65:$BA$85,卡牌消耗!$L371,MATCH(卡牌消耗!P371,挂机升级突破!$AT$63:$BC$63,0))*INDEX($B$5:$F$5,K371)/5,0)*5</f>
        <v>40</v>
      </c>
      <c r="R371" s="14" t="s">
        <v>835</v>
      </c>
      <c r="S371" s="14">
        <f>ROUND(INDEX(挂机升级突破!$AT$65:$BC$85,L371,MATCH(R371,挂机升级突破!$AT$63:$BC$63,0))*INDEX($B$5:$F$5,K371)/5,0)*5</f>
        <v>0</v>
      </c>
      <c r="T371" s="14" t="s">
        <v>836</v>
      </c>
      <c r="U371" s="14">
        <f>ROUND(INDEX(挂机升级突破!$AT$65:$BC$85,L371,MATCH(T371,挂机升级突破!$AT$63:$BC$63,0))*INDEX($B$5:$F$5,K371)/5,0)*5</f>
        <v>0</v>
      </c>
      <c r="AS371" s="15"/>
    </row>
    <row r="372" spans="9:45" ht="16.5" x14ac:dyDescent="0.2">
      <c r="I372" s="98">
        <v>335</v>
      </c>
      <c r="J372" s="14">
        <f t="shared" si="93"/>
        <v>1102016</v>
      </c>
      <c r="K372" s="14">
        <f t="shared" si="94"/>
        <v>5</v>
      </c>
      <c r="L372" s="14">
        <f t="shared" si="95"/>
        <v>20</v>
      </c>
      <c r="M372" s="14" t="str">
        <f t="shared" si="96"/>
        <v>黄</v>
      </c>
      <c r="N372" s="14" t="str">
        <f t="shared" si="92"/>
        <v>金币</v>
      </c>
      <c r="O372" s="14">
        <f>IF(L372&gt;1,INDEX(挂机升级突破!$BG$49:$BG$69,卡牌消耗!L372),"")</f>
        <v>0</v>
      </c>
      <c r="P372" s="14" t="str">
        <f>IF(L372&gt;1,INDEX(价值概述!$A$4:$A$8,INDEX(挂机升级突破!$AQ$65:$AQ$85,卡牌消耗!L372)),"")</f>
        <v>紫色基础材料</v>
      </c>
      <c r="Q372" s="14">
        <f>ROUND(INDEX(挂机升级突破!$AT$65:$BA$85,卡牌消耗!$L372,MATCH(卡牌消耗!P372,挂机升级突破!$AT$63:$BC$63,0))*INDEX($B$5:$F$5,K372)/5,0)*5</f>
        <v>65</v>
      </c>
      <c r="R372" s="14" t="s">
        <v>835</v>
      </c>
      <c r="S372" s="14">
        <f>ROUND(INDEX(挂机升级突破!$AT$65:$BC$85,L372,MATCH(R372,挂机升级突破!$AT$63:$BC$63,0))*INDEX($B$5:$F$5,K372)/5,0)*5</f>
        <v>0</v>
      </c>
      <c r="T372" s="14" t="s">
        <v>836</v>
      </c>
      <c r="U372" s="14">
        <f>ROUND(INDEX(挂机升级突破!$AT$65:$BC$85,L372,MATCH(T372,挂机升级突破!$AT$63:$BC$63,0))*INDEX($B$5:$F$5,K372)/5,0)*5</f>
        <v>0</v>
      </c>
      <c r="AS372" s="15"/>
    </row>
    <row r="373" spans="9:45" ht="16.5" x14ac:dyDescent="0.2">
      <c r="I373" s="98">
        <v>336</v>
      </c>
      <c r="J373" s="14">
        <f t="shared" si="93"/>
        <v>1102016</v>
      </c>
      <c r="K373" s="14">
        <f t="shared" si="94"/>
        <v>5</v>
      </c>
      <c r="L373" s="14">
        <f t="shared" si="95"/>
        <v>21</v>
      </c>
      <c r="M373" s="14" t="str">
        <f t="shared" si="96"/>
        <v>黄</v>
      </c>
      <c r="N373" s="14" t="str">
        <f t="shared" si="92"/>
        <v>金币</v>
      </c>
      <c r="O373" s="14">
        <f>IF(L373&gt;1,INDEX(挂机升级突破!$BG$49:$BG$69,卡牌消耗!L373),"")</f>
        <v>0</v>
      </c>
      <c r="P373" s="14" t="str">
        <f>IF(L373&gt;1,INDEX(价值概述!$A$4:$A$8,INDEX(挂机升级突破!$AQ$65:$AQ$85,卡牌消耗!L373)),"")</f>
        <v>紫色基础材料</v>
      </c>
      <c r="Q373" s="14">
        <f>ROUND(INDEX(挂机升级突破!$AT$65:$BA$85,卡牌消耗!$L373,MATCH(卡牌消耗!P373,挂机升级突破!$AT$63:$BC$63,0))*INDEX($B$5:$F$5,K373)/5,0)*5</f>
        <v>65</v>
      </c>
      <c r="R373" s="14" t="s">
        <v>835</v>
      </c>
      <c r="S373" s="14">
        <f>ROUND(INDEX(挂机升级突破!$AT$65:$BC$85,L373,MATCH(R373,挂机升级突破!$AT$63:$BC$63,0))*INDEX($B$5:$F$5,K373)/5,0)*5</f>
        <v>0</v>
      </c>
      <c r="T373" s="14" t="s">
        <v>836</v>
      </c>
      <c r="U373" s="14">
        <f>ROUND(INDEX(挂机升级突破!$AT$65:$BC$85,L373,MATCH(T373,挂机升级突破!$AT$63:$BC$63,0))*INDEX($B$5:$F$5,K373)/5,0)*5</f>
        <v>0</v>
      </c>
      <c r="AS373" s="15"/>
    </row>
    <row r="374" spans="9:45" ht="16.5" x14ac:dyDescent="0.2">
      <c r="I374" s="98">
        <v>337</v>
      </c>
      <c r="J374" s="14">
        <f t="shared" si="93"/>
        <v>1102017</v>
      </c>
      <c r="K374" s="14">
        <f t="shared" si="94"/>
        <v>4</v>
      </c>
      <c r="L374" s="14">
        <f t="shared" si="95"/>
        <v>1</v>
      </c>
      <c r="M374" s="14" t="str">
        <f t="shared" si="96"/>
        <v>黄</v>
      </c>
      <c r="N374" s="14" t="str">
        <f t="shared" si="92"/>
        <v/>
      </c>
      <c r="O374" s="14" t="str">
        <f>IF(L374&gt;1,INDEX(挂机升级突破!$BG$49:$BG$69,卡牌消耗!L374),"")</f>
        <v/>
      </c>
      <c r="P374" s="14" t="str">
        <f>IF(L374&gt;1,INDEX(价值概述!$A$4:$A$8,INDEX(挂机升级突破!$AQ$65:$AQ$85,卡牌消耗!L374)),"")</f>
        <v/>
      </c>
      <c r="Q374" s="14" t="str">
        <f>IF(L374&gt;1,INDEX(挂机升级突破!$AT$65:$AX$85,卡牌消耗!L374,INDEX(挂机升级突破!$AQ$65:$AQ$85,卡牌消耗!L374)),"")</f>
        <v/>
      </c>
      <c r="R374" s="14" t="str">
        <f>IF(INDEX(挂机升级突破!$AR$65:$AR$85,卡牌消耗!L374)&gt;0,INDEX($G$2:$I$2,INDEX(挂机升级突破!$AR$65:$AR$85,卡牌消耗!L374))&amp;M374,"")</f>
        <v/>
      </c>
      <c r="S374" s="14" t="str">
        <f>IF(R374="","",INDEX(挂机升级突破!$AY$65:$BA$85,卡牌消耗!L374,INDEX(挂机升级突破!$AR$65:$AR$85,卡牌消耗!L374)))</f>
        <v/>
      </c>
      <c r="T374" s="14" t="str">
        <f>IF(INDEX(挂机升级突破!$AS$65:$AS$85,卡牌消耗!L374)&gt;0,"灵玉","")</f>
        <v/>
      </c>
      <c r="U374" s="14" t="str">
        <f>IF(INDEX(挂机升级突破!$AS$65:$AS$85,卡牌消耗!L374)&gt;0,INDEX(挂机升级突破!$BD$80:$BD$85,卡牌消耗!L374),"")</f>
        <v/>
      </c>
      <c r="AS374" s="15"/>
    </row>
    <row r="375" spans="9:45" ht="16.5" x14ac:dyDescent="0.2">
      <c r="I375" s="98">
        <v>338</v>
      </c>
      <c r="J375" s="14">
        <f t="shared" si="93"/>
        <v>1102017</v>
      </c>
      <c r="K375" s="14">
        <f t="shared" si="94"/>
        <v>4</v>
      </c>
      <c r="L375" s="14">
        <f t="shared" si="95"/>
        <v>2</v>
      </c>
      <c r="M375" s="14" t="str">
        <f t="shared" si="96"/>
        <v>黄</v>
      </c>
      <c r="N375" s="14" t="str">
        <f t="shared" si="92"/>
        <v>金币</v>
      </c>
      <c r="O375" s="14">
        <f>IF(L375&gt;1,INDEX(挂机升级突破!$BG$49:$BG$69,卡牌消耗!L375),"")</f>
        <v>0</v>
      </c>
      <c r="P375" s="14" t="s">
        <v>252</v>
      </c>
      <c r="Q375" s="14">
        <f>ROUND(INDEX(挂机升级突破!$AT$65:$BA$85,卡牌消耗!$L375,MATCH(卡牌消耗!P375,挂机升级突破!$AT$63:$BC$63,0))*INDEX($B$5:$F$5,K375)/5,0)*5</f>
        <v>55</v>
      </c>
      <c r="R375" s="14"/>
      <c r="S375" s="14"/>
      <c r="T375" s="14" t="str">
        <f>IF(INDEX(挂机升级突破!$AS$65:$AS$85,卡牌消耗!L375)&gt;0,"灵玉","")</f>
        <v/>
      </c>
      <c r="U375" s="14" t="str">
        <f>IF(INDEX(挂机升级突破!$AS$65:$AS$85,卡牌消耗!L375)&gt;0,INDEX(挂机升级突破!$BD$80:$BD$85,卡牌消耗!L375),"")</f>
        <v/>
      </c>
      <c r="AS375" s="15"/>
    </row>
    <row r="376" spans="9:45" ht="16.5" x14ac:dyDescent="0.2">
      <c r="I376" s="98">
        <v>339</v>
      </c>
      <c r="J376" s="14">
        <f t="shared" si="93"/>
        <v>1102017</v>
      </c>
      <c r="K376" s="14">
        <f t="shared" si="94"/>
        <v>4</v>
      </c>
      <c r="L376" s="14">
        <f t="shared" si="95"/>
        <v>3</v>
      </c>
      <c r="M376" s="14" t="str">
        <f t="shared" si="96"/>
        <v>黄</v>
      </c>
      <c r="N376" s="14" t="str">
        <f t="shared" si="92"/>
        <v>金币</v>
      </c>
      <c r="O376" s="14">
        <f>IF(L376&gt;1,INDEX(挂机升级突破!$BG$49:$BG$69,卡牌消耗!L376),"")</f>
        <v>0</v>
      </c>
      <c r="P376" s="14" t="s">
        <v>252</v>
      </c>
      <c r="Q376" s="14">
        <f>ROUND(INDEX(挂机升级突破!$AT$65:$BA$85,卡牌消耗!$L376,MATCH(卡牌消耗!P376,挂机升级突破!$AT$63:$BC$63,0))*INDEX($B$5:$F$5,K376)/5,0)*5</f>
        <v>70</v>
      </c>
      <c r="R376" s="14"/>
      <c r="S376" s="14"/>
      <c r="T376" s="14" t="str">
        <f>IF(INDEX(挂机升级突破!$AS$65:$AS$85,卡牌消耗!L376)&gt;0,"灵玉","")</f>
        <v/>
      </c>
      <c r="U376" s="14" t="str">
        <f>IF(INDEX(挂机升级突破!$AS$65:$AS$85,卡牌消耗!L376)&gt;0,INDEX(挂机升级突破!$BD$80:$BD$85,卡牌消耗!L376),"")</f>
        <v/>
      </c>
      <c r="AS376" s="15"/>
    </row>
    <row r="377" spans="9:45" ht="16.5" x14ac:dyDescent="0.2">
      <c r="I377" s="98">
        <v>340</v>
      </c>
      <c r="J377" s="14">
        <f t="shared" si="93"/>
        <v>1102017</v>
      </c>
      <c r="K377" s="14">
        <f t="shared" si="94"/>
        <v>4</v>
      </c>
      <c r="L377" s="14">
        <f t="shared" si="95"/>
        <v>4</v>
      </c>
      <c r="M377" s="14" t="str">
        <f t="shared" si="96"/>
        <v>黄</v>
      </c>
      <c r="N377" s="14" t="str">
        <f t="shared" si="92"/>
        <v>金币</v>
      </c>
      <c r="O377" s="14">
        <f>IF(L377&gt;1,INDEX(挂机升级突破!$BG$49:$BG$69,卡牌消耗!L377),"")</f>
        <v>0</v>
      </c>
      <c r="P377" s="14" t="s">
        <v>253</v>
      </c>
      <c r="Q377" s="14">
        <f>ROUND(INDEX(挂机升级突破!$AT$65:$BA$85,卡牌消耗!$L377,MATCH(卡牌消耗!P377,挂机升级突破!$AT$63:$BC$63,0))*INDEX($B$5:$F$5,K377)/5,0)*5</f>
        <v>0</v>
      </c>
      <c r="R377" s="14"/>
      <c r="S377" s="14"/>
      <c r="T377" s="14" t="str">
        <f>IF(INDEX(挂机升级突破!$AS$65:$AS$85,卡牌消耗!L377)&gt;0,"灵玉","")</f>
        <v/>
      </c>
      <c r="U377" s="14" t="str">
        <f>IF(INDEX(挂机升级突破!$AS$65:$AS$85,卡牌消耗!L377)&gt;0,INDEX(挂机升级突破!$BD$80:$BD$85,卡牌消耗!L377),"")</f>
        <v/>
      </c>
      <c r="AS377" s="15"/>
    </row>
    <row r="378" spans="9:45" ht="16.5" x14ac:dyDescent="0.2">
      <c r="I378" s="98">
        <v>341</v>
      </c>
      <c r="J378" s="14">
        <f t="shared" si="93"/>
        <v>1102017</v>
      </c>
      <c r="K378" s="14">
        <f t="shared" si="94"/>
        <v>4</v>
      </c>
      <c r="L378" s="14">
        <f t="shared" si="95"/>
        <v>5</v>
      </c>
      <c r="M378" s="14" t="str">
        <f t="shared" si="96"/>
        <v>黄</v>
      </c>
      <c r="N378" s="14" t="str">
        <f t="shared" si="92"/>
        <v>金币</v>
      </c>
      <c r="O378" s="14">
        <f>IF(L378&gt;1,INDEX(挂机升级突破!$BG$49:$BG$69,卡牌消耗!L378),"")</f>
        <v>0</v>
      </c>
      <c r="P378" s="14" t="s">
        <v>253</v>
      </c>
      <c r="Q378" s="14">
        <f>ROUND(INDEX(挂机升级突破!$AT$65:$BA$85,卡牌消耗!$L378,MATCH(卡牌消耗!P378,挂机升级突破!$AT$63:$BC$63,0))*INDEX($B$5:$F$5,K378)/5,0)*5</f>
        <v>0</v>
      </c>
      <c r="R378" s="14" t="s">
        <v>805</v>
      </c>
      <c r="S378" s="14">
        <f>ROUND(INDEX(挂机升级突破!$AT$65:$BC$85,L378,MATCH(R378,挂机升级突破!$AT$63:$BC$63,0))*INDEX($B$5:$F$5,K378)/5,0)*5</f>
        <v>0</v>
      </c>
      <c r="T378" s="14" t="str">
        <f>IF(INDEX(挂机升级突破!$AS$65:$AS$85,卡牌消耗!L378)&gt;0,"灵玉","")</f>
        <v/>
      </c>
      <c r="U378" s="14" t="str">
        <f>IF(INDEX(挂机升级突破!$AS$65:$AS$85,卡牌消耗!L378)&gt;0,INDEX(挂机升级突破!$BD$80:$BD$85,卡牌消耗!L378),"")</f>
        <v/>
      </c>
      <c r="AS378" s="15"/>
    </row>
    <row r="379" spans="9:45" ht="16.5" x14ac:dyDescent="0.2">
      <c r="I379" s="98">
        <v>342</v>
      </c>
      <c r="J379" s="14">
        <f t="shared" si="93"/>
        <v>1102017</v>
      </c>
      <c r="K379" s="14">
        <f t="shared" si="94"/>
        <v>4</v>
      </c>
      <c r="L379" s="14">
        <f t="shared" si="95"/>
        <v>6</v>
      </c>
      <c r="M379" s="14" t="str">
        <f t="shared" si="96"/>
        <v>黄</v>
      </c>
      <c r="N379" s="14" t="str">
        <f t="shared" si="92"/>
        <v>金币</v>
      </c>
      <c r="O379" s="14">
        <f>IF(L379&gt;1,INDEX(挂机升级突破!$BG$49:$BG$69,卡牌消耗!L379),"")</f>
        <v>0</v>
      </c>
      <c r="P379" s="14" t="s">
        <v>253</v>
      </c>
      <c r="Q379" s="14">
        <f>ROUND(INDEX(挂机升级突破!$AT$65:$BA$85,卡牌消耗!$L379,MATCH(卡牌消耗!P379,挂机升级突破!$AT$63:$BC$63,0))*INDEX($B$5:$F$5,K379)/5,0)*5</f>
        <v>25</v>
      </c>
      <c r="R379" s="14" t="s">
        <v>805</v>
      </c>
      <c r="S379" s="14">
        <f>ROUND(INDEX(挂机升级突破!$AT$65:$BC$85,L379,MATCH(R379,挂机升级突破!$AT$63:$BC$63,0))*INDEX($B$5:$F$5,K379)/5,0)*5</f>
        <v>0</v>
      </c>
      <c r="T379" s="14" t="str">
        <f>IF(INDEX(挂机升级突破!$AS$65:$AS$85,卡牌消耗!L379)&gt;0,"灵玉","")</f>
        <v/>
      </c>
      <c r="U379" s="14" t="str">
        <f>IF(INDEX(挂机升级突破!$AS$65:$AS$85,卡牌消耗!L379)&gt;0,INDEX(挂机升级突破!$BD$80:$BD$85,卡牌消耗!L379),"")</f>
        <v/>
      </c>
      <c r="AS379" s="15"/>
    </row>
    <row r="380" spans="9:45" ht="16.5" x14ac:dyDescent="0.2">
      <c r="I380" s="98">
        <v>343</v>
      </c>
      <c r="J380" s="14">
        <f t="shared" si="93"/>
        <v>1102017</v>
      </c>
      <c r="K380" s="14">
        <f t="shared" si="94"/>
        <v>4</v>
      </c>
      <c r="L380" s="14">
        <f t="shared" si="95"/>
        <v>7</v>
      </c>
      <c r="M380" s="14" t="str">
        <f t="shared" si="96"/>
        <v>黄</v>
      </c>
      <c r="N380" s="14" t="str">
        <f t="shared" ref="N380:N443" si="97">IF(L380&gt;1,"金币","")</f>
        <v>金币</v>
      </c>
      <c r="O380" s="14">
        <f>IF(L380&gt;1,INDEX(挂机升级突破!$BG$49:$BG$69,卡牌消耗!L380),"")</f>
        <v>0</v>
      </c>
      <c r="P380" s="14" t="s">
        <v>254</v>
      </c>
      <c r="Q380" s="14">
        <f>ROUND(INDEX(挂机升级突破!$AT$65:$BA$85,卡牌消耗!$L380,MATCH(卡牌消耗!P380,挂机升级突破!$AT$63:$BC$63,0))*INDEX($B$5:$F$5,K380)/5,0)*5</f>
        <v>0</v>
      </c>
      <c r="R380" s="14" t="s">
        <v>805</v>
      </c>
      <c r="S380" s="14">
        <f>ROUND(INDEX(挂机升级突破!$AT$65:$BC$85,L380,MATCH(R380,挂机升级突破!$AT$63:$BC$63,0))*INDEX($B$5:$F$5,K380)/5,0)*5</f>
        <v>0</v>
      </c>
      <c r="T380" s="14" t="str">
        <f>IF(INDEX(挂机升级突破!$AS$65:$AS$85,卡牌消耗!L380)&gt;0,"灵玉","")</f>
        <v/>
      </c>
      <c r="U380" s="14" t="str">
        <f>IF(INDEX(挂机升级突破!$AS$65:$AS$85,卡牌消耗!L380)&gt;0,INDEX(挂机升级突破!$BD$80:$BD$85,卡牌消耗!L380),"")</f>
        <v/>
      </c>
      <c r="AS380" s="15"/>
    </row>
    <row r="381" spans="9:45" ht="16.5" x14ac:dyDescent="0.2">
      <c r="I381" s="98">
        <v>344</v>
      </c>
      <c r="J381" s="14">
        <f t="shared" si="93"/>
        <v>1102017</v>
      </c>
      <c r="K381" s="14">
        <f t="shared" si="94"/>
        <v>4</v>
      </c>
      <c r="L381" s="14">
        <f t="shared" si="95"/>
        <v>8</v>
      </c>
      <c r="M381" s="14" t="str">
        <f t="shared" si="96"/>
        <v>黄</v>
      </c>
      <c r="N381" s="14" t="str">
        <f t="shared" si="97"/>
        <v>金币</v>
      </c>
      <c r="O381" s="14">
        <f>IF(L381&gt;1,INDEX(挂机升级突破!$BG$49:$BG$69,卡牌消耗!L381),"")</f>
        <v>0</v>
      </c>
      <c r="P381" s="14" t="s">
        <v>254</v>
      </c>
      <c r="Q381" s="14">
        <f>ROUND(INDEX(挂机升级突破!$AT$65:$BA$85,卡牌消耗!$L381,MATCH(卡牌消耗!P381,挂机升级突破!$AT$63:$BC$63,0))*INDEX($B$5:$F$5,K381)/5,0)*5</f>
        <v>0</v>
      </c>
      <c r="R381" s="14" t="s">
        <v>805</v>
      </c>
      <c r="S381" s="14">
        <f>ROUND(INDEX(挂机升级突破!$AT$65:$BC$85,L381,MATCH(R381,挂机升级突破!$AT$63:$BC$63,0))*INDEX($B$5:$F$5,K381)/5,0)*5</f>
        <v>10</v>
      </c>
      <c r="T381" s="14" t="str">
        <f>IF(INDEX(挂机升级突破!$AS$65:$AS$85,卡牌消耗!L381)&gt;0,"灵玉","")</f>
        <v/>
      </c>
      <c r="U381" s="14" t="str">
        <f>IF(INDEX(挂机升级突破!$AS$65:$AS$85,卡牌消耗!L381)&gt;0,INDEX(挂机升级突破!$BD$80:$BD$85,卡牌消耗!L381),"")</f>
        <v/>
      </c>
      <c r="AS381" s="15"/>
    </row>
    <row r="382" spans="9:45" ht="16.5" x14ac:dyDescent="0.2">
      <c r="I382" s="98">
        <v>345</v>
      </c>
      <c r="J382" s="14">
        <f t="shared" si="93"/>
        <v>1102017</v>
      </c>
      <c r="K382" s="14">
        <f t="shared" si="94"/>
        <v>4</v>
      </c>
      <c r="L382" s="14">
        <f t="shared" si="95"/>
        <v>9</v>
      </c>
      <c r="M382" s="14" t="str">
        <f t="shared" si="96"/>
        <v>黄</v>
      </c>
      <c r="N382" s="14" t="str">
        <f t="shared" si="97"/>
        <v>金币</v>
      </c>
      <c r="O382" s="14">
        <f>IF(L382&gt;1,INDEX(挂机升级突破!$BG$49:$BG$69,卡牌消耗!L382),"")</f>
        <v>0</v>
      </c>
      <c r="P382" s="14" t="s">
        <v>254</v>
      </c>
      <c r="Q382" s="14">
        <f>ROUND(INDEX(挂机升级突破!$AT$65:$BA$85,卡牌消耗!$L382,MATCH(卡牌消耗!P382,挂机升级突破!$AT$63:$BC$63,0))*INDEX($B$5:$F$5,K382)/5,0)*5</f>
        <v>0</v>
      </c>
      <c r="R382" s="14" t="s">
        <v>806</v>
      </c>
      <c r="S382" s="14">
        <f>ROUND(INDEX(挂机升级突破!$AT$65:$BC$85,L382,MATCH(R382,挂机升级突破!$AT$63:$BC$63,0))*INDEX($B$5:$F$5,K382)/5,0)*5</f>
        <v>0</v>
      </c>
      <c r="T382" s="14" t="str">
        <f>IF(INDEX(挂机升级突破!$AS$65:$AS$85,卡牌消耗!L382)&gt;0,"灵玉","")</f>
        <v/>
      </c>
      <c r="U382" s="14" t="str">
        <f>IF(INDEX(挂机升级突破!$AS$65:$AS$85,卡牌消耗!L382)&gt;0,INDEX(挂机升级突破!$BD$80:$BD$85,卡牌消耗!L382),"")</f>
        <v/>
      </c>
      <c r="AS382" s="15"/>
    </row>
    <row r="383" spans="9:45" ht="16.5" x14ac:dyDescent="0.2">
      <c r="I383" s="98">
        <v>346</v>
      </c>
      <c r="J383" s="14">
        <f t="shared" si="93"/>
        <v>1102017</v>
      </c>
      <c r="K383" s="14">
        <f t="shared" si="94"/>
        <v>4</v>
      </c>
      <c r="L383" s="14">
        <f t="shared" si="95"/>
        <v>10</v>
      </c>
      <c r="M383" s="14" t="str">
        <f t="shared" si="96"/>
        <v>黄</v>
      </c>
      <c r="N383" s="14" t="str">
        <f t="shared" si="97"/>
        <v>金币</v>
      </c>
      <c r="O383" s="14">
        <f>IF(L383&gt;1,INDEX(挂机升级突破!$BG$49:$BG$69,卡牌消耗!L383),"")</f>
        <v>0</v>
      </c>
      <c r="P383" s="14" t="s">
        <v>254</v>
      </c>
      <c r="Q383" s="14">
        <f>ROUND(INDEX(挂机升级突破!$AT$65:$BA$85,卡牌消耗!$L383,MATCH(卡牌消耗!P383,挂机升级突破!$AT$63:$BC$63,0))*INDEX($B$5:$F$5,K383)/5,0)*5</f>
        <v>0</v>
      </c>
      <c r="R383" s="14" t="s">
        <v>806</v>
      </c>
      <c r="S383" s="14">
        <f>ROUND(INDEX(挂机升级突破!$AT$65:$BC$85,L383,MATCH(R383,挂机升级突破!$AT$63:$BC$63,0))*INDEX($B$5:$F$5,K383)/5,0)*5</f>
        <v>0</v>
      </c>
      <c r="T383" s="14" t="str">
        <f>IF(INDEX(挂机升级突破!$AS$65:$AS$85,卡牌消耗!L383)&gt;0,"灵玉","")</f>
        <v/>
      </c>
      <c r="U383" s="14" t="str">
        <f>IF(INDEX(挂机升级突破!$AS$65:$AS$85,卡牌消耗!L383)&gt;0,INDEX(挂机升级突破!$BD$80:$BD$85,卡牌消耗!L383),"")</f>
        <v/>
      </c>
      <c r="AS383" s="15"/>
    </row>
    <row r="384" spans="9:45" ht="16.5" x14ac:dyDescent="0.2">
      <c r="I384" s="98">
        <v>347</v>
      </c>
      <c r="J384" s="14">
        <f t="shared" si="93"/>
        <v>1102017</v>
      </c>
      <c r="K384" s="14">
        <f t="shared" si="94"/>
        <v>4</v>
      </c>
      <c r="L384" s="14">
        <f t="shared" si="95"/>
        <v>11</v>
      </c>
      <c r="M384" s="14" t="str">
        <f t="shared" si="96"/>
        <v>黄</v>
      </c>
      <c r="N384" s="14" t="str">
        <f t="shared" si="97"/>
        <v>金币</v>
      </c>
      <c r="O384" s="14">
        <f>IF(L384&gt;1,INDEX(挂机升级突破!$BG$49:$BG$69,卡牌消耗!L384),"")</f>
        <v>0</v>
      </c>
      <c r="P384" s="14" t="s">
        <v>255</v>
      </c>
      <c r="Q384" s="14">
        <f>ROUND(INDEX(挂机升级突破!$AT$65:$BA$85,卡牌消耗!$L384,MATCH(卡牌消耗!P384,挂机升级突破!$AT$63:$BC$63,0))*INDEX($B$5:$F$5,K384)/5,0)*5</f>
        <v>0</v>
      </c>
      <c r="R384" s="14" t="s">
        <v>806</v>
      </c>
      <c r="S384" s="14">
        <f>ROUND(INDEX(挂机升级突破!$AT$65:$BC$85,L384,MATCH(R384,挂机升级突破!$AT$63:$BC$63,0))*INDEX($B$5:$F$5,K384)/5,0)*5</f>
        <v>0</v>
      </c>
      <c r="T384" s="14" t="str">
        <f>IF(INDEX(挂机升级突破!$AS$65:$AS$85,卡牌消耗!L384)&gt;0,"灵玉","")</f>
        <v/>
      </c>
      <c r="U384" s="14" t="str">
        <f>IF(INDEX(挂机升级突破!$AS$65:$AS$85,卡牌消耗!L384)&gt;0,INDEX(挂机升级突破!$BD$80:$BD$85,卡牌消耗!L384),"")</f>
        <v/>
      </c>
      <c r="AS384" s="15"/>
    </row>
    <row r="385" spans="9:45" ht="16.5" x14ac:dyDescent="0.2">
      <c r="I385" s="98">
        <v>348</v>
      </c>
      <c r="J385" s="14">
        <f t="shared" si="93"/>
        <v>1102017</v>
      </c>
      <c r="K385" s="14">
        <f t="shared" si="94"/>
        <v>4</v>
      </c>
      <c r="L385" s="14">
        <f t="shared" si="95"/>
        <v>12</v>
      </c>
      <c r="M385" s="14" t="str">
        <f t="shared" si="96"/>
        <v>黄</v>
      </c>
      <c r="N385" s="14" t="str">
        <f t="shared" si="97"/>
        <v>金币</v>
      </c>
      <c r="O385" s="14">
        <f>IF(L385&gt;1,INDEX(挂机升级突破!$BG$49:$BG$69,卡牌消耗!L385),"")</f>
        <v>0</v>
      </c>
      <c r="P385" s="14" t="s">
        <v>255</v>
      </c>
      <c r="Q385" s="14">
        <f>ROUND(INDEX(挂机升级突破!$AT$65:$BA$85,卡牌消耗!$L385,MATCH(卡牌消耗!P385,挂机升级突破!$AT$63:$BC$63,0))*INDEX($B$5:$F$5,K385)/5,0)*5</f>
        <v>0</v>
      </c>
      <c r="R385" s="14" t="s">
        <v>806</v>
      </c>
      <c r="S385" s="14">
        <f>ROUND(INDEX(挂机升级突破!$AT$65:$BC$85,L385,MATCH(R385,挂机升级突破!$AT$63:$BC$63,0))*INDEX($B$5:$F$5,K385)/5,0)*5</f>
        <v>0</v>
      </c>
      <c r="T385" s="14" t="str">
        <f>IF(INDEX(挂机升级突破!$AS$65:$AS$85,卡牌消耗!L385)&gt;0,"灵玉","")</f>
        <v/>
      </c>
      <c r="U385" s="14" t="str">
        <f>IF(INDEX(挂机升级突破!$AS$65:$AS$85,卡牌消耗!L385)&gt;0,INDEX(挂机升级突破!$BD$80:$BD$85,卡牌消耗!L385),"")</f>
        <v/>
      </c>
      <c r="AS385" s="15"/>
    </row>
    <row r="386" spans="9:45" ht="16.5" x14ac:dyDescent="0.2">
      <c r="I386" s="98">
        <v>349</v>
      </c>
      <c r="J386" s="14">
        <f t="shared" si="93"/>
        <v>1102017</v>
      </c>
      <c r="K386" s="14">
        <f t="shared" si="94"/>
        <v>4</v>
      </c>
      <c r="L386" s="14">
        <f t="shared" si="95"/>
        <v>13</v>
      </c>
      <c r="M386" s="14" t="str">
        <f t="shared" si="96"/>
        <v>黄</v>
      </c>
      <c r="N386" s="14" t="str">
        <f t="shared" si="97"/>
        <v>金币</v>
      </c>
      <c r="O386" s="14">
        <f>IF(L386&gt;1,INDEX(挂机升级突破!$BG$49:$BG$69,卡牌消耗!L386),"")</f>
        <v>0</v>
      </c>
      <c r="P386" s="14" t="s">
        <v>255</v>
      </c>
      <c r="Q386" s="14">
        <f>ROUND(INDEX(挂机升级突破!$AT$65:$BA$85,卡牌消耗!$L386,MATCH(卡牌消耗!P386,挂机升级突破!$AT$63:$BC$63,0))*INDEX($B$5:$F$5,K386)/5,0)*5</f>
        <v>0</v>
      </c>
      <c r="R386" s="14" t="s">
        <v>807</v>
      </c>
      <c r="S386" s="14">
        <f>ROUND(INDEX(挂机升级突破!$AT$65:$BC$85,L386,MATCH(R386,挂机升级突破!$AT$63:$BC$63,0))*INDEX($B$5:$F$5,K386)/5,0)*5</f>
        <v>0</v>
      </c>
      <c r="T386" s="14" t="str">
        <f>IF(INDEX(挂机升级突破!$AS$65:$AS$85,卡牌消耗!L386)&gt;0,"灵玉","")</f>
        <v/>
      </c>
      <c r="U386" s="14" t="str">
        <f>IF(INDEX(挂机升级突破!$AS$65:$AS$85,卡牌消耗!L386)&gt;0,INDEX(挂机升级突破!$BD$80:$BD$85,卡牌消耗!L386),"")</f>
        <v/>
      </c>
      <c r="AS386" s="15"/>
    </row>
    <row r="387" spans="9:45" ht="16.5" x14ac:dyDescent="0.2">
      <c r="I387" s="98">
        <v>350</v>
      </c>
      <c r="J387" s="14">
        <f t="shared" si="93"/>
        <v>1102017</v>
      </c>
      <c r="K387" s="14">
        <f t="shared" si="94"/>
        <v>4</v>
      </c>
      <c r="L387" s="14">
        <f t="shared" si="95"/>
        <v>14</v>
      </c>
      <c r="M387" s="14" t="str">
        <f t="shared" si="96"/>
        <v>黄</v>
      </c>
      <c r="N387" s="14" t="str">
        <f t="shared" si="97"/>
        <v>金币</v>
      </c>
      <c r="O387" s="14">
        <f>IF(L387&gt;1,INDEX(挂机升级突破!$BG$49:$BG$69,卡牌消耗!L387),"")</f>
        <v>0</v>
      </c>
      <c r="P387" s="14" t="s">
        <v>255</v>
      </c>
      <c r="Q387" s="14">
        <f>ROUND(INDEX(挂机升级突破!$AT$65:$BA$85,卡牌消耗!$L387,MATCH(卡牌消耗!P387,挂机升级突破!$AT$63:$BC$63,0))*INDEX($B$5:$F$5,K387)/5,0)*5</f>
        <v>0</v>
      </c>
      <c r="R387" s="14" t="s">
        <v>807</v>
      </c>
      <c r="S387" s="14">
        <f>ROUND(INDEX(挂机升级突破!$AT$65:$BC$85,L387,MATCH(R387,挂机升级突破!$AT$63:$BC$63,0))*INDEX($B$5:$F$5,K387)/5,0)*5</f>
        <v>0</v>
      </c>
      <c r="T387" s="14" t="str">
        <f>IF(INDEX(挂机升级突破!$AS$65:$AS$85,卡牌消耗!L387)&gt;0,"灵玉","")</f>
        <v/>
      </c>
      <c r="U387" s="14" t="str">
        <f>IF(INDEX(挂机升级突破!$AS$65:$AS$85,卡牌消耗!L387)&gt;0,INDEX(挂机升级突破!$BD$80:$BD$85,卡牌消耗!L387),"")</f>
        <v/>
      </c>
      <c r="AS387" s="15"/>
    </row>
    <row r="388" spans="9:45" ht="16.5" x14ac:dyDescent="0.2">
      <c r="I388" s="98">
        <v>351</v>
      </c>
      <c r="J388" s="14">
        <f t="shared" si="93"/>
        <v>1102017</v>
      </c>
      <c r="K388" s="14">
        <f t="shared" si="94"/>
        <v>4</v>
      </c>
      <c r="L388" s="14">
        <f t="shared" si="95"/>
        <v>15</v>
      </c>
      <c r="M388" s="14" t="str">
        <f t="shared" si="96"/>
        <v>黄</v>
      </c>
      <c r="N388" s="14" t="str">
        <f t="shared" si="97"/>
        <v>金币</v>
      </c>
      <c r="O388" s="14">
        <f>IF(L388&gt;1,INDEX(挂机升级突破!$BG$49:$BG$69,卡牌消耗!L388),"")</f>
        <v>0</v>
      </c>
      <c r="P388" s="14" t="s">
        <v>255</v>
      </c>
      <c r="Q388" s="14">
        <f>ROUND(INDEX(挂机升级突破!$AT$65:$BA$85,卡牌消耗!$L388,MATCH(卡牌消耗!P388,挂机升级突破!$AT$63:$BC$63,0))*INDEX($B$5:$F$5,K388)/5,0)*5</f>
        <v>0</v>
      </c>
      <c r="R388" s="14" t="s">
        <v>807</v>
      </c>
      <c r="S388" s="14">
        <f>ROUND(INDEX(挂机升级突破!$AT$65:$BC$85,L388,MATCH(R388,挂机升级突破!$AT$63:$BC$63,0))*INDEX($B$5:$F$5,K388)/5,0)*5</f>
        <v>0</v>
      </c>
      <c r="T388" s="14" t="str">
        <f>IF(INDEX(挂机升级突破!$AS$65:$AS$85,卡牌消耗!L388)&gt;0,"灵玉","")</f>
        <v/>
      </c>
      <c r="U388" s="14" t="str">
        <f>IF(INDEX(挂机升级突破!$AS$65:$AS$85,卡牌消耗!L388)&gt;0,INDEX(挂机升级突破!$BD$80:$BD$85,卡牌消耗!L388),"")</f>
        <v/>
      </c>
      <c r="AS388" s="15"/>
    </row>
    <row r="389" spans="9:45" ht="16.5" x14ac:dyDescent="0.2">
      <c r="I389" s="98">
        <v>352</v>
      </c>
      <c r="J389" s="14">
        <f t="shared" si="93"/>
        <v>1102017</v>
      </c>
      <c r="K389" s="14">
        <f t="shared" si="94"/>
        <v>4</v>
      </c>
      <c r="L389" s="14">
        <f t="shared" si="95"/>
        <v>16</v>
      </c>
      <c r="M389" s="14" t="str">
        <f t="shared" si="96"/>
        <v>黄</v>
      </c>
      <c r="N389" s="14" t="str">
        <f t="shared" si="97"/>
        <v>金币</v>
      </c>
      <c r="O389" s="14">
        <f>IF(L389&gt;1,INDEX(挂机升级突破!$BG$49:$BG$69,卡牌消耗!L389),"")</f>
        <v>0</v>
      </c>
      <c r="P389" s="14" t="str">
        <f>IF(L389&gt;1,INDEX(价值概述!$A$4:$A$8,INDEX(挂机升级突破!$AQ$65:$AQ$85,卡牌消耗!L389)),"")</f>
        <v>紫色基础材料</v>
      </c>
      <c r="Q389" s="14">
        <f>ROUND(INDEX(挂机升级突破!$AT$65:$BA$85,卡牌消耗!$L389,MATCH(卡牌消耗!P389,挂机升级突破!$AT$63:$BC$63,0))*INDEX($B$5:$F$5,K389)/5,0)*5</f>
        <v>25</v>
      </c>
      <c r="R389" s="14" t="s">
        <v>807</v>
      </c>
      <c r="S389" s="14">
        <f>ROUND(INDEX(挂机升级突破!$AT$65:$BC$85,L389,MATCH(R389,挂机升级突破!$AT$63:$BC$63,0))*INDEX($B$5:$F$5,K389)/5,0)*5</f>
        <v>0</v>
      </c>
      <c r="T389" s="14" t="str">
        <f>IF(INDEX(挂机升级突破!$AS$65:$AS$85,卡牌消耗!L389)&gt;0,"灵玉","")</f>
        <v/>
      </c>
      <c r="U389" s="14" t="str">
        <f>IF(INDEX(挂机升级突破!$AS$65:$AS$85,卡牌消耗!L389)&gt;0,INDEX(挂机升级突破!$BD$80:$BD$85,卡牌消耗!L389),"")</f>
        <v/>
      </c>
      <c r="AS389" s="15"/>
    </row>
    <row r="390" spans="9:45" ht="16.5" x14ac:dyDescent="0.2">
      <c r="I390" s="98">
        <v>353</v>
      </c>
      <c r="J390" s="14">
        <f t="shared" si="93"/>
        <v>1102017</v>
      </c>
      <c r="K390" s="14">
        <f t="shared" si="94"/>
        <v>4</v>
      </c>
      <c r="L390" s="14">
        <f t="shared" si="95"/>
        <v>17</v>
      </c>
      <c r="M390" s="14" t="str">
        <f t="shared" si="96"/>
        <v>黄</v>
      </c>
      <c r="N390" s="14" t="str">
        <f t="shared" si="97"/>
        <v>金币</v>
      </c>
      <c r="O390" s="14">
        <f>IF(L390&gt;1,INDEX(挂机升级突破!$BG$49:$BG$69,卡牌消耗!L390),"")</f>
        <v>0</v>
      </c>
      <c r="P390" s="14" t="str">
        <f>IF(L390&gt;1,INDEX(价值概述!$A$4:$A$8,INDEX(挂机升级突破!$AQ$65:$AQ$85,卡牌消耗!L390)),"")</f>
        <v>紫色基础材料</v>
      </c>
      <c r="Q390" s="14">
        <f>ROUND(INDEX(挂机升级突破!$AT$65:$BA$85,卡牌消耗!$L390,MATCH(卡牌消耗!P390,挂机升级突破!$AT$63:$BC$63,0))*INDEX($B$5:$F$5,K390)/5,0)*5</f>
        <v>40</v>
      </c>
      <c r="R390" s="14" t="s">
        <v>835</v>
      </c>
      <c r="S390" s="14">
        <f>ROUND(INDEX(挂机升级突破!$AT$65:$BC$85,L390,MATCH(R390,挂机升级突破!$AT$63:$BC$63,0))*INDEX($B$5:$F$5,K390)/5,0)*5</f>
        <v>0</v>
      </c>
      <c r="T390" s="14" t="s">
        <v>836</v>
      </c>
      <c r="U390" s="14">
        <f>ROUND(INDEX(挂机升级突破!$AT$65:$BC$85,L390,MATCH(T390,挂机升级突破!$AT$63:$BC$63,0))*INDEX($B$5:$F$5,K390)/5,0)*5</f>
        <v>0</v>
      </c>
      <c r="AS390" s="15"/>
    </row>
    <row r="391" spans="9:45" ht="16.5" x14ac:dyDescent="0.2">
      <c r="I391" s="98">
        <v>354</v>
      </c>
      <c r="J391" s="14">
        <f t="shared" si="93"/>
        <v>1102017</v>
      </c>
      <c r="K391" s="14">
        <f t="shared" si="94"/>
        <v>4</v>
      </c>
      <c r="L391" s="14">
        <f t="shared" si="95"/>
        <v>18</v>
      </c>
      <c r="M391" s="14" t="str">
        <f t="shared" si="96"/>
        <v>黄</v>
      </c>
      <c r="N391" s="14" t="str">
        <f t="shared" si="97"/>
        <v>金币</v>
      </c>
      <c r="O391" s="14">
        <f>IF(L391&gt;1,INDEX(挂机升级突破!$BG$49:$BG$69,卡牌消耗!L391),"")</f>
        <v>0</v>
      </c>
      <c r="P391" s="14" t="str">
        <f>IF(L391&gt;1,INDEX(价值概述!$A$4:$A$8,INDEX(挂机升级突破!$AQ$65:$AQ$85,卡牌消耗!L391)),"")</f>
        <v>紫色基础材料</v>
      </c>
      <c r="Q391" s="14">
        <f>ROUND(INDEX(挂机升级突破!$AT$65:$BA$85,卡牌消耗!$L391,MATCH(卡牌消耗!P391,挂机升级突破!$AT$63:$BC$63,0))*INDEX($B$5:$F$5,K391)/5,0)*5</f>
        <v>40</v>
      </c>
      <c r="R391" s="14" t="s">
        <v>835</v>
      </c>
      <c r="S391" s="14">
        <f>ROUND(INDEX(挂机升级突破!$AT$65:$BC$85,L391,MATCH(R391,挂机升级突破!$AT$63:$BC$63,0))*INDEX($B$5:$F$5,K391)/5,0)*5</f>
        <v>0</v>
      </c>
      <c r="T391" s="14" t="s">
        <v>836</v>
      </c>
      <c r="U391" s="14">
        <f>ROUND(INDEX(挂机升级突破!$AT$65:$BC$85,L391,MATCH(T391,挂机升级突破!$AT$63:$BC$63,0))*INDEX($B$5:$F$5,K391)/5,0)*5</f>
        <v>0</v>
      </c>
      <c r="AS391" s="15"/>
    </row>
    <row r="392" spans="9:45" ht="16.5" x14ac:dyDescent="0.2">
      <c r="I392" s="98">
        <v>355</v>
      </c>
      <c r="J392" s="14">
        <f t="shared" si="93"/>
        <v>1102017</v>
      </c>
      <c r="K392" s="14">
        <f t="shared" si="94"/>
        <v>4</v>
      </c>
      <c r="L392" s="14">
        <f t="shared" si="95"/>
        <v>19</v>
      </c>
      <c r="M392" s="14" t="str">
        <f t="shared" si="96"/>
        <v>黄</v>
      </c>
      <c r="N392" s="14" t="str">
        <f t="shared" si="97"/>
        <v>金币</v>
      </c>
      <c r="O392" s="14">
        <f>IF(L392&gt;1,INDEX(挂机升级突破!$BG$49:$BG$69,卡牌消耗!L392),"")</f>
        <v>0</v>
      </c>
      <c r="P392" s="14" t="str">
        <f>IF(L392&gt;1,INDEX(价值概述!$A$4:$A$8,INDEX(挂机升级突破!$AQ$65:$AQ$85,卡牌消耗!L392)),"")</f>
        <v>紫色基础材料</v>
      </c>
      <c r="Q392" s="14">
        <f>ROUND(INDEX(挂机升级突破!$AT$65:$BA$85,卡牌消耗!$L392,MATCH(卡牌消耗!P392,挂机升级突破!$AT$63:$BC$63,0))*INDEX($B$5:$F$5,K392)/5,0)*5</f>
        <v>40</v>
      </c>
      <c r="R392" s="14" t="s">
        <v>835</v>
      </c>
      <c r="S392" s="14">
        <f>ROUND(INDEX(挂机升级突破!$AT$65:$BC$85,L392,MATCH(R392,挂机升级突破!$AT$63:$BC$63,0))*INDEX($B$5:$F$5,K392)/5,0)*5</f>
        <v>0</v>
      </c>
      <c r="T392" s="14" t="s">
        <v>836</v>
      </c>
      <c r="U392" s="14">
        <f>ROUND(INDEX(挂机升级突破!$AT$65:$BC$85,L392,MATCH(T392,挂机升级突破!$AT$63:$BC$63,0))*INDEX($B$5:$F$5,K392)/5,0)*5</f>
        <v>0</v>
      </c>
      <c r="AS392" s="15"/>
    </row>
    <row r="393" spans="9:45" ht="16.5" x14ac:dyDescent="0.2">
      <c r="I393" s="98">
        <v>356</v>
      </c>
      <c r="J393" s="14">
        <f t="shared" si="93"/>
        <v>1102017</v>
      </c>
      <c r="K393" s="14">
        <f t="shared" si="94"/>
        <v>4</v>
      </c>
      <c r="L393" s="14">
        <f t="shared" si="95"/>
        <v>20</v>
      </c>
      <c r="M393" s="14" t="str">
        <f t="shared" si="96"/>
        <v>黄</v>
      </c>
      <c r="N393" s="14" t="str">
        <f t="shared" si="97"/>
        <v>金币</v>
      </c>
      <c r="O393" s="14">
        <f>IF(L393&gt;1,INDEX(挂机升级突破!$BG$49:$BG$69,卡牌消耗!L393),"")</f>
        <v>0</v>
      </c>
      <c r="P393" s="14" t="str">
        <f>IF(L393&gt;1,INDEX(价值概述!$A$4:$A$8,INDEX(挂机升级突破!$AQ$65:$AQ$85,卡牌消耗!L393)),"")</f>
        <v>紫色基础材料</v>
      </c>
      <c r="Q393" s="14">
        <f>ROUND(INDEX(挂机升级突破!$AT$65:$BA$85,卡牌消耗!$L393,MATCH(卡牌消耗!P393,挂机升级突破!$AT$63:$BC$63,0))*INDEX($B$5:$F$5,K393)/5,0)*5</f>
        <v>65</v>
      </c>
      <c r="R393" s="14" t="s">
        <v>835</v>
      </c>
      <c r="S393" s="14">
        <f>ROUND(INDEX(挂机升级突破!$AT$65:$BC$85,L393,MATCH(R393,挂机升级突破!$AT$63:$BC$63,0))*INDEX($B$5:$F$5,K393)/5,0)*5</f>
        <v>0</v>
      </c>
      <c r="T393" s="14" t="s">
        <v>836</v>
      </c>
      <c r="U393" s="14">
        <f>ROUND(INDEX(挂机升级突破!$AT$65:$BC$85,L393,MATCH(T393,挂机升级突破!$AT$63:$BC$63,0))*INDEX($B$5:$F$5,K393)/5,0)*5</f>
        <v>0</v>
      </c>
      <c r="AS393" s="15"/>
    </row>
    <row r="394" spans="9:45" ht="16.5" x14ac:dyDescent="0.2">
      <c r="I394" s="98">
        <v>357</v>
      </c>
      <c r="J394" s="14">
        <f t="shared" si="93"/>
        <v>1102017</v>
      </c>
      <c r="K394" s="14">
        <f t="shared" si="94"/>
        <v>4</v>
      </c>
      <c r="L394" s="14">
        <f t="shared" si="95"/>
        <v>21</v>
      </c>
      <c r="M394" s="14" t="str">
        <f t="shared" si="96"/>
        <v>黄</v>
      </c>
      <c r="N394" s="14" t="str">
        <f t="shared" si="97"/>
        <v>金币</v>
      </c>
      <c r="O394" s="14">
        <f>IF(L394&gt;1,INDEX(挂机升级突破!$BG$49:$BG$69,卡牌消耗!L394),"")</f>
        <v>0</v>
      </c>
      <c r="P394" s="14" t="str">
        <f>IF(L394&gt;1,INDEX(价值概述!$A$4:$A$8,INDEX(挂机升级突破!$AQ$65:$AQ$85,卡牌消耗!L394)),"")</f>
        <v>紫色基础材料</v>
      </c>
      <c r="Q394" s="14">
        <f>ROUND(INDEX(挂机升级突破!$AT$65:$BA$85,卡牌消耗!$L394,MATCH(卡牌消耗!P394,挂机升级突破!$AT$63:$BC$63,0))*INDEX($B$5:$F$5,K394)/5,0)*5</f>
        <v>65</v>
      </c>
      <c r="R394" s="14" t="s">
        <v>835</v>
      </c>
      <c r="S394" s="14">
        <f>ROUND(INDEX(挂机升级突破!$AT$65:$BC$85,L394,MATCH(R394,挂机升级突破!$AT$63:$BC$63,0))*INDEX($B$5:$F$5,K394)/5,0)*5</f>
        <v>0</v>
      </c>
      <c r="T394" s="14" t="s">
        <v>836</v>
      </c>
      <c r="U394" s="14">
        <f>ROUND(INDEX(挂机升级突破!$AT$65:$BC$85,L394,MATCH(T394,挂机升级突破!$AT$63:$BC$63,0))*INDEX($B$5:$F$5,K394)/5,0)*5</f>
        <v>0</v>
      </c>
      <c r="AS394" s="15"/>
    </row>
    <row r="395" spans="9:45" ht="16.5" x14ac:dyDescent="0.2">
      <c r="I395" s="98">
        <v>358</v>
      </c>
      <c r="J395" s="14">
        <f t="shared" si="93"/>
        <v>1102018</v>
      </c>
      <c r="K395" s="14">
        <f t="shared" si="94"/>
        <v>3</v>
      </c>
      <c r="L395" s="14">
        <f t="shared" si="95"/>
        <v>1</v>
      </c>
      <c r="M395" s="14" t="str">
        <f t="shared" si="96"/>
        <v>黄</v>
      </c>
      <c r="N395" s="14" t="str">
        <f t="shared" si="97"/>
        <v/>
      </c>
      <c r="O395" s="14" t="str">
        <f>IF(L395&gt;1,INDEX(挂机升级突破!$BG$49:$BG$69,卡牌消耗!L395),"")</f>
        <v/>
      </c>
      <c r="P395" s="14" t="str">
        <f>IF(L395&gt;1,INDEX(价值概述!$A$4:$A$8,INDEX(挂机升级突破!$AQ$65:$AQ$85,卡牌消耗!L395)),"")</f>
        <v/>
      </c>
      <c r="Q395" s="14" t="str">
        <f>IF(L395&gt;1,INDEX(挂机升级突破!$AT$65:$AX$85,卡牌消耗!L395,INDEX(挂机升级突破!$AQ$65:$AQ$85,卡牌消耗!L395)),"")</f>
        <v/>
      </c>
      <c r="R395" s="14" t="str">
        <f>IF(INDEX(挂机升级突破!$AR$65:$AR$85,卡牌消耗!L395)&gt;0,INDEX($G$2:$I$2,INDEX(挂机升级突破!$AR$65:$AR$85,卡牌消耗!L395))&amp;M395,"")</f>
        <v/>
      </c>
      <c r="S395" s="14" t="str">
        <f>IF(R395="","",INDEX(挂机升级突破!$AY$65:$BA$85,卡牌消耗!L395,INDEX(挂机升级突破!$AR$65:$AR$85,卡牌消耗!L395)))</f>
        <v/>
      </c>
      <c r="T395" s="14" t="str">
        <f>IF(INDEX(挂机升级突破!$AS$65:$AS$85,卡牌消耗!L395)&gt;0,"灵玉","")</f>
        <v/>
      </c>
      <c r="U395" s="14" t="str">
        <f>IF(INDEX(挂机升级突破!$AS$65:$AS$85,卡牌消耗!L395)&gt;0,INDEX(挂机升级突破!$BD$80:$BD$85,卡牌消耗!L395),"")</f>
        <v/>
      </c>
      <c r="AS395" s="15"/>
    </row>
    <row r="396" spans="9:45" ht="16.5" x14ac:dyDescent="0.2">
      <c r="I396" s="98">
        <v>359</v>
      </c>
      <c r="J396" s="14">
        <f t="shared" si="93"/>
        <v>1102018</v>
      </c>
      <c r="K396" s="14">
        <f t="shared" si="94"/>
        <v>3</v>
      </c>
      <c r="L396" s="14">
        <f t="shared" si="95"/>
        <v>2</v>
      </c>
      <c r="M396" s="14" t="str">
        <f t="shared" si="96"/>
        <v>黄</v>
      </c>
      <c r="N396" s="14" t="str">
        <f t="shared" si="97"/>
        <v>金币</v>
      </c>
      <c r="O396" s="14">
        <f>IF(L396&gt;1,INDEX(挂机升级突破!$BG$49:$BG$69,卡牌消耗!L396),"")</f>
        <v>0</v>
      </c>
      <c r="P396" s="14" t="s">
        <v>252</v>
      </c>
      <c r="Q396" s="14">
        <f>ROUND(INDEX(挂机升级突破!$AT$65:$BA$85,卡牌消耗!$L396,MATCH(卡牌消耗!P396,挂机升级突破!$AT$63:$BC$63,0))*INDEX($B$5:$F$5,K396)/5,0)*5</f>
        <v>45</v>
      </c>
      <c r="R396" s="14"/>
      <c r="S396" s="14"/>
      <c r="T396" s="14" t="str">
        <f>IF(INDEX(挂机升级突破!$AS$65:$AS$85,卡牌消耗!L396)&gt;0,"灵玉","")</f>
        <v/>
      </c>
      <c r="U396" s="14" t="str">
        <f>IF(INDEX(挂机升级突破!$AS$65:$AS$85,卡牌消耗!L396)&gt;0,INDEX(挂机升级突破!$BD$80:$BD$85,卡牌消耗!L396),"")</f>
        <v/>
      </c>
      <c r="AS396" s="15"/>
    </row>
    <row r="397" spans="9:45" ht="16.5" x14ac:dyDescent="0.2">
      <c r="I397" s="98">
        <v>360</v>
      </c>
      <c r="J397" s="14">
        <f t="shared" si="93"/>
        <v>1102018</v>
      </c>
      <c r="K397" s="14">
        <f t="shared" si="94"/>
        <v>3</v>
      </c>
      <c r="L397" s="14">
        <f t="shared" si="95"/>
        <v>3</v>
      </c>
      <c r="M397" s="14" t="str">
        <f t="shared" si="96"/>
        <v>黄</v>
      </c>
      <c r="N397" s="14" t="str">
        <f t="shared" si="97"/>
        <v>金币</v>
      </c>
      <c r="O397" s="14">
        <f>IF(L397&gt;1,INDEX(挂机升级突破!$BG$49:$BG$69,卡牌消耗!L397),"")</f>
        <v>0</v>
      </c>
      <c r="P397" s="14" t="s">
        <v>252</v>
      </c>
      <c r="Q397" s="14">
        <f>ROUND(INDEX(挂机升级突破!$AT$65:$BA$85,卡牌消耗!$L397,MATCH(卡牌消耗!P397,挂机升级突破!$AT$63:$BC$63,0))*INDEX($B$5:$F$5,K397)/5,0)*5</f>
        <v>60</v>
      </c>
      <c r="R397" s="14"/>
      <c r="S397" s="14"/>
      <c r="T397" s="14" t="str">
        <f>IF(INDEX(挂机升级突破!$AS$65:$AS$85,卡牌消耗!L397)&gt;0,"灵玉","")</f>
        <v/>
      </c>
      <c r="U397" s="14" t="str">
        <f>IF(INDEX(挂机升级突破!$AS$65:$AS$85,卡牌消耗!L397)&gt;0,INDEX(挂机升级突破!$BD$80:$BD$85,卡牌消耗!L397),"")</f>
        <v/>
      </c>
      <c r="AS397" s="15"/>
    </row>
    <row r="398" spans="9:45" ht="16.5" x14ac:dyDescent="0.2">
      <c r="I398" s="98">
        <v>361</v>
      </c>
      <c r="J398" s="14">
        <f t="shared" si="93"/>
        <v>1102018</v>
      </c>
      <c r="K398" s="14">
        <f t="shared" si="94"/>
        <v>3</v>
      </c>
      <c r="L398" s="14">
        <f t="shared" si="95"/>
        <v>4</v>
      </c>
      <c r="M398" s="14" t="str">
        <f t="shared" si="96"/>
        <v>黄</v>
      </c>
      <c r="N398" s="14" t="str">
        <f t="shared" si="97"/>
        <v>金币</v>
      </c>
      <c r="O398" s="14">
        <f>IF(L398&gt;1,INDEX(挂机升级突破!$BG$49:$BG$69,卡牌消耗!L398),"")</f>
        <v>0</v>
      </c>
      <c r="P398" s="14" t="s">
        <v>253</v>
      </c>
      <c r="Q398" s="14">
        <f>ROUND(INDEX(挂机升级突破!$AT$65:$BA$85,卡牌消耗!$L398,MATCH(卡牌消耗!P398,挂机升级突破!$AT$63:$BC$63,0))*INDEX($B$5:$F$5,K398)/5,0)*5</f>
        <v>0</v>
      </c>
      <c r="R398" s="14"/>
      <c r="S398" s="14"/>
      <c r="T398" s="14" t="str">
        <f>IF(INDEX(挂机升级突破!$AS$65:$AS$85,卡牌消耗!L398)&gt;0,"灵玉","")</f>
        <v/>
      </c>
      <c r="U398" s="14" t="str">
        <f>IF(INDEX(挂机升级突破!$AS$65:$AS$85,卡牌消耗!L398)&gt;0,INDEX(挂机升级突破!$BD$80:$BD$85,卡牌消耗!L398),"")</f>
        <v/>
      </c>
      <c r="AS398" s="15"/>
    </row>
    <row r="399" spans="9:45" ht="16.5" x14ac:dyDescent="0.2">
      <c r="I399" s="98">
        <v>362</v>
      </c>
      <c r="J399" s="14">
        <f t="shared" si="93"/>
        <v>1102018</v>
      </c>
      <c r="K399" s="14">
        <f t="shared" si="94"/>
        <v>3</v>
      </c>
      <c r="L399" s="14">
        <f t="shared" si="95"/>
        <v>5</v>
      </c>
      <c r="M399" s="14" t="str">
        <f t="shared" si="96"/>
        <v>黄</v>
      </c>
      <c r="N399" s="14" t="str">
        <f t="shared" si="97"/>
        <v>金币</v>
      </c>
      <c r="O399" s="14">
        <f>IF(L399&gt;1,INDEX(挂机升级突破!$BG$49:$BG$69,卡牌消耗!L399),"")</f>
        <v>0</v>
      </c>
      <c r="P399" s="14" t="s">
        <v>253</v>
      </c>
      <c r="Q399" s="14">
        <f>ROUND(INDEX(挂机升级突破!$AT$65:$BA$85,卡牌消耗!$L399,MATCH(卡牌消耗!P399,挂机升级突破!$AT$63:$BC$63,0))*INDEX($B$5:$F$5,K399)/5,0)*5</f>
        <v>0</v>
      </c>
      <c r="R399" s="14" t="s">
        <v>805</v>
      </c>
      <c r="S399" s="14">
        <f>ROUND(INDEX(挂机升级突破!$AT$65:$BC$85,L399,MATCH(R399,挂机升级突破!$AT$63:$BC$63,0))*INDEX($B$5:$F$5,K399)/5,0)*5</f>
        <v>0</v>
      </c>
      <c r="T399" s="14" t="str">
        <f>IF(INDEX(挂机升级突破!$AS$65:$AS$85,卡牌消耗!L399)&gt;0,"灵玉","")</f>
        <v/>
      </c>
      <c r="U399" s="14" t="str">
        <f>IF(INDEX(挂机升级突破!$AS$65:$AS$85,卡牌消耗!L399)&gt;0,INDEX(挂机升级突破!$BD$80:$BD$85,卡牌消耗!L399),"")</f>
        <v/>
      </c>
      <c r="AS399" s="15"/>
    </row>
    <row r="400" spans="9:45" ht="16.5" x14ac:dyDescent="0.2">
      <c r="I400" s="98">
        <v>363</v>
      </c>
      <c r="J400" s="14">
        <f t="shared" si="93"/>
        <v>1102018</v>
      </c>
      <c r="K400" s="14">
        <f t="shared" si="94"/>
        <v>3</v>
      </c>
      <c r="L400" s="14">
        <f t="shared" si="95"/>
        <v>6</v>
      </c>
      <c r="M400" s="14" t="str">
        <f t="shared" si="96"/>
        <v>黄</v>
      </c>
      <c r="N400" s="14" t="str">
        <f t="shared" si="97"/>
        <v>金币</v>
      </c>
      <c r="O400" s="14">
        <f>IF(L400&gt;1,INDEX(挂机升级突破!$BG$49:$BG$69,卡牌消耗!L400),"")</f>
        <v>0</v>
      </c>
      <c r="P400" s="14" t="s">
        <v>253</v>
      </c>
      <c r="Q400" s="14">
        <f>ROUND(INDEX(挂机升级突破!$AT$65:$BA$85,卡牌消耗!$L400,MATCH(卡牌消耗!P400,挂机升级突破!$AT$63:$BC$63,0))*INDEX($B$5:$F$5,K400)/5,0)*5</f>
        <v>20</v>
      </c>
      <c r="R400" s="14" t="s">
        <v>805</v>
      </c>
      <c r="S400" s="14">
        <f>ROUND(INDEX(挂机升级突破!$AT$65:$BC$85,L400,MATCH(R400,挂机升级突破!$AT$63:$BC$63,0))*INDEX($B$5:$F$5,K400)/5,0)*5</f>
        <v>0</v>
      </c>
      <c r="T400" s="14" t="str">
        <f>IF(INDEX(挂机升级突破!$AS$65:$AS$85,卡牌消耗!L400)&gt;0,"灵玉","")</f>
        <v/>
      </c>
      <c r="U400" s="14" t="str">
        <f>IF(INDEX(挂机升级突破!$AS$65:$AS$85,卡牌消耗!L400)&gt;0,INDEX(挂机升级突破!$BD$80:$BD$85,卡牌消耗!L400),"")</f>
        <v/>
      </c>
      <c r="AS400" s="15"/>
    </row>
    <row r="401" spans="9:45" ht="16.5" x14ac:dyDescent="0.2">
      <c r="I401" s="98">
        <v>364</v>
      </c>
      <c r="J401" s="14">
        <f t="shared" si="93"/>
        <v>1102018</v>
      </c>
      <c r="K401" s="14">
        <f t="shared" si="94"/>
        <v>3</v>
      </c>
      <c r="L401" s="14">
        <f t="shared" si="95"/>
        <v>7</v>
      </c>
      <c r="M401" s="14" t="str">
        <f t="shared" si="96"/>
        <v>黄</v>
      </c>
      <c r="N401" s="14" t="str">
        <f t="shared" si="97"/>
        <v>金币</v>
      </c>
      <c r="O401" s="14">
        <f>IF(L401&gt;1,INDEX(挂机升级突破!$BG$49:$BG$69,卡牌消耗!L401),"")</f>
        <v>0</v>
      </c>
      <c r="P401" s="14" t="s">
        <v>254</v>
      </c>
      <c r="Q401" s="14">
        <f>ROUND(INDEX(挂机升级突破!$AT$65:$BA$85,卡牌消耗!$L401,MATCH(卡牌消耗!P401,挂机升级突破!$AT$63:$BC$63,0))*INDEX($B$5:$F$5,K401)/5,0)*5</f>
        <v>0</v>
      </c>
      <c r="R401" s="14" t="s">
        <v>805</v>
      </c>
      <c r="S401" s="14">
        <f>ROUND(INDEX(挂机升级突破!$AT$65:$BC$85,L401,MATCH(R401,挂机升级突破!$AT$63:$BC$63,0))*INDEX($B$5:$F$5,K401)/5,0)*5</f>
        <v>0</v>
      </c>
      <c r="T401" s="14" t="str">
        <f>IF(INDEX(挂机升级突破!$AS$65:$AS$85,卡牌消耗!L401)&gt;0,"灵玉","")</f>
        <v/>
      </c>
      <c r="U401" s="14" t="str">
        <f>IF(INDEX(挂机升级突破!$AS$65:$AS$85,卡牌消耗!L401)&gt;0,INDEX(挂机升级突破!$BD$80:$BD$85,卡牌消耗!L401),"")</f>
        <v/>
      </c>
      <c r="AS401" s="15"/>
    </row>
    <row r="402" spans="9:45" ht="16.5" x14ac:dyDescent="0.2">
      <c r="I402" s="98">
        <v>365</v>
      </c>
      <c r="J402" s="14">
        <f t="shared" si="93"/>
        <v>1102018</v>
      </c>
      <c r="K402" s="14">
        <f t="shared" si="94"/>
        <v>3</v>
      </c>
      <c r="L402" s="14">
        <f t="shared" si="95"/>
        <v>8</v>
      </c>
      <c r="M402" s="14" t="str">
        <f t="shared" si="96"/>
        <v>黄</v>
      </c>
      <c r="N402" s="14" t="str">
        <f t="shared" si="97"/>
        <v>金币</v>
      </c>
      <c r="O402" s="14">
        <f>IF(L402&gt;1,INDEX(挂机升级突破!$BG$49:$BG$69,卡牌消耗!L402),"")</f>
        <v>0</v>
      </c>
      <c r="P402" s="14" t="s">
        <v>254</v>
      </c>
      <c r="Q402" s="14">
        <f>ROUND(INDEX(挂机升级突破!$AT$65:$BA$85,卡牌消耗!$L402,MATCH(卡牌消耗!P402,挂机升级突破!$AT$63:$BC$63,0))*INDEX($B$5:$F$5,K402)/5,0)*5</f>
        <v>0</v>
      </c>
      <c r="R402" s="14" t="s">
        <v>805</v>
      </c>
      <c r="S402" s="14">
        <f>ROUND(INDEX(挂机升级突破!$AT$65:$BC$85,L402,MATCH(R402,挂机升级突破!$AT$63:$BC$63,0))*INDEX($B$5:$F$5,K402)/5,0)*5</f>
        <v>10</v>
      </c>
      <c r="T402" s="14" t="str">
        <f>IF(INDEX(挂机升级突破!$AS$65:$AS$85,卡牌消耗!L402)&gt;0,"灵玉","")</f>
        <v/>
      </c>
      <c r="U402" s="14" t="str">
        <f>IF(INDEX(挂机升级突破!$AS$65:$AS$85,卡牌消耗!L402)&gt;0,INDEX(挂机升级突破!$BD$80:$BD$85,卡牌消耗!L402),"")</f>
        <v/>
      </c>
      <c r="AS402" s="15"/>
    </row>
    <row r="403" spans="9:45" ht="16.5" x14ac:dyDescent="0.2">
      <c r="I403" s="98">
        <v>366</v>
      </c>
      <c r="J403" s="14">
        <f t="shared" si="93"/>
        <v>1102018</v>
      </c>
      <c r="K403" s="14">
        <f t="shared" si="94"/>
        <v>3</v>
      </c>
      <c r="L403" s="14">
        <f t="shared" si="95"/>
        <v>9</v>
      </c>
      <c r="M403" s="14" t="str">
        <f t="shared" si="96"/>
        <v>黄</v>
      </c>
      <c r="N403" s="14" t="str">
        <f t="shared" si="97"/>
        <v>金币</v>
      </c>
      <c r="O403" s="14">
        <f>IF(L403&gt;1,INDEX(挂机升级突破!$BG$49:$BG$69,卡牌消耗!L403),"")</f>
        <v>0</v>
      </c>
      <c r="P403" s="14" t="s">
        <v>254</v>
      </c>
      <c r="Q403" s="14">
        <f>ROUND(INDEX(挂机升级突破!$AT$65:$BA$85,卡牌消耗!$L403,MATCH(卡牌消耗!P403,挂机升级突破!$AT$63:$BC$63,0))*INDEX($B$5:$F$5,K403)/5,0)*5</f>
        <v>0</v>
      </c>
      <c r="R403" s="14" t="s">
        <v>806</v>
      </c>
      <c r="S403" s="14">
        <f>ROUND(INDEX(挂机升级突破!$AT$65:$BC$85,L403,MATCH(R403,挂机升级突破!$AT$63:$BC$63,0))*INDEX($B$5:$F$5,K403)/5,0)*5</f>
        <v>0</v>
      </c>
      <c r="T403" s="14" t="str">
        <f>IF(INDEX(挂机升级突破!$AS$65:$AS$85,卡牌消耗!L403)&gt;0,"灵玉","")</f>
        <v/>
      </c>
      <c r="U403" s="14" t="str">
        <f>IF(INDEX(挂机升级突破!$AS$65:$AS$85,卡牌消耗!L403)&gt;0,INDEX(挂机升级突破!$BD$80:$BD$85,卡牌消耗!L403),"")</f>
        <v/>
      </c>
    </row>
    <row r="404" spans="9:45" ht="16.5" x14ac:dyDescent="0.2">
      <c r="I404" s="98">
        <v>367</v>
      </c>
      <c r="J404" s="14">
        <f t="shared" si="93"/>
        <v>1102018</v>
      </c>
      <c r="K404" s="14">
        <f t="shared" si="94"/>
        <v>3</v>
      </c>
      <c r="L404" s="14">
        <f t="shared" si="95"/>
        <v>10</v>
      </c>
      <c r="M404" s="14" t="str">
        <f t="shared" si="96"/>
        <v>黄</v>
      </c>
      <c r="N404" s="14" t="str">
        <f t="shared" si="97"/>
        <v>金币</v>
      </c>
      <c r="O404" s="14">
        <f>IF(L404&gt;1,INDEX(挂机升级突破!$BG$49:$BG$69,卡牌消耗!L404),"")</f>
        <v>0</v>
      </c>
      <c r="P404" s="14" t="s">
        <v>254</v>
      </c>
      <c r="Q404" s="14">
        <f>ROUND(INDEX(挂机升级突破!$AT$65:$BA$85,卡牌消耗!$L404,MATCH(卡牌消耗!P404,挂机升级突破!$AT$63:$BC$63,0))*INDEX($B$5:$F$5,K404)/5,0)*5</f>
        <v>0</v>
      </c>
      <c r="R404" s="14" t="s">
        <v>806</v>
      </c>
      <c r="S404" s="14">
        <f>ROUND(INDEX(挂机升级突破!$AT$65:$BC$85,L404,MATCH(R404,挂机升级突破!$AT$63:$BC$63,0))*INDEX($B$5:$F$5,K404)/5,0)*5</f>
        <v>0</v>
      </c>
      <c r="T404" s="14" t="str">
        <f>IF(INDEX(挂机升级突破!$AS$65:$AS$85,卡牌消耗!L404)&gt;0,"灵玉","")</f>
        <v/>
      </c>
      <c r="U404" s="14" t="str">
        <f>IF(INDEX(挂机升级突破!$AS$65:$AS$85,卡牌消耗!L404)&gt;0,INDEX(挂机升级突破!$BD$80:$BD$85,卡牌消耗!L404),"")</f>
        <v/>
      </c>
    </row>
    <row r="405" spans="9:45" ht="16.5" x14ac:dyDescent="0.2">
      <c r="I405" s="98">
        <v>368</v>
      </c>
      <c r="J405" s="14">
        <f t="shared" si="93"/>
        <v>1102018</v>
      </c>
      <c r="K405" s="14">
        <f t="shared" si="94"/>
        <v>3</v>
      </c>
      <c r="L405" s="14">
        <f t="shared" si="95"/>
        <v>11</v>
      </c>
      <c r="M405" s="14" t="str">
        <f t="shared" si="96"/>
        <v>黄</v>
      </c>
      <c r="N405" s="14" t="str">
        <f t="shared" si="97"/>
        <v>金币</v>
      </c>
      <c r="O405" s="14">
        <f>IF(L405&gt;1,INDEX(挂机升级突破!$BG$49:$BG$69,卡牌消耗!L405),"")</f>
        <v>0</v>
      </c>
      <c r="P405" s="14" t="s">
        <v>255</v>
      </c>
      <c r="Q405" s="14">
        <f>ROUND(INDEX(挂机升级突破!$AT$65:$BA$85,卡牌消耗!$L405,MATCH(卡牌消耗!P405,挂机升级突破!$AT$63:$BC$63,0))*INDEX($B$5:$F$5,K405)/5,0)*5</f>
        <v>0</v>
      </c>
      <c r="R405" s="14" t="s">
        <v>806</v>
      </c>
      <c r="S405" s="14">
        <f>ROUND(INDEX(挂机升级突破!$AT$65:$BC$85,L405,MATCH(R405,挂机升级突破!$AT$63:$BC$63,0))*INDEX($B$5:$F$5,K405)/5,0)*5</f>
        <v>0</v>
      </c>
      <c r="T405" s="14" t="str">
        <f>IF(INDEX(挂机升级突破!$AS$65:$AS$85,卡牌消耗!L405)&gt;0,"灵玉","")</f>
        <v/>
      </c>
      <c r="U405" s="14" t="str">
        <f>IF(INDEX(挂机升级突破!$AS$65:$AS$85,卡牌消耗!L405)&gt;0,INDEX(挂机升级突破!$BD$80:$BD$85,卡牌消耗!L405),"")</f>
        <v/>
      </c>
    </row>
    <row r="406" spans="9:45" ht="16.5" x14ac:dyDescent="0.2">
      <c r="I406" s="98">
        <v>369</v>
      </c>
      <c r="J406" s="14">
        <f t="shared" si="93"/>
        <v>1102018</v>
      </c>
      <c r="K406" s="14">
        <f t="shared" si="94"/>
        <v>3</v>
      </c>
      <c r="L406" s="14">
        <f t="shared" si="95"/>
        <v>12</v>
      </c>
      <c r="M406" s="14" t="str">
        <f t="shared" si="96"/>
        <v>黄</v>
      </c>
      <c r="N406" s="14" t="str">
        <f t="shared" si="97"/>
        <v>金币</v>
      </c>
      <c r="O406" s="14">
        <f>IF(L406&gt;1,INDEX(挂机升级突破!$BG$49:$BG$69,卡牌消耗!L406),"")</f>
        <v>0</v>
      </c>
      <c r="P406" s="14" t="s">
        <v>255</v>
      </c>
      <c r="Q406" s="14">
        <f>ROUND(INDEX(挂机升级突破!$AT$65:$BA$85,卡牌消耗!$L406,MATCH(卡牌消耗!P406,挂机升级突破!$AT$63:$BC$63,0))*INDEX($B$5:$F$5,K406)/5,0)*5</f>
        <v>0</v>
      </c>
      <c r="R406" s="14" t="s">
        <v>806</v>
      </c>
      <c r="S406" s="14">
        <f>ROUND(INDEX(挂机升级突破!$AT$65:$BC$85,L406,MATCH(R406,挂机升级突破!$AT$63:$BC$63,0))*INDEX($B$5:$F$5,K406)/5,0)*5</f>
        <v>0</v>
      </c>
      <c r="T406" s="14" t="str">
        <f>IF(INDEX(挂机升级突破!$AS$65:$AS$85,卡牌消耗!L406)&gt;0,"灵玉","")</f>
        <v/>
      </c>
      <c r="U406" s="14" t="str">
        <f>IF(INDEX(挂机升级突破!$AS$65:$AS$85,卡牌消耗!L406)&gt;0,INDEX(挂机升级突破!$BD$80:$BD$85,卡牌消耗!L406),"")</f>
        <v/>
      </c>
    </row>
    <row r="407" spans="9:45" ht="16.5" x14ac:dyDescent="0.2">
      <c r="I407" s="98">
        <v>370</v>
      </c>
      <c r="J407" s="14">
        <f t="shared" si="93"/>
        <v>1102018</v>
      </c>
      <c r="K407" s="14">
        <f t="shared" si="94"/>
        <v>3</v>
      </c>
      <c r="L407" s="14">
        <f t="shared" si="95"/>
        <v>13</v>
      </c>
      <c r="M407" s="14" t="str">
        <f t="shared" si="96"/>
        <v>黄</v>
      </c>
      <c r="N407" s="14" t="str">
        <f t="shared" si="97"/>
        <v>金币</v>
      </c>
      <c r="O407" s="14">
        <f>IF(L407&gt;1,INDEX(挂机升级突破!$BG$49:$BG$69,卡牌消耗!L407),"")</f>
        <v>0</v>
      </c>
      <c r="P407" s="14" t="s">
        <v>255</v>
      </c>
      <c r="Q407" s="14">
        <f>ROUND(INDEX(挂机升级突破!$AT$65:$BA$85,卡牌消耗!$L407,MATCH(卡牌消耗!P407,挂机升级突破!$AT$63:$BC$63,0))*INDEX($B$5:$F$5,K407)/5,0)*5</f>
        <v>0</v>
      </c>
      <c r="R407" s="14" t="s">
        <v>807</v>
      </c>
      <c r="S407" s="14">
        <f>ROUND(INDEX(挂机升级突破!$AT$65:$BC$85,L407,MATCH(R407,挂机升级突破!$AT$63:$BC$63,0))*INDEX($B$5:$F$5,K407)/5,0)*5</f>
        <v>0</v>
      </c>
      <c r="T407" s="14" t="str">
        <f>IF(INDEX(挂机升级突破!$AS$65:$AS$85,卡牌消耗!L407)&gt;0,"灵玉","")</f>
        <v/>
      </c>
      <c r="U407" s="14" t="str">
        <f>IF(INDEX(挂机升级突破!$AS$65:$AS$85,卡牌消耗!L407)&gt;0,INDEX(挂机升级突破!$BD$80:$BD$85,卡牌消耗!L407),"")</f>
        <v/>
      </c>
    </row>
    <row r="408" spans="9:45" ht="16.5" x14ac:dyDescent="0.2">
      <c r="I408" s="98">
        <v>371</v>
      </c>
      <c r="J408" s="14">
        <f t="shared" si="93"/>
        <v>1102018</v>
      </c>
      <c r="K408" s="14">
        <f t="shared" si="94"/>
        <v>3</v>
      </c>
      <c r="L408" s="14">
        <f t="shared" si="95"/>
        <v>14</v>
      </c>
      <c r="M408" s="14" t="str">
        <f t="shared" si="96"/>
        <v>黄</v>
      </c>
      <c r="N408" s="14" t="str">
        <f t="shared" si="97"/>
        <v>金币</v>
      </c>
      <c r="O408" s="14">
        <f>IF(L408&gt;1,INDEX(挂机升级突破!$BG$49:$BG$69,卡牌消耗!L408),"")</f>
        <v>0</v>
      </c>
      <c r="P408" s="14" t="s">
        <v>255</v>
      </c>
      <c r="Q408" s="14">
        <f>ROUND(INDEX(挂机升级突破!$AT$65:$BA$85,卡牌消耗!$L408,MATCH(卡牌消耗!P408,挂机升级突破!$AT$63:$BC$63,0))*INDEX($B$5:$F$5,K408)/5,0)*5</f>
        <v>0</v>
      </c>
      <c r="R408" s="14" t="s">
        <v>807</v>
      </c>
      <c r="S408" s="14">
        <f>ROUND(INDEX(挂机升级突破!$AT$65:$BC$85,L408,MATCH(R408,挂机升级突破!$AT$63:$BC$63,0))*INDEX($B$5:$F$5,K408)/5,0)*5</f>
        <v>0</v>
      </c>
      <c r="T408" s="14" t="str">
        <f>IF(INDEX(挂机升级突破!$AS$65:$AS$85,卡牌消耗!L408)&gt;0,"灵玉","")</f>
        <v/>
      </c>
      <c r="U408" s="14" t="str">
        <f>IF(INDEX(挂机升级突破!$AS$65:$AS$85,卡牌消耗!L408)&gt;0,INDEX(挂机升级突破!$BD$80:$BD$85,卡牌消耗!L408),"")</f>
        <v/>
      </c>
    </row>
    <row r="409" spans="9:45" ht="16.5" x14ac:dyDescent="0.2">
      <c r="I409" s="98">
        <v>372</v>
      </c>
      <c r="J409" s="14">
        <f t="shared" si="93"/>
        <v>1102018</v>
      </c>
      <c r="K409" s="14">
        <f t="shared" si="94"/>
        <v>3</v>
      </c>
      <c r="L409" s="14">
        <f t="shared" si="95"/>
        <v>15</v>
      </c>
      <c r="M409" s="14" t="str">
        <f t="shared" si="96"/>
        <v>黄</v>
      </c>
      <c r="N409" s="14" t="str">
        <f t="shared" si="97"/>
        <v>金币</v>
      </c>
      <c r="O409" s="14">
        <f>IF(L409&gt;1,INDEX(挂机升级突破!$BG$49:$BG$69,卡牌消耗!L409),"")</f>
        <v>0</v>
      </c>
      <c r="P409" s="14" t="s">
        <v>255</v>
      </c>
      <c r="Q409" s="14">
        <f>ROUND(INDEX(挂机升级突破!$AT$65:$BA$85,卡牌消耗!$L409,MATCH(卡牌消耗!P409,挂机升级突破!$AT$63:$BC$63,0))*INDEX($B$5:$F$5,K409)/5,0)*5</f>
        <v>0</v>
      </c>
      <c r="R409" s="14" t="s">
        <v>807</v>
      </c>
      <c r="S409" s="14">
        <f>ROUND(INDEX(挂机升级突破!$AT$65:$BC$85,L409,MATCH(R409,挂机升级突破!$AT$63:$BC$63,0))*INDEX($B$5:$F$5,K409)/5,0)*5</f>
        <v>0</v>
      </c>
      <c r="T409" s="14" t="str">
        <f>IF(INDEX(挂机升级突破!$AS$65:$AS$85,卡牌消耗!L409)&gt;0,"灵玉","")</f>
        <v/>
      </c>
      <c r="U409" s="14" t="str">
        <f>IF(INDEX(挂机升级突破!$AS$65:$AS$85,卡牌消耗!L409)&gt;0,INDEX(挂机升级突破!$BD$80:$BD$85,卡牌消耗!L409),"")</f>
        <v/>
      </c>
    </row>
    <row r="410" spans="9:45" ht="16.5" x14ac:dyDescent="0.2">
      <c r="I410" s="98">
        <v>373</v>
      </c>
      <c r="J410" s="14">
        <f t="shared" si="93"/>
        <v>1102018</v>
      </c>
      <c r="K410" s="14">
        <f t="shared" si="94"/>
        <v>3</v>
      </c>
      <c r="L410" s="14">
        <f t="shared" si="95"/>
        <v>16</v>
      </c>
      <c r="M410" s="14" t="str">
        <f t="shared" si="96"/>
        <v>黄</v>
      </c>
      <c r="N410" s="14" t="str">
        <f t="shared" si="97"/>
        <v>金币</v>
      </c>
      <c r="O410" s="14">
        <f>IF(L410&gt;1,INDEX(挂机升级突破!$BG$49:$BG$69,卡牌消耗!L410),"")</f>
        <v>0</v>
      </c>
      <c r="P410" s="14" t="str">
        <f>IF(L410&gt;1,INDEX(价值概述!$A$4:$A$8,INDEX(挂机升级突破!$AQ$65:$AQ$85,卡牌消耗!L410)),"")</f>
        <v>紫色基础材料</v>
      </c>
      <c r="Q410" s="14">
        <f>ROUND(INDEX(挂机升级突破!$AT$65:$BA$85,卡牌消耗!$L410,MATCH(卡牌消耗!P410,挂机升级突破!$AT$63:$BC$63,0))*INDEX($B$5:$F$5,K410)/5,0)*5</f>
        <v>20</v>
      </c>
      <c r="R410" s="14" t="s">
        <v>807</v>
      </c>
      <c r="S410" s="14">
        <f>ROUND(INDEX(挂机升级突破!$AT$65:$BC$85,L410,MATCH(R410,挂机升级突破!$AT$63:$BC$63,0))*INDEX($B$5:$F$5,K410)/5,0)*5</f>
        <v>0</v>
      </c>
      <c r="T410" s="14" t="str">
        <f>IF(INDEX(挂机升级突破!$AS$65:$AS$85,卡牌消耗!L410)&gt;0,"灵玉","")</f>
        <v/>
      </c>
      <c r="U410" s="14" t="str">
        <f>IF(INDEX(挂机升级突破!$AS$65:$AS$85,卡牌消耗!L410)&gt;0,INDEX(挂机升级突破!$BD$80:$BD$85,卡牌消耗!L410),"")</f>
        <v/>
      </c>
    </row>
    <row r="411" spans="9:45" ht="16.5" x14ac:dyDescent="0.2">
      <c r="I411" s="98">
        <v>374</v>
      </c>
      <c r="J411" s="14">
        <f t="shared" si="93"/>
        <v>1102018</v>
      </c>
      <c r="K411" s="14">
        <f t="shared" si="94"/>
        <v>3</v>
      </c>
      <c r="L411" s="14">
        <f t="shared" si="95"/>
        <v>17</v>
      </c>
      <c r="M411" s="14" t="str">
        <f t="shared" si="96"/>
        <v>黄</v>
      </c>
      <c r="N411" s="14" t="str">
        <f t="shared" si="97"/>
        <v>金币</v>
      </c>
      <c r="O411" s="14">
        <f>IF(L411&gt;1,INDEX(挂机升级突破!$BG$49:$BG$69,卡牌消耗!L411),"")</f>
        <v>0</v>
      </c>
      <c r="P411" s="14" t="str">
        <f>IF(L411&gt;1,INDEX(价值概述!$A$4:$A$8,INDEX(挂机升级突破!$AQ$65:$AQ$85,卡牌消耗!L411)),"")</f>
        <v>紫色基础材料</v>
      </c>
      <c r="Q411" s="14">
        <f>ROUND(INDEX(挂机升级突破!$AT$65:$BA$85,卡牌消耗!$L411,MATCH(卡牌消耗!P411,挂机升级突破!$AT$63:$BC$63,0))*INDEX($B$5:$F$5,K411)/5,0)*5</f>
        <v>35</v>
      </c>
      <c r="R411" s="14" t="s">
        <v>835</v>
      </c>
      <c r="S411" s="14">
        <f>ROUND(INDEX(挂机升级突破!$AT$65:$BC$85,L411,MATCH(R411,挂机升级突破!$AT$63:$BC$63,0))*INDEX($B$5:$F$5,K411)/5,0)*5</f>
        <v>0</v>
      </c>
      <c r="T411" s="14" t="s">
        <v>836</v>
      </c>
      <c r="U411" s="14">
        <f>ROUND(INDEX(挂机升级突破!$AT$65:$BC$85,L411,MATCH(T411,挂机升级突破!$AT$63:$BC$63,0))*INDEX($B$5:$F$5,K411)/5,0)*5</f>
        <v>0</v>
      </c>
    </row>
    <row r="412" spans="9:45" ht="16.5" x14ac:dyDescent="0.2">
      <c r="I412" s="98">
        <v>375</v>
      </c>
      <c r="J412" s="14">
        <f t="shared" si="93"/>
        <v>1102018</v>
      </c>
      <c r="K412" s="14">
        <f t="shared" si="94"/>
        <v>3</v>
      </c>
      <c r="L412" s="14">
        <f t="shared" si="95"/>
        <v>18</v>
      </c>
      <c r="M412" s="14" t="str">
        <f t="shared" si="96"/>
        <v>黄</v>
      </c>
      <c r="N412" s="14" t="str">
        <f t="shared" si="97"/>
        <v>金币</v>
      </c>
      <c r="O412" s="14">
        <f>IF(L412&gt;1,INDEX(挂机升级突破!$BG$49:$BG$69,卡牌消耗!L412),"")</f>
        <v>0</v>
      </c>
      <c r="P412" s="14" t="str">
        <f>IF(L412&gt;1,INDEX(价值概述!$A$4:$A$8,INDEX(挂机升级突破!$AQ$65:$AQ$85,卡牌消耗!L412)),"")</f>
        <v>紫色基础材料</v>
      </c>
      <c r="Q412" s="14">
        <f>ROUND(INDEX(挂机升级突破!$AT$65:$BA$85,卡牌消耗!$L412,MATCH(卡牌消耗!P412,挂机升级突破!$AT$63:$BC$63,0))*INDEX($B$5:$F$5,K412)/5,0)*5</f>
        <v>35</v>
      </c>
      <c r="R412" s="14" t="s">
        <v>835</v>
      </c>
      <c r="S412" s="14">
        <f>ROUND(INDEX(挂机升级突破!$AT$65:$BC$85,L412,MATCH(R412,挂机升级突破!$AT$63:$BC$63,0))*INDEX($B$5:$F$5,K412)/5,0)*5</f>
        <v>0</v>
      </c>
      <c r="T412" s="14" t="s">
        <v>836</v>
      </c>
      <c r="U412" s="14">
        <f>ROUND(INDEX(挂机升级突破!$AT$65:$BC$85,L412,MATCH(T412,挂机升级突破!$AT$63:$BC$63,0))*INDEX($B$5:$F$5,K412)/5,0)*5</f>
        <v>0</v>
      </c>
    </row>
    <row r="413" spans="9:45" ht="16.5" x14ac:dyDescent="0.2">
      <c r="I413" s="98">
        <v>376</v>
      </c>
      <c r="J413" s="14">
        <f t="shared" si="93"/>
        <v>1102018</v>
      </c>
      <c r="K413" s="14">
        <f t="shared" si="94"/>
        <v>3</v>
      </c>
      <c r="L413" s="14">
        <f t="shared" si="95"/>
        <v>19</v>
      </c>
      <c r="M413" s="14" t="str">
        <f t="shared" si="96"/>
        <v>黄</v>
      </c>
      <c r="N413" s="14" t="str">
        <f t="shared" si="97"/>
        <v>金币</v>
      </c>
      <c r="O413" s="14">
        <f>IF(L413&gt;1,INDEX(挂机升级突破!$BG$49:$BG$69,卡牌消耗!L413),"")</f>
        <v>0</v>
      </c>
      <c r="P413" s="14" t="str">
        <f>IF(L413&gt;1,INDEX(价值概述!$A$4:$A$8,INDEX(挂机升级突破!$AQ$65:$AQ$85,卡牌消耗!L413)),"")</f>
        <v>紫色基础材料</v>
      </c>
      <c r="Q413" s="14">
        <f>ROUND(INDEX(挂机升级突破!$AT$65:$BA$85,卡牌消耗!$L413,MATCH(卡牌消耗!P413,挂机升级突破!$AT$63:$BC$63,0))*INDEX($B$5:$F$5,K413)/5,0)*5</f>
        <v>35</v>
      </c>
      <c r="R413" s="14" t="s">
        <v>835</v>
      </c>
      <c r="S413" s="14">
        <f>ROUND(INDEX(挂机升级突破!$AT$65:$BC$85,L413,MATCH(R413,挂机升级突破!$AT$63:$BC$63,0))*INDEX($B$5:$F$5,K413)/5,0)*5</f>
        <v>0</v>
      </c>
      <c r="T413" s="14" t="s">
        <v>836</v>
      </c>
      <c r="U413" s="14">
        <f>ROUND(INDEX(挂机升级突破!$AT$65:$BC$85,L413,MATCH(T413,挂机升级突破!$AT$63:$BC$63,0))*INDEX($B$5:$F$5,K413)/5,0)*5</f>
        <v>0</v>
      </c>
    </row>
    <row r="414" spans="9:45" ht="16.5" x14ac:dyDescent="0.2">
      <c r="I414" s="98">
        <v>377</v>
      </c>
      <c r="J414" s="14">
        <f t="shared" si="93"/>
        <v>1102018</v>
      </c>
      <c r="K414" s="14">
        <f t="shared" si="94"/>
        <v>3</v>
      </c>
      <c r="L414" s="14">
        <f t="shared" si="95"/>
        <v>20</v>
      </c>
      <c r="M414" s="14" t="str">
        <f t="shared" si="96"/>
        <v>黄</v>
      </c>
      <c r="N414" s="14" t="str">
        <f t="shared" si="97"/>
        <v>金币</v>
      </c>
      <c r="O414" s="14">
        <f>IF(L414&gt;1,INDEX(挂机升级突破!$BG$49:$BG$69,卡牌消耗!L414),"")</f>
        <v>0</v>
      </c>
      <c r="P414" s="14" t="str">
        <f>IF(L414&gt;1,INDEX(价值概述!$A$4:$A$8,INDEX(挂机升级突破!$AQ$65:$AQ$85,卡牌消耗!L414)),"")</f>
        <v>紫色基础材料</v>
      </c>
      <c r="Q414" s="14">
        <f>ROUND(INDEX(挂机升级突破!$AT$65:$BA$85,卡牌消耗!$L414,MATCH(卡牌消耗!P414,挂机升级突破!$AT$63:$BC$63,0))*INDEX($B$5:$F$5,K414)/5,0)*5</f>
        <v>55</v>
      </c>
      <c r="R414" s="14" t="s">
        <v>835</v>
      </c>
      <c r="S414" s="14">
        <f>ROUND(INDEX(挂机升级突破!$AT$65:$BC$85,L414,MATCH(R414,挂机升级突破!$AT$63:$BC$63,0))*INDEX($B$5:$F$5,K414)/5,0)*5</f>
        <v>0</v>
      </c>
      <c r="T414" s="14" t="s">
        <v>836</v>
      </c>
      <c r="U414" s="14">
        <f>ROUND(INDEX(挂机升级突破!$AT$65:$BC$85,L414,MATCH(T414,挂机升级突破!$AT$63:$BC$63,0))*INDEX($B$5:$F$5,K414)/5,0)*5</f>
        <v>0</v>
      </c>
    </row>
    <row r="415" spans="9:45" ht="16.5" x14ac:dyDescent="0.2">
      <c r="I415" s="98">
        <v>378</v>
      </c>
      <c r="J415" s="14">
        <f t="shared" si="93"/>
        <v>1102018</v>
      </c>
      <c r="K415" s="14">
        <f t="shared" si="94"/>
        <v>3</v>
      </c>
      <c r="L415" s="14">
        <f t="shared" si="95"/>
        <v>21</v>
      </c>
      <c r="M415" s="14" t="str">
        <f t="shared" si="96"/>
        <v>黄</v>
      </c>
      <c r="N415" s="14" t="str">
        <f t="shared" si="97"/>
        <v>金币</v>
      </c>
      <c r="O415" s="14">
        <f>IF(L415&gt;1,INDEX(挂机升级突破!$BG$49:$BG$69,卡牌消耗!L415),"")</f>
        <v>0</v>
      </c>
      <c r="P415" s="14" t="str">
        <f>IF(L415&gt;1,INDEX(价值概述!$A$4:$A$8,INDEX(挂机升级突破!$AQ$65:$AQ$85,卡牌消耗!L415)),"")</f>
        <v>紫色基础材料</v>
      </c>
      <c r="Q415" s="14">
        <f>ROUND(INDEX(挂机升级突破!$AT$65:$BA$85,卡牌消耗!$L415,MATCH(卡牌消耗!P415,挂机升级突破!$AT$63:$BC$63,0))*INDEX($B$5:$F$5,K415)/5,0)*5</f>
        <v>55</v>
      </c>
      <c r="R415" s="14" t="s">
        <v>835</v>
      </c>
      <c r="S415" s="14">
        <f>ROUND(INDEX(挂机升级突破!$AT$65:$BC$85,L415,MATCH(R415,挂机升级突破!$AT$63:$BC$63,0))*INDEX($B$5:$F$5,K415)/5,0)*5</f>
        <v>0</v>
      </c>
      <c r="T415" s="14" t="s">
        <v>836</v>
      </c>
      <c r="U415" s="14">
        <f>ROUND(INDEX(挂机升级突破!$AT$65:$BC$85,L415,MATCH(T415,挂机升级突破!$AT$63:$BC$63,0))*INDEX($B$5:$F$5,K415)/5,0)*5</f>
        <v>0</v>
      </c>
    </row>
    <row r="416" spans="9:45" ht="16.5" x14ac:dyDescent="0.2">
      <c r="I416" s="98">
        <v>379</v>
      </c>
      <c r="J416" s="14">
        <f t="shared" si="93"/>
        <v>1102019</v>
      </c>
      <c r="K416" s="14">
        <f t="shared" si="94"/>
        <v>3</v>
      </c>
      <c r="L416" s="14">
        <f t="shared" si="95"/>
        <v>1</v>
      </c>
      <c r="M416" s="14" t="str">
        <f t="shared" si="96"/>
        <v>红</v>
      </c>
      <c r="N416" s="14" t="str">
        <f t="shared" si="97"/>
        <v/>
      </c>
      <c r="O416" s="14" t="str">
        <f>IF(L416&gt;1,INDEX(挂机升级突破!$BG$49:$BG$69,卡牌消耗!L416),"")</f>
        <v/>
      </c>
      <c r="P416" s="14" t="str">
        <f>IF(L416&gt;1,INDEX(价值概述!$A$4:$A$8,INDEX(挂机升级突破!$AQ$65:$AQ$85,卡牌消耗!L416)),"")</f>
        <v/>
      </c>
      <c r="Q416" s="14" t="str">
        <f>IF(L416&gt;1,INDEX(挂机升级突破!$AT$65:$AX$85,卡牌消耗!L416,INDEX(挂机升级突破!$AQ$65:$AQ$85,卡牌消耗!L416)),"")</f>
        <v/>
      </c>
      <c r="R416" s="14" t="str">
        <f>IF(INDEX(挂机升级突破!$AR$65:$AR$85,卡牌消耗!L416)&gt;0,INDEX($G$2:$I$2,INDEX(挂机升级突破!$AR$65:$AR$85,卡牌消耗!L416))&amp;M416,"")</f>
        <v/>
      </c>
      <c r="S416" s="14" t="str">
        <f>IF(R416="","",INDEX(挂机升级突破!$AY$65:$BA$85,卡牌消耗!L416,INDEX(挂机升级突破!$AR$65:$AR$85,卡牌消耗!L416)))</f>
        <v/>
      </c>
      <c r="T416" s="14" t="str">
        <f>IF(INDEX(挂机升级突破!$AS$65:$AS$85,卡牌消耗!L416)&gt;0,"灵玉","")</f>
        <v/>
      </c>
      <c r="U416" s="14" t="str">
        <f>IF(INDEX(挂机升级突破!$AS$65:$AS$85,卡牌消耗!L416)&gt;0,INDEX(挂机升级突破!$BD$80:$BD$85,卡牌消耗!L416),"")</f>
        <v/>
      </c>
    </row>
    <row r="417" spans="9:21" ht="16.5" x14ac:dyDescent="0.2">
      <c r="I417" s="98">
        <v>380</v>
      </c>
      <c r="J417" s="14">
        <f t="shared" si="93"/>
        <v>1102019</v>
      </c>
      <c r="K417" s="14">
        <f t="shared" si="94"/>
        <v>3</v>
      </c>
      <c r="L417" s="14">
        <f t="shared" si="95"/>
        <v>2</v>
      </c>
      <c r="M417" s="14" t="str">
        <f t="shared" si="96"/>
        <v>红</v>
      </c>
      <c r="N417" s="14" t="str">
        <f t="shared" si="97"/>
        <v>金币</v>
      </c>
      <c r="O417" s="14">
        <f>IF(L417&gt;1,INDEX(挂机升级突破!$BG$49:$BG$69,卡牌消耗!L417),"")</f>
        <v>0</v>
      </c>
      <c r="P417" s="14" t="s">
        <v>252</v>
      </c>
      <c r="Q417" s="14">
        <f>ROUND(INDEX(挂机升级突破!$AT$65:$BA$85,卡牌消耗!$L417,MATCH(卡牌消耗!P417,挂机升级突破!$AT$63:$BC$63,0))*INDEX($B$5:$F$5,K417)/5,0)*5</f>
        <v>45</v>
      </c>
      <c r="R417" s="14"/>
      <c r="S417" s="14"/>
      <c r="T417" s="14" t="str">
        <f>IF(INDEX(挂机升级突破!$AS$65:$AS$85,卡牌消耗!L417)&gt;0,"灵玉","")</f>
        <v/>
      </c>
      <c r="U417" s="14" t="str">
        <f>IF(INDEX(挂机升级突破!$AS$65:$AS$85,卡牌消耗!L417)&gt;0,INDEX(挂机升级突破!$BD$80:$BD$85,卡牌消耗!L417),"")</f>
        <v/>
      </c>
    </row>
    <row r="418" spans="9:21" ht="16.5" x14ac:dyDescent="0.2">
      <c r="I418" s="98">
        <v>381</v>
      </c>
      <c r="J418" s="14">
        <f t="shared" si="93"/>
        <v>1102019</v>
      </c>
      <c r="K418" s="14">
        <f t="shared" si="94"/>
        <v>3</v>
      </c>
      <c r="L418" s="14">
        <f t="shared" si="95"/>
        <v>3</v>
      </c>
      <c r="M418" s="14" t="str">
        <f t="shared" si="96"/>
        <v>红</v>
      </c>
      <c r="N418" s="14" t="str">
        <f t="shared" si="97"/>
        <v>金币</v>
      </c>
      <c r="O418" s="14">
        <f>IF(L418&gt;1,INDEX(挂机升级突破!$BG$49:$BG$69,卡牌消耗!L418),"")</f>
        <v>0</v>
      </c>
      <c r="P418" s="14" t="s">
        <v>252</v>
      </c>
      <c r="Q418" s="14">
        <f>ROUND(INDEX(挂机升级突破!$AT$65:$BA$85,卡牌消耗!$L418,MATCH(卡牌消耗!P418,挂机升级突破!$AT$63:$BC$63,0))*INDEX($B$5:$F$5,K418)/5,0)*5</f>
        <v>60</v>
      </c>
      <c r="R418" s="14"/>
      <c r="S418" s="14"/>
      <c r="T418" s="14" t="str">
        <f>IF(INDEX(挂机升级突破!$AS$65:$AS$85,卡牌消耗!L418)&gt;0,"灵玉","")</f>
        <v/>
      </c>
      <c r="U418" s="14" t="str">
        <f>IF(INDEX(挂机升级突破!$AS$65:$AS$85,卡牌消耗!L418)&gt;0,INDEX(挂机升级突破!$BD$80:$BD$85,卡牌消耗!L418),"")</f>
        <v/>
      </c>
    </row>
    <row r="419" spans="9:21" ht="16.5" x14ac:dyDescent="0.2">
      <c r="I419" s="98">
        <v>382</v>
      </c>
      <c r="J419" s="14">
        <f t="shared" si="93"/>
        <v>1102019</v>
      </c>
      <c r="K419" s="14">
        <f t="shared" si="94"/>
        <v>3</v>
      </c>
      <c r="L419" s="14">
        <f t="shared" si="95"/>
        <v>4</v>
      </c>
      <c r="M419" s="14" t="str">
        <f t="shared" si="96"/>
        <v>红</v>
      </c>
      <c r="N419" s="14" t="str">
        <f t="shared" si="97"/>
        <v>金币</v>
      </c>
      <c r="O419" s="14">
        <f>IF(L419&gt;1,INDEX(挂机升级突破!$BG$49:$BG$69,卡牌消耗!L419),"")</f>
        <v>0</v>
      </c>
      <c r="P419" s="14" t="s">
        <v>253</v>
      </c>
      <c r="Q419" s="14">
        <f>ROUND(INDEX(挂机升级突破!$AT$65:$BA$85,卡牌消耗!$L419,MATCH(卡牌消耗!P419,挂机升级突破!$AT$63:$BC$63,0))*INDEX($B$5:$F$5,K419)/5,0)*5</f>
        <v>0</v>
      </c>
      <c r="R419" s="14"/>
      <c r="S419" s="14"/>
      <c r="T419" s="14" t="str">
        <f>IF(INDEX(挂机升级突破!$AS$65:$AS$85,卡牌消耗!L419)&gt;0,"灵玉","")</f>
        <v/>
      </c>
      <c r="U419" s="14" t="str">
        <f>IF(INDEX(挂机升级突破!$AS$65:$AS$85,卡牌消耗!L419)&gt;0,INDEX(挂机升级突破!$BD$80:$BD$85,卡牌消耗!L419),"")</f>
        <v/>
      </c>
    </row>
    <row r="420" spans="9:21" ht="16.5" x14ac:dyDescent="0.2">
      <c r="I420" s="98">
        <v>383</v>
      </c>
      <c r="J420" s="14">
        <f t="shared" si="93"/>
        <v>1102019</v>
      </c>
      <c r="K420" s="14">
        <f t="shared" si="94"/>
        <v>3</v>
      </c>
      <c r="L420" s="14">
        <f t="shared" si="95"/>
        <v>5</v>
      </c>
      <c r="M420" s="14" t="str">
        <f t="shared" si="96"/>
        <v>红</v>
      </c>
      <c r="N420" s="14" t="str">
        <f t="shared" si="97"/>
        <v>金币</v>
      </c>
      <c r="O420" s="14">
        <f>IF(L420&gt;1,INDEX(挂机升级突破!$BG$49:$BG$69,卡牌消耗!L420),"")</f>
        <v>0</v>
      </c>
      <c r="P420" s="14" t="s">
        <v>253</v>
      </c>
      <c r="Q420" s="14">
        <f>ROUND(INDEX(挂机升级突破!$AT$65:$BA$85,卡牌消耗!$L420,MATCH(卡牌消耗!P420,挂机升级突破!$AT$63:$BC$63,0))*INDEX($B$5:$F$5,K420)/5,0)*5</f>
        <v>0</v>
      </c>
      <c r="R420" s="14" t="s">
        <v>805</v>
      </c>
      <c r="S420" s="14">
        <f>ROUND(INDEX(挂机升级突破!$AT$65:$BC$85,L420,MATCH(R420,挂机升级突破!$AT$63:$BC$63,0))*INDEX($B$5:$F$5,K420)/5,0)*5</f>
        <v>0</v>
      </c>
      <c r="T420" s="14" t="str">
        <f>IF(INDEX(挂机升级突破!$AS$65:$AS$85,卡牌消耗!L420)&gt;0,"灵玉","")</f>
        <v/>
      </c>
      <c r="U420" s="14" t="str">
        <f>IF(INDEX(挂机升级突破!$AS$65:$AS$85,卡牌消耗!L420)&gt;0,INDEX(挂机升级突破!$BD$80:$BD$85,卡牌消耗!L420),"")</f>
        <v/>
      </c>
    </row>
    <row r="421" spans="9:21" ht="16.5" x14ac:dyDescent="0.2">
      <c r="I421" s="98">
        <v>384</v>
      </c>
      <c r="J421" s="14">
        <f t="shared" si="93"/>
        <v>1102019</v>
      </c>
      <c r="K421" s="14">
        <f t="shared" si="94"/>
        <v>3</v>
      </c>
      <c r="L421" s="14">
        <f t="shared" si="95"/>
        <v>6</v>
      </c>
      <c r="M421" s="14" t="str">
        <f t="shared" si="96"/>
        <v>红</v>
      </c>
      <c r="N421" s="14" t="str">
        <f t="shared" si="97"/>
        <v>金币</v>
      </c>
      <c r="O421" s="14">
        <f>IF(L421&gt;1,INDEX(挂机升级突破!$BG$49:$BG$69,卡牌消耗!L421),"")</f>
        <v>0</v>
      </c>
      <c r="P421" s="14" t="s">
        <v>253</v>
      </c>
      <c r="Q421" s="14">
        <f>ROUND(INDEX(挂机升级突破!$AT$65:$BA$85,卡牌消耗!$L421,MATCH(卡牌消耗!P421,挂机升级突破!$AT$63:$BC$63,0))*INDEX($B$5:$F$5,K421)/5,0)*5</f>
        <v>20</v>
      </c>
      <c r="R421" s="14" t="s">
        <v>805</v>
      </c>
      <c r="S421" s="14">
        <f>ROUND(INDEX(挂机升级突破!$AT$65:$BC$85,L421,MATCH(R421,挂机升级突破!$AT$63:$BC$63,0))*INDEX($B$5:$F$5,K421)/5,0)*5</f>
        <v>0</v>
      </c>
      <c r="T421" s="14" t="str">
        <f>IF(INDEX(挂机升级突破!$AS$65:$AS$85,卡牌消耗!L421)&gt;0,"灵玉","")</f>
        <v/>
      </c>
      <c r="U421" s="14" t="str">
        <f>IF(INDEX(挂机升级突破!$AS$65:$AS$85,卡牌消耗!L421)&gt;0,INDEX(挂机升级突破!$BD$80:$BD$85,卡牌消耗!L421),"")</f>
        <v/>
      </c>
    </row>
    <row r="422" spans="9:21" ht="16.5" x14ac:dyDescent="0.2">
      <c r="I422" s="98">
        <v>385</v>
      </c>
      <c r="J422" s="14">
        <f t="shared" si="93"/>
        <v>1102019</v>
      </c>
      <c r="K422" s="14">
        <f t="shared" si="94"/>
        <v>3</v>
      </c>
      <c r="L422" s="14">
        <f t="shared" si="95"/>
        <v>7</v>
      </c>
      <c r="M422" s="14" t="str">
        <f t="shared" si="96"/>
        <v>红</v>
      </c>
      <c r="N422" s="14" t="str">
        <f t="shared" si="97"/>
        <v>金币</v>
      </c>
      <c r="O422" s="14">
        <f>IF(L422&gt;1,INDEX(挂机升级突破!$BG$49:$BG$69,卡牌消耗!L422),"")</f>
        <v>0</v>
      </c>
      <c r="P422" s="14" t="s">
        <v>254</v>
      </c>
      <c r="Q422" s="14">
        <f>ROUND(INDEX(挂机升级突破!$AT$65:$BA$85,卡牌消耗!$L422,MATCH(卡牌消耗!P422,挂机升级突破!$AT$63:$BC$63,0))*INDEX($B$5:$F$5,K422)/5,0)*5</f>
        <v>0</v>
      </c>
      <c r="R422" s="14" t="s">
        <v>805</v>
      </c>
      <c r="S422" s="14">
        <f>ROUND(INDEX(挂机升级突破!$AT$65:$BC$85,L422,MATCH(R422,挂机升级突破!$AT$63:$BC$63,0))*INDEX($B$5:$F$5,K422)/5,0)*5</f>
        <v>0</v>
      </c>
      <c r="T422" s="14" t="str">
        <f>IF(INDEX(挂机升级突破!$AS$65:$AS$85,卡牌消耗!L422)&gt;0,"灵玉","")</f>
        <v/>
      </c>
      <c r="U422" s="14" t="str">
        <f>IF(INDEX(挂机升级突破!$AS$65:$AS$85,卡牌消耗!L422)&gt;0,INDEX(挂机升级突破!$BD$80:$BD$85,卡牌消耗!L422),"")</f>
        <v/>
      </c>
    </row>
    <row r="423" spans="9:21" ht="16.5" x14ac:dyDescent="0.2">
      <c r="I423" s="98">
        <v>386</v>
      </c>
      <c r="J423" s="14">
        <f t="shared" ref="J423:J486" si="98">INDEX($A$13:$A$34,INT((I423-1)/21)+1)</f>
        <v>1102019</v>
      </c>
      <c r="K423" s="14">
        <f t="shared" ref="K423:K486" si="99">VLOOKUP(J423,$A$13:$D$34,3)</f>
        <v>3</v>
      </c>
      <c r="L423" s="14">
        <f t="shared" ref="L423:L486" si="100">MOD((I423-1),21)+1</f>
        <v>8</v>
      </c>
      <c r="M423" s="14" t="str">
        <f t="shared" ref="M423:M486" si="101">INDEX($J$2:$L$2,INDEX($E$13:$E$34,INT((I423-1)/21)+1))</f>
        <v>红</v>
      </c>
      <c r="N423" s="14" t="str">
        <f t="shared" si="97"/>
        <v>金币</v>
      </c>
      <c r="O423" s="14">
        <f>IF(L423&gt;1,INDEX(挂机升级突破!$BG$49:$BG$69,卡牌消耗!L423),"")</f>
        <v>0</v>
      </c>
      <c r="P423" s="14" t="s">
        <v>254</v>
      </c>
      <c r="Q423" s="14">
        <f>ROUND(INDEX(挂机升级突破!$AT$65:$BA$85,卡牌消耗!$L423,MATCH(卡牌消耗!P423,挂机升级突破!$AT$63:$BC$63,0))*INDEX($B$5:$F$5,K423)/5,0)*5</f>
        <v>0</v>
      </c>
      <c r="R423" s="14" t="s">
        <v>805</v>
      </c>
      <c r="S423" s="14">
        <f>ROUND(INDEX(挂机升级突破!$AT$65:$BC$85,L423,MATCH(R423,挂机升级突破!$AT$63:$BC$63,0))*INDEX($B$5:$F$5,K423)/5,0)*5</f>
        <v>10</v>
      </c>
      <c r="T423" s="14" t="str">
        <f>IF(INDEX(挂机升级突破!$AS$65:$AS$85,卡牌消耗!L423)&gt;0,"灵玉","")</f>
        <v/>
      </c>
      <c r="U423" s="14" t="str">
        <f>IF(INDEX(挂机升级突破!$AS$65:$AS$85,卡牌消耗!L423)&gt;0,INDEX(挂机升级突破!$BD$80:$BD$85,卡牌消耗!L423),"")</f>
        <v/>
      </c>
    </row>
    <row r="424" spans="9:21" ht="16.5" x14ac:dyDescent="0.2">
      <c r="I424" s="98">
        <v>387</v>
      </c>
      <c r="J424" s="14">
        <f t="shared" si="98"/>
        <v>1102019</v>
      </c>
      <c r="K424" s="14">
        <f t="shared" si="99"/>
        <v>3</v>
      </c>
      <c r="L424" s="14">
        <f t="shared" si="100"/>
        <v>9</v>
      </c>
      <c r="M424" s="14" t="str">
        <f t="shared" si="101"/>
        <v>红</v>
      </c>
      <c r="N424" s="14" t="str">
        <f t="shared" si="97"/>
        <v>金币</v>
      </c>
      <c r="O424" s="14">
        <f>IF(L424&gt;1,INDEX(挂机升级突破!$BG$49:$BG$69,卡牌消耗!L424),"")</f>
        <v>0</v>
      </c>
      <c r="P424" s="14" t="s">
        <v>254</v>
      </c>
      <c r="Q424" s="14">
        <f>ROUND(INDEX(挂机升级突破!$AT$65:$BA$85,卡牌消耗!$L424,MATCH(卡牌消耗!P424,挂机升级突破!$AT$63:$BC$63,0))*INDEX($B$5:$F$5,K424)/5,0)*5</f>
        <v>0</v>
      </c>
      <c r="R424" s="14" t="s">
        <v>806</v>
      </c>
      <c r="S424" s="14">
        <f>ROUND(INDEX(挂机升级突破!$AT$65:$BC$85,L424,MATCH(R424,挂机升级突破!$AT$63:$BC$63,0))*INDEX($B$5:$F$5,K424)/5,0)*5</f>
        <v>0</v>
      </c>
      <c r="T424" s="14" t="str">
        <f>IF(INDEX(挂机升级突破!$AS$65:$AS$85,卡牌消耗!L424)&gt;0,"灵玉","")</f>
        <v/>
      </c>
      <c r="U424" s="14" t="str">
        <f>IF(INDEX(挂机升级突破!$AS$65:$AS$85,卡牌消耗!L424)&gt;0,INDEX(挂机升级突破!$BD$80:$BD$85,卡牌消耗!L424),"")</f>
        <v/>
      </c>
    </row>
    <row r="425" spans="9:21" ht="16.5" x14ac:dyDescent="0.2">
      <c r="I425" s="98">
        <v>388</v>
      </c>
      <c r="J425" s="14">
        <f t="shared" si="98"/>
        <v>1102019</v>
      </c>
      <c r="K425" s="14">
        <f t="shared" si="99"/>
        <v>3</v>
      </c>
      <c r="L425" s="14">
        <f t="shared" si="100"/>
        <v>10</v>
      </c>
      <c r="M425" s="14" t="str">
        <f t="shared" si="101"/>
        <v>红</v>
      </c>
      <c r="N425" s="14" t="str">
        <f t="shared" si="97"/>
        <v>金币</v>
      </c>
      <c r="O425" s="14">
        <f>IF(L425&gt;1,INDEX(挂机升级突破!$BG$49:$BG$69,卡牌消耗!L425),"")</f>
        <v>0</v>
      </c>
      <c r="P425" s="14" t="s">
        <v>254</v>
      </c>
      <c r="Q425" s="14">
        <f>ROUND(INDEX(挂机升级突破!$AT$65:$BA$85,卡牌消耗!$L425,MATCH(卡牌消耗!P425,挂机升级突破!$AT$63:$BC$63,0))*INDEX($B$5:$F$5,K425)/5,0)*5</f>
        <v>0</v>
      </c>
      <c r="R425" s="14" t="s">
        <v>806</v>
      </c>
      <c r="S425" s="14">
        <f>ROUND(INDEX(挂机升级突破!$AT$65:$BC$85,L425,MATCH(R425,挂机升级突破!$AT$63:$BC$63,0))*INDEX($B$5:$F$5,K425)/5,0)*5</f>
        <v>0</v>
      </c>
      <c r="T425" s="14" t="str">
        <f>IF(INDEX(挂机升级突破!$AS$65:$AS$85,卡牌消耗!L425)&gt;0,"灵玉","")</f>
        <v/>
      </c>
      <c r="U425" s="14" t="str">
        <f>IF(INDEX(挂机升级突破!$AS$65:$AS$85,卡牌消耗!L425)&gt;0,INDEX(挂机升级突破!$BD$80:$BD$85,卡牌消耗!L425),"")</f>
        <v/>
      </c>
    </row>
    <row r="426" spans="9:21" ht="16.5" x14ac:dyDescent="0.2">
      <c r="I426" s="98">
        <v>389</v>
      </c>
      <c r="J426" s="14">
        <f t="shared" si="98"/>
        <v>1102019</v>
      </c>
      <c r="K426" s="14">
        <f t="shared" si="99"/>
        <v>3</v>
      </c>
      <c r="L426" s="14">
        <f t="shared" si="100"/>
        <v>11</v>
      </c>
      <c r="M426" s="14" t="str">
        <f t="shared" si="101"/>
        <v>红</v>
      </c>
      <c r="N426" s="14" t="str">
        <f t="shared" si="97"/>
        <v>金币</v>
      </c>
      <c r="O426" s="14">
        <f>IF(L426&gt;1,INDEX(挂机升级突破!$BG$49:$BG$69,卡牌消耗!L426),"")</f>
        <v>0</v>
      </c>
      <c r="P426" s="14" t="s">
        <v>255</v>
      </c>
      <c r="Q426" s="14">
        <f>ROUND(INDEX(挂机升级突破!$AT$65:$BA$85,卡牌消耗!$L426,MATCH(卡牌消耗!P426,挂机升级突破!$AT$63:$BC$63,0))*INDEX($B$5:$F$5,K426)/5,0)*5</f>
        <v>0</v>
      </c>
      <c r="R426" s="14" t="s">
        <v>806</v>
      </c>
      <c r="S426" s="14">
        <f>ROUND(INDEX(挂机升级突破!$AT$65:$BC$85,L426,MATCH(R426,挂机升级突破!$AT$63:$BC$63,0))*INDEX($B$5:$F$5,K426)/5,0)*5</f>
        <v>0</v>
      </c>
      <c r="T426" s="14" t="str">
        <f>IF(INDEX(挂机升级突破!$AS$65:$AS$85,卡牌消耗!L426)&gt;0,"灵玉","")</f>
        <v/>
      </c>
      <c r="U426" s="14" t="str">
        <f>IF(INDEX(挂机升级突破!$AS$65:$AS$85,卡牌消耗!L426)&gt;0,INDEX(挂机升级突破!$BD$80:$BD$85,卡牌消耗!L426),"")</f>
        <v/>
      </c>
    </row>
    <row r="427" spans="9:21" ht="16.5" x14ac:dyDescent="0.2">
      <c r="I427" s="98">
        <v>390</v>
      </c>
      <c r="J427" s="14">
        <f t="shared" si="98"/>
        <v>1102019</v>
      </c>
      <c r="K427" s="14">
        <f t="shared" si="99"/>
        <v>3</v>
      </c>
      <c r="L427" s="14">
        <f t="shared" si="100"/>
        <v>12</v>
      </c>
      <c r="M427" s="14" t="str">
        <f t="shared" si="101"/>
        <v>红</v>
      </c>
      <c r="N427" s="14" t="str">
        <f t="shared" si="97"/>
        <v>金币</v>
      </c>
      <c r="O427" s="14">
        <f>IF(L427&gt;1,INDEX(挂机升级突破!$BG$49:$BG$69,卡牌消耗!L427),"")</f>
        <v>0</v>
      </c>
      <c r="P427" s="14" t="s">
        <v>255</v>
      </c>
      <c r="Q427" s="14">
        <f>ROUND(INDEX(挂机升级突破!$AT$65:$BA$85,卡牌消耗!$L427,MATCH(卡牌消耗!P427,挂机升级突破!$AT$63:$BC$63,0))*INDEX($B$5:$F$5,K427)/5,0)*5</f>
        <v>0</v>
      </c>
      <c r="R427" s="14" t="s">
        <v>806</v>
      </c>
      <c r="S427" s="14">
        <f>ROUND(INDEX(挂机升级突破!$AT$65:$BC$85,L427,MATCH(R427,挂机升级突破!$AT$63:$BC$63,0))*INDEX($B$5:$F$5,K427)/5,0)*5</f>
        <v>0</v>
      </c>
      <c r="T427" s="14" t="str">
        <f>IF(INDEX(挂机升级突破!$AS$65:$AS$85,卡牌消耗!L427)&gt;0,"灵玉","")</f>
        <v/>
      </c>
      <c r="U427" s="14" t="str">
        <f>IF(INDEX(挂机升级突破!$AS$65:$AS$85,卡牌消耗!L427)&gt;0,INDEX(挂机升级突破!$BD$80:$BD$85,卡牌消耗!L427),"")</f>
        <v/>
      </c>
    </row>
    <row r="428" spans="9:21" ht="16.5" x14ac:dyDescent="0.2">
      <c r="I428" s="98">
        <v>391</v>
      </c>
      <c r="J428" s="14">
        <f t="shared" si="98"/>
        <v>1102019</v>
      </c>
      <c r="K428" s="14">
        <f t="shared" si="99"/>
        <v>3</v>
      </c>
      <c r="L428" s="14">
        <f t="shared" si="100"/>
        <v>13</v>
      </c>
      <c r="M428" s="14" t="str">
        <f t="shared" si="101"/>
        <v>红</v>
      </c>
      <c r="N428" s="14" t="str">
        <f t="shared" si="97"/>
        <v>金币</v>
      </c>
      <c r="O428" s="14">
        <f>IF(L428&gt;1,INDEX(挂机升级突破!$BG$49:$BG$69,卡牌消耗!L428),"")</f>
        <v>0</v>
      </c>
      <c r="P428" s="14" t="s">
        <v>255</v>
      </c>
      <c r="Q428" s="14">
        <f>ROUND(INDEX(挂机升级突破!$AT$65:$BA$85,卡牌消耗!$L428,MATCH(卡牌消耗!P428,挂机升级突破!$AT$63:$BC$63,0))*INDEX($B$5:$F$5,K428)/5,0)*5</f>
        <v>0</v>
      </c>
      <c r="R428" s="14" t="s">
        <v>807</v>
      </c>
      <c r="S428" s="14">
        <f>ROUND(INDEX(挂机升级突破!$AT$65:$BC$85,L428,MATCH(R428,挂机升级突破!$AT$63:$BC$63,0))*INDEX($B$5:$F$5,K428)/5,0)*5</f>
        <v>0</v>
      </c>
      <c r="T428" s="14" t="str">
        <f>IF(INDEX(挂机升级突破!$AS$65:$AS$85,卡牌消耗!L428)&gt;0,"灵玉","")</f>
        <v/>
      </c>
      <c r="U428" s="14" t="str">
        <f>IF(INDEX(挂机升级突破!$AS$65:$AS$85,卡牌消耗!L428)&gt;0,INDEX(挂机升级突破!$BD$80:$BD$85,卡牌消耗!L428),"")</f>
        <v/>
      </c>
    </row>
    <row r="429" spans="9:21" ht="16.5" x14ac:dyDescent="0.2">
      <c r="I429" s="98">
        <v>392</v>
      </c>
      <c r="J429" s="14">
        <f t="shared" si="98"/>
        <v>1102019</v>
      </c>
      <c r="K429" s="14">
        <f t="shared" si="99"/>
        <v>3</v>
      </c>
      <c r="L429" s="14">
        <f t="shared" si="100"/>
        <v>14</v>
      </c>
      <c r="M429" s="14" t="str">
        <f t="shared" si="101"/>
        <v>红</v>
      </c>
      <c r="N429" s="14" t="str">
        <f t="shared" si="97"/>
        <v>金币</v>
      </c>
      <c r="O429" s="14">
        <f>IF(L429&gt;1,INDEX(挂机升级突破!$BG$49:$BG$69,卡牌消耗!L429),"")</f>
        <v>0</v>
      </c>
      <c r="P429" s="14" t="s">
        <v>255</v>
      </c>
      <c r="Q429" s="14">
        <f>ROUND(INDEX(挂机升级突破!$AT$65:$BA$85,卡牌消耗!$L429,MATCH(卡牌消耗!P429,挂机升级突破!$AT$63:$BC$63,0))*INDEX($B$5:$F$5,K429)/5,0)*5</f>
        <v>0</v>
      </c>
      <c r="R429" s="14" t="s">
        <v>807</v>
      </c>
      <c r="S429" s="14">
        <f>ROUND(INDEX(挂机升级突破!$AT$65:$BC$85,L429,MATCH(R429,挂机升级突破!$AT$63:$BC$63,0))*INDEX($B$5:$F$5,K429)/5,0)*5</f>
        <v>0</v>
      </c>
      <c r="T429" s="14" t="str">
        <f>IF(INDEX(挂机升级突破!$AS$65:$AS$85,卡牌消耗!L429)&gt;0,"灵玉","")</f>
        <v/>
      </c>
      <c r="U429" s="14" t="str">
        <f>IF(INDEX(挂机升级突破!$AS$65:$AS$85,卡牌消耗!L429)&gt;0,INDEX(挂机升级突破!$BD$80:$BD$85,卡牌消耗!L429),"")</f>
        <v/>
      </c>
    </row>
    <row r="430" spans="9:21" ht="16.5" x14ac:dyDescent="0.2">
      <c r="I430" s="98">
        <v>393</v>
      </c>
      <c r="J430" s="14">
        <f t="shared" si="98"/>
        <v>1102019</v>
      </c>
      <c r="K430" s="14">
        <f t="shared" si="99"/>
        <v>3</v>
      </c>
      <c r="L430" s="14">
        <f t="shared" si="100"/>
        <v>15</v>
      </c>
      <c r="M430" s="14" t="str">
        <f t="shared" si="101"/>
        <v>红</v>
      </c>
      <c r="N430" s="14" t="str">
        <f t="shared" si="97"/>
        <v>金币</v>
      </c>
      <c r="O430" s="14">
        <f>IF(L430&gt;1,INDEX(挂机升级突破!$BG$49:$BG$69,卡牌消耗!L430),"")</f>
        <v>0</v>
      </c>
      <c r="P430" s="14" t="s">
        <v>255</v>
      </c>
      <c r="Q430" s="14">
        <f>ROUND(INDEX(挂机升级突破!$AT$65:$BA$85,卡牌消耗!$L430,MATCH(卡牌消耗!P430,挂机升级突破!$AT$63:$BC$63,0))*INDEX($B$5:$F$5,K430)/5,0)*5</f>
        <v>0</v>
      </c>
      <c r="R430" s="14" t="s">
        <v>807</v>
      </c>
      <c r="S430" s="14">
        <f>ROUND(INDEX(挂机升级突破!$AT$65:$BC$85,L430,MATCH(R430,挂机升级突破!$AT$63:$BC$63,0))*INDEX($B$5:$F$5,K430)/5,0)*5</f>
        <v>0</v>
      </c>
      <c r="T430" s="14" t="str">
        <f>IF(INDEX(挂机升级突破!$AS$65:$AS$85,卡牌消耗!L430)&gt;0,"灵玉","")</f>
        <v/>
      </c>
      <c r="U430" s="14" t="str">
        <f>IF(INDEX(挂机升级突破!$AS$65:$AS$85,卡牌消耗!L430)&gt;0,INDEX(挂机升级突破!$BD$80:$BD$85,卡牌消耗!L430),"")</f>
        <v/>
      </c>
    </row>
    <row r="431" spans="9:21" ht="16.5" x14ac:dyDescent="0.2">
      <c r="I431" s="98">
        <v>394</v>
      </c>
      <c r="J431" s="14">
        <f t="shared" si="98"/>
        <v>1102019</v>
      </c>
      <c r="K431" s="14">
        <f t="shared" si="99"/>
        <v>3</v>
      </c>
      <c r="L431" s="14">
        <f t="shared" si="100"/>
        <v>16</v>
      </c>
      <c r="M431" s="14" t="str">
        <f t="shared" si="101"/>
        <v>红</v>
      </c>
      <c r="N431" s="14" t="str">
        <f t="shared" si="97"/>
        <v>金币</v>
      </c>
      <c r="O431" s="14">
        <f>IF(L431&gt;1,INDEX(挂机升级突破!$BG$49:$BG$69,卡牌消耗!L431),"")</f>
        <v>0</v>
      </c>
      <c r="P431" s="14" t="str">
        <f>IF(L431&gt;1,INDEX(价值概述!$A$4:$A$8,INDEX(挂机升级突破!$AQ$65:$AQ$85,卡牌消耗!L431)),"")</f>
        <v>紫色基础材料</v>
      </c>
      <c r="Q431" s="14">
        <f>ROUND(INDEX(挂机升级突破!$AT$65:$BA$85,卡牌消耗!$L431,MATCH(卡牌消耗!P431,挂机升级突破!$AT$63:$BC$63,0))*INDEX($B$5:$F$5,K431)/5,0)*5</f>
        <v>20</v>
      </c>
      <c r="R431" s="14" t="s">
        <v>807</v>
      </c>
      <c r="S431" s="14">
        <f>ROUND(INDEX(挂机升级突破!$AT$65:$BC$85,L431,MATCH(R431,挂机升级突破!$AT$63:$BC$63,0))*INDEX($B$5:$F$5,K431)/5,0)*5</f>
        <v>0</v>
      </c>
      <c r="T431" s="14" t="str">
        <f>IF(INDEX(挂机升级突破!$AS$65:$AS$85,卡牌消耗!L431)&gt;0,"灵玉","")</f>
        <v/>
      </c>
      <c r="U431" s="14" t="str">
        <f>IF(INDEX(挂机升级突破!$AS$65:$AS$85,卡牌消耗!L431)&gt;0,INDEX(挂机升级突破!$BD$80:$BD$85,卡牌消耗!L431),"")</f>
        <v/>
      </c>
    </row>
    <row r="432" spans="9:21" ht="16.5" x14ac:dyDescent="0.2">
      <c r="I432" s="98">
        <v>395</v>
      </c>
      <c r="J432" s="14">
        <f t="shared" si="98"/>
        <v>1102019</v>
      </c>
      <c r="K432" s="14">
        <f t="shared" si="99"/>
        <v>3</v>
      </c>
      <c r="L432" s="14">
        <f t="shared" si="100"/>
        <v>17</v>
      </c>
      <c r="M432" s="14" t="str">
        <f t="shared" si="101"/>
        <v>红</v>
      </c>
      <c r="N432" s="14" t="str">
        <f t="shared" si="97"/>
        <v>金币</v>
      </c>
      <c r="O432" s="14">
        <f>IF(L432&gt;1,INDEX(挂机升级突破!$BG$49:$BG$69,卡牌消耗!L432),"")</f>
        <v>0</v>
      </c>
      <c r="P432" s="14" t="str">
        <f>IF(L432&gt;1,INDEX(价值概述!$A$4:$A$8,INDEX(挂机升级突破!$AQ$65:$AQ$85,卡牌消耗!L432)),"")</f>
        <v>紫色基础材料</v>
      </c>
      <c r="Q432" s="14">
        <f>ROUND(INDEX(挂机升级突破!$AT$65:$BA$85,卡牌消耗!$L432,MATCH(卡牌消耗!P432,挂机升级突破!$AT$63:$BC$63,0))*INDEX($B$5:$F$5,K432)/5,0)*5</f>
        <v>35</v>
      </c>
      <c r="R432" s="14" t="s">
        <v>835</v>
      </c>
      <c r="S432" s="14">
        <f>ROUND(INDEX(挂机升级突破!$AT$65:$BC$85,L432,MATCH(R432,挂机升级突破!$AT$63:$BC$63,0))*INDEX($B$5:$F$5,K432)/5,0)*5</f>
        <v>0</v>
      </c>
      <c r="T432" s="14" t="s">
        <v>836</v>
      </c>
      <c r="U432" s="14">
        <f>ROUND(INDEX(挂机升级突破!$AT$65:$BC$85,L432,MATCH(T432,挂机升级突破!$AT$63:$BC$63,0))*INDEX($B$5:$F$5,K432)/5,0)*5</f>
        <v>0</v>
      </c>
    </row>
    <row r="433" spans="9:21" ht="16.5" x14ac:dyDescent="0.2">
      <c r="I433" s="98">
        <v>396</v>
      </c>
      <c r="J433" s="14">
        <f t="shared" si="98"/>
        <v>1102019</v>
      </c>
      <c r="K433" s="14">
        <f t="shared" si="99"/>
        <v>3</v>
      </c>
      <c r="L433" s="14">
        <f t="shared" si="100"/>
        <v>18</v>
      </c>
      <c r="M433" s="14" t="str">
        <f t="shared" si="101"/>
        <v>红</v>
      </c>
      <c r="N433" s="14" t="str">
        <f t="shared" si="97"/>
        <v>金币</v>
      </c>
      <c r="O433" s="14">
        <f>IF(L433&gt;1,INDEX(挂机升级突破!$BG$49:$BG$69,卡牌消耗!L433),"")</f>
        <v>0</v>
      </c>
      <c r="P433" s="14" t="str">
        <f>IF(L433&gt;1,INDEX(价值概述!$A$4:$A$8,INDEX(挂机升级突破!$AQ$65:$AQ$85,卡牌消耗!L433)),"")</f>
        <v>紫色基础材料</v>
      </c>
      <c r="Q433" s="14">
        <f>ROUND(INDEX(挂机升级突破!$AT$65:$BA$85,卡牌消耗!$L433,MATCH(卡牌消耗!P433,挂机升级突破!$AT$63:$BC$63,0))*INDEX($B$5:$F$5,K433)/5,0)*5</f>
        <v>35</v>
      </c>
      <c r="R433" s="14" t="s">
        <v>835</v>
      </c>
      <c r="S433" s="14">
        <f>ROUND(INDEX(挂机升级突破!$AT$65:$BC$85,L433,MATCH(R433,挂机升级突破!$AT$63:$BC$63,0))*INDEX($B$5:$F$5,K433)/5,0)*5</f>
        <v>0</v>
      </c>
      <c r="T433" s="14" t="s">
        <v>836</v>
      </c>
      <c r="U433" s="14">
        <f>ROUND(INDEX(挂机升级突破!$AT$65:$BC$85,L433,MATCH(T433,挂机升级突破!$AT$63:$BC$63,0))*INDEX($B$5:$F$5,K433)/5,0)*5</f>
        <v>0</v>
      </c>
    </row>
    <row r="434" spans="9:21" ht="16.5" x14ac:dyDescent="0.2">
      <c r="I434" s="98">
        <v>397</v>
      </c>
      <c r="J434" s="14">
        <f t="shared" si="98"/>
        <v>1102019</v>
      </c>
      <c r="K434" s="14">
        <f t="shared" si="99"/>
        <v>3</v>
      </c>
      <c r="L434" s="14">
        <f t="shared" si="100"/>
        <v>19</v>
      </c>
      <c r="M434" s="14" t="str">
        <f t="shared" si="101"/>
        <v>红</v>
      </c>
      <c r="N434" s="14" t="str">
        <f t="shared" si="97"/>
        <v>金币</v>
      </c>
      <c r="O434" s="14">
        <f>IF(L434&gt;1,INDEX(挂机升级突破!$BG$49:$BG$69,卡牌消耗!L434),"")</f>
        <v>0</v>
      </c>
      <c r="P434" s="14" t="str">
        <f>IF(L434&gt;1,INDEX(价值概述!$A$4:$A$8,INDEX(挂机升级突破!$AQ$65:$AQ$85,卡牌消耗!L434)),"")</f>
        <v>紫色基础材料</v>
      </c>
      <c r="Q434" s="14">
        <f>ROUND(INDEX(挂机升级突破!$AT$65:$BA$85,卡牌消耗!$L434,MATCH(卡牌消耗!P434,挂机升级突破!$AT$63:$BC$63,0))*INDEX($B$5:$F$5,K434)/5,0)*5</f>
        <v>35</v>
      </c>
      <c r="R434" s="14" t="s">
        <v>835</v>
      </c>
      <c r="S434" s="14">
        <f>ROUND(INDEX(挂机升级突破!$AT$65:$BC$85,L434,MATCH(R434,挂机升级突破!$AT$63:$BC$63,0))*INDEX($B$5:$F$5,K434)/5,0)*5</f>
        <v>0</v>
      </c>
      <c r="T434" s="14" t="s">
        <v>836</v>
      </c>
      <c r="U434" s="14">
        <f>ROUND(INDEX(挂机升级突破!$AT$65:$BC$85,L434,MATCH(T434,挂机升级突破!$AT$63:$BC$63,0))*INDEX($B$5:$F$5,K434)/5,0)*5</f>
        <v>0</v>
      </c>
    </row>
    <row r="435" spans="9:21" ht="16.5" x14ac:dyDescent="0.2">
      <c r="I435" s="98">
        <v>398</v>
      </c>
      <c r="J435" s="14">
        <f t="shared" si="98"/>
        <v>1102019</v>
      </c>
      <c r="K435" s="14">
        <f t="shared" si="99"/>
        <v>3</v>
      </c>
      <c r="L435" s="14">
        <f t="shared" si="100"/>
        <v>20</v>
      </c>
      <c r="M435" s="14" t="str">
        <f t="shared" si="101"/>
        <v>红</v>
      </c>
      <c r="N435" s="14" t="str">
        <f t="shared" si="97"/>
        <v>金币</v>
      </c>
      <c r="O435" s="14">
        <f>IF(L435&gt;1,INDEX(挂机升级突破!$BG$49:$BG$69,卡牌消耗!L435),"")</f>
        <v>0</v>
      </c>
      <c r="P435" s="14" t="str">
        <f>IF(L435&gt;1,INDEX(价值概述!$A$4:$A$8,INDEX(挂机升级突破!$AQ$65:$AQ$85,卡牌消耗!L435)),"")</f>
        <v>紫色基础材料</v>
      </c>
      <c r="Q435" s="14">
        <f>ROUND(INDEX(挂机升级突破!$AT$65:$BA$85,卡牌消耗!$L435,MATCH(卡牌消耗!P435,挂机升级突破!$AT$63:$BC$63,0))*INDEX($B$5:$F$5,K435)/5,0)*5</f>
        <v>55</v>
      </c>
      <c r="R435" s="14" t="s">
        <v>835</v>
      </c>
      <c r="S435" s="14">
        <f>ROUND(INDEX(挂机升级突破!$AT$65:$BC$85,L435,MATCH(R435,挂机升级突破!$AT$63:$BC$63,0))*INDEX($B$5:$F$5,K435)/5,0)*5</f>
        <v>0</v>
      </c>
      <c r="T435" s="14" t="s">
        <v>836</v>
      </c>
      <c r="U435" s="14">
        <f>ROUND(INDEX(挂机升级突破!$AT$65:$BC$85,L435,MATCH(T435,挂机升级突破!$AT$63:$BC$63,0))*INDEX($B$5:$F$5,K435)/5,0)*5</f>
        <v>0</v>
      </c>
    </row>
    <row r="436" spans="9:21" ht="16.5" x14ac:dyDescent="0.2">
      <c r="I436" s="98">
        <v>399</v>
      </c>
      <c r="J436" s="14">
        <f t="shared" si="98"/>
        <v>1102019</v>
      </c>
      <c r="K436" s="14">
        <f t="shared" si="99"/>
        <v>3</v>
      </c>
      <c r="L436" s="14">
        <f t="shared" si="100"/>
        <v>21</v>
      </c>
      <c r="M436" s="14" t="str">
        <f t="shared" si="101"/>
        <v>红</v>
      </c>
      <c r="N436" s="14" t="str">
        <f t="shared" si="97"/>
        <v>金币</v>
      </c>
      <c r="O436" s="14">
        <f>IF(L436&gt;1,INDEX(挂机升级突破!$BG$49:$BG$69,卡牌消耗!L436),"")</f>
        <v>0</v>
      </c>
      <c r="P436" s="14" t="str">
        <f>IF(L436&gt;1,INDEX(价值概述!$A$4:$A$8,INDEX(挂机升级突破!$AQ$65:$AQ$85,卡牌消耗!L436)),"")</f>
        <v>紫色基础材料</v>
      </c>
      <c r="Q436" s="14">
        <f>ROUND(INDEX(挂机升级突破!$AT$65:$BA$85,卡牌消耗!$L436,MATCH(卡牌消耗!P436,挂机升级突破!$AT$63:$BC$63,0))*INDEX($B$5:$F$5,K436)/5,0)*5</f>
        <v>55</v>
      </c>
      <c r="R436" s="14" t="s">
        <v>835</v>
      </c>
      <c r="S436" s="14">
        <f>ROUND(INDEX(挂机升级突破!$AT$65:$BC$85,L436,MATCH(R436,挂机升级突破!$AT$63:$BC$63,0))*INDEX($B$5:$F$5,K436)/5,0)*5</f>
        <v>0</v>
      </c>
      <c r="T436" s="14" t="s">
        <v>836</v>
      </c>
      <c r="U436" s="14">
        <f>ROUND(INDEX(挂机升级突破!$AT$65:$BC$85,L436,MATCH(T436,挂机升级突破!$AT$63:$BC$63,0))*INDEX($B$5:$F$5,K436)/5,0)*5</f>
        <v>0</v>
      </c>
    </row>
    <row r="437" spans="9:21" ht="16.5" x14ac:dyDescent="0.2">
      <c r="I437" s="98">
        <v>400</v>
      </c>
      <c r="J437" s="14">
        <f t="shared" si="98"/>
        <v>1102020</v>
      </c>
      <c r="K437" s="14">
        <f t="shared" si="99"/>
        <v>3</v>
      </c>
      <c r="L437" s="14">
        <f t="shared" si="100"/>
        <v>1</v>
      </c>
      <c r="M437" s="14" t="str">
        <f t="shared" si="101"/>
        <v>黄</v>
      </c>
      <c r="N437" s="14" t="str">
        <f t="shared" si="97"/>
        <v/>
      </c>
      <c r="O437" s="14" t="str">
        <f>IF(L437&gt;1,INDEX(挂机升级突破!$BG$49:$BG$69,卡牌消耗!L437),"")</f>
        <v/>
      </c>
      <c r="P437" s="14" t="str">
        <f>IF(L437&gt;1,INDEX(价值概述!$A$4:$A$8,INDEX(挂机升级突破!$AQ$65:$AQ$85,卡牌消耗!L437)),"")</f>
        <v/>
      </c>
      <c r="Q437" s="14" t="str">
        <f>IF(L437&gt;1,INDEX(挂机升级突破!$AT$65:$AX$85,卡牌消耗!L437,INDEX(挂机升级突破!$AQ$65:$AQ$85,卡牌消耗!L437)),"")</f>
        <v/>
      </c>
      <c r="R437" s="14" t="str">
        <f>IF(INDEX(挂机升级突破!$AR$65:$AR$85,卡牌消耗!L437)&gt;0,INDEX($G$2:$I$2,INDEX(挂机升级突破!$AR$65:$AR$85,卡牌消耗!L437))&amp;M437,"")</f>
        <v/>
      </c>
      <c r="S437" s="14" t="str">
        <f>IF(R437="","",INDEX(挂机升级突破!$AY$65:$BA$85,卡牌消耗!L437,INDEX(挂机升级突破!$AR$65:$AR$85,卡牌消耗!L437)))</f>
        <v/>
      </c>
      <c r="T437" s="14" t="str">
        <f>IF(INDEX(挂机升级突破!$AS$65:$AS$85,卡牌消耗!L437)&gt;0,"灵玉","")</f>
        <v/>
      </c>
      <c r="U437" s="14" t="str">
        <f>IF(INDEX(挂机升级突破!$AS$65:$AS$85,卡牌消耗!L437)&gt;0,INDEX(挂机升级突破!$BD$80:$BD$85,卡牌消耗!L437),"")</f>
        <v/>
      </c>
    </row>
    <row r="438" spans="9:21" ht="16.5" x14ac:dyDescent="0.2">
      <c r="I438" s="98">
        <v>401</v>
      </c>
      <c r="J438" s="14">
        <f t="shared" si="98"/>
        <v>1102020</v>
      </c>
      <c r="K438" s="14">
        <f t="shared" si="99"/>
        <v>3</v>
      </c>
      <c r="L438" s="14">
        <f t="shared" si="100"/>
        <v>2</v>
      </c>
      <c r="M438" s="14" t="str">
        <f t="shared" si="101"/>
        <v>黄</v>
      </c>
      <c r="N438" s="14" t="str">
        <f t="shared" si="97"/>
        <v>金币</v>
      </c>
      <c r="O438" s="14">
        <f>IF(L438&gt;1,INDEX(挂机升级突破!$BG$49:$BG$69,卡牌消耗!L438),"")</f>
        <v>0</v>
      </c>
      <c r="P438" s="14" t="s">
        <v>252</v>
      </c>
      <c r="Q438" s="14">
        <f>ROUND(INDEX(挂机升级突破!$AT$65:$BA$85,卡牌消耗!$L438,MATCH(卡牌消耗!P438,挂机升级突破!$AT$63:$BC$63,0))*INDEX($B$5:$F$5,K438)/5,0)*5</f>
        <v>45</v>
      </c>
      <c r="R438" s="14"/>
      <c r="S438" s="14"/>
      <c r="T438" s="14" t="str">
        <f>IF(INDEX(挂机升级突破!$AS$65:$AS$85,卡牌消耗!L438)&gt;0,"灵玉","")</f>
        <v/>
      </c>
      <c r="U438" s="14" t="str">
        <f>IF(INDEX(挂机升级突破!$AS$65:$AS$85,卡牌消耗!L438)&gt;0,INDEX(挂机升级突破!$BD$80:$BD$85,卡牌消耗!L438),"")</f>
        <v/>
      </c>
    </row>
    <row r="439" spans="9:21" ht="16.5" x14ac:dyDescent="0.2">
      <c r="I439" s="98">
        <v>402</v>
      </c>
      <c r="J439" s="14">
        <f t="shared" si="98"/>
        <v>1102020</v>
      </c>
      <c r="K439" s="14">
        <f t="shared" si="99"/>
        <v>3</v>
      </c>
      <c r="L439" s="14">
        <f t="shared" si="100"/>
        <v>3</v>
      </c>
      <c r="M439" s="14" t="str">
        <f t="shared" si="101"/>
        <v>黄</v>
      </c>
      <c r="N439" s="14" t="str">
        <f t="shared" si="97"/>
        <v>金币</v>
      </c>
      <c r="O439" s="14">
        <f>IF(L439&gt;1,INDEX(挂机升级突破!$BG$49:$BG$69,卡牌消耗!L439),"")</f>
        <v>0</v>
      </c>
      <c r="P439" s="14" t="s">
        <v>252</v>
      </c>
      <c r="Q439" s="14">
        <f>ROUND(INDEX(挂机升级突破!$AT$65:$BA$85,卡牌消耗!$L439,MATCH(卡牌消耗!P439,挂机升级突破!$AT$63:$BC$63,0))*INDEX($B$5:$F$5,K439)/5,0)*5</f>
        <v>60</v>
      </c>
      <c r="R439" s="14"/>
      <c r="S439" s="14"/>
      <c r="T439" s="14" t="str">
        <f>IF(INDEX(挂机升级突破!$AS$65:$AS$85,卡牌消耗!L439)&gt;0,"灵玉","")</f>
        <v/>
      </c>
      <c r="U439" s="14" t="str">
        <f>IF(INDEX(挂机升级突破!$AS$65:$AS$85,卡牌消耗!L439)&gt;0,INDEX(挂机升级突破!$BD$80:$BD$85,卡牌消耗!L439),"")</f>
        <v/>
      </c>
    </row>
    <row r="440" spans="9:21" ht="16.5" x14ac:dyDescent="0.2">
      <c r="I440" s="98">
        <v>403</v>
      </c>
      <c r="J440" s="14">
        <f t="shared" si="98"/>
        <v>1102020</v>
      </c>
      <c r="K440" s="14">
        <f t="shared" si="99"/>
        <v>3</v>
      </c>
      <c r="L440" s="14">
        <f t="shared" si="100"/>
        <v>4</v>
      </c>
      <c r="M440" s="14" t="str">
        <f t="shared" si="101"/>
        <v>黄</v>
      </c>
      <c r="N440" s="14" t="str">
        <f t="shared" si="97"/>
        <v>金币</v>
      </c>
      <c r="O440" s="14">
        <f>IF(L440&gt;1,INDEX(挂机升级突破!$BG$49:$BG$69,卡牌消耗!L440),"")</f>
        <v>0</v>
      </c>
      <c r="P440" s="14" t="s">
        <v>253</v>
      </c>
      <c r="Q440" s="14">
        <f>ROUND(INDEX(挂机升级突破!$AT$65:$BA$85,卡牌消耗!$L440,MATCH(卡牌消耗!P440,挂机升级突破!$AT$63:$BC$63,0))*INDEX($B$5:$F$5,K440)/5,0)*5</f>
        <v>0</v>
      </c>
      <c r="R440" s="14"/>
      <c r="S440" s="14"/>
      <c r="T440" s="14" t="str">
        <f>IF(INDEX(挂机升级突破!$AS$65:$AS$85,卡牌消耗!L440)&gt;0,"灵玉","")</f>
        <v/>
      </c>
      <c r="U440" s="14" t="str">
        <f>IF(INDEX(挂机升级突破!$AS$65:$AS$85,卡牌消耗!L440)&gt;0,INDEX(挂机升级突破!$BD$80:$BD$85,卡牌消耗!L440),"")</f>
        <v/>
      </c>
    </row>
    <row r="441" spans="9:21" ht="16.5" x14ac:dyDescent="0.2">
      <c r="I441" s="98">
        <v>404</v>
      </c>
      <c r="J441" s="14">
        <f t="shared" si="98"/>
        <v>1102020</v>
      </c>
      <c r="K441" s="14">
        <f t="shared" si="99"/>
        <v>3</v>
      </c>
      <c r="L441" s="14">
        <f t="shared" si="100"/>
        <v>5</v>
      </c>
      <c r="M441" s="14" t="str">
        <f t="shared" si="101"/>
        <v>黄</v>
      </c>
      <c r="N441" s="14" t="str">
        <f t="shared" si="97"/>
        <v>金币</v>
      </c>
      <c r="O441" s="14">
        <f>IF(L441&gt;1,INDEX(挂机升级突破!$BG$49:$BG$69,卡牌消耗!L441),"")</f>
        <v>0</v>
      </c>
      <c r="P441" s="14" t="s">
        <v>253</v>
      </c>
      <c r="Q441" s="14">
        <f>ROUND(INDEX(挂机升级突破!$AT$65:$BA$85,卡牌消耗!$L441,MATCH(卡牌消耗!P441,挂机升级突破!$AT$63:$BC$63,0))*INDEX($B$5:$F$5,K441)/5,0)*5</f>
        <v>0</v>
      </c>
      <c r="R441" s="14" t="s">
        <v>805</v>
      </c>
      <c r="S441" s="14">
        <f>ROUND(INDEX(挂机升级突破!$AT$65:$BC$85,L441,MATCH(R441,挂机升级突破!$AT$63:$BC$63,0))*INDEX($B$5:$F$5,K441)/5,0)*5</f>
        <v>0</v>
      </c>
      <c r="T441" s="14" t="str">
        <f>IF(INDEX(挂机升级突破!$AS$65:$AS$85,卡牌消耗!L441)&gt;0,"灵玉","")</f>
        <v/>
      </c>
      <c r="U441" s="14" t="str">
        <f>IF(INDEX(挂机升级突破!$AS$65:$AS$85,卡牌消耗!L441)&gt;0,INDEX(挂机升级突破!$BD$80:$BD$85,卡牌消耗!L441),"")</f>
        <v/>
      </c>
    </row>
    <row r="442" spans="9:21" ht="16.5" x14ac:dyDescent="0.2">
      <c r="I442" s="98">
        <v>405</v>
      </c>
      <c r="J442" s="14">
        <f t="shared" si="98"/>
        <v>1102020</v>
      </c>
      <c r="K442" s="14">
        <f t="shared" si="99"/>
        <v>3</v>
      </c>
      <c r="L442" s="14">
        <f t="shared" si="100"/>
        <v>6</v>
      </c>
      <c r="M442" s="14" t="str">
        <f t="shared" si="101"/>
        <v>黄</v>
      </c>
      <c r="N442" s="14" t="str">
        <f t="shared" si="97"/>
        <v>金币</v>
      </c>
      <c r="O442" s="14">
        <f>IF(L442&gt;1,INDEX(挂机升级突破!$BG$49:$BG$69,卡牌消耗!L442),"")</f>
        <v>0</v>
      </c>
      <c r="P442" s="14" t="s">
        <v>253</v>
      </c>
      <c r="Q442" s="14">
        <f>ROUND(INDEX(挂机升级突破!$AT$65:$BA$85,卡牌消耗!$L442,MATCH(卡牌消耗!P442,挂机升级突破!$AT$63:$BC$63,0))*INDEX($B$5:$F$5,K442)/5,0)*5</f>
        <v>20</v>
      </c>
      <c r="R442" s="14" t="s">
        <v>805</v>
      </c>
      <c r="S442" s="14">
        <f>ROUND(INDEX(挂机升级突破!$AT$65:$BC$85,L442,MATCH(R442,挂机升级突破!$AT$63:$BC$63,0))*INDEX($B$5:$F$5,K442)/5,0)*5</f>
        <v>0</v>
      </c>
      <c r="T442" s="14" t="str">
        <f>IF(INDEX(挂机升级突破!$AS$65:$AS$85,卡牌消耗!L442)&gt;0,"灵玉","")</f>
        <v/>
      </c>
      <c r="U442" s="14" t="str">
        <f>IF(INDEX(挂机升级突破!$AS$65:$AS$85,卡牌消耗!L442)&gt;0,INDEX(挂机升级突破!$BD$80:$BD$85,卡牌消耗!L442),"")</f>
        <v/>
      </c>
    </row>
    <row r="443" spans="9:21" ht="16.5" x14ac:dyDescent="0.2">
      <c r="I443" s="98">
        <v>406</v>
      </c>
      <c r="J443" s="14">
        <f t="shared" si="98"/>
        <v>1102020</v>
      </c>
      <c r="K443" s="14">
        <f t="shared" si="99"/>
        <v>3</v>
      </c>
      <c r="L443" s="14">
        <f t="shared" si="100"/>
        <v>7</v>
      </c>
      <c r="M443" s="14" t="str">
        <f t="shared" si="101"/>
        <v>黄</v>
      </c>
      <c r="N443" s="14" t="str">
        <f t="shared" si="97"/>
        <v>金币</v>
      </c>
      <c r="O443" s="14">
        <f>IF(L443&gt;1,INDEX(挂机升级突破!$BG$49:$BG$69,卡牌消耗!L443),"")</f>
        <v>0</v>
      </c>
      <c r="P443" s="14" t="s">
        <v>254</v>
      </c>
      <c r="Q443" s="14">
        <f>ROUND(INDEX(挂机升级突破!$AT$65:$BA$85,卡牌消耗!$L443,MATCH(卡牌消耗!P443,挂机升级突破!$AT$63:$BC$63,0))*INDEX($B$5:$F$5,K443)/5,0)*5</f>
        <v>0</v>
      </c>
      <c r="R443" s="14" t="s">
        <v>805</v>
      </c>
      <c r="S443" s="14">
        <f>ROUND(INDEX(挂机升级突破!$AT$65:$BC$85,L443,MATCH(R443,挂机升级突破!$AT$63:$BC$63,0))*INDEX($B$5:$F$5,K443)/5,0)*5</f>
        <v>0</v>
      </c>
      <c r="T443" s="14" t="str">
        <f>IF(INDEX(挂机升级突破!$AS$65:$AS$85,卡牌消耗!L443)&gt;0,"灵玉","")</f>
        <v/>
      </c>
      <c r="U443" s="14" t="str">
        <f>IF(INDEX(挂机升级突破!$AS$65:$AS$85,卡牌消耗!L443)&gt;0,INDEX(挂机升级突破!$BD$80:$BD$85,卡牌消耗!L443),"")</f>
        <v/>
      </c>
    </row>
    <row r="444" spans="9:21" ht="16.5" x14ac:dyDescent="0.2">
      <c r="I444" s="98">
        <v>407</v>
      </c>
      <c r="J444" s="14">
        <f t="shared" si="98"/>
        <v>1102020</v>
      </c>
      <c r="K444" s="14">
        <f t="shared" si="99"/>
        <v>3</v>
      </c>
      <c r="L444" s="14">
        <f t="shared" si="100"/>
        <v>8</v>
      </c>
      <c r="M444" s="14" t="str">
        <f t="shared" si="101"/>
        <v>黄</v>
      </c>
      <c r="N444" s="14" t="str">
        <f t="shared" ref="N444:N499" si="102">IF(L444&gt;1,"金币","")</f>
        <v>金币</v>
      </c>
      <c r="O444" s="14">
        <f>IF(L444&gt;1,INDEX(挂机升级突破!$BG$49:$BG$69,卡牌消耗!L444),"")</f>
        <v>0</v>
      </c>
      <c r="P444" s="14" t="s">
        <v>254</v>
      </c>
      <c r="Q444" s="14">
        <f>ROUND(INDEX(挂机升级突破!$AT$65:$BA$85,卡牌消耗!$L444,MATCH(卡牌消耗!P444,挂机升级突破!$AT$63:$BC$63,0))*INDEX($B$5:$F$5,K444)/5,0)*5</f>
        <v>0</v>
      </c>
      <c r="R444" s="14" t="s">
        <v>805</v>
      </c>
      <c r="S444" s="14">
        <f>ROUND(INDEX(挂机升级突破!$AT$65:$BC$85,L444,MATCH(R444,挂机升级突破!$AT$63:$BC$63,0))*INDEX($B$5:$F$5,K444)/5,0)*5</f>
        <v>10</v>
      </c>
      <c r="T444" s="14" t="str">
        <f>IF(INDEX(挂机升级突破!$AS$65:$AS$85,卡牌消耗!L444)&gt;0,"灵玉","")</f>
        <v/>
      </c>
      <c r="U444" s="14" t="str">
        <f>IF(INDEX(挂机升级突破!$AS$65:$AS$85,卡牌消耗!L444)&gt;0,INDEX(挂机升级突破!$BD$80:$BD$85,卡牌消耗!L444),"")</f>
        <v/>
      </c>
    </row>
    <row r="445" spans="9:21" ht="16.5" x14ac:dyDescent="0.2">
      <c r="I445" s="98">
        <v>408</v>
      </c>
      <c r="J445" s="14">
        <f t="shared" si="98"/>
        <v>1102020</v>
      </c>
      <c r="K445" s="14">
        <f t="shared" si="99"/>
        <v>3</v>
      </c>
      <c r="L445" s="14">
        <f t="shared" si="100"/>
        <v>9</v>
      </c>
      <c r="M445" s="14" t="str">
        <f t="shared" si="101"/>
        <v>黄</v>
      </c>
      <c r="N445" s="14" t="str">
        <f t="shared" si="102"/>
        <v>金币</v>
      </c>
      <c r="O445" s="14">
        <f>IF(L445&gt;1,INDEX(挂机升级突破!$BG$49:$BG$69,卡牌消耗!L445),"")</f>
        <v>0</v>
      </c>
      <c r="P445" s="14" t="s">
        <v>254</v>
      </c>
      <c r="Q445" s="14">
        <f>ROUND(INDEX(挂机升级突破!$AT$65:$BA$85,卡牌消耗!$L445,MATCH(卡牌消耗!P445,挂机升级突破!$AT$63:$BC$63,0))*INDEX($B$5:$F$5,K445)/5,0)*5</f>
        <v>0</v>
      </c>
      <c r="R445" s="14" t="s">
        <v>806</v>
      </c>
      <c r="S445" s="14">
        <f>ROUND(INDEX(挂机升级突破!$AT$65:$BC$85,L445,MATCH(R445,挂机升级突破!$AT$63:$BC$63,0))*INDEX($B$5:$F$5,K445)/5,0)*5</f>
        <v>0</v>
      </c>
      <c r="T445" s="14" t="str">
        <f>IF(INDEX(挂机升级突破!$AS$65:$AS$85,卡牌消耗!L445)&gt;0,"灵玉","")</f>
        <v/>
      </c>
      <c r="U445" s="14" t="str">
        <f>IF(INDEX(挂机升级突破!$AS$65:$AS$85,卡牌消耗!L445)&gt;0,INDEX(挂机升级突破!$BD$80:$BD$85,卡牌消耗!L445),"")</f>
        <v/>
      </c>
    </row>
    <row r="446" spans="9:21" ht="16.5" x14ac:dyDescent="0.2">
      <c r="I446" s="98">
        <v>409</v>
      </c>
      <c r="J446" s="14">
        <f t="shared" si="98"/>
        <v>1102020</v>
      </c>
      <c r="K446" s="14">
        <f t="shared" si="99"/>
        <v>3</v>
      </c>
      <c r="L446" s="14">
        <f t="shared" si="100"/>
        <v>10</v>
      </c>
      <c r="M446" s="14" t="str">
        <f t="shared" si="101"/>
        <v>黄</v>
      </c>
      <c r="N446" s="14" t="str">
        <f t="shared" si="102"/>
        <v>金币</v>
      </c>
      <c r="O446" s="14">
        <f>IF(L446&gt;1,INDEX(挂机升级突破!$BG$49:$BG$69,卡牌消耗!L446),"")</f>
        <v>0</v>
      </c>
      <c r="P446" s="14" t="s">
        <v>254</v>
      </c>
      <c r="Q446" s="14">
        <f>ROUND(INDEX(挂机升级突破!$AT$65:$BA$85,卡牌消耗!$L446,MATCH(卡牌消耗!P446,挂机升级突破!$AT$63:$BC$63,0))*INDEX($B$5:$F$5,K446)/5,0)*5</f>
        <v>0</v>
      </c>
      <c r="R446" s="14" t="s">
        <v>806</v>
      </c>
      <c r="S446" s="14">
        <f>ROUND(INDEX(挂机升级突破!$AT$65:$BC$85,L446,MATCH(R446,挂机升级突破!$AT$63:$BC$63,0))*INDEX($B$5:$F$5,K446)/5,0)*5</f>
        <v>0</v>
      </c>
      <c r="T446" s="14" t="str">
        <f>IF(INDEX(挂机升级突破!$AS$65:$AS$85,卡牌消耗!L446)&gt;0,"灵玉","")</f>
        <v/>
      </c>
      <c r="U446" s="14" t="str">
        <f>IF(INDEX(挂机升级突破!$AS$65:$AS$85,卡牌消耗!L446)&gt;0,INDEX(挂机升级突破!$BD$80:$BD$85,卡牌消耗!L446),"")</f>
        <v/>
      </c>
    </row>
    <row r="447" spans="9:21" ht="16.5" x14ac:dyDescent="0.2">
      <c r="I447" s="98">
        <v>410</v>
      </c>
      <c r="J447" s="14">
        <f t="shared" si="98"/>
        <v>1102020</v>
      </c>
      <c r="K447" s="14">
        <f t="shared" si="99"/>
        <v>3</v>
      </c>
      <c r="L447" s="14">
        <f t="shared" si="100"/>
        <v>11</v>
      </c>
      <c r="M447" s="14" t="str">
        <f t="shared" si="101"/>
        <v>黄</v>
      </c>
      <c r="N447" s="14" t="str">
        <f t="shared" si="102"/>
        <v>金币</v>
      </c>
      <c r="O447" s="14">
        <f>IF(L447&gt;1,INDEX(挂机升级突破!$BG$49:$BG$69,卡牌消耗!L447),"")</f>
        <v>0</v>
      </c>
      <c r="P447" s="14" t="s">
        <v>255</v>
      </c>
      <c r="Q447" s="14">
        <f>ROUND(INDEX(挂机升级突破!$AT$65:$BA$85,卡牌消耗!$L447,MATCH(卡牌消耗!P447,挂机升级突破!$AT$63:$BC$63,0))*INDEX($B$5:$F$5,K447)/5,0)*5</f>
        <v>0</v>
      </c>
      <c r="R447" s="14" t="s">
        <v>806</v>
      </c>
      <c r="S447" s="14">
        <f>ROUND(INDEX(挂机升级突破!$AT$65:$BC$85,L447,MATCH(R447,挂机升级突破!$AT$63:$BC$63,0))*INDEX($B$5:$F$5,K447)/5,0)*5</f>
        <v>0</v>
      </c>
      <c r="T447" s="14" t="str">
        <f>IF(INDEX(挂机升级突破!$AS$65:$AS$85,卡牌消耗!L447)&gt;0,"灵玉","")</f>
        <v/>
      </c>
      <c r="U447" s="14" t="str">
        <f>IF(INDEX(挂机升级突破!$AS$65:$AS$85,卡牌消耗!L447)&gt;0,INDEX(挂机升级突破!$BD$80:$BD$85,卡牌消耗!L447),"")</f>
        <v/>
      </c>
    </row>
    <row r="448" spans="9:21" ht="16.5" x14ac:dyDescent="0.2">
      <c r="I448" s="98">
        <v>411</v>
      </c>
      <c r="J448" s="14">
        <f t="shared" si="98"/>
        <v>1102020</v>
      </c>
      <c r="K448" s="14">
        <f t="shared" si="99"/>
        <v>3</v>
      </c>
      <c r="L448" s="14">
        <f t="shared" si="100"/>
        <v>12</v>
      </c>
      <c r="M448" s="14" t="str">
        <f t="shared" si="101"/>
        <v>黄</v>
      </c>
      <c r="N448" s="14" t="str">
        <f t="shared" si="102"/>
        <v>金币</v>
      </c>
      <c r="O448" s="14">
        <f>IF(L448&gt;1,INDEX(挂机升级突破!$BG$49:$BG$69,卡牌消耗!L448),"")</f>
        <v>0</v>
      </c>
      <c r="P448" s="14" t="s">
        <v>255</v>
      </c>
      <c r="Q448" s="14">
        <f>ROUND(INDEX(挂机升级突破!$AT$65:$BA$85,卡牌消耗!$L448,MATCH(卡牌消耗!P448,挂机升级突破!$AT$63:$BC$63,0))*INDEX($B$5:$F$5,K448)/5,0)*5</f>
        <v>0</v>
      </c>
      <c r="R448" s="14" t="s">
        <v>806</v>
      </c>
      <c r="S448" s="14">
        <f>ROUND(INDEX(挂机升级突破!$AT$65:$BC$85,L448,MATCH(R448,挂机升级突破!$AT$63:$BC$63,0))*INDEX($B$5:$F$5,K448)/5,0)*5</f>
        <v>0</v>
      </c>
      <c r="T448" s="14" t="str">
        <f>IF(INDEX(挂机升级突破!$AS$65:$AS$85,卡牌消耗!L448)&gt;0,"灵玉","")</f>
        <v/>
      </c>
      <c r="U448" s="14" t="str">
        <f>IF(INDEX(挂机升级突破!$AS$65:$AS$85,卡牌消耗!L448)&gt;0,INDEX(挂机升级突破!$BD$80:$BD$85,卡牌消耗!L448),"")</f>
        <v/>
      </c>
    </row>
    <row r="449" spans="9:21" ht="16.5" x14ac:dyDescent="0.2">
      <c r="I449" s="98">
        <v>412</v>
      </c>
      <c r="J449" s="14">
        <f t="shared" si="98"/>
        <v>1102020</v>
      </c>
      <c r="K449" s="14">
        <f t="shared" si="99"/>
        <v>3</v>
      </c>
      <c r="L449" s="14">
        <f t="shared" si="100"/>
        <v>13</v>
      </c>
      <c r="M449" s="14" t="str">
        <f t="shared" si="101"/>
        <v>黄</v>
      </c>
      <c r="N449" s="14" t="str">
        <f t="shared" si="102"/>
        <v>金币</v>
      </c>
      <c r="O449" s="14">
        <f>IF(L449&gt;1,INDEX(挂机升级突破!$BG$49:$BG$69,卡牌消耗!L449),"")</f>
        <v>0</v>
      </c>
      <c r="P449" s="14" t="s">
        <v>255</v>
      </c>
      <c r="Q449" s="14">
        <f>ROUND(INDEX(挂机升级突破!$AT$65:$BA$85,卡牌消耗!$L449,MATCH(卡牌消耗!P449,挂机升级突破!$AT$63:$BC$63,0))*INDEX($B$5:$F$5,K449)/5,0)*5</f>
        <v>0</v>
      </c>
      <c r="R449" s="14" t="s">
        <v>807</v>
      </c>
      <c r="S449" s="14">
        <f>ROUND(INDEX(挂机升级突破!$AT$65:$BC$85,L449,MATCH(R449,挂机升级突破!$AT$63:$BC$63,0))*INDEX($B$5:$F$5,K449)/5,0)*5</f>
        <v>0</v>
      </c>
      <c r="T449" s="14" t="str">
        <f>IF(INDEX(挂机升级突破!$AS$65:$AS$85,卡牌消耗!L449)&gt;0,"灵玉","")</f>
        <v/>
      </c>
      <c r="U449" s="14" t="str">
        <f>IF(INDEX(挂机升级突破!$AS$65:$AS$85,卡牌消耗!L449)&gt;0,INDEX(挂机升级突破!$BD$80:$BD$85,卡牌消耗!L449),"")</f>
        <v/>
      </c>
    </row>
    <row r="450" spans="9:21" ht="16.5" x14ac:dyDescent="0.2">
      <c r="I450" s="98">
        <v>413</v>
      </c>
      <c r="J450" s="14">
        <f t="shared" si="98"/>
        <v>1102020</v>
      </c>
      <c r="K450" s="14">
        <f t="shared" si="99"/>
        <v>3</v>
      </c>
      <c r="L450" s="14">
        <f t="shared" si="100"/>
        <v>14</v>
      </c>
      <c r="M450" s="14" t="str">
        <f t="shared" si="101"/>
        <v>黄</v>
      </c>
      <c r="N450" s="14" t="str">
        <f t="shared" si="102"/>
        <v>金币</v>
      </c>
      <c r="O450" s="14">
        <f>IF(L450&gt;1,INDEX(挂机升级突破!$BG$49:$BG$69,卡牌消耗!L450),"")</f>
        <v>0</v>
      </c>
      <c r="P450" s="14" t="s">
        <v>255</v>
      </c>
      <c r="Q450" s="14">
        <f>ROUND(INDEX(挂机升级突破!$AT$65:$BA$85,卡牌消耗!$L450,MATCH(卡牌消耗!P450,挂机升级突破!$AT$63:$BC$63,0))*INDEX($B$5:$F$5,K450)/5,0)*5</f>
        <v>0</v>
      </c>
      <c r="R450" s="14" t="s">
        <v>807</v>
      </c>
      <c r="S450" s="14">
        <f>ROUND(INDEX(挂机升级突破!$AT$65:$BC$85,L450,MATCH(R450,挂机升级突破!$AT$63:$BC$63,0))*INDEX($B$5:$F$5,K450)/5,0)*5</f>
        <v>0</v>
      </c>
      <c r="T450" s="14" t="str">
        <f>IF(INDEX(挂机升级突破!$AS$65:$AS$85,卡牌消耗!L450)&gt;0,"灵玉","")</f>
        <v/>
      </c>
      <c r="U450" s="14" t="str">
        <f>IF(INDEX(挂机升级突破!$AS$65:$AS$85,卡牌消耗!L450)&gt;0,INDEX(挂机升级突破!$BD$80:$BD$85,卡牌消耗!L450),"")</f>
        <v/>
      </c>
    </row>
    <row r="451" spans="9:21" ht="16.5" x14ac:dyDescent="0.2">
      <c r="I451" s="98">
        <v>414</v>
      </c>
      <c r="J451" s="14">
        <f t="shared" si="98"/>
        <v>1102020</v>
      </c>
      <c r="K451" s="14">
        <f t="shared" si="99"/>
        <v>3</v>
      </c>
      <c r="L451" s="14">
        <f t="shared" si="100"/>
        <v>15</v>
      </c>
      <c r="M451" s="14" t="str">
        <f t="shared" si="101"/>
        <v>黄</v>
      </c>
      <c r="N451" s="14" t="str">
        <f t="shared" si="102"/>
        <v>金币</v>
      </c>
      <c r="O451" s="14">
        <f>IF(L451&gt;1,INDEX(挂机升级突破!$BG$49:$BG$69,卡牌消耗!L451),"")</f>
        <v>0</v>
      </c>
      <c r="P451" s="14" t="s">
        <v>255</v>
      </c>
      <c r="Q451" s="14">
        <f>ROUND(INDEX(挂机升级突破!$AT$65:$BA$85,卡牌消耗!$L451,MATCH(卡牌消耗!P451,挂机升级突破!$AT$63:$BC$63,0))*INDEX($B$5:$F$5,K451)/5,0)*5</f>
        <v>0</v>
      </c>
      <c r="R451" s="14" t="s">
        <v>807</v>
      </c>
      <c r="S451" s="14">
        <f>ROUND(INDEX(挂机升级突破!$AT$65:$BC$85,L451,MATCH(R451,挂机升级突破!$AT$63:$BC$63,0))*INDEX($B$5:$F$5,K451)/5,0)*5</f>
        <v>0</v>
      </c>
      <c r="T451" s="14" t="str">
        <f>IF(INDEX(挂机升级突破!$AS$65:$AS$85,卡牌消耗!L451)&gt;0,"灵玉","")</f>
        <v/>
      </c>
      <c r="U451" s="14" t="str">
        <f>IF(INDEX(挂机升级突破!$AS$65:$AS$85,卡牌消耗!L451)&gt;0,INDEX(挂机升级突破!$BD$80:$BD$85,卡牌消耗!L451),"")</f>
        <v/>
      </c>
    </row>
    <row r="452" spans="9:21" ht="16.5" x14ac:dyDescent="0.2">
      <c r="I452" s="98">
        <v>415</v>
      </c>
      <c r="J452" s="14">
        <f t="shared" si="98"/>
        <v>1102020</v>
      </c>
      <c r="K452" s="14">
        <f t="shared" si="99"/>
        <v>3</v>
      </c>
      <c r="L452" s="14">
        <f t="shared" si="100"/>
        <v>16</v>
      </c>
      <c r="M452" s="14" t="str">
        <f t="shared" si="101"/>
        <v>黄</v>
      </c>
      <c r="N452" s="14" t="str">
        <f t="shared" si="102"/>
        <v>金币</v>
      </c>
      <c r="O452" s="14">
        <f>IF(L452&gt;1,INDEX(挂机升级突破!$BG$49:$BG$69,卡牌消耗!L452),"")</f>
        <v>0</v>
      </c>
      <c r="P452" s="14" t="str">
        <f>IF(L452&gt;1,INDEX(价值概述!$A$4:$A$8,INDEX(挂机升级突破!$AQ$65:$AQ$85,卡牌消耗!L452)),"")</f>
        <v>紫色基础材料</v>
      </c>
      <c r="Q452" s="14">
        <f>ROUND(INDEX(挂机升级突破!$AT$65:$BA$85,卡牌消耗!$L452,MATCH(卡牌消耗!P452,挂机升级突破!$AT$63:$BC$63,0))*INDEX($B$5:$F$5,K452)/5,0)*5</f>
        <v>20</v>
      </c>
      <c r="R452" s="14" t="s">
        <v>807</v>
      </c>
      <c r="S452" s="14">
        <f>ROUND(INDEX(挂机升级突破!$AT$65:$BC$85,L452,MATCH(R452,挂机升级突破!$AT$63:$BC$63,0))*INDEX($B$5:$F$5,K452)/5,0)*5</f>
        <v>0</v>
      </c>
      <c r="T452" s="14" t="str">
        <f>IF(INDEX(挂机升级突破!$AS$65:$AS$85,卡牌消耗!L452)&gt;0,"灵玉","")</f>
        <v/>
      </c>
      <c r="U452" s="14" t="str">
        <f>IF(INDEX(挂机升级突破!$AS$65:$AS$85,卡牌消耗!L452)&gt;0,INDEX(挂机升级突破!$BD$80:$BD$85,卡牌消耗!L452),"")</f>
        <v/>
      </c>
    </row>
    <row r="453" spans="9:21" ht="16.5" x14ac:dyDescent="0.2">
      <c r="I453" s="98">
        <v>416</v>
      </c>
      <c r="J453" s="14">
        <f t="shared" si="98"/>
        <v>1102020</v>
      </c>
      <c r="K453" s="14">
        <f t="shared" si="99"/>
        <v>3</v>
      </c>
      <c r="L453" s="14">
        <f t="shared" si="100"/>
        <v>17</v>
      </c>
      <c r="M453" s="14" t="str">
        <f t="shared" si="101"/>
        <v>黄</v>
      </c>
      <c r="N453" s="14" t="str">
        <f t="shared" si="102"/>
        <v>金币</v>
      </c>
      <c r="O453" s="14">
        <f>IF(L453&gt;1,INDEX(挂机升级突破!$BG$49:$BG$69,卡牌消耗!L453),"")</f>
        <v>0</v>
      </c>
      <c r="P453" s="14" t="str">
        <f>IF(L453&gt;1,INDEX(价值概述!$A$4:$A$8,INDEX(挂机升级突破!$AQ$65:$AQ$85,卡牌消耗!L453)),"")</f>
        <v>紫色基础材料</v>
      </c>
      <c r="Q453" s="14">
        <f>ROUND(INDEX(挂机升级突破!$AT$65:$BA$85,卡牌消耗!$L453,MATCH(卡牌消耗!P453,挂机升级突破!$AT$63:$BC$63,0))*INDEX($B$5:$F$5,K453)/5,0)*5</f>
        <v>35</v>
      </c>
      <c r="R453" s="14" t="s">
        <v>835</v>
      </c>
      <c r="S453" s="14">
        <f>ROUND(INDEX(挂机升级突破!$AT$65:$BC$85,L453,MATCH(R453,挂机升级突破!$AT$63:$BC$63,0))*INDEX($B$5:$F$5,K453)/5,0)*5</f>
        <v>0</v>
      </c>
      <c r="T453" s="14" t="s">
        <v>836</v>
      </c>
      <c r="U453" s="14">
        <f>ROUND(INDEX(挂机升级突破!$AT$65:$BC$85,L453,MATCH(T453,挂机升级突破!$AT$63:$BC$63,0))*INDEX($B$5:$F$5,K453)/5,0)*5</f>
        <v>0</v>
      </c>
    </row>
    <row r="454" spans="9:21" ht="16.5" x14ac:dyDescent="0.2">
      <c r="I454" s="98">
        <v>417</v>
      </c>
      <c r="J454" s="14">
        <f t="shared" si="98"/>
        <v>1102020</v>
      </c>
      <c r="K454" s="14">
        <f t="shared" si="99"/>
        <v>3</v>
      </c>
      <c r="L454" s="14">
        <f t="shared" si="100"/>
        <v>18</v>
      </c>
      <c r="M454" s="14" t="str">
        <f t="shared" si="101"/>
        <v>黄</v>
      </c>
      <c r="N454" s="14" t="str">
        <f t="shared" si="102"/>
        <v>金币</v>
      </c>
      <c r="O454" s="14">
        <f>IF(L454&gt;1,INDEX(挂机升级突破!$BG$49:$BG$69,卡牌消耗!L454),"")</f>
        <v>0</v>
      </c>
      <c r="P454" s="14" t="str">
        <f>IF(L454&gt;1,INDEX(价值概述!$A$4:$A$8,INDEX(挂机升级突破!$AQ$65:$AQ$85,卡牌消耗!L454)),"")</f>
        <v>紫色基础材料</v>
      </c>
      <c r="Q454" s="14">
        <f>ROUND(INDEX(挂机升级突破!$AT$65:$BA$85,卡牌消耗!$L454,MATCH(卡牌消耗!P454,挂机升级突破!$AT$63:$BC$63,0))*INDEX($B$5:$F$5,K454)/5,0)*5</f>
        <v>35</v>
      </c>
      <c r="R454" s="14" t="s">
        <v>835</v>
      </c>
      <c r="S454" s="14">
        <f>ROUND(INDEX(挂机升级突破!$AT$65:$BC$85,L454,MATCH(R454,挂机升级突破!$AT$63:$BC$63,0))*INDEX($B$5:$F$5,K454)/5,0)*5</f>
        <v>0</v>
      </c>
      <c r="T454" s="14" t="s">
        <v>836</v>
      </c>
      <c r="U454" s="14">
        <f>ROUND(INDEX(挂机升级突破!$AT$65:$BC$85,L454,MATCH(T454,挂机升级突破!$AT$63:$BC$63,0))*INDEX($B$5:$F$5,K454)/5,0)*5</f>
        <v>0</v>
      </c>
    </row>
    <row r="455" spans="9:21" ht="16.5" x14ac:dyDescent="0.2">
      <c r="I455" s="98">
        <v>418</v>
      </c>
      <c r="J455" s="14">
        <f t="shared" si="98"/>
        <v>1102020</v>
      </c>
      <c r="K455" s="14">
        <f t="shared" si="99"/>
        <v>3</v>
      </c>
      <c r="L455" s="14">
        <f t="shared" si="100"/>
        <v>19</v>
      </c>
      <c r="M455" s="14" t="str">
        <f t="shared" si="101"/>
        <v>黄</v>
      </c>
      <c r="N455" s="14" t="str">
        <f t="shared" si="102"/>
        <v>金币</v>
      </c>
      <c r="O455" s="14">
        <f>IF(L455&gt;1,INDEX(挂机升级突破!$BG$49:$BG$69,卡牌消耗!L455),"")</f>
        <v>0</v>
      </c>
      <c r="P455" s="14" t="str">
        <f>IF(L455&gt;1,INDEX(价值概述!$A$4:$A$8,INDEX(挂机升级突破!$AQ$65:$AQ$85,卡牌消耗!L455)),"")</f>
        <v>紫色基础材料</v>
      </c>
      <c r="Q455" s="14">
        <f>ROUND(INDEX(挂机升级突破!$AT$65:$BA$85,卡牌消耗!$L455,MATCH(卡牌消耗!P455,挂机升级突破!$AT$63:$BC$63,0))*INDEX($B$5:$F$5,K455)/5,0)*5</f>
        <v>35</v>
      </c>
      <c r="R455" s="14" t="s">
        <v>835</v>
      </c>
      <c r="S455" s="14">
        <f>ROUND(INDEX(挂机升级突破!$AT$65:$BC$85,L455,MATCH(R455,挂机升级突破!$AT$63:$BC$63,0))*INDEX($B$5:$F$5,K455)/5,0)*5</f>
        <v>0</v>
      </c>
      <c r="T455" s="14" t="s">
        <v>836</v>
      </c>
      <c r="U455" s="14">
        <f>ROUND(INDEX(挂机升级突破!$AT$65:$BC$85,L455,MATCH(T455,挂机升级突破!$AT$63:$BC$63,0))*INDEX($B$5:$F$5,K455)/5,0)*5</f>
        <v>0</v>
      </c>
    </row>
    <row r="456" spans="9:21" ht="16.5" x14ac:dyDescent="0.2">
      <c r="I456" s="98">
        <v>419</v>
      </c>
      <c r="J456" s="14">
        <f t="shared" si="98"/>
        <v>1102020</v>
      </c>
      <c r="K456" s="14">
        <f t="shared" si="99"/>
        <v>3</v>
      </c>
      <c r="L456" s="14">
        <f t="shared" si="100"/>
        <v>20</v>
      </c>
      <c r="M456" s="14" t="str">
        <f t="shared" si="101"/>
        <v>黄</v>
      </c>
      <c r="N456" s="14" t="str">
        <f t="shared" si="102"/>
        <v>金币</v>
      </c>
      <c r="O456" s="14">
        <f>IF(L456&gt;1,INDEX(挂机升级突破!$BG$49:$BG$69,卡牌消耗!L456),"")</f>
        <v>0</v>
      </c>
      <c r="P456" s="14" t="str">
        <f>IF(L456&gt;1,INDEX(价值概述!$A$4:$A$8,INDEX(挂机升级突破!$AQ$65:$AQ$85,卡牌消耗!L456)),"")</f>
        <v>紫色基础材料</v>
      </c>
      <c r="Q456" s="14">
        <f>ROUND(INDEX(挂机升级突破!$AT$65:$BA$85,卡牌消耗!$L456,MATCH(卡牌消耗!P456,挂机升级突破!$AT$63:$BC$63,0))*INDEX($B$5:$F$5,K456)/5,0)*5</f>
        <v>55</v>
      </c>
      <c r="R456" s="14" t="s">
        <v>835</v>
      </c>
      <c r="S456" s="14">
        <f>ROUND(INDEX(挂机升级突破!$AT$65:$BC$85,L456,MATCH(R456,挂机升级突破!$AT$63:$BC$63,0))*INDEX($B$5:$F$5,K456)/5,0)*5</f>
        <v>0</v>
      </c>
      <c r="T456" s="14" t="s">
        <v>836</v>
      </c>
      <c r="U456" s="14">
        <f>ROUND(INDEX(挂机升级突破!$AT$65:$BC$85,L456,MATCH(T456,挂机升级突破!$AT$63:$BC$63,0))*INDEX($B$5:$F$5,K456)/5,0)*5</f>
        <v>0</v>
      </c>
    </row>
    <row r="457" spans="9:21" ht="16.5" x14ac:dyDescent="0.2">
      <c r="I457" s="98">
        <v>420</v>
      </c>
      <c r="J457" s="14">
        <f t="shared" si="98"/>
        <v>1102020</v>
      </c>
      <c r="K457" s="14">
        <f t="shared" si="99"/>
        <v>3</v>
      </c>
      <c r="L457" s="14">
        <f t="shared" si="100"/>
        <v>21</v>
      </c>
      <c r="M457" s="14" t="str">
        <f t="shared" si="101"/>
        <v>黄</v>
      </c>
      <c r="N457" s="14" t="str">
        <f t="shared" si="102"/>
        <v>金币</v>
      </c>
      <c r="O457" s="14">
        <f>IF(L457&gt;1,INDEX(挂机升级突破!$BG$49:$BG$69,卡牌消耗!L457),"")</f>
        <v>0</v>
      </c>
      <c r="P457" s="14" t="str">
        <f>IF(L457&gt;1,INDEX(价值概述!$A$4:$A$8,INDEX(挂机升级突破!$AQ$65:$AQ$85,卡牌消耗!L457)),"")</f>
        <v>紫色基础材料</v>
      </c>
      <c r="Q457" s="14">
        <f>ROUND(INDEX(挂机升级突破!$AT$65:$BA$85,卡牌消耗!$L457,MATCH(卡牌消耗!P457,挂机升级突破!$AT$63:$BC$63,0))*INDEX($B$5:$F$5,K457)/5,0)*5</f>
        <v>55</v>
      </c>
      <c r="R457" s="14" t="s">
        <v>835</v>
      </c>
      <c r="S457" s="14">
        <f>ROUND(INDEX(挂机升级突破!$AT$65:$BC$85,L457,MATCH(R457,挂机升级突破!$AT$63:$BC$63,0))*INDEX($B$5:$F$5,K457)/5,0)*5</f>
        <v>0</v>
      </c>
      <c r="T457" s="14" t="s">
        <v>836</v>
      </c>
      <c r="U457" s="14">
        <f>ROUND(INDEX(挂机升级突破!$AT$65:$BC$85,L457,MATCH(T457,挂机升级突破!$AT$63:$BC$63,0))*INDEX($B$5:$F$5,K457)/5,0)*5</f>
        <v>0</v>
      </c>
    </row>
    <row r="458" spans="9:21" ht="16.5" x14ac:dyDescent="0.2">
      <c r="I458" s="98">
        <v>421</v>
      </c>
      <c r="J458" s="14">
        <f t="shared" si="98"/>
        <v>1102021</v>
      </c>
      <c r="K458" s="14">
        <f t="shared" si="99"/>
        <v>2</v>
      </c>
      <c r="L458" s="14">
        <f t="shared" si="100"/>
        <v>1</v>
      </c>
      <c r="M458" s="14" t="str">
        <f t="shared" si="101"/>
        <v>红</v>
      </c>
      <c r="N458" s="14" t="str">
        <f t="shared" si="102"/>
        <v/>
      </c>
      <c r="O458" s="14" t="str">
        <f>IF(L458&gt;1,INDEX(挂机升级突破!$BG$49:$BG$69,卡牌消耗!L458),"")</f>
        <v/>
      </c>
      <c r="P458" s="14" t="str">
        <f>IF(L458&gt;1,INDEX(价值概述!$A$4:$A$8,INDEX(挂机升级突破!$AQ$65:$AQ$85,卡牌消耗!L458)),"")</f>
        <v/>
      </c>
      <c r="Q458" s="14" t="str">
        <f>IF(L458&gt;1,INDEX(挂机升级突破!$AT$65:$AX$85,卡牌消耗!L458,INDEX(挂机升级突破!$AQ$65:$AQ$85,卡牌消耗!L458)),"")</f>
        <v/>
      </c>
      <c r="R458" s="14" t="str">
        <f>IF(INDEX(挂机升级突破!$AR$65:$AR$85,卡牌消耗!L458)&gt;0,INDEX($G$2:$I$2,INDEX(挂机升级突破!$AR$65:$AR$85,卡牌消耗!L458))&amp;M458,"")</f>
        <v/>
      </c>
      <c r="S458" s="14" t="str">
        <f>IF(R458="","",INDEX(挂机升级突破!$AY$65:$BA$85,卡牌消耗!L458,INDEX(挂机升级突破!$AR$65:$AR$85,卡牌消耗!L458)))</f>
        <v/>
      </c>
      <c r="T458" s="14" t="str">
        <f>IF(INDEX(挂机升级突破!$AS$65:$AS$85,卡牌消耗!L458)&gt;0,"灵玉","")</f>
        <v/>
      </c>
      <c r="U458" s="14" t="str">
        <f>IF(INDEX(挂机升级突破!$AS$65:$AS$85,卡牌消耗!L458)&gt;0,INDEX(挂机升级突破!$BD$80:$BD$85,卡牌消耗!L458),"")</f>
        <v/>
      </c>
    </row>
    <row r="459" spans="9:21" ht="16.5" x14ac:dyDescent="0.2">
      <c r="I459" s="98">
        <v>422</v>
      </c>
      <c r="J459" s="14">
        <f t="shared" si="98"/>
        <v>1102021</v>
      </c>
      <c r="K459" s="14">
        <f t="shared" si="99"/>
        <v>2</v>
      </c>
      <c r="L459" s="14">
        <f t="shared" si="100"/>
        <v>2</v>
      </c>
      <c r="M459" s="14" t="str">
        <f t="shared" si="101"/>
        <v>红</v>
      </c>
      <c r="N459" s="14" t="str">
        <f t="shared" si="102"/>
        <v>金币</v>
      </c>
      <c r="O459" s="14">
        <f>IF(L459&gt;1,INDEX(挂机升级突破!$BG$49:$BG$69,卡牌消耗!L459),"")</f>
        <v>0</v>
      </c>
      <c r="P459" s="14" t="s">
        <v>252</v>
      </c>
      <c r="Q459" s="14">
        <f>ROUND(INDEX(挂机升级突破!$AT$65:$BA$85,卡牌消耗!$L459,MATCH(卡牌消耗!P459,挂机升级突破!$AT$63:$BC$63,0))*INDEX($B$5:$F$5,K459)/5,0)*5</f>
        <v>35</v>
      </c>
      <c r="R459" s="14"/>
      <c r="S459" s="14"/>
      <c r="T459" s="14" t="str">
        <f>IF(INDEX(挂机升级突破!$AS$65:$AS$85,卡牌消耗!L459)&gt;0,"灵玉","")</f>
        <v/>
      </c>
      <c r="U459" s="14" t="str">
        <f>IF(INDEX(挂机升级突破!$AS$65:$AS$85,卡牌消耗!L459)&gt;0,INDEX(挂机升级突破!$BD$80:$BD$85,卡牌消耗!L459),"")</f>
        <v/>
      </c>
    </row>
    <row r="460" spans="9:21" ht="16.5" x14ac:dyDescent="0.2">
      <c r="I460" s="98">
        <v>423</v>
      </c>
      <c r="J460" s="14">
        <f t="shared" si="98"/>
        <v>1102021</v>
      </c>
      <c r="K460" s="14">
        <f t="shared" si="99"/>
        <v>2</v>
      </c>
      <c r="L460" s="14">
        <f t="shared" si="100"/>
        <v>3</v>
      </c>
      <c r="M460" s="14" t="str">
        <f t="shared" si="101"/>
        <v>红</v>
      </c>
      <c r="N460" s="14" t="str">
        <f t="shared" si="102"/>
        <v>金币</v>
      </c>
      <c r="O460" s="14">
        <f>IF(L460&gt;1,INDEX(挂机升级突破!$BG$49:$BG$69,卡牌消耗!L460),"")</f>
        <v>0</v>
      </c>
      <c r="P460" s="14" t="s">
        <v>252</v>
      </c>
      <c r="Q460" s="14">
        <f>ROUND(INDEX(挂机升级突破!$AT$65:$BA$85,卡牌消耗!$L460,MATCH(卡牌消耗!P460,挂机升级突破!$AT$63:$BC$63,0))*INDEX($B$5:$F$5,K460)/5,0)*5</f>
        <v>50</v>
      </c>
      <c r="R460" s="14"/>
      <c r="S460" s="14"/>
      <c r="T460" s="14" t="str">
        <f>IF(INDEX(挂机升级突破!$AS$65:$AS$85,卡牌消耗!L460)&gt;0,"灵玉","")</f>
        <v/>
      </c>
      <c r="U460" s="14" t="str">
        <f>IF(INDEX(挂机升级突破!$AS$65:$AS$85,卡牌消耗!L460)&gt;0,INDEX(挂机升级突破!$BD$80:$BD$85,卡牌消耗!L460),"")</f>
        <v/>
      </c>
    </row>
    <row r="461" spans="9:21" ht="16.5" x14ac:dyDescent="0.2">
      <c r="I461" s="98">
        <v>424</v>
      </c>
      <c r="J461" s="14">
        <f t="shared" si="98"/>
        <v>1102021</v>
      </c>
      <c r="K461" s="14">
        <f t="shared" si="99"/>
        <v>2</v>
      </c>
      <c r="L461" s="14">
        <f t="shared" si="100"/>
        <v>4</v>
      </c>
      <c r="M461" s="14" t="str">
        <f t="shared" si="101"/>
        <v>红</v>
      </c>
      <c r="N461" s="14" t="str">
        <f t="shared" si="102"/>
        <v>金币</v>
      </c>
      <c r="O461" s="14">
        <f>IF(L461&gt;1,INDEX(挂机升级突破!$BG$49:$BG$69,卡牌消耗!L461),"")</f>
        <v>0</v>
      </c>
      <c r="P461" s="14" t="s">
        <v>253</v>
      </c>
      <c r="Q461" s="14">
        <f>ROUND(INDEX(挂机升级突破!$AT$65:$BA$85,卡牌消耗!$L461,MATCH(卡牌消耗!P461,挂机升级突破!$AT$63:$BC$63,0))*INDEX($B$5:$F$5,K461)/5,0)*5</f>
        <v>0</v>
      </c>
      <c r="R461" s="14"/>
      <c r="S461" s="14"/>
      <c r="T461" s="14" t="str">
        <f>IF(INDEX(挂机升级突破!$AS$65:$AS$85,卡牌消耗!L461)&gt;0,"灵玉","")</f>
        <v/>
      </c>
      <c r="U461" s="14" t="str">
        <f>IF(INDEX(挂机升级突破!$AS$65:$AS$85,卡牌消耗!L461)&gt;0,INDEX(挂机升级突破!$BD$80:$BD$85,卡牌消耗!L461),"")</f>
        <v/>
      </c>
    </row>
    <row r="462" spans="9:21" ht="16.5" x14ac:dyDescent="0.2">
      <c r="I462" s="98">
        <v>425</v>
      </c>
      <c r="J462" s="14">
        <f t="shared" si="98"/>
        <v>1102021</v>
      </c>
      <c r="K462" s="14">
        <f t="shared" si="99"/>
        <v>2</v>
      </c>
      <c r="L462" s="14">
        <f t="shared" si="100"/>
        <v>5</v>
      </c>
      <c r="M462" s="14" t="str">
        <f t="shared" si="101"/>
        <v>红</v>
      </c>
      <c r="N462" s="14" t="str">
        <f t="shared" si="102"/>
        <v>金币</v>
      </c>
      <c r="O462" s="14">
        <f>IF(L462&gt;1,INDEX(挂机升级突破!$BG$49:$BG$69,卡牌消耗!L462),"")</f>
        <v>0</v>
      </c>
      <c r="P462" s="14" t="s">
        <v>253</v>
      </c>
      <c r="Q462" s="14">
        <f>ROUND(INDEX(挂机升级突破!$AT$65:$BA$85,卡牌消耗!$L462,MATCH(卡牌消耗!P462,挂机升级突破!$AT$63:$BC$63,0))*INDEX($B$5:$F$5,K462)/5,0)*5</f>
        <v>0</v>
      </c>
      <c r="R462" s="14" t="s">
        <v>805</v>
      </c>
      <c r="S462" s="14">
        <f>ROUND(INDEX(挂机升级突破!$AT$65:$BC$85,L462,MATCH(R462,挂机升级突破!$AT$63:$BC$63,0))*INDEX($B$5:$F$5,K462)/5,0)*5</f>
        <v>0</v>
      </c>
      <c r="T462" s="14" t="str">
        <f>IF(INDEX(挂机升级突破!$AS$65:$AS$85,卡牌消耗!L462)&gt;0,"灵玉","")</f>
        <v/>
      </c>
      <c r="U462" s="14" t="str">
        <f>IF(INDEX(挂机升级突破!$AS$65:$AS$85,卡牌消耗!L462)&gt;0,INDEX(挂机升级突破!$BD$80:$BD$85,卡牌消耗!L462),"")</f>
        <v/>
      </c>
    </row>
    <row r="463" spans="9:21" ht="16.5" x14ac:dyDescent="0.2">
      <c r="I463" s="98">
        <v>426</v>
      </c>
      <c r="J463" s="14">
        <f t="shared" si="98"/>
        <v>1102021</v>
      </c>
      <c r="K463" s="14">
        <f t="shared" si="99"/>
        <v>2</v>
      </c>
      <c r="L463" s="14">
        <f t="shared" si="100"/>
        <v>6</v>
      </c>
      <c r="M463" s="14" t="str">
        <f t="shared" si="101"/>
        <v>红</v>
      </c>
      <c r="N463" s="14" t="str">
        <f t="shared" si="102"/>
        <v>金币</v>
      </c>
      <c r="O463" s="14">
        <f>IF(L463&gt;1,INDEX(挂机升级突破!$BG$49:$BG$69,卡牌消耗!L463),"")</f>
        <v>0</v>
      </c>
      <c r="P463" s="14" t="s">
        <v>253</v>
      </c>
      <c r="Q463" s="14">
        <f>ROUND(INDEX(挂机升级突破!$AT$65:$BA$85,卡牌消耗!$L463,MATCH(卡牌消耗!P463,挂机升级突破!$AT$63:$BC$63,0))*INDEX($B$5:$F$5,K463)/5,0)*5</f>
        <v>15</v>
      </c>
      <c r="R463" s="14" t="s">
        <v>805</v>
      </c>
      <c r="S463" s="14">
        <f>ROUND(INDEX(挂机升级突破!$AT$65:$BC$85,L463,MATCH(R463,挂机升级突破!$AT$63:$BC$63,0))*INDEX($B$5:$F$5,K463)/5,0)*5</f>
        <v>0</v>
      </c>
      <c r="T463" s="14" t="str">
        <f>IF(INDEX(挂机升级突破!$AS$65:$AS$85,卡牌消耗!L463)&gt;0,"灵玉","")</f>
        <v/>
      </c>
      <c r="U463" s="14" t="str">
        <f>IF(INDEX(挂机升级突破!$AS$65:$AS$85,卡牌消耗!L463)&gt;0,INDEX(挂机升级突破!$BD$80:$BD$85,卡牌消耗!L463),"")</f>
        <v/>
      </c>
    </row>
    <row r="464" spans="9:21" ht="16.5" x14ac:dyDescent="0.2">
      <c r="I464" s="98">
        <v>427</v>
      </c>
      <c r="J464" s="14">
        <f t="shared" si="98"/>
        <v>1102021</v>
      </c>
      <c r="K464" s="14">
        <f t="shared" si="99"/>
        <v>2</v>
      </c>
      <c r="L464" s="14">
        <f t="shared" si="100"/>
        <v>7</v>
      </c>
      <c r="M464" s="14" t="str">
        <f t="shared" si="101"/>
        <v>红</v>
      </c>
      <c r="N464" s="14" t="str">
        <f t="shared" si="102"/>
        <v>金币</v>
      </c>
      <c r="O464" s="14">
        <f>IF(L464&gt;1,INDEX(挂机升级突破!$BG$49:$BG$69,卡牌消耗!L464),"")</f>
        <v>0</v>
      </c>
      <c r="P464" s="14" t="s">
        <v>254</v>
      </c>
      <c r="Q464" s="14">
        <f>ROUND(INDEX(挂机升级突破!$AT$65:$BA$85,卡牌消耗!$L464,MATCH(卡牌消耗!P464,挂机升级突破!$AT$63:$BC$63,0))*INDEX($B$5:$F$5,K464)/5,0)*5</f>
        <v>0</v>
      </c>
      <c r="R464" s="14" t="s">
        <v>805</v>
      </c>
      <c r="S464" s="14">
        <f>ROUND(INDEX(挂机升级突破!$AT$65:$BC$85,L464,MATCH(R464,挂机升级突破!$AT$63:$BC$63,0))*INDEX($B$5:$F$5,K464)/5,0)*5</f>
        <v>0</v>
      </c>
      <c r="T464" s="14" t="str">
        <f>IF(INDEX(挂机升级突破!$AS$65:$AS$85,卡牌消耗!L464)&gt;0,"灵玉","")</f>
        <v/>
      </c>
      <c r="U464" s="14" t="str">
        <f>IF(INDEX(挂机升级突破!$AS$65:$AS$85,卡牌消耗!L464)&gt;0,INDEX(挂机升级突破!$BD$80:$BD$85,卡牌消耗!L464),"")</f>
        <v/>
      </c>
    </row>
    <row r="465" spans="9:21" ht="16.5" x14ac:dyDescent="0.2">
      <c r="I465" s="98">
        <v>428</v>
      </c>
      <c r="J465" s="14">
        <f t="shared" si="98"/>
        <v>1102021</v>
      </c>
      <c r="K465" s="14">
        <f t="shared" si="99"/>
        <v>2</v>
      </c>
      <c r="L465" s="14">
        <f t="shared" si="100"/>
        <v>8</v>
      </c>
      <c r="M465" s="14" t="str">
        <f t="shared" si="101"/>
        <v>红</v>
      </c>
      <c r="N465" s="14" t="str">
        <f t="shared" si="102"/>
        <v>金币</v>
      </c>
      <c r="O465" s="14">
        <f>IF(L465&gt;1,INDEX(挂机升级突破!$BG$49:$BG$69,卡牌消耗!L465),"")</f>
        <v>0</v>
      </c>
      <c r="P465" s="14" t="s">
        <v>254</v>
      </c>
      <c r="Q465" s="14">
        <f>ROUND(INDEX(挂机升级突破!$AT$65:$BA$85,卡牌消耗!$L465,MATCH(卡牌消耗!P465,挂机升级突破!$AT$63:$BC$63,0))*INDEX($B$5:$F$5,K465)/5,0)*5</f>
        <v>0</v>
      </c>
      <c r="R465" s="14" t="s">
        <v>805</v>
      </c>
      <c r="S465" s="14">
        <f>ROUND(INDEX(挂机升级突破!$AT$65:$BC$85,L465,MATCH(R465,挂机升级突破!$AT$63:$BC$63,0))*INDEX($B$5:$F$5,K465)/5,0)*5</f>
        <v>5</v>
      </c>
      <c r="T465" s="14" t="str">
        <f>IF(INDEX(挂机升级突破!$AS$65:$AS$85,卡牌消耗!L465)&gt;0,"灵玉","")</f>
        <v/>
      </c>
      <c r="U465" s="14" t="str">
        <f>IF(INDEX(挂机升级突破!$AS$65:$AS$85,卡牌消耗!L465)&gt;0,INDEX(挂机升级突破!$BD$80:$BD$85,卡牌消耗!L465),"")</f>
        <v/>
      </c>
    </row>
    <row r="466" spans="9:21" ht="16.5" x14ac:dyDescent="0.2">
      <c r="I466" s="98">
        <v>429</v>
      </c>
      <c r="J466" s="14">
        <f t="shared" si="98"/>
        <v>1102021</v>
      </c>
      <c r="K466" s="14">
        <f t="shared" si="99"/>
        <v>2</v>
      </c>
      <c r="L466" s="14">
        <f t="shared" si="100"/>
        <v>9</v>
      </c>
      <c r="M466" s="14" t="str">
        <f t="shared" si="101"/>
        <v>红</v>
      </c>
      <c r="N466" s="14" t="str">
        <f t="shared" si="102"/>
        <v>金币</v>
      </c>
      <c r="O466" s="14">
        <f>IF(L466&gt;1,INDEX(挂机升级突破!$BG$49:$BG$69,卡牌消耗!L466),"")</f>
        <v>0</v>
      </c>
      <c r="P466" s="14" t="s">
        <v>254</v>
      </c>
      <c r="Q466" s="14">
        <f>ROUND(INDEX(挂机升级突破!$AT$65:$BA$85,卡牌消耗!$L466,MATCH(卡牌消耗!P466,挂机升级突破!$AT$63:$BC$63,0))*INDEX($B$5:$F$5,K466)/5,0)*5</f>
        <v>0</v>
      </c>
      <c r="R466" s="14" t="s">
        <v>806</v>
      </c>
      <c r="S466" s="14">
        <f>ROUND(INDEX(挂机升级突破!$AT$65:$BC$85,L466,MATCH(R466,挂机升级突破!$AT$63:$BC$63,0))*INDEX($B$5:$F$5,K466)/5,0)*5</f>
        <v>0</v>
      </c>
      <c r="T466" s="14" t="str">
        <f>IF(INDEX(挂机升级突破!$AS$65:$AS$85,卡牌消耗!L466)&gt;0,"灵玉","")</f>
        <v/>
      </c>
      <c r="U466" s="14" t="str">
        <f>IF(INDEX(挂机升级突破!$AS$65:$AS$85,卡牌消耗!L466)&gt;0,INDEX(挂机升级突破!$BD$80:$BD$85,卡牌消耗!L466),"")</f>
        <v/>
      </c>
    </row>
    <row r="467" spans="9:21" ht="16.5" x14ac:dyDescent="0.2">
      <c r="I467" s="98">
        <v>430</v>
      </c>
      <c r="J467" s="14">
        <f t="shared" si="98"/>
        <v>1102021</v>
      </c>
      <c r="K467" s="14">
        <f t="shared" si="99"/>
        <v>2</v>
      </c>
      <c r="L467" s="14">
        <f t="shared" si="100"/>
        <v>10</v>
      </c>
      <c r="M467" s="14" t="str">
        <f t="shared" si="101"/>
        <v>红</v>
      </c>
      <c r="N467" s="14" t="str">
        <f t="shared" si="102"/>
        <v>金币</v>
      </c>
      <c r="O467" s="14">
        <f>IF(L467&gt;1,INDEX(挂机升级突破!$BG$49:$BG$69,卡牌消耗!L467),"")</f>
        <v>0</v>
      </c>
      <c r="P467" s="14" t="s">
        <v>254</v>
      </c>
      <c r="Q467" s="14">
        <f>ROUND(INDEX(挂机升级突破!$AT$65:$BA$85,卡牌消耗!$L467,MATCH(卡牌消耗!P467,挂机升级突破!$AT$63:$BC$63,0))*INDEX($B$5:$F$5,K467)/5,0)*5</f>
        <v>0</v>
      </c>
      <c r="R467" s="14" t="s">
        <v>806</v>
      </c>
      <c r="S467" s="14">
        <f>ROUND(INDEX(挂机升级突破!$AT$65:$BC$85,L467,MATCH(R467,挂机升级突破!$AT$63:$BC$63,0))*INDEX($B$5:$F$5,K467)/5,0)*5</f>
        <v>0</v>
      </c>
      <c r="T467" s="14" t="str">
        <f>IF(INDEX(挂机升级突破!$AS$65:$AS$85,卡牌消耗!L467)&gt;0,"灵玉","")</f>
        <v/>
      </c>
      <c r="U467" s="14" t="str">
        <f>IF(INDEX(挂机升级突破!$AS$65:$AS$85,卡牌消耗!L467)&gt;0,INDEX(挂机升级突破!$BD$80:$BD$85,卡牌消耗!L467),"")</f>
        <v/>
      </c>
    </row>
    <row r="468" spans="9:21" ht="16.5" x14ac:dyDescent="0.2">
      <c r="I468" s="98">
        <v>431</v>
      </c>
      <c r="J468" s="14">
        <f t="shared" si="98"/>
        <v>1102021</v>
      </c>
      <c r="K468" s="14">
        <f t="shared" si="99"/>
        <v>2</v>
      </c>
      <c r="L468" s="14">
        <f t="shared" si="100"/>
        <v>11</v>
      </c>
      <c r="M468" s="14" t="str">
        <f t="shared" si="101"/>
        <v>红</v>
      </c>
      <c r="N468" s="14" t="str">
        <f t="shared" si="102"/>
        <v>金币</v>
      </c>
      <c r="O468" s="14">
        <f>IF(L468&gt;1,INDEX(挂机升级突破!$BG$49:$BG$69,卡牌消耗!L468),"")</f>
        <v>0</v>
      </c>
      <c r="P468" s="14" t="s">
        <v>255</v>
      </c>
      <c r="Q468" s="14">
        <f>ROUND(INDEX(挂机升级突破!$AT$65:$BA$85,卡牌消耗!$L468,MATCH(卡牌消耗!P468,挂机升级突破!$AT$63:$BC$63,0))*INDEX($B$5:$F$5,K468)/5,0)*5</f>
        <v>0</v>
      </c>
      <c r="R468" s="14" t="s">
        <v>806</v>
      </c>
      <c r="S468" s="14">
        <f>ROUND(INDEX(挂机升级突破!$AT$65:$BC$85,L468,MATCH(R468,挂机升级突破!$AT$63:$BC$63,0))*INDEX($B$5:$F$5,K468)/5,0)*5</f>
        <v>0</v>
      </c>
      <c r="T468" s="14" t="str">
        <f>IF(INDEX(挂机升级突破!$AS$65:$AS$85,卡牌消耗!L468)&gt;0,"灵玉","")</f>
        <v/>
      </c>
      <c r="U468" s="14" t="str">
        <f>IF(INDEX(挂机升级突破!$AS$65:$AS$85,卡牌消耗!L468)&gt;0,INDEX(挂机升级突破!$BD$80:$BD$85,卡牌消耗!L468),"")</f>
        <v/>
      </c>
    </row>
    <row r="469" spans="9:21" ht="16.5" x14ac:dyDescent="0.2">
      <c r="I469" s="98">
        <v>432</v>
      </c>
      <c r="J469" s="14">
        <f t="shared" si="98"/>
        <v>1102021</v>
      </c>
      <c r="K469" s="14">
        <f t="shared" si="99"/>
        <v>2</v>
      </c>
      <c r="L469" s="14">
        <f t="shared" si="100"/>
        <v>12</v>
      </c>
      <c r="M469" s="14" t="str">
        <f t="shared" si="101"/>
        <v>红</v>
      </c>
      <c r="N469" s="14" t="str">
        <f t="shared" si="102"/>
        <v>金币</v>
      </c>
      <c r="O469" s="14">
        <f>IF(L469&gt;1,INDEX(挂机升级突破!$BG$49:$BG$69,卡牌消耗!L469),"")</f>
        <v>0</v>
      </c>
      <c r="P469" s="14" t="s">
        <v>255</v>
      </c>
      <c r="Q469" s="14">
        <f>ROUND(INDEX(挂机升级突破!$AT$65:$BA$85,卡牌消耗!$L469,MATCH(卡牌消耗!P469,挂机升级突破!$AT$63:$BC$63,0))*INDEX($B$5:$F$5,K469)/5,0)*5</f>
        <v>0</v>
      </c>
      <c r="R469" s="14" t="s">
        <v>806</v>
      </c>
      <c r="S469" s="14">
        <f>ROUND(INDEX(挂机升级突破!$AT$65:$BC$85,L469,MATCH(R469,挂机升级突破!$AT$63:$BC$63,0))*INDEX($B$5:$F$5,K469)/5,0)*5</f>
        <v>0</v>
      </c>
      <c r="T469" s="14" t="str">
        <f>IF(INDEX(挂机升级突破!$AS$65:$AS$85,卡牌消耗!L469)&gt;0,"灵玉","")</f>
        <v/>
      </c>
      <c r="U469" s="14" t="str">
        <f>IF(INDEX(挂机升级突破!$AS$65:$AS$85,卡牌消耗!L469)&gt;0,INDEX(挂机升级突破!$BD$80:$BD$85,卡牌消耗!L469),"")</f>
        <v/>
      </c>
    </row>
    <row r="470" spans="9:21" ht="16.5" x14ac:dyDescent="0.2">
      <c r="I470" s="98">
        <v>433</v>
      </c>
      <c r="J470" s="14">
        <f t="shared" si="98"/>
        <v>1102021</v>
      </c>
      <c r="K470" s="14">
        <f t="shared" si="99"/>
        <v>2</v>
      </c>
      <c r="L470" s="14">
        <f t="shared" si="100"/>
        <v>13</v>
      </c>
      <c r="M470" s="14" t="str">
        <f t="shared" si="101"/>
        <v>红</v>
      </c>
      <c r="N470" s="14" t="str">
        <f t="shared" si="102"/>
        <v>金币</v>
      </c>
      <c r="O470" s="14">
        <f>IF(L470&gt;1,INDEX(挂机升级突破!$BG$49:$BG$69,卡牌消耗!L470),"")</f>
        <v>0</v>
      </c>
      <c r="P470" s="14" t="s">
        <v>255</v>
      </c>
      <c r="Q470" s="14">
        <f>ROUND(INDEX(挂机升级突破!$AT$65:$BA$85,卡牌消耗!$L470,MATCH(卡牌消耗!P470,挂机升级突破!$AT$63:$BC$63,0))*INDEX($B$5:$F$5,K470)/5,0)*5</f>
        <v>0</v>
      </c>
      <c r="R470" s="14" t="s">
        <v>807</v>
      </c>
      <c r="S470" s="14">
        <f>ROUND(INDEX(挂机升级突破!$AT$65:$BC$85,L470,MATCH(R470,挂机升级突破!$AT$63:$BC$63,0))*INDEX($B$5:$F$5,K470)/5,0)*5</f>
        <v>0</v>
      </c>
      <c r="T470" s="14" t="str">
        <f>IF(INDEX(挂机升级突破!$AS$65:$AS$85,卡牌消耗!L470)&gt;0,"灵玉","")</f>
        <v/>
      </c>
      <c r="U470" s="14" t="str">
        <f>IF(INDEX(挂机升级突破!$AS$65:$AS$85,卡牌消耗!L470)&gt;0,INDEX(挂机升级突破!$BD$80:$BD$85,卡牌消耗!L470),"")</f>
        <v/>
      </c>
    </row>
    <row r="471" spans="9:21" ht="16.5" x14ac:dyDescent="0.2">
      <c r="I471" s="98">
        <v>434</v>
      </c>
      <c r="J471" s="14">
        <f t="shared" si="98"/>
        <v>1102021</v>
      </c>
      <c r="K471" s="14">
        <f t="shared" si="99"/>
        <v>2</v>
      </c>
      <c r="L471" s="14">
        <f t="shared" si="100"/>
        <v>14</v>
      </c>
      <c r="M471" s="14" t="str">
        <f t="shared" si="101"/>
        <v>红</v>
      </c>
      <c r="N471" s="14" t="str">
        <f t="shared" si="102"/>
        <v>金币</v>
      </c>
      <c r="O471" s="14">
        <f>IF(L471&gt;1,INDEX(挂机升级突破!$BG$49:$BG$69,卡牌消耗!L471),"")</f>
        <v>0</v>
      </c>
      <c r="P471" s="14" t="s">
        <v>255</v>
      </c>
      <c r="Q471" s="14">
        <f>ROUND(INDEX(挂机升级突破!$AT$65:$BA$85,卡牌消耗!$L471,MATCH(卡牌消耗!P471,挂机升级突破!$AT$63:$BC$63,0))*INDEX($B$5:$F$5,K471)/5,0)*5</f>
        <v>0</v>
      </c>
      <c r="R471" s="14" t="s">
        <v>807</v>
      </c>
      <c r="S471" s="14">
        <f>ROUND(INDEX(挂机升级突破!$AT$65:$BC$85,L471,MATCH(R471,挂机升级突破!$AT$63:$BC$63,0))*INDEX($B$5:$F$5,K471)/5,0)*5</f>
        <v>0</v>
      </c>
      <c r="T471" s="14" t="str">
        <f>IF(INDEX(挂机升级突破!$AS$65:$AS$85,卡牌消耗!L471)&gt;0,"灵玉","")</f>
        <v/>
      </c>
      <c r="U471" s="14" t="str">
        <f>IF(INDEX(挂机升级突破!$AS$65:$AS$85,卡牌消耗!L471)&gt;0,INDEX(挂机升级突破!$BD$80:$BD$85,卡牌消耗!L471),"")</f>
        <v/>
      </c>
    </row>
    <row r="472" spans="9:21" ht="16.5" x14ac:dyDescent="0.2">
      <c r="I472" s="98">
        <v>435</v>
      </c>
      <c r="J472" s="14">
        <f t="shared" si="98"/>
        <v>1102021</v>
      </c>
      <c r="K472" s="14">
        <f t="shared" si="99"/>
        <v>2</v>
      </c>
      <c r="L472" s="14">
        <f t="shared" si="100"/>
        <v>15</v>
      </c>
      <c r="M472" s="14" t="str">
        <f t="shared" si="101"/>
        <v>红</v>
      </c>
      <c r="N472" s="14" t="str">
        <f t="shared" si="102"/>
        <v>金币</v>
      </c>
      <c r="O472" s="14">
        <f>IF(L472&gt;1,INDEX(挂机升级突破!$BG$49:$BG$69,卡牌消耗!L472),"")</f>
        <v>0</v>
      </c>
      <c r="P472" s="14" t="s">
        <v>255</v>
      </c>
      <c r="Q472" s="14">
        <f>ROUND(INDEX(挂机升级突破!$AT$65:$BA$85,卡牌消耗!$L472,MATCH(卡牌消耗!P472,挂机升级突破!$AT$63:$BC$63,0))*INDEX($B$5:$F$5,K472)/5,0)*5</f>
        <v>0</v>
      </c>
      <c r="R472" s="14" t="s">
        <v>807</v>
      </c>
      <c r="S472" s="14">
        <f>ROUND(INDEX(挂机升级突破!$AT$65:$BC$85,L472,MATCH(R472,挂机升级突破!$AT$63:$BC$63,0))*INDEX($B$5:$F$5,K472)/5,0)*5</f>
        <v>0</v>
      </c>
      <c r="T472" s="14" t="str">
        <f>IF(INDEX(挂机升级突破!$AS$65:$AS$85,卡牌消耗!L472)&gt;0,"灵玉","")</f>
        <v/>
      </c>
      <c r="U472" s="14" t="str">
        <f>IF(INDEX(挂机升级突破!$AS$65:$AS$85,卡牌消耗!L472)&gt;0,INDEX(挂机升级突破!$BD$80:$BD$85,卡牌消耗!L472),"")</f>
        <v/>
      </c>
    </row>
    <row r="473" spans="9:21" ht="16.5" x14ac:dyDescent="0.2">
      <c r="I473" s="98">
        <v>436</v>
      </c>
      <c r="J473" s="14">
        <f t="shared" si="98"/>
        <v>1102021</v>
      </c>
      <c r="K473" s="14">
        <f t="shared" si="99"/>
        <v>2</v>
      </c>
      <c r="L473" s="14">
        <f t="shared" si="100"/>
        <v>16</v>
      </c>
      <c r="M473" s="14" t="str">
        <f t="shared" si="101"/>
        <v>红</v>
      </c>
      <c r="N473" s="14" t="str">
        <f t="shared" si="102"/>
        <v>金币</v>
      </c>
      <c r="O473" s="14">
        <f>IF(L473&gt;1,INDEX(挂机升级突破!$BG$49:$BG$69,卡牌消耗!L473),"")</f>
        <v>0</v>
      </c>
      <c r="P473" s="14" t="str">
        <f>IF(L473&gt;1,INDEX(价值概述!$A$4:$A$8,INDEX(挂机升级突破!$AQ$65:$AQ$85,卡牌消耗!L473)),"")</f>
        <v>紫色基础材料</v>
      </c>
      <c r="Q473" s="14">
        <f>ROUND(INDEX(挂机升级突破!$AT$65:$BA$85,卡牌消耗!$L473,MATCH(卡牌消耗!P473,挂机升级突破!$AT$63:$BC$63,0))*INDEX($B$5:$F$5,K473)/5,0)*5</f>
        <v>15</v>
      </c>
      <c r="R473" s="14" t="s">
        <v>807</v>
      </c>
      <c r="S473" s="14">
        <f>ROUND(INDEX(挂机升级突破!$AT$65:$BC$85,L473,MATCH(R473,挂机升级突破!$AT$63:$BC$63,0))*INDEX($B$5:$F$5,K473)/5,0)*5</f>
        <v>0</v>
      </c>
      <c r="T473" s="14" t="str">
        <f>IF(INDEX(挂机升级突破!$AS$65:$AS$85,卡牌消耗!L473)&gt;0,"灵玉","")</f>
        <v/>
      </c>
      <c r="U473" s="14" t="str">
        <f>IF(INDEX(挂机升级突破!$AS$65:$AS$85,卡牌消耗!L473)&gt;0,INDEX(挂机升级突破!$BD$80:$BD$85,卡牌消耗!L473),"")</f>
        <v/>
      </c>
    </row>
    <row r="474" spans="9:21" ht="16.5" x14ac:dyDescent="0.2">
      <c r="I474" s="98">
        <v>437</v>
      </c>
      <c r="J474" s="14">
        <f t="shared" si="98"/>
        <v>1102021</v>
      </c>
      <c r="K474" s="14">
        <f t="shared" si="99"/>
        <v>2</v>
      </c>
      <c r="L474" s="14">
        <f t="shared" si="100"/>
        <v>17</v>
      </c>
      <c r="M474" s="14" t="str">
        <f t="shared" si="101"/>
        <v>红</v>
      </c>
      <c r="N474" s="14" t="str">
        <f t="shared" si="102"/>
        <v>金币</v>
      </c>
      <c r="O474" s="14">
        <f>IF(L474&gt;1,INDEX(挂机升级突破!$BG$49:$BG$69,卡牌消耗!L474),"")</f>
        <v>0</v>
      </c>
      <c r="P474" s="14" t="str">
        <f>IF(L474&gt;1,INDEX(价值概述!$A$4:$A$8,INDEX(挂机升级突破!$AQ$65:$AQ$85,卡牌消耗!L474)),"")</f>
        <v>紫色基础材料</v>
      </c>
      <c r="Q474" s="14">
        <f>ROUND(INDEX(挂机升级突破!$AT$65:$BA$85,卡牌消耗!$L474,MATCH(卡牌消耗!P474,挂机升级突破!$AT$63:$BC$63,0))*INDEX($B$5:$F$5,K474)/5,0)*5</f>
        <v>30</v>
      </c>
      <c r="R474" s="14" t="s">
        <v>835</v>
      </c>
      <c r="S474" s="14">
        <f>ROUND(INDEX(挂机升级突破!$AT$65:$BC$85,L474,MATCH(R474,挂机升级突破!$AT$63:$BC$63,0))*INDEX($B$5:$F$5,K474)/5,0)*5</f>
        <v>0</v>
      </c>
      <c r="T474" s="14" t="s">
        <v>836</v>
      </c>
      <c r="U474" s="14">
        <f>ROUND(INDEX(挂机升级突破!$AT$65:$BC$85,L474,MATCH(T474,挂机升级突破!$AT$63:$BC$63,0))*INDEX($B$5:$F$5,K474)/5,0)*5</f>
        <v>0</v>
      </c>
    </row>
    <row r="475" spans="9:21" ht="16.5" x14ac:dyDescent="0.2">
      <c r="I475" s="98">
        <v>438</v>
      </c>
      <c r="J475" s="14">
        <f t="shared" si="98"/>
        <v>1102021</v>
      </c>
      <c r="K475" s="14">
        <f t="shared" si="99"/>
        <v>2</v>
      </c>
      <c r="L475" s="14">
        <f t="shared" si="100"/>
        <v>18</v>
      </c>
      <c r="M475" s="14" t="str">
        <f t="shared" si="101"/>
        <v>红</v>
      </c>
      <c r="N475" s="14" t="str">
        <f t="shared" si="102"/>
        <v>金币</v>
      </c>
      <c r="O475" s="14">
        <f>IF(L475&gt;1,INDEX(挂机升级突破!$BG$49:$BG$69,卡牌消耗!L475),"")</f>
        <v>0</v>
      </c>
      <c r="P475" s="14" t="str">
        <f>IF(L475&gt;1,INDEX(价值概述!$A$4:$A$8,INDEX(挂机升级突破!$AQ$65:$AQ$85,卡牌消耗!L475)),"")</f>
        <v>紫色基础材料</v>
      </c>
      <c r="Q475" s="14">
        <f>ROUND(INDEX(挂机升级突破!$AT$65:$BA$85,卡牌消耗!$L475,MATCH(卡牌消耗!P475,挂机升级突破!$AT$63:$BC$63,0))*INDEX($B$5:$F$5,K475)/5,0)*5</f>
        <v>30</v>
      </c>
      <c r="R475" s="14" t="s">
        <v>835</v>
      </c>
      <c r="S475" s="14">
        <f>ROUND(INDEX(挂机升级突破!$AT$65:$BC$85,L475,MATCH(R475,挂机升级突破!$AT$63:$BC$63,0))*INDEX($B$5:$F$5,K475)/5,0)*5</f>
        <v>0</v>
      </c>
      <c r="T475" s="14" t="s">
        <v>836</v>
      </c>
      <c r="U475" s="14">
        <f>ROUND(INDEX(挂机升级突破!$AT$65:$BC$85,L475,MATCH(T475,挂机升级突破!$AT$63:$BC$63,0))*INDEX($B$5:$F$5,K475)/5,0)*5</f>
        <v>0</v>
      </c>
    </row>
    <row r="476" spans="9:21" ht="16.5" x14ac:dyDescent="0.2">
      <c r="I476" s="98">
        <v>439</v>
      </c>
      <c r="J476" s="14">
        <f t="shared" si="98"/>
        <v>1102021</v>
      </c>
      <c r="K476" s="14">
        <f t="shared" si="99"/>
        <v>2</v>
      </c>
      <c r="L476" s="14">
        <f t="shared" si="100"/>
        <v>19</v>
      </c>
      <c r="M476" s="14" t="str">
        <f t="shared" si="101"/>
        <v>红</v>
      </c>
      <c r="N476" s="14" t="str">
        <f t="shared" si="102"/>
        <v>金币</v>
      </c>
      <c r="O476" s="14">
        <f>IF(L476&gt;1,INDEX(挂机升级突破!$BG$49:$BG$69,卡牌消耗!L476),"")</f>
        <v>0</v>
      </c>
      <c r="P476" s="14" t="str">
        <f>IF(L476&gt;1,INDEX(价值概述!$A$4:$A$8,INDEX(挂机升级突破!$AQ$65:$AQ$85,卡牌消耗!L476)),"")</f>
        <v>紫色基础材料</v>
      </c>
      <c r="Q476" s="14">
        <f>ROUND(INDEX(挂机升级突破!$AT$65:$BA$85,卡牌消耗!$L476,MATCH(卡牌消耗!P476,挂机升级突破!$AT$63:$BC$63,0))*INDEX($B$5:$F$5,K476)/5,0)*5</f>
        <v>30</v>
      </c>
      <c r="R476" s="14" t="s">
        <v>835</v>
      </c>
      <c r="S476" s="14">
        <f>ROUND(INDEX(挂机升级突破!$AT$65:$BC$85,L476,MATCH(R476,挂机升级突破!$AT$63:$BC$63,0))*INDEX($B$5:$F$5,K476)/5,0)*5</f>
        <v>0</v>
      </c>
      <c r="T476" s="14" t="s">
        <v>836</v>
      </c>
      <c r="U476" s="14">
        <f>ROUND(INDEX(挂机升级突破!$AT$65:$BC$85,L476,MATCH(T476,挂机升级突破!$AT$63:$BC$63,0))*INDEX($B$5:$F$5,K476)/5,0)*5</f>
        <v>0</v>
      </c>
    </row>
    <row r="477" spans="9:21" ht="16.5" x14ac:dyDescent="0.2">
      <c r="I477" s="98">
        <v>440</v>
      </c>
      <c r="J477" s="14">
        <f t="shared" si="98"/>
        <v>1102021</v>
      </c>
      <c r="K477" s="14">
        <f t="shared" si="99"/>
        <v>2</v>
      </c>
      <c r="L477" s="14">
        <f t="shared" si="100"/>
        <v>20</v>
      </c>
      <c r="M477" s="14" t="str">
        <f t="shared" si="101"/>
        <v>红</v>
      </c>
      <c r="N477" s="14" t="str">
        <f t="shared" si="102"/>
        <v>金币</v>
      </c>
      <c r="O477" s="14">
        <f>IF(L477&gt;1,INDEX(挂机升级突破!$BG$49:$BG$69,卡牌消耗!L477),"")</f>
        <v>0</v>
      </c>
      <c r="P477" s="14" t="str">
        <f>IF(L477&gt;1,INDEX(价值概述!$A$4:$A$8,INDEX(挂机升级突破!$AQ$65:$AQ$85,卡牌消耗!L477)),"")</f>
        <v>紫色基础材料</v>
      </c>
      <c r="Q477" s="14">
        <f>ROUND(INDEX(挂机升级突破!$AT$65:$BA$85,卡牌消耗!$L477,MATCH(卡牌消耗!P477,挂机升级突破!$AT$63:$BC$63,0))*INDEX($B$5:$F$5,K477)/5,0)*5</f>
        <v>45</v>
      </c>
      <c r="R477" s="14" t="s">
        <v>835</v>
      </c>
      <c r="S477" s="14">
        <f>ROUND(INDEX(挂机升级突破!$AT$65:$BC$85,L477,MATCH(R477,挂机升级突破!$AT$63:$BC$63,0))*INDEX($B$5:$F$5,K477)/5,0)*5</f>
        <v>0</v>
      </c>
      <c r="T477" s="14" t="s">
        <v>836</v>
      </c>
      <c r="U477" s="14">
        <f>ROUND(INDEX(挂机升级突破!$AT$65:$BC$85,L477,MATCH(T477,挂机升级突破!$AT$63:$BC$63,0))*INDEX($B$5:$F$5,K477)/5,0)*5</f>
        <v>0</v>
      </c>
    </row>
    <row r="478" spans="9:21" ht="16.5" x14ac:dyDescent="0.2">
      <c r="I478" s="98">
        <v>441</v>
      </c>
      <c r="J478" s="14">
        <f t="shared" si="98"/>
        <v>1102021</v>
      </c>
      <c r="K478" s="14">
        <f t="shared" si="99"/>
        <v>2</v>
      </c>
      <c r="L478" s="14">
        <f t="shared" si="100"/>
        <v>21</v>
      </c>
      <c r="M478" s="14" t="str">
        <f t="shared" si="101"/>
        <v>红</v>
      </c>
      <c r="N478" s="14" t="str">
        <f t="shared" si="102"/>
        <v>金币</v>
      </c>
      <c r="O478" s="14">
        <f>IF(L478&gt;1,INDEX(挂机升级突破!$BG$49:$BG$69,卡牌消耗!L478),"")</f>
        <v>0</v>
      </c>
      <c r="P478" s="14" t="str">
        <f>IF(L478&gt;1,INDEX(价值概述!$A$4:$A$8,INDEX(挂机升级突破!$AQ$65:$AQ$85,卡牌消耗!L478)),"")</f>
        <v>紫色基础材料</v>
      </c>
      <c r="Q478" s="14">
        <f>ROUND(INDEX(挂机升级突破!$AT$65:$BA$85,卡牌消耗!$L478,MATCH(卡牌消耗!P478,挂机升级突破!$AT$63:$BC$63,0))*INDEX($B$5:$F$5,K478)/5,0)*5</f>
        <v>45</v>
      </c>
      <c r="R478" s="14" t="s">
        <v>835</v>
      </c>
      <c r="S478" s="14">
        <f>ROUND(INDEX(挂机升级突破!$AT$65:$BC$85,L478,MATCH(R478,挂机升级突破!$AT$63:$BC$63,0))*INDEX($B$5:$F$5,K478)/5,0)*5</f>
        <v>0</v>
      </c>
      <c r="T478" s="14" t="s">
        <v>836</v>
      </c>
      <c r="U478" s="14">
        <f>ROUND(INDEX(挂机升级突破!$AT$65:$BC$85,L478,MATCH(T478,挂机升级突破!$AT$63:$BC$63,0))*INDEX($B$5:$F$5,K478)/5,0)*5</f>
        <v>0</v>
      </c>
    </row>
    <row r="479" spans="9:21" ht="16.5" x14ac:dyDescent="0.2">
      <c r="I479" s="98">
        <v>442</v>
      </c>
      <c r="J479" s="14">
        <f t="shared" si="98"/>
        <v>1102050</v>
      </c>
      <c r="K479" s="14">
        <f t="shared" si="99"/>
        <v>2</v>
      </c>
      <c r="L479" s="14">
        <f t="shared" si="100"/>
        <v>1</v>
      </c>
      <c r="M479" s="14" t="str">
        <f t="shared" si="101"/>
        <v>蓝</v>
      </c>
      <c r="N479" s="14" t="str">
        <f t="shared" si="102"/>
        <v/>
      </c>
      <c r="O479" s="14" t="str">
        <f>IF(L479&gt;1,INDEX(挂机升级突破!$BG$49:$BG$69,卡牌消耗!L479),"")</f>
        <v/>
      </c>
      <c r="P479" s="14" t="str">
        <f>IF(L479&gt;1,INDEX(价值概述!$A$4:$A$8,INDEX(挂机升级突破!$AQ$65:$AQ$85,卡牌消耗!L479)),"")</f>
        <v/>
      </c>
      <c r="Q479" s="14" t="str">
        <f>IF(L479&gt;1,INDEX(挂机升级突破!$AT$65:$AX$85,卡牌消耗!L479,INDEX(挂机升级突破!$AQ$65:$AQ$85,卡牌消耗!L479)),"")</f>
        <v/>
      </c>
      <c r="R479" s="14" t="str">
        <f>IF(INDEX(挂机升级突破!$AR$65:$AR$85,卡牌消耗!L479)&gt;0,INDEX($G$2:$I$2,INDEX(挂机升级突破!$AR$65:$AR$85,卡牌消耗!L479))&amp;M479,"")</f>
        <v/>
      </c>
      <c r="S479" s="14" t="str">
        <f>IF(R479="","",INDEX(挂机升级突破!$AY$65:$BA$85,卡牌消耗!L479,INDEX(挂机升级突破!$AR$65:$AR$85,卡牌消耗!L479)))</f>
        <v/>
      </c>
      <c r="T479" s="14" t="str">
        <f>IF(INDEX(挂机升级突破!$AS$65:$AS$85,卡牌消耗!L479)&gt;0,"灵玉","")</f>
        <v/>
      </c>
      <c r="U479" s="14" t="str">
        <f>IF(INDEX(挂机升级突破!$AS$65:$AS$85,卡牌消耗!L479)&gt;0,INDEX(挂机升级突破!$BD$80:$BD$85,卡牌消耗!L479),"")</f>
        <v/>
      </c>
    </row>
    <row r="480" spans="9:21" ht="16.5" x14ac:dyDescent="0.2">
      <c r="I480" s="98">
        <v>443</v>
      </c>
      <c r="J480" s="14">
        <f t="shared" si="98"/>
        <v>1102050</v>
      </c>
      <c r="K480" s="14">
        <f t="shared" si="99"/>
        <v>2</v>
      </c>
      <c r="L480" s="14">
        <f t="shared" si="100"/>
        <v>2</v>
      </c>
      <c r="M480" s="14" t="str">
        <f t="shared" si="101"/>
        <v>蓝</v>
      </c>
      <c r="N480" s="14" t="str">
        <f t="shared" si="102"/>
        <v>金币</v>
      </c>
      <c r="O480" s="14">
        <f>IF(L480&gt;1,INDEX(挂机升级突破!$BG$49:$BG$69,卡牌消耗!L480),"")</f>
        <v>0</v>
      </c>
      <c r="P480" s="14" t="s">
        <v>252</v>
      </c>
      <c r="Q480" s="14">
        <f>ROUND(INDEX(挂机升级突破!$AT$65:$BA$85,卡牌消耗!$L480,MATCH(卡牌消耗!P480,挂机升级突破!$AT$63:$BC$63,0))*INDEX($B$5:$F$5,K480)/5,0)*5</f>
        <v>35</v>
      </c>
      <c r="R480" s="14"/>
      <c r="S480" s="14"/>
      <c r="T480" s="14" t="str">
        <f>IF(INDEX(挂机升级突破!$AS$65:$AS$85,卡牌消耗!L480)&gt;0,"灵玉","")</f>
        <v/>
      </c>
      <c r="U480" s="14" t="str">
        <f>IF(INDEX(挂机升级突破!$AS$65:$AS$85,卡牌消耗!L480)&gt;0,INDEX(挂机升级突破!$BD$80:$BD$85,卡牌消耗!L480),"")</f>
        <v/>
      </c>
    </row>
    <row r="481" spans="9:21" ht="16.5" x14ac:dyDescent="0.2">
      <c r="I481" s="98">
        <v>444</v>
      </c>
      <c r="J481" s="14">
        <f t="shared" si="98"/>
        <v>1102050</v>
      </c>
      <c r="K481" s="14">
        <f t="shared" si="99"/>
        <v>2</v>
      </c>
      <c r="L481" s="14">
        <f t="shared" si="100"/>
        <v>3</v>
      </c>
      <c r="M481" s="14" t="str">
        <f t="shared" si="101"/>
        <v>蓝</v>
      </c>
      <c r="N481" s="14" t="str">
        <f t="shared" si="102"/>
        <v>金币</v>
      </c>
      <c r="O481" s="14">
        <f>IF(L481&gt;1,INDEX(挂机升级突破!$BG$49:$BG$69,卡牌消耗!L481),"")</f>
        <v>0</v>
      </c>
      <c r="P481" s="14" t="s">
        <v>252</v>
      </c>
      <c r="Q481" s="14">
        <f>ROUND(INDEX(挂机升级突破!$AT$65:$BA$85,卡牌消耗!$L481,MATCH(卡牌消耗!P481,挂机升级突破!$AT$63:$BC$63,0))*INDEX($B$5:$F$5,K481)/5,0)*5</f>
        <v>50</v>
      </c>
      <c r="R481" s="14"/>
      <c r="S481" s="14"/>
      <c r="T481" s="14" t="str">
        <f>IF(INDEX(挂机升级突破!$AS$65:$AS$85,卡牌消耗!L481)&gt;0,"灵玉","")</f>
        <v/>
      </c>
      <c r="U481" s="14" t="str">
        <f>IF(INDEX(挂机升级突破!$AS$65:$AS$85,卡牌消耗!L481)&gt;0,INDEX(挂机升级突破!$BD$80:$BD$85,卡牌消耗!L481),"")</f>
        <v/>
      </c>
    </row>
    <row r="482" spans="9:21" ht="16.5" x14ac:dyDescent="0.2">
      <c r="I482" s="98">
        <v>445</v>
      </c>
      <c r="J482" s="14">
        <f t="shared" si="98"/>
        <v>1102050</v>
      </c>
      <c r="K482" s="14">
        <f t="shared" si="99"/>
        <v>2</v>
      </c>
      <c r="L482" s="14">
        <f t="shared" si="100"/>
        <v>4</v>
      </c>
      <c r="M482" s="14" t="str">
        <f t="shared" si="101"/>
        <v>蓝</v>
      </c>
      <c r="N482" s="14" t="str">
        <f t="shared" si="102"/>
        <v>金币</v>
      </c>
      <c r="O482" s="14">
        <f>IF(L482&gt;1,INDEX(挂机升级突破!$BG$49:$BG$69,卡牌消耗!L482),"")</f>
        <v>0</v>
      </c>
      <c r="P482" s="14" t="s">
        <v>253</v>
      </c>
      <c r="Q482" s="14">
        <f>ROUND(INDEX(挂机升级突破!$AT$65:$BA$85,卡牌消耗!$L482,MATCH(卡牌消耗!P482,挂机升级突破!$AT$63:$BC$63,0))*INDEX($B$5:$F$5,K482)/5,0)*5</f>
        <v>0</v>
      </c>
      <c r="R482" s="14"/>
      <c r="S482" s="14"/>
      <c r="T482" s="14" t="str">
        <f>IF(INDEX(挂机升级突破!$AS$65:$AS$85,卡牌消耗!L482)&gt;0,"灵玉","")</f>
        <v/>
      </c>
      <c r="U482" s="14" t="str">
        <f>IF(INDEX(挂机升级突破!$AS$65:$AS$85,卡牌消耗!L482)&gt;0,INDEX(挂机升级突破!$BD$80:$BD$85,卡牌消耗!L482),"")</f>
        <v/>
      </c>
    </row>
    <row r="483" spans="9:21" ht="16.5" x14ac:dyDescent="0.2">
      <c r="I483" s="98">
        <v>446</v>
      </c>
      <c r="J483" s="14">
        <f t="shared" si="98"/>
        <v>1102050</v>
      </c>
      <c r="K483" s="14">
        <f t="shared" si="99"/>
        <v>2</v>
      </c>
      <c r="L483" s="14">
        <f t="shared" si="100"/>
        <v>5</v>
      </c>
      <c r="M483" s="14" t="str">
        <f t="shared" si="101"/>
        <v>蓝</v>
      </c>
      <c r="N483" s="14" t="str">
        <f t="shared" si="102"/>
        <v>金币</v>
      </c>
      <c r="O483" s="14">
        <f>IF(L483&gt;1,INDEX(挂机升级突破!$BG$49:$BG$69,卡牌消耗!L483),"")</f>
        <v>0</v>
      </c>
      <c r="P483" s="14" t="s">
        <v>253</v>
      </c>
      <c r="Q483" s="14">
        <f>ROUND(INDEX(挂机升级突破!$AT$65:$BA$85,卡牌消耗!$L483,MATCH(卡牌消耗!P483,挂机升级突破!$AT$63:$BC$63,0))*INDEX($B$5:$F$5,K483)/5,0)*5</f>
        <v>0</v>
      </c>
      <c r="R483" s="14" t="s">
        <v>837</v>
      </c>
      <c r="S483" s="14">
        <f>ROUND(INDEX(挂机升级突破!$AT$65:$BC$85,L483,MATCH(R483,挂机升级突破!$AT$63:$BC$63,0))*INDEX($B$5:$F$5,K483)/5,0)*5</f>
        <v>0</v>
      </c>
      <c r="T483" s="14" t="str">
        <f>IF(INDEX(挂机升级突破!$AS$65:$AS$85,卡牌消耗!L483)&gt;0,"灵玉","")</f>
        <v/>
      </c>
      <c r="U483" s="14" t="str">
        <f>IF(INDEX(挂机升级突破!$AS$65:$AS$85,卡牌消耗!L483)&gt;0,INDEX(挂机升级突破!$BD$80:$BD$85,卡牌消耗!L483),"")</f>
        <v/>
      </c>
    </row>
    <row r="484" spans="9:21" ht="16.5" x14ac:dyDescent="0.2">
      <c r="I484" s="98">
        <v>447</v>
      </c>
      <c r="J484" s="14">
        <f t="shared" si="98"/>
        <v>1102050</v>
      </c>
      <c r="K484" s="14">
        <f t="shared" si="99"/>
        <v>2</v>
      </c>
      <c r="L484" s="14">
        <f t="shared" si="100"/>
        <v>6</v>
      </c>
      <c r="M484" s="14" t="str">
        <f t="shared" si="101"/>
        <v>蓝</v>
      </c>
      <c r="N484" s="14" t="str">
        <f t="shared" si="102"/>
        <v>金币</v>
      </c>
      <c r="O484" s="14">
        <f>IF(L484&gt;1,INDEX(挂机升级突破!$BG$49:$BG$69,卡牌消耗!L484),"")</f>
        <v>0</v>
      </c>
      <c r="P484" s="14" t="s">
        <v>253</v>
      </c>
      <c r="Q484" s="14">
        <f>ROUND(INDEX(挂机升级突破!$AT$65:$BA$85,卡牌消耗!$L484,MATCH(卡牌消耗!P484,挂机升级突破!$AT$63:$BC$63,0))*INDEX($B$5:$F$5,K484)/5,0)*5</f>
        <v>15</v>
      </c>
      <c r="R484" s="14" t="s">
        <v>805</v>
      </c>
      <c r="S484" s="14">
        <f>ROUND(INDEX(挂机升级突破!$AT$65:$BC$85,L484,MATCH(R484,挂机升级突破!$AT$63:$BC$63,0))*INDEX($B$5:$F$5,K484)/5,0)*5</f>
        <v>0</v>
      </c>
      <c r="T484" s="14" t="str">
        <f>IF(INDEX(挂机升级突破!$AS$65:$AS$85,卡牌消耗!L484)&gt;0,"灵玉","")</f>
        <v/>
      </c>
      <c r="U484" s="14" t="str">
        <f>IF(INDEX(挂机升级突破!$AS$65:$AS$85,卡牌消耗!L484)&gt;0,INDEX(挂机升级突破!$BD$80:$BD$85,卡牌消耗!L484),"")</f>
        <v/>
      </c>
    </row>
    <row r="485" spans="9:21" ht="16.5" x14ac:dyDescent="0.2">
      <c r="I485" s="98">
        <v>448</v>
      </c>
      <c r="J485" s="14">
        <f t="shared" si="98"/>
        <v>1102050</v>
      </c>
      <c r="K485" s="14">
        <f t="shared" si="99"/>
        <v>2</v>
      </c>
      <c r="L485" s="14">
        <f t="shared" si="100"/>
        <v>7</v>
      </c>
      <c r="M485" s="14" t="str">
        <f t="shared" si="101"/>
        <v>蓝</v>
      </c>
      <c r="N485" s="14" t="str">
        <f t="shared" si="102"/>
        <v>金币</v>
      </c>
      <c r="O485" s="14">
        <f>IF(L485&gt;1,INDEX(挂机升级突破!$BG$49:$BG$69,卡牌消耗!L485),"")</f>
        <v>0</v>
      </c>
      <c r="P485" s="14" t="s">
        <v>254</v>
      </c>
      <c r="Q485" s="14">
        <f>ROUND(INDEX(挂机升级突破!$AT$65:$BA$85,卡牌消耗!$L485,MATCH(卡牌消耗!P485,挂机升级突破!$AT$63:$BC$63,0))*INDEX($B$5:$F$5,K485)/5,0)*5</f>
        <v>0</v>
      </c>
      <c r="R485" s="14" t="s">
        <v>805</v>
      </c>
      <c r="S485" s="14">
        <f>ROUND(INDEX(挂机升级突破!$AT$65:$BC$85,L485,MATCH(R485,挂机升级突破!$AT$63:$BC$63,0))*INDEX($B$5:$F$5,K485)/5,0)*5</f>
        <v>0</v>
      </c>
      <c r="T485" s="14" t="str">
        <f>IF(INDEX(挂机升级突破!$AS$65:$AS$85,卡牌消耗!L485)&gt;0,"灵玉","")</f>
        <v/>
      </c>
      <c r="U485" s="14" t="str">
        <f>IF(INDEX(挂机升级突破!$AS$65:$AS$85,卡牌消耗!L485)&gt;0,INDEX(挂机升级突破!$BD$80:$BD$85,卡牌消耗!L485),"")</f>
        <v/>
      </c>
    </row>
    <row r="486" spans="9:21" ht="16.5" x14ac:dyDescent="0.2">
      <c r="I486" s="98">
        <v>449</v>
      </c>
      <c r="J486" s="14">
        <f t="shared" si="98"/>
        <v>1102050</v>
      </c>
      <c r="K486" s="14">
        <f t="shared" si="99"/>
        <v>2</v>
      </c>
      <c r="L486" s="14">
        <f t="shared" si="100"/>
        <v>8</v>
      </c>
      <c r="M486" s="14" t="str">
        <f t="shared" si="101"/>
        <v>蓝</v>
      </c>
      <c r="N486" s="14" t="str">
        <f t="shared" si="102"/>
        <v>金币</v>
      </c>
      <c r="O486" s="14">
        <f>IF(L486&gt;1,INDEX(挂机升级突破!$BG$49:$BG$69,卡牌消耗!L486),"")</f>
        <v>0</v>
      </c>
      <c r="P486" s="14" t="s">
        <v>254</v>
      </c>
      <c r="Q486" s="14">
        <f>ROUND(INDEX(挂机升级突破!$AT$65:$BA$85,卡牌消耗!$L486,MATCH(卡牌消耗!P486,挂机升级突破!$AT$63:$BC$63,0))*INDEX($B$5:$F$5,K486)/5,0)*5</f>
        <v>0</v>
      </c>
      <c r="R486" s="14" t="s">
        <v>805</v>
      </c>
      <c r="S486" s="14">
        <f>ROUND(INDEX(挂机升级突破!$AT$65:$BC$85,L486,MATCH(R486,挂机升级突破!$AT$63:$BC$63,0))*INDEX($B$5:$F$5,K486)/5,0)*5</f>
        <v>5</v>
      </c>
      <c r="T486" s="14" t="str">
        <f>IF(INDEX(挂机升级突破!$AS$65:$AS$85,卡牌消耗!L486)&gt;0,"灵玉","")</f>
        <v/>
      </c>
      <c r="U486" s="14" t="str">
        <f>IF(INDEX(挂机升级突破!$AS$65:$AS$85,卡牌消耗!L486)&gt;0,INDEX(挂机升级突破!$BD$80:$BD$85,卡牌消耗!L486),"")</f>
        <v/>
      </c>
    </row>
    <row r="487" spans="9:21" ht="16.5" x14ac:dyDescent="0.2">
      <c r="I487" s="98">
        <v>450</v>
      </c>
      <c r="J487" s="14">
        <f t="shared" ref="J487:J499" si="103">INDEX($A$13:$A$34,INT((I487-1)/21)+1)</f>
        <v>1102050</v>
      </c>
      <c r="K487" s="14">
        <f t="shared" ref="K487:K499" si="104">VLOOKUP(J487,$A$13:$D$34,3)</f>
        <v>2</v>
      </c>
      <c r="L487" s="14">
        <f t="shared" ref="L487:L499" si="105">MOD((I487-1),21)+1</f>
        <v>9</v>
      </c>
      <c r="M487" s="14" t="str">
        <f t="shared" ref="M487:M499" si="106">INDEX($J$2:$L$2,INDEX($E$13:$E$34,INT((I487-1)/21)+1))</f>
        <v>蓝</v>
      </c>
      <c r="N487" s="14" t="str">
        <f t="shared" si="102"/>
        <v>金币</v>
      </c>
      <c r="O487" s="14">
        <f>IF(L487&gt;1,INDEX(挂机升级突破!$BG$49:$BG$69,卡牌消耗!L487),"")</f>
        <v>0</v>
      </c>
      <c r="P487" s="14" t="s">
        <v>254</v>
      </c>
      <c r="Q487" s="14">
        <f>ROUND(INDEX(挂机升级突破!$AT$65:$BA$85,卡牌消耗!$L487,MATCH(卡牌消耗!P487,挂机升级突破!$AT$63:$BC$63,0))*INDEX($B$5:$F$5,K487)/5,0)*5</f>
        <v>0</v>
      </c>
      <c r="R487" s="14" t="s">
        <v>806</v>
      </c>
      <c r="S487" s="14">
        <f>ROUND(INDEX(挂机升级突破!$AT$65:$BC$85,L487,MATCH(R487,挂机升级突破!$AT$63:$BC$63,0))*INDEX($B$5:$F$5,K487)/5,0)*5</f>
        <v>0</v>
      </c>
      <c r="T487" s="14" t="str">
        <f>IF(INDEX(挂机升级突破!$AS$65:$AS$85,卡牌消耗!L487)&gt;0,"灵玉","")</f>
        <v/>
      </c>
      <c r="U487" s="14" t="str">
        <f>IF(INDEX(挂机升级突破!$AS$65:$AS$85,卡牌消耗!L487)&gt;0,INDEX(挂机升级突破!$BD$80:$BD$85,卡牌消耗!L487),"")</f>
        <v/>
      </c>
    </row>
    <row r="488" spans="9:21" ht="16.5" x14ac:dyDescent="0.2">
      <c r="I488" s="98">
        <v>451</v>
      </c>
      <c r="J488" s="14">
        <f t="shared" si="103"/>
        <v>1102050</v>
      </c>
      <c r="K488" s="14">
        <f t="shared" si="104"/>
        <v>2</v>
      </c>
      <c r="L488" s="14">
        <f t="shared" si="105"/>
        <v>10</v>
      </c>
      <c r="M488" s="14" t="str">
        <f t="shared" si="106"/>
        <v>蓝</v>
      </c>
      <c r="N488" s="14" t="str">
        <f t="shared" si="102"/>
        <v>金币</v>
      </c>
      <c r="O488" s="14">
        <f>IF(L488&gt;1,INDEX(挂机升级突破!$BG$49:$BG$69,卡牌消耗!L488),"")</f>
        <v>0</v>
      </c>
      <c r="P488" s="14" t="s">
        <v>254</v>
      </c>
      <c r="Q488" s="14">
        <f>ROUND(INDEX(挂机升级突破!$AT$65:$BA$85,卡牌消耗!$L488,MATCH(卡牌消耗!P488,挂机升级突破!$AT$63:$BC$63,0))*INDEX($B$5:$F$5,K488)/5,0)*5</f>
        <v>0</v>
      </c>
      <c r="R488" s="14" t="s">
        <v>806</v>
      </c>
      <c r="S488" s="14">
        <f>ROUND(INDEX(挂机升级突破!$AT$65:$BC$85,L488,MATCH(R488,挂机升级突破!$AT$63:$BC$63,0))*INDEX($B$5:$F$5,K488)/5,0)*5</f>
        <v>0</v>
      </c>
      <c r="T488" s="14" t="str">
        <f>IF(INDEX(挂机升级突破!$AS$65:$AS$85,卡牌消耗!L488)&gt;0,"灵玉","")</f>
        <v/>
      </c>
      <c r="U488" s="14" t="str">
        <f>IF(INDEX(挂机升级突破!$AS$65:$AS$85,卡牌消耗!L488)&gt;0,INDEX(挂机升级突破!$BD$80:$BD$85,卡牌消耗!L488),"")</f>
        <v/>
      </c>
    </row>
    <row r="489" spans="9:21" ht="16.5" x14ac:dyDescent="0.2">
      <c r="I489" s="98">
        <v>452</v>
      </c>
      <c r="J489" s="14">
        <f t="shared" si="103"/>
        <v>1102050</v>
      </c>
      <c r="K489" s="14">
        <f t="shared" si="104"/>
        <v>2</v>
      </c>
      <c r="L489" s="14">
        <f t="shared" si="105"/>
        <v>11</v>
      </c>
      <c r="M489" s="14" t="str">
        <f t="shared" si="106"/>
        <v>蓝</v>
      </c>
      <c r="N489" s="14" t="str">
        <f t="shared" si="102"/>
        <v>金币</v>
      </c>
      <c r="O489" s="14">
        <f>IF(L489&gt;1,INDEX(挂机升级突破!$BG$49:$BG$69,卡牌消耗!L489),"")</f>
        <v>0</v>
      </c>
      <c r="P489" s="14" t="s">
        <v>255</v>
      </c>
      <c r="Q489" s="14">
        <f>ROUND(INDEX(挂机升级突破!$AT$65:$BA$85,卡牌消耗!$L489,MATCH(卡牌消耗!P489,挂机升级突破!$AT$63:$BC$63,0))*INDEX($B$5:$F$5,K489)/5,0)*5</f>
        <v>0</v>
      </c>
      <c r="R489" s="14" t="s">
        <v>806</v>
      </c>
      <c r="S489" s="14">
        <f>ROUND(INDEX(挂机升级突破!$AT$65:$BC$85,L489,MATCH(R489,挂机升级突破!$AT$63:$BC$63,0))*INDEX($B$5:$F$5,K489)/5,0)*5</f>
        <v>0</v>
      </c>
      <c r="T489" s="14" t="str">
        <f>IF(INDEX(挂机升级突破!$AS$65:$AS$85,卡牌消耗!L489)&gt;0,"灵玉","")</f>
        <v/>
      </c>
      <c r="U489" s="14" t="str">
        <f>IF(INDEX(挂机升级突破!$AS$65:$AS$85,卡牌消耗!L489)&gt;0,INDEX(挂机升级突破!$BD$80:$BD$85,卡牌消耗!L489),"")</f>
        <v/>
      </c>
    </row>
    <row r="490" spans="9:21" ht="16.5" x14ac:dyDescent="0.2">
      <c r="I490" s="98">
        <v>453</v>
      </c>
      <c r="J490" s="14">
        <f t="shared" si="103"/>
        <v>1102050</v>
      </c>
      <c r="K490" s="14">
        <f t="shared" si="104"/>
        <v>2</v>
      </c>
      <c r="L490" s="14">
        <f t="shared" si="105"/>
        <v>12</v>
      </c>
      <c r="M490" s="14" t="str">
        <f t="shared" si="106"/>
        <v>蓝</v>
      </c>
      <c r="N490" s="14" t="str">
        <f t="shared" si="102"/>
        <v>金币</v>
      </c>
      <c r="O490" s="14">
        <f>IF(L490&gt;1,INDEX(挂机升级突破!$BG$49:$BG$69,卡牌消耗!L490),"")</f>
        <v>0</v>
      </c>
      <c r="P490" s="14" t="s">
        <v>255</v>
      </c>
      <c r="Q490" s="14">
        <f>ROUND(INDEX(挂机升级突破!$AT$65:$BA$85,卡牌消耗!$L490,MATCH(卡牌消耗!P490,挂机升级突破!$AT$63:$BC$63,0))*INDEX($B$5:$F$5,K490)/5,0)*5</f>
        <v>0</v>
      </c>
      <c r="R490" s="14" t="s">
        <v>806</v>
      </c>
      <c r="S490" s="14">
        <f>ROUND(INDEX(挂机升级突破!$AT$65:$BC$85,L490,MATCH(R490,挂机升级突破!$AT$63:$BC$63,0))*INDEX($B$5:$F$5,K490)/5,0)*5</f>
        <v>0</v>
      </c>
      <c r="T490" s="14" t="str">
        <f>IF(INDEX(挂机升级突破!$AS$65:$AS$85,卡牌消耗!L490)&gt;0,"灵玉","")</f>
        <v/>
      </c>
      <c r="U490" s="14" t="str">
        <f>IF(INDEX(挂机升级突破!$AS$65:$AS$85,卡牌消耗!L490)&gt;0,INDEX(挂机升级突破!$BD$80:$BD$85,卡牌消耗!L490),"")</f>
        <v/>
      </c>
    </row>
    <row r="491" spans="9:21" ht="16.5" x14ac:dyDescent="0.2">
      <c r="I491" s="98">
        <v>454</v>
      </c>
      <c r="J491" s="14">
        <f t="shared" si="103"/>
        <v>1102050</v>
      </c>
      <c r="K491" s="14">
        <f t="shared" si="104"/>
        <v>2</v>
      </c>
      <c r="L491" s="14">
        <f t="shared" si="105"/>
        <v>13</v>
      </c>
      <c r="M491" s="14" t="str">
        <f t="shared" si="106"/>
        <v>蓝</v>
      </c>
      <c r="N491" s="14" t="str">
        <f t="shared" si="102"/>
        <v>金币</v>
      </c>
      <c r="O491" s="14">
        <f>IF(L491&gt;1,INDEX(挂机升级突破!$BG$49:$BG$69,卡牌消耗!L491),"")</f>
        <v>0</v>
      </c>
      <c r="P491" s="14" t="s">
        <v>255</v>
      </c>
      <c r="Q491" s="14">
        <f>ROUND(INDEX(挂机升级突破!$AT$65:$BA$85,卡牌消耗!$L491,MATCH(卡牌消耗!P491,挂机升级突破!$AT$63:$BC$63,0))*INDEX($B$5:$F$5,K491)/5,0)*5</f>
        <v>0</v>
      </c>
      <c r="R491" s="14" t="s">
        <v>807</v>
      </c>
      <c r="S491" s="14">
        <f>ROUND(INDEX(挂机升级突破!$AT$65:$BC$85,L491,MATCH(R491,挂机升级突破!$AT$63:$BC$63,0))*INDEX($B$5:$F$5,K491)/5,0)*5</f>
        <v>0</v>
      </c>
      <c r="T491" s="14" t="str">
        <f>IF(INDEX(挂机升级突破!$AS$65:$AS$85,卡牌消耗!L491)&gt;0,"灵玉","")</f>
        <v/>
      </c>
      <c r="U491" s="14" t="str">
        <f>IF(INDEX(挂机升级突破!$AS$65:$AS$85,卡牌消耗!L491)&gt;0,INDEX(挂机升级突破!$BD$80:$BD$85,卡牌消耗!L491),"")</f>
        <v/>
      </c>
    </row>
    <row r="492" spans="9:21" ht="16.5" x14ac:dyDescent="0.2">
      <c r="I492" s="98">
        <v>455</v>
      </c>
      <c r="J492" s="14">
        <f t="shared" si="103"/>
        <v>1102050</v>
      </c>
      <c r="K492" s="14">
        <f t="shared" si="104"/>
        <v>2</v>
      </c>
      <c r="L492" s="14">
        <f t="shared" si="105"/>
        <v>14</v>
      </c>
      <c r="M492" s="14" t="str">
        <f t="shared" si="106"/>
        <v>蓝</v>
      </c>
      <c r="N492" s="14" t="str">
        <f t="shared" si="102"/>
        <v>金币</v>
      </c>
      <c r="O492" s="14">
        <f>IF(L492&gt;1,INDEX(挂机升级突破!$BG$49:$BG$69,卡牌消耗!L492),"")</f>
        <v>0</v>
      </c>
      <c r="P492" s="14" t="s">
        <v>255</v>
      </c>
      <c r="Q492" s="14">
        <f>ROUND(INDEX(挂机升级突破!$AT$65:$BA$85,卡牌消耗!$L492,MATCH(卡牌消耗!P492,挂机升级突破!$AT$63:$BC$63,0))*INDEX($B$5:$F$5,K492)/5,0)*5</f>
        <v>0</v>
      </c>
      <c r="R492" s="14" t="s">
        <v>807</v>
      </c>
      <c r="S492" s="14">
        <f>ROUND(INDEX(挂机升级突破!$AT$65:$BC$85,L492,MATCH(R492,挂机升级突破!$AT$63:$BC$63,0))*INDEX($B$5:$F$5,K492)/5,0)*5</f>
        <v>0</v>
      </c>
      <c r="T492" s="14" t="str">
        <f>IF(INDEX(挂机升级突破!$AS$65:$AS$85,卡牌消耗!L492)&gt;0,"灵玉","")</f>
        <v/>
      </c>
      <c r="U492" s="14" t="str">
        <f>IF(INDEX(挂机升级突破!$AS$65:$AS$85,卡牌消耗!L492)&gt;0,INDEX(挂机升级突破!$BD$80:$BD$85,卡牌消耗!L492),"")</f>
        <v/>
      </c>
    </row>
    <row r="493" spans="9:21" ht="16.5" x14ac:dyDescent="0.2">
      <c r="I493" s="98">
        <v>456</v>
      </c>
      <c r="J493" s="14">
        <f t="shared" si="103"/>
        <v>1102050</v>
      </c>
      <c r="K493" s="14">
        <f t="shared" si="104"/>
        <v>2</v>
      </c>
      <c r="L493" s="14">
        <f t="shared" si="105"/>
        <v>15</v>
      </c>
      <c r="M493" s="14" t="str">
        <f t="shared" si="106"/>
        <v>蓝</v>
      </c>
      <c r="N493" s="14" t="str">
        <f t="shared" si="102"/>
        <v>金币</v>
      </c>
      <c r="O493" s="14">
        <f>IF(L493&gt;1,INDEX(挂机升级突破!$BG$49:$BG$69,卡牌消耗!L493),"")</f>
        <v>0</v>
      </c>
      <c r="P493" s="14" t="s">
        <v>255</v>
      </c>
      <c r="Q493" s="14">
        <f>ROUND(INDEX(挂机升级突破!$AT$65:$BA$85,卡牌消耗!$L493,MATCH(卡牌消耗!P493,挂机升级突破!$AT$63:$BC$63,0))*INDEX($B$5:$F$5,K493)/5,0)*5</f>
        <v>0</v>
      </c>
      <c r="R493" s="14" t="s">
        <v>807</v>
      </c>
      <c r="S493" s="14">
        <f>ROUND(INDEX(挂机升级突破!$AT$65:$BC$85,L493,MATCH(R493,挂机升级突破!$AT$63:$BC$63,0))*INDEX($B$5:$F$5,K493)/5,0)*5</f>
        <v>0</v>
      </c>
      <c r="T493" s="14" t="str">
        <f>IF(INDEX(挂机升级突破!$AS$65:$AS$85,卡牌消耗!L493)&gt;0,"灵玉","")</f>
        <v/>
      </c>
      <c r="U493" s="14" t="str">
        <f>IF(INDEX(挂机升级突破!$AS$65:$AS$85,卡牌消耗!L493)&gt;0,INDEX(挂机升级突破!$BD$80:$BD$85,卡牌消耗!L493),"")</f>
        <v/>
      </c>
    </row>
    <row r="494" spans="9:21" ht="16.5" x14ac:dyDescent="0.2">
      <c r="I494" s="98">
        <v>457</v>
      </c>
      <c r="J494" s="14">
        <f t="shared" si="103"/>
        <v>1102050</v>
      </c>
      <c r="K494" s="14">
        <f t="shared" si="104"/>
        <v>2</v>
      </c>
      <c r="L494" s="14">
        <f t="shared" si="105"/>
        <v>16</v>
      </c>
      <c r="M494" s="14" t="str">
        <f t="shared" si="106"/>
        <v>蓝</v>
      </c>
      <c r="N494" s="14" t="str">
        <f t="shared" si="102"/>
        <v>金币</v>
      </c>
      <c r="O494" s="14">
        <f>IF(L494&gt;1,INDEX(挂机升级突破!$BG$49:$BG$69,卡牌消耗!L494),"")</f>
        <v>0</v>
      </c>
      <c r="P494" s="14" t="str">
        <f>IF(L494&gt;1,INDEX(价值概述!$A$4:$A$8,INDEX(挂机升级突破!$AQ$65:$AQ$85,卡牌消耗!L494)),"")</f>
        <v>紫色基础材料</v>
      </c>
      <c r="Q494" s="14">
        <f>ROUND(INDEX(挂机升级突破!$AT$65:$BA$85,卡牌消耗!$L494,MATCH(卡牌消耗!P494,挂机升级突破!$AT$63:$BC$63,0))*INDEX($B$5:$F$5,K494)/5,0)*5</f>
        <v>15</v>
      </c>
      <c r="R494" s="14" t="s">
        <v>807</v>
      </c>
      <c r="S494" s="14">
        <f>ROUND(INDEX(挂机升级突破!$AT$65:$BC$85,L494,MATCH(R494,挂机升级突破!$AT$63:$BC$63,0))*INDEX($B$5:$F$5,K494)/5,0)*5</f>
        <v>0</v>
      </c>
      <c r="T494" s="14" t="str">
        <f>IF(INDEX(挂机升级突破!$AS$65:$AS$85,卡牌消耗!L494)&gt;0,"灵玉","")</f>
        <v/>
      </c>
      <c r="U494" s="14" t="str">
        <f>IF(INDEX(挂机升级突破!$AS$65:$AS$85,卡牌消耗!L494)&gt;0,INDEX(挂机升级突破!$BD$80:$BD$85,卡牌消耗!L494),"")</f>
        <v/>
      </c>
    </row>
    <row r="495" spans="9:21" ht="16.5" x14ac:dyDescent="0.2">
      <c r="I495" s="98">
        <v>458</v>
      </c>
      <c r="J495" s="14">
        <f t="shared" si="103"/>
        <v>1102050</v>
      </c>
      <c r="K495" s="14">
        <f t="shared" si="104"/>
        <v>2</v>
      </c>
      <c r="L495" s="14">
        <f t="shared" si="105"/>
        <v>17</v>
      </c>
      <c r="M495" s="14" t="str">
        <f t="shared" si="106"/>
        <v>蓝</v>
      </c>
      <c r="N495" s="14" t="str">
        <f t="shared" si="102"/>
        <v>金币</v>
      </c>
      <c r="O495" s="14">
        <f>IF(L495&gt;1,INDEX(挂机升级突破!$BG$49:$BG$69,卡牌消耗!L495),"")</f>
        <v>0</v>
      </c>
      <c r="P495" s="14" t="str">
        <f>IF(L495&gt;1,INDEX(价值概述!$A$4:$A$8,INDEX(挂机升级突破!$AQ$65:$AQ$85,卡牌消耗!L495)),"")</f>
        <v>紫色基础材料</v>
      </c>
      <c r="Q495" s="14">
        <f>ROUND(INDEX(挂机升级突破!$AT$65:$BA$85,卡牌消耗!$L495,MATCH(卡牌消耗!P495,挂机升级突破!$AT$63:$BC$63,0))*INDEX($B$5:$F$5,K495)/5,0)*5</f>
        <v>30</v>
      </c>
      <c r="R495" s="14" t="s">
        <v>838</v>
      </c>
      <c r="S495" s="14">
        <f>ROUND(INDEX(挂机升级突破!$AT$65:$BC$85,L495,MATCH(R495,挂机升级突破!$AT$63:$BC$63,0))*INDEX($B$5:$F$5,K495)/5,0)*5</f>
        <v>0</v>
      </c>
      <c r="T495" s="14" t="s">
        <v>836</v>
      </c>
      <c r="U495" s="14">
        <f>ROUND(INDEX(挂机升级突破!$AT$65:$BC$85,L495,MATCH(T495,挂机升级突破!$AT$63:$BC$63,0))*INDEX($B$5:$F$5,K495)/5,0)*5</f>
        <v>0</v>
      </c>
    </row>
    <row r="496" spans="9:21" ht="16.5" x14ac:dyDescent="0.2">
      <c r="I496" s="98">
        <v>459</v>
      </c>
      <c r="J496" s="14">
        <f t="shared" si="103"/>
        <v>1102050</v>
      </c>
      <c r="K496" s="14">
        <f t="shared" si="104"/>
        <v>2</v>
      </c>
      <c r="L496" s="14">
        <f t="shared" si="105"/>
        <v>18</v>
      </c>
      <c r="M496" s="14" t="str">
        <f t="shared" si="106"/>
        <v>蓝</v>
      </c>
      <c r="N496" s="14" t="str">
        <f t="shared" si="102"/>
        <v>金币</v>
      </c>
      <c r="O496" s="14">
        <f>IF(L496&gt;1,INDEX(挂机升级突破!$BG$49:$BG$69,卡牌消耗!L496),"")</f>
        <v>0</v>
      </c>
      <c r="P496" s="14" t="str">
        <f>IF(L496&gt;1,INDEX(价值概述!$A$4:$A$8,INDEX(挂机升级突破!$AQ$65:$AQ$85,卡牌消耗!L496)),"")</f>
        <v>紫色基础材料</v>
      </c>
      <c r="Q496" s="14">
        <f>ROUND(INDEX(挂机升级突破!$AT$65:$BA$85,卡牌消耗!$L496,MATCH(卡牌消耗!P496,挂机升级突破!$AT$63:$BC$63,0))*INDEX($B$5:$F$5,K496)/5,0)*5</f>
        <v>30</v>
      </c>
      <c r="R496" s="14" t="s">
        <v>835</v>
      </c>
      <c r="S496" s="14">
        <f>ROUND(INDEX(挂机升级突破!$AT$65:$BC$85,L496,MATCH(R496,挂机升级突破!$AT$63:$BC$63,0))*INDEX($B$5:$F$5,K496)/5,0)*5</f>
        <v>0</v>
      </c>
      <c r="T496" s="14" t="s">
        <v>836</v>
      </c>
      <c r="U496" s="14">
        <f>ROUND(INDEX(挂机升级突破!$AT$65:$BC$85,L496,MATCH(T496,挂机升级突破!$AT$63:$BC$63,0))*INDEX($B$5:$F$5,K496)/5,0)*5</f>
        <v>0</v>
      </c>
    </row>
    <row r="497" spans="9:21" ht="16.5" x14ac:dyDescent="0.2">
      <c r="I497" s="98">
        <v>460</v>
      </c>
      <c r="J497" s="14">
        <f t="shared" si="103"/>
        <v>1102050</v>
      </c>
      <c r="K497" s="14">
        <f t="shared" si="104"/>
        <v>2</v>
      </c>
      <c r="L497" s="14">
        <f t="shared" si="105"/>
        <v>19</v>
      </c>
      <c r="M497" s="14" t="str">
        <f t="shared" si="106"/>
        <v>蓝</v>
      </c>
      <c r="N497" s="14" t="str">
        <f t="shared" si="102"/>
        <v>金币</v>
      </c>
      <c r="O497" s="14">
        <f>IF(L497&gt;1,INDEX(挂机升级突破!$BG$49:$BG$69,卡牌消耗!L497),"")</f>
        <v>0</v>
      </c>
      <c r="P497" s="14" t="str">
        <f>IF(L497&gt;1,INDEX(价值概述!$A$4:$A$8,INDEX(挂机升级突破!$AQ$65:$AQ$85,卡牌消耗!L497)),"")</f>
        <v>紫色基础材料</v>
      </c>
      <c r="Q497" s="14">
        <f>ROUND(INDEX(挂机升级突破!$AT$65:$BA$85,卡牌消耗!$L497,MATCH(卡牌消耗!P497,挂机升级突破!$AT$63:$BC$63,0))*INDEX($B$5:$F$5,K497)/5,0)*5</f>
        <v>30</v>
      </c>
      <c r="R497" s="14" t="s">
        <v>835</v>
      </c>
      <c r="S497" s="14">
        <f>ROUND(INDEX(挂机升级突破!$AT$65:$BC$85,L497,MATCH(R497,挂机升级突破!$AT$63:$BC$63,0))*INDEX($B$5:$F$5,K497)/5,0)*5</f>
        <v>0</v>
      </c>
      <c r="T497" s="14" t="s">
        <v>836</v>
      </c>
      <c r="U497" s="14">
        <f>ROUND(INDEX(挂机升级突破!$AT$65:$BC$85,L497,MATCH(T497,挂机升级突破!$AT$63:$BC$63,0))*INDEX($B$5:$F$5,K497)/5,0)*5</f>
        <v>0</v>
      </c>
    </row>
    <row r="498" spans="9:21" ht="16.5" x14ac:dyDescent="0.2">
      <c r="I498" s="98">
        <v>461</v>
      </c>
      <c r="J498" s="14">
        <f t="shared" si="103"/>
        <v>1102050</v>
      </c>
      <c r="K498" s="14">
        <f t="shared" si="104"/>
        <v>2</v>
      </c>
      <c r="L498" s="14">
        <f t="shared" si="105"/>
        <v>20</v>
      </c>
      <c r="M498" s="14" t="str">
        <f t="shared" si="106"/>
        <v>蓝</v>
      </c>
      <c r="N498" s="14" t="str">
        <f t="shared" si="102"/>
        <v>金币</v>
      </c>
      <c r="O498" s="14">
        <f>IF(L498&gt;1,INDEX(挂机升级突破!$BG$49:$BG$69,卡牌消耗!L498),"")</f>
        <v>0</v>
      </c>
      <c r="P498" s="14" t="str">
        <f>IF(L498&gt;1,INDEX(价值概述!$A$4:$A$8,INDEX(挂机升级突破!$AQ$65:$AQ$85,卡牌消耗!L498)),"")</f>
        <v>紫色基础材料</v>
      </c>
      <c r="Q498" s="14">
        <f>ROUND(INDEX(挂机升级突破!$AT$65:$BA$85,卡牌消耗!$L498,MATCH(卡牌消耗!P498,挂机升级突破!$AT$63:$BC$63,0))*INDEX($B$5:$F$5,K498)/5,0)*5</f>
        <v>45</v>
      </c>
      <c r="R498" s="14" t="s">
        <v>835</v>
      </c>
      <c r="S498" s="14">
        <f>ROUND(INDEX(挂机升级突破!$AT$65:$BC$85,L498,MATCH(R498,挂机升级突破!$AT$63:$BC$63,0))*INDEX($B$5:$F$5,K498)/5,0)*5</f>
        <v>0</v>
      </c>
      <c r="T498" s="14" t="s">
        <v>836</v>
      </c>
      <c r="U498" s="14">
        <f>ROUND(INDEX(挂机升级突破!$AT$65:$BC$85,L498,MATCH(T498,挂机升级突破!$AT$63:$BC$63,0))*INDEX($B$5:$F$5,K498)/5,0)*5</f>
        <v>0</v>
      </c>
    </row>
    <row r="499" spans="9:21" ht="16.5" x14ac:dyDescent="0.2">
      <c r="I499" s="98">
        <v>462</v>
      </c>
      <c r="J499" s="14">
        <f t="shared" si="103"/>
        <v>1102050</v>
      </c>
      <c r="K499" s="14">
        <f t="shared" si="104"/>
        <v>2</v>
      </c>
      <c r="L499" s="14">
        <f t="shared" si="105"/>
        <v>21</v>
      </c>
      <c r="M499" s="14" t="str">
        <f t="shared" si="106"/>
        <v>蓝</v>
      </c>
      <c r="N499" s="14" t="str">
        <f t="shared" si="102"/>
        <v>金币</v>
      </c>
      <c r="O499" s="14">
        <f>IF(L499&gt;1,INDEX(挂机升级突破!$BG$49:$BG$69,卡牌消耗!L499),"")</f>
        <v>0</v>
      </c>
      <c r="P499" s="14" t="str">
        <f>IF(L499&gt;1,INDEX(价值概述!$A$4:$A$8,INDEX(挂机升级突破!$AQ$65:$AQ$85,卡牌消耗!L499)),"")</f>
        <v>紫色基础材料</v>
      </c>
      <c r="Q499" s="14">
        <f>ROUND(INDEX(挂机升级突破!$AT$65:$BA$85,卡牌消耗!$L499,MATCH(卡牌消耗!P499,挂机升级突破!$AT$63:$BC$63,0))*INDEX($B$5:$F$5,K499)/5,0)*5</f>
        <v>45</v>
      </c>
      <c r="R499" s="14" t="s">
        <v>835</v>
      </c>
      <c r="S499" s="14">
        <f>ROUND(INDEX(挂机升级突破!$AT$65:$BC$85,L499,MATCH(R499,挂机升级突破!$AT$63:$BC$63,0))*INDEX($B$5:$F$5,K499)/5,0)*5</f>
        <v>0</v>
      </c>
      <c r="T499" s="14" t="s">
        <v>836</v>
      </c>
      <c r="U499" s="14">
        <f>ROUND(INDEX(挂机升级突破!$AT$65:$BC$85,L499,MATCH(T499,挂机升级突破!$AT$63:$BC$63,0))*INDEX($B$5:$F$5,K499)/5,0)*5</f>
        <v>0</v>
      </c>
    </row>
    <row r="500" spans="9:21" x14ac:dyDescent="0.2">
      <c r="I500" s="15"/>
      <c r="J500" s="15"/>
      <c r="K500" s="15"/>
      <c r="L500" s="15"/>
      <c r="M500" s="15"/>
      <c r="N500" s="15"/>
    </row>
    <row r="501" spans="9:21" x14ac:dyDescent="0.2">
      <c r="I501" s="15"/>
      <c r="J501" s="15"/>
      <c r="K501" s="15"/>
      <c r="L501" s="15"/>
      <c r="M501" s="15"/>
      <c r="N501" s="15"/>
    </row>
    <row r="502" spans="9:21" x14ac:dyDescent="0.2">
      <c r="I502" s="15"/>
      <c r="J502" s="15"/>
      <c r="K502" s="15"/>
      <c r="L502" s="15"/>
      <c r="M502" s="15"/>
      <c r="N502" s="15"/>
    </row>
    <row r="503" spans="9:21" x14ac:dyDescent="0.2">
      <c r="I503" s="15"/>
      <c r="J503" s="15"/>
      <c r="K503" s="15"/>
      <c r="L503" s="15"/>
      <c r="M503" s="15"/>
      <c r="N503" s="15"/>
    </row>
    <row r="504" spans="9:21" x14ac:dyDescent="0.2">
      <c r="I504" s="15"/>
      <c r="J504" s="15"/>
      <c r="K504" s="15"/>
      <c r="L504" s="15"/>
      <c r="M504" s="15"/>
      <c r="N504" s="15"/>
    </row>
    <row r="505" spans="9:21" x14ac:dyDescent="0.2">
      <c r="I505" s="15"/>
      <c r="J505" s="15"/>
      <c r="K505" s="15"/>
      <c r="L505" s="15"/>
      <c r="M505" s="15"/>
      <c r="N505" s="15"/>
    </row>
    <row r="506" spans="9:21" x14ac:dyDescent="0.2">
      <c r="I506" s="15"/>
      <c r="J506" s="15"/>
      <c r="K506" s="15"/>
      <c r="L506" s="15"/>
      <c r="M506" s="15"/>
      <c r="N506" s="15"/>
    </row>
    <row r="507" spans="9:21" x14ac:dyDescent="0.2">
      <c r="I507" s="15"/>
      <c r="J507" s="15"/>
      <c r="K507" s="15"/>
      <c r="L507" s="15"/>
      <c r="M507" s="15"/>
      <c r="N507" s="15"/>
    </row>
  </sheetData>
  <mergeCells count="6">
    <mergeCell ref="I36:U36"/>
    <mergeCell ref="AF3:AP3"/>
    <mergeCell ref="A3:F3"/>
    <mergeCell ref="W36:AD36"/>
    <mergeCell ref="M3:Q3"/>
    <mergeCell ref="M11:Q1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213"/>
  <sheetViews>
    <sheetView workbookViewId="0">
      <selection activeCell="M26" sqref="M26"/>
    </sheetView>
  </sheetViews>
  <sheetFormatPr defaultRowHeight="14.25" x14ac:dyDescent="0.2"/>
  <cols>
    <col min="2" max="2" width="10.125" customWidth="1"/>
    <col min="3" max="3" width="12.5" customWidth="1"/>
    <col min="4" max="4" width="10.625" customWidth="1"/>
    <col min="5" max="5" width="10.875" customWidth="1"/>
    <col min="6" max="6" width="13.875" bestFit="1" customWidth="1"/>
    <col min="7" max="7" width="10.75" customWidth="1"/>
    <col min="8" max="8" width="11.125" customWidth="1"/>
    <col min="9" max="9" width="9.5" customWidth="1"/>
    <col min="10" max="10" width="7.25" customWidth="1"/>
    <col min="11" max="11" width="9.375" customWidth="1"/>
    <col min="12" max="12" width="10.375" customWidth="1"/>
    <col min="13" max="13" width="11.125" customWidth="1"/>
    <col min="14" max="14" width="13.875" customWidth="1"/>
    <col min="15" max="15" width="10.25" customWidth="1"/>
    <col min="16" max="16" width="9.625" customWidth="1"/>
    <col min="17" max="17" width="11.125" customWidth="1"/>
    <col min="18" max="18" width="11.375" customWidth="1"/>
    <col min="19" max="19" width="12" customWidth="1"/>
    <col min="20" max="20" width="13" customWidth="1"/>
    <col min="21" max="21" width="12.375" customWidth="1"/>
    <col min="22" max="22" width="7" customWidth="1"/>
    <col min="23" max="27" width="13.875" customWidth="1"/>
    <col min="28" max="30" width="13.875" bestFit="1" customWidth="1"/>
    <col min="31" max="31" width="14" bestFit="1" customWidth="1"/>
    <col min="33" max="33" width="8.75" customWidth="1"/>
    <col min="34" max="34" width="9" customWidth="1"/>
    <col min="35" max="35" width="7.875" customWidth="1"/>
    <col min="40" max="40" width="10.375" customWidth="1"/>
    <col min="42" max="42" width="18.125" customWidth="1"/>
    <col min="43" max="43" width="11.625" customWidth="1"/>
    <col min="44" max="44" width="12.75" customWidth="1"/>
    <col min="45" max="46" width="14.625" customWidth="1"/>
    <col min="47" max="47" width="12.25" customWidth="1"/>
    <col min="54" max="58" width="9.125" customWidth="1"/>
    <col min="59" max="59" width="8.5" customWidth="1"/>
    <col min="61" max="61" width="9.625" bestFit="1" customWidth="1"/>
  </cols>
  <sheetData>
    <row r="2" spans="1:72" ht="17.25" x14ac:dyDescent="0.2">
      <c r="L2" s="65" t="s">
        <v>594</v>
      </c>
      <c r="M2" s="14">
        <f>SUMPRODUCT(K4:K7,M4:M7)*SUM(Q4:Q21)</f>
        <v>843200</v>
      </c>
      <c r="O2" s="65" t="s">
        <v>615</v>
      </c>
      <c r="P2" s="14">
        <f>SUMPRODUCT(K4:K7,L4:L7)+2</f>
        <v>250</v>
      </c>
      <c r="W2">
        <f>L4/P2</f>
        <v>4.0000000000000001E-3</v>
      </c>
      <c r="X2">
        <f>L5/P2</f>
        <v>1.2E-2</v>
      </c>
      <c r="Y2">
        <f>L6/P2</f>
        <v>2.8000000000000001E-2</v>
      </c>
      <c r="Z2">
        <f>L7/P2</f>
        <v>0.06</v>
      </c>
      <c r="AX2" s="12" t="s">
        <v>439</v>
      </c>
      <c r="AY2" s="12" t="s">
        <v>440</v>
      </c>
      <c r="AZ2" s="12" t="s">
        <v>441</v>
      </c>
      <c r="BA2" s="12" t="s">
        <v>484</v>
      </c>
      <c r="BB2" s="12" t="s">
        <v>443</v>
      </c>
      <c r="BC2" s="12" t="s">
        <v>444</v>
      </c>
      <c r="BD2" s="12" t="s">
        <v>445</v>
      </c>
      <c r="BE2" s="15"/>
      <c r="BF2" s="23" t="s">
        <v>441</v>
      </c>
      <c r="BG2" s="23" t="s">
        <v>442</v>
      </c>
    </row>
    <row r="3" spans="1:72" ht="17.25" x14ac:dyDescent="0.2">
      <c r="A3" s="12" t="s">
        <v>405</v>
      </c>
      <c r="B3" s="12" t="s">
        <v>403</v>
      </c>
      <c r="C3" s="12" t="s">
        <v>404</v>
      </c>
      <c r="E3" s="12" t="s">
        <v>406</v>
      </c>
      <c r="F3" s="12" t="s">
        <v>404</v>
      </c>
      <c r="G3" s="12" t="s">
        <v>410</v>
      </c>
      <c r="I3" s="12" t="s">
        <v>595</v>
      </c>
      <c r="J3" s="12" t="s">
        <v>596</v>
      </c>
      <c r="K3" s="12" t="s">
        <v>597</v>
      </c>
      <c r="L3" s="12" t="s">
        <v>598</v>
      </c>
      <c r="M3" s="53" t="s">
        <v>599</v>
      </c>
      <c r="O3" s="12" t="s">
        <v>604</v>
      </c>
      <c r="P3" s="12" t="s">
        <v>605</v>
      </c>
      <c r="Q3" s="12" t="s">
        <v>606</v>
      </c>
      <c r="R3" s="12" t="s">
        <v>607</v>
      </c>
      <c r="S3" s="12" t="s">
        <v>74</v>
      </c>
      <c r="T3" s="12" t="s">
        <v>608</v>
      </c>
      <c r="U3" s="12" t="s">
        <v>609</v>
      </c>
      <c r="V3" s="12" t="s">
        <v>610</v>
      </c>
      <c r="W3" s="12" t="s">
        <v>611</v>
      </c>
      <c r="X3" s="12" t="s">
        <v>612</v>
      </c>
      <c r="Y3" s="12" t="s">
        <v>613</v>
      </c>
      <c r="Z3" s="12" t="s">
        <v>614</v>
      </c>
      <c r="AB3" s="23" t="s">
        <v>524</v>
      </c>
      <c r="AC3" s="23" t="s">
        <v>587</v>
      </c>
      <c r="AD3" s="23" t="s">
        <v>588</v>
      </c>
      <c r="AE3" s="23" t="s">
        <v>589</v>
      </c>
      <c r="AF3" s="23" t="s">
        <v>583</v>
      </c>
      <c r="AG3" s="23" t="s">
        <v>590</v>
      </c>
      <c r="AH3" s="23" t="s">
        <v>591</v>
      </c>
      <c r="AK3" s="12" t="s">
        <v>33</v>
      </c>
      <c r="AL3" s="12" t="s">
        <v>592</v>
      </c>
      <c r="AM3" s="12" t="s">
        <v>593</v>
      </c>
      <c r="AN3" s="12" t="s">
        <v>203</v>
      </c>
      <c r="AO3" s="12" t="s">
        <v>37</v>
      </c>
      <c r="AP3" s="12" t="s">
        <v>411</v>
      </c>
      <c r="AQ3" s="12" t="s">
        <v>412</v>
      </c>
      <c r="AR3" s="12" t="s">
        <v>413</v>
      </c>
      <c r="AS3" s="12" t="s">
        <v>414</v>
      </c>
      <c r="AT3" s="12" t="s">
        <v>427</v>
      </c>
      <c r="AU3" s="12" t="s">
        <v>428</v>
      </c>
      <c r="AX3" s="56">
        <v>1</v>
      </c>
      <c r="AY3" s="56">
        <v>20</v>
      </c>
      <c r="AZ3" s="56">
        <v>2</v>
      </c>
      <c r="BA3" s="58">
        <f>AY3*AZ3</f>
        <v>40</v>
      </c>
      <c r="BB3" s="56">
        <f>1/AY3</f>
        <v>0.05</v>
      </c>
      <c r="BC3" s="56">
        <f>SUMPRODUCT(BB3:BB9,AZ3:AZ9)</f>
        <v>0.4238095238095238</v>
      </c>
      <c r="BD3" s="56">
        <f>BB3/$BC$3</f>
        <v>0.11797752808988765</v>
      </c>
      <c r="BF3" s="56">
        <v>1</v>
      </c>
      <c r="BG3" s="19">
        <v>0.5</v>
      </c>
    </row>
    <row r="4" spans="1:72" ht="16.5" x14ac:dyDescent="0.2">
      <c r="A4" s="54">
        <v>1</v>
      </c>
      <c r="B4" s="54">
        <v>0</v>
      </c>
      <c r="C4" s="54">
        <v>0</v>
      </c>
      <c r="E4" s="14">
        <v>0</v>
      </c>
      <c r="F4" s="14">
        <v>0</v>
      </c>
      <c r="G4" s="14"/>
      <c r="I4" s="64" t="s">
        <v>600</v>
      </c>
      <c r="J4" s="64">
        <v>1</v>
      </c>
      <c r="K4" s="64">
        <v>7</v>
      </c>
      <c r="L4" s="64">
        <v>1</v>
      </c>
      <c r="M4" s="64">
        <v>40</v>
      </c>
      <c r="O4" s="64">
        <v>1</v>
      </c>
      <c r="P4" s="64">
        <v>0</v>
      </c>
      <c r="Q4" s="64">
        <v>1</v>
      </c>
      <c r="R4" s="64">
        <v>1</v>
      </c>
      <c r="S4" s="14">
        <v>0</v>
      </c>
      <c r="T4" s="64">
        <f>SUMIFS(芦花古楼!$BH$6:$BH$505,芦花古楼!$BB$6:$BB$505,"&lt;="&amp;神器!S4)</f>
        <v>0</v>
      </c>
      <c r="U4" s="64"/>
      <c r="V4" s="64"/>
      <c r="W4" s="64"/>
      <c r="X4" s="64"/>
      <c r="Y4" s="64"/>
      <c r="Z4" s="64"/>
      <c r="AB4" s="64">
        <v>0</v>
      </c>
      <c r="AC4" s="64">
        <v>0</v>
      </c>
      <c r="AD4" s="64">
        <v>0</v>
      </c>
      <c r="AE4" s="64">
        <v>0</v>
      </c>
      <c r="AF4" s="64">
        <v>0</v>
      </c>
      <c r="AG4" s="64">
        <v>0</v>
      </c>
      <c r="AH4" s="64">
        <v>0</v>
      </c>
      <c r="AK4" s="64">
        <v>1</v>
      </c>
      <c r="AL4" s="14">
        <f>MATCH(AK4-1,$AH$4:$AH$46,1)</f>
        <v>1</v>
      </c>
      <c r="AM4" s="14">
        <f>INDEX($AF$5:$AF$46,AL4)</f>
        <v>1</v>
      </c>
      <c r="AN4" s="14">
        <f>INDEX($AD$5:$AD$46,AL4)</f>
        <v>1606003</v>
      </c>
      <c r="AO4" s="14">
        <f>AK4-INDEX($AH$4:$AH$46,AL4)</f>
        <v>1</v>
      </c>
      <c r="AP4" s="14" t="str">
        <f>INDEX($AE$5:$AE$46,AL4)</f>
        <v>神器1-1</v>
      </c>
      <c r="AQ4" s="14">
        <f>INDEX($Q$4:$Q$24,AO4)</f>
        <v>1</v>
      </c>
      <c r="AR4" s="14" t="str">
        <f>IF(AO4=1,"","神器低级材料")</f>
        <v/>
      </c>
      <c r="AS4" s="14" t="str">
        <f>IF(AO4=1,"",INDEX($W$4:$Z$24,AO4,AM4))</f>
        <v/>
      </c>
      <c r="AT4" s="14" t="str">
        <f>IF(AO4=1,"","金币")</f>
        <v/>
      </c>
      <c r="AU4" s="14" t="str">
        <f>IF(AO4=1,"",INDEX($F$14:$I$34,AO4,AM4))</f>
        <v/>
      </c>
      <c r="AX4" s="56">
        <v>2</v>
      </c>
      <c r="AY4" s="56">
        <v>30</v>
      </c>
      <c r="AZ4" s="56">
        <v>2</v>
      </c>
      <c r="BA4" s="58">
        <f t="shared" ref="BA4:BA9" si="0">AY4*AZ4</f>
        <v>60</v>
      </c>
      <c r="BB4" s="56">
        <f t="shared" ref="BB4:BB9" si="1">1/AY4</f>
        <v>3.3333333333333333E-2</v>
      </c>
      <c r="BD4" s="56">
        <f t="shared" ref="BD4:BD9" si="2">BB4/$BC$3</f>
        <v>7.8651685393258425E-2</v>
      </c>
      <c r="BF4" s="56">
        <v>2</v>
      </c>
      <c r="BG4" s="19">
        <v>0.3</v>
      </c>
    </row>
    <row r="5" spans="1:72" ht="16.5" x14ac:dyDescent="0.2">
      <c r="A5" s="54">
        <v>40</v>
      </c>
      <c r="B5" s="14" t="str">
        <f>金币总产!A29</f>
        <v>1~40</v>
      </c>
      <c r="C5" s="14">
        <f>金币总产!R29</f>
        <v>31130</v>
      </c>
      <c r="E5" s="14">
        <v>5</v>
      </c>
      <c r="F5" s="14">
        <f>C5+C6/2</f>
        <v>142173.5</v>
      </c>
      <c r="G5" s="14">
        <f>SUMIF($A$14:$A$53,"&lt;="&amp;E5,$B$14:$B$53)</f>
        <v>10</v>
      </c>
      <c r="I5" s="64" t="s">
        <v>601</v>
      </c>
      <c r="J5" s="64">
        <v>2</v>
      </c>
      <c r="K5" s="64">
        <v>15</v>
      </c>
      <c r="L5" s="64">
        <v>3</v>
      </c>
      <c r="M5" s="64">
        <v>120</v>
      </c>
      <c r="O5" s="64">
        <v>2</v>
      </c>
      <c r="P5" s="64">
        <v>2</v>
      </c>
      <c r="Q5" s="64">
        <v>1</v>
      </c>
      <c r="R5" s="64">
        <v>1</v>
      </c>
      <c r="S5" s="14">
        <f>SUM(P$4:P5)</f>
        <v>2</v>
      </c>
      <c r="T5" s="64">
        <f>SUMIFS(芦花古楼!$BH$6:$BH$505,芦花古楼!$BB$6:$BB$505,"&lt;="&amp;神器!S5)</f>
        <v>810</v>
      </c>
      <c r="U5" s="64">
        <f>T5-T4</f>
        <v>810</v>
      </c>
      <c r="V5" s="64">
        <v>5</v>
      </c>
      <c r="W5" s="64">
        <v>5</v>
      </c>
      <c r="X5" s="64">
        <f t="shared" ref="X5:Z20" si="3">INT($U5*X$2/$V5)*$V5</f>
        <v>5</v>
      </c>
      <c r="Y5" s="64">
        <f t="shared" si="3"/>
        <v>20</v>
      </c>
      <c r="Z5" s="64">
        <f t="shared" si="3"/>
        <v>45</v>
      </c>
      <c r="AB5" s="64">
        <v>1</v>
      </c>
      <c r="AC5" s="64">
        <v>101</v>
      </c>
      <c r="AD5" s="64">
        <v>1606003</v>
      </c>
      <c r="AE5" s="64" t="s">
        <v>533</v>
      </c>
      <c r="AF5" s="64">
        <v>1</v>
      </c>
      <c r="AG5" s="64">
        <v>15</v>
      </c>
      <c r="AH5" s="64">
        <f>SUM(AG$5:AG5)</f>
        <v>15</v>
      </c>
      <c r="AK5" s="64">
        <v>2</v>
      </c>
      <c r="AL5" s="14">
        <f t="shared" ref="AL5:AL68" si="4">MATCH(AK5-1,$AH$4:$AH$46,1)</f>
        <v>1</v>
      </c>
      <c r="AM5" s="14">
        <f t="shared" ref="AM5:AM68" si="5">INDEX($AF$5:$AF$46,AL5)</f>
        <v>1</v>
      </c>
      <c r="AN5" s="14">
        <f t="shared" ref="AN5:AN68" si="6">INDEX($AD$5:$AD$46,AL5)</f>
        <v>1606003</v>
      </c>
      <c r="AO5" s="14">
        <f t="shared" ref="AO5:AO68" si="7">AK5-INDEX($AH$4:$AH$46,AL5)</f>
        <v>2</v>
      </c>
      <c r="AP5" s="14" t="str">
        <f t="shared" ref="AP5:AP68" si="8">INDEX($AE$5:$AE$46,AL5)</f>
        <v>神器1-1</v>
      </c>
      <c r="AQ5" s="14">
        <f t="shared" ref="AQ5:AQ68" si="9">INDEX($Q$4:$Q$24,AO5)</f>
        <v>1</v>
      </c>
      <c r="AR5" s="14" t="str">
        <f t="shared" ref="AR5:AR68" si="10">IF(AO5=1,"","神器低级材料")</f>
        <v>神器低级材料</v>
      </c>
      <c r="AS5" s="14">
        <f t="shared" ref="AS5:AS68" si="11">IF(AO5=1,"",INDEX($W$4:$Z$24,AO5,AM5))</f>
        <v>5</v>
      </c>
      <c r="AT5" s="14" t="str">
        <f t="shared" ref="AT5:AT68" si="12">IF(AO5=1,"","金币")</f>
        <v>金币</v>
      </c>
      <c r="AU5" s="14">
        <f t="shared" ref="AU5:AU68" si="13">IF(AO5=1,"",INDEX($F$14:$I$34,AO5,AM5))</f>
        <v>85</v>
      </c>
      <c r="AX5" s="56">
        <v>3</v>
      </c>
      <c r="AY5" s="56">
        <v>50</v>
      </c>
      <c r="AZ5" s="56">
        <v>4</v>
      </c>
      <c r="BA5" s="58">
        <f t="shared" si="0"/>
        <v>200</v>
      </c>
      <c r="BB5" s="56">
        <f t="shared" si="1"/>
        <v>0.02</v>
      </c>
      <c r="BD5" s="56">
        <f t="shared" si="2"/>
        <v>4.7191011235955059E-2</v>
      </c>
      <c r="BF5" s="56">
        <v>3</v>
      </c>
      <c r="BG5" s="19">
        <v>0.2</v>
      </c>
    </row>
    <row r="6" spans="1:72" ht="16.5" x14ac:dyDescent="0.2">
      <c r="A6" s="54">
        <v>80</v>
      </c>
      <c r="B6" s="14" t="str">
        <f>金币总产!A30</f>
        <v>40~80</v>
      </c>
      <c r="C6" s="14">
        <f>金币总产!R30</f>
        <v>222087</v>
      </c>
      <c r="E6" s="14">
        <v>10</v>
      </c>
      <c r="F6" s="14">
        <f>C7+C6/2</f>
        <v>381298.5</v>
      </c>
      <c r="G6" s="14">
        <f>SUMIFS($B$14:$B$53,$A$14:$A$53,"&lt;="&amp;E6,$A$14:$A$53,"&gt;"&amp;E5)</f>
        <v>23</v>
      </c>
      <c r="I6" s="64" t="s">
        <v>602</v>
      </c>
      <c r="J6" s="64">
        <v>3</v>
      </c>
      <c r="K6" s="64">
        <v>13</v>
      </c>
      <c r="L6" s="64">
        <v>7</v>
      </c>
      <c r="M6" s="64">
        <v>280</v>
      </c>
      <c r="O6" s="64">
        <v>3</v>
      </c>
      <c r="P6" s="64">
        <v>3</v>
      </c>
      <c r="Q6" s="64">
        <v>1</v>
      </c>
      <c r="R6" s="64">
        <v>1</v>
      </c>
      <c r="S6" s="14">
        <f>SUM(P$4:P6)</f>
        <v>5</v>
      </c>
      <c r="T6" s="64">
        <f>SUMIFS(芦花古楼!$BH$6:$BH$505,芦花古楼!$BB$6:$BB$505,"&lt;="&amp;神器!S6)</f>
        <v>5130</v>
      </c>
      <c r="U6" s="64">
        <f t="shared" ref="U6:U24" si="14">T6-T5</f>
        <v>4320</v>
      </c>
      <c r="V6" s="64">
        <v>5</v>
      </c>
      <c r="W6" s="64">
        <f t="shared" ref="W6:W24" si="15">INT($U6*W$2/$V6)*$V6</f>
        <v>15</v>
      </c>
      <c r="X6" s="64">
        <f t="shared" si="3"/>
        <v>50</v>
      </c>
      <c r="Y6" s="64">
        <f t="shared" si="3"/>
        <v>120</v>
      </c>
      <c r="Z6" s="64">
        <f t="shared" si="3"/>
        <v>255</v>
      </c>
      <c r="AB6" s="64">
        <v>2</v>
      </c>
      <c r="AC6" s="64">
        <v>101</v>
      </c>
      <c r="AD6" s="64">
        <v>1606004</v>
      </c>
      <c r="AE6" s="64" t="s">
        <v>534</v>
      </c>
      <c r="AF6" s="64">
        <v>1</v>
      </c>
      <c r="AG6" s="64">
        <v>15</v>
      </c>
      <c r="AH6" s="64">
        <f>SUM(AG$5:AG6)</f>
        <v>30</v>
      </c>
      <c r="AK6" s="64">
        <v>3</v>
      </c>
      <c r="AL6" s="14">
        <f t="shared" si="4"/>
        <v>1</v>
      </c>
      <c r="AM6" s="14">
        <f t="shared" si="5"/>
        <v>1</v>
      </c>
      <c r="AN6" s="14">
        <f t="shared" si="6"/>
        <v>1606003</v>
      </c>
      <c r="AO6" s="14">
        <f t="shared" si="7"/>
        <v>3</v>
      </c>
      <c r="AP6" s="14" t="str">
        <f t="shared" si="8"/>
        <v>神器1-1</v>
      </c>
      <c r="AQ6" s="14">
        <f t="shared" si="9"/>
        <v>1</v>
      </c>
      <c r="AR6" s="14" t="str">
        <f t="shared" si="10"/>
        <v>神器低级材料</v>
      </c>
      <c r="AS6" s="14">
        <f t="shared" si="11"/>
        <v>15</v>
      </c>
      <c r="AT6" s="14" t="str">
        <f t="shared" si="12"/>
        <v>金币</v>
      </c>
      <c r="AU6" s="14">
        <f t="shared" si="13"/>
        <v>110</v>
      </c>
      <c r="AX6" s="56">
        <v>4</v>
      </c>
      <c r="AY6" s="56">
        <v>70</v>
      </c>
      <c r="AZ6" s="56">
        <v>4</v>
      </c>
      <c r="BA6" s="58">
        <f t="shared" si="0"/>
        <v>280</v>
      </c>
      <c r="BB6" s="56">
        <f t="shared" si="1"/>
        <v>1.4285714285714285E-2</v>
      </c>
      <c r="BD6" s="56">
        <f t="shared" si="2"/>
        <v>3.3707865168539325E-2</v>
      </c>
    </row>
    <row r="7" spans="1:72" ht="16.5" x14ac:dyDescent="0.2">
      <c r="A7" s="54">
        <v>100</v>
      </c>
      <c r="B7" s="14" t="str">
        <f>金币总产!A31</f>
        <v>80~100</v>
      </c>
      <c r="C7" s="14">
        <f>金币总产!R31</f>
        <v>270255</v>
      </c>
      <c r="E7" s="14">
        <v>15</v>
      </c>
      <c r="F7" s="14">
        <f>C8</f>
        <v>440203</v>
      </c>
      <c r="G7" s="14">
        <f>SUMIFS($B$14:$B$53,$A$14:$A$53,"&lt;="&amp;E7,$A$14:$A$53,"&gt;"&amp;E6)</f>
        <v>20</v>
      </c>
      <c r="I7" s="64" t="s">
        <v>603</v>
      </c>
      <c r="J7" s="64">
        <v>4</v>
      </c>
      <c r="K7" s="64">
        <v>7</v>
      </c>
      <c r="L7" s="64">
        <v>15</v>
      </c>
      <c r="M7" s="64">
        <v>600</v>
      </c>
      <c r="O7" s="64">
        <v>4</v>
      </c>
      <c r="P7" s="64">
        <v>4</v>
      </c>
      <c r="Q7" s="64">
        <v>2</v>
      </c>
      <c r="R7" s="64">
        <v>1</v>
      </c>
      <c r="S7" s="14">
        <f>SUM(P$4:P7)</f>
        <v>9</v>
      </c>
      <c r="T7" s="64">
        <f>SUMIFS(芦花古楼!$BH$6:$BH$505,芦花古楼!$BB$6:$BB$505,"&lt;="&amp;神器!S7)</f>
        <v>11820</v>
      </c>
      <c r="U7" s="64">
        <f t="shared" si="14"/>
        <v>6690</v>
      </c>
      <c r="V7" s="64">
        <v>5</v>
      </c>
      <c r="W7" s="64">
        <f t="shared" si="15"/>
        <v>25</v>
      </c>
      <c r="X7" s="64">
        <f t="shared" si="3"/>
        <v>80</v>
      </c>
      <c r="Y7" s="64">
        <f t="shared" si="3"/>
        <v>185</v>
      </c>
      <c r="Z7" s="64">
        <f t="shared" si="3"/>
        <v>400</v>
      </c>
      <c r="AB7" s="64">
        <v>3</v>
      </c>
      <c r="AC7" s="64">
        <v>101</v>
      </c>
      <c r="AD7" s="64">
        <v>1606005</v>
      </c>
      <c r="AE7" s="64" t="s">
        <v>535</v>
      </c>
      <c r="AF7" s="64">
        <v>2</v>
      </c>
      <c r="AG7" s="64">
        <v>15</v>
      </c>
      <c r="AH7" s="64">
        <f>SUM(AG$5:AG7)</f>
        <v>45</v>
      </c>
      <c r="AK7" s="64">
        <v>4</v>
      </c>
      <c r="AL7" s="14">
        <f t="shared" si="4"/>
        <v>1</v>
      </c>
      <c r="AM7" s="14">
        <f t="shared" si="5"/>
        <v>1</v>
      </c>
      <c r="AN7" s="14">
        <f t="shared" si="6"/>
        <v>1606003</v>
      </c>
      <c r="AO7" s="14">
        <f t="shared" si="7"/>
        <v>4</v>
      </c>
      <c r="AP7" s="14" t="str">
        <f t="shared" si="8"/>
        <v>神器1-1</v>
      </c>
      <c r="AQ7" s="14">
        <f t="shared" si="9"/>
        <v>2</v>
      </c>
      <c r="AR7" s="14" t="str">
        <f t="shared" si="10"/>
        <v>神器低级材料</v>
      </c>
      <c r="AS7" s="14">
        <f t="shared" si="11"/>
        <v>25</v>
      </c>
      <c r="AT7" s="14" t="str">
        <f t="shared" si="12"/>
        <v>金币</v>
      </c>
      <c r="AU7" s="14">
        <f t="shared" si="13"/>
        <v>140</v>
      </c>
      <c r="AX7" s="56">
        <v>5</v>
      </c>
      <c r="AY7" s="56">
        <v>150</v>
      </c>
      <c r="AZ7" s="56">
        <v>6</v>
      </c>
      <c r="BA7" s="58">
        <f t="shared" si="0"/>
        <v>900</v>
      </c>
      <c r="BB7" s="56">
        <f t="shared" si="1"/>
        <v>6.6666666666666671E-3</v>
      </c>
      <c r="BD7" s="56">
        <f t="shared" si="2"/>
        <v>1.5730337078651686E-2</v>
      </c>
    </row>
    <row r="8" spans="1:72" ht="16.5" x14ac:dyDescent="0.2">
      <c r="A8" s="54">
        <v>120</v>
      </c>
      <c r="B8" s="14" t="str">
        <f>金币总产!A32</f>
        <v>100~120</v>
      </c>
      <c r="C8" s="14">
        <f>金币总产!R32</f>
        <v>440203</v>
      </c>
      <c r="E8" s="14">
        <v>21</v>
      </c>
      <c r="F8" s="14">
        <f>C9</f>
        <v>799330</v>
      </c>
      <c r="G8" s="14">
        <f>SUMIFS($B$14:$B$53,$A$14:$A$53,"&lt;="&amp;E8,$A$14:$A$53,"&gt;"&amp;E7)</f>
        <v>43</v>
      </c>
      <c r="O8" s="64">
        <v>5</v>
      </c>
      <c r="P8" s="64">
        <v>5</v>
      </c>
      <c r="Q8" s="64">
        <v>2</v>
      </c>
      <c r="R8" s="64">
        <v>1</v>
      </c>
      <c r="S8" s="14">
        <f>SUM(P$4:P8)</f>
        <v>14</v>
      </c>
      <c r="T8" s="64">
        <f>SUMIFS(芦花古楼!$BH$6:$BH$505,芦花古楼!$BB$6:$BB$505,"&lt;="&amp;神器!S8)</f>
        <v>18410</v>
      </c>
      <c r="U8" s="64">
        <f t="shared" si="14"/>
        <v>6590</v>
      </c>
      <c r="V8" s="64">
        <v>5</v>
      </c>
      <c r="W8" s="64">
        <f t="shared" si="15"/>
        <v>25</v>
      </c>
      <c r="X8" s="64">
        <f t="shared" si="3"/>
        <v>75</v>
      </c>
      <c r="Y8" s="64">
        <f t="shared" si="3"/>
        <v>180</v>
      </c>
      <c r="Z8" s="64">
        <f t="shared" si="3"/>
        <v>395</v>
      </c>
      <c r="AB8" s="64">
        <v>4</v>
      </c>
      <c r="AC8" s="64">
        <v>102</v>
      </c>
      <c r="AD8" s="64">
        <v>1606006</v>
      </c>
      <c r="AE8" s="64" t="s">
        <v>536</v>
      </c>
      <c r="AF8" s="64">
        <v>1</v>
      </c>
      <c r="AG8" s="64">
        <v>15</v>
      </c>
      <c r="AH8" s="64">
        <f>SUM(AG$5:AG8)</f>
        <v>60</v>
      </c>
      <c r="AK8" s="64">
        <v>5</v>
      </c>
      <c r="AL8" s="14">
        <f t="shared" si="4"/>
        <v>1</v>
      </c>
      <c r="AM8" s="14">
        <f t="shared" si="5"/>
        <v>1</v>
      </c>
      <c r="AN8" s="14">
        <f t="shared" si="6"/>
        <v>1606003</v>
      </c>
      <c r="AO8" s="14">
        <f t="shared" si="7"/>
        <v>5</v>
      </c>
      <c r="AP8" s="14" t="str">
        <f t="shared" si="8"/>
        <v>神器1-1</v>
      </c>
      <c r="AQ8" s="14">
        <f t="shared" si="9"/>
        <v>2</v>
      </c>
      <c r="AR8" s="14" t="str">
        <f t="shared" si="10"/>
        <v>神器低级材料</v>
      </c>
      <c r="AS8" s="14">
        <f t="shared" si="11"/>
        <v>25</v>
      </c>
      <c r="AT8" s="14" t="str">
        <f t="shared" si="12"/>
        <v>金币</v>
      </c>
      <c r="AU8" s="14">
        <f t="shared" si="13"/>
        <v>170</v>
      </c>
      <c r="AX8" s="56">
        <v>6</v>
      </c>
      <c r="AY8" s="56">
        <v>150</v>
      </c>
      <c r="AZ8" s="56">
        <v>6</v>
      </c>
      <c r="BA8" s="58">
        <f t="shared" si="0"/>
        <v>900</v>
      </c>
      <c r="BB8" s="56">
        <f t="shared" si="1"/>
        <v>6.6666666666666671E-3</v>
      </c>
      <c r="BD8" s="56">
        <f t="shared" si="2"/>
        <v>1.5730337078651686E-2</v>
      </c>
    </row>
    <row r="9" spans="1:72" ht="16.5" x14ac:dyDescent="0.2">
      <c r="A9" s="54">
        <v>150</v>
      </c>
      <c r="B9" s="14" t="str">
        <f>金币总产!A33</f>
        <v>120~150</v>
      </c>
      <c r="C9" s="14">
        <f>金币总产!R33</f>
        <v>799330</v>
      </c>
      <c r="O9" s="64">
        <v>6</v>
      </c>
      <c r="P9" s="64">
        <v>6</v>
      </c>
      <c r="Q9" s="64">
        <v>2</v>
      </c>
      <c r="R9" s="64">
        <v>1</v>
      </c>
      <c r="S9" s="14">
        <f>SUM(P$4:P9)</f>
        <v>20</v>
      </c>
      <c r="T9" s="64">
        <f>SUMIFS(芦花古楼!$BH$6:$BH$505,芦花古楼!$BB$6:$BB$505,"&lt;="&amp;神器!S9)</f>
        <v>27710</v>
      </c>
      <c r="U9" s="64">
        <f t="shared" si="14"/>
        <v>9300</v>
      </c>
      <c r="V9" s="64">
        <v>5</v>
      </c>
      <c r="W9" s="64">
        <f t="shared" si="15"/>
        <v>35</v>
      </c>
      <c r="X9" s="64">
        <f t="shared" si="3"/>
        <v>110</v>
      </c>
      <c r="Y9" s="64">
        <f t="shared" si="3"/>
        <v>260</v>
      </c>
      <c r="Z9" s="64">
        <f t="shared" si="3"/>
        <v>555</v>
      </c>
      <c r="AB9" s="64">
        <v>5</v>
      </c>
      <c r="AC9" s="64">
        <v>102</v>
      </c>
      <c r="AD9" s="64">
        <v>1606007</v>
      </c>
      <c r="AE9" s="64" t="s">
        <v>537</v>
      </c>
      <c r="AF9" s="64">
        <v>1</v>
      </c>
      <c r="AG9" s="64">
        <v>15</v>
      </c>
      <c r="AH9" s="64">
        <f>SUM(AG$5:AG9)</f>
        <v>75</v>
      </c>
      <c r="AK9" s="64">
        <v>6</v>
      </c>
      <c r="AL9" s="14">
        <f t="shared" si="4"/>
        <v>1</v>
      </c>
      <c r="AM9" s="14">
        <f t="shared" si="5"/>
        <v>1</v>
      </c>
      <c r="AN9" s="14">
        <f t="shared" si="6"/>
        <v>1606003</v>
      </c>
      <c r="AO9" s="14">
        <f t="shared" si="7"/>
        <v>6</v>
      </c>
      <c r="AP9" s="14" t="str">
        <f t="shared" si="8"/>
        <v>神器1-1</v>
      </c>
      <c r="AQ9" s="14">
        <f t="shared" si="9"/>
        <v>2</v>
      </c>
      <c r="AR9" s="14" t="str">
        <f t="shared" si="10"/>
        <v>神器低级材料</v>
      </c>
      <c r="AS9" s="14">
        <f t="shared" si="11"/>
        <v>35</v>
      </c>
      <c r="AT9" s="14" t="str">
        <f t="shared" si="12"/>
        <v>金币</v>
      </c>
      <c r="AU9" s="14">
        <f t="shared" si="13"/>
        <v>220</v>
      </c>
      <c r="AX9" s="56">
        <v>7</v>
      </c>
      <c r="AY9" s="56">
        <v>150</v>
      </c>
      <c r="AZ9" s="56">
        <v>6</v>
      </c>
      <c r="BA9" s="58">
        <f t="shared" si="0"/>
        <v>900</v>
      </c>
      <c r="BB9" s="56">
        <f t="shared" si="1"/>
        <v>6.6666666666666671E-3</v>
      </c>
      <c r="BD9" s="56">
        <f t="shared" si="2"/>
        <v>1.5730337078651686E-2</v>
      </c>
    </row>
    <row r="10" spans="1:72" ht="16.5" x14ac:dyDescent="0.2">
      <c r="O10" s="64">
        <v>7</v>
      </c>
      <c r="P10" s="64">
        <v>8</v>
      </c>
      <c r="Q10" s="64">
        <v>3</v>
      </c>
      <c r="R10" s="64">
        <v>1</v>
      </c>
      <c r="S10" s="14">
        <f>SUM(P$4:P10)</f>
        <v>28</v>
      </c>
      <c r="T10" s="64">
        <f>SUMIFS(芦花古楼!$BH$6:$BH$505,芦花古楼!$BB$6:$BB$505,"&lt;="&amp;神器!S10)</f>
        <v>37880</v>
      </c>
      <c r="U10" s="64">
        <f t="shared" si="14"/>
        <v>10170</v>
      </c>
      <c r="V10" s="64">
        <v>5</v>
      </c>
      <c r="W10" s="64">
        <f t="shared" si="15"/>
        <v>40</v>
      </c>
      <c r="X10" s="64">
        <f t="shared" si="3"/>
        <v>120</v>
      </c>
      <c r="Y10" s="64">
        <f t="shared" si="3"/>
        <v>280</v>
      </c>
      <c r="Z10" s="64">
        <f t="shared" si="3"/>
        <v>610</v>
      </c>
      <c r="AB10" s="64">
        <v>6</v>
      </c>
      <c r="AC10" s="64">
        <v>102</v>
      </c>
      <c r="AD10" s="64">
        <v>1606008</v>
      </c>
      <c r="AE10" s="64" t="s">
        <v>538</v>
      </c>
      <c r="AF10" s="64">
        <v>1</v>
      </c>
      <c r="AG10" s="64">
        <v>15</v>
      </c>
      <c r="AH10" s="64">
        <f>SUM(AG$5:AG10)</f>
        <v>90</v>
      </c>
      <c r="AK10" s="64">
        <v>7</v>
      </c>
      <c r="AL10" s="14">
        <f t="shared" si="4"/>
        <v>1</v>
      </c>
      <c r="AM10" s="14">
        <f t="shared" si="5"/>
        <v>1</v>
      </c>
      <c r="AN10" s="14">
        <f t="shared" si="6"/>
        <v>1606003</v>
      </c>
      <c r="AO10" s="14">
        <f t="shared" si="7"/>
        <v>7</v>
      </c>
      <c r="AP10" s="14" t="str">
        <f t="shared" si="8"/>
        <v>神器1-1</v>
      </c>
      <c r="AQ10" s="14">
        <f t="shared" si="9"/>
        <v>3</v>
      </c>
      <c r="AR10" s="14" t="str">
        <f t="shared" si="10"/>
        <v>神器低级材料</v>
      </c>
      <c r="AS10" s="14">
        <f t="shared" si="11"/>
        <v>40</v>
      </c>
      <c r="AT10" s="14" t="str">
        <f t="shared" si="12"/>
        <v>金币</v>
      </c>
      <c r="AU10" s="14">
        <f t="shared" si="13"/>
        <v>260</v>
      </c>
    </row>
    <row r="11" spans="1:72" ht="16.5" x14ac:dyDescent="0.2">
      <c r="O11" s="64">
        <v>8</v>
      </c>
      <c r="P11" s="64">
        <v>10</v>
      </c>
      <c r="Q11" s="64">
        <v>3</v>
      </c>
      <c r="R11" s="64">
        <v>1</v>
      </c>
      <c r="S11" s="14">
        <f>SUM(P$4:P11)</f>
        <v>38</v>
      </c>
      <c r="T11" s="64">
        <f>SUMIFS(芦花古楼!$BH$6:$BH$505,芦花古楼!$BB$6:$BB$505,"&lt;="&amp;神器!S11)</f>
        <v>49310</v>
      </c>
      <c r="U11" s="64">
        <f t="shared" si="14"/>
        <v>11430</v>
      </c>
      <c r="V11" s="64">
        <v>5</v>
      </c>
      <c r="W11" s="64">
        <f t="shared" si="15"/>
        <v>45</v>
      </c>
      <c r="X11" s="64">
        <f t="shared" si="3"/>
        <v>135</v>
      </c>
      <c r="Y11" s="64">
        <f t="shared" si="3"/>
        <v>320</v>
      </c>
      <c r="Z11" s="64">
        <f t="shared" si="3"/>
        <v>685</v>
      </c>
      <c r="AB11" s="64">
        <v>7</v>
      </c>
      <c r="AC11" s="64">
        <v>102</v>
      </c>
      <c r="AD11" s="64">
        <v>1606009</v>
      </c>
      <c r="AE11" s="64" t="s">
        <v>539</v>
      </c>
      <c r="AF11" s="64">
        <v>2</v>
      </c>
      <c r="AG11" s="64">
        <v>15</v>
      </c>
      <c r="AH11" s="64">
        <f>SUM(AG$5:AG11)</f>
        <v>105</v>
      </c>
      <c r="AK11" s="64">
        <v>8</v>
      </c>
      <c r="AL11" s="14">
        <f t="shared" si="4"/>
        <v>1</v>
      </c>
      <c r="AM11" s="14">
        <f t="shared" si="5"/>
        <v>1</v>
      </c>
      <c r="AN11" s="14">
        <f t="shared" si="6"/>
        <v>1606003</v>
      </c>
      <c r="AO11" s="14">
        <f t="shared" si="7"/>
        <v>8</v>
      </c>
      <c r="AP11" s="14" t="str">
        <f t="shared" si="8"/>
        <v>神器1-1</v>
      </c>
      <c r="AQ11" s="14">
        <f t="shared" si="9"/>
        <v>3</v>
      </c>
      <c r="AR11" s="14" t="str">
        <f t="shared" si="10"/>
        <v>神器低级材料</v>
      </c>
      <c r="AS11" s="14">
        <f t="shared" si="11"/>
        <v>45</v>
      </c>
      <c r="AT11" s="14" t="str">
        <f t="shared" si="12"/>
        <v>金币</v>
      </c>
      <c r="AU11" s="14">
        <f t="shared" si="13"/>
        <v>280</v>
      </c>
    </row>
    <row r="12" spans="1:72" ht="16.5" x14ac:dyDescent="0.2">
      <c r="F12">
        <f>L4/P2</f>
        <v>4.0000000000000001E-3</v>
      </c>
      <c r="G12">
        <f>L5/P2</f>
        <v>1.2E-2</v>
      </c>
      <c r="H12">
        <f>L6/P2</f>
        <v>2.8000000000000001E-2</v>
      </c>
      <c r="I12">
        <f>L7/P2</f>
        <v>0.06</v>
      </c>
      <c r="J12" s="15"/>
      <c r="K12" s="15"/>
      <c r="L12" s="15"/>
      <c r="M12" s="15"/>
      <c r="N12" s="15"/>
      <c r="O12" s="64">
        <v>9</v>
      </c>
      <c r="P12" s="64">
        <v>12</v>
      </c>
      <c r="Q12" s="64">
        <v>3</v>
      </c>
      <c r="R12" s="64">
        <v>1</v>
      </c>
      <c r="S12" s="14">
        <f>SUM(P$4:P12)</f>
        <v>50</v>
      </c>
      <c r="T12" s="64">
        <f>SUMIFS(芦花古楼!$BH$6:$BH$505,芦花古楼!$BB$6:$BB$505,"&lt;="&amp;神器!S12)</f>
        <v>62750</v>
      </c>
      <c r="U12" s="64">
        <f t="shared" si="14"/>
        <v>13440</v>
      </c>
      <c r="V12" s="64">
        <v>5</v>
      </c>
      <c r="W12" s="64">
        <f t="shared" si="15"/>
        <v>50</v>
      </c>
      <c r="X12" s="64">
        <f t="shared" si="3"/>
        <v>160</v>
      </c>
      <c r="Y12" s="64">
        <f t="shared" si="3"/>
        <v>375</v>
      </c>
      <c r="Z12" s="64">
        <f t="shared" si="3"/>
        <v>805</v>
      </c>
      <c r="AA12" s="15"/>
      <c r="AB12" s="64">
        <v>8</v>
      </c>
      <c r="AC12" s="64">
        <v>102</v>
      </c>
      <c r="AD12" s="64">
        <v>1606010</v>
      </c>
      <c r="AE12" s="64" t="s">
        <v>540</v>
      </c>
      <c r="AF12" s="64">
        <v>3</v>
      </c>
      <c r="AG12" s="64">
        <v>15</v>
      </c>
      <c r="AH12" s="64">
        <f>SUM(AG$5:AG12)</f>
        <v>120</v>
      </c>
      <c r="AK12" s="64">
        <v>9</v>
      </c>
      <c r="AL12" s="14">
        <f t="shared" si="4"/>
        <v>1</v>
      </c>
      <c r="AM12" s="14">
        <f t="shared" si="5"/>
        <v>1</v>
      </c>
      <c r="AN12" s="14">
        <f t="shared" si="6"/>
        <v>1606003</v>
      </c>
      <c r="AO12" s="14">
        <f t="shared" si="7"/>
        <v>9</v>
      </c>
      <c r="AP12" s="14" t="str">
        <f t="shared" si="8"/>
        <v>神器1-1</v>
      </c>
      <c r="AQ12" s="14">
        <f t="shared" si="9"/>
        <v>3</v>
      </c>
      <c r="AR12" s="14" t="str">
        <f t="shared" si="10"/>
        <v>神器低级材料</v>
      </c>
      <c r="AS12" s="14">
        <f t="shared" si="11"/>
        <v>50</v>
      </c>
      <c r="AT12" s="14" t="str">
        <f t="shared" si="12"/>
        <v>金币</v>
      </c>
      <c r="AU12" s="14">
        <f t="shared" si="13"/>
        <v>320</v>
      </c>
      <c r="BH12" s="57" t="s">
        <v>480</v>
      </c>
      <c r="BI12" s="14">
        <f>SUMPRODUCT(BF14:BF103,BG14:BG103,BI14:BI103)/10000</f>
        <v>120.066</v>
      </c>
    </row>
    <row r="13" spans="1:72" ht="17.25" x14ac:dyDescent="0.2">
      <c r="A13" s="12" t="s">
        <v>407</v>
      </c>
      <c r="B13" s="12" t="s">
        <v>408</v>
      </c>
      <c r="C13" s="12" t="s">
        <v>409</v>
      </c>
      <c r="D13" s="12" t="s">
        <v>163</v>
      </c>
      <c r="E13" s="12" t="s">
        <v>620</v>
      </c>
      <c r="F13" s="12" t="s">
        <v>611</v>
      </c>
      <c r="G13" s="12" t="s">
        <v>612</v>
      </c>
      <c r="H13" s="12" t="s">
        <v>613</v>
      </c>
      <c r="I13" s="12" t="s">
        <v>614</v>
      </c>
      <c r="J13" s="15"/>
      <c r="K13" s="15"/>
      <c r="L13" s="15"/>
      <c r="M13" s="15"/>
      <c r="N13" s="15"/>
      <c r="O13" s="64">
        <v>10</v>
      </c>
      <c r="P13" s="64">
        <v>15</v>
      </c>
      <c r="Q13" s="64">
        <v>5</v>
      </c>
      <c r="R13" s="64">
        <v>1</v>
      </c>
      <c r="S13" s="14">
        <f>SUM(P$4:P13)</f>
        <v>65</v>
      </c>
      <c r="T13" s="64">
        <f>SUMIFS(芦花古楼!$BH$6:$BH$505,芦花古楼!$BB$6:$BB$505,"&lt;="&amp;神器!S13)</f>
        <v>80170</v>
      </c>
      <c r="U13" s="64">
        <f t="shared" si="14"/>
        <v>17420</v>
      </c>
      <c r="V13" s="64">
        <v>5</v>
      </c>
      <c r="W13" s="64">
        <f t="shared" si="15"/>
        <v>65</v>
      </c>
      <c r="X13" s="64">
        <f t="shared" si="3"/>
        <v>205</v>
      </c>
      <c r="Y13" s="64">
        <f t="shared" si="3"/>
        <v>485</v>
      </c>
      <c r="Z13" s="64">
        <f t="shared" si="3"/>
        <v>1045</v>
      </c>
      <c r="AA13" s="15"/>
      <c r="AB13" s="64">
        <v>9</v>
      </c>
      <c r="AC13" s="64">
        <v>103</v>
      </c>
      <c r="AD13" s="64">
        <v>1606011</v>
      </c>
      <c r="AE13" s="64" t="s">
        <v>541</v>
      </c>
      <c r="AF13" s="64">
        <v>1</v>
      </c>
      <c r="AG13" s="64">
        <v>21</v>
      </c>
      <c r="AH13" s="64">
        <f>SUM(AG$5:AG13)</f>
        <v>141</v>
      </c>
      <c r="AK13" s="64">
        <v>10</v>
      </c>
      <c r="AL13" s="14">
        <f t="shared" si="4"/>
        <v>1</v>
      </c>
      <c r="AM13" s="14">
        <f t="shared" si="5"/>
        <v>1</v>
      </c>
      <c r="AN13" s="14">
        <f t="shared" si="6"/>
        <v>1606003</v>
      </c>
      <c r="AO13" s="14">
        <f t="shared" si="7"/>
        <v>10</v>
      </c>
      <c r="AP13" s="14" t="str">
        <f t="shared" si="8"/>
        <v>神器1-1</v>
      </c>
      <c r="AQ13" s="14">
        <f t="shared" si="9"/>
        <v>5</v>
      </c>
      <c r="AR13" s="14" t="str">
        <f t="shared" si="10"/>
        <v>神器低级材料</v>
      </c>
      <c r="AS13" s="14">
        <f t="shared" si="11"/>
        <v>65</v>
      </c>
      <c r="AT13" s="14" t="str">
        <f t="shared" si="12"/>
        <v>金币</v>
      </c>
      <c r="AU13" s="14">
        <f t="shared" si="13"/>
        <v>350</v>
      </c>
      <c r="AX13" s="12" t="s">
        <v>436</v>
      </c>
      <c r="AY13" s="12" t="s">
        <v>438</v>
      </c>
      <c r="AZ13" s="12" t="s">
        <v>437</v>
      </c>
      <c r="BA13" s="15"/>
      <c r="BD13" s="23" t="s">
        <v>446</v>
      </c>
      <c r="BE13" s="23" t="s">
        <v>478</v>
      </c>
      <c r="BF13" s="23" t="s">
        <v>481</v>
      </c>
      <c r="BG13" s="23" t="s">
        <v>441</v>
      </c>
      <c r="BH13" s="23" t="s">
        <v>477</v>
      </c>
      <c r="BI13" s="23" t="s">
        <v>479</v>
      </c>
      <c r="BK13" s="23" t="s">
        <v>485</v>
      </c>
      <c r="BL13" s="23" t="s">
        <v>486</v>
      </c>
      <c r="BN13" s="23" t="s">
        <v>483</v>
      </c>
      <c r="BO13" s="23" t="s">
        <v>80</v>
      </c>
      <c r="BP13" s="23" t="s">
        <v>81</v>
      </c>
      <c r="BQ13" s="23" t="s">
        <v>82</v>
      </c>
      <c r="BR13" s="23" t="s">
        <v>83</v>
      </c>
      <c r="BS13" s="23" t="s">
        <v>84</v>
      </c>
      <c r="BT13" s="23" t="s">
        <v>85</v>
      </c>
    </row>
    <row r="14" spans="1:72" ht="16.5" x14ac:dyDescent="0.2">
      <c r="A14" s="54">
        <v>1</v>
      </c>
      <c r="B14" s="54">
        <v>1</v>
      </c>
      <c r="C14" s="21">
        <f>B14/INDEX($G$5:$G$8,MATCH(A14-1,$E$4:$E$8,1))</f>
        <v>0.1</v>
      </c>
      <c r="D14" s="54">
        <f>INT(INDEX($F$5:$F$8,MATCH(A14-1,$E$4:$E$8,1))*C14)</f>
        <v>14217</v>
      </c>
      <c r="E14" s="64">
        <v>5</v>
      </c>
      <c r="F14" s="64">
        <f t="shared" ref="F14:F34" si="16">INT($D14*F$12/$E14)*$E14</f>
        <v>55</v>
      </c>
      <c r="G14" s="64">
        <f t="shared" ref="G14:I29" si="17">INT($D14*G$12/$E14)*$E14</f>
        <v>170</v>
      </c>
      <c r="H14" s="64">
        <f t="shared" si="17"/>
        <v>395</v>
      </c>
      <c r="I14" s="64">
        <f t="shared" si="17"/>
        <v>850</v>
      </c>
      <c r="J14" s="15"/>
      <c r="K14" s="15"/>
      <c r="L14" s="15"/>
      <c r="M14" s="15"/>
      <c r="N14" s="15"/>
      <c r="O14" s="64">
        <v>11</v>
      </c>
      <c r="P14" s="64">
        <v>18</v>
      </c>
      <c r="Q14" s="64">
        <v>5</v>
      </c>
      <c r="R14" s="64">
        <v>1</v>
      </c>
      <c r="S14" s="14">
        <f>SUM(P$4:P14)</f>
        <v>83</v>
      </c>
      <c r="T14" s="64">
        <f>SUMIFS(芦花古楼!$BH$6:$BH$505,芦花古楼!$BB$6:$BB$505,"&lt;="&amp;神器!S14)</f>
        <v>100620</v>
      </c>
      <c r="U14" s="64">
        <f t="shared" si="14"/>
        <v>20450</v>
      </c>
      <c r="V14" s="64">
        <v>5</v>
      </c>
      <c r="W14" s="64">
        <f t="shared" si="15"/>
        <v>80</v>
      </c>
      <c r="X14" s="64">
        <f t="shared" si="3"/>
        <v>245</v>
      </c>
      <c r="Y14" s="64">
        <f t="shared" si="3"/>
        <v>570</v>
      </c>
      <c r="Z14" s="64">
        <f t="shared" si="3"/>
        <v>1225</v>
      </c>
      <c r="AA14" s="15"/>
      <c r="AB14" s="64">
        <v>10</v>
      </c>
      <c r="AC14" s="64">
        <v>103</v>
      </c>
      <c r="AD14" s="64">
        <v>1606012</v>
      </c>
      <c r="AE14" s="64" t="s">
        <v>542</v>
      </c>
      <c r="AF14" s="64">
        <v>2</v>
      </c>
      <c r="AG14" s="64">
        <v>21</v>
      </c>
      <c r="AH14" s="64">
        <f>SUM(AG$5:AG14)</f>
        <v>162</v>
      </c>
      <c r="AK14" s="64">
        <v>11</v>
      </c>
      <c r="AL14" s="14">
        <f t="shared" si="4"/>
        <v>1</v>
      </c>
      <c r="AM14" s="14">
        <f t="shared" si="5"/>
        <v>1</v>
      </c>
      <c r="AN14" s="14">
        <f t="shared" si="6"/>
        <v>1606003</v>
      </c>
      <c r="AO14" s="14">
        <f t="shared" si="7"/>
        <v>11</v>
      </c>
      <c r="AP14" s="14" t="str">
        <f t="shared" si="8"/>
        <v>神器1-1</v>
      </c>
      <c r="AQ14" s="14">
        <f t="shared" si="9"/>
        <v>5</v>
      </c>
      <c r="AR14" s="14" t="str">
        <f t="shared" si="10"/>
        <v>神器低级材料</v>
      </c>
      <c r="AS14" s="14">
        <f t="shared" si="11"/>
        <v>80</v>
      </c>
      <c r="AT14" s="14" t="str">
        <f t="shared" si="12"/>
        <v>金币</v>
      </c>
      <c r="AU14" s="14">
        <f t="shared" si="13"/>
        <v>250</v>
      </c>
      <c r="AX14" s="56">
        <v>1</v>
      </c>
      <c r="AY14" s="56">
        <f>INDEX(节奏总表!$I$4:$I$18,MATCH(AX14,节奏总表!$Z$4:$Z$18,1))</f>
        <v>4</v>
      </c>
      <c r="AZ14" s="14">
        <f>芦花古楼!BC6</f>
        <v>75</v>
      </c>
      <c r="BA14" s="15"/>
      <c r="BD14" s="59" t="s">
        <v>447</v>
      </c>
      <c r="BE14" s="56">
        <v>1</v>
      </c>
      <c r="BF14" s="56">
        <v>20</v>
      </c>
      <c r="BG14" s="56">
        <v>1</v>
      </c>
      <c r="BH14" s="56">
        <f t="shared" ref="BH14:BH43" si="18">ROUND(INDEX($BD$3:$BD$9,BE14)*$BG$3*10000,0)</f>
        <v>590</v>
      </c>
      <c r="BI14" s="56">
        <v>590</v>
      </c>
      <c r="BK14" s="58">
        <v>1</v>
      </c>
      <c r="BL14" s="58">
        <v>1</v>
      </c>
      <c r="BN14" s="58">
        <v>1</v>
      </c>
      <c r="BO14" s="58">
        <v>0</v>
      </c>
      <c r="BP14" s="58">
        <v>0</v>
      </c>
      <c r="BQ14" s="58">
        <v>0</v>
      </c>
      <c r="BR14" s="58">
        <v>0</v>
      </c>
      <c r="BS14" s="58">
        <v>0</v>
      </c>
      <c r="BT14" s="58">
        <v>0</v>
      </c>
    </row>
    <row r="15" spans="1:72" ht="16.5" x14ac:dyDescent="0.2">
      <c r="A15" s="54">
        <v>2</v>
      </c>
      <c r="B15" s="54">
        <v>1.5</v>
      </c>
      <c r="C15" s="21">
        <f t="shared" ref="C15:C34" si="19">B15/INDEX($G$5:$G$8,MATCH(A15-1,$E$4:$E$8,1))</f>
        <v>0.15</v>
      </c>
      <c r="D15" s="54">
        <f t="shared" ref="D15:D34" si="20">INT(INDEX($F$5:$F$8,MATCH(A15-1,$E$4:$E$8,1))*C15)</f>
        <v>21326</v>
      </c>
      <c r="E15" s="64">
        <v>5</v>
      </c>
      <c r="F15" s="64">
        <f t="shared" si="16"/>
        <v>85</v>
      </c>
      <c r="G15" s="64">
        <f t="shared" si="17"/>
        <v>255</v>
      </c>
      <c r="H15" s="64">
        <f t="shared" si="17"/>
        <v>595</v>
      </c>
      <c r="I15" s="64">
        <f t="shared" si="17"/>
        <v>1275</v>
      </c>
      <c r="J15" s="15"/>
      <c r="K15" s="15"/>
      <c r="L15" s="15"/>
      <c r="M15" s="15"/>
      <c r="N15" s="15"/>
      <c r="O15" s="64">
        <v>12</v>
      </c>
      <c r="P15" s="64">
        <v>20</v>
      </c>
      <c r="Q15" s="64">
        <v>6</v>
      </c>
      <c r="R15" s="64">
        <v>1</v>
      </c>
      <c r="S15" s="14">
        <f>SUM(P$4:P15)</f>
        <v>103</v>
      </c>
      <c r="T15" s="64">
        <f>SUMIFS(芦花古楼!$BH$6:$BH$505,芦花古楼!$BB$6:$BB$505,"&lt;="&amp;神器!S15)</f>
        <v>124360</v>
      </c>
      <c r="U15" s="64">
        <f t="shared" si="14"/>
        <v>23740</v>
      </c>
      <c r="V15" s="64">
        <v>5</v>
      </c>
      <c r="W15" s="64">
        <f t="shared" si="15"/>
        <v>90</v>
      </c>
      <c r="X15" s="64">
        <f t="shared" si="3"/>
        <v>280</v>
      </c>
      <c r="Y15" s="64">
        <f t="shared" si="3"/>
        <v>660</v>
      </c>
      <c r="Z15" s="64">
        <f t="shared" si="3"/>
        <v>1420</v>
      </c>
      <c r="AA15" s="15"/>
      <c r="AB15" s="64">
        <v>11</v>
      </c>
      <c r="AC15" s="64">
        <v>103</v>
      </c>
      <c r="AD15" s="64">
        <v>1606013</v>
      </c>
      <c r="AE15" s="64" t="s">
        <v>543</v>
      </c>
      <c r="AF15" s="64">
        <v>2</v>
      </c>
      <c r="AG15" s="64">
        <v>21</v>
      </c>
      <c r="AH15" s="64">
        <f>SUM(AG$5:AG15)</f>
        <v>183</v>
      </c>
      <c r="AK15" s="64">
        <v>12</v>
      </c>
      <c r="AL15" s="14">
        <f t="shared" si="4"/>
        <v>1</v>
      </c>
      <c r="AM15" s="14">
        <f t="shared" si="5"/>
        <v>1</v>
      </c>
      <c r="AN15" s="14">
        <f t="shared" si="6"/>
        <v>1606003</v>
      </c>
      <c r="AO15" s="14">
        <f t="shared" si="7"/>
        <v>12</v>
      </c>
      <c r="AP15" s="14" t="str">
        <f t="shared" si="8"/>
        <v>神器1-1</v>
      </c>
      <c r="AQ15" s="14">
        <f t="shared" si="9"/>
        <v>6</v>
      </c>
      <c r="AR15" s="14" t="str">
        <f t="shared" si="10"/>
        <v>神器低级材料</v>
      </c>
      <c r="AS15" s="14">
        <f t="shared" si="11"/>
        <v>90</v>
      </c>
      <c r="AT15" s="14" t="str">
        <f t="shared" si="12"/>
        <v>金币</v>
      </c>
      <c r="AU15" s="14">
        <f t="shared" si="13"/>
        <v>300</v>
      </c>
      <c r="AX15" s="56">
        <v>2</v>
      </c>
      <c r="AY15" s="56">
        <f>INDEX(节奏总表!$I$4:$I$18,MATCH(AX15,节奏总表!$Z$4:$Z$18,1))</f>
        <v>6</v>
      </c>
      <c r="AZ15" s="14">
        <f>芦花古楼!BC7+芦花古楼!BD6</f>
        <v>330</v>
      </c>
      <c r="BA15" s="15"/>
      <c r="BD15" s="59" t="s">
        <v>448</v>
      </c>
      <c r="BE15" s="56">
        <v>1</v>
      </c>
      <c r="BF15" s="56">
        <v>20</v>
      </c>
      <c r="BG15" s="56">
        <v>1</v>
      </c>
      <c r="BH15" s="56">
        <f t="shared" si="18"/>
        <v>590</v>
      </c>
      <c r="BI15" s="56">
        <v>590</v>
      </c>
      <c r="BK15" s="58">
        <v>2</v>
      </c>
      <c r="BL15" s="58">
        <v>1</v>
      </c>
      <c r="BN15" s="58">
        <v>1</v>
      </c>
      <c r="BO15" s="58">
        <v>1</v>
      </c>
      <c r="BP15" s="58">
        <v>0</v>
      </c>
      <c r="BQ15" s="58">
        <v>0</v>
      </c>
      <c r="BR15" s="58">
        <v>0</v>
      </c>
      <c r="BS15" s="58">
        <v>0</v>
      </c>
      <c r="BT15" s="58">
        <v>0</v>
      </c>
    </row>
    <row r="16" spans="1:72" ht="16.5" x14ac:dyDescent="0.2">
      <c r="A16" s="54">
        <v>3</v>
      </c>
      <c r="B16" s="54">
        <v>2</v>
      </c>
      <c r="C16" s="21">
        <f t="shared" si="19"/>
        <v>0.2</v>
      </c>
      <c r="D16" s="54">
        <f t="shared" si="20"/>
        <v>28434</v>
      </c>
      <c r="E16" s="64">
        <v>10</v>
      </c>
      <c r="F16" s="64">
        <f t="shared" si="16"/>
        <v>110</v>
      </c>
      <c r="G16" s="64">
        <f t="shared" si="17"/>
        <v>340</v>
      </c>
      <c r="H16" s="64">
        <f t="shared" si="17"/>
        <v>790</v>
      </c>
      <c r="I16" s="64">
        <f t="shared" si="17"/>
        <v>1700</v>
      </c>
      <c r="J16" s="15"/>
      <c r="K16" s="15"/>
      <c r="L16" s="15"/>
      <c r="M16" s="15"/>
      <c r="N16" s="15"/>
      <c r="O16" s="64">
        <v>13</v>
      </c>
      <c r="P16" s="64">
        <v>22</v>
      </c>
      <c r="Q16" s="64">
        <v>7</v>
      </c>
      <c r="R16" s="64">
        <v>1</v>
      </c>
      <c r="S16" s="14">
        <f>SUM(P$4:P16)</f>
        <v>125</v>
      </c>
      <c r="T16" s="64">
        <f>SUMIFS(芦花古楼!$BH$6:$BH$505,芦花古楼!$BB$6:$BB$505,"&lt;="&amp;神器!S16)</f>
        <v>145480</v>
      </c>
      <c r="U16" s="64">
        <f t="shared" si="14"/>
        <v>21120</v>
      </c>
      <c r="V16" s="64">
        <v>5</v>
      </c>
      <c r="W16" s="64">
        <f t="shared" si="15"/>
        <v>80</v>
      </c>
      <c r="X16" s="64">
        <f t="shared" si="3"/>
        <v>250</v>
      </c>
      <c r="Y16" s="64">
        <f t="shared" si="3"/>
        <v>590</v>
      </c>
      <c r="Z16" s="64">
        <f t="shared" si="3"/>
        <v>1265</v>
      </c>
      <c r="AA16" s="15"/>
      <c r="AB16" s="64">
        <v>12</v>
      </c>
      <c r="AC16" s="64">
        <v>103</v>
      </c>
      <c r="AD16" s="64">
        <v>1606014</v>
      </c>
      <c r="AE16" s="64" t="s">
        <v>544</v>
      </c>
      <c r="AF16" s="64">
        <v>3</v>
      </c>
      <c r="AG16" s="64">
        <v>21</v>
      </c>
      <c r="AH16" s="64">
        <f>SUM(AG$5:AG16)</f>
        <v>204</v>
      </c>
      <c r="AK16" s="64">
        <v>13</v>
      </c>
      <c r="AL16" s="14">
        <f t="shared" si="4"/>
        <v>1</v>
      </c>
      <c r="AM16" s="14">
        <f t="shared" si="5"/>
        <v>1</v>
      </c>
      <c r="AN16" s="14">
        <f t="shared" si="6"/>
        <v>1606003</v>
      </c>
      <c r="AO16" s="14">
        <f t="shared" si="7"/>
        <v>13</v>
      </c>
      <c r="AP16" s="14" t="str">
        <f t="shared" si="8"/>
        <v>神器1-1</v>
      </c>
      <c r="AQ16" s="14">
        <f t="shared" si="9"/>
        <v>7</v>
      </c>
      <c r="AR16" s="14" t="str">
        <f t="shared" si="10"/>
        <v>神器低级材料</v>
      </c>
      <c r="AS16" s="14">
        <f t="shared" si="11"/>
        <v>80</v>
      </c>
      <c r="AT16" s="14" t="str">
        <f t="shared" si="12"/>
        <v>金币</v>
      </c>
      <c r="AU16" s="14">
        <f t="shared" si="13"/>
        <v>350</v>
      </c>
      <c r="AX16" s="56">
        <v>3</v>
      </c>
      <c r="AY16" s="56">
        <f>INDEX(节奏总表!$I$4:$I$18,MATCH(AX16,节奏总表!$Z$4:$Z$18,1))</f>
        <v>7</v>
      </c>
      <c r="AZ16" s="14">
        <f>芦花古楼!BC8+芦花古楼!BD7</f>
        <v>540</v>
      </c>
      <c r="BA16" s="15"/>
      <c r="BD16" s="59" t="s">
        <v>449</v>
      </c>
      <c r="BE16" s="56">
        <v>2</v>
      </c>
      <c r="BF16" s="56">
        <v>30</v>
      </c>
      <c r="BG16" s="56">
        <v>1</v>
      </c>
      <c r="BH16" s="56">
        <f t="shared" si="18"/>
        <v>393</v>
      </c>
      <c r="BI16" s="56">
        <v>393</v>
      </c>
      <c r="BK16" s="58">
        <v>3</v>
      </c>
      <c r="BL16" s="58">
        <v>2</v>
      </c>
      <c r="BN16" s="58">
        <v>2</v>
      </c>
      <c r="BO16" s="58">
        <v>1</v>
      </c>
      <c r="BP16" s="58">
        <v>0</v>
      </c>
      <c r="BQ16" s="58">
        <v>0</v>
      </c>
      <c r="BR16" s="58">
        <v>0</v>
      </c>
      <c r="BS16" s="58">
        <v>0</v>
      </c>
      <c r="BT16" s="58">
        <v>0</v>
      </c>
    </row>
    <row r="17" spans="1:72" ht="16.5" x14ac:dyDescent="0.2">
      <c r="A17" s="54">
        <v>4</v>
      </c>
      <c r="B17" s="54">
        <v>2.5</v>
      </c>
      <c r="C17" s="21">
        <f t="shared" si="19"/>
        <v>0.25</v>
      </c>
      <c r="D17" s="54">
        <f t="shared" si="20"/>
        <v>35543</v>
      </c>
      <c r="E17" s="64">
        <v>10</v>
      </c>
      <c r="F17" s="64">
        <f t="shared" si="16"/>
        <v>140</v>
      </c>
      <c r="G17" s="64">
        <f t="shared" si="17"/>
        <v>420</v>
      </c>
      <c r="H17" s="64">
        <f t="shared" si="17"/>
        <v>990</v>
      </c>
      <c r="I17" s="64">
        <f t="shared" si="17"/>
        <v>2130</v>
      </c>
      <c r="J17" s="15"/>
      <c r="K17" s="15"/>
      <c r="L17" s="15"/>
      <c r="M17" s="15"/>
      <c r="N17" s="15"/>
      <c r="O17" s="64">
        <v>14</v>
      </c>
      <c r="P17" s="64">
        <v>25</v>
      </c>
      <c r="Q17" s="64">
        <v>7</v>
      </c>
      <c r="R17" s="64">
        <v>1</v>
      </c>
      <c r="S17" s="14">
        <f>SUM(P$4:P17)</f>
        <v>150</v>
      </c>
      <c r="T17" s="64">
        <f>SUMIFS(芦花古楼!$BH$6:$BH$505,芦花古楼!$BB$6:$BB$505,"&lt;="&amp;神器!S17)</f>
        <v>169480</v>
      </c>
      <c r="U17" s="64">
        <f t="shared" si="14"/>
        <v>24000</v>
      </c>
      <c r="V17" s="64">
        <v>5</v>
      </c>
      <c r="W17" s="64">
        <f t="shared" si="15"/>
        <v>95</v>
      </c>
      <c r="X17" s="64">
        <f t="shared" si="3"/>
        <v>285</v>
      </c>
      <c r="Y17" s="64">
        <f t="shared" si="3"/>
        <v>670</v>
      </c>
      <c r="Z17" s="64">
        <f t="shared" si="3"/>
        <v>1440</v>
      </c>
      <c r="AA17" s="15"/>
      <c r="AB17" s="64">
        <v>13</v>
      </c>
      <c r="AC17" s="64">
        <v>103</v>
      </c>
      <c r="AD17" s="64">
        <v>1606015</v>
      </c>
      <c r="AE17" s="64" t="s">
        <v>545</v>
      </c>
      <c r="AF17" s="64">
        <v>3</v>
      </c>
      <c r="AG17" s="64">
        <v>21</v>
      </c>
      <c r="AH17" s="64">
        <f>SUM(AG$5:AG17)</f>
        <v>225</v>
      </c>
      <c r="AK17" s="64">
        <v>14</v>
      </c>
      <c r="AL17" s="14">
        <f t="shared" si="4"/>
        <v>1</v>
      </c>
      <c r="AM17" s="14">
        <f t="shared" si="5"/>
        <v>1</v>
      </c>
      <c r="AN17" s="14">
        <f t="shared" si="6"/>
        <v>1606003</v>
      </c>
      <c r="AO17" s="14">
        <f t="shared" si="7"/>
        <v>14</v>
      </c>
      <c r="AP17" s="14" t="str">
        <f t="shared" si="8"/>
        <v>神器1-1</v>
      </c>
      <c r="AQ17" s="14">
        <f t="shared" si="9"/>
        <v>7</v>
      </c>
      <c r="AR17" s="14" t="str">
        <f t="shared" si="10"/>
        <v>神器低级材料</v>
      </c>
      <c r="AS17" s="14">
        <f t="shared" si="11"/>
        <v>95</v>
      </c>
      <c r="AT17" s="14" t="str">
        <f t="shared" si="12"/>
        <v>金币</v>
      </c>
      <c r="AU17" s="14">
        <f t="shared" si="13"/>
        <v>350</v>
      </c>
      <c r="AX17" s="56">
        <v>4</v>
      </c>
      <c r="AY17" s="56">
        <f>INDEX(节奏总表!$I$4:$I$18,MATCH(AX17,节奏总表!$Z$4:$Z$18,1))</f>
        <v>8</v>
      </c>
      <c r="AZ17" s="14">
        <f>芦花古楼!BC9+芦花古楼!BD8</f>
        <v>805</v>
      </c>
      <c r="BA17" s="15"/>
      <c r="BD17" s="59" t="s">
        <v>450</v>
      </c>
      <c r="BE17" s="56">
        <v>2</v>
      </c>
      <c r="BF17" s="56">
        <v>30</v>
      </c>
      <c r="BG17" s="56">
        <v>1</v>
      </c>
      <c r="BH17" s="56">
        <f t="shared" si="18"/>
        <v>393</v>
      </c>
      <c r="BI17" s="56">
        <v>393</v>
      </c>
      <c r="BK17" s="58">
        <v>4</v>
      </c>
      <c r="BL17" s="58">
        <v>3</v>
      </c>
      <c r="BN17" s="58">
        <v>2</v>
      </c>
      <c r="BO17" s="58">
        <v>2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</row>
    <row r="18" spans="1:72" ht="16.5" x14ac:dyDescent="0.2">
      <c r="A18" s="54">
        <v>5</v>
      </c>
      <c r="B18" s="54">
        <v>3</v>
      </c>
      <c r="C18" s="21">
        <f t="shared" si="19"/>
        <v>0.3</v>
      </c>
      <c r="D18" s="54">
        <f t="shared" si="20"/>
        <v>42652</v>
      </c>
      <c r="E18" s="64">
        <v>10</v>
      </c>
      <c r="F18" s="64">
        <f t="shared" si="16"/>
        <v>170</v>
      </c>
      <c r="G18" s="64">
        <f t="shared" si="17"/>
        <v>510</v>
      </c>
      <c r="H18" s="64">
        <f t="shared" si="17"/>
        <v>1190</v>
      </c>
      <c r="I18" s="64">
        <f t="shared" si="17"/>
        <v>2550</v>
      </c>
      <c r="J18" s="15"/>
      <c r="K18" s="15"/>
      <c r="L18" s="15"/>
      <c r="M18" s="15"/>
      <c r="N18" s="15"/>
      <c r="O18" s="64">
        <v>15</v>
      </c>
      <c r="P18" s="64">
        <v>30</v>
      </c>
      <c r="Q18" s="64">
        <v>7</v>
      </c>
      <c r="R18" s="64">
        <v>1</v>
      </c>
      <c r="S18" s="14">
        <f>SUM(P$4:P18)</f>
        <v>180</v>
      </c>
      <c r="T18" s="64">
        <f>SUMIFS(芦花古楼!$BH$6:$BH$505,芦花古楼!$BB$6:$BB$505,"&lt;="&amp;神器!S18)</f>
        <v>198280</v>
      </c>
      <c r="U18" s="64">
        <f t="shared" si="14"/>
        <v>28800</v>
      </c>
      <c r="V18" s="64">
        <v>5</v>
      </c>
      <c r="W18" s="64">
        <f t="shared" si="15"/>
        <v>115</v>
      </c>
      <c r="X18" s="64">
        <f t="shared" si="3"/>
        <v>345</v>
      </c>
      <c r="Y18" s="64">
        <f t="shared" si="3"/>
        <v>805</v>
      </c>
      <c r="Z18" s="64">
        <f t="shared" si="3"/>
        <v>1725</v>
      </c>
      <c r="AA18" s="15"/>
      <c r="AB18" s="64">
        <v>14</v>
      </c>
      <c r="AC18" s="64">
        <v>103</v>
      </c>
      <c r="AD18" s="64">
        <v>1606016</v>
      </c>
      <c r="AE18" s="64" t="s">
        <v>546</v>
      </c>
      <c r="AF18" s="64">
        <v>4</v>
      </c>
      <c r="AG18" s="64">
        <v>21</v>
      </c>
      <c r="AH18" s="64">
        <f>SUM(AG$5:AG18)</f>
        <v>246</v>
      </c>
      <c r="AK18" s="64">
        <v>15</v>
      </c>
      <c r="AL18" s="14">
        <f t="shared" si="4"/>
        <v>1</v>
      </c>
      <c r="AM18" s="14">
        <f t="shared" si="5"/>
        <v>1</v>
      </c>
      <c r="AN18" s="14">
        <f t="shared" si="6"/>
        <v>1606003</v>
      </c>
      <c r="AO18" s="14">
        <f t="shared" si="7"/>
        <v>15</v>
      </c>
      <c r="AP18" s="14" t="str">
        <f t="shared" si="8"/>
        <v>神器1-1</v>
      </c>
      <c r="AQ18" s="14">
        <f t="shared" si="9"/>
        <v>7</v>
      </c>
      <c r="AR18" s="14" t="str">
        <f t="shared" si="10"/>
        <v>神器低级材料</v>
      </c>
      <c r="AS18" s="14">
        <f t="shared" si="11"/>
        <v>115</v>
      </c>
      <c r="AT18" s="14" t="str">
        <f t="shared" si="12"/>
        <v>金币</v>
      </c>
      <c r="AU18" s="14">
        <f t="shared" si="13"/>
        <v>400</v>
      </c>
      <c r="AX18" s="56">
        <v>5</v>
      </c>
      <c r="AY18" s="56">
        <f>INDEX(节奏总表!$I$4:$I$18,MATCH(AX18,节奏总表!$Z$4:$Z$18,1))</f>
        <v>9</v>
      </c>
      <c r="AZ18" s="14">
        <f>芦花古楼!BC10+芦花古楼!BD9</f>
        <v>815</v>
      </c>
      <c r="BA18" s="15"/>
      <c r="BD18" s="59" t="s">
        <v>451</v>
      </c>
      <c r="BE18" s="56">
        <v>3</v>
      </c>
      <c r="BF18" s="56">
        <v>50</v>
      </c>
      <c r="BG18" s="56">
        <v>1</v>
      </c>
      <c r="BH18" s="56">
        <f t="shared" si="18"/>
        <v>236</v>
      </c>
      <c r="BI18" s="56">
        <v>236</v>
      </c>
      <c r="BK18" s="58">
        <v>5</v>
      </c>
      <c r="BL18" s="58">
        <v>3</v>
      </c>
      <c r="BN18" s="58">
        <v>3</v>
      </c>
      <c r="BO18" s="58">
        <v>2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</row>
    <row r="19" spans="1:72" ht="16.5" x14ac:dyDescent="0.2">
      <c r="A19" s="54">
        <v>6</v>
      </c>
      <c r="B19" s="54">
        <v>3.5</v>
      </c>
      <c r="C19" s="21">
        <f t="shared" si="19"/>
        <v>0.15217391304347827</v>
      </c>
      <c r="D19" s="54">
        <f t="shared" si="20"/>
        <v>58023</v>
      </c>
      <c r="E19" s="64">
        <v>20</v>
      </c>
      <c r="F19" s="64">
        <f t="shared" si="16"/>
        <v>220</v>
      </c>
      <c r="G19" s="64">
        <f t="shared" si="17"/>
        <v>680</v>
      </c>
      <c r="H19" s="64">
        <f t="shared" si="17"/>
        <v>1620</v>
      </c>
      <c r="I19" s="64">
        <f t="shared" si="17"/>
        <v>3480</v>
      </c>
      <c r="J19" s="15"/>
      <c r="K19" s="15"/>
      <c r="L19" s="15"/>
      <c r="M19" s="15"/>
      <c r="N19" s="15"/>
      <c r="O19" s="64">
        <v>16</v>
      </c>
      <c r="P19" s="64">
        <v>35</v>
      </c>
      <c r="Q19" s="64">
        <v>10</v>
      </c>
      <c r="R19" s="64">
        <v>1</v>
      </c>
      <c r="S19" s="14">
        <f>SUM(P$4:P19)</f>
        <v>215</v>
      </c>
      <c r="T19" s="64">
        <f>SUMIFS(芦花古楼!$BH$6:$BH$505,芦花古楼!$BB$6:$BB$505,"&lt;="&amp;神器!S19)</f>
        <v>231880</v>
      </c>
      <c r="U19" s="64">
        <f t="shared" si="14"/>
        <v>33600</v>
      </c>
      <c r="V19" s="64">
        <v>5</v>
      </c>
      <c r="W19" s="64">
        <f t="shared" si="15"/>
        <v>130</v>
      </c>
      <c r="X19" s="64">
        <f t="shared" si="3"/>
        <v>400</v>
      </c>
      <c r="Y19" s="64">
        <f t="shared" si="3"/>
        <v>940</v>
      </c>
      <c r="Z19" s="64">
        <f t="shared" si="3"/>
        <v>2015</v>
      </c>
      <c r="AA19" s="15"/>
      <c r="AB19" s="64">
        <v>15</v>
      </c>
      <c r="AC19" s="64">
        <v>104</v>
      </c>
      <c r="AD19" s="64">
        <v>1606017</v>
      </c>
      <c r="AE19" s="64" t="s">
        <v>547</v>
      </c>
      <c r="AF19" s="64">
        <v>1</v>
      </c>
      <c r="AG19" s="64">
        <v>21</v>
      </c>
      <c r="AH19" s="64">
        <f>SUM(AG$5:AG19)</f>
        <v>267</v>
      </c>
      <c r="AK19" s="64">
        <v>16</v>
      </c>
      <c r="AL19" s="14">
        <f t="shared" si="4"/>
        <v>2</v>
      </c>
      <c r="AM19" s="14">
        <f t="shared" si="5"/>
        <v>1</v>
      </c>
      <c r="AN19" s="14">
        <f t="shared" si="6"/>
        <v>1606004</v>
      </c>
      <c r="AO19" s="14">
        <f t="shared" si="7"/>
        <v>1</v>
      </c>
      <c r="AP19" s="14" t="str">
        <f t="shared" si="8"/>
        <v>神器1-2</v>
      </c>
      <c r="AQ19" s="14">
        <f t="shared" si="9"/>
        <v>1</v>
      </c>
      <c r="AR19" s="14" t="str">
        <f t="shared" si="10"/>
        <v/>
      </c>
      <c r="AS19" s="14" t="str">
        <f t="shared" si="11"/>
        <v/>
      </c>
      <c r="AT19" s="14" t="str">
        <f t="shared" si="12"/>
        <v/>
      </c>
      <c r="AU19" s="14" t="str">
        <f t="shared" si="13"/>
        <v/>
      </c>
      <c r="AX19" s="56">
        <v>6</v>
      </c>
      <c r="AY19" s="56">
        <f>INDEX(节奏总表!$I$4:$I$18,MATCH(AX19,节奏总表!$Z$4:$Z$18,1))</f>
        <v>10</v>
      </c>
      <c r="AZ19" s="14">
        <f>芦花古楼!BC11+芦花古楼!BD10</f>
        <v>825</v>
      </c>
      <c r="BA19" s="15"/>
      <c r="BD19" s="59" t="s">
        <v>452</v>
      </c>
      <c r="BE19" s="56">
        <v>3</v>
      </c>
      <c r="BF19" s="56">
        <v>50</v>
      </c>
      <c r="BG19" s="56">
        <v>1</v>
      </c>
      <c r="BH19" s="56">
        <f t="shared" si="18"/>
        <v>236</v>
      </c>
      <c r="BI19" s="56">
        <v>236</v>
      </c>
      <c r="BK19" s="58">
        <v>6</v>
      </c>
      <c r="BL19" s="58">
        <v>4</v>
      </c>
      <c r="BN19" s="58">
        <v>3</v>
      </c>
      <c r="BO19" s="58">
        <v>3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</row>
    <row r="20" spans="1:72" ht="16.5" x14ac:dyDescent="0.2">
      <c r="A20" s="54">
        <v>7</v>
      </c>
      <c r="B20" s="54">
        <v>4</v>
      </c>
      <c r="C20" s="21">
        <f t="shared" si="19"/>
        <v>0.17391304347826086</v>
      </c>
      <c r="D20" s="54">
        <f t="shared" si="20"/>
        <v>66312</v>
      </c>
      <c r="E20" s="64">
        <v>20</v>
      </c>
      <c r="F20" s="64">
        <f t="shared" si="16"/>
        <v>260</v>
      </c>
      <c r="G20" s="64">
        <f t="shared" si="17"/>
        <v>780</v>
      </c>
      <c r="H20" s="64">
        <f t="shared" si="17"/>
        <v>1840</v>
      </c>
      <c r="I20" s="64">
        <f t="shared" si="17"/>
        <v>3960</v>
      </c>
      <c r="J20" s="15"/>
      <c r="K20" s="15"/>
      <c r="L20" s="15"/>
      <c r="M20" s="15"/>
      <c r="N20" s="15"/>
      <c r="O20" s="64">
        <v>17</v>
      </c>
      <c r="P20" s="64">
        <v>40</v>
      </c>
      <c r="Q20" s="64">
        <v>10</v>
      </c>
      <c r="R20" s="64">
        <v>1</v>
      </c>
      <c r="S20" s="14">
        <f>SUM(P$4:P20)</f>
        <v>255</v>
      </c>
      <c r="T20" s="64">
        <f>SUMIFS(芦花古楼!$BH$6:$BH$505,芦花古楼!$BB$6:$BB$505,"&lt;="&amp;神器!S20)</f>
        <v>270280</v>
      </c>
      <c r="U20" s="64">
        <f t="shared" si="14"/>
        <v>38400</v>
      </c>
      <c r="V20" s="64">
        <v>5</v>
      </c>
      <c r="W20" s="64">
        <f t="shared" si="15"/>
        <v>150</v>
      </c>
      <c r="X20" s="64">
        <f t="shared" si="3"/>
        <v>460</v>
      </c>
      <c r="Y20" s="64">
        <f t="shared" si="3"/>
        <v>1075</v>
      </c>
      <c r="Z20" s="64">
        <f t="shared" si="3"/>
        <v>2300</v>
      </c>
      <c r="AA20" s="15"/>
      <c r="AB20" s="64">
        <v>16</v>
      </c>
      <c r="AC20" s="64">
        <v>104</v>
      </c>
      <c r="AD20" s="64">
        <v>1606018</v>
      </c>
      <c r="AE20" s="64" t="s">
        <v>548</v>
      </c>
      <c r="AF20" s="64">
        <v>1</v>
      </c>
      <c r="AG20" s="64">
        <v>21</v>
      </c>
      <c r="AH20" s="64">
        <f>SUM(AG$5:AG20)</f>
        <v>288</v>
      </c>
      <c r="AK20" s="64">
        <v>17</v>
      </c>
      <c r="AL20" s="14">
        <f t="shared" si="4"/>
        <v>2</v>
      </c>
      <c r="AM20" s="14">
        <f t="shared" si="5"/>
        <v>1</v>
      </c>
      <c r="AN20" s="14">
        <f t="shared" si="6"/>
        <v>1606004</v>
      </c>
      <c r="AO20" s="14">
        <f t="shared" si="7"/>
        <v>2</v>
      </c>
      <c r="AP20" s="14" t="str">
        <f t="shared" si="8"/>
        <v>神器1-2</v>
      </c>
      <c r="AQ20" s="14">
        <f t="shared" si="9"/>
        <v>1</v>
      </c>
      <c r="AR20" s="14" t="str">
        <f t="shared" si="10"/>
        <v>神器低级材料</v>
      </c>
      <c r="AS20" s="14">
        <f t="shared" si="11"/>
        <v>5</v>
      </c>
      <c r="AT20" s="14" t="str">
        <f t="shared" si="12"/>
        <v>金币</v>
      </c>
      <c r="AU20" s="14">
        <f t="shared" si="13"/>
        <v>85</v>
      </c>
      <c r="AX20" s="56">
        <v>7</v>
      </c>
      <c r="AY20" s="56">
        <f>INDEX(节奏总表!$I$4:$I$18,MATCH(AX20,节奏总表!$Z$4:$Z$18,1))</f>
        <v>11</v>
      </c>
      <c r="AZ20" s="14">
        <f>芦花古楼!BC12+芦花古楼!BD11</f>
        <v>845</v>
      </c>
      <c r="BA20" s="15"/>
      <c r="BD20" s="59" t="s">
        <v>453</v>
      </c>
      <c r="BE20" s="56">
        <v>3</v>
      </c>
      <c r="BF20" s="56">
        <v>50</v>
      </c>
      <c r="BG20" s="56">
        <v>1</v>
      </c>
      <c r="BH20" s="56">
        <f t="shared" si="18"/>
        <v>236</v>
      </c>
      <c r="BI20" s="56">
        <v>236</v>
      </c>
      <c r="BK20" s="58">
        <v>7</v>
      </c>
      <c r="BL20" s="58">
        <v>4</v>
      </c>
      <c r="BN20" s="58">
        <v>3</v>
      </c>
      <c r="BO20" s="58">
        <v>3</v>
      </c>
      <c r="BP20" s="58">
        <v>1</v>
      </c>
      <c r="BQ20" s="58">
        <v>0</v>
      </c>
      <c r="BR20" s="58">
        <v>0</v>
      </c>
      <c r="BS20" s="58">
        <v>0</v>
      </c>
      <c r="BT20" s="58">
        <v>0</v>
      </c>
    </row>
    <row r="21" spans="1:72" ht="16.5" x14ac:dyDescent="0.2">
      <c r="A21" s="54">
        <v>8</v>
      </c>
      <c r="B21" s="54">
        <v>4.5</v>
      </c>
      <c r="C21" s="21">
        <f t="shared" si="19"/>
        <v>0.19565217391304349</v>
      </c>
      <c r="D21" s="54">
        <f t="shared" si="20"/>
        <v>74601</v>
      </c>
      <c r="E21" s="64">
        <v>20</v>
      </c>
      <c r="F21" s="64">
        <f t="shared" si="16"/>
        <v>280</v>
      </c>
      <c r="G21" s="64">
        <f t="shared" si="17"/>
        <v>880</v>
      </c>
      <c r="H21" s="64">
        <f t="shared" si="17"/>
        <v>2080</v>
      </c>
      <c r="I21" s="64">
        <f t="shared" si="17"/>
        <v>4460</v>
      </c>
      <c r="J21" s="15"/>
      <c r="K21" s="15"/>
      <c r="L21" s="15"/>
      <c r="M21" s="15"/>
      <c r="N21" s="15"/>
      <c r="O21" s="64">
        <v>18</v>
      </c>
      <c r="P21" s="64">
        <v>45</v>
      </c>
      <c r="Q21" s="64">
        <v>10</v>
      </c>
      <c r="R21" s="64">
        <v>1</v>
      </c>
      <c r="S21" s="14">
        <f>SUM(P$4:P21)</f>
        <v>300</v>
      </c>
      <c r="T21" s="64">
        <f>SUMIFS(芦花古楼!$BH$6:$BH$505,芦花古楼!$BB$6:$BB$505,"&lt;="&amp;神器!S21)</f>
        <v>313480</v>
      </c>
      <c r="U21" s="64">
        <f t="shared" si="14"/>
        <v>43200</v>
      </c>
      <c r="V21" s="64">
        <v>5</v>
      </c>
      <c r="W21" s="64">
        <f t="shared" si="15"/>
        <v>170</v>
      </c>
      <c r="X21" s="64">
        <f t="shared" ref="X21:Z24" si="21">INT($U21*X$2/$V21)*$V21</f>
        <v>515</v>
      </c>
      <c r="Y21" s="64">
        <f t="shared" si="21"/>
        <v>1205</v>
      </c>
      <c r="Z21" s="64">
        <f t="shared" si="21"/>
        <v>2590</v>
      </c>
      <c r="AA21" s="15"/>
      <c r="AB21" s="64">
        <v>17</v>
      </c>
      <c r="AC21" s="64">
        <v>104</v>
      </c>
      <c r="AD21" s="64">
        <v>1606019</v>
      </c>
      <c r="AE21" s="64" t="s">
        <v>549</v>
      </c>
      <c r="AF21" s="64">
        <v>2</v>
      </c>
      <c r="AG21" s="64">
        <v>21</v>
      </c>
      <c r="AH21" s="64">
        <f>SUM(AG$5:AG21)</f>
        <v>309</v>
      </c>
      <c r="AK21" s="64">
        <v>18</v>
      </c>
      <c r="AL21" s="14">
        <f t="shared" si="4"/>
        <v>2</v>
      </c>
      <c r="AM21" s="14">
        <f t="shared" si="5"/>
        <v>1</v>
      </c>
      <c r="AN21" s="14">
        <f t="shared" si="6"/>
        <v>1606004</v>
      </c>
      <c r="AO21" s="14">
        <f t="shared" si="7"/>
        <v>3</v>
      </c>
      <c r="AP21" s="14" t="str">
        <f t="shared" si="8"/>
        <v>神器1-2</v>
      </c>
      <c r="AQ21" s="14">
        <f t="shared" si="9"/>
        <v>1</v>
      </c>
      <c r="AR21" s="14" t="str">
        <f t="shared" si="10"/>
        <v>神器低级材料</v>
      </c>
      <c r="AS21" s="14">
        <f t="shared" si="11"/>
        <v>15</v>
      </c>
      <c r="AT21" s="14" t="str">
        <f t="shared" si="12"/>
        <v>金币</v>
      </c>
      <c r="AU21" s="14">
        <f t="shared" si="13"/>
        <v>110</v>
      </c>
      <c r="AX21" s="56">
        <v>8</v>
      </c>
      <c r="AY21" s="56">
        <f>INDEX(节奏总表!$I$4:$I$18,MATCH(AX21,节奏总表!$Z$4:$Z$18,1))</f>
        <v>12</v>
      </c>
      <c r="AZ21" s="14">
        <f>芦花古楼!BC13+芦花古楼!BD12</f>
        <v>830</v>
      </c>
      <c r="BA21" s="15"/>
      <c r="BD21" s="59" t="s">
        <v>454</v>
      </c>
      <c r="BE21" s="56">
        <v>3</v>
      </c>
      <c r="BF21" s="56">
        <v>50</v>
      </c>
      <c r="BG21" s="56">
        <v>1</v>
      </c>
      <c r="BH21" s="56">
        <f t="shared" si="18"/>
        <v>236</v>
      </c>
      <c r="BI21" s="56">
        <v>236</v>
      </c>
      <c r="BK21" s="58">
        <v>8</v>
      </c>
      <c r="BL21" s="58">
        <v>4</v>
      </c>
      <c r="BN21" s="58">
        <v>3</v>
      </c>
      <c r="BO21" s="58">
        <v>3</v>
      </c>
      <c r="BP21" s="58">
        <v>1</v>
      </c>
      <c r="BQ21" s="58">
        <v>1</v>
      </c>
      <c r="BR21" s="58">
        <v>0</v>
      </c>
      <c r="BS21" s="58">
        <v>0</v>
      </c>
      <c r="BT21" s="58">
        <v>0</v>
      </c>
    </row>
    <row r="22" spans="1:72" ht="16.5" x14ac:dyDescent="0.2">
      <c r="A22" s="54">
        <v>9</v>
      </c>
      <c r="B22" s="54">
        <v>5</v>
      </c>
      <c r="C22" s="21">
        <f t="shared" si="19"/>
        <v>0.21739130434782608</v>
      </c>
      <c r="D22" s="54">
        <f t="shared" si="20"/>
        <v>82890</v>
      </c>
      <c r="E22" s="64">
        <v>20</v>
      </c>
      <c r="F22" s="64">
        <f t="shared" si="16"/>
        <v>320</v>
      </c>
      <c r="G22" s="64">
        <f t="shared" si="17"/>
        <v>980</v>
      </c>
      <c r="H22" s="64">
        <f t="shared" si="17"/>
        <v>2320</v>
      </c>
      <c r="I22" s="64">
        <f t="shared" si="17"/>
        <v>4960</v>
      </c>
      <c r="J22" s="15"/>
      <c r="K22" s="15"/>
      <c r="L22" s="15"/>
      <c r="M22" s="15"/>
      <c r="N22" s="15"/>
      <c r="O22" s="64">
        <v>19</v>
      </c>
      <c r="P22" s="64">
        <v>50</v>
      </c>
      <c r="Q22" s="64">
        <v>15</v>
      </c>
      <c r="R22" s="64">
        <v>1</v>
      </c>
      <c r="S22" s="14">
        <f>SUM(P$4:P22)</f>
        <v>350</v>
      </c>
      <c r="T22" s="64">
        <f>SUMIFS(芦花古楼!$BH$6:$BH$505,芦花古楼!$BB$6:$BB$505,"&lt;="&amp;神器!S22)</f>
        <v>361480</v>
      </c>
      <c r="U22" s="64">
        <f t="shared" si="14"/>
        <v>48000</v>
      </c>
      <c r="V22" s="64">
        <v>5</v>
      </c>
      <c r="W22" s="64">
        <f t="shared" si="15"/>
        <v>190</v>
      </c>
      <c r="X22" s="64">
        <f t="shared" si="21"/>
        <v>575</v>
      </c>
      <c r="Y22" s="64">
        <f t="shared" si="21"/>
        <v>1340</v>
      </c>
      <c r="Z22" s="64">
        <f t="shared" si="21"/>
        <v>2880</v>
      </c>
      <c r="AA22" s="15"/>
      <c r="AB22" s="64">
        <v>18</v>
      </c>
      <c r="AC22" s="64">
        <v>104</v>
      </c>
      <c r="AD22" s="64">
        <v>1606020</v>
      </c>
      <c r="AE22" s="64" t="s">
        <v>550</v>
      </c>
      <c r="AF22" s="64">
        <v>2</v>
      </c>
      <c r="AG22" s="64">
        <v>21</v>
      </c>
      <c r="AH22" s="64">
        <f>SUM(AG$5:AG22)</f>
        <v>330</v>
      </c>
      <c r="AK22" s="64">
        <v>19</v>
      </c>
      <c r="AL22" s="14">
        <f t="shared" si="4"/>
        <v>2</v>
      </c>
      <c r="AM22" s="14">
        <f t="shared" si="5"/>
        <v>1</v>
      </c>
      <c r="AN22" s="14">
        <f t="shared" si="6"/>
        <v>1606004</v>
      </c>
      <c r="AO22" s="14">
        <f t="shared" si="7"/>
        <v>4</v>
      </c>
      <c r="AP22" s="14" t="str">
        <f t="shared" si="8"/>
        <v>神器1-2</v>
      </c>
      <c r="AQ22" s="14">
        <f t="shared" si="9"/>
        <v>2</v>
      </c>
      <c r="AR22" s="14" t="str">
        <f t="shared" si="10"/>
        <v>神器低级材料</v>
      </c>
      <c r="AS22" s="14">
        <f t="shared" si="11"/>
        <v>25</v>
      </c>
      <c r="AT22" s="14" t="str">
        <f t="shared" si="12"/>
        <v>金币</v>
      </c>
      <c r="AU22" s="14">
        <f t="shared" si="13"/>
        <v>140</v>
      </c>
      <c r="AX22" s="56">
        <v>9</v>
      </c>
      <c r="AY22" s="56">
        <f>INDEX(节奏总表!$I$4:$I$18,MATCH(AX22,节奏总表!$Z$4:$Z$18,1))</f>
        <v>12</v>
      </c>
      <c r="AZ22" s="14">
        <f>芦花古楼!BC14+芦花古楼!BD13</f>
        <v>845</v>
      </c>
      <c r="BA22" s="15"/>
      <c r="BD22" s="59" t="s">
        <v>455</v>
      </c>
      <c r="BE22" s="56">
        <v>4</v>
      </c>
      <c r="BF22" s="56">
        <v>70</v>
      </c>
      <c r="BG22" s="56">
        <v>1</v>
      </c>
      <c r="BH22" s="56">
        <f t="shared" si="18"/>
        <v>169</v>
      </c>
      <c r="BI22" s="56">
        <v>169</v>
      </c>
      <c r="BK22" s="58">
        <v>9</v>
      </c>
      <c r="BL22" s="58">
        <v>4</v>
      </c>
      <c r="BN22" s="58">
        <v>5</v>
      </c>
      <c r="BO22" s="58">
        <v>4</v>
      </c>
      <c r="BP22" s="58">
        <v>1</v>
      </c>
      <c r="BQ22" s="58">
        <v>1</v>
      </c>
      <c r="BR22" s="58">
        <v>0</v>
      </c>
      <c r="BS22" s="58">
        <v>0</v>
      </c>
      <c r="BT22" s="58">
        <v>0</v>
      </c>
    </row>
    <row r="23" spans="1:72" ht="16.5" x14ac:dyDescent="0.2">
      <c r="A23" s="54">
        <v>10</v>
      </c>
      <c r="B23" s="54">
        <v>6</v>
      </c>
      <c r="C23" s="21">
        <f t="shared" si="19"/>
        <v>0.2608695652173913</v>
      </c>
      <c r="D23" s="54">
        <f t="shared" si="20"/>
        <v>99469</v>
      </c>
      <c r="E23" s="64">
        <v>50</v>
      </c>
      <c r="F23" s="64">
        <f t="shared" si="16"/>
        <v>350</v>
      </c>
      <c r="G23" s="64">
        <f t="shared" si="17"/>
        <v>1150</v>
      </c>
      <c r="H23" s="64">
        <f t="shared" si="17"/>
        <v>2750</v>
      </c>
      <c r="I23" s="64">
        <f t="shared" si="17"/>
        <v>5950</v>
      </c>
      <c r="J23" s="15"/>
      <c r="K23" s="15"/>
      <c r="L23" s="15"/>
      <c r="M23" s="15"/>
      <c r="N23" s="15"/>
      <c r="O23" s="64">
        <v>20</v>
      </c>
      <c r="P23" s="64">
        <v>55</v>
      </c>
      <c r="Q23" s="64">
        <v>15</v>
      </c>
      <c r="R23" s="64">
        <v>1</v>
      </c>
      <c r="S23" s="14">
        <f>SUM(P$4:P23)</f>
        <v>405</v>
      </c>
      <c r="T23" s="64">
        <f>SUMIFS(芦花古楼!$BH$6:$BH$505,芦花古楼!$BB$6:$BB$505,"&lt;="&amp;神器!S23)</f>
        <v>414280</v>
      </c>
      <c r="U23" s="64">
        <f t="shared" si="14"/>
        <v>52800</v>
      </c>
      <c r="V23" s="64">
        <v>5</v>
      </c>
      <c r="W23" s="64">
        <f t="shared" si="15"/>
        <v>210</v>
      </c>
      <c r="X23" s="64">
        <f t="shared" si="21"/>
        <v>630</v>
      </c>
      <c r="Y23" s="64">
        <f t="shared" si="21"/>
        <v>1475</v>
      </c>
      <c r="Z23" s="64">
        <f t="shared" si="21"/>
        <v>3165</v>
      </c>
      <c r="AA23" s="15"/>
      <c r="AB23" s="64">
        <v>19</v>
      </c>
      <c r="AC23" s="64">
        <v>104</v>
      </c>
      <c r="AD23" s="64">
        <v>1606021</v>
      </c>
      <c r="AE23" s="64" t="s">
        <v>551</v>
      </c>
      <c r="AF23" s="64">
        <v>2</v>
      </c>
      <c r="AG23" s="64">
        <v>21</v>
      </c>
      <c r="AH23" s="64">
        <f>SUM(AG$5:AG23)</f>
        <v>351</v>
      </c>
      <c r="AK23" s="64">
        <v>20</v>
      </c>
      <c r="AL23" s="14">
        <f t="shared" si="4"/>
        <v>2</v>
      </c>
      <c r="AM23" s="14">
        <f t="shared" si="5"/>
        <v>1</v>
      </c>
      <c r="AN23" s="14">
        <f t="shared" si="6"/>
        <v>1606004</v>
      </c>
      <c r="AO23" s="14">
        <f t="shared" si="7"/>
        <v>5</v>
      </c>
      <c r="AP23" s="14" t="str">
        <f t="shared" si="8"/>
        <v>神器1-2</v>
      </c>
      <c r="AQ23" s="14">
        <f t="shared" si="9"/>
        <v>2</v>
      </c>
      <c r="AR23" s="14" t="str">
        <f t="shared" si="10"/>
        <v>神器低级材料</v>
      </c>
      <c r="AS23" s="14">
        <f t="shared" si="11"/>
        <v>25</v>
      </c>
      <c r="AT23" s="14" t="str">
        <f t="shared" si="12"/>
        <v>金币</v>
      </c>
      <c r="AU23" s="14">
        <f t="shared" si="13"/>
        <v>170</v>
      </c>
      <c r="AX23" s="56">
        <v>10</v>
      </c>
      <c r="AY23" s="56">
        <f>INDEX(节奏总表!$I$4:$I$18,MATCH(AX23,节奏总表!$Z$4:$Z$18,1))</f>
        <v>13</v>
      </c>
      <c r="AZ23" s="14">
        <f>芦花古楼!BC15+芦花古楼!BD14</f>
        <v>700</v>
      </c>
      <c r="BA23" s="15"/>
      <c r="BD23" s="59" t="s">
        <v>456</v>
      </c>
      <c r="BE23" s="56">
        <v>4</v>
      </c>
      <c r="BF23" s="56">
        <v>70</v>
      </c>
      <c r="BG23" s="56">
        <v>1</v>
      </c>
      <c r="BH23" s="56">
        <f t="shared" si="18"/>
        <v>169</v>
      </c>
      <c r="BI23" s="56">
        <v>169</v>
      </c>
      <c r="BK23" s="58">
        <v>10</v>
      </c>
      <c r="BL23" s="58">
        <v>7</v>
      </c>
      <c r="BN23" s="58">
        <v>5</v>
      </c>
      <c r="BO23" s="58">
        <v>5</v>
      </c>
      <c r="BP23" s="58">
        <v>1</v>
      </c>
      <c r="BQ23" s="58">
        <v>1</v>
      </c>
      <c r="BR23" s="58">
        <v>0</v>
      </c>
      <c r="BS23" s="58">
        <v>0</v>
      </c>
      <c r="BT23" s="58">
        <v>0</v>
      </c>
    </row>
    <row r="24" spans="1:72" ht="16.5" x14ac:dyDescent="0.2">
      <c r="A24" s="54">
        <v>11</v>
      </c>
      <c r="B24" s="54">
        <v>3</v>
      </c>
      <c r="C24" s="21">
        <f t="shared" si="19"/>
        <v>0.15</v>
      </c>
      <c r="D24" s="54">
        <f t="shared" si="20"/>
        <v>66030</v>
      </c>
      <c r="E24" s="64">
        <v>50</v>
      </c>
      <c r="F24" s="64">
        <f t="shared" si="16"/>
        <v>250</v>
      </c>
      <c r="G24" s="64">
        <f t="shared" si="17"/>
        <v>750</v>
      </c>
      <c r="H24" s="64">
        <f t="shared" si="17"/>
        <v>1800</v>
      </c>
      <c r="I24" s="64">
        <f t="shared" si="17"/>
        <v>3950</v>
      </c>
      <c r="J24" s="15"/>
      <c r="K24" s="15"/>
      <c r="L24" s="15"/>
      <c r="M24" s="15"/>
      <c r="N24" s="15"/>
      <c r="O24" s="64">
        <v>21</v>
      </c>
      <c r="P24" s="64">
        <v>60</v>
      </c>
      <c r="Q24" s="64">
        <v>15</v>
      </c>
      <c r="R24" s="64">
        <v>1</v>
      </c>
      <c r="S24" s="14">
        <f>SUM(P$4:P24)</f>
        <v>465</v>
      </c>
      <c r="T24" s="64">
        <f>SUMIFS(芦花古楼!$BH$6:$BH$505,芦花古楼!$BB$6:$BB$505,"&lt;="&amp;神器!S24)</f>
        <v>471880</v>
      </c>
      <c r="U24" s="64">
        <f t="shared" si="14"/>
        <v>57600</v>
      </c>
      <c r="V24" s="64">
        <v>5</v>
      </c>
      <c r="W24" s="64">
        <f t="shared" si="15"/>
        <v>230</v>
      </c>
      <c r="X24" s="64">
        <f t="shared" si="21"/>
        <v>690</v>
      </c>
      <c r="Y24" s="64">
        <f t="shared" si="21"/>
        <v>1610</v>
      </c>
      <c r="Z24" s="64">
        <f t="shared" si="21"/>
        <v>3455</v>
      </c>
      <c r="AA24" s="15"/>
      <c r="AB24" s="64">
        <v>20</v>
      </c>
      <c r="AC24" s="64">
        <v>104</v>
      </c>
      <c r="AD24" s="64">
        <v>1606022</v>
      </c>
      <c r="AE24" s="64" t="s">
        <v>552</v>
      </c>
      <c r="AF24" s="64">
        <v>3</v>
      </c>
      <c r="AG24" s="64">
        <v>21</v>
      </c>
      <c r="AH24" s="64">
        <f>SUM(AG$5:AG24)</f>
        <v>372</v>
      </c>
      <c r="AK24" s="64">
        <v>21</v>
      </c>
      <c r="AL24" s="14">
        <f t="shared" si="4"/>
        <v>2</v>
      </c>
      <c r="AM24" s="14">
        <f t="shared" si="5"/>
        <v>1</v>
      </c>
      <c r="AN24" s="14">
        <f t="shared" si="6"/>
        <v>1606004</v>
      </c>
      <c r="AO24" s="14">
        <f t="shared" si="7"/>
        <v>6</v>
      </c>
      <c r="AP24" s="14" t="str">
        <f t="shared" si="8"/>
        <v>神器1-2</v>
      </c>
      <c r="AQ24" s="14">
        <f t="shared" si="9"/>
        <v>2</v>
      </c>
      <c r="AR24" s="14" t="str">
        <f t="shared" si="10"/>
        <v>神器低级材料</v>
      </c>
      <c r="AS24" s="14">
        <f t="shared" si="11"/>
        <v>35</v>
      </c>
      <c r="AT24" s="14" t="str">
        <f t="shared" si="12"/>
        <v>金币</v>
      </c>
      <c r="AU24" s="14">
        <f t="shared" si="13"/>
        <v>220</v>
      </c>
      <c r="AX24" s="56">
        <v>11</v>
      </c>
      <c r="AY24" s="56">
        <f>INDEX(节奏总表!$I$4:$I$18,MATCH(AX24,节奏总表!$Z$4:$Z$18,1))</f>
        <v>13</v>
      </c>
      <c r="AZ24" s="14">
        <f>芦花古楼!BC16+芦花古楼!BD15</f>
        <v>665</v>
      </c>
      <c r="BA24" s="15"/>
      <c r="BD24" s="59" t="s">
        <v>457</v>
      </c>
      <c r="BE24" s="56">
        <v>4</v>
      </c>
      <c r="BF24" s="56">
        <v>70</v>
      </c>
      <c r="BG24" s="56">
        <v>1</v>
      </c>
      <c r="BH24" s="56">
        <f t="shared" si="18"/>
        <v>169</v>
      </c>
      <c r="BI24" s="56">
        <v>169</v>
      </c>
      <c r="BK24" s="58">
        <v>11</v>
      </c>
      <c r="BL24" s="58">
        <v>7</v>
      </c>
      <c r="BN24" s="58">
        <v>5</v>
      </c>
      <c r="BO24" s="58">
        <v>5</v>
      </c>
      <c r="BP24" s="58">
        <v>2</v>
      </c>
      <c r="BQ24" s="58">
        <v>1</v>
      </c>
      <c r="BR24" s="58">
        <v>0</v>
      </c>
      <c r="BS24" s="58">
        <v>0</v>
      </c>
      <c r="BT24" s="58">
        <v>0</v>
      </c>
    </row>
    <row r="25" spans="1:72" ht="16.5" x14ac:dyDescent="0.2">
      <c r="A25" s="54">
        <v>12</v>
      </c>
      <c r="B25" s="54">
        <v>3.5</v>
      </c>
      <c r="C25" s="21">
        <f t="shared" si="19"/>
        <v>0.17499999999999999</v>
      </c>
      <c r="D25" s="54">
        <f t="shared" si="20"/>
        <v>77035</v>
      </c>
      <c r="E25" s="64">
        <v>50</v>
      </c>
      <c r="F25" s="64">
        <f t="shared" si="16"/>
        <v>300</v>
      </c>
      <c r="G25" s="64">
        <f t="shared" si="17"/>
        <v>900</v>
      </c>
      <c r="H25" s="64">
        <f t="shared" si="17"/>
        <v>2150</v>
      </c>
      <c r="I25" s="64">
        <f t="shared" si="17"/>
        <v>4600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4">
        <v>21</v>
      </c>
      <c r="AC25" s="64">
        <v>105</v>
      </c>
      <c r="AD25" s="64">
        <v>1606023</v>
      </c>
      <c r="AE25" s="64" t="s">
        <v>553</v>
      </c>
      <c r="AF25" s="64">
        <v>1</v>
      </c>
      <c r="AG25" s="64">
        <v>21</v>
      </c>
      <c r="AH25" s="64">
        <f>SUM(AG$5:AG25)</f>
        <v>393</v>
      </c>
      <c r="AK25" s="64">
        <v>22</v>
      </c>
      <c r="AL25" s="14">
        <f t="shared" si="4"/>
        <v>2</v>
      </c>
      <c r="AM25" s="14">
        <f t="shared" si="5"/>
        <v>1</v>
      </c>
      <c r="AN25" s="14">
        <f t="shared" si="6"/>
        <v>1606004</v>
      </c>
      <c r="AO25" s="14">
        <f t="shared" si="7"/>
        <v>7</v>
      </c>
      <c r="AP25" s="14" t="str">
        <f t="shared" si="8"/>
        <v>神器1-2</v>
      </c>
      <c r="AQ25" s="14">
        <f t="shared" si="9"/>
        <v>3</v>
      </c>
      <c r="AR25" s="14" t="str">
        <f t="shared" si="10"/>
        <v>神器低级材料</v>
      </c>
      <c r="AS25" s="14">
        <f t="shared" si="11"/>
        <v>40</v>
      </c>
      <c r="AT25" s="14" t="str">
        <f t="shared" si="12"/>
        <v>金币</v>
      </c>
      <c r="AU25" s="14">
        <f t="shared" si="13"/>
        <v>260</v>
      </c>
      <c r="AX25" s="56">
        <v>12</v>
      </c>
      <c r="AY25" s="56">
        <f>INDEX(节奏总表!$I$4:$I$18,MATCH(AX25,节奏总表!$Z$4:$Z$18,1))</f>
        <v>14</v>
      </c>
      <c r="AZ25" s="14">
        <f>芦花古楼!BC17+芦花古楼!BD16</f>
        <v>630</v>
      </c>
      <c r="BA25" s="15"/>
      <c r="BD25" s="59" t="s">
        <v>458</v>
      </c>
      <c r="BE25" s="56">
        <v>4</v>
      </c>
      <c r="BF25" s="56">
        <v>70</v>
      </c>
      <c r="BG25" s="56">
        <v>1</v>
      </c>
      <c r="BH25" s="56">
        <f t="shared" si="18"/>
        <v>169</v>
      </c>
      <c r="BI25" s="56">
        <v>169</v>
      </c>
      <c r="BK25" s="58">
        <v>12</v>
      </c>
      <c r="BL25" s="58">
        <v>7</v>
      </c>
      <c r="BN25" s="58">
        <v>5</v>
      </c>
      <c r="BO25" s="58">
        <v>5</v>
      </c>
      <c r="BP25" s="58">
        <v>2</v>
      </c>
      <c r="BQ25" s="58">
        <v>2</v>
      </c>
      <c r="BR25" s="58">
        <v>0</v>
      </c>
      <c r="BS25" s="58">
        <v>0</v>
      </c>
      <c r="BT25" s="58">
        <v>0</v>
      </c>
    </row>
    <row r="26" spans="1:72" ht="16.5" x14ac:dyDescent="0.2">
      <c r="A26" s="54">
        <v>13</v>
      </c>
      <c r="B26" s="54">
        <v>4</v>
      </c>
      <c r="C26" s="21">
        <f t="shared" si="19"/>
        <v>0.2</v>
      </c>
      <c r="D26" s="54">
        <f t="shared" si="20"/>
        <v>88040</v>
      </c>
      <c r="E26" s="64">
        <v>50</v>
      </c>
      <c r="F26" s="64">
        <f t="shared" si="16"/>
        <v>350</v>
      </c>
      <c r="G26" s="64">
        <f t="shared" si="17"/>
        <v>1050</v>
      </c>
      <c r="H26" s="64">
        <f t="shared" si="17"/>
        <v>2450</v>
      </c>
      <c r="I26" s="64">
        <f t="shared" si="17"/>
        <v>5250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4">
        <v>22</v>
      </c>
      <c r="AC26" s="64">
        <v>105</v>
      </c>
      <c r="AD26" s="64">
        <v>1606024</v>
      </c>
      <c r="AE26" s="64" t="s">
        <v>554</v>
      </c>
      <c r="AF26" s="64">
        <v>1</v>
      </c>
      <c r="AG26" s="64">
        <v>21</v>
      </c>
      <c r="AH26" s="64">
        <f>SUM(AG$5:AG26)</f>
        <v>414</v>
      </c>
      <c r="AK26" s="64">
        <v>23</v>
      </c>
      <c r="AL26" s="14">
        <f t="shared" si="4"/>
        <v>2</v>
      </c>
      <c r="AM26" s="14">
        <f t="shared" si="5"/>
        <v>1</v>
      </c>
      <c r="AN26" s="14">
        <f t="shared" si="6"/>
        <v>1606004</v>
      </c>
      <c r="AO26" s="14">
        <f t="shared" si="7"/>
        <v>8</v>
      </c>
      <c r="AP26" s="14" t="str">
        <f t="shared" si="8"/>
        <v>神器1-2</v>
      </c>
      <c r="AQ26" s="14">
        <f t="shared" si="9"/>
        <v>3</v>
      </c>
      <c r="AR26" s="14" t="str">
        <f t="shared" si="10"/>
        <v>神器低级材料</v>
      </c>
      <c r="AS26" s="14">
        <f t="shared" si="11"/>
        <v>45</v>
      </c>
      <c r="AT26" s="14" t="str">
        <f t="shared" si="12"/>
        <v>金币</v>
      </c>
      <c r="AU26" s="14">
        <f t="shared" si="13"/>
        <v>280</v>
      </c>
      <c r="AX26" s="56">
        <v>13</v>
      </c>
      <c r="AY26" s="56">
        <f>INDEX(节奏总表!$I$4:$I$18,MATCH(AX26,节奏总表!$Z$4:$Z$18,1))</f>
        <v>14</v>
      </c>
      <c r="AZ26" s="14">
        <f>芦花古楼!BC18+芦花古楼!BD17</f>
        <v>575</v>
      </c>
      <c r="BA26" s="15"/>
      <c r="BD26" s="59" t="s">
        <v>459</v>
      </c>
      <c r="BE26" s="56">
        <v>5</v>
      </c>
      <c r="BF26" s="56">
        <v>100</v>
      </c>
      <c r="BG26" s="56">
        <v>1</v>
      </c>
      <c r="BH26" s="56">
        <f t="shared" si="18"/>
        <v>79</v>
      </c>
      <c r="BI26" s="56">
        <v>79</v>
      </c>
      <c r="BK26" s="58">
        <v>13</v>
      </c>
      <c r="BL26" s="58">
        <v>7</v>
      </c>
      <c r="BN26" s="58">
        <v>5</v>
      </c>
      <c r="BO26" s="58">
        <v>5</v>
      </c>
      <c r="BP26" s="58">
        <v>2</v>
      </c>
      <c r="BQ26" s="58">
        <v>2</v>
      </c>
      <c r="BR26" s="58">
        <v>1</v>
      </c>
      <c r="BS26" s="58">
        <v>0</v>
      </c>
      <c r="BT26" s="58">
        <v>0</v>
      </c>
    </row>
    <row r="27" spans="1:72" ht="16.5" x14ac:dyDescent="0.2">
      <c r="A27" s="54">
        <v>14</v>
      </c>
      <c r="B27" s="54">
        <v>4.5</v>
      </c>
      <c r="C27" s="21">
        <f t="shared" si="19"/>
        <v>0.22500000000000001</v>
      </c>
      <c r="D27" s="54">
        <f t="shared" si="20"/>
        <v>99045</v>
      </c>
      <c r="E27" s="64">
        <v>50</v>
      </c>
      <c r="F27" s="64">
        <f t="shared" si="16"/>
        <v>350</v>
      </c>
      <c r="G27" s="64">
        <f t="shared" si="17"/>
        <v>1150</v>
      </c>
      <c r="H27" s="64">
        <f t="shared" si="17"/>
        <v>2750</v>
      </c>
      <c r="I27" s="64">
        <f t="shared" si="17"/>
        <v>5900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4">
        <v>23</v>
      </c>
      <c r="AC27" s="64">
        <v>105</v>
      </c>
      <c r="AD27" s="64">
        <v>1606025</v>
      </c>
      <c r="AE27" s="64" t="s">
        <v>555</v>
      </c>
      <c r="AF27" s="64">
        <v>2</v>
      </c>
      <c r="AG27" s="64">
        <v>21</v>
      </c>
      <c r="AH27" s="64">
        <f>SUM(AG$5:AG27)</f>
        <v>435</v>
      </c>
      <c r="AK27" s="64">
        <v>24</v>
      </c>
      <c r="AL27" s="14">
        <f t="shared" si="4"/>
        <v>2</v>
      </c>
      <c r="AM27" s="14">
        <f t="shared" si="5"/>
        <v>1</v>
      </c>
      <c r="AN27" s="14">
        <f t="shared" si="6"/>
        <v>1606004</v>
      </c>
      <c r="AO27" s="14">
        <f t="shared" si="7"/>
        <v>9</v>
      </c>
      <c r="AP27" s="14" t="str">
        <f t="shared" si="8"/>
        <v>神器1-2</v>
      </c>
      <c r="AQ27" s="14">
        <f t="shared" si="9"/>
        <v>3</v>
      </c>
      <c r="AR27" s="14" t="str">
        <f t="shared" si="10"/>
        <v>神器低级材料</v>
      </c>
      <c r="AS27" s="14">
        <f t="shared" si="11"/>
        <v>50</v>
      </c>
      <c r="AT27" s="14" t="str">
        <f t="shared" si="12"/>
        <v>金币</v>
      </c>
      <c r="AU27" s="14">
        <f t="shared" si="13"/>
        <v>320</v>
      </c>
      <c r="AX27" s="56">
        <v>14</v>
      </c>
      <c r="AY27" s="56">
        <f>INDEX(节奏总表!$I$4:$I$18,MATCH(AX27,节奏总表!$Z$4:$Z$18,1))</f>
        <v>15</v>
      </c>
      <c r="AZ27" s="14">
        <f>芦花古楼!BC19+芦花古楼!BD18</f>
        <v>725</v>
      </c>
      <c r="BA27" s="15"/>
      <c r="BD27" s="59" t="s">
        <v>460</v>
      </c>
      <c r="BE27" s="56">
        <v>5</v>
      </c>
      <c r="BF27" s="56">
        <v>100</v>
      </c>
      <c r="BG27" s="56">
        <v>1</v>
      </c>
      <c r="BH27" s="56">
        <f t="shared" si="18"/>
        <v>79</v>
      </c>
      <c r="BI27" s="56">
        <v>79</v>
      </c>
      <c r="BK27" s="58">
        <v>14</v>
      </c>
      <c r="BL27" s="58">
        <v>7</v>
      </c>
      <c r="BN27" s="58">
        <v>5</v>
      </c>
      <c r="BO27" s="58">
        <v>5</v>
      </c>
      <c r="BP27" s="58">
        <v>2</v>
      </c>
      <c r="BQ27" s="58">
        <v>2</v>
      </c>
      <c r="BR27" s="58">
        <v>1</v>
      </c>
      <c r="BS27" s="58">
        <v>1</v>
      </c>
      <c r="BT27" s="58">
        <v>0</v>
      </c>
    </row>
    <row r="28" spans="1:72" ht="16.5" x14ac:dyDescent="0.2">
      <c r="A28" s="54">
        <v>15</v>
      </c>
      <c r="B28" s="54">
        <v>5</v>
      </c>
      <c r="C28" s="21">
        <f t="shared" si="19"/>
        <v>0.25</v>
      </c>
      <c r="D28" s="54">
        <f t="shared" si="20"/>
        <v>110050</v>
      </c>
      <c r="E28" s="64">
        <v>100</v>
      </c>
      <c r="F28" s="64">
        <f t="shared" si="16"/>
        <v>400</v>
      </c>
      <c r="G28" s="64">
        <f t="shared" si="17"/>
        <v>1300</v>
      </c>
      <c r="H28" s="64">
        <f t="shared" si="17"/>
        <v>3000</v>
      </c>
      <c r="I28" s="64">
        <f t="shared" si="17"/>
        <v>6600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4">
        <v>24</v>
      </c>
      <c r="AC28" s="64">
        <v>105</v>
      </c>
      <c r="AD28" s="64">
        <v>1606026</v>
      </c>
      <c r="AE28" s="64" t="s">
        <v>556</v>
      </c>
      <c r="AF28" s="64">
        <v>2</v>
      </c>
      <c r="AG28" s="64">
        <v>21</v>
      </c>
      <c r="AH28" s="64">
        <f>SUM(AG$5:AG28)</f>
        <v>456</v>
      </c>
      <c r="AK28" s="64">
        <v>25</v>
      </c>
      <c r="AL28" s="14">
        <f t="shared" si="4"/>
        <v>2</v>
      </c>
      <c r="AM28" s="14">
        <f t="shared" si="5"/>
        <v>1</v>
      </c>
      <c r="AN28" s="14">
        <f t="shared" si="6"/>
        <v>1606004</v>
      </c>
      <c r="AO28" s="14">
        <f t="shared" si="7"/>
        <v>10</v>
      </c>
      <c r="AP28" s="14" t="str">
        <f t="shared" si="8"/>
        <v>神器1-2</v>
      </c>
      <c r="AQ28" s="14">
        <f t="shared" si="9"/>
        <v>5</v>
      </c>
      <c r="AR28" s="14" t="str">
        <f t="shared" si="10"/>
        <v>神器低级材料</v>
      </c>
      <c r="AS28" s="14">
        <f t="shared" si="11"/>
        <v>65</v>
      </c>
      <c r="AT28" s="14" t="str">
        <f t="shared" si="12"/>
        <v>金币</v>
      </c>
      <c r="AU28" s="14">
        <f t="shared" si="13"/>
        <v>350</v>
      </c>
      <c r="AX28" s="56">
        <v>15</v>
      </c>
      <c r="AY28" s="56">
        <f>INDEX(节奏总表!$I$4:$I$18,MATCH(AX28,节奏总表!$Z$4:$Z$18,1))</f>
        <v>15</v>
      </c>
      <c r="AZ28" s="14">
        <f>芦花古楼!BC20+芦花古楼!BD19</f>
        <v>750</v>
      </c>
      <c r="BA28" s="15"/>
      <c r="BD28" s="59" t="s">
        <v>461</v>
      </c>
      <c r="BE28" s="56">
        <v>5</v>
      </c>
      <c r="BF28" s="56">
        <v>100</v>
      </c>
      <c r="BG28" s="56">
        <v>1</v>
      </c>
      <c r="BH28" s="56">
        <f t="shared" si="18"/>
        <v>79</v>
      </c>
      <c r="BI28" s="56">
        <v>79</v>
      </c>
      <c r="BK28" s="58">
        <v>15</v>
      </c>
      <c r="BL28" s="58">
        <v>10</v>
      </c>
      <c r="BN28" s="58">
        <v>5</v>
      </c>
      <c r="BO28" s="58">
        <v>5</v>
      </c>
      <c r="BP28" s="58">
        <v>2</v>
      </c>
      <c r="BQ28" s="58">
        <v>2</v>
      </c>
      <c r="BR28" s="58">
        <v>1</v>
      </c>
      <c r="BS28" s="58">
        <v>1</v>
      </c>
      <c r="BT28" s="58">
        <v>1</v>
      </c>
    </row>
    <row r="29" spans="1:72" ht="16.5" x14ac:dyDescent="0.2">
      <c r="A29" s="54">
        <v>16</v>
      </c>
      <c r="B29" s="54">
        <v>5.5</v>
      </c>
      <c r="C29" s="21">
        <f t="shared" si="19"/>
        <v>0.12790697674418605</v>
      </c>
      <c r="D29" s="54">
        <f t="shared" si="20"/>
        <v>102239</v>
      </c>
      <c r="E29" s="64">
        <v>100</v>
      </c>
      <c r="F29" s="64">
        <f t="shared" si="16"/>
        <v>400</v>
      </c>
      <c r="G29" s="64">
        <f t="shared" si="17"/>
        <v>1200</v>
      </c>
      <c r="H29" s="64">
        <f t="shared" si="17"/>
        <v>2800</v>
      </c>
      <c r="I29" s="64">
        <f t="shared" si="17"/>
        <v>6100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4">
        <v>25</v>
      </c>
      <c r="AC29" s="64">
        <v>105</v>
      </c>
      <c r="AD29" s="64">
        <v>1606027</v>
      </c>
      <c r="AE29" s="64" t="s">
        <v>557</v>
      </c>
      <c r="AF29" s="64">
        <v>2</v>
      </c>
      <c r="AG29" s="64">
        <v>21</v>
      </c>
      <c r="AH29" s="64">
        <f>SUM(AG$5:AG29)</f>
        <v>477</v>
      </c>
      <c r="AK29" s="64">
        <v>26</v>
      </c>
      <c r="AL29" s="14">
        <f t="shared" si="4"/>
        <v>2</v>
      </c>
      <c r="AM29" s="14">
        <f t="shared" si="5"/>
        <v>1</v>
      </c>
      <c r="AN29" s="14">
        <f t="shared" si="6"/>
        <v>1606004</v>
      </c>
      <c r="AO29" s="14">
        <f t="shared" si="7"/>
        <v>11</v>
      </c>
      <c r="AP29" s="14" t="str">
        <f t="shared" si="8"/>
        <v>神器1-2</v>
      </c>
      <c r="AQ29" s="14">
        <f t="shared" si="9"/>
        <v>5</v>
      </c>
      <c r="AR29" s="14" t="str">
        <f t="shared" si="10"/>
        <v>神器低级材料</v>
      </c>
      <c r="AS29" s="14">
        <f t="shared" si="11"/>
        <v>80</v>
      </c>
      <c r="AT29" s="14" t="str">
        <f t="shared" si="12"/>
        <v>金币</v>
      </c>
      <c r="AU29" s="14">
        <f t="shared" si="13"/>
        <v>250</v>
      </c>
      <c r="AX29" s="56">
        <v>16</v>
      </c>
      <c r="AY29" s="56">
        <f>INDEX(节奏总表!$I$4:$I$18,MATCH(AX29,节奏总表!$Z$4:$Z$18,1))</f>
        <v>15</v>
      </c>
      <c r="AZ29" s="14">
        <f>芦花古楼!BC21+芦花古楼!BD20</f>
        <v>770</v>
      </c>
      <c r="BA29" s="15"/>
      <c r="BD29" s="59" t="s">
        <v>462</v>
      </c>
      <c r="BE29" s="56">
        <v>5</v>
      </c>
      <c r="BF29" s="56">
        <v>100</v>
      </c>
      <c r="BG29" s="56">
        <v>1</v>
      </c>
      <c r="BH29" s="56">
        <f t="shared" si="18"/>
        <v>79</v>
      </c>
      <c r="BI29" s="56">
        <v>79</v>
      </c>
      <c r="BK29" s="58">
        <v>16</v>
      </c>
      <c r="BL29" s="58">
        <v>10</v>
      </c>
      <c r="BN29" s="58">
        <v>5</v>
      </c>
      <c r="BO29" s="58">
        <v>5</v>
      </c>
      <c r="BP29" s="58">
        <v>2</v>
      </c>
      <c r="BQ29" s="58">
        <v>2</v>
      </c>
      <c r="BR29" s="58">
        <v>1</v>
      </c>
      <c r="BS29" s="58">
        <v>1</v>
      </c>
      <c r="BT29" s="58">
        <v>1</v>
      </c>
    </row>
    <row r="30" spans="1:72" ht="16.5" x14ac:dyDescent="0.2">
      <c r="A30" s="54">
        <v>17</v>
      </c>
      <c r="B30" s="54">
        <v>6</v>
      </c>
      <c r="C30" s="21">
        <f t="shared" si="19"/>
        <v>0.13953488372093023</v>
      </c>
      <c r="D30" s="54">
        <f t="shared" si="20"/>
        <v>111534</v>
      </c>
      <c r="E30" s="64">
        <v>100</v>
      </c>
      <c r="F30" s="64">
        <f t="shared" si="16"/>
        <v>400</v>
      </c>
      <c r="G30" s="64">
        <f t="shared" ref="G30:I34" si="22">INT($D30*G$12/$E30)*$E30</f>
        <v>1300</v>
      </c>
      <c r="H30" s="64">
        <f t="shared" si="22"/>
        <v>3100</v>
      </c>
      <c r="I30" s="64">
        <f t="shared" si="22"/>
        <v>6600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4">
        <v>26</v>
      </c>
      <c r="AC30" s="64">
        <v>105</v>
      </c>
      <c r="AD30" s="64">
        <v>1606028</v>
      </c>
      <c r="AE30" s="64" t="s">
        <v>558</v>
      </c>
      <c r="AF30" s="64">
        <v>3</v>
      </c>
      <c r="AG30" s="64">
        <v>21</v>
      </c>
      <c r="AH30" s="64">
        <f>SUM(AG$5:AG30)</f>
        <v>498</v>
      </c>
      <c r="AK30" s="64">
        <v>27</v>
      </c>
      <c r="AL30" s="14">
        <f t="shared" si="4"/>
        <v>2</v>
      </c>
      <c r="AM30" s="14">
        <f t="shared" si="5"/>
        <v>1</v>
      </c>
      <c r="AN30" s="14">
        <f t="shared" si="6"/>
        <v>1606004</v>
      </c>
      <c r="AO30" s="14">
        <f t="shared" si="7"/>
        <v>12</v>
      </c>
      <c r="AP30" s="14" t="str">
        <f t="shared" si="8"/>
        <v>神器1-2</v>
      </c>
      <c r="AQ30" s="14">
        <f t="shared" si="9"/>
        <v>6</v>
      </c>
      <c r="AR30" s="14" t="str">
        <f t="shared" si="10"/>
        <v>神器低级材料</v>
      </c>
      <c r="AS30" s="14">
        <f t="shared" si="11"/>
        <v>90</v>
      </c>
      <c r="AT30" s="14" t="str">
        <f t="shared" si="12"/>
        <v>金币</v>
      </c>
      <c r="AU30" s="14">
        <f t="shared" si="13"/>
        <v>300</v>
      </c>
      <c r="AX30" s="56">
        <v>17</v>
      </c>
      <c r="AY30" s="56">
        <f>INDEX(节奏总表!$I$4:$I$18,MATCH(AX30,节奏总表!$Z$4:$Z$18,1))</f>
        <v>15</v>
      </c>
      <c r="AZ30" s="14">
        <f>芦花古楼!BC22+芦花古楼!BD21</f>
        <v>800</v>
      </c>
      <c r="BA30" s="15"/>
      <c r="BD30" s="59" t="s">
        <v>463</v>
      </c>
      <c r="BE30" s="56">
        <v>5</v>
      </c>
      <c r="BF30" s="56">
        <v>250</v>
      </c>
      <c r="BG30" s="56">
        <v>1</v>
      </c>
      <c r="BH30" s="56">
        <f t="shared" si="18"/>
        <v>79</v>
      </c>
      <c r="BI30" s="56">
        <v>80</v>
      </c>
      <c r="BK30" s="58">
        <v>17</v>
      </c>
      <c r="BL30" s="58">
        <v>10</v>
      </c>
      <c r="BN30" s="58"/>
      <c r="BO30" s="58"/>
      <c r="BP30" s="58"/>
      <c r="BQ30" s="58"/>
      <c r="BR30" s="58"/>
      <c r="BS30" s="58"/>
      <c r="BT30" s="58"/>
    </row>
    <row r="31" spans="1:72" ht="16.5" x14ac:dyDescent="0.2">
      <c r="A31" s="54">
        <v>18</v>
      </c>
      <c r="B31" s="54">
        <v>6.5</v>
      </c>
      <c r="C31" s="21">
        <f t="shared" si="19"/>
        <v>0.15116279069767441</v>
      </c>
      <c r="D31" s="54">
        <f t="shared" si="20"/>
        <v>120828</v>
      </c>
      <c r="E31" s="64">
        <v>100</v>
      </c>
      <c r="F31" s="64">
        <f t="shared" si="16"/>
        <v>400</v>
      </c>
      <c r="G31" s="64">
        <f t="shared" si="22"/>
        <v>1400</v>
      </c>
      <c r="H31" s="64">
        <f t="shared" si="22"/>
        <v>3300</v>
      </c>
      <c r="I31" s="64">
        <f t="shared" si="22"/>
        <v>7200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4">
        <v>27</v>
      </c>
      <c r="AC31" s="64">
        <v>106</v>
      </c>
      <c r="AD31" s="64">
        <v>1606029</v>
      </c>
      <c r="AE31" s="64" t="s">
        <v>559</v>
      </c>
      <c r="AF31" s="64">
        <v>2</v>
      </c>
      <c r="AG31" s="64">
        <v>21</v>
      </c>
      <c r="AH31" s="64">
        <f>SUM(AG$5:AG31)</f>
        <v>519</v>
      </c>
      <c r="AK31" s="64">
        <v>28</v>
      </c>
      <c r="AL31" s="14">
        <f t="shared" si="4"/>
        <v>2</v>
      </c>
      <c r="AM31" s="14">
        <f t="shared" si="5"/>
        <v>1</v>
      </c>
      <c r="AN31" s="14">
        <f t="shared" si="6"/>
        <v>1606004</v>
      </c>
      <c r="AO31" s="14">
        <f t="shared" si="7"/>
        <v>13</v>
      </c>
      <c r="AP31" s="14" t="str">
        <f t="shared" si="8"/>
        <v>神器1-2</v>
      </c>
      <c r="AQ31" s="14">
        <f t="shared" si="9"/>
        <v>7</v>
      </c>
      <c r="AR31" s="14" t="str">
        <f t="shared" si="10"/>
        <v>神器低级材料</v>
      </c>
      <c r="AS31" s="14">
        <f t="shared" si="11"/>
        <v>80</v>
      </c>
      <c r="AT31" s="14" t="str">
        <f t="shared" si="12"/>
        <v>金币</v>
      </c>
      <c r="AU31" s="14">
        <f t="shared" si="13"/>
        <v>350</v>
      </c>
      <c r="AX31" s="56">
        <v>18</v>
      </c>
      <c r="AY31" s="56">
        <f>INDEX(节奏总表!$I$4:$I$18,MATCH(AX31,节奏总表!$Z$4:$Z$18,1))</f>
        <v>15</v>
      </c>
      <c r="AZ31" s="14">
        <f>芦花古楼!BC23+芦花古楼!BD22</f>
        <v>815</v>
      </c>
      <c r="BA31" s="15"/>
      <c r="BD31" s="59" t="s">
        <v>464</v>
      </c>
      <c r="BE31" s="56">
        <v>5</v>
      </c>
      <c r="BF31" s="56">
        <v>250</v>
      </c>
      <c r="BG31" s="56">
        <v>1</v>
      </c>
      <c r="BH31" s="56">
        <f t="shared" si="18"/>
        <v>79</v>
      </c>
      <c r="BI31" s="56">
        <v>80</v>
      </c>
      <c r="BK31" s="58">
        <v>18</v>
      </c>
      <c r="BL31" s="58">
        <v>10</v>
      </c>
      <c r="BN31" s="58"/>
      <c r="BO31" s="58"/>
      <c r="BP31" s="58"/>
      <c r="BQ31" s="58"/>
      <c r="BR31" s="58"/>
      <c r="BS31" s="58"/>
      <c r="BT31" s="58"/>
    </row>
    <row r="32" spans="1:72" ht="16.5" x14ac:dyDescent="0.2">
      <c r="A32" s="54">
        <v>19</v>
      </c>
      <c r="B32" s="54">
        <v>7</v>
      </c>
      <c r="C32" s="21">
        <f t="shared" si="19"/>
        <v>0.16279069767441862</v>
      </c>
      <c r="D32" s="54">
        <f t="shared" si="20"/>
        <v>130123</v>
      </c>
      <c r="E32" s="64">
        <v>100</v>
      </c>
      <c r="F32" s="64">
        <f t="shared" si="16"/>
        <v>500</v>
      </c>
      <c r="G32" s="64">
        <f t="shared" si="22"/>
        <v>1500</v>
      </c>
      <c r="H32" s="64">
        <f t="shared" si="22"/>
        <v>3600</v>
      </c>
      <c r="I32" s="64">
        <f t="shared" si="22"/>
        <v>7800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4">
        <v>28</v>
      </c>
      <c r="AC32" s="64">
        <v>106</v>
      </c>
      <c r="AD32" s="64">
        <v>1606030</v>
      </c>
      <c r="AE32" s="64" t="s">
        <v>560</v>
      </c>
      <c r="AF32" s="64">
        <v>2</v>
      </c>
      <c r="AG32" s="64">
        <v>21</v>
      </c>
      <c r="AH32" s="64">
        <f>SUM(AG$5:AG32)</f>
        <v>540</v>
      </c>
      <c r="AK32" s="64">
        <v>29</v>
      </c>
      <c r="AL32" s="14">
        <f t="shared" si="4"/>
        <v>2</v>
      </c>
      <c r="AM32" s="14">
        <f t="shared" si="5"/>
        <v>1</v>
      </c>
      <c r="AN32" s="14">
        <f t="shared" si="6"/>
        <v>1606004</v>
      </c>
      <c r="AO32" s="14">
        <f t="shared" si="7"/>
        <v>14</v>
      </c>
      <c r="AP32" s="14" t="str">
        <f t="shared" si="8"/>
        <v>神器1-2</v>
      </c>
      <c r="AQ32" s="14">
        <f t="shared" si="9"/>
        <v>7</v>
      </c>
      <c r="AR32" s="14" t="str">
        <f t="shared" si="10"/>
        <v>神器低级材料</v>
      </c>
      <c r="AS32" s="14">
        <f t="shared" si="11"/>
        <v>95</v>
      </c>
      <c r="AT32" s="14" t="str">
        <f t="shared" si="12"/>
        <v>金币</v>
      </c>
      <c r="AU32" s="14">
        <f t="shared" si="13"/>
        <v>350</v>
      </c>
      <c r="AX32" s="56">
        <v>19</v>
      </c>
      <c r="AY32" s="56">
        <f>INDEX(节奏总表!$I$4:$I$18,MATCH(AX32,节奏总表!$Z$4:$Z$18,1))</f>
        <v>15</v>
      </c>
      <c r="AZ32" s="14">
        <f>芦花古楼!BC24+芦花古楼!BD23</f>
        <v>780</v>
      </c>
      <c r="BA32" s="15"/>
      <c r="BD32" s="59" t="s">
        <v>465</v>
      </c>
      <c r="BE32" s="56">
        <v>6</v>
      </c>
      <c r="BF32" s="56">
        <v>100</v>
      </c>
      <c r="BG32" s="56">
        <v>1</v>
      </c>
      <c r="BH32" s="56">
        <f t="shared" si="18"/>
        <v>79</v>
      </c>
      <c r="BI32" s="56">
        <v>79</v>
      </c>
      <c r="BK32" s="58">
        <v>19</v>
      </c>
      <c r="BL32" s="58">
        <v>10</v>
      </c>
      <c r="BN32" s="58"/>
      <c r="BO32" s="58"/>
      <c r="BP32" s="58"/>
      <c r="BQ32" s="58"/>
      <c r="BR32" s="58"/>
      <c r="BS32" s="58"/>
      <c r="BT32" s="58"/>
    </row>
    <row r="33" spans="1:72" ht="16.5" x14ac:dyDescent="0.2">
      <c r="A33" s="54">
        <v>20</v>
      </c>
      <c r="B33" s="54">
        <v>8</v>
      </c>
      <c r="C33" s="21">
        <f t="shared" si="19"/>
        <v>0.18604651162790697</v>
      </c>
      <c r="D33" s="54">
        <f t="shared" si="20"/>
        <v>148712</v>
      </c>
      <c r="E33" s="64">
        <v>100</v>
      </c>
      <c r="F33" s="64">
        <f t="shared" si="16"/>
        <v>500</v>
      </c>
      <c r="G33" s="64">
        <f t="shared" si="22"/>
        <v>1700</v>
      </c>
      <c r="H33" s="64">
        <f t="shared" si="22"/>
        <v>4100</v>
      </c>
      <c r="I33" s="64">
        <f t="shared" si="22"/>
        <v>8900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4">
        <v>29</v>
      </c>
      <c r="AC33" s="64">
        <v>106</v>
      </c>
      <c r="AD33" s="64">
        <v>1606031</v>
      </c>
      <c r="AE33" s="64" t="s">
        <v>561</v>
      </c>
      <c r="AF33" s="64">
        <v>2</v>
      </c>
      <c r="AG33" s="64">
        <v>21</v>
      </c>
      <c r="AH33" s="64">
        <f>SUM(AG$5:AG33)</f>
        <v>561</v>
      </c>
      <c r="AK33" s="64">
        <v>30</v>
      </c>
      <c r="AL33" s="14">
        <f t="shared" si="4"/>
        <v>2</v>
      </c>
      <c r="AM33" s="14">
        <f t="shared" si="5"/>
        <v>1</v>
      </c>
      <c r="AN33" s="14">
        <f t="shared" si="6"/>
        <v>1606004</v>
      </c>
      <c r="AO33" s="14">
        <f t="shared" si="7"/>
        <v>15</v>
      </c>
      <c r="AP33" s="14" t="str">
        <f t="shared" si="8"/>
        <v>神器1-2</v>
      </c>
      <c r="AQ33" s="14">
        <f t="shared" si="9"/>
        <v>7</v>
      </c>
      <c r="AR33" s="14" t="str">
        <f t="shared" si="10"/>
        <v>神器低级材料</v>
      </c>
      <c r="AS33" s="14">
        <f t="shared" si="11"/>
        <v>115</v>
      </c>
      <c r="AT33" s="14" t="str">
        <f t="shared" si="12"/>
        <v>金币</v>
      </c>
      <c r="AU33" s="14">
        <f t="shared" si="13"/>
        <v>400</v>
      </c>
      <c r="AX33" s="56">
        <v>20</v>
      </c>
      <c r="AY33" s="56">
        <f>INDEX(节奏总表!$I$4:$I$18,MATCH(AX33,节奏总表!$Z$4:$Z$18,1))</f>
        <v>15</v>
      </c>
      <c r="AZ33" s="14">
        <f>芦花古楼!BC25+芦花古楼!BD24</f>
        <v>735</v>
      </c>
      <c r="BA33" s="15"/>
      <c r="BD33" s="59" t="s">
        <v>466</v>
      </c>
      <c r="BE33" s="56">
        <v>6</v>
      </c>
      <c r="BF33" s="56">
        <v>100</v>
      </c>
      <c r="BG33" s="56">
        <v>1</v>
      </c>
      <c r="BH33" s="56">
        <f t="shared" si="18"/>
        <v>79</v>
      </c>
      <c r="BI33" s="56">
        <v>79</v>
      </c>
      <c r="BK33" s="58">
        <v>20</v>
      </c>
      <c r="BL33" s="58">
        <v>20</v>
      </c>
      <c r="BN33" s="58"/>
      <c r="BO33" s="58"/>
      <c r="BP33" s="58"/>
      <c r="BQ33" s="58"/>
      <c r="BR33" s="58"/>
      <c r="BS33" s="58"/>
      <c r="BT33" s="58"/>
    </row>
    <row r="34" spans="1:72" ht="16.5" x14ac:dyDescent="0.2">
      <c r="A34" s="54">
        <v>21</v>
      </c>
      <c r="B34" s="54">
        <v>10</v>
      </c>
      <c r="C34" s="21">
        <f t="shared" si="19"/>
        <v>0.23255813953488372</v>
      </c>
      <c r="D34" s="54">
        <f t="shared" si="20"/>
        <v>185890</v>
      </c>
      <c r="E34" s="64">
        <v>100</v>
      </c>
      <c r="F34" s="64">
        <f t="shared" si="16"/>
        <v>700</v>
      </c>
      <c r="G34" s="64">
        <f t="shared" si="22"/>
        <v>2200</v>
      </c>
      <c r="H34" s="64">
        <f t="shared" si="22"/>
        <v>5200</v>
      </c>
      <c r="I34" s="64">
        <f t="shared" si="22"/>
        <v>11100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4">
        <v>30</v>
      </c>
      <c r="AC34" s="64">
        <v>106</v>
      </c>
      <c r="AD34" s="64">
        <v>1606032</v>
      </c>
      <c r="AE34" s="64" t="s">
        <v>562</v>
      </c>
      <c r="AF34" s="64">
        <v>3</v>
      </c>
      <c r="AG34" s="64">
        <v>21</v>
      </c>
      <c r="AH34" s="64">
        <f>SUM(AG$5:AG34)</f>
        <v>582</v>
      </c>
      <c r="AK34" s="64">
        <v>31</v>
      </c>
      <c r="AL34" s="14">
        <f t="shared" si="4"/>
        <v>3</v>
      </c>
      <c r="AM34" s="14">
        <f t="shared" si="5"/>
        <v>2</v>
      </c>
      <c r="AN34" s="14">
        <f t="shared" si="6"/>
        <v>1606005</v>
      </c>
      <c r="AO34" s="14">
        <f t="shared" si="7"/>
        <v>1</v>
      </c>
      <c r="AP34" s="14" t="str">
        <f t="shared" si="8"/>
        <v>神器1-3</v>
      </c>
      <c r="AQ34" s="14">
        <f t="shared" si="9"/>
        <v>1</v>
      </c>
      <c r="AR34" s="14" t="str">
        <f t="shared" si="10"/>
        <v/>
      </c>
      <c r="AS34" s="14" t="str">
        <f t="shared" si="11"/>
        <v/>
      </c>
      <c r="AT34" s="14" t="str">
        <f t="shared" si="12"/>
        <v/>
      </c>
      <c r="AU34" s="14" t="str">
        <f t="shared" si="13"/>
        <v/>
      </c>
      <c r="AX34" s="56">
        <v>21</v>
      </c>
      <c r="AY34" s="56">
        <f>INDEX(节奏总表!$I$4:$I$18,MATCH(AX34,节奏总表!$Z$4:$Z$18,1))</f>
        <v>15</v>
      </c>
      <c r="AZ34" s="14">
        <f>芦花古楼!BC26+芦花古楼!BD25</f>
        <v>675</v>
      </c>
      <c r="BA34" s="15"/>
      <c r="BD34" s="59" t="s">
        <v>467</v>
      </c>
      <c r="BE34" s="56">
        <v>6</v>
      </c>
      <c r="BF34" s="56">
        <v>100</v>
      </c>
      <c r="BG34" s="56">
        <v>1</v>
      </c>
      <c r="BH34" s="56">
        <f t="shared" si="18"/>
        <v>79</v>
      </c>
      <c r="BI34" s="56">
        <v>79</v>
      </c>
      <c r="BK34" s="58">
        <v>21</v>
      </c>
      <c r="BL34" s="58">
        <v>20</v>
      </c>
      <c r="BN34" s="58"/>
      <c r="BO34" s="58"/>
      <c r="BP34" s="58"/>
      <c r="BQ34" s="58"/>
      <c r="BR34" s="58"/>
      <c r="BS34" s="58"/>
      <c r="BT34" s="58"/>
    </row>
    <row r="35" spans="1:72" ht="16.5" x14ac:dyDescent="0.2">
      <c r="A35" s="15"/>
      <c r="B35" s="15"/>
      <c r="C35" s="15"/>
      <c r="D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4">
        <v>31</v>
      </c>
      <c r="AC35" s="64">
        <v>106</v>
      </c>
      <c r="AD35" s="64">
        <v>1606033</v>
      </c>
      <c r="AE35" s="64" t="s">
        <v>563</v>
      </c>
      <c r="AF35" s="64">
        <v>3</v>
      </c>
      <c r="AG35" s="64">
        <v>21</v>
      </c>
      <c r="AH35" s="64">
        <f>SUM(AG$5:AG35)</f>
        <v>603</v>
      </c>
      <c r="AK35" s="64">
        <v>32</v>
      </c>
      <c r="AL35" s="14">
        <f t="shared" si="4"/>
        <v>3</v>
      </c>
      <c r="AM35" s="14">
        <f t="shared" si="5"/>
        <v>2</v>
      </c>
      <c r="AN35" s="14">
        <f t="shared" si="6"/>
        <v>1606005</v>
      </c>
      <c r="AO35" s="14">
        <f t="shared" si="7"/>
        <v>2</v>
      </c>
      <c r="AP35" s="14" t="str">
        <f t="shared" si="8"/>
        <v>神器1-3</v>
      </c>
      <c r="AQ35" s="14">
        <f t="shared" si="9"/>
        <v>1</v>
      </c>
      <c r="AR35" s="14" t="str">
        <f t="shared" si="10"/>
        <v>神器低级材料</v>
      </c>
      <c r="AS35" s="14">
        <f t="shared" si="11"/>
        <v>5</v>
      </c>
      <c r="AT35" s="14" t="str">
        <f t="shared" si="12"/>
        <v>金币</v>
      </c>
      <c r="AU35" s="14">
        <f t="shared" si="13"/>
        <v>255</v>
      </c>
      <c r="AX35" s="56">
        <v>22</v>
      </c>
      <c r="AY35" s="56">
        <f>INDEX(节奏总表!$I$4:$I$18,MATCH(AX35,节奏总表!$Z$4:$Z$18,1))</f>
        <v>15</v>
      </c>
      <c r="AZ35" s="14">
        <f>芦花古楼!BC27+芦花古楼!BD26</f>
        <v>610</v>
      </c>
      <c r="BA35" s="15"/>
      <c r="BD35" s="59" t="s">
        <v>468</v>
      </c>
      <c r="BE35" s="56">
        <v>6</v>
      </c>
      <c r="BF35" s="56">
        <v>100</v>
      </c>
      <c r="BG35" s="56">
        <v>1</v>
      </c>
      <c r="BH35" s="56">
        <f t="shared" si="18"/>
        <v>79</v>
      </c>
      <c r="BI35" s="56">
        <v>79</v>
      </c>
      <c r="BK35" s="58">
        <v>22</v>
      </c>
      <c r="BL35" s="58">
        <v>20</v>
      </c>
      <c r="BN35" s="58"/>
      <c r="BO35" s="58"/>
      <c r="BP35" s="58"/>
      <c r="BQ35" s="58"/>
      <c r="BR35" s="58"/>
      <c r="BS35" s="58"/>
      <c r="BT35" s="58"/>
    </row>
    <row r="36" spans="1:72" ht="16.5" x14ac:dyDescent="0.2">
      <c r="A36" s="15"/>
      <c r="B36" s="15"/>
      <c r="C36" s="15"/>
      <c r="D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4">
        <v>32</v>
      </c>
      <c r="AC36" s="64">
        <v>106</v>
      </c>
      <c r="AD36" s="64">
        <v>1606034</v>
      </c>
      <c r="AE36" s="64" t="s">
        <v>564</v>
      </c>
      <c r="AF36" s="64">
        <v>3</v>
      </c>
      <c r="AG36" s="64">
        <v>21</v>
      </c>
      <c r="AH36" s="64">
        <f>SUM(AG$5:AG36)</f>
        <v>624</v>
      </c>
      <c r="AK36" s="64">
        <v>33</v>
      </c>
      <c r="AL36" s="14">
        <f t="shared" si="4"/>
        <v>3</v>
      </c>
      <c r="AM36" s="14">
        <f t="shared" si="5"/>
        <v>2</v>
      </c>
      <c r="AN36" s="14">
        <f t="shared" si="6"/>
        <v>1606005</v>
      </c>
      <c r="AO36" s="14">
        <f t="shared" si="7"/>
        <v>3</v>
      </c>
      <c r="AP36" s="14" t="str">
        <f t="shared" si="8"/>
        <v>神器1-3</v>
      </c>
      <c r="AQ36" s="14">
        <f t="shared" si="9"/>
        <v>1</v>
      </c>
      <c r="AR36" s="14" t="str">
        <f t="shared" si="10"/>
        <v>神器低级材料</v>
      </c>
      <c r="AS36" s="14">
        <f t="shared" si="11"/>
        <v>50</v>
      </c>
      <c r="AT36" s="14" t="str">
        <f t="shared" si="12"/>
        <v>金币</v>
      </c>
      <c r="AU36" s="14">
        <f t="shared" si="13"/>
        <v>340</v>
      </c>
      <c r="AX36" s="56">
        <v>23</v>
      </c>
      <c r="AY36" s="56">
        <f>INDEX(节奏总表!$I$4:$I$18,MATCH(AX36,节奏总表!$Z$4:$Z$18,1))</f>
        <v>15</v>
      </c>
      <c r="AZ36" s="14">
        <f>芦花古楼!BC28+芦花古楼!BD27</f>
        <v>610</v>
      </c>
      <c r="BA36" s="15"/>
      <c r="BD36" s="59" t="s">
        <v>469</v>
      </c>
      <c r="BE36" s="56">
        <v>6</v>
      </c>
      <c r="BF36" s="56">
        <v>250</v>
      </c>
      <c r="BG36" s="56">
        <v>1</v>
      </c>
      <c r="BH36" s="56">
        <f t="shared" si="18"/>
        <v>79</v>
      </c>
      <c r="BI36" s="56">
        <v>80</v>
      </c>
      <c r="BK36" s="58">
        <v>23</v>
      </c>
      <c r="BL36" s="58">
        <v>20</v>
      </c>
      <c r="BN36" s="58"/>
      <c r="BO36" s="58"/>
      <c r="BP36" s="58"/>
      <c r="BQ36" s="58"/>
      <c r="BR36" s="58"/>
      <c r="BS36" s="58"/>
      <c r="BT36" s="58"/>
    </row>
    <row r="37" spans="1:72" ht="16.5" x14ac:dyDescent="0.2">
      <c r="A37" s="15"/>
      <c r="B37" s="15"/>
      <c r="C37" s="15"/>
      <c r="D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4">
        <v>33</v>
      </c>
      <c r="AC37" s="64">
        <v>106</v>
      </c>
      <c r="AD37" s="64">
        <v>1606035</v>
      </c>
      <c r="AE37" s="64" t="s">
        <v>565</v>
      </c>
      <c r="AF37" s="64">
        <v>4</v>
      </c>
      <c r="AG37" s="64">
        <v>21</v>
      </c>
      <c r="AH37" s="64">
        <f>SUM(AG$5:AG37)</f>
        <v>645</v>
      </c>
      <c r="AK37" s="64">
        <v>34</v>
      </c>
      <c r="AL37" s="14">
        <f t="shared" si="4"/>
        <v>3</v>
      </c>
      <c r="AM37" s="14">
        <f t="shared" si="5"/>
        <v>2</v>
      </c>
      <c r="AN37" s="14">
        <f t="shared" si="6"/>
        <v>1606005</v>
      </c>
      <c r="AO37" s="14">
        <f t="shared" si="7"/>
        <v>4</v>
      </c>
      <c r="AP37" s="14" t="str">
        <f t="shared" si="8"/>
        <v>神器1-3</v>
      </c>
      <c r="AQ37" s="14">
        <f t="shared" si="9"/>
        <v>2</v>
      </c>
      <c r="AR37" s="14" t="str">
        <f t="shared" si="10"/>
        <v>神器低级材料</v>
      </c>
      <c r="AS37" s="14">
        <f t="shared" si="11"/>
        <v>80</v>
      </c>
      <c r="AT37" s="14" t="str">
        <f t="shared" si="12"/>
        <v>金币</v>
      </c>
      <c r="AU37" s="14">
        <f t="shared" si="13"/>
        <v>420</v>
      </c>
      <c r="AX37" s="56">
        <v>24</v>
      </c>
      <c r="AY37" s="56">
        <f>INDEX(节奏总表!$I$4:$I$18,MATCH(AX37,节奏总表!$Z$4:$Z$18,1))</f>
        <v>15</v>
      </c>
      <c r="AZ37" s="14">
        <f>芦花古楼!BC29+芦花古楼!BD28</f>
        <v>620</v>
      </c>
      <c r="BA37" s="15"/>
      <c r="BD37" s="59" t="s">
        <v>470</v>
      </c>
      <c r="BE37" s="56">
        <v>6</v>
      </c>
      <c r="BF37" s="56">
        <v>250</v>
      </c>
      <c r="BG37" s="56">
        <v>1</v>
      </c>
      <c r="BH37" s="56">
        <f t="shared" si="18"/>
        <v>79</v>
      </c>
      <c r="BI37" s="56">
        <v>80</v>
      </c>
      <c r="BK37" s="58">
        <v>24</v>
      </c>
      <c r="BL37" s="58">
        <v>20</v>
      </c>
      <c r="BN37" s="58"/>
      <c r="BO37" s="58"/>
      <c r="BP37" s="58"/>
      <c r="BQ37" s="58"/>
      <c r="BR37" s="58"/>
      <c r="BS37" s="58"/>
      <c r="BT37" s="58"/>
    </row>
    <row r="38" spans="1:72" ht="16.5" x14ac:dyDescent="0.2">
      <c r="A38" s="15"/>
      <c r="B38" s="15"/>
      <c r="C38" s="15"/>
      <c r="D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4">
        <v>34</v>
      </c>
      <c r="AC38" s="64">
        <v>106</v>
      </c>
      <c r="AD38" s="64">
        <v>1606036</v>
      </c>
      <c r="AE38" s="64" t="s">
        <v>566</v>
      </c>
      <c r="AF38" s="64">
        <v>4</v>
      </c>
      <c r="AG38" s="64">
        <v>21</v>
      </c>
      <c r="AH38" s="64">
        <f>SUM(AG$5:AG38)</f>
        <v>666</v>
      </c>
      <c r="AK38" s="64">
        <v>35</v>
      </c>
      <c r="AL38" s="14">
        <f t="shared" si="4"/>
        <v>3</v>
      </c>
      <c r="AM38" s="14">
        <f t="shared" si="5"/>
        <v>2</v>
      </c>
      <c r="AN38" s="14">
        <f t="shared" si="6"/>
        <v>1606005</v>
      </c>
      <c r="AO38" s="14">
        <f t="shared" si="7"/>
        <v>5</v>
      </c>
      <c r="AP38" s="14" t="str">
        <f t="shared" si="8"/>
        <v>神器1-3</v>
      </c>
      <c r="AQ38" s="14">
        <f t="shared" si="9"/>
        <v>2</v>
      </c>
      <c r="AR38" s="14" t="str">
        <f t="shared" si="10"/>
        <v>神器低级材料</v>
      </c>
      <c r="AS38" s="14">
        <f t="shared" si="11"/>
        <v>75</v>
      </c>
      <c r="AT38" s="14" t="str">
        <f t="shared" si="12"/>
        <v>金币</v>
      </c>
      <c r="AU38" s="14">
        <f t="shared" si="13"/>
        <v>510</v>
      </c>
      <c r="AX38" s="56">
        <v>25</v>
      </c>
      <c r="AY38" s="56">
        <f>INDEX(节奏总表!$I$4:$I$18,MATCH(AX38,节奏总表!$Z$4:$Z$18,1))</f>
        <v>15</v>
      </c>
      <c r="AZ38" s="14">
        <f>芦花古楼!BC30+芦花古楼!BD29</f>
        <v>630</v>
      </c>
      <c r="BA38" s="15"/>
      <c r="BD38" s="59" t="s">
        <v>471</v>
      </c>
      <c r="BE38" s="56">
        <v>7</v>
      </c>
      <c r="BF38" s="56">
        <v>100</v>
      </c>
      <c r="BG38" s="56">
        <v>1</v>
      </c>
      <c r="BH38" s="56">
        <f t="shared" si="18"/>
        <v>79</v>
      </c>
      <c r="BI38" s="56">
        <v>79</v>
      </c>
      <c r="BK38" s="58">
        <v>25</v>
      </c>
      <c r="BL38" s="58">
        <v>20</v>
      </c>
      <c r="BN38" s="58"/>
      <c r="BO38" s="58"/>
      <c r="BP38" s="58"/>
      <c r="BQ38" s="58"/>
      <c r="BR38" s="58"/>
      <c r="BS38" s="58"/>
      <c r="BT38" s="58"/>
    </row>
    <row r="39" spans="1:72" ht="16.5" x14ac:dyDescent="0.2">
      <c r="A39" s="15"/>
      <c r="B39" s="15"/>
      <c r="C39" s="15"/>
      <c r="D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4">
        <v>35</v>
      </c>
      <c r="AC39" s="64">
        <v>107</v>
      </c>
      <c r="AD39" s="64">
        <v>1606037</v>
      </c>
      <c r="AE39" s="64" t="s">
        <v>567</v>
      </c>
      <c r="AF39" s="64">
        <v>2</v>
      </c>
      <c r="AG39" s="64">
        <v>21</v>
      </c>
      <c r="AH39" s="64">
        <f>SUM(AG$5:AG39)</f>
        <v>687</v>
      </c>
      <c r="AK39" s="64">
        <v>36</v>
      </c>
      <c r="AL39" s="14">
        <f t="shared" si="4"/>
        <v>3</v>
      </c>
      <c r="AM39" s="14">
        <f t="shared" si="5"/>
        <v>2</v>
      </c>
      <c r="AN39" s="14">
        <f t="shared" si="6"/>
        <v>1606005</v>
      </c>
      <c r="AO39" s="14">
        <f t="shared" si="7"/>
        <v>6</v>
      </c>
      <c r="AP39" s="14" t="str">
        <f t="shared" si="8"/>
        <v>神器1-3</v>
      </c>
      <c r="AQ39" s="14">
        <f t="shared" si="9"/>
        <v>2</v>
      </c>
      <c r="AR39" s="14" t="str">
        <f t="shared" si="10"/>
        <v>神器低级材料</v>
      </c>
      <c r="AS39" s="14">
        <f t="shared" si="11"/>
        <v>110</v>
      </c>
      <c r="AT39" s="14" t="str">
        <f t="shared" si="12"/>
        <v>金币</v>
      </c>
      <c r="AU39" s="14">
        <f t="shared" si="13"/>
        <v>680</v>
      </c>
      <c r="AX39" s="56">
        <v>26</v>
      </c>
      <c r="AY39" s="56">
        <f>INDEX(节奏总表!$I$4:$I$18,MATCH(AX39,节奏总表!$Z$4:$Z$18,1))</f>
        <v>15</v>
      </c>
      <c r="AZ39" s="14">
        <f>芦花古楼!BC31+芦花古楼!BD30</f>
        <v>640</v>
      </c>
      <c r="BA39" s="15"/>
      <c r="BD39" s="59" t="s">
        <v>472</v>
      </c>
      <c r="BE39" s="56">
        <v>7</v>
      </c>
      <c r="BF39" s="56">
        <v>100</v>
      </c>
      <c r="BG39" s="56">
        <v>1</v>
      </c>
      <c r="BH39" s="56">
        <f t="shared" si="18"/>
        <v>79</v>
      </c>
      <c r="BI39" s="56">
        <v>79</v>
      </c>
      <c r="BK39" s="58">
        <v>26</v>
      </c>
      <c r="BL39" s="58">
        <v>20</v>
      </c>
      <c r="BN39" s="58"/>
      <c r="BO39" s="58"/>
      <c r="BP39" s="58"/>
      <c r="BQ39" s="58"/>
      <c r="BR39" s="58"/>
      <c r="BS39" s="58"/>
      <c r="BT39" s="58"/>
    </row>
    <row r="40" spans="1:72" ht="16.5" x14ac:dyDescent="0.2">
      <c r="A40" s="15"/>
      <c r="B40" s="15"/>
      <c r="C40" s="15"/>
      <c r="D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4">
        <v>36</v>
      </c>
      <c r="AC40" s="64">
        <v>107</v>
      </c>
      <c r="AD40" s="64">
        <v>1606038</v>
      </c>
      <c r="AE40" s="64" t="s">
        <v>568</v>
      </c>
      <c r="AF40" s="64">
        <v>2</v>
      </c>
      <c r="AG40" s="64">
        <v>21</v>
      </c>
      <c r="AH40" s="64">
        <f>SUM(AG$5:AG40)</f>
        <v>708</v>
      </c>
      <c r="AK40" s="64">
        <v>37</v>
      </c>
      <c r="AL40" s="14">
        <f t="shared" si="4"/>
        <v>3</v>
      </c>
      <c r="AM40" s="14">
        <f t="shared" si="5"/>
        <v>2</v>
      </c>
      <c r="AN40" s="14">
        <f t="shared" si="6"/>
        <v>1606005</v>
      </c>
      <c r="AO40" s="14">
        <f t="shared" si="7"/>
        <v>7</v>
      </c>
      <c r="AP40" s="14" t="str">
        <f t="shared" si="8"/>
        <v>神器1-3</v>
      </c>
      <c r="AQ40" s="14">
        <f t="shared" si="9"/>
        <v>3</v>
      </c>
      <c r="AR40" s="14" t="str">
        <f t="shared" si="10"/>
        <v>神器低级材料</v>
      </c>
      <c r="AS40" s="14">
        <f t="shared" si="11"/>
        <v>120</v>
      </c>
      <c r="AT40" s="14" t="str">
        <f t="shared" si="12"/>
        <v>金币</v>
      </c>
      <c r="AU40" s="14">
        <f t="shared" si="13"/>
        <v>780</v>
      </c>
      <c r="AX40" s="56">
        <v>27</v>
      </c>
      <c r="AY40" s="56">
        <f>INDEX(节奏总表!$I$4:$I$18,MATCH(AX40,节奏总表!$Z$4:$Z$18,1))</f>
        <v>15</v>
      </c>
      <c r="AZ40" s="14">
        <f>芦花古楼!BC32+芦花古楼!BD31</f>
        <v>650</v>
      </c>
      <c r="BA40" s="15"/>
      <c r="BD40" s="59" t="s">
        <v>473</v>
      </c>
      <c r="BE40" s="56">
        <v>7</v>
      </c>
      <c r="BF40" s="56">
        <v>100</v>
      </c>
      <c r="BG40" s="56">
        <v>1</v>
      </c>
      <c r="BH40" s="56">
        <f t="shared" si="18"/>
        <v>79</v>
      </c>
      <c r="BI40" s="56">
        <v>79</v>
      </c>
      <c r="BK40" s="58">
        <v>27</v>
      </c>
      <c r="BL40" s="58">
        <v>20</v>
      </c>
      <c r="BN40" s="58"/>
      <c r="BO40" s="58"/>
      <c r="BP40" s="58"/>
      <c r="BQ40" s="58"/>
      <c r="BR40" s="58"/>
      <c r="BS40" s="58"/>
      <c r="BT40" s="58"/>
    </row>
    <row r="41" spans="1:72" ht="16.5" x14ac:dyDescent="0.2">
      <c r="A41" s="15"/>
      <c r="B41" s="15"/>
      <c r="C41" s="15"/>
      <c r="D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4">
        <v>37</v>
      </c>
      <c r="AC41" s="64">
        <v>107</v>
      </c>
      <c r="AD41" s="64">
        <v>1606039</v>
      </c>
      <c r="AE41" s="64" t="s">
        <v>569</v>
      </c>
      <c r="AF41" s="64">
        <v>2</v>
      </c>
      <c r="AG41" s="64">
        <v>21</v>
      </c>
      <c r="AH41" s="64">
        <f>SUM(AG$5:AG41)</f>
        <v>729</v>
      </c>
      <c r="AK41" s="64">
        <v>38</v>
      </c>
      <c r="AL41" s="14">
        <f t="shared" si="4"/>
        <v>3</v>
      </c>
      <c r="AM41" s="14">
        <f t="shared" si="5"/>
        <v>2</v>
      </c>
      <c r="AN41" s="14">
        <f t="shared" si="6"/>
        <v>1606005</v>
      </c>
      <c r="AO41" s="14">
        <f t="shared" si="7"/>
        <v>8</v>
      </c>
      <c r="AP41" s="14" t="str">
        <f t="shared" si="8"/>
        <v>神器1-3</v>
      </c>
      <c r="AQ41" s="14">
        <f t="shared" si="9"/>
        <v>3</v>
      </c>
      <c r="AR41" s="14" t="str">
        <f t="shared" si="10"/>
        <v>神器低级材料</v>
      </c>
      <c r="AS41" s="14">
        <f t="shared" si="11"/>
        <v>135</v>
      </c>
      <c r="AT41" s="14" t="str">
        <f t="shared" si="12"/>
        <v>金币</v>
      </c>
      <c r="AU41" s="14">
        <f t="shared" si="13"/>
        <v>880</v>
      </c>
      <c r="AX41" s="56">
        <v>28</v>
      </c>
      <c r="AY41" s="56">
        <f>INDEX(节奏总表!$I$4:$I$18,MATCH(AX41,节奏总表!$Z$4:$Z$18,1))</f>
        <v>15</v>
      </c>
      <c r="AZ41" s="14">
        <f>芦花古楼!BC33+芦花古楼!BD32</f>
        <v>650</v>
      </c>
      <c r="BA41" s="15"/>
      <c r="BD41" s="59" t="s">
        <v>474</v>
      </c>
      <c r="BE41" s="56">
        <v>7</v>
      </c>
      <c r="BF41" s="56">
        <v>100</v>
      </c>
      <c r="BG41" s="56">
        <v>1</v>
      </c>
      <c r="BH41" s="56">
        <f t="shared" si="18"/>
        <v>79</v>
      </c>
      <c r="BI41" s="56">
        <v>79</v>
      </c>
      <c r="BK41" s="58">
        <v>28</v>
      </c>
      <c r="BL41" s="58">
        <v>20</v>
      </c>
      <c r="BN41" s="58"/>
      <c r="BO41" s="58"/>
      <c r="BP41" s="58"/>
      <c r="BQ41" s="58"/>
      <c r="BR41" s="58"/>
      <c r="BS41" s="58"/>
      <c r="BT41" s="58"/>
    </row>
    <row r="42" spans="1:72" ht="16.5" x14ac:dyDescent="0.2">
      <c r="A42" s="15"/>
      <c r="B42" s="15"/>
      <c r="C42" s="15"/>
      <c r="D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4">
        <v>38</v>
      </c>
      <c r="AC42" s="64">
        <v>107</v>
      </c>
      <c r="AD42" s="64">
        <v>1606040</v>
      </c>
      <c r="AE42" s="64" t="s">
        <v>570</v>
      </c>
      <c r="AF42" s="64">
        <v>3</v>
      </c>
      <c r="AG42" s="64">
        <v>21</v>
      </c>
      <c r="AH42" s="64">
        <f>SUM(AG$5:AG42)</f>
        <v>750</v>
      </c>
      <c r="AK42" s="64">
        <v>39</v>
      </c>
      <c r="AL42" s="14">
        <f t="shared" si="4"/>
        <v>3</v>
      </c>
      <c r="AM42" s="14">
        <f t="shared" si="5"/>
        <v>2</v>
      </c>
      <c r="AN42" s="14">
        <f t="shared" si="6"/>
        <v>1606005</v>
      </c>
      <c r="AO42" s="14">
        <f t="shared" si="7"/>
        <v>9</v>
      </c>
      <c r="AP42" s="14" t="str">
        <f t="shared" si="8"/>
        <v>神器1-3</v>
      </c>
      <c r="AQ42" s="14">
        <f t="shared" si="9"/>
        <v>3</v>
      </c>
      <c r="AR42" s="14" t="str">
        <f t="shared" si="10"/>
        <v>神器低级材料</v>
      </c>
      <c r="AS42" s="14">
        <f t="shared" si="11"/>
        <v>160</v>
      </c>
      <c r="AT42" s="14" t="str">
        <f t="shared" si="12"/>
        <v>金币</v>
      </c>
      <c r="AU42" s="14">
        <f t="shared" si="13"/>
        <v>980</v>
      </c>
      <c r="AX42" s="56">
        <v>29</v>
      </c>
      <c r="AY42" s="56">
        <f>INDEX(节奏总表!$I$4:$I$18,MATCH(AX42,节奏总表!$Z$4:$Z$18,1))</f>
        <v>15</v>
      </c>
      <c r="AZ42" s="14">
        <f>芦花古楼!BC34+芦花古楼!BD33</f>
        <v>660</v>
      </c>
      <c r="BA42" s="15"/>
      <c r="BD42" s="59" t="s">
        <v>475</v>
      </c>
      <c r="BE42" s="56">
        <v>7</v>
      </c>
      <c r="BF42" s="56">
        <v>250</v>
      </c>
      <c r="BG42" s="56">
        <v>1</v>
      </c>
      <c r="BH42" s="56">
        <f t="shared" si="18"/>
        <v>79</v>
      </c>
      <c r="BI42" s="56">
        <v>80</v>
      </c>
      <c r="BK42" s="58">
        <v>29</v>
      </c>
      <c r="BL42" s="58">
        <v>20</v>
      </c>
      <c r="BN42" s="58"/>
      <c r="BO42" s="58"/>
      <c r="BP42" s="58"/>
      <c r="BQ42" s="58"/>
      <c r="BR42" s="58"/>
      <c r="BS42" s="58"/>
      <c r="BT42" s="58"/>
    </row>
    <row r="43" spans="1:72" ht="16.5" x14ac:dyDescent="0.2">
      <c r="A43" s="15"/>
      <c r="B43" s="15"/>
      <c r="C43" s="15"/>
      <c r="D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4">
        <v>39</v>
      </c>
      <c r="AC43" s="64">
        <v>107</v>
      </c>
      <c r="AD43" s="64">
        <v>1606041</v>
      </c>
      <c r="AE43" s="64" t="s">
        <v>571</v>
      </c>
      <c r="AF43" s="64">
        <v>3</v>
      </c>
      <c r="AG43" s="64">
        <v>21</v>
      </c>
      <c r="AH43" s="64">
        <f>SUM(AG$5:AG43)</f>
        <v>771</v>
      </c>
      <c r="AK43" s="64">
        <v>40</v>
      </c>
      <c r="AL43" s="14">
        <f t="shared" si="4"/>
        <v>3</v>
      </c>
      <c r="AM43" s="14">
        <f t="shared" si="5"/>
        <v>2</v>
      </c>
      <c r="AN43" s="14">
        <f t="shared" si="6"/>
        <v>1606005</v>
      </c>
      <c r="AO43" s="14">
        <f t="shared" si="7"/>
        <v>10</v>
      </c>
      <c r="AP43" s="14" t="str">
        <f t="shared" si="8"/>
        <v>神器1-3</v>
      </c>
      <c r="AQ43" s="14">
        <f t="shared" si="9"/>
        <v>5</v>
      </c>
      <c r="AR43" s="14" t="str">
        <f t="shared" si="10"/>
        <v>神器低级材料</v>
      </c>
      <c r="AS43" s="14">
        <f t="shared" si="11"/>
        <v>205</v>
      </c>
      <c r="AT43" s="14" t="str">
        <f t="shared" si="12"/>
        <v>金币</v>
      </c>
      <c r="AU43" s="14">
        <f t="shared" si="13"/>
        <v>1150</v>
      </c>
      <c r="AX43" s="56">
        <v>30</v>
      </c>
      <c r="AY43" s="56">
        <f>INDEX(节奏总表!$I$4:$I$18,MATCH(AX43,节奏总表!$Z$4:$Z$18,1))</f>
        <v>15</v>
      </c>
      <c r="AZ43" s="14">
        <f>芦花古楼!BC35+芦花古楼!BD34</f>
        <v>670</v>
      </c>
      <c r="BA43" s="15"/>
      <c r="BD43" s="59" t="s">
        <v>476</v>
      </c>
      <c r="BE43" s="56">
        <v>7</v>
      </c>
      <c r="BF43" s="56">
        <v>250</v>
      </c>
      <c r="BG43" s="56">
        <v>1</v>
      </c>
      <c r="BH43" s="56">
        <f t="shared" si="18"/>
        <v>79</v>
      </c>
      <c r="BI43" s="56">
        <v>80</v>
      </c>
      <c r="BK43" s="58">
        <v>30</v>
      </c>
      <c r="BL43" s="58">
        <v>30</v>
      </c>
      <c r="BN43" s="58"/>
      <c r="BO43" s="58"/>
      <c r="BP43" s="58"/>
      <c r="BQ43" s="58"/>
      <c r="BR43" s="58"/>
      <c r="BS43" s="58"/>
      <c r="BT43" s="58"/>
    </row>
    <row r="44" spans="1:72" ht="16.5" x14ac:dyDescent="0.2">
      <c r="A44" s="15"/>
      <c r="B44" s="15"/>
      <c r="C44" s="15"/>
      <c r="D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4">
        <v>40</v>
      </c>
      <c r="AC44" s="64">
        <v>107</v>
      </c>
      <c r="AD44" s="64">
        <v>1606042</v>
      </c>
      <c r="AE44" s="64" t="s">
        <v>572</v>
      </c>
      <c r="AF44" s="64">
        <v>3</v>
      </c>
      <c r="AG44" s="64">
        <v>21</v>
      </c>
      <c r="AH44" s="64">
        <f>SUM(AG$5:AG44)</f>
        <v>792</v>
      </c>
      <c r="AK44" s="64">
        <v>41</v>
      </c>
      <c r="AL44" s="14">
        <f t="shared" si="4"/>
        <v>3</v>
      </c>
      <c r="AM44" s="14">
        <f t="shared" si="5"/>
        <v>2</v>
      </c>
      <c r="AN44" s="14">
        <f t="shared" si="6"/>
        <v>1606005</v>
      </c>
      <c r="AO44" s="14">
        <f t="shared" si="7"/>
        <v>11</v>
      </c>
      <c r="AP44" s="14" t="str">
        <f t="shared" si="8"/>
        <v>神器1-3</v>
      </c>
      <c r="AQ44" s="14">
        <f t="shared" si="9"/>
        <v>5</v>
      </c>
      <c r="AR44" s="14" t="str">
        <f t="shared" si="10"/>
        <v>神器低级材料</v>
      </c>
      <c r="AS44" s="14">
        <f t="shared" si="11"/>
        <v>245</v>
      </c>
      <c r="AT44" s="14" t="str">
        <f t="shared" si="12"/>
        <v>金币</v>
      </c>
      <c r="AU44" s="14">
        <f t="shared" si="13"/>
        <v>750</v>
      </c>
      <c r="AX44" s="56">
        <v>31</v>
      </c>
      <c r="AY44" s="56">
        <f>INDEX(节奏总表!$I$4:$I$18,MATCH(AX44,节奏总表!$Z$4:$Z$18,1))</f>
        <v>15</v>
      </c>
      <c r="AZ44" s="14">
        <f>芦花古楼!BC36+芦花古楼!BD35</f>
        <v>605</v>
      </c>
      <c r="BA44" s="15"/>
      <c r="BD44" s="59" t="s">
        <v>447</v>
      </c>
      <c r="BE44" s="56">
        <v>1</v>
      </c>
      <c r="BF44" s="56">
        <v>20</v>
      </c>
      <c r="BG44" s="56">
        <v>2</v>
      </c>
      <c r="BH44" s="56">
        <f t="shared" ref="BH44:BH73" si="23">ROUND(INDEX($BD$3:$BD$9,BE44)*$BG$4*10000,0)</f>
        <v>354</v>
      </c>
      <c r="BI44" s="56">
        <v>354</v>
      </c>
      <c r="BK44" s="58">
        <v>31</v>
      </c>
      <c r="BL44" s="58">
        <v>30</v>
      </c>
      <c r="BN44" s="58"/>
      <c r="BO44" s="58"/>
      <c r="BP44" s="58"/>
      <c r="BQ44" s="58"/>
      <c r="BR44" s="58"/>
      <c r="BS44" s="58"/>
      <c r="BT44" s="58"/>
    </row>
    <row r="45" spans="1:72" ht="16.5" x14ac:dyDescent="0.2">
      <c r="A45" s="15"/>
      <c r="B45" s="15"/>
      <c r="C45" s="15"/>
      <c r="D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4">
        <v>41</v>
      </c>
      <c r="AC45" s="64">
        <v>107</v>
      </c>
      <c r="AD45" s="64">
        <v>1606043</v>
      </c>
      <c r="AE45" s="64" t="s">
        <v>573</v>
      </c>
      <c r="AF45" s="64">
        <v>4</v>
      </c>
      <c r="AG45" s="64">
        <v>21</v>
      </c>
      <c r="AH45" s="64">
        <f>SUM(AG$5:AG45)</f>
        <v>813</v>
      </c>
      <c r="AK45" s="64">
        <v>42</v>
      </c>
      <c r="AL45" s="14">
        <f t="shared" si="4"/>
        <v>3</v>
      </c>
      <c r="AM45" s="14">
        <f t="shared" si="5"/>
        <v>2</v>
      </c>
      <c r="AN45" s="14">
        <f t="shared" si="6"/>
        <v>1606005</v>
      </c>
      <c r="AO45" s="14">
        <f t="shared" si="7"/>
        <v>12</v>
      </c>
      <c r="AP45" s="14" t="str">
        <f t="shared" si="8"/>
        <v>神器1-3</v>
      </c>
      <c r="AQ45" s="14">
        <f t="shared" si="9"/>
        <v>6</v>
      </c>
      <c r="AR45" s="14" t="str">
        <f t="shared" si="10"/>
        <v>神器低级材料</v>
      </c>
      <c r="AS45" s="14">
        <f t="shared" si="11"/>
        <v>280</v>
      </c>
      <c r="AT45" s="14" t="str">
        <f t="shared" si="12"/>
        <v>金币</v>
      </c>
      <c r="AU45" s="14">
        <f t="shared" si="13"/>
        <v>900</v>
      </c>
      <c r="AX45" s="56">
        <v>32</v>
      </c>
      <c r="AY45" s="56">
        <f>INDEX(节奏总表!$I$4:$I$18,MATCH(AX45,节奏总表!$Z$4:$Z$18,1))</f>
        <v>15</v>
      </c>
      <c r="AZ45" s="14">
        <f>芦花古楼!BC37+芦花古楼!BD36</f>
        <v>610</v>
      </c>
      <c r="BA45" s="15"/>
      <c r="BD45" s="59" t="s">
        <v>448</v>
      </c>
      <c r="BE45" s="56">
        <v>1</v>
      </c>
      <c r="BF45" s="56">
        <v>20</v>
      </c>
      <c r="BG45" s="56">
        <v>2</v>
      </c>
      <c r="BH45" s="56">
        <f t="shared" si="23"/>
        <v>354</v>
      </c>
      <c r="BI45" s="56">
        <v>354</v>
      </c>
      <c r="BK45" s="58">
        <v>32</v>
      </c>
      <c r="BL45" s="58">
        <v>30</v>
      </c>
      <c r="BN45" s="58"/>
      <c r="BO45" s="58"/>
      <c r="BP45" s="58"/>
      <c r="BQ45" s="58"/>
      <c r="BR45" s="58"/>
      <c r="BS45" s="58"/>
      <c r="BT45" s="58"/>
    </row>
    <row r="46" spans="1:72" ht="16.5" x14ac:dyDescent="0.2">
      <c r="A46" s="15"/>
      <c r="B46" s="15"/>
      <c r="C46" s="15"/>
      <c r="D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4">
        <v>42</v>
      </c>
      <c r="AC46" s="64">
        <v>107</v>
      </c>
      <c r="AD46" s="64">
        <v>1606044</v>
      </c>
      <c r="AE46" s="64" t="s">
        <v>574</v>
      </c>
      <c r="AF46" s="64">
        <v>4</v>
      </c>
      <c r="AG46" s="64">
        <v>21</v>
      </c>
      <c r="AH46" s="64">
        <f>SUM(AG$5:AG46)</f>
        <v>834</v>
      </c>
      <c r="AK46" s="64">
        <v>43</v>
      </c>
      <c r="AL46" s="14">
        <f t="shared" si="4"/>
        <v>3</v>
      </c>
      <c r="AM46" s="14">
        <f t="shared" si="5"/>
        <v>2</v>
      </c>
      <c r="AN46" s="14">
        <f t="shared" si="6"/>
        <v>1606005</v>
      </c>
      <c r="AO46" s="14">
        <f t="shared" si="7"/>
        <v>13</v>
      </c>
      <c r="AP46" s="14" t="str">
        <f t="shared" si="8"/>
        <v>神器1-3</v>
      </c>
      <c r="AQ46" s="14">
        <f t="shared" si="9"/>
        <v>7</v>
      </c>
      <c r="AR46" s="14" t="str">
        <f t="shared" si="10"/>
        <v>神器低级材料</v>
      </c>
      <c r="AS46" s="14">
        <f t="shared" si="11"/>
        <v>250</v>
      </c>
      <c r="AT46" s="14" t="str">
        <f t="shared" si="12"/>
        <v>金币</v>
      </c>
      <c r="AU46" s="14">
        <f t="shared" si="13"/>
        <v>1050</v>
      </c>
      <c r="AX46" s="56">
        <v>33</v>
      </c>
      <c r="AY46" s="56">
        <f>INDEX(节奏总表!$I$4:$I$18,MATCH(AX46,节奏总表!$Z$4:$Z$18,1))</f>
        <v>15</v>
      </c>
      <c r="AZ46" s="14">
        <f>芦花古楼!BC38+芦花古楼!BD37</f>
        <v>530</v>
      </c>
      <c r="BA46" s="15"/>
      <c r="BD46" s="59" t="s">
        <v>449</v>
      </c>
      <c r="BE46" s="56">
        <v>2</v>
      </c>
      <c r="BF46" s="56">
        <v>30</v>
      </c>
      <c r="BG46" s="56">
        <v>2</v>
      </c>
      <c r="BH46" s="56">
        <f t="shared" si="23"/>
        <v>236</v>
      </c>
      <c r="BI46" s="56">
        <v>236</v>
      </c>
      <c r="BK46" s="58">
        <v>33</v>
      </c>
      <c r="BL46" s="58">
        <v>30</v>
      </c>
      <c r="BN46" s="58"/>
      <c r="BO46" s="58"/>
      <c r="BP46" s="58"/>
      <c r="BQ46" s="58"/>
      <c r="BR46" s="58"/>
      <c r="BS46" s="58"/>
      <c r="BT46" s="58"/>
    </row>
    <row r="47" spans="1:72" ht="16.5" x14ac:dyDescent="0.2">
      <c r="A47" s="15"/>
      <c r="B47" s="15"/>
      <c r="C47" s="15"/>
      <c r="D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K47" s="64">
        <v>44</v>
      </c>
      <c r="AL47" s="14">
        <f t="shared" si="4"/>
        <v>3</v>
      </c>
      <c r="AM47" s="14">
        <f t="shared" si="5"/>
        <v>2</v>
      </c>
      <c r="AN47" s="14">
        <f t="shared" si="6"/>
        <v>1606005</v>
      </c>
      <c r="AO47" s="14">
        <f t="shared" si="7"/>
        <v>14</v>
      </c>
      <c r="AP47" s="14" t="str">
        <f t="shared" si="8"/>
        <v>神器1-3</v>
      </c>
      <c r="AQ47" s="14">
        <f t="shared" si="9"/>
        <v>7</v>
      </c>
      <c r="AR47" s="14" t="str">
        <f t="shared" si="10"/>
        <v>神器低级材料</v>
      </c>
      <c r="AS47" s="14">
        <f t="shared" si="11"/>
        <v>285</v>
      </c>
      <c r="AT47" s="14" t="str">
        <f t="shared" si="12"/>
        <v>金币</v>
      </c>
      <c r="AU47" s="14">
        <f t="shared" si="13"/>
        <v>1150</v>
      </c>
      <c r="AX47" s="56">
        <v>34</v>
      </c>
      <c r="AY47" s="56">
        <f>INDEX(节奏总表!$I$4:$I$18,MATCH(AX47,节奏总表!$Z$4:$Z$18,1))</f>
        <v>15</v>
      </c>
      <c r="AZ47" s="14">
        <f>芦花古楼!BC39+芦花古楼!BD38</f>
        <v>520</v>
      </c>
      <c r="BA47" s="15"/>
      <c r="BD47" s="59" t="s">
        <v>450</v>
      </c>
      <c r="BE47" s="56">
        <v>2</v>
      </c>
      <c r="BF47" s="56">
        <v>30</v>
      </c>
      <c r="BG47" s="56">
        <v>2</v>
      </c>
      <c r="BH47" s="56">
        <f t="shared" si="23"/>
        <v>236</v>
      </c>
      <c r="BI47" s="56">
        <v>236</v>
      </c>
      <c r="BK47" s="58">
        <v>34</v>
      </c>
      <c r="BL47" s="58">
        <v>30</v>
      </c>
      <c r="BN47" s="58"/>
      <c r="BO47" s="58"/>
      <c r="BP47" s="58"/>
      <c r="BQ47" s="58"/>
      <c r="BR47" s="58"/>
      <c r="BS47" s="58"/>
      <c r="BT47" s="58"/>
    </row>
    <row r="48" spans="1:72" ht="16.5" x14ac:dyDescent="0.2">
      <c r="A48" s="15"/>
      <c r="B48" s="15"/>
      <c r="C48" s="15"/>
      <c r="D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K48" s="64">
        <v>45</v>
      </c>
      <c r="AL48" s="14">
        <f t="shared" si="4"/>
        <v>3</v>
      </c>
      <c r="AM48" s="14">
        <f t="shared" si="5"/>
        <v>2</v>
      </c>
      <c r="AN48" s="14">
        <f t="shared" si="6"/>
        <v>1606005</v>
      </c>
      <c r="AO48" s="14">
        <f t="shared" si="7"/>
        <v>15</v>
      </c>
      <c r="AP48" s="14" t="str">
        <f t="shared" si="8"/>
        <v>神器1-3</v>
      </c>
      <c r="AQ48" s="14">
        <f t="shared" si="9"/>
        <v>7</v>
      </c>
      <c r="AR48" s="14" t="str">
        <f t="shared" si="10"/>
        <v>神器低级材料</v>
      </c>
      <c r="AS48" s="14">
        <f t="shared" si="11"/>
        <v>345</v>
      </c>
      <c r="AT48" s="14" t="str">
        <f t="shared" si="12"/>
        <v>金币</v>
      </c>
      <c r="AU48" s="14">
        <f t="shared" si="13"/>
        <v>1300</v>
      </c>
      <c r="AX48" s="56">
        <v>35</v>
      </c>
      <c r="AY48" s="56">
        <f>INDEX(节奏总表!$I$4:$I$18,MATCH(AX48,节奏总表!$Z$4:$Z$18,1))</f>
        <v>15</v>
      </c>
      <c r="AZ48" s="14">
        <f>芦花古楼!BC40+芦花古楼!BD39</f>
        <v>530</v>
      </c>
      <c r="BA48" s="15"/>
      <c r="BD48" s="59" t="s">
        <v>451</v>
      </c>
      <c r="BE48" s="56">
        <v>3</v>
      </c>
      <c r="BF48" s="56">
        <v>50</v>
      </c>
      <c r="BG48" s="56">
        <v>2</v>
      </c>
      <c r="BH48" s="56">
        <f t="shared" si="23"/>
        <v>142</v>
      </c>
      <c r="BI48" s="56">
        <v>142</v>
      </c>
      <c r="BK48" s="58">
        <v>35</v>
      </c>
      <c r="BL48" s="58">
        <v>30</v>
      </c>
      <c r="BN48" s="58"/>
      <c r="BO48" s="58"/>
      <c r="BP48" s="58"/>
      <c r="BQ48" s="58"/>
      <c r="BR48" s="58"/>
      <c r="BS48" s="58"/>
      <c r="BT48" s="58"/>
    </row>
    <row r="49" spans="1:72" ht="16.5" x14ac:dyDescent="0.2">
      <c r="A49" s="15"/>
      <c r="B49" s="15"/>
      <c r="C49" s="15"/>
      <c r="D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K49" s="64">
        <v>46</v>
      </c>
      <c r="AL49" s="14">
        <f t="shared" si="4"/>
        <v>4</v>
      </c>
      <c r="AM49" s="14">
        <f t="shared" si="5"/>
        <v>1</v>
      </c>
      <c r="AN49" s="14">
        <f t="shared" si="6"/>
        <v>1606006</v>
      </c>
      <c r="AO49" s="14">
        <f t="shared" si="7"/>
        <v>1</v>
      </c>
      <c r="AP49" s="14" t="str">
        <f t="shared" si="8"/>
        <v>神器2-1</v>
      </c>
      <c r="AQ49" s="14">
        <f t="shared" si="9"/>
        <v>1</v>
      </c>
      <c r="AR49" s="14" t="str">
        <f t="shared" si="10"/>
        <v/>
      </c>
      <c r="AS49" s="14" t="str">
        <f t="shared" si="11"/>
        <v/>
      </c>
      <c r="AT49" s="14" t="str">
        <f t="shared" si="12"/>
        <v/>
      </c>
      <c r="AU49" s="14" t="str">
        <f t="shared" si="13"/>
        <v/>
      </c>
      <c r="AX49" s="56">
        <v>36</v>
      </c>
      <c r="AY49" s="56">
        <f>INDEX(节奏总表!$I$4:$I$18,MATCH(AX49,节奏总表!$Z$4:$Z$18,1))</f>
        <v>15</v>
      </c>
      <c r="AZ49" s="14">
        <f>芦花古楼!BC41+芦花古楼!BD40</f>
        <v>520</v>
      </c>
      <c r="BA49" s="15"/>
      <c r="BD49" s="59" t="s">
        <v>452</v>
      </c>
      <c r="BE49" s="56">
        <v>3</v>
      </c>
      <c r="BF49" s="56">
        <v>50</v>
      </c>
      <c r="BG49" s="56">
        <v>2</v>
      </c>
      <c r="BH49" s="56">
        <f t="shared" si="23"/>
        <v>142</v>
      </c>
      <c r="BI49" s="56">
        <v>142</v>
      </c>
      <c r="BK49" s="58">
        <v>36</v>
      </c>
      <c r="BL49" s="58">
        <v>30</v>
      </c>
      <c r="BN49" s="58"/>
      <c r="BO49" s="58"/>
      <c r="BP49" s="58"/>
      <c r="BQ49" s="58"/>
      <c r="BR49" s="58"/>
      <c r="BS49" s="58"/>
      <c r="BT49" s="58"/>
    </row>
    <row r="50" spans="1:72" ht="16.5" x14ac:dyDescent="0.2">
      <c r="A50" s="15"/>
      <c r="B50" s="15"/>
      <c r="C50" s="15"/>
      <c r="D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K50" s="64">
        <v>47</v>
      </c>
      <c r="AL50" s="14">
        <f t="shared" si="4"/>
        <v>4</v>
      </c>
      <c r="AM50" s="14">
        <f t="shared" si="5"/>
        <v>1</v>
      </c>
      <c r="AN50" s="14">
        <f t="shared" si="6"/>
        <v>1606006</v>
      </c>
      <c r="AO50" s="14">
        <f t="shared" si="7"/>
        <v>2</v>
      </c>
      <c r="AP50" s="14" t="str">
        <f t="shared" si="8"/>
        <v>神器2-1</v>
      </c>
      <c r="AQ50" s="14">
        <f t="shared" si="9"/>
        <v>1</v>
      </c>
      <c r="AR50" s="14" t="str">
        <f t="shared" si="10"/>
        <v>神器低级材料</v>
      </c>
      <c r="AS50" s="14">
        <f t="shared" si="11"/>
        <v>5</v>
      </c>
      <c r="AT50" s="14" t="str">
        <f t="shared" si="12"/>
        <v>金币</v>
      </c>
      <c r="AU50" s="14">
        <f t="shared" si="13"/>
        <v>85</v>
      </c>
      <c r="AX50" s="56">
        <v>37</v>
      </c>
      <c r="AY50" s="56">
        <f>INDEX(节奏总表!$I$4:$I$18,MATCH(AX50,节奏总表!$Z$4:$Z$18,1))</f>
        <v>15</v>
      </c>
      <c r="AZ50" s="14">
        <f>芦花古楼!BC42+芦花古楼!BD41</f>
        <v>535</v>
      </c>
      <c r="BA50" s="15"/>
      <c r="BD50" s="59" t="s">
        <v>453</v>
      </c>
      <c r="BE50" s="56">
        <v>3</v>
      </c>
      <c r="BF50" s="56">
        <v>50</v>
      </c>
      <c r="BG50" s="56">
        <v>2</v>
      </c>
      <c r="BH50" s="56">
        <f t="shared" si="23"/>
        <v>142</v>
      </c>
      <c r="BI50" s="56">
        <v>142</v>
      </c>
      <c r="BK50" s="58">
        <v>37</v>
      </c>
      <c r="BL50" s="58">
        <v>30</v>
      </c>
      <c r="BN50" s="58"/>
      <c r="BO50" s="58"/>
      <c r="BP50" s="58"/>
      <c r="BQ50" s="58"/>
      <c r="BR50" s="58"/>
      <c r="BS50" s="58"/>
      <c r="BT50" s="58"/>
    </row>
    <row r="51" spans="1:72" ht="16.5" x14ac:dyDescent="0.2">
      <c r="A51" s="15"/>
      <c r="B51" s="15"/>
      <c r="C51" s="15"/>
      <c r="D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K51" s="64">
        <v>48</v>
      </c>
      <c r="AL51" s="14">
        <f t="shared" si="4"/>
        <v>4</v>
      </c>
      <c r="AM51" s="14">
        <f t="shared" si="5"/>
        <v>1</v>
      </c>
      <c r="AN51" s="14">
        <f t="shared" si="6"/>
        <v>1606006</v>
      </c>
      <c r="AO51" s="14">
        <f t="shared" si="7"/>
        <v>3</v>
      </c>
      <c r="AP51" s="14" t="str">
        <f t="shared" si="8"/>
        <v>神器2-1</v>
      </c>
      <c r="AQ51" s="14">
        <f t="shared" si="9"/>
        <v>1</v>
      </c>
      <c r="AR51" s="14" t="str">
        <f t="shared" si="10"/>
        <v>神器低级材料</v>
      </c>
      <c r="AS51" s="14">
        <f t="shared" si="11"/>
        <v>15</v>
      </c>
      <c r="AT51" s="14" t="str">
        <f t="shared" si="12"/>
        <v>金币</v>
      </c>
      <c r="AU51" s="14">
        <f t="shared" si="13"/>
        <v>110</v>
      </c>
      <c r="AX51" s="56">
        <v>38</v>
      </c>
      <c r="AY51" s="56">
        <f>INDEX(节奏总表!$I$4:$I$18,MATCH(AX51,节奏总表!$Z$4:$Z$18,1))</f>
        <v>15</v>
      </c>
      <c r="AZ51" s="14">
        <f>芦花古楼!BC43+芦花古楼!BD42</f>
        <v>535</v>
      </c>
      <c r="BA51" s="15"/>
      <c r="BD51" s="59" t="s">
        <v>454</v>
      </c>
      <c r="BE51" s="56">
        <v>3</v>
      </c>
      <c r="BF51" s="56">
        <v>50</v>
      </c>
      <c r="BG51" s="56">
        <v>2</v>
      </c>
      <c r="BH51" s="56">
        <f t="shared" si="23"/>
        <v>142</v>
      </c>
      <c r="BI51" s="56">
        <v>142</v>
      </c>
      <c r="BK51" s="58">
        <v>38</v>
      </c>
      <c r="BL51" s="58">
        <v>30</v>
      </c>
      <c r="BN51" s="58"/>
      <c r="BO51" s="58"/>
      <c r="BP51" s="58"/>
      <c r="BQ51" s="58"/>
      <c r="BR51" s="58"/>
      <c r="BS51" s="58"/>
      <c r="BT51" s="58"/>
    </row>
    <row r="52" spans="1:72" ht="16.5" x14ac:dyDescent="0.2">
      <c r="A52" s="15"/>
      <c r="B52" s="15"/>
      <c r="C52" s="15"/>
      <c r="D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K52" s="64">
        <v>49</v>
      </c>
      <c r="AL52" s="14">
        <f t="shared" si="4"/>
        <v>4</v>
      </c>
      <c r="AM52" s="14">
        <f t="shared" si="5"/>
        <v>1</v>
      </c>
      <c r="AN52" s="14">
        <f t="shared" si="6"/>
        <v>1606006</v>
      </c>
      <c r="AO52" s="14">
        <f t="shared" si="7"/>
        <v>4</v>
      </c>
      <c r="AP52" s="14" t="str">
        <f t="shared" si="8"/>
        <v>神器2-1</v>
      </c>
      <c r="AQ52" s="14">
        <f t="shared" si="9"/>
        <v>2</v>
      </c>
      <c r="AR52" s="14" t="str">
        <f t="shared" si="10"/>
        <v>神器低级材料</v>
      </c>
      <c r="AS52" s="14">
        <f t="shared" si="11"/>
        <v>25</v>
      </c>
      <c r="AT52" s="14" t="str">
        <f t="shared" si="12"/>
        <v>金币</v>
      </c>
      <c r="AU52" s="14">
        <f t="shared" si="13"/>
        <v>140</v>
      </c>
      <c r="AX52" s="56">
        <v>39</v>
      </c>
      <c r="AY52" s="56">
        <f>INDEX(节奏总表!$I$4:$I$18,MATCH(AX52,节奏总表!$Z$4:$Z$18,1))</f>
        <v>15</v>
      </c>
      <c r="AZ52" s="14">
        <f>芦花古楼!BC44+芦花古楼!BD43</f>
        <v>550</v>
      </c>
      <c r="BA52" s="15"/>
      <c r="BD52" s="59" t="s">
        <v>455</v>
      </c>
      <c r="BE52" s="56">
        <v>4</v>
      </c>
      <c r="BF52" s="56">
        <v>70</v>
      </c>
      <c r="BG52" s="56">
        <v>2</v>
      </c>
      <c r="BH52" s="56">
        <f t="shared" si="23"/>
        <v>101</v>
      </c>
      <c r="BI52" s="56">
        <v>101</v>
      </c>
      <c r="BK52" s="58">
        <v>39</v>
      </c>
      <c r="BL52" s="58">
        <v>30</v>
      </c>
      <c r="BN52" s="58"/>
      <c r="BO52" s="58"/>
      <c r="BP52" s="58"/>
      <c r="BQ52" s="58"/>
      <c r="BR52" s="58"/>
      <c r="BS52" s="58"/>
      <c r="BT52" s="58"/>
    </row>
    <row r="53" spans="1:72" ht="16.5" x14ac:dyDescent="0.2">
      <c r="A53" s="15"/>
      <c r="B53" s="15"/>
      <c r="C53" s="15"/>
      <c r="D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K53" s="64">
        <v>50</v>
      </c>
      <c r="AL53" s="14">
        <f t="shared" si="4"/>
        <v>4</v>
      </c>
      <c r="AM53" s="14">
        <f t="shared" si="5"/>
        <v>1</v>
      </c>
      <c r="AN53" s="14">
        <f t="shared" si="6"/>
        <v>1606006</v>
      </c>
      <c r="AO53" s="14">
        <f t="shared" si="7"/>
        <v>5</v>
      </c>
      <c r="AP53" s="14" t="str">
        <f t="shared" si="8"/>
        <v>神器2-1</v>
      </c>
      <c r="AQ53" s="14">
        <f t="shared" si="9"/>
        <v>2</v>
      </c>
      <c r="AR53" s="14" t="str">
        <f t="shared" si="10"/>
        <v>神器低级材料</v>
      </c>
      <c r="AS53" s="14">
        <f t="shared" si="11"/>
        <v>25</v>
      </c>
      <c r="AT53" s="14" t="str">
        <f t="shared" si="12"/>
        <v>金币</v>
      </c>
      <c r="AU53" s="14">
        <f t="shared" si="13"/>
        <v>170</v>
      </c>
      <c r="AX53" s="56">
        <v>40</v>
      </c>
      <c r="AY53" s="56">
        <f>INDEX(节奏总表!$I$4:$I$18,MATCH(AX53,节奏总表!$Z$4:$Z$18,1))</f>
        <v>15</v>
      </c>
      <c r="AZ53" s="14">
        <f>芦花古楼!BC45+芦花古楼!BD44</f>
        <v>550</v>
      </c>
      <c r="BA53" s="15"/>
      <c r="BD53" s="59" t="s">
        <v>456</v>
      </c>
      <c r="BE53" s="56">
        <v>4</v>
      </c>
      <c r="BF53" s="56">
        <v>70</v>
      </c>
      <c r="BG53" s="56">
        <v>2</v>
      </c>
      <c r="BH53" s="56">
        <f t="shared" si="23"/>
        <v>101</v>
      </c>
      <c r="BI53" s="56">
        <v>101</v>
      </c>
      <c r="BK53" s="58">
        <v>40</v>
      </c>
      <c r="BL53" s="58">
        <v>50</v>
      </c>
      <c r="BN53" s="58"/>
      <c r="BO53" s="58"/>
      <c r="BP53" s="58"/>
      <c r="BQ53" s="58"/>
      <c r="BR53" s="58"/>
      <c r="BS53" s="58"/>
      <c r="BT53" s="58"/>
    </row>
    <row r="54" spans="1:72" ht="16.5" x14ac:dyDescent="0.2">
      <c r="AK54" s="64">
        <v>51</v>
      </c>
      <c r="AL54" s="14">
        <f t="shared" si="4"/>
        <v>4</v>
      </c>
      <c r="AM54" s="14">
        <f t="shared" si="5"/>
        <v>1</v>
      </c>
      <c r="AN54" s="14">
        <f t="shared" si="6"/>
        <v>1606006</v>
      </c>
      <c r="AO54" s="14">
        <f t="shared" si="7"/>
        <v>6</v>
      </c>
      <c r="AP54" s="14" t="str">
        <f t="shared" si="8"/>
        <v>神器2-1</v>
      </c>
      <c r="AQ54" s="14">
        <f t="shared" si="9"/>
        <v>2</v>
      </c>
      <c r="AR54" s="14" t="str">
        <f t="shared" si="10"/>
        <v>神器低级材料</v>
      </c>
      <c r="AS54" s="14">
        <f t="shared" si="11"/>
        <v>35</v>
      </c>
      <c r="AT54" s="14" t="str">
        <f t="shared" si="12"/>
        <v>金币</v>
      </c>
      <c r="AU54" s="14">
        <f t="shared" si="13"/>
        <v>220</v>
      </c>
      <c r="AX54" s="56">
        <v>41</v>
      </c>
      <c r="AY54" s="56">
        <f>INDEX(节奏总表!$I$4:$I$18,MATCH(AX54,节奏总表!$Z$4:$Z$18,1))</f>
        <v>15</v>
      </c>
      <c r="AZ54" s="14">
        <f>芦花古楼!BC46+芦花古楼!BD45</f>
        <v>560</v>
      </c>
      <c r="BA54" s="15"/>
      <c r="BD54" s="59" t="s">
        <v>457</v>
      </c>
      <c r="BE54" s="56">
        <v>4</v>
      </c>
      <c r="BF54" s="56">
        <v>70</v>
      </c>
      <c r="BG54" s="56">
        <v>2</v>
      </c>
      <c r="BH54" s="56">
        <f t="shared" si="23"/>
        <v>101</v>
      </c>
      <c r="BI54" s="56">
        <v>101</v>
      </c>
      <c r="BN54" s="58"/>
      <c r="BO54" s="58"/>
      <c r="BP54" s="58"/>
      <c r="BQ54" s="58"/>
      <c r="BR54" s="58"/>
      <c r="BS54" s="58"/>
      <c r="BT54" s="58"/>
    </row>
    <row r="55" spans="1:72" ht="16.5" x14ac:dyDescent="0.2">
      <c r="AK55" s="64">
        <v>52</v>
      </c>
      <c r="AL55" s="14">
        <f t="shared" si="4"/>
        <v>4</v>
      </c>
      <c r="AM55" s="14">
        <f t="shared" si="5"/>
        <v>1</v>
      </c>
      <c r="AN55" s="14">
        <f t="shared" si="6"/>
        <v>1606006</v>
      </c>
      <c r="AO55" s="14">
        <f t="shared" si="7"/>
        <v>7</v>
      </c>
      <c r="AP55" s="14" t="str">
        <f t="shared" si="8"/>
        <v>神器2-1</v>
      </c>
      <c r="AQ55" s="14">
        <f t="shared" si="9"/>
        <v>3</v>
      </c>
      <c r="AR55" s="14" t="str">
        <f t="shared" si="10"/>
        <v>神器低级材料</v>
      </c>
      <c r="AS55" s="14">
        <f t="shared" si="11"/>
        <v>40</v>
      </c>
      <c r="AT55" s="14" t="str">
        <f t="shared" si="12"/>
        <v>金币</v>
      </c>
      <c r="AU55" s="14">
        <f t="shared" si="13"/>
        <v>260</v>
      </c>
      <c r="AX55" s="56">
        <v>42</v>
      </c>
      <c r="AY55" s="56">
        <f>INDEX(节奏总表!$I$4:$I$18,MATCH(AX55,节奏总表!$Z$4:$Z$18,1))</f>
        <v>15</v>
      </c>
      <c r="AZ55" s="14">
        <f>芦花古楼!BC47+芦花古楼!BD46</f>
        <v>550</v>
      </c>
      <c r="BA55" s="15"/>
      <c r="BD55" s="59" t="s">
        <v>458</v>
      </c>
      <c r="BE55" s="56">
        <v>4</v>
      </c>
      <c r="BF55" s="56">
        <v>70</v>
      </c>
      <c r="BG55" s="56">
        <v>2</v>
      </c>
      <c r="BH55" s="56">
        <f t="shared" si="23"/>
        <v>101</v>
      </c>
      <c r="BI55" s="56">
        <v>101</v>
      </c>
      <c r="BN55" s="58"/>
      <c r="BO55" s="58"/>
      <c r="BP55" s="58"/>
      <c r="BQ55" s="58"/>
      <c r="BR55" s="58"/>
      <c r="BS55" s="58"/>
      <c r="BT55" s="58"/>
    </row>
    <row r="56" spans="1:72" ht="16.5" x14ac:dyDescent="0.2">
      <c r="AK56" s="64">
        <v>53</v>
      </c>
      <c r="AL56" s="14">
        <f t="shared" si="4"/>
        <v>4</v>
      </c>
      <c r="AM56" s="14">
        <f t="shared" si="5"/>
        <v>1</v>
      </c>
      <c r="AN56" s="14">
        <f t="shared" si="6"/>
        <v>1606006</v>
      </c>
      <c r="AO56" s="14">
        <f t="shared" si="7"/>
        <v>8</v>
      </c>
      <c r="AP56" s="14" t="str">
        <f t="shared" si="8"/>
        <v>神器2-1</v>
      </c>
      <c r="AQ56" s="14">
        <f t="shared" si="9"/>
        <v>3</v>
      </c>
      <c r="AR56" s="14" t="str">
        <f t="shared" si="10"/>
        <v>神器低级材料</v>
      </c>
      <c r="AS56" s="14">
        <f t="shared" si="11"/>
        <v>45</v>
      </c>
      <c r="AT56" s="14" t="str">
        <f t="shared" si="12"/>
        <v>金币</v>
      </c>
      <c r="AU56" s="14">
        <f t="shared" si="13"/>
        <v>280</v>
      </c>
      <c r="AX56" s="56">
        <v>43</v>
      </c>
      <c r="AY56" s="56">
        <f>INDEX(节奏总表!$I$4:$I$18,MATCH(AX56,节奏总表!$Z$4:$Z$18,1))</f>
        <v>15</v>
      </c>
      <c r="AZ56" s="14">
        <f>芦花古楼!BC48+芦花古楼!BD47</f>
        <v>560</v>
      </c>
      <c r="BA56" s="15"/>
      <c r="BD56" s="59" t="s">
        <v>459</v>
      </c>
      <c r="BE56" s="56">
        <v>5</v>
      </c>
      <c r="BF56" s="56">
        <v>100</v>
      </c>
      <c r="BG56" s="56">
        <v>2</v>
      </c>
      <c r="BH56" s="56">
        <f t="shared" si="23"/>
        <v>47</v>
      </c>
      <c r="BI56" s="56">
        <v>47</v>
      </c>
      <c r="BN56" s="58"/>
      <c r="BO56" s="58"/>
      <c r="BP56" s="58"/>
      <c r="BQ56" s="58"/>
      <c r="BR56" s="58"/>
      <c r="BS56" s="58"/>
      <c r="BT56" s="58"/>
    </row>
    <row r="57" spans="1:72" ht="16.5" x14ac:dyDescent="0.2">
      <c r="AK57" s="64">
        <v>54</v>
      </c>
      <c r="AL57" s="14">
        <f t="shared" si="4"/>
        <v>4</v>
      </c>
      <c r="AM57" s="14">
        <f t="shared" si="5"/>
        <v>1</v>
      </c>
      <c r="AN57" s="14">
        <f t="shared" si="6"/>
        <v>1606006</v>
      </c>
      <c r="AO57" s="14">
        <f t="shared" si="7"/>
        <v>9</v>
      </c>
      <c r="AP57" s="14" t="str">
        <f t="shared" si="8"/>
        <v>神器2-1</v>
      </c>
      <c r="AQ57" s="14">
        <f t="shared" si="9"/>
        <v>3</v>
      </c>
      <c r="AR57" s="14" t="str">
        <f t="shared" si="10"/>
        <v>神器低级材料</v>
      </c>
      <c r="AS57" s="14">
        <f t="shared" si="11"/>
        <v>50</v>
      </c>
      <c r="AT57" s="14" t="str">
        <f t="shared" si="12"/>
        <v>金币</v>
      </c>
      <c r="AU57" s="14">
        <f t="shared" si="13"/>
        <v>320</v>
      </c>
      <c r="AX57" s="56">
        <v>44</v>
      </c>
      <c r="AY57" s="56">
        <f>INDEX(节奏总表!$I$4:$I$18,MATCH(AX57,节奏总表!$Z$4:$Z$18,1))</f>
        <v>15</v>
      </c>
      <c r="AZ57" s="14">
        <f>芦花古楼!BC49+芦花古楼!BD48</f>
        <v>550</v>
      </c>
      <c r="BA57" s="15"/>
      <c r="BD57" s="59" t="s">
        <v>460</v>
      </c>
      <c r="BE57" s="56">
        <v>5</v>
      </c>
      <c r="BF57" s="56">
        <v>100</v>
      </c>
      <c r="BG57" s="56">
        <v>2</v>
      </c>
      <c r="BH57" s="56">
        <f t="shared" si="23"/>
        <v>47</v>
      </c>
      <c r="BI57" s="56">
        <v>47</v>
      </c>
      <c r="BN57" s="58"/>
      <c r="BO57" s="58"/>
      <c r="BP57" s="58"/>
      <c r="BQ57" s="58"/>
      <c r="BR57" s="58"/>
      <c r="BS57" s="58"/>
      <c r="BT57" s="58"/>
    </row>
    <row r="58" spans="1:72" ht="16.5" x14ac:dyDescent="0.2">
      <c r="AK58" s="64">
        <v>55</v>
      </c>
      <c r="AL58" s="14">
        <f t="shared" si="4"/>
        <v>4</v>
      </c>
      <c r="AM58" s="14">
        <f t="shared" si="5"/>
        <v>1</v>
      </c>
      <c r="AN58" s="14">
        <f t="shared" si="6"/>
        <v>1606006</v>
      </c>
      <c r="AO58" s="14">
        <f t="shared" si="7"/>
        <v>10</v>
      </c>
      <c r="AP58" s="14" t="str">
        <f t="shared" si="8"/>
        <v>神器2-1</v>
      </c>
      <c r="AQ58" s="14">
        <f t="shared" si="9"/>
        <v>5</v>
      </c>
      <c r="AR58" s="14" t="str">
        <f t="shared" si="10"/>
        <v>神器低级材料</v>
      </c>
      <c r="AS58" s="14">
        <f t="shared" si="11"/>
        <v>65</v>
      </c>
      <c r="AT58" s="14" t="str">
        <f t="shared" si="12"/>
        <v>金币</v>
      </c>
      <c r="AU58" s="14">
        <f t="shared" si="13"/>
        <v>350</v>
      </c>
      <c r="AX58" s="56">
        <v>45</v>
      </c>
      <c r="AY58" s="56">
        <f>INDEX(节奏总表!$I$4:$I$18,MATCH(AX58,节奏总表!$Z$4:$Z$18,1))</f>
        <v>15</v>
      </c>
      <c r="AZ58" s="14">
        <f>芦花古楼!BC50+芦花古楼!BD49</f>
        <v>560</v>
      </c>
      <c r="BA58" s="15"/>
      <c r="BD58" s="59" t="s">
        <v>461</v>
      </c>
      <c r="BE58" s="56">
        <v>5</v>
      </c>
      <c r="BF58" s="56">
        <v>100</v>
      </c>
      <c r="BG58" s="56">
        <v>2</v>
      </c>
      <c r="BH58" s="56">
        <f t="shared" si="23"/>
        <v>47</v>
      </c>
      <c r="BI58" s="56">
        <v>47</v>
      </c>
      <c r="BN58" s="58"/>
      <c r="BO58" s="58"/>
      <c r="BP58" s="58"/>
      <c r="BQ58" s="58"/>
      <c r="BR58" s="58"/>
      <c r="BS58" s="58"/>
      <c r="BT58" s="58"/>
    </row>
    <row r="59" spans="1:72" ht="16.5" x14ac:dyDescent="0.2">
      <c r="AK59" s="64">
        <v>56</v>
      </c>
      <c r="AL59" s="14">
        <f t="shared" si="4"/>
        <v>4</v>
      </c>
      <c r="AM59" s="14">
        <f t="shared" si="5"/>
        <v>1</v>
      </c>
      <c r="AN59" s="14">
        <f t="shared" si="6"/>
        <v>1606006</v>
      </c>
      <c r="AO59" s="14">
        <f t="shared" si="7"/>
        <v>11</v>
      </c>
      <c r="AP59" s="14" t="str">
        <f t="shared" si="8"/>
        <v>神器2-1</v>
      </c>
      <c r="AQ59" s="14">
        <f t="shared" si="9"/>
        <v>5</v>
      </c>
      <c r="AR59" s="14" t="str">
        <f t="shared" si="10"/>
        <v>神器低级材料</v>
      </c>
      <c r="AS59" s="14">
        <f t="shared" si="11"/>
        <v>80</v>
      </c>
      <c r="AT59" s="14" t="str">
        <f t="shared" si="12"/>
        <v>金币</v>
      </c>
      <c r="AU59" s="14">
        <f t="shared" si="13"/>
        <v>250</v>
      </c>
      <c r="AX59" s="56">
        <v>46</v>
      </c>
      <c r="AY59" s="56">
        <f>INDEX(节奏总表!$I$4:$I$18,MATCH(AX59,节奏总表!$Z$4:$Z$18,1))</f>
        <v>15</v>
      </c>
      <c r="AZ59" s="14">
        <f>芦花古楼!BC51+芦花古楼!BD50</f>
        <v>550</v>
      </c>
      <c r="BA59" s="15"/>
      <c r="BD59" s="59" t="s">
        <v>462</v>
      </c>
      <c r="BE59" s="56">
        <v>5</v>
      </c>
      <c r="BF59" s="56">
        <v>100</v>
      </c>
      <c r="BG59" s="56">
        <v>2</v>
      </c>
      <c r="BH59" s="56">
        <f t="shared" si="23"/>
        <v>47</v>
      </c>
      <c r="BI59" s="56">
        <v>47</v>
      </c>
      <c r="BN59" s="58"/>
      <c r="BO59" s="58"/>
      <c r="BP59" s="58"/>
      <c r="BQ59" s="58"/>
      <c r="BR59" s="58"/>
      <c r="BS59" s="58"/>
      <c r="BT59" s="58"/>
    </row>
    <row r="60" spans="1:72" ht="16.5" x14ac:dyDescent="0.2">
      <c r="AK60" s="64">
        <v>57</v>
      </c>
      <c r="AL60" s="14">
        <f t="shared" si="4"/>
        <v>4</v>
      </c>
      <c r="AM60" s="14">
        <f t="shared" si="5"/>
        <v>1</v>
      </c>
      <c r="AN60" s="14">
        <f t="shared" si="6"/>
        <v>1606006</v>
      </c>
      <c r="AO60" s="14">
        <f t="shared" si="7"/>
        <v>12</v>
      </c>
      <c r="AP60" s="14" t="str">
        <f t="shared" si="8"/>
        <v>神器2-1</v>
      </c>
      <c r="AQ60" s="14">
        <f t="shared" si="9"/>
        <v>6</v>
      </c>
      <c r="AR60" s="14" t="str">
        <f t="shared" si="10"/>
        <v>神器低级材料</v>
      </c>
      <c r="AS60" s="14">
        <f t="shared" si="11"/>
        <v>90</v>
      </c>
      <c r="AT60" s="14" t="str">
        <f t="shared" si="12"/>
        <v>金币</v>
      </c>
      <c r="AU60" s="14">
        <f t="shared" si="13"/>
        <v>300</v>
      </c>
      <c r="AX60" s="56">
        <v>47</v>
      </c>
      <c r="AY60" s="56">
        <f>INDEX(节奏总表!$I$4:$I$18,MATCH(AX60,节奏总表!$Z$4:$Z$18,1))</f>
        <v>15</v>
      </c>
      <c r="AZ60" s="14">
        <f>芦花古楼!BC52+芦花古楼!BD51</f>
        <v>565</v>
      </c>
      <c r="BA60" s="15"/>
      <c r="BD60" s="59" t="s">
        <v>463</v>
      </c>
      <c r="BE60" s="56">
        <v>5</v>
      </c>
      <c r="BF60" s="56">
        <v>250</v>
      </c>
      <c r="BG60" s="56">
        <v>2</v>
      </c>
      <c r="BH60" s="56">
        <f t="shared" si="23"/>
        <v>47</v>
      </c>
      <c r="BI60" s="56">
        <v>47</v>
      </c>
      <c r="BN60" s="58"/>
      <c r="BO60" s="58"/>
      <c r="BP60" s="58"/>
      <c r="BQ60" s="58"/>
      <c r="BR60" s="58"/>
      <c r="BS60" s="58"/>
      <c r="BT60" s="58"/>
    </row>
    <row r="61" spans="1:72" ht="16.5" x14ac:dyDescent="0.2">
      <c r="AK61" s="64">
        <v>58</v>
      </c>
      <c r="AL61" s="14">
        <f t="shared" si="4"/>
        <v>4</v>
      </c>
      <c r="AM61" s="14">
        <f t="shared" si="5"/>
        <v>1</v>
      </c>
      <c r="AN61" s="14">
        <f t="shared" si="6"/>
        <v>1606006</v>
      </c>
      <c r="AO61" s="14">
        <f t="shared" si="7"/>
        <v>13</v>
      </c>
      <c r="AP61" s="14" t="str">
        <f t="shared" si="8"/>
        <v>神器2-1</v>
      </c>
      <c r="AQ61" s="14">
        <f t="shared" si="9"/>
        <v>7</v>
      </c>
      <c r="AR61" s="14" t="str">
        <f t="shared" si="10"/>
        <v>神器低级材料</v>
      </c>
      <c r="AS61" s="14">
        <f t="shared" si="11"/>
        <v>80</v>
      </c>
      <c r="AT61" s="14" t="str">
        <f t="shared" si="12"/>
        <v>金币</v>
      </c>
      <c r="AU61" s="14">
        <f t="shared" si="13"/>
        <v>350</v>
      </c>
      <c r="AX61" s="56">
        <v>48</v>
      </c>
      <c r="AY61" s="56">
        <f>INDEX(节奏总表!$I$4:$I$18,MATCH(AX61,节奏总表!$Z$4:$Z$18,1))</f>
        <v>15</v>
      </c>
      <c r="AZ61" s="14">
        <f>芦花古楼!BC53+芦花古楼!BD52</f>
        <v>565</v>
      </c>
      <c r="BA61" s="15"/>
      <c r="BD61" s="59" t="s">
        <v>464</v>
      </c>
      <c r="BE61" s="56">
        <v>5</v>
      </c>
      <c r="BF61" s="56">
        <v>250</v>
      </c>
      <c r="BG61" s="56">
        <v>2</v>
      </c>
      <c r="BH61" s="56">
        <f t="shared" si="23"/>
        <v>47</v>
      </c>
      <c r="BI61" s="56">
        <v>47</v>
      </c>
      <c r="BN61" s="58"/>
      <c r="BO61" s="58"/>
      <c r="BP61" s="58"/>
      <c r="BQ61" s="58"/>
      <c r="BR61" s="58"/>
      <c r="BS61" s="58"/>
      <c r="BT61" s="58"/>
    </row>
    <row r="62" spans="1:72" ht="16.5" x14ac:dyDescent="0.2">
      <c r="AK62" s="64">
        <v>59</v>
      </c>
      <c r="AL62" s="14">
        <f t="shared" si="4"/>
        <v>4</v>
      </c>
      <c r="AM62" s="14">
        <f t="shared" si="5"/>
        <v>1</v>
      </c>
      <c r="AN62" s="14">
        <f t="shared" si="6"/>
        <v>1606006</v>
      </c>
      <c r="AO62" s="14">
        <f t="shared" si="7"/>
        <v>14</v>
      </c>
      <c r="AP62" s="14" t="str">
        <f t="shared" si="8"/>
        <v>神器2-1</v>
      </c>
      <c r="AQ62" s="14">
        <f t="shared" si="9"/>
        <v>7</v>
      </c>
      <c r="AR62" s="14" t="str">
        <f t="shared" si="10"/>
        <v>神器低级材料</v>
      </c>
      <c r="AS62" s="14">
        <f t="shared" si="11"/>
        <v>95</v>
      </c>
      <c r="AT62" s="14" t="str">
        <f t="shared" si="12"/>
        <v>金币</v>
      </c>
      <c r="AU62" s="14">
        <f t="shared" si="13"/>
        <v>350</v>
      </c>
      <c r="AX62" s="56">
        <v>49</v>
      </c>
      <c r="AY62" s="56">
        <f>INDEX(节奏总表!$I$4:$I$18,MATCH(AX62,节奏总表!$Z$4:$Z$18,1))</f>
        <v>15</v>
      </c>
      <c r="AZ62" s="14">
        <f>芦花古楼!BC54+芦花古楼!BD53</f>
        <v>580</v>
      </c>
      <c r="BA62" s="15"/>
      <c r="BD62" s="59" t="s">
        <v>465</v>
      </c>
      <c r="BE62" s="56">
        <v>6</v>
      </c>
      <c r="BF62" s="56">
        <v>100</v>
      </c>
      <c r="BG62" s="56">
        <v>2</v>
      </c>
      <c r="BH62" s="56">
        <f t="shared" si="23"/>
        <v>47</v>
      </c>
      <c r="BI62" s="56">
        <v>47</v>
      </c>
      <c r="BN62" s="58"/>
      <c r="BO62" s="58"/>
      <c r="BP62" s="58"/>
      <c r="BQ62" s="58"/>
      <c r="BR62" s="58"/>
      <c r="BS62" s="58"/>
      <c r="BT62" s="58"/>
    </row>
    <row r="63" spans="1:72" ht="16.5" x14ac:dyDescent="0.2">
      <c r="AK63" s="64">
        <v>60</v>
      </c>
      <c r="AL63" s="14">
        <f t="shared" si="4"/>
        <v>4</v>
      </c>
      <c r="AM63" s="14">
        <f t="shared" si="5"/>
        <v>1</v>
      </c>
      <c r="AN63" s="14">
        <f t="shared" si="6"/>
        <v>1606006</v>
      </c>
      <c r="AO63" s="14">
        <f t="shared" si="7"/>
        <v>15</v>
      </c>
      <c r="AP63" s="14" t="str">
        <f t="shared" si="8"/>
        <v>神器2-1</v>
      </c>
      <c r="AQ63" s="14">
        <f t="shared" si="9"/>
        <v>7</v>
      </c>
      <c r="AR63" s="14" t="str">
        <f t="shared" si="10"/>
        <v>神器低级材料</v>
      </c>
      <c r="AS63" s="14">
        <f t="shared" si="11"/>
        <v>115</v>
      </c>
      <c r="AT63" s="14" t="str">
        <f t="shared" si="12"/>
        <v>金币</v>
      </c>
      <c r="AU63" s="14">
        <f t="shared" si="13"/>
        <v>400</v>
      </c>
      <c r="AX63" s="56">
        <v>50</v>
      </c>
      <c r="AY63" s="56">
        <f>INDEX(节奏总表!$I$4:$I$18,MATCH(AX63,节奏总表!$Z$4:$Z$18,1))</f>
        <v>15</v>
      </c>
      <c r="AZ63" s="14">
        <f>芦花古楼!BC55+芦花古楼!BD54</f>
        <v>580</v>
      </c>
      <c r="BA63" s="15"/>
      <c r="BD63" s="59" t="s">
        <v>466</v>
      </c>
      <c r="BE63" s="56">
        <v>6</v>
      </c>
      <c r="BF63" s="56">
        <v>100</v>
      </c>
      <c r="BG63" s="56">
        <v>2</v>
      </c>
      <c r="BH63" s="56">
        <f t="shared" si="23"/>
        <v>47</v>
      </c>
      <c r="BI63" s="56">
        <v>47</v>
      </c>
      <c r="BN63" s="58"/>
      <c r="BO63" s="58"/>
      <c r="BP63" s="58"/>
      <c r="BQ63" s="58"/>
      <c r="BR63" s="58"/>
      <c r="BS63" s="58"/>
      <c r="BT63" s="58"/>
    </row>
    <row r="64" spans="1:72" ht="16.5" x14ac:dyDescent="0.2">
      <c r="AK64" s="64">
        <v>61</v>
      </c>
      <c r="AL64" s="14">
        <f t="shared" si="4"/>
        <v>5</v>
      </c>
      <c r="AM64" s="14">
        <f t="shared" si="5"/>
        <v>1</v>
      </c>
      <c r="AN64" s="14">
        <f t="shared" si="6"/>
        <v>1606007</v>
      </c>
      <c r="AO64" s="14">
        <f t="shared" si="7"/>
        <v>1</v>
      </c>
      <c r="AP64" s="14" t="str">
        <f t="shared" si="8"/>
        <v>神器2-2</v>
      </c>
      <c r="AQ64" s="14">
        <f t="shared" si="9"/>
        <v>1</v>
      </c>
      <c r="AR64" s="14" t="str">
        <f t="shared" si="10"/>
        <v/>
      </c>
      <c r="AS64" s="14" t="str">
        <f t="shared" si="11"/>
        <v/>
      </c>
      <c r="AT64" s="14" t="str">
        <f t="shared" si="12"/>
        <v/>
      </c>
      <c r="AU64" s="14" t="str">
        <f t="shared" si="13"/>
        <v/>
      </c>
      <c r="AX64" s="56">
        <v>51</v>
      </c>
      <c r="AY64" s="56">
        <f>INDEX(节奏总表!$I$4:$I$18,MATCH(AX64,节奏总表!$Z$4:$Z$18,1))</f>
        <v>15</v>
      </c>
      <c r="AZ64" s="14">
        <f>芦花古楼!BC56+芦花古楼!BD55</f>
        <v>590</v>
      </c>
      <c r="BA64" s="15"/>
      <c r="BD64" s="59" t="s">
        <v>467</v>
      </c>
      <c r="BE64" s="56">
        <v>6</v>
      </c>
      <c r="BF64" s="56">
        <v>100</v>
      </c>
      <c r="BG64" s="56">
        <v>2</v>
      </c>
      <c r="BH64" s="56">
        <f t="shared" si="23"/>
        <v>47</v>
      </c>
      <c r="BI64" s="56">
        <v>47</v>
      </c>
      <c r="BN64" s="58"/>
      <c r="BO64" s="58"/>
      <c r="BP64" s="58"/>
      <c r="BQ64" s="58"/>
      <c r="BR64" s="58"/>
      <c r="BS64" s="58"/>
      <c r="BT64" s="58"/>
    </row>
    <row r="65" spans="37:72" ht="16.5" x14ac:dyDescent="0.2">
      <c r="AK65" s="64">
        <v>62</v>
      </c>
      <c r="AL65" s="14">
        <f t="shared" si="4"/>
        <v>5</v>
      </c>
      <c r="AM65" s="14">
        <f t="shared" si="5"/>
        <v>1</v>
      </c>
      <c r="AN65" s="14">
        <f t="shared" si="6"/>
        <v>1606007</v>
      </c>
      <c r="AO65" s="14">
        <f t="shared" si="7"/>
        <v>2</v>
      </c>
      <c r="AP65" s="14" t="str">
        <f t="shared" si="8"/>
        <v>神器2-2</v>
      </c>
      <c r="AQ65" s="14">
        <f t="shared" si="9"/>
        <v>1</v>
      </c>
      <c r="AR65" s="14" t="str">
        <f t="shared" si="10"/>
        <v>神器低级材料</v>
      </c>
      <c r="AS65" s="14">
        <f t="shared" si="11"/>
        <v>5</v>
      </c>
      <c r="AT65" s="14" t="str">
        <f t="shared" si="12"/>
        <v>金币</v>
      </c>
      <c r="AU65" s="14">
        <f t="shared" si="13"/>
        <v>85</v>
      </c>
      <c r="AX65" s="56">
        <v>52</v>
      </c>
      <c r="AY65" s="56">
        <f>INDEX(节奏总表!$I$4:$I$18,MATCH(AX65,节奏总表!$Z$4:$Z$18,1))</f>
        <v>15</v>
      </c>
      <c r="AZ65" s="14">
        <f>芦花古楼!BC57+芦花古楼!BD56</f>
        <v>580</v>
      </c>
      <c r="BA65" s="15"/>
      <c r="BD65" s="59" t="s">
        <v>468</v>
      </c>
      <c r="BE65" s="56">
        <v>6</v>
      </c>
      <c r="BF65" s="56">
        <v>100</v>
      </c>
      <c r="BG65" s="56">
        <v>2</v>
      </c>
      <c r="BH65" s="56">
        <f t="shared" si="23"/>
        <v>47</v>
      </c>
      <c r="BI65" s="56">
        <v>47</v>
      </c>
      <c r="BN65" s="58"/>
      <c r="BO65" s="58"/>
      <c r="BP65" s="58"/>
      <c r="BQ65" s="58"/>
      <c r="BR65" s="58"/>
      <c r="BS65" s="58"/>
      <c r="BT65" s="58"/>
    </row>
    <row r="66" spans="37:72" ht="16.5" x14ac:dyDescent="0.2">
      <c r="AK66" s="64">
        <v>63</v>
      </c>
      <c r="AL66" s="14">
        <f t="shared" si="4"/>
        <v>5</v>
      </c>
      <c r="AM66" s="14">
        <f t="shared" si="5"/>
        <v>1</v>
      </c>
      <c r="AN66" s="14">
        <f t="shared" si="6"/>
        <v>1606007</v>
      </c>
      <c r="AO66" s="14">
        <f t="shared" si="7"/>
        <v>3</v>
      </c>
      <c r="AP66" s="14" t="str">
        <f t="shared" si="8"/>
        <v>神器2-2</v>
      </c>
      <c r="AQ66" s="14">
        <f t="shared" si="9"/>
        <v>1</v>
      </c>
      <c r="AR66" s="14" t="str">
        <f t="shared" si="10"/>
        <v>神器低级材料</v>
      </c>
      <c r="AS66" s="14">
        <f t="shared" si="11"/>
        <v>15</v>
      </c>
      <c r="AT66" s="14" t="str">
        <f t="shared" si="12"/>
        <v>金币</v>
      </c>
      <c r="AU66" s="14">
        <f t="shared" si="13"/>
        <v>110</v>
      </c>
      <c r="AX66" s="56">
        <v>53</v>
      </c>
      <c r="AY66" s="56">
        <f>INDEX(节奏总表!$I$4:$I$18,MATCH(AX66,节奏总表!$Z$4:$Z$18,1))</f>
        <v>15</v>
      </c>
      <c r="AZ66" s="14">
        <f>芦花古楼!BC58+芦花古楼!BD57</f>
        <v>590</v>
      </c>
      <c r="BA66" s="15"/>
      <c r="BD66" s="59" t="s">
        <v>469</v>
      </c>
      <c r="BE66" s="56">
        <v>6</v>
      </c>
      <c r="BF66" s="56">
        <v>250</v>
      </c>
      <c r="BG66" s="56">
        <v>2</v>
      </c>
      <c r="BH66" s="56">
        <f t="shared" si="23"/>
        <v>47</v>
      </c>
      <c r="BI66" s="56">
        <v>47</v>
      </c>
      <c r="BN66" s="58"/>
      <c r="BO66" s="58"/>
      <c r="BP66" s="58"/>
      <c r="BQ66" s="58"/>
      <c r="BR66" s="58"/>
      <c r="BS66" s="58"/>
      <c r="BT66" s="58"/>
    </row>
    <row r="67" spans="37:72" ht="16.5" x14ac:dyDescent="0.2">
      <c r="AK67" s="64">
        <v>64</v>
      </c>
      <c r="AL67" s="14">
        <f t="shared" si="4"/>
        <v>5</v>
      </c>
      <c r="AM67" s="14">
        <f t="shared" si="5"/>
        <v>1</v>
      </c>
      <c r="AN67" s="14">
        <f t="shared" si="6"/>
        <v>1606007</v>
      </c>
      <c r="AO67" s="14">
        <f t="shared" si="7"/>
        <v>4</v>
      </c>
      <c r="AP67" s="14" t="str">
        <f t="shared" si="8"/>
        <v>神器2-2</v>
      </c>
      <c r="AQ67" s="14">
        <f t="shared" si="9"/>
        <v>2</v>
      </c>
      <c r="AR67" s="14" t="str">
        <f t="shared" si="10"/>
        <v>神器低级材料</v>
      </c>
      <c r="AS67" s="14">
        <f t="shared" si="11"/>
        <v>25</v>
      </c>
      <c r="AT67" s="14" t="str">
        <f t="shared" si="12"/>
        <v>金币</v>
      </c>
      <c r="AU67" s="14">
        <f t="shared" si="13"/>
        <v>140</v>
      </c>
      <c r="AX67" s="56">
        <v>54</v>
      </c>
      <c r="AY67" s="56">
        <f>INDEX(节奏总表!$I$4:$I$18,MATCH(AX67,节奏总表!$Z$4:$Z$18,1))</f>
        <v>15</v>
      </c>
      <c r="AZ67" s="14">
        <f>芦花古楼!BC59+芦花古楼!BD58</f>
        <v>580</v>
      </c>
      <c r="BA67" s="15"/>
      <c r="BD67" s="59" t="s">
        <v>470</v>
      </c>
      <c r="BE67" s="56">
        <v>6</v>
      </c>
      <c r="BF67" s="56">
        <v>250</v>
      </c>
      <c r="BG67" s="56">
        <v>2</v>
      </c>
      <c r="BH67" s="56">
        <f t="shared" si="23"/>
        <v>47</v>
      </c>
      <c r="BI67" s="56">
        <v>47</v>
      </c>
      <c r="BN67" s="58"/>
      <c r="BO67" s="58"/>
      <c r="BP67" s="58"/>
      <c r="BQ67" s="58"/>
      <c r="BR67" s="58"/>
      <c r="BS67" s="58"/>
      <c r="BT67" s="58"/>
    </row>
    <row r="68" spans="37:72" ht="16.5" x14ac:dyDescent="0.2">
      <c r="AK68" s="64">
        <v>65</v>
      </c>
      <c r="AL68" s="14">
        <f t="shared" si="4"/>
        <v>5</v>
      </c>
      <c r="AM68" s="14">
        <f t="shared" si="5"/>
        <v>1</v>
      </c>
      <c r="AN68" s="14">
        <f t="shared" si="6"/>
        <v>1606007</v>
      </c>
      <c r="AO68" s="14">
        <f t="shared" si="7"/>
        <v>5</v>
      </c>
      <c r="AP68" s="14" t="str">
        <f t="shared" si="8"/>
        <v>神器2-2</v>
      </c>
      <c r="AQ68" s="14">
        <f t="shared" si="9"/>
        <v>2</v>
      </c>
      <c r="AR68" s="14" t="str">
        <f t="shared" si="10"/>
        <v>神器低级材料</v>
      </c>
      <c r="AS68" s="14">
        <f t="shared" si="11"/>
        <v>25</v>
      </c>
      <c r="AT68" s="14" t="str">
        <f t="shared" si="12"/>
        <v>金币</v>
      </c>
      <c r="AU68" s="14">
        <f t="shared" si="13"/>
        <v>170</v>
      </c>
      <c r="AX68" s="56">
        <v>55</v>
      </c>
      <c r="AY68" s="56">
        <f>INDEX(节奏总表!$I$4:$I$18,MATCH(AX68,节奏总表!$Z$4:$Z$18,1))</f>
        <v>15</v>
      </c>
      <c r="AZ68" s="14">
        <f>芦花古楼!BC60+芦花古楼!BD59</f>
        <v>590</v>
      </c>
      <c r="BA68" s="15"/>
      <c r="BD68" s="59" t="s">
        <v>471</v>
      </c>
      <c r="BE68" s="56">
        <v>7</v>
      </c>
      <c r="BF68" s="56">
        <v>100</v>
      </c>
      <c r="BG68" s="56">
        <v>2</v>
      </c>
      <c r="BH68" s="56">
        <f t="shared" si="23"/>
        <v>47</v>
      </c>
      <c r="BI68" s="56">
        <v>47</v>
      </c>
      <c r="BN68" s="58"/>
      <c r="BO68" s="58"/>
      <c r="BP68" s="58"/>
      <c r="BQ68" s="58"/>
      <c r="BR68" s="58"/>
      <c r="BS68" s="58"/>
      <c r="BT68" s="58"/>
    </row>
    <row r="69" spans="37:72" ht="16.5" x14ac:dyDescent="0.2">
      <c r="AK69" s="64">
        <v>66</v>
      </c>
      <c r="AL69" s="14">
        <f t="shared" ref="AL69:AL132" si="24">MATCH(AK69-1,$AH$4:$AH$46,1)</f>
        <v>5</v>
      </c>
      <c r="AM69" s="14">
        <f t="shared" ref="AM69:AM132" si="25">INDEX($AF$5:$AF$46,AL69)</f>
        <v>1</v>
      </c>
      <c r="AN69" s="14">
        <f t="shared" ref="AN69:AN132" si="26">INDEX($AD$5:$AD$46,AL69)</f>
        <v>1606007</v>
      </c>
      <c r="AO69" s="14">
        <f t="shared" ref="AO69:AO132" si="27">AK69-INDEX($AH$4:$AH$46,AL69)</f>
        <v>6</v>
      </c>
      <c r="AP69" s="14" t="str">
        <f t="shared" ref="AP69:AP132" si="28">INDEX($AE$5:$AE$46,AL69)</f>
        <v>神器2-2</v>
      </c>
      <c r="AQ69" s="14">
        <f t="shared" ref="AQ69:AQ132" si="29">INDEX($Q$4:$Q$24,AO69)</f>
        <v>2</v>
      </c>
      <c r="AR69" s="14" t="str">
        <f t="shared" ref="AR69:AR132" si="30">IF(AO69=1,"","神器低级材料")</f>
        <v>神器低级材料</v>
      </c>
      <c r="AS69" s="14">
        <f t="shared" ref="AS69:AS132" si="31">IF(AO69=1,"",INDEX($W$4:$Z$24,AO69,AM69))</f>
        <v>35</v>
      </c>
      <c r="AT69" s="14" t="str">
        <f t="shared" ref="AT69:AT132" si="32">IF(AO69=1,"","金币")</f>
        <v>金币</v>
      </c>
      <c r="AU69" s="14">
        <f t="shared" ref="AU69:AU132" si="33">IF(AO69=1,"",INDEX($F$14:$I$34,AO69,AM69))</f>
        <v>220</v>
      </c>
      <c r="AX69" s="56">
        <v>56</v>
      </c>
      <c r="AY69" s="56">
        <f>INDEX(节奏总表!$I$4:$I$18,MATCH(AX69,节奏总表!$Z$4:$Z$18,1))</f>
        <v>15</v>
      </c>
      <c r="AZ69" s="14">
        <f>芦花古楼!BC61+芦花古楼!BD60</f>
        <v>580</v>
      </c>
      <c r="BA69" s="15"/>
      <c r="BD69" s="59" t="s">
        <v>472</v>
      </c>
      <c r="BE69" s="56">
        <v>7</v>
      </c>
      <c r="BF69" s="56">
        <v>100</v>
      </c>
      <c r="BG69" s="56">
        <v>2</v>
      </c>
      <c r="BH69" s="56">
        <f t="shared" si="23"/>
        <v>47</v>
      </c>
      <c r="BI69" s="56">
        <v>47</v>
      </c>
      <c r="BN69" s="58"/>
      <c r="BO69" s="58"/>
      <c r="BP69" s="58"/>
      <c r="BQ69" s="58"/>
      <c r="BR69" s="58"/>
      <c r="BS69" s="58"/>
      <c r="BT69" s="58"/>
    </row>
    <row r="70" spans="37:72" ht="16.5" x14ac:dyDescent="0.2">
      <c r="AK70" s="64">
        <v>67</v>
      </c>
      <c r="AL70" s="14">
        <f t="shared" si="24"/>
        <v>5</v>
      </c>
      <c r="AM70" s="14">
        <f t="shared" si="25"/>
        <v>1</v>
      </c>
      <c r="AN70" s="14">
        <f t="shared" si="26"/>
        <v>1606007</v>
      </c>
      <c r="AO70" s="14">
        <f t="shared" si="27"/>
        <v>7</v>
      </c>
      <c r="AP70" s="14" t="str">
        <f t="shared" si="28"/>
        <v>神器2-2</v>
      </c>
      <c r="AQ70" s="14">
        <f t="shared" si="29"/>
        <v>3</v>
      </c>
      <c r="AR70" s="14" t="str">
        <f t="shared" si="30"/>
        <v>神器低级材料</v>
      </c>
      <c r="AS70" s="14">
        <f t="shared" si="31"/>
        <v>40</v>
      </c>
      <c r="AT70" s="14" t="str">
        <f t="shared" si="32"/>
        <v>金币</v>
      </c>
      <c r="AU70" s="14">
        <f t="shared" si="33"/>
        <v>260</v>
      </c>
      <c r="AX70" s="56">
        <v>57</v>
      </c>
      <c r="AY70" s="56">
        <f>INDEX(节奏总表!$I$4:$I$18,MATCH(AX70,节奏总表!$Z$4:$Z$18,1))</f>
        <v>15</v>
      </c>
      <c r="AZ70" s="14">
        <f>芦花古楼!BC62+芦花古楼!BD61</f>
        <v>595</v>
      </c>
      <c r="BA70" s="15"/>
      <c r="BD70" s="59" t="s">
        <v>473</v>
      </c>
      <c r="BE70" s="56">
        <v>7</v>
      </c>
      <c r="BF70" s="56">
        <v>100</v>
      </c>
      <c r="BG70" s="56">
        <v>2</v>
      </c>
      <c r="BH70" s="56">
        <f t="shared" si="23"/>
        <v>47</v>
      </c>
      <c r="BI70" s="56">
        <v>47</v>
      </c>
      <c r="BN70" s="58"/>
      <c r="BO70" s="58"/>
      <c r="BP70" s="58"/>
      <c r="BQ70" s="58"/>
      <c r="BR70" s="58"/>
      <c r="BS70" s="58"/>
      <c r="BT70" s="58"/>
    </row>
    <row r="71" spans="37:72" ht="16.5" x14ac:dyDescent="0.2">
      <c r="AK71" s="64">
        <v>68</v>
      </c>
      <c r="AL71" s="14">
        <f t="shared" si="24"/>
        <v>5</v>
      </c>
      <c r="AM71" s="14">
        <f t="shared" si="25"/>
        <v>1</v>
      </c>
      <c r="AN71" s="14">
        <f t="shared" si="26"/>
        <v>1606007</v>
      </c>
      <c r="AO71" s="14">
        <f t="shared" si="27"/>
        <v>8</v>
      </c>
      <c r="AP71" s="14" t="str">
        <f t="shared" si="28"/>
        <v>神器2-2</v>
      </c>
      <c r="AQ71" s="14">
        <f t="shared" si="29"/>
        <v>3</v>
      </c>
      <c r="AR71" s="14" t="str">
        <f t="shared" si="30"/>
        <v>神器低级材料</v>
      </c>
      <c r="AS71" s="14">
        <f t="shared" si="31"/>
        <v>45</v>
      </c>
      <c r="AT71" s="14" t="str">
        <f t="shared" si="32"/>
        <v>金币</v>
      </c>
      <c r="AU71" s="14">
        <f t="shared" si="33"/>
        <v>280</v>
      </c>
      <c r="AX71" s="56">
        <v>58</v>
      </c>
      <c r="AY71" s="56">
        <f>INDEX(节奏总表!$I$4:$I$18,MATCH(AX71,节奏总表!$Z$4:$Z$18,1))</f>
        <v>15</v>
      </c>
      <c r="AZ71" s="14">
        <f>芦花古楼!BC63+芦花古楼!BD62</f>
        <v>595</v>
      </c>
      <c r="BA71" s="15"/>
      <c r="BD71" s="59" t="s">
        <v>474</v>
      </c>
      <c r="BE71" s="56">
        <v>7</v>
      </c>
      <c r="BF71" s="56">
        <v>100</v>
      </c>
      <c r="BG71" s="56">
        <v>2</v>
      </c>
      <c r="BH71" s="56">
        <f t="shared" si="23"/>
        <v>47</v>
      </c>
      <c r="BI71" s="56">
        <v>47</v>
      </c>
      <c r="BN71" s="58"/>
      <c r="BO71" s="58"/>
      <c r="BP71" s="58"/>
      <c r="BQ71" s="58"/>
      <c r="BR71" s="58"/>
      <c r="BS71" s="58"/>
      <c r="BT71" s="58"/>
    </row>
    <row r="72" spans="37:72" ht="16.5" x14ac:dyDescent="0.2">
      <c r="AK72" s="64">
        <v>69</v>
      </c>
      <c r="AL72" s="14">
        <f t="shared" si="24"/>
        <v>5</v>
      </c>
      <c r="AM72" s="14">
        <f t="shared" si="25"/>
        <v>1</v>
      </c>
      <c r="AN72" s="14">
        <f t="shared" si="26"/>
        <v>1606007</v>
      </c>
      <c r="AO72" s="14">
        <f t="shared" si="27"/>
        <v>9</v>
      </c>
      <c r="AP72" s="14" t="str">
        <f t="shared" si="28"/>
        <v>神器2-2</v>
      </c>
      <c r="AQ72" s="14">
        <f t="shared" si="29"/>
        <v>3</v>
      </c>
      <c r="AR72" s="14" t="str">
        <f t="shared" si="30"/>
        <v>神器低级材料</v>
      </c>
      <c r="AS72" s="14">
        <f t="shared" si="31"/>
        <v>50</v>
      </c>
      <c r="AT72" s="14" t="str">
        <f t="shared" si="32"/>
        <v>金币</v>
      </c>
      <c r="AU72" s="14">
        <f t="shared" si="33"/>
        <v>320</v>
      </c>
      <c r="AX72" s="56">
        <v>59</v>
      </c>
      <c r="AY72" s="56">
        <f>INDEX(节奏总表!$I$4:$I$18,MATCH(AX72,节奏总表!$Z$4:$Z$18,1))</f>
        <v>15</v>
      </c>
      <c r="AZ72" s="14">
        <f>芦花古楼!BC64+芦花古楼!BD63</f>
        <v>610</v>
      </c>
      <c r="BA72" s="15"/>
      <c r="BD72" s="59" t="s">
        <v>475</v>
      </c>
      <c r="BE72" s="56">
        <v>7</v>
      </c>
      <c r="BF72" s="56">
        <v>250</v>
      </c>
      <c r="BG72" s="56">
        <v>2</v>
      </c>
      <c r="BH72" s="56">
        <f t="shared" si="23"/>
        <v>47</v>
      </c>
      <c r="BI72" s="56">
        <v>47</v>
      </c>
      <c r="BN72" s="58"/>
      <c r="BO72" s="58"/>
      <c r="BP72" s="58"/>
      <c r="BQ72" s="58"/>
      <c r="BR72" s="58"/>
      <c r="BS72" s="58"/>
      <c r="BT72" s="58"/>
    </row>
    <row r="73" spans="37:72" ht="16.5" x14ac:dyDescent="0.2">
      <c r="AK73" s="64">
        <v>70</v>
      </c>
      <c r="AL73" s="14">
        <f t="shared" si="24"/>
        <v>5</v>
      </c>
      <c r="AM73" s="14">
        <f t="shared" si="25"/>
        <v>1</v>
      </c>
      <c r="AN73" s="14">
        <f t="shared" si="26"/>
        <v>1606007</v>
      </c>
      <c r="AO73" s="14">
        <f t="shared" si="27"/>
        <v>10</v>
      </c>
      <c r="AP73" s="14" t="str">
        <f t="shared" si="28"/>
        <v>神器2-2</v>
      </c>
      <c r="AQ73" s="14">
        <f t="shared" si="29"/>
        <v>5</v>
      </c>
      <c r="AR73" s="14" t="str">
        <f t="shared" si="30"/>
        <v>神器低级材料</v>
      </c>
      <c r="AS73" s="14">
        <f t="shared" si="31"/>
        <v>65</v>
      </c>
      <c r="AT73" s="14" t="str">
        <f t="shared" si="32"/>
        <v>金币</v>
      </c>
      <c r="AU73" s="14">
        <f t="shared" si="33"/>
        <v>350</v>
      </c>
      <c r="AX73" s="56">
        <v>60</v>
      </c>
      <c r="AY73" s="56">
        <f>INDEX(节奏总表!$I$4:$I$18,MATCH(AX73,节奏总表!$Z$4:$Z$18,1))</f>
        <v>15</v>
      </c>
      <c r="AZ73" s="14">
        <f>芦花古楼!BC65+芦花古楼!BD64</f>
        <v>610</v>
      </c>
      <c r="BA73" s="15"/>
      <c r="BD73" s="59" t="s">
        <v>476</v>
      </c>
      <c r="BE73" s="56">
        <v>7</v>
      </c>
      <c r="BF73" s="56">
        <v>250</v>
      </c>
      <c r="BG73" s="56">
        <v>2</v>
      </c>
      <c r="BH73" s="56">
        <f t="shared" si="23"/>
        <v>47</v>
      </c>
      <c r="BI73" s="56">
        <v>47</v>
      </c>
      <c r="BN73" s="58"/>
      <c r="BO73" s="58"/>
      <c r="BP73" s="58"/>
      <c r="BQ73" s="58"/>
      <c r="BR73" s="58"/>
      <c r="BS73" s="58"/>
      <c r="BT73" s="58"/>
    </row>
    <row r="74" spans="37:72" ht="16.5" x14ac:dyDescent="0.2">
      <c r="AK74" s="64">
        <v>71</v>
      </c>
      <c r="AL74" s="14">
        <f t="shared" si="24"/>
        <v>5</v>
      </c>
      <c r="AM74" s="14">
        <f t="shared" si="25"/>
        <v>1</v>
      </c>
      <c r="AN74" s="14">
        <f t="shared" si="26"/>
        <v>1606007</v>
      </c>
      <c r="AO74" s="14">
        <f t="shared" si="27"/>
        <v>11</v>
      </c>
      <c r="AP74" s="14" t="str">
        <f t="shared" si="28"/>
        <v>神器2-2</v>
      </c>
      <c r="AQ74" s="14">
        <f t="shared" si="29"/>
        <v>5</v>
      </c>
      <c r="AR74" s="14" t="str">
        <f t="shared" si="30"/>
        <v>神器低级材料</v>
      </c>
      <c r="AS74" s="14">
        <f t="shared" si="31"/>
        <v>80</v>
      </c>
      <c r="AT74" s="14" t="str">
        <f t="shared" si="32"/>
        <v>金币</v>
      </c>
      <c r="AU74" s="14">
        <f t="shared" si="33"/>
        <v>250</v>
      </c>
      <c r="AX74" s="56">
        <v>61</v>
      </c>
      <c r="AY74" s="56">
        <f>INDEX(节奏总表!$I$4:$I$18,MATCH(AX74,节奏总表!$Z$4:$Z$18,1))</f>
        <v>15</v>
      </c>
      <c r="AZ74" s="14">
        <f>芦花古楼!BC66+芦花古楼!BD65</f>
        <v>620</v>
      </c>
      <c r="BA74" s="15"/>
      <c r="BD74" s="59" t="s">
        <v>447</v>
      </c>
      <c r="BE74" s="56">
        <v>1</v>
      </c>
      <c r="BF74" s="56">
        <v>20</v>
      </c>
      <c r="BG74" s="56">
        <v>3</v>
      </c>
      <c r="BH74" s="56">
        <f t="shared" ref="BH74:BH103" si="34">ROUND(INDEX($BD$3:$BD$9,BE74)*$BG$5*10000,0)</f>
        <v>236</v>
      </c>
      <c r="BI74" s="56">
        <v>236</v>
      </c>
      <c r="BN74" s="58"/>
      <c r="BO74" s="58"/>
      <c r="BP74" s="58"/>
      <c r="BQ74" s="58"/>
      <c r="BR74" s="58"/>
      <c r="BS74" s="58"/>
      <c r="BT74" s="58"/>
    </row>
    <row r="75" spans="37:72" ht="16.5" x14ac:dyDescent="0.2">
      <c r="AK75" s="64">
        <v>72</v>
      </c>
      <c r="AL75" s="14">
        <f t="shared" si="24"/>
        <v>5</v>
      </c>
      <c r="AM75" s="14">
        <f t="shared" si="25"/>
        <v>1</v>
      </c>
      <c r="AN75" s="14">
        <f t="shared" si="26"/>
        <v>1606007</v>
      </c>
      <c r="AO75" s="14">
        <f t="shared" si="27"/>
        <v>12</v>
      </c>
      <c r="AP75" s="14" t="str">
        <f t="shared" si="28"/>
        <v>神器2-2</v>
      </c>
      <c r="AQ75" s="14">
        <f t="shared" si="29"/>
        <v>6</v>
      </c>
      <c r="AR75" s="14" t="str">
        <f t="shared" si="30"/>
        <v>神器低级材料</v>
      </c>
      <c r="AS75" s="14">
        <f t="shared" si="31"/>
        <v>90</v>
      </c>
      <c r="AT75" s="14" t="str">
        <f t="shared" si="32"/>
        <v>金币</v>
      </c>
      <c r="AU75" s="14">
        <f t="shared" si="33"/>
        <v>300</v>
      </c>
      <c r="AX75" s="56">
        <v>62</v>
      </c>
      <c r="AY75" s="56">
        <f>INDEX(节奏总表!$I$4:$I$18,MATCH(AX75,节奏总表!$Z$4:$Z$18,1))</f>
        <v>15</v>
      </c>
      <c r="AZ75" s="14">
        <f>芦花古楼!BC67+芦花古楼!BD66</f>
        <v>520</v>
      </c>
      <c r="BA75" s="15"/>
      <c r="BD75" s="59" t="s">
        <v>448</v>
      </c>
      <c r="BE75" s="56">
        <v>1</v>
      </c>
      <c r="BF75" s="56">
        <v>20</v>
      </c>
      <c r="BG75" s="56">
        <v>3</v>
      </c>
      <c r="BH75" s="56">
        <f t="shared" si="34"/>
        <v>236</v>
      </c>
      <c r="BI75" s="56">
        <v>236</v>
      </c>
      <c r="BN75" s="58"/>
      <c r="BO75" s="58"/>
      <c r="BP75" s="58"/>
      <c r="BQ75" s="58"/>
      <c r="BR75" s="58"/>
      <c r="BS75" s="58"/>
      <c r="BT75" s="58"/>
    </row>
    <row r="76" spans="37:72" ht="16.5" x14ac:dyDescent="0.2">
      <c r="AK76" s="64">
        <v>73</v>
      </c>
      <c r="AL76" s="14">
        <f t="shared" si="24"/>
        <v>5</v>
      </c>
      <c r="AM76" s="14">
        <f t="shared" si="25"/>
        <v>1</v>
      </c>
      <c r="AN76" s="14">
        <f t="shared" si="26"/>
        <v>1606007</v>
      </c>
      <c r="AO76" s="14">
        <f t="shared" si="27"/>
        <v>13</v>
      </c>
      <c r="AP76" s="14" t="str">
        <f t="shared" si="28"/>
        <v>神器2-2</v>
      </c>
      <c r="AQ76" s="14">
        <f t="shared" si="29"/>
        <v>7</v>
      </c>
      <c r="AR76" s="14" t="str">
        <f t="shared" si="30"/>
        <v>神器低级材料</v>
      </c>
      <c r="AS76" s="14">
        <f t="shared" si="31"/>
        <v>80</v>
      </c>
      <c r="AT76" s="14" t="str">
        <f t="shared" si="32"/>
        <v>金币</v>
      </c>
      <c r="AU76" s="14">
        <f t="shared" si="33"/>
        <v>350</v>
      </c>
      <c r="AX76" s="56">
        <v>63</v>
      </c>
      <c r="AY76" s="56">
        <f>INDEX(节奏总表!$I$4:$I$18,MATCH(AX76,节奏总表!$Z$4:$Z$18,1))</f>
        <v>15</v>
      </c>
      <c r="AZ76" s="14">
        <f>芦花古楼!BC68+芦花古楼!BD67</f>
        <v>615</v>
      </c>
      <c r="BA76" s="15"/>
      <c r="BD76" s="59" t="s">
        <v>449</v>
      </c>
      <c r="BE76" s="56">
        <v>2</v>
      </c>
      <c r="BF76" s="56">
        <v>30</v>
      </c>
      <c r="BG76" s="56">
        <v>3</v>
      </c>
      <c r="BH76" s="56">
        <f t="shared" si="34"/>
        <v>157</v>
      </c>
      <c r="BI76" s="56">
        <v>157</v>
      </c>
      <c r="BN76" s="58"/>
      <c r="BO76" s="58"/>
      <c r="BP76" s="58"/>
      <c r="BQ76" s="58"/>
      <c r="BR76" s="58"/>
      <c r="BS76" s="58"/>
      <c r="BT76" s="58"/>
    </row>
    <row r="77" spans="37:72" ht="16.5" x14ac:dyDescent="0.2">
      <c r="AK77" s="64">
        <v>74</v>
      </c>
      <c r="AL77" s="14">
        <f t="shared" si="24"/>
        <v>5</v>
      </c>
      <c r="AM77" s="14">
        <f t="shared" si="25"/>
        <v>1</v>
      </c>
      <c r="AN77" s="14">
        <f t="shared" si="26"/>
        <v>1606007</v>
      </c>
      <c r="AO77" s="14">
        <f t="shared" si="27"/>
        <v>14</v>
      </c>
      <c r="AP77" s="14" t="str">
        <f t="shared" si="28"/>
        <v>神器2-2</v>
      </c>
      <c r="AQ77" s="14">
        <f t="shared" si="29"/>
        <v>7</v>
      </c>
      <c r="AR77" s="14" t="str">
        <f t="shared" si="30"/>
        <v>神器低级材料</v>
      </c>
      <c r="AS77" s="14">
        <f t="shared" si="31"/>
        <v>95</v>
      </c>
      <c r="AT77" s="14" t="str">
        <f t="shared" si="32"/>
        <v>金币</v>
      </c>
      <c r="AU77" s="14">
        <f t="shared" si="33"/>
        <v>350</v>
      </c>
      <c r="AX77" s="56">
        <v>64</v>
      </c>
      <c r="AY77" s="56">
        <f>INDEX(节奏总表!$I$4:$I$18,MATCH(AX77,节奏总表!$Z$4:$Z$18,1))</f>
        <v>15</v>
      </c>
      <c r="AZ77" s="14">
        <f>芦花古楼!BC69+芦花古楼!BD68</f>
        <v>515</v>
      </c>
      <c r="BA77" s="15"/>
      <c r="BD77" s="59" t="s">
        <v>450</v>
      </c>
      <c r="BE77" s="56">
        <v>2</v>
      </c>
      <c r="BF77" s="56">
        <v>30</v>
      </c>
      <c r="BG77" s="56">
        <v>3</v>
      </c>
      <c r="BH77" s="56">
        <f t="shared" si="34"/>
        <v>157</v>
      </c>
      <c r="BI77" s="56">
        <v>157</v>
      </c>
      <c r="BN77" s="58"/>
      <c r="BO77" s="58"/>
      <c r="BP77" s="58"/>
      <c r="BQ77" s="58"/>
      <c r="BR77" s="58"/>
      <c r="BS77" s="58"/>
      <c r="BT77" s="58"/>
    </row>
    <row r="78" spans="37:72" ht="16.5" x14ac:dyDescent="0.2">
      <c r="AK78" s="64">
        <v>75</v>
      </c>
      <c r="AL78" s="14">
        <f t="shared" si="24"/>
        <v>5</v>
      </c>
      <c r="AM78" s="14">
        <f t="shared" si="25"/>
        <v>1</v>
      </c>
      <c r="AN78" s="14">
        <f t="shared" si="26"/>
        <v>1606007</v>
      </c>
      <c r="AO78" s="14">
        <f t="shared" si="27"/>
        <v>15</v>
      </c>
      <c r="AP78" s="14" t="str">
        <f t="shared" si="28"/>
        <v>神器2-2</v>
      </c>
      <c r="AQ78" s="14">
        <f t="shared" si="29"/>
        <v>7</v>
      </c>
      <c r="AR78" s="14" t="str">
        <f t="shared" si="30"/>
        <v>神器低级材料</v>
      </c>
      <c r="AS78" s="14">
        <f t="shared" si="31"/>
        <v>115</v>
      </c>
      <c r="AT78" s="14" t="str">
        <f t="shared" si="32"/>
        <v>金币</v>
      </c>
      <c r="AU78" s="14">
        <f t="shared" si="33"/>
        <v>400</v>
      </c>
      <c r="AX78" s="56">
        <v>65</v>
      </c>
      <c r="AY78" s="56">
        <f>INDEX(节奏总表!$I$4:$I$18,MATCH(AX78,节奏总表!$Z$4:$Z$18,1))</f>
        <v>15</v>
      </c>
      <c r="AZ78" s="14">
        <f>芦花古楼!BC70+芦花古楼!BD69</f>
        <v>520</v>
      </c>
      <c r="BA78" s="15"/>
      <c r="BD78" s="59" t="s">
        <v>451</v>
      </c>
      <c r="BE78" s="56">
        <v>3</v>
      </c>
      <c r="BF78" s="56">
        <v>50</v>
      </c>
      <c r="BG78" s="56">
        <v>3</v>
      </c>
      <c r="BH78" s="56">
        <f t="shared" si="34"/>
        <v>94</v>
      </c>
      <c r="BI78" s="56">
        <v>94</v>
      </c>
      <c r="BN78" s="58"/>
      <c r="BO78" s="58"/>
      <c r="BP78" s="58"/>
      <c r="BQ78" s="58"/>
      <c r="BR78" s="58"/>
      <c r="BS78" s="58"/>
      <c r="BT78" s="58"/>
    </row>
    <row r="79" spans="37:72" ht="16.5" x14ac:dyDescent="0.2">
      <c r="AK79" s="64">
        <v>76</v>
      </c>
      <c r="AL79" s="14">
        <f t="shared" si="24"/>
        <v>6</v>
      </c>
      <c r="AM79" s="14">
        <f t="shared" si="25"/>
        <v>1</v>
      </c>
      <c r="AN79" s="14">
        <f t="shared" si="26"/>
        <v>1606008</v>
      </c>
      <c r="AO79" s="14">
        <f t="shared" si="27"/>
        <v>1</v>
      </c>
      <c r="AP79" s="14" t="str">
        <f t="shared" si="28"/>
        <v>神器2-3</v>
      </c>
      <c r="AQ79" s="14">
        <f t="shared" si="29"/>
        <v>1</v>
      </c>
      <c r="AR79" s="14" t="str">
        <f t="shared" si="30"/>
        <v/>
      </c>
      <c r="AS79" s="14" t="str">
        <f t="shared" si="31"/>
        <v/>
      </c>
      <c r="AT79" s="14" t="str">
        <f t="shared" si="32"/>
        <v/>
      </c>
      <c r="AU79" s="14" t="str">
        <f t="shared" si="33"/>
        <v/>
      </c>
      <c r="AX79" s="56">
        <v>66</v>
      </c>
      <c r="AY79" s="56">
        <f>INDEX(节奏总表!$I$4:$I$18,MATCH(AX79,节奏总表!$Z$4:$Z$18,1))</f>
        <v>15</v>
      </c>
      <c r="AZ79" s="14">
        <f>芦花古楼!BC71+芦花古楼!BD70</f>
        <v>615</v>
      </c>
      <c r="BA79" s="15"/>
      <c r="BD79" s="59" t="s">
        <v>452</v>
      </c>
      <c r="BE79" s="56">
        <v>3</v>
      </c>
      <c r="BF79" s="56">
        <v>50</v>
      </c>
      <c r="BG79" s="56">
        <v>3</v>
      </c>
      <c r="BH79" s="56">
        <f t="shared" si="34"/>
        <v>94</v>
      </c>
      <c r="BI79" s="56">
        <v>94</v>
      </c>
      <c r="BN79" s="58"/>
      <c r="BO79" s="58"/>
      <c r="BP79" s="58"/>
      <c r="BQ79" s="58"/>
      <c r="BR79" s="58"/>
      <c r="BS79" s="58"/>
      <c r="BT79" s="58"/>
    </row>
    <row r="80" spans="37:72" ht="16.5" x14ac:dyDescent="0.2">
      <c r="AK80" s="64">
        <v>77</v>
      </c>
      <c r="AL80" s="14">
        <f t="shared" si="24"/>
        <v>6</v>
      </c>
      <c r="AM80" s="14">
        <f t="shared" si="25"/>
        <v>1</v>
      </c>
      <c r="AN80" s="14">
        <f t="shared" si="26"/>
        <v>1606008</v>
      </c>
      <c r="AO80" s="14">
        <f t="shared" si="27"/>
        <v>2</v>
      </c>
      <c r="AP80" s="14" t="str">
        <f t="shared" si="28"/>
        <v>神器2-3</v>
      </c>
      <c r="AQ80" s="14">
        <f t="shared" si="29"/>
        <v>1</v>
      </c>
      <c r="AR80" s="14" t="str">
        <f t="shared" si="30"/>
        <v>神器低级材料</v>
      </c>
      <c r="AS80" s="14">
        <f t="shared" si="31"/>
        <v>5</v>
      </c>
      <c r="AT80" s="14" t="str">
        <f t="shared" si="32"/>
        <v>金币</v>
      </c>
      <c r="AU80" s="14">
        <f t="shared" si="33"/>
        <v>85</v>
      </c>
      <c r="AX80" s="56">
        <v>67</v>
      </c>
      <c r="AY80" s="56">
        <f>INDEX(节奏总表!$I$4:$I$18,MATCH(AX80,节奏总表!$Z$4:$Z$18,1))</f>
        <v>15</v>
      </c>
      <c r="AZ80" s="14">
        <f>芦花古楼!BC72+芦花古楼!BD71</f>
        <v>515</v>
      </c>
      <c r="BA80" s="15"/>
      <c r="BD80" s="59" t="s">
        <v>453</v>
      </c>
      <c r="BE80" s="56">
        <v>3</v>
      </c>
      <c r="BF80" s="56">
        <v>50</v>
      </c>
      <c r="BG80" s="56">
        <v>3</v>
      </c>
      <c r="BH80" s="56">
        <f t="shared" si="34"/>
        <v>94</v>
      </c>
      <c r="BI80" s="56">
        <v>94</v>
      </c>
      <c r="BN80" s="58"/>
      <c r="BO80" s="58"/>
      <c r="BP80" s="58"/>
      <c r="BQ80" s="58"/>
      <c r="BR80" s="58"/>
      <c r="BS80" s="58"/>
      <c r="BT80" s="58"/>
    </row>
    <row r="81" spans="37:72" ht="16.5" x14ac:dyDescent="0.2">
      <c r="AK81" s="64">
        <v>78</v>
      </c>
      <c r="AL81" s="14">
        <f t="shared" si="24"/>
        <v>6</v>
      </c>
      <c r="AM81" s="14">
        <f t="shared" si="25"/>
        <v>1</v>
      </c>
      <c r="AN81" s="14">
        <f t="shared" si="26"/>
        <v>1606008</v>
      </c>
      <c r="AO81" s="14">
        <f t="shared" si="27"/>
        <v>3</v>
      </c>
      <c r="AP81" s="14" t="str">
        <f t="shared" si="28"/>
        <v>神器2-3</v>
      </c>
      <c r="AQ81" s="14">
        <f t="shared" si="29"/>
        <v>1</v>
      </c>
      <c r="AR81" s="14" t="str">
        <f t="shared" si="30"/>
        <v>神器低级材料</v>
      </c>
      <c r="AS81" s="14">
        <f t="shared" si="31"/>
        <v>15</v>
      </c>
      <c r="AT81" s="14" t="str">
        <f t="shared" si="32"/>
        <v>金币</v>
      </c>
      <c r="AU81" s="14">
        <f t="shared" si="33"/>
        <v>110</v>
      </c>
      <c r="AX81" s="56">
        <v>68</v>
      </c>
      <c r="AY81" s="56">
        <f>INDEX(节奏总表!$I$4:$I$18,MATCH(AX81,节奏总表!$Z$4:$Z$18,1))</f>
        <v>15</v>
      </c>
      <c r="AZ81" s="14">
        <f>芦花古楼!BC73+芦花古楼!BD72</f>
        <v>520</v>
      </c>
      <c r="BA81" s="15"/>
      <c r="BD81" s="59" t="s">
        <v>454</v>
      </c>
      <c r="BE81" s="56">
        <v>3</v>
      </c>
      <c r="BF81" s="56">
        <v>50</v>
      </c>
      <c r="BG81" s="56">
        <v>3</v>
      </c>
      <c r="BH81" s="56">
        <f t="shared" si="34"/>
        <v>94</v>
      </c>
      <c r="BI81" s="56">
        <v>94</v>
      </c>
      <c r="BN81" s="58"/>
      <c r="BO81" s="58"/>
      <c r="BP81" s="58"/>
      <c r="BQ81" s="58"/>
      <c r="BR81" s="58"/>
      <c r="BS81" s="58"/>
      <c r="BT81" s="58"/>
    </row>
    <row r="82" spans="37:72" ht="16.5" x14ac:dyDescent="0.2">
      <c r="AK82" s="64">
        <v>79</v>
      </c>
      <c r="AL82" s="14">
        <f t="shared" si="24"/>
        <v>6</v>
      </c>
      <c r="AM82" s="14">
        <f t="shared" si="25"/>
        <v>1</v>
      </c>
      <c r="AN82" s="14">
        <f t="shared" si="26"/>
        <v>1606008</v>
      </c>
      <c r="AO82" s="14">
        <f t="shared" si="27"/>
        <v>4</v>
      </c>
      <c r="AP82" s="14" t="str">
        <f t="shared" si="28"/>
        <v>神器2-3</v>
      </c>
      <c r="AQ82" s="14">
        <f t="shared" si="29"/>
        <v>2</v>
      </c>
      <c r="AR82" s="14" t="str">
        <f t="shared" si="30"/>
        <v>神器低级材料</v>
      </c>
      <c r="AS82" s="14">
        <f t="shared" si="31"/>
        <v>25</v>
      </c>
      <c r="AT82" s="14" t="str">
        <f t="shared" si="32"/>
        <v>金币</v>
      </c>
      <c r="AU82" s="14">
        <f t="shared" si="33"/>
        <v>140</v>
      </c>
      <c r="AX82" s="56">
        <v>69</v>
      </c>
      <c r="AY82" s="56">
        <f>INDEX(节奏总表!$I$4:$I$18,MATCH(AX82,节奏总表!$Z$4:$Z$18,1))</f>
        <v>15</v>
      </c>
      <c r="AZ82" s="14">
        <f>芦花古楼!BC74+芦花古楼!BD73</f>
        <v>615</v>
      </c>
      <c r="BA82" s="15"/>
      <c r="BD82" s="59" t="s">
        <v>455</v>
      </c>
      <c r="BE82" s="56">
        <v>4</v>
      </c>
      <c r="BF82" s="56">
        <v>70</v>
      </c>
      <c r="BG82" s="56">
        <v>3</v>
      </c>
      <c r="BH82" s="56">
        <f t="shared" si="34"/>
        <v>67</v>
      </c>
      <c r="BI82" s="56">
        <v>67</v>
      </c>
      <c r="BN82" s="58"/>
      <c r="BO82" s="58"/>
      <c r="BP82" s="58"/>
      <c r="BQ82" s="58"/>
      <c r="BR82" s="58"/>
      <c r="BS82" s="58"/>
      <c r="BT82" s="58"/>
    </row>
    <row r="83" spans="37:72" ht="16.5" x14ac:dyDescent="0.2">
      <c r="AK83" s="64">
        <v>80</v>
      </c>
      <c r="AL83" s="14">
        <f t="shared" si="24"/>
        <v>6</v>
      </c>
      <c r="AM83" s="14">
        <f t="shared" si="25"/>
        <v>1</v>
      </c>
      <c r="AN83" s="14">
        <f t="shared" si="26"/>
        <v>1606008</v>
      </c>
      <c r="AO83" s="14">
        <f t="shared" si="27"/>
        <v>5</v>
      </c>
      <c r="AP83" s="14" t="str">
        <f t="shared" si="28"/>
        <v>神器2-3</v>
      </c>
      <c r="AQ83" s="14">
        <f t="shared" si="29"/>
        <v>2</v>
      </c>
      <c r="AR83" s="14" t="str">
        <f t="shared" si="30"/>
        <v>神器低级材料</v>
      </c>
      <c r="AS83" s="14">
        <f t="shared" si="31"/>
        <v>25</v>
      </c>
      <c r="AT83" s="14" t="str">
        <f t="shared" si="32"/>
        <v>金币</v>
      </c>
      <c r="AU83" s="14">
        <f t="shared" si="33"/>
        <v>170</v>
      </c>
      <c r="AX83" s="56">
        <v>70</v>
      </c>
      <c r="AY83" s="56">
        <f>INDEX(节奏总表!$I$4:$I$18,MATCH(AX83,节奏总表!$Z$4:$Z$18,1))</f>
        <v>15</v>
      </c>
      <c r="AZ83" s="14">
        <f>芦花古楼!BC75+芦花古楼!BD74</f>
        <v>520</v>
      </c>
      <c r="BA83" s="15"/>
      <c r="BD83" s="59" t="s">
        <v>456</v>
      </c>
      <c r="BE83" s="56">
        <v>4</v>
      </c>
      <c r="BF83" s="56">
        <v>70</v>
      </c>
      <c r="BG83" s="56">
        <v>3</v>
      </c>
      <c r="BH83" s="56">
        <f t="shared" si="34"/>
        <v>67</v>
      </c>
      <c r="BI83" s="56">
        <v>67</v>
      </c>
      <c r="BN83" s="58"/>
      <c r="BO83" s="58"/>
      <c r="BP83" s="58"/>
      <c r="BQ83" s="58"/>
      <c r="BR83" s="58"/>
      <c r="BS83" s="58"/>
      <c r="BT83" s="58"/>
    </row>
    <row r="84" spans="37:72" ht="16.5" x14ac:dyDescent="0.2">
      <c r="AK84" s="64">
        <v>81</v>
      </c>
      <c r="AL84" s="14">
        <f t="shared" si="24"/>
        <v>6</v>
      </c>
      <c r="AM84" s="14">
        <f t="shared" si="25"/>
        <v>1</v>
      </c>
      <c r="AN84" s="14">
        <f t="shared" si="26"/>
        <v>1606008</v>
      </c>
      <c r="AO84" s="14">
        <f t="shared" si="27"/>
        <v>6</v>
      </c>
      <c r="AP84" s="14" t="str">
        <f t="shared" si="28"/>
        <v>神器2-3</v>
      </c>
      <c r="AQ84" s="14">
        <f t="shared" si="29"/>
        <v>2</v>
      </c>
      <c r="AR84" s="14" t="str">
        <f t="shared" si="30"/>
        <v>神器低级材料</v>
      </c>
      <c r="AS84" s="14">
        <f t="shared" si="31"/>
        <v>35</v>
      </c>
      <c r="AT84" s="14" t="str">
        <f t="shared" si="32"/>
        <v>金币</v>
      </c>
      <c r="AU84" s="14">
        <f t="shared" si="33"/>
        <v>220</v>
      </c>
      <c r="AX84" s="56">
        <v>71</v>
      </c>
      <c r="AY84" s="56">
        <f>INDEX(节奏总表!$I$4:$I$18,MATCH(AX84,节奏总表!$Z$4:$Z$18,1))</f>
        <v>15</v>
      </c>
      <c r="AZ84" s="14">
        <f>芦花古楼!BC76+芦花古楼!BD75</f>
        <v>530</v>
      </c>
      <c r="BA84" s="15"/>
      <c r="BD84" s="59" t="s">
        <v>457</v>
      </c>
      <c r="BE84" s="56">
        <v>4</v>
      </c>
      <c r="BF84" s="56">
        <v>70</v>
      </c>
      <c r="BG84" s="56">
        <v>3</v>
      </c>
      <c r="BH84" s="56">
        <f t="shared" si="34"/>
        <v>67</v>
      </c>
      <c r="BI84" s="56">
        <v>67</v>
      </c>
      <c r="BN84" s="58"/>
      <c r="BO84" s="58"/>
      <c r="BP84" s="58"/>
      <c r="BQ84" s="58"/>
      <c r="BR84" s="58"/>
      <c r="BS84" s="58"/>
      <c r="BT84" s="58"/>
    </row>
    <row r="85" spans="37:72" ht="16.5" x14ac:dyDescent="0.2">
      <c r="AK85" s="64">
        <v>82</v>
      </c>
      <c r="AL85" s="14">
        <f t="shared" si="24"/>
        <v>6</v>
      </c>
      <c r="AM85" s="14">
        <f t="shared" si="25"/>
        <v>1</v>
      </c>
      <c r="AN85" s="14">
        <f t="shared" si="26"/>
        <v>1606008</v>
      </c>
      <c r="AO85" s="14">
        <f t="shared" si="27"/>
        <v>7</v>
      </c>
      <c r="AP85" s="14" t="str">
        <f t="shared" si="28"/>
        <v>神器2-3</v>
      </c>
      <c r="AQ85" s="14">
        <f t="shared" si="29"/>
        <v>3</v>
      </c>
      <c r="AR85" s="14" t="str">
        <f t="shared" si="30"/>
        <v>神器低级材料</v>
      </c>
      <c r="AS85" s="14">
        <f t="shared" si="31"/>
        <v>40</v>
      </c>
      <c r="AT85" s="14" t="str">
        <f t="shared" si="32"/>
        <v>金币</v>
      </c>
      <c r="AU85" s="14">
        <f t="shared" si="33"/>
        <v>260</v>
      </c>
      <c r="AX85" s="56">
        <v>72</v>
      </c>
      <c r="AY85" s="56">
        <f>INDEX(节奏总表!$I$4:$I$18,MATCH(AX85,节奏总表!$Z$4:$Z$18,1))</f>
        <v>15</v>
      </c>
      <c r="AZ85" s="14">
        <f>芦花古楼!BC77+芦花古楼!BD76</f>
        <v>635</v>
      </c>
      <c r="BA85" s="15"/>
      <c r="BD85" s="59" t="s">
        <v>458</v>
      </c>
      <c r="BE85" s="56">
        <v>4</v>
      </c>
      <c r="BF85" s="56">
        <v>70</v>
      </c>
      <c r="BG85" s="56">
        <v>3</v>
      </c>
      <c r="BH85" s="56">
        <f t="shared" si="34"/>
        <v>67</v>
      </c>
      <c r="BI85" s="56">
        <v>67</v>
      </c>
      <c r="BN85" s="58"/>
      <c r="BO85" s="58"/>
      <c r="BP85" s="58"/>
      <c r="BQ85" s="58"/>
      <c r="BR85" s="58"/>
      <c r="BS85" s="58"/>
      <c r="BT85" s="58"/>
    </row>
    <row r="86" spans="37:72" ht="16.5" x14ac:dyDescent="0.2">
      <c r="AK86" s="64">
        <v>83</v>
      </c>
      <c r="AL86" s="14">
        <f t="shared" si="24"/>
        <v>6</v>
      </c>
      <c r="AM86" s="14">
        <f t="shared" si="25"/>
        <v>1</v>
      </c>
      <c r="AN86" s="14">
        <f t="shared" si="26"/>
        <v>1606008</v>
      </c>
      <c r="AO86" s="14">
        <f t="shared" si="27"/>
        <v>8</v>
      </c>
      <c r="AP86" s="14" t="str">
        <f t="shared" si="28"/>
        <v>神器2-3</v>
      </c>
      <c r="AQ86" s="14">
        <f t="shared" si="29"/>
        <v>3</v>
      </c>
      <c r="AR86" s="14" t="str">
        <f t="shared" si="30"/>
        <v>神器低级材料</v>
      </c>
      <c r="AS86" s="14">
        <f t="shared" si="31"/>
        <v>45</v>
      </c>
      <c r="AT86" s="14" t="str">
        <f t="shared" si="32"/>
        <v>金币</v>
      </c>
      <c r="AU86" s="14">
        <f t="shared" si="33"/>
        <v>280</v>
      </c>
      <c r="AX86" s="56">
        <v>73</v>
      </c>
      <c r="AY86" s="56">
        <f>INDEX(节奏总表!$I$4:$I$18,MATCH(AX86,节奏总表!$Z$4:$Z$18,1))</f>
        <v>15</v>
      </c>
      <c r="AZ86" s="14">
        <f>芦花古楼!BC78+芦花古楼!BD77</f>
        <v>540</v>
      </c>
      <c r="BA86" s="15"/>
      <c r="BD86" s="59" t="s">
        <v>459</v>
      </c>
      <c r="BE86" s="56">
        <v>5</v>
      </c>
      <c r="BF86" s="56">
        <v>100</v>
      </c>
      <c r="BG86" s="56">
        <v>3</v>
      </c>
      <c r="BH86" s="56">
        <f t="shared" si="34"/>
        <v>31</v>
      </c>
      <c r="BI86" s="56">
        <v>31</v>
      </c>
      <c r="BN86" s="58"/>
      <c r="BO86" s="58"/>
      <c r="BP86" s="58"/>
      <c r="BQ86" s="58"/>
      <c r="BR86" s="58"/>
      <c r="BS86" s="58"/>
      <c r="BT86" s="58"/>
    </row>
    <row r="87" spans="37:72" ht="16.5" x14ac:dyDescent="0.2">
      <c r="AK87" s="64">
        <v>84</v>
      </c>
      <c r="AL87" s="14">
        <f t="shared" si="24"/>
        <v>6</v>
      </c>
      <c r="AM87" s="14">
        <f t="shared" si="25"/>
        <v>1</v>
      </c>
      <c r="AN87" s="14">
        <f t="shared" si="26"/>
        <v>1606008</v>
      </c>
      <c r="AO87" s="14">
        <f t="shared" si="27"/>
        <v>9</v>
      </c>
      <c r="AP87" s="14" t="str">
        <f t="shared" si="28"/>
        <v>神器2-3</v>
      </c>
      <c r="AQ87" s="14">
        <f t="shared" si="29"/>
        <v>3</v>
      </c>
      <c r="AR87" s="14" t="str">
        <f t="shared" si="30"/>
        <v>神器低级材料</v>
      </c>
      <c r="AS87" s="14">
        <f t="shared" si="31"/>
        <v>50</v>
      </c>
      <c r="AT87" s="14" t="str">
        <f t="shared" si="32"/>
        <v>金币</v>
      </c>
      <c r="AU87" s="14">
        <f t="shared" si="33"/>
        <v>320</v>
      </c>
      <c r="AX87" s="56">
        <v>74</v>
      </c>
      <c r="AY87" s="56">
        <f>INDEX(节奏总表!$I$4:$I$18,MATCH(AX87,节奏总表!$Z$4:$Z$18,1))</f>
        <v>15</v>
      </c>
      <c r="AZ87" s="14">
        <f>芦花古楼!BC79+芦花古楼!BD78</f>
        <v>545</v>
      </c>
      <c r="BA87" s="15"/>
      <c r="BD87" s="59" t="s">
        <v>460</v>
      </c>
      <c r="BE87" s="56">
        <v>5</v>
      </c>
      <c r="BF87" s="56">
        <v>100</v>
      </c>
      <c r="BG87" s="56">
        <v>3</v>
      </c>
      <c r="BH87" s="56">
        <f t="shared" si="34"/>
        <v>31</v>
      </c>
      <c r="BI87" s="56">
        <v>31</v>
      </c>
      <c r="BN87" s="58"/>
      <c r="BO87" s="58"/>
      <c r="BP87" s="58"/>
      <c r="BQ87" s="58"/>
      <c r="BR87" s="58"/>
      <c r="BS87" s="58"/>
      <c r="BT87" s="58"/>
    </row>
    <row r="88" spans="37:72" ht="16.5" x14ac:dyDescent="0.2">
      <c r="AK88" s="64">
        <v>85</v>
      </c>
      <c r="AL88" s="14">
        <f t="shared" si="24"/>
        <v>6</v>
      </c>
      <c r="AM88" s="14">
        <f t="shared" si="25"/>
        <v>1</v>
      </c>
      <c r="AN88" s="14">
        <f t="shared" si="26"/>
        <v>1606008</v>
      </c>
      <c r="AO88" s="14">
        <f t="shared" si="27"/>
        <v>10</v>
      </c>
      <c r="AP88" s="14" t="str">
        <f t="shared" si="28"/>
        <v>神器2-3</v>
      </c>
      <c r="AQ88" s="14">
        <f t="shared" si="29"/>
        <v>5</v>
      </c>
      <c r="AR88" s="14" t="str">
        <f t="shared" si="30"/>
        <v>神器低级材料</v>
      </c>
      <c r="AS88" s="14">
        <f t="shared" si="31"/>
        <v>65</v>
      </c>
      <c r="AT88" s="14" t="str">
        <f t="shared" si="32"/>
        <v>金币</v>
      </c>
      <c r="AU88" s="14">
        <f t="shared" si="33"/>
        <v>350</v>
      </c>
      <c r="AX88" s="56">
        <v>75</v>
      </c>
      <c r="AY88" s="56">
        <f>INDEX(节奏总表!$I$4:$I$18,MATCH(AX88,节奏总表!$Z$4:$Z$18,1))</f>
        <v>15</v>
      </c>
      <c r="AZ88" s="14">
        <f>芦花古楼!BC80+芦花古楼!BD79</f>
        <v>645</v>
      </c>
      <c r="BA88" s="15"/>
      <c r="BD88" s="59" t="s">
        <v>461</v>
      </c>
      <c r="BE88" s="56">
        <v>5</v>
      </c>
      <c r="BF88" s="56">
        <v>100</v>
      </c>
      <c r="BG88" s="56">
        <v>3</v>
      </c>
      <c r="BH88" s="56">
        <f t="shared" si="34"/>
        <v>31</v>
      </c>
      <c r="BI88" s="56">
        <v>31</v>
      </c>
      <c r="BN88" s="58"/>
      <c r="BO88" s="58"/>
      <c r="BP88" s="58"/>
      <c r="BQ88" s="58"/>
      <c r="BR88" s="58"/>
      <c r="BS88" s="58"/>
      <c r="BT88" s="58"/>
    </row>
    <row r="89" spans="37:72" ht="16.5" x14ac:dyDescent="0.2">
      <c r="AK89" s="64">
        <v>86</v>
      </c>
      <c r="AL89" s="14">
        <f t="shared" si="24"/>
        <v>6</v>
      </c>
      <c r="AM89" s="14">
        <f t="shared" si="25"/>
        <v>1</v>
      </c>
      <c r="AN89" s="14">
        <f t="shared" si="26"/>
        <v>1606008</v>
      </c>
      <c r="AO89" s="14">
        <f t="shared" si="27"/>
        <v>11</v>
      </c>
      <c r="AP89" s="14" t="str">
        <f t="shared" si="28"/>
        <v>神器2-3</v>
      </c>
      <c r="AQ89" s="14">
        <f t="shared" si="29"/>
        <v>5</v>
      </c>
      <c r="AR89" s="14" t="str">
        <f t="shared" si="30"/>
        <v>神器低级材料</v>
      </c>
      <c r="AS89" s="14">
        <f t="shared" si="31"/>
        <v>80</v>
      </c>
      <c r="AT89" s="14" t="str">
        <f t="shared" si="32"/>
        <v>金币</v>
      </c>
      <c r="AU89" s="14">
        <f t="shared" si="33"/>
        <v>250</v>
      </c>
      <c r="AX89" s="56">
        <v>76</v>
      </c>
      <c r="AY89" s="56">
        <f>INDEX(节奏总表!$I$4:$I$18,MATCH(AX89,节奏总表!$Z$4:$Z$18,1))</f>
        <v>15</v>
      </c>
      <c r="AZ89" s="14">
        <f>芦花古楼!BC81+芦花古楼!BD80</f>
        <v>540</v>
      </c>
      <c r="BA89" s="15"/>
      <c r="BD89" s="59" t="s">
        <v>462</v>
      </c>
      <c r="BE89" s="56">
        <v>5</v>
      </c>
      <c r="BF89" s="56">
        <v>100</v>
      </c>
      <c r="BG89" s="56">
        <v>3</v>
      </c>
      <c r="BH89" s="56">
        <f t="shared" si="34"/>
        <v>31</v>
      </c>
      <c r="BI89" s="56">
        <v>31</v>
      </c>
      <c r="BN89" s="58"/>
      <c r="BO89" s="58"/>
      <c r="BP89" s="58"/>
      <c r="BQ89" s="58"/>
      <c r="BR89" s="58"/>
      <c r="BS89" s="58"/>
      <c r="BT89" s="58"/>
    </row>
    <row r="90" spans="37:72" ht="16.5" x14ac:dyDescent="0.2">
      <c r="AK90" s="64">
        <v>87</v>
      </c>
      <c r="AL90" s="14">
        <f t="shared" si="24"/>
        <v>6</v>
      </c>
      <c r="AM90" s="14">
        <f t="shared" si="25"/>
        <v>1</v>
      </c>
      <c r="AN90" s="14">
        <f t="shared" si="26"/>
        <v>1606008</v>
      </c>
      <c r="AO90" s="14">
        <f t="shared" si="27"/>
        <v>12</v>
      </c>
      <c r="AP90" s="14" t="str">
        <f t="shared" si="28"/>
        <v>神器2-3</v>
      </c>
      <c r="AQ90" s="14">
        <f t="shared" si="29"/>
        <v>6</v>
      </c>
      <c r="AR90" s="14" t="str">
        <f t="shared" si="30"/>
        <v>神器低级材料</v>
      </c>
      <c r="AS90" s="14">
        <f t="shared" si="31"/>
        <v>90</v>
      </c>
      <c r="AT90" s="14" t="str">
        <f t="shared" si="32"/>
        <v>金币</v>
      </c>
      <c r="AU90" s="14">
        <f t="shared" si="33"/>
        <v>300</v>
      </c>
      <c r="AX90" s="56">
        <v>77</v>
      </c>
      <c r="AY90" s="56">
        <f>INDEX(节奏总表!$I$4:$I$18,MATCH(AX90,节奏总表!$Z$4:$Z$18,1))</f>
        <v>15</v>
      </c>
      <c r="AZ90" s="14">
        <f>芦花古楼!BC82+芦花古楼!BD81</f>
        <v>545</v>
      </c>
      <c r="BA90" s="15"/>
      <c r="BD90" s="59" t="s">
        <v>463</v>
      </c>
      <c r="BE90" s="56">
        <v>5</v>
      </c>
      <c r="BF90" s="56">
        <v>250</v>
      </c>
      <c r="BG90" s="56">
        <v>3</v>
      </c>
      <c r="BH90" s="56">
        <f t="shared" si="34"/>
        <v>31</v>
      </c>
      <c r="BI90" s="56">
        <v>31</v>
      </c>
      <c r="BN90" s="58"/>
      <c r="BO90" s="58"/>
      <c r="BP90" s="58"/>
      <c r="BQ90" s="58"/>
      <c r="BR90" s="58"/>
      <c r="BS90" s="58"/>
      <c r="BT90" s="58"/>
    </row>
    <row r="91" spans="37:72" ht="16.5" x14ac:dyDescent="0.2">
      <c r="AK91" s="64">
        <v>88</v>
      </c>
      <c r="AL91" s="14">
        <f t="shared" si="24"/>
        <v>6</v>
      </c>
      <c r="AM91" s="14">
        <f t="shared" si="25"/>
        <v>1</v>
      </c>
      <c r="AN91" s="14">
        <f t="shared" si="26"/>
        <v>1606008</v>
      </c>
      <c r="AO91" s="14">
        <f t="shared" si="27"/>
        <v>13</v>
      </c>
      <c r="AP91" s="14" t="str">
        <f t="shared" si="28"/>
        <v>神器2-3</v>
      </c>
      <c r="AQ91" s="14">
        <f t="shared" si="29"/>
        <v>7</v>
      </c>
      <c r="AR91" s="14" t="str">
        <f t="shared" si="30"/>
        <v>神器低级材料</v>
      </c>
      <c r="AS91" s="14">
        <f t="shared" si="31"/>
        <v>80</v>
      </c>
      <c r="AT91" s="14" t="str">
        <f t="shared" si="32"/>
        <v>金币</v>
      </c>
      <c r="AU91" s="14">
        <f t="shared" si="33"/>
        <v>350</v>
      </c>
      <c r="AX91" s="56">
        <v>78</v>
      </c>
      <c r="AY91" s="56">
        <f>INDEX(节奏总表!$I$4:$I$18,MATCH(AX91,节奏总表!$Z$4:$Z$18,1))</f>
        <v>15</v>
      </c>
      <c r="AZ91" s="14">
        <f>芦花古楼!BC83+芦花古楼!BD82</f>
        <v>645</v>
      </c>
      <c r="BA91" s="15"/>
      <c r="BD91" s="59" t="s">
        <v>464</v>
      </c>
      <c r="BE91" s="56">
        <v>5</v>
      </c>
      <c r="BF91" s="56">
        <v>250</v>
      </c>
      <c r="BG91" s="56">
        <v>3</v>
      </c>
      <c r="BH91" s="56">
        <f t="shared" si="34"/>
        <v>31</v>
      </c>
      <c r="BI91" s="56">
        <v>31</v>
      </c>
      <c r="BN91" s="58"/>
      <c r="BO91" s="58"/>
      <c r="BP91" s="58"/>
      <c r="BQ91" s="58"/>
      <c r="BR91" s="58"/>
      <c r="BS91" s="58"/>
      <c r="BT91" s="58"/>
    </row>
    <row r="92" spans="37:72" ht="16.5" x14ac:dyDescent="0.2">
      <c r="AK92" s="64">
        <v>89</v>
      </c>
      <c r="AL92" s="14">
        <f t="shared" si="24"/>
        <v>6</v>
      </c>
      <c r="AM92" s="14">
        <f t="shared" si="25"/>
        <v>1</v>
      </c>
      <c r="AN92" s="14">
        <f t="shared" si="26"/>
        <v>1606008</v>
      </c>
      <c r="AO92" s="14">
        <f t="shared" si="27"/>
        <v>14</v>
      </c>
      <c r="AP92" s="14" t="str">
        <f t="shared" si="28"/>
        <v>神器2-3</v>
      </c>
      <c r="AQ92" s="14">
        <f t="shared" si="29"/>
        <v>7</v>
      </c>
      <c r="AR92" s="14" t="str">
        <f t="shared" si="30"/>
        <v>神器低级材料</v>
      </c>
      <c r="AS92" s="14">
        <f t="shared" si="31"/>
        <v>95</v>
      </c>
      <c r="AT92" s="14" t="str">
        <f t="shared" si="32"/>
        <v>金币</v>
      </c>
      <c r="AU92" s="14">
        <f t="shared" si="33"/>
        <v>350</v>
      </c>
      <c r="AX92" s="56">
        <v>79</v>
      </c>
      <c r="AY92" s="56">
        <f>INDEX(节奏总表!$I$4:$I$18,MATCH(AX92,节奏总表!$Z$4:$Z$18,1))</f>
        <v>15</v>
      </c>
      <c r="AZ92" s="14">
        <f>芦花古楼!BC84+芦花古楼!BD83</f>
        <v>540</v>
      </c>
      <c r="BA92" s="15"/>
      <c r="BD92" s="59" t="s">
        <v>465</v>
      </c>
      <c r="BE92" s="56">
        <v>6</v>
      </c>
      <c r="BF92" s="56">
        <v>100</v>
      </c>
      <c r="BG92" s="56">
        <v>3</v>
      </c>
      <c r="BH92" s="56">
        <f t="shared" si="34"/>
        <v>31</v>
      </c>
      <c r="BI92" s="56">
        <v>31</v>
      </c>
      <c r="BN92" s="58"/>
      <c r="BO92" s="58"/>
      <c r="BP92" s="58"/>
      <c r="BQ92" s="58"/>
      <c r="BR92" s="58"/>
      <c r="BS92" s="58"/>
      <c r="BT92" s="58"/>
    </row>
    <row r="93" spans="37:72" ht="16.5" x14ac:dyDescent="0.2">
      <c r="AK93" s="64">
        <v>90</v>
      </c>
      <c r="AL93" s="14">
        <f t="shared" si="24"/>
        <v>6</v>
      </c>
      <c r="AM93" s="14">
        <f t="shared" si="25"/>
        <v>1</v>
      </c>
      <c r="AN93" s="14">
        <f t="shared" si="26"/>
        <v>1606008</v>
      </c>
      <c r="AO93" s="14">
        <f t="shared" si="27"/>
        <v>15</v>
      </c>
      <c r="AP93" s="14" t="str">
        <f t="shared" si="28"/>
        <v>神器2-3</v>
      </c>
      <c r="AQ93" s="14">
        <f t="shared" si="29"/>
        <v>7</v>
      </c>
      <c r="AR93" s="14" t="str">
        <f t="shared" si="30"/>
        <v>神器低级材料</v>
      </c>
      <c r="AS93" s="14">
        <f t="shared" si="31"/>
        <v>115</v>
      </c>
      <c r="AT93" s="14" t="str">
        <f t="shared" si="32"/>
        <v>金币</v>
      </c>
      <c r="AU93" s="14">
        <f t="shared" si="33"/>
        <v>400</v>
      </c>
      <c r="AX93" s="56">
        <v>80</v>
      </c>
      <c r="AY93" s="56">
        <f>INDEX(节奏总表!$I$4:$I$18,MATCH(AX93,节奏总表!$Z$4:$Z$18,1))</f>
        <v>15</v>
      </c>
      <c r="AZ93" s="14">
        <f>芦花古楼!BC85+芦花古楼!BD84</f>
        <v>545</v>
      </c>
      <c r="BA93" s="15"/>
      <c r="BD93" s="59" t="s">
        <v>466</v>
      </c>
      <c r="BE93" s="56">
        <v>6</v>
      </c>
      <c r="BF93" s="56">
        <v>100</v>
      </c>
      <c r="BG93" s="56">
        <v>3</v>
      </c>
      <c r="BH93" s="56">
        <f t="shared" si="34"/>
        <v>31</v>
      </c>
      <c r="BI93" s="56">
        <v>31</v>
      </c>
      <c r="BN93" s="58"/>
      <c r="BO93" s="58"/>
      <c r="BP93" s="58"/>
      <c r="BQ93" s="58"/>
      <c r="BR93" s="58"/>
      <c r="BS93" s="58"/>
      <c r="BT93" s="58"/>
    </row>
    <row r="94" spans="37:72" ht="16.5" x14ac:dyDescent="0.2">
      <c r="AK94" s="64">
        <v>91</v>
      </c>
      <c r="AL94" s="14">
        <f t="shared" si="24"/>
        <v>7</v>
      </c>
      <c r="AM94" s="14">
        <f t="shared" si="25"/>
        <v>2</v>
      </c>
      <c r="AN94" s="14">
        <f t="shared" si="26"/>
        <v>1606009</v>
      </c>
      <c r="AO94" s="14">
        <f t="shared" si="27"/>
        <v>1</v>
      </c>
      <c r="AP94" s="14" t="str">
        <f t="shared" si="28"/>
        <v>神器2-4</v>
      </c>
      <c r="AQ94" s="14">
        <f t="shared" si="29"/>
        <v>1</v>
      </c>
      <c r="AR94" s="14" t="str">
        <f t="shared" si="30"/>
        <v/>
      </c>
      <c r="AS94" s="14" t="str">
        <f t="shared" si="31"/>
        <v/>
      </c>
      <c r="AT94" s="14" t="str">
        <f t="shared" si="32"/>
        <v/>
      </c>
      <c r="AU94" s="14" t="str">
        <f t="shared" si="33"/>
        <v/>
      </c>
      <c r="AX94" s="56">
        <v>81</v>
      </c>
      <c r="AY94" s="56">
        <f>INDEX(节奏总表!$I$4:$I$18,MATCH(AX94,节奏总表!$Z$4:$Z$18,1))</f>
        <v>15</v>
      </c>
      <c r="AZ94" s="14">
        <f>芦花古楼!BC86+芦花古楼!BD85</f>
        <v>645</v>
      </c>
      <c r="BA94" s="15"/>
      <c r="BD94" s="59" t="s">
        <v>467</v>
      </c>
      <c r="BE94" s="56">
        <v>6</v>
      </c>
      <c r="BF94" s="56">
        <v>100</v>
      </c>
      <c r="BG94" s="56">
        <v>3</v>
      </c>
      <c r="BH94" s="56">
        <f t="shared" si="34"/>
        <v>31</v>
      </c>
      <c r="BI94" s="56">
        <v>31</v>
      </c>
      <c r="BN94" s="58"/>
      <c r="BO94" s="58"/>
      <c r="BP94" s="58"/>
      <c r="BQ94" s="58"/>
      <c r="BR94" s="58"/>
      <c r="BS94" s="58"/>
      <c r="BT94" s="58"/>
    </row>
    <row r="95" spans="37:72" ht="16.5" x14ac:dyDescent="0.2">
      <c r="AK95" s="64">
        <v>92</v>
      </c>
      <c r="AL95" s="14">
        <f t="shared" si="24"/>
        <v>7</v>
      </c>
      <c r="AM95" s="14">
        <f t="shared" si="25"/>
        <v>2</v>
      </c>
      <c r="AN95" s="14">
        <f t="shared" si="26"/>
        <v>1606009</v>
      </c>
      <c r="AO95" s="14">
        <f t="shared" si="27"/>
        <v>2</v>
      </c>
      <c r="AP95" s="14" t="str">
        <f t="shared" si="28"/>
        <v>神器2-4</v>
      </c>
      <c r="AQ95" s="14">
        <f t="shared" si="29"/>
        <v>1</v>
      </c>
      <c r="AR95" s="14" t="str">
        <f t="shared" si="30"/>
        <v>神器低级材料</v>
      </c>
      <c r="AS95" s="14">
        <f t="shared" si="31"/>
        <v>5</v>
      </c>
      <c r="AT95" s="14" t="str">
        <f t="shared" si="32"/>
        <v>金币</v>
      </c>
      <c r="AU95" s="14">
        <f t="shared" si="33"/>
        <v>255</v>
      </c>
      <c r="AX95" s="56">
        <v>82</v>
      </c>
      <c r="AY95" s="56">
        <f>INDEX(节奏总表!$I$4:$I$18,MATCH(AX95,节奏总表!$Z$4:$Z$18,1))</f>
        <v>15</v>
      </c>
      <c r="AZ95" s="14">
        <f>芦花古楼!BC87+芦花古楼!BD86</f>
        <v>540</v>
      </c>
      <c r="BA95" s="15"/>
      <c r="BD95" s="59" t="s">
        <v>468</v>
      </c>
      <c r="BE95" s="56">
        <v>6</v>
      </c>
      <c r="BF95" s="56">
        <v>100</v>
      </c>
      <c r="BG95" s="56">
        <v>3</v>
      </c>
      <c r="BH95" s="56">
        <f t="shared" si="34"/>
        <v>31</v>
      </c>
      <c r="BI95" s="56">
        <v>31</v>
      </c>
      <c r="BN95" s="58"/>
      <c r="BO95" s="58"/>
      <c r="BP95" s="58"/>
      <c r="BQ95" s="58"/>
      <c r="BR95" s="58"/>
      <c r="BS95" s="58"/>
      <c r="BT95" s="58"/>
    </row>
    <row r="96" spans="37:72" ht="16.5" x14ac:dyDescent="0.2">
      <c r="AK96" s="64">
        <v>93</v>
      </c>
      <c r="AL96" s="14">
        <f t="shared" si="24"/>
        <v>7</v>
      </c>
      <c r="AM96" s="14">
        <f t="shared" si="25"/>
        <v>2</v>
      </c>
      <c r="AN96" s="14">
        <f t="shared" si="26"/>
        <v>1606009</v>
      </c>
      <c r="AO96" s="14">
        <f t="shared" si="27"/>
        <v>3</v>
      </c>
      <c r="AP96" s="14" t="str">
        <f t="shared" si="28"/>
        <v>神器2-4</v>
      </c>
      <c r="AQ96" s="14">
        <f t="shared" si="29"/>
        <v>1</v>
      </c>
      <c r="AR96" s="14" t="str">
        <f t="shared" si="30"/>
        <v>神器低级材料</v>
      </c>
      <c r="AS96" s="14">
        <f t="shared" si="31"/>
        <v>50</v>
      </c>
      <c r="AT96" s="14" t="str">
        <f t="shared" si="32"/>
        <v>金币</v>
      </c>
      <c r="AU96" s="14">
        <f t="shared" si="33"/>
        <v>340</v>
      </c>
      <c r="AX96" s="56">
        <v>83</v>
      </c>
      <c r="AY96" s="56">
        <f>INDEX(节奏总表!$I$4:$I$18,MATCH(AX96,节奏总表!$Z$4:$Z$18,1))</f>
        <v>15</v>
      </c>
      <c r="AZ96" s="14">
        <f>芦花古楼!BC88+芦花古楼!BD87</f>
        <v>545</v>
      </c>
      <c r="BA96" s="15"/>
      <c r="BD96" s="59" t="s">
        <v>469</v>
      </c>
      <c r="BE96" s="56">
        <v>6</v>
      </c>
      <c r="BF96" s="56">
        <v>250</v>
      </c>
      <c r="BG96" s="56">
        <v>3</v>
      </c>
      <c r="BH96" s="56">
        <f t="shared" si="34"/>
        <v>31</v>
      </c>
      <c r="BI96" s="56">
        <v>31</v>
      </c>
      <c r="BN96" s="58"/>
      <c r="BO96" s="58"/>
      <c r="BP96" s="58"/>
      <c r="BQ96" s="58"/>
      <c r="BR96" s="58"/>
      <c r="BS96" s="58"/>
      <c r="BT96" s="58"/>
    </row>
    <row r="97" spans="37:72" ht="16.5" x14ac:dyDescent="0.2">
      <c r="AK97" s="64">
        <v>94</v>
      </c>
      <c r="AL97" s="14">
        <f t="shared" si="24"/>
        <v>7</v>
      </c>
      <c r="AM97" s="14">
        <f t="shared" si="25"/>
        <v>2</v>
      </c>
      <c r="AN97" s="14">
        <f t="shared" si="26"/>
        <v>1606009</v>
      </c>
      <c r="AO97" s="14">
        <f t="shared" si="27"/>
        <v>4</v>
      </c>
      <c r="AP97" s="14" t="str">
        <f t="shared" si="28"/>
        <v>神器2-4</v>
      </c>
      <c r="AQ97" s="14">
        <f t="shared" si="29"/>
        <v>2</v>
      </c>
      <c r="AR97" s="14" t="str">
        <f t="shared" si="30"/>
        <v>神器低级材料</v>
      </c>
      <c r="AS97" s="14">
        <f t="shared" si="31"/>
        <v>80</v>
      </c>
      <c r="AT97" s="14" t="str">
        <f t="shared" si="32"/>
        <v>金币</v>
      </c>
      <c r="AU97" s="14">
        <f t="shared" si="33"/>
        <v>420</v>
      </c>
      <c r="AX97" s="56">
        <v>84</v>
      </c>
      <c r="AY97" s="56">
        <f>INDEX(节奏总表!$I$4:$I$18,MATCH(AX97,节奏总表!$Z$4:$Z$18,1))</f>
        <v>15</v>
      </c>
      <c r="AZ97" s="14">
        <f>芦花古楼!BC89+芦花古楼!BD88</f>
        <v>645</v>
      </c>
      <c r="BA97" s="15"/>
      <c r="BD97" s="59" t="s">
        <v>470</v>
      </c>
      <c r="BE97" s="56">
        <v>6</v>
      </c>
      <c r="BF97" s="56">
        <v>250</v>
      </c>
      <c r="BG97" s="56">
        <v>3</v>
      </c>
      <c r="BH97" s="56">
        <f t="shared" si="34"/>
        <v>31</v>
      </c>
      <c r="BI97" s="56">
        <v>31</v>
      </c>
      <c r="BN97" s="58"/>
      <c r="BO97" s="58"/>
      <c r="BP97" s="58"/>
      <c r="BQ97" s="58"/>
      <c r="BR97" s="58"/>
      <c r="BS97" s="58"/>
      <c r="BT97" s="58"/>
    </row>
    <row r="98" spans="37:72" ht="16.5" x14ac:dyDescent="0.2">
      <c r="AK98" s="64">
        <v>95</v>
      </c>
      <c r="AL98" s="14">
        <f t="shared" si="24"/>
        <v>7</v>
      </c>
      <c r="AM98" s="14">
        <f t="shared" si="25"/>
        <v>2</v>
      </c>
      <c r="AN98" s="14">
        <f t="shared" si="26"/>
        <v>1606009</v>
      </c>
      <c r="AO98" s="14">
        <f t="shared" si="27"/>
        <v>5</v>
      </c>
      <c r="AP98" s="14" t="str">
        <f t="shared" si="28"/>
        <v>神器2-4</v>
      </c>
      <c r="AQ98" s="14">
        <f t="shared" si="29"/>
        <v>2</v>
      </c>
      <c r="AR98" s="14" t="str">
        <f t="shared" si="30"/>
        <v>神器低级材料</v>
      </c>
      <c r="AS98" s="14">
        <f t="shared" si="31"/>
        <v>75</v>
      </c>
      <c r="AT98" s="14" t="str">
        <f t="shared" si="32"/>
        <v>金币</v>
      </c>
      <c r="AU98" s="14">
        <f t="shared" si="33"/>
        <v>510</v>
      </c>
      <c r="AX98" s="56">
        <v>85</v>
      </c>
      <c r="AY98" s="56">
        <f>INDEX(节奏总表!$I$4:$I$18,MATCH(AX98,节奏总表!$Z$4:$Z$18,1))</f>
        <v>15</v>
      </c>
      <c r="AZ98" s="14">
        <f>芦花古楼!BC90+芦花古楼!BD89</f>
        <v>545</v>
      </c>
      <c r="BA98" s="15"/>
      <c r="BD98" s="59" t="s">
        <v>471</v>
      </c>
      <c r="BE98" s="56">
        <v>7</v>
      </c>
      <c r="BF98" s="56">
        <v>100</v>
      </c>
      <c r="BG98" s="56">
        <v>3</v>
      </c>
      <c r="BH98" s="56">
        <f t="shared" si="34"/>
        <v>31</v>
      </c>
      <c r="BI98" s="56">
        <v>31</v>
      </c>
      <c r="BN98" s="58"/>
      <c r="BO98" s="58"/>
      <c r="BP98" s="58"/>
      <c r="BQ98" s="58"/>
      <c r="BR98" s="58"/>
      <c r="BS98" s="58"/>
      <c r="BT98" s="58"/>
    </row>
    <row r="99" spans="37:72" ht="16.5" x14ac:dyDescent="0.2">
      <c r="AK99" s="64">
        <v>96</v>
      </c>
      <c r="AL99" s="14">
        <f t="shared" si="24"/>
        <v>7</v>
      </c>
      <c r="AM99" s="14">
        <f t="shared" si="25"/>
        <v>2</v>
      </c>
      <c r="AN99" s="14">
        <f t="shared" si="26"/>
        <v>1606009</v>
      </c>
      <c r="AO99" s="14">
        <f t="shared" si="27"/>
        <v>6</v>
      </c>
      <c r="AP99" s="14" t="str">
        <f t="shared" si="28"/>
        <v>神器2-4</v>
      </c>
      <c r="AQ99" s="14">
        <f t="shared" si="29"/>
        <v>2</v>
      </c>
      <c r="AR99" s="14" t="str">
        <f t="shared" si="30"/>
        <v>神器低级材料</v>
      </c>
      <c r="AS99" s="14">
        <f t="shared" si="31"/>
        <v>110</v>
      </c>
      <c r="AT99" s="14" t="str">
        <f t="shared" si="32"/>
        <v>金币</v>
      </c>
      <c r="AU99" s="14">
        <f t="shared" si="33"/>
        <v>680</v>
      </c>
      <c r="AX99" s="56">
        <v>86</v>
      </c>
      <c r="AY99" s="56">
        <f>INDEX(节奏总表!$I$4:$I$18,MATCH(AX99,节奏总表!$Z$4:$Z$18,1))</f>
        <v>15</v>
      </c>
      <c r="AZ99" s="14">
        <f>芦花古楼!BC91+芦花古楼!BD90</f>
        <v>555</v>
      </c>
      <c r="BA99" s="15"/>
      <c r="BD99" s="59" t="s">
        <v>472</v>
      </c>
      <c r="BE99" s="56">
        <v>7</v>
      </c>
      <c r="BF99" s="56">
        <v>100</v>
      </c>
      <c r="BG99" s="56">
        <v>3</v>
      </c>
      <c r="BH99" s="56">
        <f t="shared" si="34"/>
        <v>31</v>
      </c>
      <c r="BI99" s="56">
        <v>31</v>
      </c>
      <c r="BN99" s="58"/>
      <c r="BO99" s="58"/>
      <c r="BP99" s="58"/>
      <c r="BQ99" s="58"/>
      <c r="BR99" s="58"/>
      <c r="BS99" s="58"/>
      <c r="BT99" s="58"/>
    </row>
    <row r="100" spans="37:72" ht="16.5" x14ac:dyDescent="0.2">
      <c r="AK100" s="64">
        <v>97</v>
      </c>
      <c r="AL100" s="14">
        <f t="shared" si="24"/>
        <v>7</v>
      </c>
      <c r="AM100" s="14">
        <f t="shared" si="25"/>
        <v>2</v>
      </c>
      <c r="AN100" s="14">
        <f t="shared" si="26"/>
        <v>1606009</v>
      </c>
      <c r="AO100" s="14">
        <f t="shared" si="27"/>
        <v>7</v>
      </c>
      <c r="AP100" s="14" t="str">
        <f t="shared" si="28"/>
        <v>神器2-4</v>
      </c>
      <c r="AQ100" s="14">
        <f t="shared" si="29"/>
        <v>3</v>
      </c>
      <c r="AR100" s="14" t="str">
        <f t="shared" si="30"/>
        <v>神器低级材料</v>
      </c>
      <c r="AS100" s="14">
        <f t="shared" si="31"/>
        <v>120</v>
      </c>
      <c r="AT100" s="14" t="str">
        <f t="shared" si="32"/>
        <v>金币</v>
      </c>
      <c r="AU100" s="14">
        <f t="shared" si="33"/>
        <v>780</v>
      </c>
      <c r="AX100" s="56">
        <v>87</v>
      </c>
      <c r="AY100" s="56">
        <f>INDEX(节奏总表!$I$4:$I$18,MATCH(AX100,节奏总表!$Z$4:$Z$18,1))</f>
        <v>15</v>
      </c>
      <c r="AZ100" s="14">
        <f>芦花古楼!BC92+芦花古楼!BD91</f>
        <v>665</v>
      </c>
      <c r="BA100" s="15"/>
      <c r="BD100" s="59" t="s">
        <v>473</v>
      </c>
      <c r="BE100" s="56">
        <v>7</v>
      </c>
      <c r="BF100" s="56">
        <v>100</v>
      </c>
      <c r="BG100" s="56">
        <v>3</v>
      </c>
      <c r="BH100" s="56">
        <f t="shared" si="34"/>
        <v>31</v>
      </c>
      <c r="BI100" s="56">
        <v>31</v>
      </c>
      <c r="BN100" s="58"/>
      <c r="BO100" s="58"/>
      <c r="BP100" s="58"/>
      <c r="BQ100" s="58"/>
      <c r="BR100" s="58"/>
      <c r="BS100" s="58"/>
      <c r="BT100" s="58"/>
    </row>
    <row r="101" spans="37:72" ht="16.5" x14ac:dyDescent="0.2">
      <c r="AK101" s="64">
        <v>98</v>
      </c>
      <c r="AL101" s="14">
        <f t="shared" si="24"/>
        <v>7</v>
      </c>
      <c r="AM101" s="14">
        <f t="shared" si="25"/>
        <v>2</v>
      </c>
      <c r="AN101" s="14">
        <f t="shared" si="26"/>
        <v>1606009</v>
      </c>
      <c r="AO101" s="14">
        <f t="shared" si="27"/>
        <v>8</v>
      </c>
      <c r="AP101" s="14" t="str">
        <f t="shared" si="28"/>
        <v>神器2-4</v>
      </c>
      <c r="AQ101" s="14">
        <f t="shared" si="29"/>
        <v>3</v>
      </c>
      <c r="AR101" s="14" t="str">
        <f t="shared" si="30"/>
        <v>神器低级材料</v>
      </c>
      <c r="AS101" s="14">
        <f t="shared" si="31"/>
        <v>135</v>
      </c>
      <c r="AT101" s="14" t="str">
        <f t="shared" si="32"/>
        <v>金币</v>
      </c>
      <c r="AU101" s="14">
        <f t="shared" si="33"/>
        <v>880</v>
      </c>
      <c r="AX101" s="56">
        <v>88</v>
      </c>
      <c r="AY101" s="56">
        <f>INDEX(节奏总表!$I$4:$I$18,MATCH(AX101,节奏总表!$Z$4:$Z$18,1))</f>
        <v>15</v>
      </c>
      <c r="AZ101" s="14">
        <f>芦花古楼!BC93+芦花古楼!BD92</f>
        <v>565</v>
      </c>
      <c r="BA101" s="15"/>
      <c r="BD101" s="59" t="s">
        <v>474</v>
      </c>
      <c r="BE101" s="56">
        <v>7</v>
      </c>
      <c r="BF101" s="56">
        <v>100</v>
      </c>
      <c r="BG101" s="56">
        <v>3</v>
      </c>
      <c r="BH101" s="56">
        <f t="shared" si="34"/>
        <v>31</v>
      </c>
      <c r="BI101" s="56">
        <v>31</v>
      </c>
      <c r="BN101" s="58"/>
      <c r="BO101" s="58"/>
      <c r="BP101" s="58"/>
      <c r="BQ101" s="58"/>
      <c r="BR101" s="58"/>
      <c r="BS101" s="58"/>
      <c r="BT101" s="58"/>
    </row>
    <row r="102" spans="37:72" ht="16.5" x14ac:dyDescent="0.2">
      <c r="AK102" s="64">
        <v>99</v>
      </c>
      <c r="AL102" s="14">
        <f t="shared" si="24"/>
        <v>7</v>
      </c>
      <c r="AM102" s="14">
        <f t="shared" si="25"/>
        <v>2</v>
      </c>
      <c r="AN102" s="14">
        <f t="shared" si="26"/>
        <v>1606009</v>
      </c>
      <c r="AO102" s="14">
        <f t="shared" si="27"/>
        <v>9</v>
      </c>
      <c r="AP102" s="14" t="str">
        <f t="shared" si="28"/>
        <v>神器2-4</v>
      </c>
      <c r="AQ102" s="14">
        <f t="shared" si="29"/>
        <v>3</v>
      </c>
      <c r="AR102" s="14" t="str">
        <f t="shared" si="30"/>
        <v>神器低级材料</v>
      </c>
      <c r="AS102" s="14">
        <f t="shared" si="31"/>
        <v>160</v>
      </c>
      <c r="AT102" s="14" t="str">
        <f t="shared" si="32"/>
        <v>金币</v>
      </c>
      <c r="AU102" s="14">
        <f t="shared" si="33"/>
        <v>980</v>
      </c>
      <c r="AX102" s="56">
        <v>89</v>
      </c>
      <c r="AY102" s="56">
        <f>INDEX(节奏总表!$I$4:$I$18,MATCH(AX102,节奏总表!$Z$4:$Z$18,1))</f>
        <v>15</v>
      </c>
      <c r="AZ102" s="14">
        <f>芦花古楼!BC94+芦花古楼!BD93</f>
        <v>570</v>
      </c>
      <c r="BA102" s="15"/>
      <c r="BD102" s="59" t="s">
        <v>475</v>
      </c>
      <c r="BE102" s="56">
        <v>7</v>
      </c>
      <c r="BF102" s="56">
        <v>250</v>
      </c>
      <c r="BG102" s="56">
        <v>3</v>
      </c>
      <c r="BH102" s="56">
        <f t="shared" si="34"/>
        <v>31</v>
      </c>
      <c r="BI102" s="56">
        <v>31</v>
      </c>
      <c r="BN102" s="58"/>
      <c r="BO102" s="58"/>
      <c r="BP102" s="58"/>
      <c r="BQ102" s="58"/>
      <c r="BR102" s="58"/>
      <c r="BS102" s="58"/>
      <c r="BT102" s="58"/>
    </row>
    <row r="103" spans="37:72" ht="16.5" x14ac:dyDescent="0.2">
      <c r="AK103" s="64">
        <v>100</v>
      </c>
      <c r="AL103" s="14">
        <f t="shared" si="24"/>
        <v>7</v>
      </c>
      <c r="AM103" s="14">
        <f t="shared" si="25"/>
        <v>2</v>
      </c>
      <c r="AN103" s="14">
        <f t="shared" si="26"/>
        <v>1606009</v>
      </c>
      <c r="AO103" s="14">
        <f t="shared" si="27"/>
        <v>10</v>
      </c>
      <c r="AP103" s="14" t="str">
        <f t="shared" si="28"/>
        <v>神器2-4</v>
      </c>
      <c r="AQ103" s="14">
        <f t="shared" si="29"/>
        <v>5</v>
      </c>
      <c r="AR103" s="14" t="str">
        <f t="shared" si="30"/>
        <v>神器低级材料</v>
      </c>
      <c r="AS103" s="14">
        <f t="shared" si="31"/>
        <v>205</v>
      </c>
      <c r="AT103" s="14" t="str">
        <f t="shared" si="32"/>
        <v>金币</v>
      </c>
      <c r="AU103" s="14">
        <f t="shared" si="33"/>
        <v>1150</v>
      </c>
      <c r="AX103" s="56">
        <v>90</v>
      </c>
      <c r="AY103" s="56">
        <f>INDEX(节奏总表!$I$4:$I$18,MATCH(AX103,节奏总表!$Z$4:$Z$18,1))</f>
        <v>15</v>
      </c>
      <c r="AZ103" s="14">
        <f>芦花古楼!BC95+芦花古楼!BD94</f>
        <v>675</v>
      </c>
      <c r="BA103" s="15"/>
      <c r="BD103" s="59" t="s">
        <v>476</v>
      </c>
      <c r="BE103" s="56">
        <v>7</v>
      </c>
      <c r="BF103" s="56">
        <v>250</v>
      </c>
      <c r="BG103" s="56">
        <v>3</v>
      </c>
      <c r="BH103" s="56">
        <f t="shared" si="34"/>
        <v>31</v>
      </c>
      <c r="BI103" s="56">
        <v>31</v>
      </c>
      <c r="BN103" s="58"/>
      <c r="BO103" s="58"/>
      <c r="BP103" s="58"/>
      <c r="BQ103" s="58"/>
      <c r="BR103" s="58"/>
      <c r="BS103" s="58"/>
      <c r="BT103" s="58"/>
    </row>
    <row r="104" spans="37:72" ht="16.5" x14ac:dyDescent="0.2">
      <c r="AK104" s="64">
        <v>101</v>
      </c>
      <c r="AL104" s="14">
        <f t="shared" si="24"/>
        <v>7</v>
      </c>
      <c r="AM104" s="14">
        <f t="shared" si="25"/>
        <v>2</v>
      </c>
      <c r="AN104" s="14">
        <f t="shared" si="26"/>
        <v>1606009</v>
      </c>
      <c r="AO104" s="14">
        <f t="shared" si="27"/>
        <v>11</v>
      </c>
      <c r="AP104" s="14" t="str">
        <f t="shared" si="28"/>
        <v>神器2-4</v>
      </c>
      <c r="AQ104" s="14">
        <f t="shared" si="29"/>
        <v>5</v>
      </c>
      <c r="AR104" s="14" t="str">
        <f t="shared" si="30"/>
        <v>神器低级材料</v>
      </c>
      <c r="AS104" s="14">
        <f t="shared" si="31"/>
        <v>245</v>
      </c>
      <c r="AT104" s="14" t="str">
        <f t="shared" si="32"/>
        <v>金币</v>
      </c>
      <c r="AU104" s="14">
        <f t="shared" si="33"/>
        <v>750</v>
      </c>
      <c r="AX104" s="56">
        <v>91</v>
      </c>
      <c r="AY104" s="56">
        <f>INDEX(节奏总表!$I$4:$I$18,MATCH(AX104,节奏总表!$Z$4:$Z$18,1))</f>
        <v>15</v>
      </c>
      <c r="AZ104" s="14">
        <f>芦花古楼!BC96+芦花古楼!BD95</f>
        <v>565</v>
      </c>
      <c r="BA104" s="15"/>
      <c r="BN104" s="58"/>
      <c r="BO104" s="58"/>
      <c r="BP104" s="58"/>
      <c r="BQ104" s="58"/>
      <c r="BR104" s="58"/>
      <c r="BS104" s="58"/>
      <c r="BT104" s="58"/>
    </row>
    <row r="105" spans="37:72" ht="16.5" x14ac:dyDescent="0.2">
      <c r="AK105" s="64">
        <v>102</v>
      </c>
      <c r="AL105" s="14">
        <f t="shared" si="24"/>
        <v>7</v>
      </c>
      <c r="AM105" s="14">
        <f t="shared" si="25"/>
        <v>2</v>
      </c>
      <c r="AN105" s="14">
        <f t="shared" si="26"/>
        <v>1606009</v>
      </c>
      <c r="AO105" s="14">
        <f t="shared" si="27"/>
        <v>12</v>
      </c>
      <c r="AP105" s="14" t="str">
        <f t="shared" si="28"/>
        <v>神器2-4</v>
      </c>
      <c r="AQ105" s="14">
        <f t="shared" si="29"/>
        <v>6</v>
      </c>
      <c r="AR105" s="14" t="str">
        <f t="shared" si="30"/>
        <v>神器低级材料</v>
      </c>
      <c r="AS105" s="14">
        <f t="shared" si="31"/>
        <v>280</v>
      </c>
      <c r="AT105" s="14" t="str">
        <f t="shared" si="32"/>
        <v>金币</v>
      </c>
      <c r="AU105" s="14">
        <f t="shared" si="33"/>
        <v>900</v>
      </c>
      <c r="AX105" s="56">
        <v>92</v>
      </c>
      <c r="AY105" s="56">
        <f>INDEX(节奏总表!$I$4:$I$18,MATCH(AX105,节奏总表!$Z$4:$Z$18,1))</f>
        <v>15</v>
      </c>
      <c r="AZ105" s="14">
        <f>芦花古楼!BC97+芦花古楼!BD96</f>
        <v>570</v>
      </c>
      <c r="BA105" s="15"/>
      <c r="BN105" s="58"/>
      <c r="BO105" s="58"/>
      <c r="BP105" s="58"/>
      <c r="BQ105" s="58"/>
      <c r="BR105" s="58"/>
      <c r="BS105" s="58"/>
      <c r="BT105" s="58"/>
    </row>
    <row r="106" spans="37:72" ht="16.5" x14ac:dyDescent="0.2">
      <c r="AK106" s="64">
        <v>103</v>
      </c>
      <c r="AL106" s="14">
        <f t="shared" si="24"/>
        <v>7</v>
      </c>
      <c r="AM106" s="14">
        <f t="shared" si="25"/>
        <v>2</v>
      </c>
      <c r="AN106" s="14">
        <f t="shared" si="26"/>
        <v>1606009</v>
      </c>
      <c r="AO106" s="14">
        <f t="shared" si="27"/>
        <v>13</v>
      </c>
      <c r="AP106" s="14" t="str">
        <f t="shared" si="28"/>
        <v>神器2-4</v>
      </c>
      <c r="AQ106" s="14">
        <f t="shared" si="29"/>
        <v>7</v>
      </c>
      <c r="AR106" s="14" t="str">
        <f t="shared" si="30"/>
        <v>神器低级材料</v>
      </c>
      <c r="AS106" s="14">
        <f t="shared" si="31"/>
        <v>250</v>
      </c>
      <c r="AT106" s="14" t="str">
        <f t="shared" si="32"/>
        <v>金币</v>
      </c>
      <c r="AU106" s="14">
        <f t="shared" si="33"/>
        <v>1050</v>
      </c>
      <c r="AX106" s="56">
        <v>93</v>
      </c>
      <c r="AY106" s="56">
        <f>INDEX(节奏总表!$I$4:$I$18,MATCH(AX106,节奏总表!$Z$4:$Z$18,1))</f>
        <v>15</v>
      </c>
      <c r="AZ106" s="14">
        <f>芦花古楼!BC98+芦花古楼!BD97</f>
        <v>675</v>
      </c>
      <c r="BA106" s="15"/>
      <c r="BN106" s="58"/>
      <c r="BO106" s="58"/>
      <c r="BP106" s="58"/>
      <c r="BQ106" s="58"/>
      <c r="BR106" s="58"/>
      <c r="BS106" s="58"/>
      <c r="BT106" s="58"/>
    </row>
    <row r="107" spans="37:72" ht="16.5" x14ac:dyDescent="0.2">
      <c r="AK107" s="64">
        <v>104</v>
      </c>
      <c r="AL107" s="14">
        <f t="shared" si="24"/>
        <v>7</v>
      </c>
      <c r="AM107" s="14">
        <f t="shared" si="25"/>
        <v>2</v>
      </c>
      <c r="AN107" s="14">
        <f t="shared" si="26"/>
        <v>1606009</v>
      </c>
      <c r="AO107" s="14">
        <f t="shared" si="27"/>
        <v>14</v>
      </c>
      <c r="AP107" s="14" t="str">
        <f t="shared" si="28"/>
        <v>神器2-4</v>
      </c>
      <c r="AQ107" s="14">
        <f t="shared" si="29"/>
        <v>7</v>
      </c>
      <c r="AR107" s="14" t="str">
        <f t="shared" si="30"/>
        <v>神器低级材料</v>
      </c>
      <c r="AS107" s="14">
        <f t="shared" si="31"/>
        <v>285</v>
      </c>
      <c r="AT107" s="14" t="str">
        <f t="shared" si="32"/>
        <v>金币</v>
      </c>
      <c r="AU107" s="14">
        <f t="shared" si="33"/>
        <v>1150</v>
      </c>
      <c r="AX107" s="56">
        <v>94</v>
      </c>
      <c r="AY107" s="56">
        <f>INDEX(节奏总表!$I$4:$I$18,MATCH(AX107,节奏总表!$Z$4:$Z$18,1))</f>
        <v>15</v>
      </c>
      <c r="AZ107" s="14">
        <f>芦花古楼!BC99+芦花古楼!BD98</f>
        <v>565</v>
      </c>
      <c r="BA107" s="15"/>
      <c r="BN107" s="58"/>
      <c r="BO107" s="58"/>
      <c r="BP107" s="58"/>
      <c r="BQ107" s="58"/>
      <c r="BR107" s="58"/>
      <c r="BS107" s="58"/>
      <c r="BT107" s="58"/>
    </row>
    <row r="108" spans="37:72" ht="16.5" x14ac:dyDescent="0.2">
      <c r="AK108" s="64">
        <v>105</v>
      </c>
      <c r="AL108" s="14">
        <f t="shared" si="24"/>
        <v>7</v>
      </c>
      <c r="AM108" s="14">
        <f t="shared" si="25"/>
        <v>2</v>
      </c>
      <c r="AN108" s="14">
        <f t="shared" si="26"/>
        <v>1606009</v>
      </c>
      <c r="AO108" s="14">
        <f t="shared" si="27"/>
        <v>15</v>
      </c>
      <c r="AP108" s="14" t="str">
        <f t="shared" si="28"/>
        <v>神器2-4</v>
      </c>
      <c r="AQ108" s="14">
        <f t="shared" si="29"/>
        <v>7</v>
      </c>
      <c r="AR108" s="14" t="str">
        <f t="shared" si="30"/>
        <v>神器低级材料</v>
      </c>
      <c r="AS108" s="14">
        <f t="shared" si="31"/>
        <v>345</v>
      </c>
      <c r="AT108" s="14" t="str">
        <f t="shared" si="32"/>
        <v>金币</v>
      </c>
      <c r="AU108" s="14">
        <f t="shared" si="33"/>
        <v>1300</v>
      </c>
      <c r="AX108" s="56">
        <v>95</v>
      </c>
      <c r="AY108" s="56">
        <f>INDEX(节奏总表!$I$4:$I$18,MATCH(AX108,节奏总表!$Z$4:$Z$18,1))</f>
        <v>15</v>
      </c>
      <c r="AZ108" s="14">
        <f>芦花古楼!BC100+芦花古楼!BD99</f>
        <v>570</v>
      </c>
      <c r="BA108" s="15"/>
      <c r="BN108" s="58"/>
      <c r="BO108" s="58"/>
      <c r="BP108" s="58"/>
      <c r="BQ108" s="58"/>
      <c r="BR108" s="58"/>
      <c r="BS108" s="58"/>
      <c r="BT108" s="58"/>
    </row>
    <row r="109" spans="37:72" ht="16.5" x14ac:dyDescent="0.2">
      <c r="AK109" s="64">
        <v>106</v>
      </c>
      <c r="AL109" s="14">
        <f t="shared" si="24"/>
        <v>8</v>
      </c>
      <c r="AM109" s="14">
        <f t="shared" si="25"/>
        <v>3</v>
      </c>
      <c r="AN109" s="14">
        <f t="shared" si="26"/>
        <v>1606010</v>
      </c>
      <c r="AO109" s="14">
        <f t="shared" si="27"/>
        <v>1</v>
      </c>
      <c r="AP109" s="14" t="str">
        <f t="shared" si="28"/>
        <v>神器2-5</v>
      </c>
      <c r="AQ109" s="14">
        <f t="shared" si="29"/>
        <v>1</v>
      </c>
      <c r="AR109" s="14" t="str">
        <f t="shared" si="30"/>
        <v/>
      </c>
      <c r="AS109" s="14" t="str">
        <f t="shared" si="31"/>
        <v/>
      </c>
      <c r="AT109" s="14" t="str">
        <f t="shared" si="32"/>
        <v/>
      </c>
      <c r="AU109" s="14" t="str">
        <f t="shared" si="33"/>
        <v/>
      </c>
      <c r="AX109" s="56">
        <v>96</v>
      </c>
      <c r="AY109" s="56">
        <f>INDEX(节奏总表!$I$4:$I$18,MATCH(AX109,节奏总表!$Z$4:$Z$18,1))</f>
        <v>15</v>
      </c>
      <c r="AZ109" s="14">
        <f>芦花古楼!BC101+芦花古楼!BD100</f>
        <v>675</v>
      </c>
      <c r="BA109" s="15"/>
      <c r="BN109" s="58"/>
      <c r="BO109" s="58"/>
      <c r="BP109" s="58"/>
      <c r="BQ109" s="58"/>
      <c r="BR109" s="58"/>
      <c r="BS109" s="58"/>
      <c r="BT109" s="58"/>
    </row>
    <row r="110" spans="37:72" ht="16.5" x14ac:dyDescent="0.2">
      <c r="AK110" s="64">
        <v>107</v>
      </c>
      <c r="AL110" s="14">
        <f t="shared" si="24"/>
        <v>8</v>
      </c>
      <c r="AM110" s="14">
        <f t="shared" si="25"/>
        <v>3</v>
      </c>
      <c r="AN110" s="14">
        <f t="shared" si="26"/>
        <v>1606010</v>
      </c>
      <c r="AO110" s="14">
        <f t="shared" si="27"/>
        <v>2</v>
      </c>
      <c r="AP110" s="14" t="str">
        <f t="shared" si="28"/>
        <v>神器2-5</v>
      </c>
      <c r="AQ110" s="14">
        <f t="shared" si="29"/>
        <v>1</v>
      </c>
      <c r="AR110" s="14" t="str">
        <f t="shared" si="30"/>
        <v>神器低级材料</v>
      </c>
      <c r="AS110" s="14">
        <f t="shared" si="31"/>
        <v>20</v>
      </c>
      <c r="AT110" s="14" t="str">
        <f t="shared" si="32"/>
        <v>金币</v>
      </c>
      <c r="AU110" s="14">
        <f t="shared" si="33"/>
        <v>595</v>
      </c>
      <c r="AX110" s="56">
        <v>97</v>
      </c>
      <c r="AY110" s="56">
        <f>INDEX(节奏总表!$I$4:$I$18,MATCH(AX110,节奏总表!$Z$4:$Z$18,1))</f>
        <v>15</v>
      </c>
      <c r="AZ110" s="14">
        <f>芦花古楼!BC102+芦花古楼!BD101</f>
        <v>565</v>
      </c>
      <c r="BA110" s="15"/>
      <c r="BN110" s="58"/>
      <c r="BO110" s="58"/>
      <c r="BP110" s="58"/>
      <c r="BQ110" s="58"/>
      <c r="BR110" s="58"/>
      <c r="BS110" s="58"/>
      <c r="BT110" s="58"/>
    </row>
    <row r="111" spans="37:72" ht="16.5" x14ac:dyDescent="0.2">
      <c r="AK111" s="64">
        <v>108</v>
      </c>
      <c r="AL111" s="14">
        <f t="shared" si="24"/>
        <v>8</v>
      </c>
      <c r="AM111" s="14">
        <f t="shared" si="25"/>
        <v>3</v>
      </c>
      <c r="AN111" s="14">
        <f t="shared" si="26"/>
        <v>1606010</v>
      </c>
      <c r="AO111" s="14">
        <f t="shared" si="27"/>
        <v>3</v>
      </c>
      <c r="AP111" s="14" t="str">
        <f t="shared" si="28"/>
        <v>神器2-5</v>
      </c>
      <c r="AQ111" s="14">
        <f t="shared" si="29"/>
        <v>1</v>
      </c>
      <c r="AR111" s="14" t="str">
        <f t="shared" si="30"/>
        <v>神器低级材料</v>
      </c>
      <c r="AS111" s="14">
        <f t="shared" si="31"/>
        <v>120</v>
      </c>
      <c r="AT111" s="14" t="str">
        <f t="shared" si="32"/>
        <v>金币</v>
      </c>
      <c r="AU111" s="14">
        <f t="shared" si="33"/>
        <v>790</v>
      </c>
      <c r="AX111" s="56">
        <v>98</v>
      </c>
      <c r="AY111" s="56">
        <f>INDEX(节奏总表!$I$4:$I$18,MATCH(AX111,节奏总表!$Z$4:$Z$18,1))</f>
        <v>15</v>
      </c>
      <c r="AZ111" s="14">
        <f>芦花古楼!BC103+芦花古楼!BD102</f>
        <v>570</v>
      </c>
      <c r="BA111" s="15"/>
    </row>
    <row r="112" spans="37:72" ht="16.5" x14ac:dyDescent="0.2">
      <c r="AK112" s="64">
        <v>109</v>
      </c>
      <c r="AL112" s="14">
        <f t="shared" si="24"/>
        <v>8</v>
      </c>
      <c r="AM112" s="14">
        <f t="shared" si="25"/>
        <v>3</v>
      </c>
      <c r="AN112" s="14">
        <f t="shared" si="26"/>
        <v>1606010</v>
      </c>
      <c r="AO112" s="14">
        <f t="shared" si="27"/>
        <v>4</v>
      </c>
      <c r="AP112" s="14" t="str">
        <f t="shared" si="28"/>
        <v>神器2-5</v>
      </c>
      <c r="AQ112" s="14">
        <f t="shared" si="29"/>
        <v>2</v>
      </c>
      <c r="AR112" s="14" t="str">
        <f t="shared" si="30"/>
        <v>神器低级材料</v>
      </c>
      <c r="AS112" s="14">
        <f t="shared" si="31"/>
        <v>185</v>
      </c>
      <c r="AT112" s="14" t="str">
        <f t="shared" si="32"/>
        <v>金币</v>
      </c>
      <c r="AU112" s="14">
        <f t="shared" si="33"/>
        <v>990</v>
      </c>
      <c r="AX112" s="56">
        <v>99</v>
      </c>
      <c r="AY112" s="56">
        <f>INDEX(节奏总表!$I$4:$I$18,MATCH(AX112,节奏总表!$Z$4:$Z$18,1))</f>
        <v>15</v>
      </c>
      <c r="AZ112" s="14">
        <f>芦花古楼!BC104+芦花古楼!BD103</f>
        <v>675</v>
      </c>
      <c r="BA112" s="15"/>
    </row>
    <row r="113" spans="37:53" ht="16.5" x14ac:dyDescent="0.2">
      <c r="AK113" s="64">
        <v>110</v>
      </c>
      <c r="AL113" s="14">
        <f t="shared" si="24"/>
        <v>8</v>
      </c>
      <c r="AM113" s="14">
        <f t="shared" si="25"/>
        <v>3</v>
      </c>
      <c r="AN113" s="14">
        <f t="shared" si="26"/>
        <v>1606010</v>
      </c>
      <c r="AO113" s="14">
        <f t="shared" si="27"/>
        <v>5</v>
      </c>
      <c r="AP113" s="14" t="str">
        <f t="shared" si="28"/>
        <v>神器2-5</v>
      </c>
      <c r="AQ113" s="14">
        <f t="shared" si="29"/>
        <v>2</v>
      </c>
      <c r="AR113" s="14" t="str">
        <f t="shared" si="30"/>
        <v>神器低级材料</v>
      </c>
      <c r="AS113" s="14">
        <f t="shared" si="31"/>
        <v>180</v>
      </c>
      <c r="AT113" s="14" t="str">
        <f t="shared" si="32"/>
        <v>金币</v>
      </c>
      <c r="AU113" s="14">
        <f t="shared" si="33"/>
        <v>1190</v>
      </c>
      <c r="AX113" s="56">
        <v>100</v>
      </c>
      <c r="AY113" s="56">
        <f>INDEX(节奏总表!$I$4:$I$18,MATCH(AX113,节奏总表!$Z$4:$Z$18,1))</f>
        <v>15</v>
      </c>
      <c r="AZ113" s="14">
        <f>芦花古楼!BC105+芦花古楼!BD104</f>
        <v>570</v>
      </c>
      <c r="BA113" s="15"/>
    </row>
    <row r="114" spans="37:53" ht="16.5" x14ac:dyDescent="0.2">
      <c r="AK114" s="64">
        <v>111</v>
      </c>
      <c r="AL114" s="14">
        <f t="shared" si="24"/>
        <v>8</v>
      </c>
      <c r="AM114" s="14">
        <f t="shared" si="25"/>
        <v>3</v>
      </c>
      <c r="AN114" s="14">
        <f t="shared" si="26"/>
        <v>1606010</v>
      </c>
      <c r="AO114" s="14">
        <f t="shared" si="27"/>
        <v>6</v>
      </c>
      <c r="AP114" s="14" t="str">
        <f t="shared" si="28"/>
        <v>神器2-5</v>
      </c>
      <c r="AQ114" s="14">
        <f t="shared" si="29"/>
        <v>2</v>
      </c>
      <c r="AR114" s="14" t="str">
        <f t="shared" si="30"/>
        <v>神器低级材料</v>
      </c>
      <c r="AS114" s="14">
        <f t="shared" si="31"/>
        <v>260</v>
      </c>
      <c r="AT114" s="14" t="str">
        <f t="shared" si="32"/>
        <v>金币</v>
      </c>
      <c r="AU114" s="14">
        <f t="shared" si="33"/>
        <v>1620</v>
      </c>
    </row>
    <row r="115" spans="37:53" ht="16.5" x14ac:dyDescent="0.2">
      <c r="AK115" s="64">
        <v>112</v>
      </c>
      <c r="AL115" s="14">
        <f t="shared" si="24"/>
        <v>8</v>
      </c>
      <c r="AM115" s="14">
        <f t="shared" si="25"/>
        <v>3</v>
      </c>
      <c r="AN115" s="14">
        <f t="shared" si="26"/>
        <v>1606010</v>
      </c>
      <c r="AO115" s="14">
        <f t="shared" si="27"/>
        <v>7</v>
      </c>
      <c r="AP115" s="14" t="str">
        <f t="shared" si="28"/>
        <v>神器2-5</v>
      </c>
      <c r="AQ115" s="14">
        <f t="shared" si="29"/>
        <v>3</v>
      </c>
      <c r="AR115" s="14" t="str">
        <f t="shared" si="30"/>
        <v>神器低级材料</v>
      </c>
      <c r="AS115" s="14">
        <f t="shared" si="31"/>
        <v>280</v>
      </c>
      <c r="AT115" s="14" t="str">
        <f t="shared" si="32"/>
        <v>金币</v>
      </c>
      <c r="AU115" s="14">
        <f t="shared" si="33"/>
        <v>1840</v>
      </c>
    </row>
    <row r="116" spans="37:53" ht="16.5" x14ac:dyDescent="0.2">
      <c r="AK116" s="64">
        <v>113</v>
      </c>
      <c r="AL116" s="14">
        <f t="shared" si="24"/>
        <v>8</v>
      </c>
      <c r="AM116" s="14">
        <f t="shared" si="25"/>
        <v>3</v>
      </c>
      <c r="AN116" s="14">
        <f t="shared" si="26"/>
        <v>1606010</v>
      </c>
      <c r="AO116" s="14">
        <f t="shared" si="27"/>
        <v>8</v>
      </c>
      <c r="AP116" s="14" t="str">
        <f t="shared" si="28"/>
        <v>神器2-5</v>
      </c>
      <c r="AQ116" s="14">
        <f t="shared" si="29"/>
        <v>3</v>
      </c>
      <c r="AR116" s="14" t="str">
        <f t="shared" si="30"/>
        <v>神器低级材料</v>
      </c>
      <c r="AS116" s="14">
        <f t="shared" si="31"/>
        <v>320</v>
      </c>
      <c r="AT116" s="14" t="str">
        <f t="shared" si="32"/>
        <v>金币</v>
      </c>
      <c r="AU116" s="14">
        <f t="shared" si="33"/>
        <v>2080</v>
      </c>
    </row>
    <row r="117" spans="37:53" ht="16.5" x14ac:dyDescent="0.2">
      <c r="AK117" s="64">
        <v>114</v>
      </c>
      <c r="AL117" s="14">
        <f t="shared" si="24"/>
        <v>8</v>
      </c>
      <c r="AM117" s="14">
        <f t="shared" si="25"/>
        <v>3</v>
      </c>
      <c r="AN117" s="14">
        <f t="shared" si="26"/>
        <v>1606010</v>
      </c>
      <c r="AO117" s="14">
        <f t="shared" si="27"/>
        <v>9</v>
      </c>
      <c r="AP117" s="14" t="str">
        <f t="shared" si="28"/>
        <v>神器2-5</v>
      </c>
      <c r="AQ117" s="14">
        <f t="shared" si="29"/>
        <v>3</v>
      </c>
      <c r="AR117" s="14" t="str">
        <f t="shared" si="30"/>
        <v>神器低级材料</v>
      </c>
      <c r="AS117" s="14">
        <f t="shared" si="31"/>
        <v>375</v>
      </c>
      <c r="AT117" s="14" t="str">
        <f t="shared" si="32"/>
        <v>金币</v>
      </c>
      <c r="AU117" s="14">
        <f t="shared" si="33"/>
        <v>2320</v>
      </c>
    </row>
    <row r="118" spans="37:53" ht="16.5" x14ac:dyDescent="0.2">
      <c r="AK118" s="64">
        <v>115</v>
      </c>
      <c r="AL118" s="14">
        <f t="shared" si="24"/>
        <v>8</v>
      </c>
      <c r="AM118" s="14">
        <f t="shared" si="25"/>
        <v>3</v>
      </c>
      <c r="AN118" s="14">
        <f t="shared" si="26"/>
        <v>1606010</v>
      </c>
      <c r="AO118" s="14">
        <f t="shared" si="27"/>
        <v>10</v>
      </c>
      <c r="AP118" s="14" t="str">
        <f t="shared" si="28"/>
        <v>神器2-5</v>
      </c>
      <c r="AQ118" s="14">
        <f t="shared" si="29"/>
        <v>5</v>
      </c>
      <c r="AR118" s="14" t="str">
        <f t="shared" si="30"/>
        <v>神器低级材料</v>
      </c>
      <c r="AS118" s="14">
        <f t="shared" si="31"/>
        <v>485</v>
      </c>
      <c r="AT118" s="14" t="str">
        <f t="shared" si="32"/>
        <v>金币</v>
      </c>
      <c r="AU118" s="14">
        <f t="shared" si="33"/>
        <v>2750</v>
      </c>
    </row>
    <row r="119" spans="37:53" ht="16.5" x14ac:dyDescent="0.2">
      <c r="AK119" s="64">
        <v>116</v>
      </c>
      <c r="AL119" s="14">
        <f t="shared" si="24"/>
        <v>8</v>
      </c>
      <c r="AM119" s="14">
        <f t="shared" si="25"/>
        <v>3</v>
      </c>
      <c r="AN119" s="14">
        <f t="shared" si="26"/>
        <v>1606010</v>
      </c>
      <c r="AO119" s="14">
        <f t="shared" si="27"/>
        <v>11</v>
      </c>
      <c r="AP119" s="14" t="str">
        <f t="shared" si="28"/>
        <v>神器2-5</v>
      </c>
      <c r="AQ119" s="14">
        <f t="shared" si="29"/>
        <v>5</v>
      </c>
      <c r="AR119" s="14" t="str">
        <f t="shared" si="30"/>
        <v>神器低级材料</v>
      </c>
      <c r="AS119" s="14">
        <f t="shared" si="31"/>
        <v>570</v>
      </c>
      <c r="AT119" s="14" t="str">
        <f t="shared" si="32"/>
        <v>金币</v>
      </c>
      <c r="AU119" s="14">
        <f t="shared" si="33"/>
        <v>1800</v>
      </c>
    </row>
    <row r="120" spans="37:53" ht="16.5" x14ac:dyDescent="0.2">
      <c r="AK120" s="64">
        <v>117</v>
      </c>
      <c r="AL120" s="14">
        <f t="shared" si="24"/>
        <v>8</v>
      </c>
      <c r="AM120" s="14">
        <f t="shared" si="25"/>
        <v>3</v>
      </c>
      <c r="AN120" s="14">
        <f t="shared" si="26"/>
        <v>1606010</v>
      </c>
      <c r="AO120" s="14">
        <f t="shared" si="27"/>
        <v>12</v>
      </c>
      <c r="AP120" s="14" t="str">
        <f t="shared" si="28"/>
        <v>神器2-5</v>
      </c>
      <c r="AQ120" s="14">
        <f t="shared" si="29"/>
        <v>6</v>
      </c>
      <c r="AR120" s="14" t="str">
        <f t="shared" si="30"/>
        <v>神器低级材料</v>
      </c>
      <c r="AS120" s="14">
        <f t="shared" si="31"/>
        <v>660</v>
      </c>
      <c r="AT120" s="14" t="str">
        <f t="shared" si="32"/>
        <v>金币</v>
      </c>
      <c r="AU120" s="14">
        <f t="shared" si="33"/>
        <v>2150</v>
      </c>
    </row>
    <row r="121" spans="37:53" ht="16.5" x14ac:dyDescent="0.2">
      <c r="AK121" s="64">
        <v>118</v>
      </c>
      <c r="AL121" s="14">
        <f t="shared" si="24"/>
        <v>8</v>
      </c>
      <c r="AM121" s="14">
        <f t="shared" si="25"/>
        <v>3</v>
      </c>
      <c r="AN121" s="14">
        <f t="shared" si="26"/>
        <v>1606010</v>
      </c>
      <c r="AO121" s="14">
        <f t="shared" si="27"/>
        <v>13</v>
      </c>
      <c r="AP121" s="14" t="str">
        <f t="shared" si="28"/>
        <v>神器2-5</v>
      </c>
      <c r="AQ121" s="14">
        <f t="shared" si="29"/>
        <v>7</v>
      </c>
      <c r="AR121" s="14" t="str">
        <f t="shared" si="30"/>
        <v>神器低级材料</v>
      </c>
      <c r="AS121" s="14">
        <f t="shared" si="31"/>
        <v>590</v>
      </c>
      <c r="AT121" s="14" t="str">
        <f t="shared" si="32"/>
        <v>金币</v>
      </c>
      <c r="AU121" s="14">
        <f t="shared" si="33"/>
        <v>2450</v>
      </c>
    </row>
    <row r="122" spans="37:53" ht="16.5" x14ac:dyDescent="0.2">
      <c r="AK122" s="64">
        <v>119</v>
      </c>
      <c r="AL122" s="14">
        <f t="shared" si="24"/>
        <v>8</v>
      </c>
      <c r="AM122" s="14">
        <f t="shared" si="25"/>
        <v>3</v>
      </c>
      <c r="AN122" s="14">
        <f t="shared" si="26"/>
        <v>1606010</v>
      </c>
      <c r="AO122" s="14">
        <f t="shared" si="27"/>
        <v>14</v>
      </c>
      <c r="AP122" s="14" t="str">
        <f t="shared" si="28"/>
        <v>神器2-5</v>
      </c>
      <c r="AQ122" s="14">
        <f t="shared" si="29"/>
        <v>7</v>
      </c>
      <c r="AR122" s="14" t="str">
        <f t="shared" si="30"/>
        <v>神器低级材料</v>
      </c>
      <c r="AS122" s="14">
        <f t="shared" si="31"/>
        <v>670</v>
      </c>
      <c r="AT122" s="14" t="str">
        <f t="shared" si="32"/>
        <v>金币</v>
      </c>
      <c r="AU122" s="14">
        <f t="shared" si="33"/>
        <v>2750</v>
      </c>
    </row>
    <row r="123" spans="37:53" ht="16.5" x14ac:dyDescent="0.2">
      <c r="AK123" s="64">
        <v>120</v>
      </c>
      <c r="AL123" s="14">
        <f t="shared" si="24"/>
        <v>8</v>
      </c>
      <c r="AM123" s="14">
        <f t="shared" si="25"/>
        <v>3</v>
      </c>
      <c r="AN123" s="14">
        <f t="shared" si="26"/>
        <v>1606010</v>
      </c>
      <c r="AO123" s="14">
        <f t="shared" si="27"/>
        <v>15</v>
      </c>
      <c r="AP123" s="14" t="str">
        <f t="shared" si="28"/>
        <v>神器2-5</v>
      </c>
      <c r="AQ123" s="14">
        <f t="shared" si="29"/>
        <v>7</v>
      </c>
      <c r="AR123" s="14" t="str">
        <f t="shared" si="30"/>
        <v>神器低级材料</v>
      </c>
      <c r="AS123" s="14">
        <f t="shared" si="31"/>
        <v>805</v>
      </c>
      <c r="AT123" s="14" t="str">
        <f t="shared" si="32"/>
        <v>金币</v>
      </c>
      <c r="AU123" s="14">
        <f t="shared" si="33"/>
        <v>3000</v>
      </c>
    </row>
    <row r="124" spans="37:53" ht="16.5" x14ac:dyDescent="0.2">
      <c r="AK124" s="64">
        <v>121</v>
      </c>
      <c r="AL124" s="14">
        <f t="shared" si="24"/>
        <v>9</v>
      </c>
      <c r="AM124" s="14">
        <f t="shared" si="25"/>
        <v>1</v>
      </c>
      <c r="AN124" s="14">
        <f t="shared" si="26"/>
        <v>1606011</v>
      </c>
      <c r="AO124" s="14">
        <f t="shared" si="27"/>
        <v>1</v>
      </c>
      <c r="AP124" s="14" t="str">
        <f t="shared" si="28"/>
        <v>神器3-1</v>
      </c>
      <c r="AQ124" s="14">
        <f t="shared" si="29"/>
        <v>1</v>
      </c>
      <c r="AR124" s="14" t="str">
        <f t="shared" si="30"/>
        <v/>
      </c>
      <c r="AS124" s="14" t="str">
        <f t="shared" si="31"/>
        <v/>
      </c>
      <c r="AT124" s="14" t="str">
        <f t="shared" si="32"/>
        <v/>
      </c>
      <c r="AU124" s="14" t="str">
        <f t="shared" si="33"/>
        <v/>
      </c>
    </row>
    <row r="125" spans="37:53" ht="16.5" x14ac:dyDescent="0.2">
      <c r="AK125" s="64">
        <v>122</v>
      </c>
      <c r="AL125" s="14">
        <f t="shared" si="24"/>
        <v>9</v>
      </c>
      <c r="AM125" s="14">
        <f t="shared" si="25"/>
        <v>1</v>
      </c>
      <c r="AN125" s="14">
        <f t="shared" si="26"/>
        <v>1606011</v>
      </c>
      <c r="AO125" s="14">
        <f t="shared" si="27"/>
        <v>2</v>
      </c>
      <c r="AP125" s="14" t="str">
        <f t="shared" si="28"/>
        <v>神器3-1</v>
      </c>
      <c r="AQ125" s="14">
        <f t="shared" si="29"/>
        <v>1</v>
      </c>
      <c r="AR125" s="14" t="str">
        <f t="shared" si="30"/>
        <v>神器低级材料</v>
      </c>
      <c r="AS125" s="14">
        <f t="shared" si="31"/>
        <v>5</v>
      </c>
      <c r="AT125" s="14" t="str">
        <f t="shared" si="32"/>
        <v>金币</v>
      </c>
      <c r="AU125" s="14">
        <f t="shared" si="33"/>
        <v>85</v>
      </c>
    </row>
    <row r="126" spans="37:53" ht="16.5" x14ac:dyDescent="0.2">
      <c r="AK126" s="64">
        <v>123</v>
      </c>
      <c r="AL126" s="14">
        <f t="shared" si="24"/>
        <v>9</v>
      </c>
      <c r="AM126" s="14">
        <f t="shared" si="25"/>
        <v>1</v>
      </c>
      <c r="AN126" s="14">
        <f t="shared" si="26"/>
        <v>1606011</v>
      </c>
      <c r="AO126" s="14">
        <f t="shared" si="27"/>
        <v>3</v>
      </c>
      <c r="AP126" s="14" t="str">
        <f t="shared" si="28"/>
        <v>神器3-1</v>
      </c>
      <c r="AQ126" s="14">
        <f t="shared" si="29"/>
        <v>1</v>
      </c>
      <c r="AR126" s="14" t="str">
        <f t="shared" si="30"/>
        <v>神器低级材料</v>
      </c>
      <c r="AS126" s="14">
        <f t="shared" si="31"/>
        <v>15</v>
      </c>
      <c r="AT126" s="14" t="str">
        <f t="shared" si="32"/>
        <v>金币</v>
      </c>
      <c r="AU126" s="14">
        <f t="shared" si="33"/>
        <v>110</v>
      </c>
    </row>
    <row r="127" spans="37:53" ht="16.5" x14ac:dyDescent="0.2">
      <c r="AK127" s="64">
        <v>124</v>
      </c>
      <c r="AL127" s="14">
        <f t="shared" si="24"/>
        <v>9</v>
      </c>
      <c r="AM127" s="14">
        <f t="shared" si="25"/>
        <v>1</v>
      </c>
      <c r="AN127" s="14">
        <f t="shared" si="26"/>
        <v>1606011</v>
      </c>
      <c r="AO127" s="14">
        <f t="shared" si="27"/>
        <v>4</v>
      </c>
      <c r="AP127" s="14" t="str">
        <f t="shared" si="28"/>
        <v>神器3-1</v>
      </c>
      <c r="AQ127" s="14">
        <f t="shared" si="29"/>
        <v>2</v>
      </c>
      <c r="AR127" s="14" t="str">
        <f t="shared" si="30"/>
        <v>神器低级材料</v>
      </c>
      <c r="AS127" s="14">
        <f t="shared" si="31"/>
        <v>25</v>
      </c>
      <c r="AT127" s="14" t="str">
        <f t="shared" si="32"/>
        <v>金币</v>
      </c>
      <c r="AU127" s="14">
        <f t="shared" si="33"/>
        <v>140</v>
      </c>
    </row>
    <row r="128" spans="37:53" ht="16.5" x14ac:dyDescent="0.2">
      <c r="AK128" s="64">
        <v>125</v>
      </c>
      <c r="AL128" s="14">
        <f t="shared" si="24"/>
        <v>9</v>
      </c>
      <c r="AM128" s="14">
        <f t="shared" si="25"/>
        <v>1</v>
      </c>
      <c r="AN128" s="14">
        <f t="shared" si="26"/>
        <v>1606011</v>
      </c>
      <c r="AO128" s="14">
        <f t="shared" si="27"/>
        <v>5</v>
      </c>
      <c r="AP128" s="14" t="str">
        <f t="shared" si="28"/>
        <v>神器3-1</v>
      </c>
      <c r="AQ128" s="14">
        <f t="shared" si="29"/>
        <v>2</v>
      </c>
      <c r="AR128" s="14" t="str">
        <f t="shared" si="30"/>
        <v>神器低级材料</v>
      </c>
      <c r="AS128" s="14">
        <f t="shared" si="31"/>
        <v>25</v>
      </c>
      <c r="AT128" s="14" t="str">
        <f t="shared" si="32"/>
        <v>金币</v>
      </c>
      <c r="AU128" s="14">
        <f t="shared" si="33"/>
        <v>170</v>
      </c>
    </row>
    <row r="129" spans="37:47" ht="16.5" x14ac:dyDescent="0.2">
      <c r="AK129" s="64">
        <v>126</v>
      </c>
      <c r="AL129" s="14">
        <f t="shared" si="24"/>
        <v>9</v>
      </c>
      <c r="AM129" s="14">
        <f t="shared" si="25"/>
        <v>1</v>
      </c>
      <c r="AN129" s="14">
        <f t="shared" si="26"/>
        <v>1606011</v>
      </c>
      <c r="AO129" s="14">
        <f t="shared" si="27"/>
        <v>6</v>
      </c>
      <c r="AP129" s="14" t="str">
        <f t="shared" si="28"/>
        <v>神器3-1</v>
      </c>
      <c r="AQ129" s="14">
        <f t="shared" si="29"/>
        <v>2</v>
      </c>
      <c r="AR129" s="14" t="str">
        <f t="shared" si="30"/>
        <v>神器低级材料</v>
      </c>
      <c r="AS129" s="14">
        <f t="shared" si="31"/>
        <v>35</v>
      </c>
      <c r="AT129" s="14" t="str">
        <f t="shared" si="32"/>
        <v>金币</v>
      </c>
      <c r="AU129" s="14">
        <f t="shared" si="33"/>
        <v>220</v>
      </c>
    </row>
    <row r="130" spans="37:47" ht="16.5" x14ac:dyDescent="0.2">
      <c r="AK130" s="64">
        <v>127</v>
      </c>
      <c r="AL130" s="14">
        <f t="shared" si="24"/>
        <v>9</v>
      </c>
      <c r="AM130" s="14">
        <f t="shared" si="25"/>
        <v>1</v>
      </c>
      <c r="AN130" s="14">
        <f t="shared" si="26"/>
        <v>1606011</v>
      </c>
      <c r="AO130" s="14">
        <f t="shared" si="27"/>
        <v>7</v>
      </c>
      <c r="AP130" s="14" t="str">
        <f t="shared" si="28"/>
        <v>神器3-1</v>
      </c>
      <c r="AQ130" s="14">
        <f t="shared" si="29"/>
        <v>3</v>
      </c>
      <c r="AR130" s="14" t="str">
        <f t="shared" si="30"/>
        <v>神器低级材料</v>
      </c>
      <c r="AS130" s="14">
        <f t="shared" si="31"/>
        <v>40</v>
      </c>
      <c r="AT130" s="14" t="str">
        <f t="shared" si="32"/>
        <v>金币</v>
      </c>
      <c r="AU130" s="14">
        <f t="shared" si="33"/>
        <v>260</v>
      </c>
    </row>
    <row r="131" spans="37:47" ht="16.5" x14ac:dyDescent="0.2">
      <c r="AK131" s="64">
        <v>128</v>
      </c>
      <c r="AL131" s="14">
        <f t="shared" si="24"/>
        <v>9</v>
      </c>
      <c r="AM131" s="14">
        <f t="shared" si="25"/>
        <v>1</v>
      </c>
      <c r="AN131" s="14">
        <f t="shared" si="26"/>
        <v>1606011</v>
      </c>
      <c r="AO131" s="14">
        <f t="shared" si="27"/>
        <v>8</v>
      </c>
      <c r="AP131" s="14" t="str">
        <f t="shared" si="28"/>
        <v>神器3-1</v>
      </c>
      <c r="AQ131" s="14">
        <f t="shared" si="29"/>
        <v>3</v>
      </c>
      <c r="AR131" s="14" t="str">
        <f t="shared" si="30"/>
        <v>神器低级材料</v>
      </c>
      <c r="AS131" s="14">
        <f t="shared" si="31"/>
        <v>45</v>
      </c>
      <c r="AT131" s="14" t="str">
        <f t="shared" si="32"/>
        <v>金币</v>
      </c>
      <c r="AU131" s="14">
        <f t="shared" si="33"/>
        <v>280</v>
      </c>
    </row>
    <row r="132" spans="37:47" ht="16.5" x14ac:dyDescent="0.2">
      <c r="AK132" s="64">
        <v>129</v>
      </c>
      <c r="AL132" s="14">
        <f t="shared" si="24"/>
        <v>9</v>
      </c>
      <c r="AM132" s="14">
        <f t="shared" si="25"/>
        <v>1</v>
      </c>
      <c r="AN132" s="14">
        <f t="shared" si="26"/>
        <v>1606011</v>
      </c>
      <c r="AO132" s="14">
        <f t="shared" si="27"/>
        <v>9</v>
      </c>
      <c r="AP132" s="14" t="str">
        <f t="shared" si="28"/>
        <v>神器3-1</v>
      </c>
      <c r="AQ132" s="14">
        <f t="shared" si="29"/>
        <v>3</v>
      </c>
      <c r="AR132" s="14" t="str">
        <f t="shared" si="30"/>
        <v>神器低级材料</v>
      </c>
      <c r="AS132" s="14">
        <f t="shared" si="31"/>
        <v>50</v>
      </c>
      <c r="AT132" s="14" t="str">
        <f t="shared" si="32"/>
        <v>金币</v>
      </c>
      <c r="AU132" s="14">
        <f t="shared" si="33"/>
        <v>320</v>
      </c>
    </row>
    <row r="133" spans="37:47" ht="16.5" x14ac:dyDescent="0.2">
      <c r="AK133" s="64">
        <v>130</v>
      </c>
      <c r="AL133" s="14">
        <f t="shared" ref="AL133:AL196" si="35">MATCH(AK133-1,$AH$4:$AH$46,1)</f>
        <v>9</v>
      </c>
      <c r="AM133" s="14">
        <f t="shared" ref="AM133:AM196" si="36">INDEX($AF$5:$AF$46,AL133)</f>
        <v>1</v>
      </c>
      <c r="AN133" s="14">
        <f t="shared" ref="AN133:AN196" si="37">INDEX($AD$5:$AD$46,AL133)</f>
        <v>1606011</v>
      </c>
      <c r="AO133" s="14">
        <f t="shared" ref="AO133:AO196" si="38">AK133-INDEX($AH$4:$AH$46,AL133)</f>
        <v>10</v>
      </c>
      <c r="AP133" s="14" t="str">
        <f t="shared" ref="AP133:AP196" si="39">INDEX($AE$5:$AE$46,AL133)</f>
        <v>神器3-1</v>
      </c>
      <c r="AQ133" s="14">
        <f t="shared" ref="AQ133:AQ196" si="40">INDEX($Q$4:$Q$24,AO133)</f>
        <v>5</v>
      </c>
      <c r="AR133" s="14" t="str">
        <f t="shared" ref="AR133:AR196" si="41">IF(AO133=1,"","神器低级材料")</f>
        <v>神器低级材料</v>
      </c>
      <c r="AS133" s="14">
        <f t="shared" ref="AS133:AS196" si="42">IF(AO133=1,"",INDEX($W$4:$Z$24,AO133,AM133))</f>
        <v>65</v>
      </c>
      <c r="AT133" s="14" t="str">
        <f t="shared" ref="AT133:AT196" si="43">IF(AO133=1,"","金币")</f>
        <v>金币</v>
      </c>
      <c r="AU133" s="14">
        <f t="shared" ref="AU133:AU196" si="44">IF(AO133=1,"",INDEX($F$14:$I$34,AO133,AM133))</f>
        <v>350</v>
      </c>
    </row>
    <row r="134" spans="37:47" ht="16.5" x14ac:dyDescent="0.2">
      <c r="AK134" s="64">
        <v>131</v>
      </c>
      <c r="AL134" s="14">
        <f t="shared" si="35"/>
        <v>9</v>
      </c>
      <c r="AM134" s="14">
        <f t="shared" si="36"/>
        <v>1</v>
      </c>
      <c r="AN134" s="14">
        <f t="shared" si="37"/>
        <v>1606011</v>
      </c>
      <c r="AO134" s="14">
        <f t="shared" si="38"/>
        <v>11</v>
      </c>
      <c r="AP134" s="14" t="str">
        <f t="shared" si="39"/>
        <v>神器3-1</v>
      </c>
      <c r="AQ134" s="14">
        <f t="shared" si="40"/>
        <v>5</v>
      </c>
      <c r="AR134" s="14" t="str">
        <f t="shared" si="41"/>
        <v>神器低级材料</v>
      </c>
      <c r="AS134" s="14">
        <f t="shared" si="42"/>
        <v>80</v>
      </c>
      <c r="AT134" s="14" t="str">
        <f t="shared" si="43"/>
        <v>金币</v>
      </c>
      <c r="AU134" s="14">
        <f t="shared" si="44"/>
        <v>250</v>
      </c>
    </row>
    <row r="135" spans="37:47" ht="16.5" x14ac:dyDescent="0.2">
      <c r="AK135" s="64">
        <v>132</v>
      </c>
      <c r="AL135" s="14">
        <f t="shared" si="35"/>
        <v>9</v>
      </c>
      <c r="AM135" s="14">
        <f t="shared" si="36"/>
        <v>1</v>
      </c>
      <c r="AN135" s="14">
        <f t="shared" si="37"/>
        <v>1606011</v>
      </c>
      <c r="AO135" s="14">
        <f t="shared" si="38"/>
        <v>12</v>
      </c>
      <c r="AP135" s="14" t="str">
        <f t="shared" si="39"/>
        <v>神器3-1</v>
      </c>
      <c r="AQ135" s="14">
        <f t="shared" si="40"/>
        <v>6</v>
      </c>
      <c r="AR135" s="14" t="str">
        <f t="shared" si="41"/>
        <v>神器低级材料</v>
      </c>
      <c r="AS135" s="14">
        <f t="shared" si="42"/>
        <v>90</v>
      </c>
      <c r="AT135" s="14" t="str">
        <f t="shared" si="43"/>
        <v>金币</v>
      </c>
      <c r="AU135" s="14">
        <f t="shared" si="44"/>
        <v>300</v>
      </c>
    </row>
    <row r="136" spans="37:47" ht="16.5" x14ac:dyDescent="0.2">
      <c r="AK136" s="64">
        <v>133</v>
      </c>
      <c r="AL136" s="14">
        <f t="shared" si="35"/>
        <v>9</v>
      </c>
      <c r="AM136" s="14">
        <f t="shared" si="36"/>
        <v>1</v>
      </c>
      <c r="AN136" s="14">
        <f t="shared" si="37"/>
        <v>1606011</v>
      </c>
      <c r="AO136" s="14">
        <f t="shared" si="38"/>
        <v>13</v>
      </c>
      <c r="AP136" s="14" t="str">
        <f t="shared" si="39"/>
        <v>神器3-1</v>
      </c>
      <c r="AQ136" s="14">
        <f t="shared" si="40"/>
        <v>7</v>
      </c>
      <c r="AR136" s="14" t="str">
        <f t="shared" si="41"/>
        <v>神器低级材料</v>
      </c>
      <c r="AS136" s="14">
        <f t="shared" si="42"/>
        <v>80</v>
      </c>
      <c r="AT136" s="14" t="str">
        <f t="shared" si="43"/>
        <v>金币</v>
      </c>
      <c r="AU136" s="14">
        <f t="shared" si="44"/>
        <v>350</v>
      </c>
    </row>
    <row r="137" spans="37:47" ht="16.5" x14ac:dyDescent="0.2">
      <c r="AK137" s="64">
        <v>134</v>
      </c>
      <c r="AL137" s="14">
        <f t="shared" si="35"/>
        <v>9</v>
      </c>
      <c r="AM137" s="14">
        <f t="shared" si="36"/>
        <v>1</v>
      </c>
      <c r="AN137" s="14">
        <f t="shared" si="37"/>
        <v>1606011</v>
      </c>
      <c r="AO137" s="14">
        <f t="shared" si="38"/>
        <v>14</v>
      </c>
      <c r="AP137" s="14" t="str">
        <f t="shared" si="39"/>
        <v>神器3-1</v>
      </c>
      <c r="AQ137" s="14">
        <f t="shared" si="40"/>
        <v>7</v>
      </c>
      <c r="AR137" s="14" t="str">
        <f t="shared" si="41"/>
        <v>神器低级材料</v>
      </c>
      <c r="AS137" s="14">
        <f t="shared" si="42"/>
        <v>95</v>
      </c>
      <c r="AT137" s="14" t="str">
        <f t="shared" si="43"/>
        <v>金币</v>
      </c>
      <c r="AU137" s="14">
        <f t="shared" si="44"/>
        <v>350</v>
      </c>
    </row>
    <row r="138" spans="37:47" ht="16.5" x14ac:dyDescent="0.2">
      <c r="AK138" s="64">
        <v>135</v>
      </c>
      <c r="AL138" s="14">
        <f t="shared" si="35"/>
        <v>9</v>
      </c>
      <c r="AM138" s="14">
        <f t="shared" si="36"/>
        <v>1</v>
      </c>
      <c r="AN138" s="14">
        <f t="shared" si="37"/>
        <v>1606011</v>
      </c>
      <c r="AO138" s="14">
        <f t="shared" si="38"/>
        <v>15</v>
      </c>
      <c r="AP138" s="14" t="str">
        <f t="shared" si="39"/>
        <v>神器3-1</v>
      </c>
      <c r="AQ138" s="14">
        <f t="shared" si="40"/>
        <v>7</v>
      </c>
      <c r="AR138" s="14" t="str">
        <f t="shared" si="41"/>
        <v>神器低级材料</v>
      </c>
      <c r="AS138" s="14">
        <f t="shared" si="42"/>
        <v>115</v>
      </c>
      <c r="AT138" s="14" t="str">
        <f t="shared" si="43"/>
        <v>金币</v>
      </c>
      <c r="AU138" s="14">
        <f t="shared" si="44"/>
        <v>400</v>
      </c>
    </row>
    <row r="139" spans="37:47" ht="16.5" x14ac:dyDescent="0.2">
      <c r="AK139" s="64">
        <v>136</v>
      </c>
      <c r="AL139" s="14">
        <f t="shared" si="35"/>
        <v>9</v>
      </c>
      <c r="AM139" s="14">
        <f t="shared" si="36"/>
        <v>1</v>
      </c>
      <c r="AN139" s="14">
        <f t="shared" si="37"/>
        <v>1606011</v>
      </c>
      <c r="AO139" s="14">
        <f t="shared" si="38"/>
        <v>16</v>
      </c>
      <c r="AP139" s="14" t="str">
        <f t="shared" si="39"/>
        <v>神器3-1</v>
      </c>
      <c r="AQ139" s="14">
        <f t="shared" si="40"/>
        <v>10</v>
      </c>
      <c r="AR139" s="14" t="str">
        <f t="shared" si="41"/>
        <v>神器低级材料</v>
      </c>
      <c r="AS139" s="14">
        <f t="shared" si="42"/>
        <v>130</v>
      </c>
      <c r="AT139" s="14" t="str">
        <f t="shared" si="43"/>
        <v>金币</v>
      </c>
      <c r="AU139" s="14">
        <f t="shared" si="44"/>
        <v>400</v>
      </c>
    </row>
    <row r="140" spans="37:47" ht="16.5" x14ac:dyDescent="0.2">
      <c r="AK140" s="64">
        <v>137</v>
      </c>
      <c r="AL140" s="14">
        <f t="shared" si="35"/>
        <v>9</v>
      </c>
      <c r="AM140" s="14">
        <f t="shared" si="36"/>
        <v>1</v>
      </c>
      <c r="AN140" s="14">
        <f t="shared" si="37"/>
        <v>1606011</v>
      </c>
      <c r="AO140" s="14">
        <f t="shared" si="38"/>
        <v>17</v>
      </c>
      <c r="AP140" s="14" t="str">
        <f t="shared" si="39"/>
        <v>神器3-1</v>
      </c>
      <c r="AQ140" s="14">
        <f t="shared" si="40"/>
        <v>10</v>
      </c>
      <c r="AR140" s="14" t="str">
        <f t="shared" si="41"/>
        <v>神器低级材料</v>
      </c>
      <c r="AS140" s="14">
        <f t="shared" si="42"/>
        <v>150</v>
      </c>
      <c r="AT140" s="14" t="str">
        <f t="shared" si="43"/>
        <v>金币</v>
      </c>
      <c r="AU140" s="14">
        <f t="shared" si="44"/>
        <v>400</v>
      </c>
    </row>
    <row r="141" spans="37:47" ht="16.5" x14ac:dyDescent="0.2">
      <c r="AK141" s="64">
        <v>138</v>
      </c>
      <c r="AL141" s="14">
        <f t="shared" si="35"/>
        <v>9</v>
      </c>
      <c r="AM141" s="14">
        <f t="shared" si="36"/>
        <v>1</v>
      </c>
      <c r="AN141" s="14">
        <f t="shared" si="37"/>
        <v>1606011</v>
      </c>
      <c r="AO141" s="14">
        <f t="shared" si="38"/>
        <v>18</v>
      </c>
      <c r="AP141" s="14" t="str">
        <f t="shared" si="39"/>
        <v>神器3-1</v>
      </c>
      <c r="AQ141" s="14">
        <f t="shared" si="40"/>
        <v>10</v>
      </c>
      <c r="AR141" s="14" t="str">
        <f t="shared" si="41"/>
        <v>神器低级材料</v>
      </c>
      <c r="AS141" s="14">
        <f t="shared" si="42"/>
        <v>170</v>
      </c>
      <c r="AT141" s="14" t="str">
        <f t="shared" si="43"/>
        <v>金币</v>
      </c>
      <c r="AU141" s="14">
        <f t="shared" si="44"/>
        <v>400</v>
      </c>
    </row>
    <row r="142" spans="37:47" ht="16.5" x14ac:dyDescent="0.2">
      <c r="AK142" s="64">
        <v>139</v>
      </c>
      <c r="AL142" s="14">
        <f t="shared" si="35"/>
        <v>9</v>
      </c>
      <c r="AM142" s="14">
        <f t="shared" si="36"/>
        <v>1</v>
      </c>
      <c r="AN142" s="14">
        <f t="shared" si="37"/>
        <v>1606011</v>
      </c>
      <c r="AO142" s="14">
        <f t="shared" si="38"/>
        <v>19</v>
      </c>
      <c r="AP142" s="14" t="str">
        <f t="shared" si="39"/>
        <v>神器3-1</v>
      </c>
      <c r="AQ142" s="14">
        <f t="shared" si="40"/>
        <v>15</v>
      </c>
      <c r="AR142" s="14" t="str">
        <f t="shared" si="41"/>
        <v>神器低级材料</v>
      </c>
      <c r="AS142" s="14">
        <f t="shared" si="42"/>
        <v>190</v>
      </c>
      <c r="AT142" s="14" t="str">
        <f t="shared" si="43"/>
        <v>金币</v>
      </c>
      <c r="AU142" s="14">
        <f t="shared" si="44"/>
        <v>500</v>
      </c>
    </row>
    <row r="143" spans="37:47" ht="16.5" x14ac:dyDescent="0.2">
      <c r="AK143" s="64">
        <v>140</v>
      </c>
      <c r="AL143" s="14">
        <f t="shared" si="35"/>
        <v>9</v>
      </c>
      <c r="AM143" s="14">
        <f t="shared" si="36"/>
        <v>1</v>
      </c>
      <c r="AN143" s="14">
        <f t="shared" si="37"/>
        <v>1606011</v>
      </c>
      <c r="AO143" s="14">
        <f t="shared" si="38"/>
        <v>20</v>
      </c>
      <c r="AP143" s="14" t="str">
        <f t="shared" si="39"/>
        <v>神器3-1</v>
      </c>
      <c r="AQ143" s="14">
        <f t="shared" si="40"/>
        <v>15</v>
      </c>
      <c r="AR143" s="14" t="str">
        <f t="shared" si="41"/>
        <v>神器低级材料</v>
      </c>
      <c r="AS143" s="14">
        <f t="shared" si="42"/>
        <v>210</v>
      </c>
      <c r="AT143" s="14" t="str">
        <f t="shared" si="43"/>
        <v>金币</v>
      </c>
      <c r="AU143" s="14">
        <f t="shared" si="44"/>
        <v>500</v>
      </c>
    </row>
    <row r="144" spans="37:47" ht="16.5" x14ac:dyDescent="0.2">
      <c r="AK144" s="64">
        <v>141</v>
      </c>
      <c r="AL144" s="14">
        <f t="shared" si="35"/>
        <v>9</v>
      </c>
      <c r="AM144" s="14">
        <f t="shared" si="36"/>
        <v>1</v>
      </c>
      <c r="AN144" s="14">
        <f t="shared" si="37"/>
        <v>1606011</v>
      </c>
      <c r="AO144" s="14">
        <f t="shared" si="38"/>
        <v>21</v>
      </c>
      <c r="AP144" s="14" t="str">
        <f t="shared" si="39"/>
        <v>神器3-1</v>
      </c>
      <c r="AQ144" s="14">
        <f t="shared" si="40"/>
        <v>15</v>
      </c>
      <c r="AR144" s="14" t="str">
        <f t="shared" si="41"/>
        <v>神器低级材料</v>
      </c>
      <c r="AS144" s="14">
        <f t="shared" si="42"/>
        <v>230</v>
      </c>
      <c r="AT144" s="14" t="str">
        <f t="shared" si="43"/>
        <v>金币</v>
      </c>
      <c r="AU144" s="14">
        <f t="shared" si="44"/>
        <v>700</v>
      </c>
    </row>
    <row r="145" spans="37:47" ht="16.5" x14ac:dyDescent="0.2">
      <c r="AK145" s="64">
        <v>142</v>
      </c>
      <c r="AL145" s="14">
        <f t="shared" si="35"/>
        <v>10</v>
      </c>
      <c r="AM145" s="14">
        <f t="shared" si="36"/>
        <v>2</v>
      </c>
      <c r="AN145" s="14">
        <f t="shared" si="37"/>
        <v>1606012</v>
      </c>
      <c r="AO145" s="14">
        <f t="shared" si="38"/>
        <v>1</v>
      </c>
      <c r="AP145" s="14" t="str">
        <f t="shared" si="39"/>
        <v>神器3-2</v>
      </c>
      <c r="AQ145" s="14">
        <f t="shared" si="40"/>
        <v>1</v>
      </c>
      <c r="AR145" s="14" t="str">
        <f t="shared" si="41"/>
        <v/>
      </c>
      <c r="AS145" s="14" t="str">
        <f t="shared" si="42"/>
        <v/>
      </c>
      <c r="AT145" s="14" t="str">
        <f t="shared" si="43"/>
        <v/>
      </c>
      <c r="AU145" s="14" t="str">
        <f t="shared" si="44"/>
        <v/>
      </c>
    </row>
    <row r="146" spans="37:47" ht="16.5" x14ac:dyDescent="0.2">
      <c r="AK146" s="64">
        <v>143</v>
      </c>
      <c r="AL146" s="14">
        <f t="shared" si="35"/>
        <v>10</v>
      </c>
      <c r="AM146" s="14">
        <f t="shared" si="36"/>
        <v>2</v>
      </c>
      <c r="AN146" s="14">
        <f t="shared" si="37"/>
        <v>1606012</v>
      </c>
      <c r="AO146" s="14">
        <f t="shared" si="38"/>
        <v>2</v>
      </c>
      <c r="AP146" s="14" t="str">
        <f t="shared" si="39"/>
        <v>神器3-2</v>
      </c>
      <c r="AQ146" s="14">
        <f t="shared" si="40"/>
        <v>1</v>
      </c>
      <c r="AR146" s="14" t="str">
        <f t="shared" si="41"/>
        <v>神器低级材料</v>
      </c>
      <c r="AS146" s="14">
        <f t="shared" si="42"/>
        <v>5</v>
      </c>
      <c r="AT146" s="14" t="str">
        <f t="shared" si="43"/>
        <v>金币</v>
      </c>
      <c r="AU146" s="14">
        <f t="shared" si="44"/>
        <v>255</v>
      </c>
    </row>
    <row r="147" spans="37:47" ht="16.5" x14ac:dyDescent="0.2">
      <c r="AK147" s="64">
        <v>144</v>
      </c>
      <c r="AL147" s="14">
        <f t="shared" si="35"/>
        <v>10</v>
      </c>
      <c r="AM147" s="14">
        <f t="shared" si="36"/>
        <v>2</v>
      </c>
      <c r="AN147" s="14">
        <f t="shared" si="37"/>
        <v>1606012</v>
      </c>
      <c r="AO147" s="14">
        <f t="shared" si="38"/>
        <v>3</v>
      </c>
      <c r="AP147" s="14" t="str">
        <f t="shared" si="39"/>
        <v>神器3-2</v>
      </c>
      <c r="AQ147" s="14">
        <f t="shared" si="40"/>
        <v>1</v>
      </c>
      <c r="AR147" s="14" t="str">
        <f t="shared" si="41"/>
        <v>神器低级材料</v>
      </c>
      <c r="AS147" s="14">
        <f t="shared" si="42"/>
        <v>50</v>
      </c>
      <c r="AT147" s="14" t="str">
        <f t="shared" si="43"/>
        <v>金币</v>
      </c>
      <c r="AU147" s="14">
        <f t="shared" si="44"/>
        <v>340</v>
      </c>
    </row>
    <row r="148" spans="37:47" ht="16.5" x14ac:dyDescent="0.2">
      <c r="AK148" s="64">
        <v>145</v>
      </c>
      <c r="AL148" s="14">
        <f t="shared" si="35"/>
        <v>10</v>
      </c>
      <c r="AM148" s="14">
        <f t="shared" si="36"/>
        <v>2</v>
      </c>
      <c r="AN148" s="14">
        <f t="shared" si="37"/>
        <v>1606012</v>
      </c>
      <c r="AO148" s="14">
        <f t="shared" si="38"/>
        <v>4</v>
      </c>
      <c r="AP148" s="14" t="str">
        <f t="shared" si="39"/>
        <v>神器3-2</v>
      </c>
      <c r="AQ148" s="14">
        <f t="shared" si="40"/>
        <v>2</v>
      </c>
      <c r="AR148" s="14" t="str">
        <f t="shared" si="41"/>
        <v>神器低级材料</v>
      </c>
      <c r="AS148" s="14">
        <f t="shared" si="42"/>
        <v>80</v>
      </c>
      <c r="AT148" s="14" t="str">
        <f t="shared" si="43"/>
        <v>金币</v>
      </c>
      <c r="AU148" s="14">
        <f t="shared" si="44"/>
        <v>420</v>
      </c>
    </row>
    <row r="149" spans="37:47" ht="16.5" x14ac:dyDescent="0.2">
      <c r="AK149" s="64">
        <v>146</v>
      </c>
      <c r="AL149" s="14">
        <f t="shared" si="35"/>
        <v>10</v>
      </c>
      <c r="AM149" s="14">
        <f t="shared" si="36"/>
        <v>2</v>
      </c>
      <c r="AN149" s="14">
        <f t="shared" si="37"/>
        <v>1606012</v>
      </c>
      <c r="AO149" s="14">
        <f t="shared" si="38"/>
        <v>5</v>
      </c>
      <c r="AP149" s="14" t="str">
        <f t="shared" si="39"/>
        <v>神器3-2</v>
      </c>
      <c r="AQ149" s="14">
        <f t="shared" si="40"/>
        <v>2</v>
      </c>
      <c r="AR149" s="14" t="str">
        <f t="shared" si="41"/>
        <v>神器低级材料</v>
      </c>
      <c r="AS149" s="14">
        <f t="shared" si="42"/>
        <v>75</v>
      </c>
      <c r="AT149" s="14" t="str">
        <f t="shared" si="43"/>
        <v>金币</v>
      </c>
      <c r="AU149" s="14">
        <f t="shared" si="44"/>
        <v>510</v>
      </c>
    </row>
    <row r="150" spans="37:47" ht="16.5" x14ac:dyDescent="0.2">
      <c r="AK150" s="64">
        <v>147</v>
      </c>
      <c r="AL150" s="14">
        <f t="shared" si="35"/>
        <v>10</v>
      </c>
      <c r="AM150" s="14">
        <f t="shared" si="36"/>
        <v>2</v>
      </c>
      <c r="AN150" s="14">
        <f t="shared" si="37"/>
        <v>1606012</v>
      </c>
      <c r="AO150" s="14">
        <f t="shared" si="38"/>
        <v>6</v>
      </c>
      <c r="AP150" s="14" t="str">
        <f t="shared" si="39"/>
        <v>神器3-2</v>
      </c>
      <c r="AQ150" s="14">
        <f t="shared" si="40"/>
        <v>2</v>
      </c>
      <c r="AR150" s="14" t="str">
        <f t="shared" si="41"/>
        <v>神器低级材料</v>
      </c>
      <c r="AS150" s="14">
        <f t="shared" si="42"/>
        <v>110</v>
      </c>
      <c r="AT150" s="14" t="str">
        <f t="shared" si="43"/>
        <v>金币</v>
      </c>
      <c r="AU150" s="14">
        <f t="shared" si="44"/>
        <v>680</v>
      </c>
    </row>
    <row r="151" spans="37:47" ht="16.5" x14ac:dyDescent="0.2">
      <c r="AK151" s="64">
        <v>148</v>
      </c>
      <c r="AL151" s="14">
        <f t="shared" si="35"/>
        <v>10</v>
      </c>
      <c r="AM151" s="14">
        <f t="shared" si="36"/>
        <v>2</v>
      </c>
      <c r="AN151" s="14">
        <f t="shared" si="37"/>
        <v>1606012</v>
      </c>
      <c r="AO151" s="14">
        <f t="shared" si="38"/>
        <v>7</v>
      </c>
      <c r="AP151" s="14" t="str">
        <f t="shared" si="39"/>
        <v>神器3-2</v>
      </c>
      <c r="AQ151" s="14">
        <f t="shared" si="40"/>
        <v>3</v>
      </c>
      <c r="AR151" s="14" t="str">
        <f t="shared" si="41"/>
        <v>神器低级材料</v>
      </c>
      <c r="AS151" s="14">
        <f t="shared" si="42"/>
        <v>120</v>
      </c>
      <c r="AT151" s="14" t="str">
        <f t="shared" si="43"/>
        <v>金币</v>
      </c>
      <c r="AU151" s="14">
        <f t="shared" si="44"/>
        <v>780</v>
      </c>
    </row>
    <row r="152" spans="37:47" ht="16.5" x14ac:dyDescent="0.2">
      <c r="AK152" s="64">
        <v>149</v>
      </c>
      <c r="AL152" s="14">
        <f t="shared" si="35"/>
        <v>10</v>
      </c>
      <c r="AM152" s="14">
        <f t="shared" si="36"/>
        <v>2</v>
      </c>
      <c r="AN152" s="14">
        <f t="shared" si="37"/>
        <v>1606012</v>
      </c>
      <c r="AO152" s="14">
        <f t="shared" si="38"/>
        <v>8</v>
      </c>
      <c r="AP152" s="14" t="str">
        <f t="shared" si="39"/>
        <v>神器3-2</v>
      </c>
      <c r="AQ152" s="14">
        <f t="shared" si="40"/>
        <v>3</v>
      </c>
      <c r="AR152" s="14" t="str">
        <f t="shared" si="41"/>
        <v>神器低级材料</v>
      </c>
      <c r="AS152" s="14">
        <f t="shared" si="42"/>
        <v>135</v>
      </c>
      <c r="AT152" s="14" t="str">
        <f t="shared" si="43"/>
        <v>金币</v>
      </c>
      <c r="AU152" s="14">
        <f t="shared" si="44"/>
        <v>880</v>
      </c>
    </row>
    <row r="153" spans="37:47" ht="16.5" x14ac:dyDescent="0.2">
      <c r="AK153" s="64">
        <v>150</v>
      </c>
      <c r="AL153" s="14">
        <f t="shared" si="35"/>
        <v>10</v>
      </c>
      <c r="AM153" s="14">
        <f t="shared" si="36"/>
        <v>2</v>
      </c>
      <c r="AN153" s="14">
        <f t="shared" si="37"/>
        <v>1606012</v>
      </c>
      <c r="AO153" s="14">
        <f t="shared" si="38"/>
        <v>9</v>
      </c>
      <c r="AP153" s="14" t="str">
        <f t="shared" si="39"/>
        <v>神器3-2</v>
      </c>
      <c r="AQ153" s="14">
        <f t="shared" si="40"/>
        <v>3</v>
      </c>
      <c r="AR153" s="14" t="str">
        <f t="shared" si="41"/>
        <v>神器低级材料</v>
      </c>
      <c r="AS153" s="14">
        <f t="shared" si="42"/>
        <v>160</v>
      </c>
      <c r="AT153" s="14" t="str">
        <f t="shared" si="43"/>
        <v>金币</v>
      </c>
      <c r="AU153" s="14">
        <f t="shared" si="44"/>
        <v>980</v>
      </c>
    </row>
    <row r="154" spans="37:47" ht="16.5" x14ac:dyDescent="0.2">
      <c r="AK154" s="64">
        <v>151</v>
      </c>
      <c r="AL154" s="14">
        <f t="shared" si="35"/>
        <v>10</v>
      </c>
      <c r="AM154" s="14">
        <f t="shared" si="36"/>
        <v>2</v>
      </c>
      <c r="AN154" s="14">
        <f t="shared" si="37"/>
        <v>1606012</v>
      </c>
      <c r="AO154" s="14">
        <f t="shared" si="38"/>
        <v>10</v>
      </c>
      <c r="AP154" s="14" t="str">
        <f t="shared" si="39"/>
        <v>神器3-2</v>
      </c>
      <c r="AQ154" s="14">
        <f t="shared" si="40"/>
        <v>5</v>
      </c>
      <c r="AR154" s="14" t="str">
        <f t="shared" si="41"/>
        <v>神器低级材料</v>
      </c>
      <c r="AS154" s="14">
        <f t="shared" si="42"/>
        <v>205</v>
      </c>
      <c r="AT154" s="14" t="str">
        <f t="shared" si="43"/>
        <v>金币</v>
      </c>
      <c r="AU154" s="14">
        <f t="shared" si="44"/>
        <v>1150</v>
      </c>
    </row>
    <row r="155" spans="37:47" ht="16.5" x14ac:dyDescent="0.2">
      <c r="AK155" s="64">
        <v>152</v>
      </c>
      <c r="AL155" s="14">
        <f t="shared" si="35"/>
        <v>10</v>
      </c>
      <c r="AM155" s="14">
        <f t="shared" si="36"/>
        <v>2</v>
      </c>
      <c r="AN155" s="14">
        <f t="shared" si="37"/>
        <v>1606012</v>
      </c>
      <c r="AO155" s="14">
        <f t="shared" si="38"/>
        <v>11</v>
      </c>
      <c r="AP155" s="14" t="str">
        <f t="shared" si="39"/>
        <v>神器3-2</v>
      </c>
      <c r="AQ155" s="14">
        <f t="shared" si="40"/>
        <v>5</v>
      </c>
      <c r="AR155" s="14" t="str">
        <f t="shared" si="41"/>
        <v>神器低级材料</v>
      </c>
      <c r="AS155" s="14">
        <f t="shared" si="42"/>
        <v>245</v>
      </c>
      <c r="AT155" s="14" t="str">
        <f t="shared" si="43"/>
        <v>金币</v>
      </c>
      <c r="AU155" s="14">
        <f t="shared" si="44"/>
        <v>750</v>
      </c>
    </row>
    <row r="156" spans="37:47" ht="16.5" x14ac:dyDescent="0.2">
      <c r="AK156" s="64">
        <v>153</v>
      </c>
      <c r="AL156" s="14">
        <f t="shared" si="35"/>
        <v>10</v>
      </c>
      <c r="AM156" s="14">
        <f t="shared" si="36"/>
        <v>2</v>
      </c>
      <c r="AN156" s="14">
        <f t="shared" si="37"/>
        <v>1606012</v>
      </c>
      <c r="AO156" s="14">
        <f t="shared" si="38"/>
        <v>12</v>
      </c>
      <c r="AP156" s="14" t="str">
        <f t="shared" si="39"/>
        <v>神器3-2</v>
      </c>
      <c r="AQ156" s="14">
        <f t="shared" si="40"/>
        <v>6</v>
      </c>
      <c r="AR156" s="14" t="str">
        <f t="shared" si="41"/>
        <v>神器低级材料</v>
      </c>
      <c r="AS156" s="14">
        <f t="shared" si="42"/>
        <v>280</v>
      </c>
      <c r="AT156" s="14" t="str">
        <f t="shared" si="43"/>
        <v>金币</v>
      </c>
      <c r="AU156" s="14">
        <f t="shared" si="44"/>
        <v>900</v>
      </c>
    </row>
    <row r="157" spans="37:47" ht="16.5" x14ac:dyDescent="0.2">
      <c r="AK157" s="64">
        <v>154</v>
      </c>
      <c r="AL157" s="14">
        <f t="shared" si="35"/>
        <v>10</v>
      </c>
      <c r="AM157" s="14">
        <f t="shared" si="36"/>
        <v>2</v>
      </c>
      <c r="AN157" s="14">
        <f t="shared" si="37"/>
        <v>1606012</v>
      </c>
      <c r="AO157" s="14">
        <f t="shared" si="38"/>
        <v>13</v>
      </c>
      <c r="AP157" s="14" t="str">
        <f t="shared" si="39"/>
        <v>神器3-2</v>
      </c>
      <c r="AQ157" s="14">
        <f t="shared" si="40"/>
        <v>7</v>
      </c>
      <c r="AR157" s="14" t="str">
        <f t="shared" si="41"/>
        <v>神器低级材料</v>
      </c>
      <c r="AS157" s="14">
        <f t="shared" si="42"/>
        <v>250</v>
      </c>
      <c r="AT157" s="14" t="str">
        <f t="shared" si="43"/>
        <v>金币</v>
      </c>
      <c r="AU157" s="14">
        <f t="shared" si="44"/>
        <v>1050</v>
      </c>
    </row>
    <row r="158" spans="37:47" ht="16.5" x14ac:dyDescent="0.2">
      <c r="AK158" s="64">
        <v>155</v>
      </c>
      <c r="AL158" s="14">
        <f t="shared" si="35"/>
        <v>10</v>
      </c>
      <c r="AM158" s="14">
        <f t="shared" si="36"/>
        <v>2</v>
      </c>
      <c r="AN158" s="14">
        <f t="shared" si="37"/>
        <v>1606012</v>
      </c>
      <c r="AO158" s="14">
        <f t="shared" si="38"/>
        <v>14</v>
      </c>
      <c r="AP158" s="14" t="str">
        <f t="shared" si="39"/>
        <v>神器3-2</v>
      </c>
      <c r="AQ158" s="14">
        <f t="shared" si="40"/>
        <v>7</v>
      </c>
      <c r="AR158" s="14" t="str">
        <f t="shared" si="41"/>
        <v>神器低级材料</v>
      </c>
      <c r="AS158" s="14">
        <f t="shared" si="42"/>
        <v>285</v>
      </c>
      <c r="AT158" s="14" t="str">
        <f t="shared" si="43"/>
        <v>金币</v>
      </c>
      <c r="AU158" s="14">
        <f t="shared" si="44"/>
        <v>1150</v>
      </c>
    </row>
    <row r="159" spans="37:47" ht="16.5" x14ac:dyDescent="0.2">
      <c r="AK159" s="64">
        <v>156</v>
      </c>
      <c r="AL159" s="14">
        <f t="shared" si="35"/>
        <v>10</v>
      </c>
      <c r="AM159" s="14">
        <f t="shared" si="36"/>
        <v>2</v>
      </c>
      <c r="AN159" s="14">
        <f t="shared" si="37"/>
        <v>1606012</v>
      </c>
      <c r="AO159" s="14">
        <f t="shared" si="38"/>
        <v>15</v>
      </c>
      <c r="AP159" s="14" t="str">
        <f t="shared" si="39"/>
        <v>神器3-2</v>
      </c>
      <c r="AQ159" s="14">
        <f t="shared" si="40"/>
        <v>7</v>
      </c>
      <c r="AR159" s="14" t="str">
        <f t="shared" si="41"/>
        <v>神器低级材料</v>
      </c>
      <c r="AS159" s="14">
        <f t="shared" si="42"/>
        <v>345</v>
      </c>
      <c r="AT159" s="14" t="str">
        <f t="shared" si="43"/>
        <v>金币</v>
      </c>
      <c r="AU159" s="14">
        <f t="shared" si="44"/>
        <v>1300</v>
      </c>
    </row>
    <row r="160" spans="37:47" ht="16.5" x14ac:dyDescent="0.2">
      <c r="AK160" s="64">
        <v>157</v>
      </c>
      <c r="AL160" s="14">
        <f t="shared" si="35"/>
        <v>10</v>
      </c>
      <c r="AM160" s="14">
        <f t="shared" si="36"/>
        <v>2</v>
      </c>
      <c r="AN160" s="14">
        <f t="shared" si="37"/>
        <v>1606012</v>
      </c>
      <c r="AO160" s="14">
        <f t="shared" si="38"/>
        <v>16</v>
      </c>
      <c r="AP160" s="14" t="str">
        <f t="shared" si="39"/>
        <v>神器3-2</v>
      </c>
      <c r="AQ160" s="14">
        <f t="shared" si="40"/>
        <v>10</v>
      </c>
      <c r="AR160" s="14" t="str">
        <f t="shared" si="41"/>
        <v>神器低级材料</v>
      </c>
      <c r="AS160" s="14">
        <f t="shared" si="42"/>
        <v>400</v>
      </c>
      <c r="AT160" s="14" t="str">
        <f t="shared" si="43"/>
        <v>金币</v>
      </c>
      <c r="AU160" s="14">
        <f t="shared" si="44"/>
        <v>1200</v>
      </c>
    </row>
    <row r="161" spans="37:47" ht="16.5" x14ac:dyDescent="0.2">
      <c r="AK161" s="64">
        <v>158</v>
      </c>
      <c r="AL161" s="14">
        <f t="shared" si="35"/>
        <v>10</v>
      </c>
      <c r="AM161" s="14">
        <f t="shared" si="36"/>
        <v>2</v>
      </c>
      <c r="AN161" s="14">
        <f t="shared" si="37"/>
        <v>1606012</v>
      </c>
      <c r="AO161" s="14">
        <f t="shared" si="38"/>
        <v>17</v>
      </c>
      <c r="AP161" s="14" t="str">
        <f t="shared" si="39"/>
        <v>神器3-2</v>
      </c>
      <c r="AQ161" s="14">
        <f t="shared" si="40"/>
        <v>10</v>
      </c>
      <c r="AR161" s="14" t="str">
        <f t="shared" si="41"/>
        <v>神器低级材料</v>
      </c>
      <c r="AS161" s="14">
        <f t="shared" si="42"/>
        <v>460</v>
      </c>
      <c r="AT161" s="14" t="str">
        <f t="shared" si="43"/>
        <v>金币</v>
      </c>
      <c r="AU161" s="14">
        <f t="shared" si="44"/>
        <v>1300</v>
      </c>
    </row>
    <row r="162" spans="37:47" ht="16.5" x14ac:dyDescent="0.2">
      <c r="AK162" s="64">
        <v>159</v>
      </c>
      <c r="AL162" s="14">
        <f t="shared" si="35"/>
        <v>10</v>
      </c>
      <c r="AM162" s="14">
        <f t="shared" si="36"/>
        <v>2</v>
      </c>
      <c r="AN162" s="14">
        <f t="shared" si="37"/>
        <v>1606012</v>
      </c>
      <c r="AO162" s="14">
        <f t="shared" si="38"/>
        <v>18</v>
      </c>
      <c r="AP162" s="14" t="str">
        <f t="shared" si="39"/>
        <v>神器3-2</v>
      </c>
      <c r="AQ162" s="14">
        <f t="shared" si="40"/>
        <v>10</v>
      </c>
      <c r="AR162" s="14" t="str">
        <f t="shared" si="41"/>
        <v>神器低级材料</v>
      </c>
      <c r="AS162" s="14">
        <f t="shared" si="42"/>
        <v>515</v>
      </c>
      <c r="AT162" s="14" t="str">
        <f t="shared" si="43"/>
        <v>金币</v>
      </c>
      <c r="AU162" s="14">
        <f t="shared" si="44"/>
        <v>1400</v>
      </c>
    </row>
    <row r="163" spans="37:47" ht="16.5" x14ac:dyDescent="0.2">
      <c r="AK163" s="64">
        <v>160</v>
      </c>
      <c r="AL163" s="14">
        <f t="shared" si="35"/>
        <v>10</v>
      </c>
      <c r="AM163" s="14">
        <f t="shared" si="36"/>
        <v>2</v>
      </c>
      <c r="AN163" s="14">
        <f t="shared" si="37"/>
        <v>1606012</v>
      </c>
      <c r="AO163" s="14">
        <f t="shared" si="38"/>
        <v>19</v>
      </c>
      <c r="AP163" s="14" t="str">
        <f t="shared" si="39"/>
        <v>神器3-2</v>
      </c>
      <c r="AQ163" s="14">
        <f t="shared" si="40"/>
        <v>15</v>
      </c>
      <c r="AR163" s="14" t="str">
        <f t="shared" si="41"/>
        <v>神器低级材料</v>
      </c>
      <c r="AS163" s="14">
        <f t="shared" si="42"/>
        <v>575</v>
      </c>
      <c r="AT163" s="14" t="str">
        <f t="shared" si="43"/>
        <v>金币</v>
      </c>
      <c r="AU163" s="14">
        <f t="shared" si="44"/>
        <v>1500</v>
      </c>
    </row>
    <row r="164" spans="37:47" ht="16.5" x14ac:dyDescent="0.2">
      <c r="AK164" s="64">
        <v>161</v>
      </c>
      <c r="AL164" s="14">
        <f t="shared" si="35"/>
        <v>10</v>
      </c>
      <c r="AM164" s="14">
        <f t="shared" si="36"/>
        <v>2</v>
      </c>
      <c r="AN164" s="14">
        <f t="shared" si="37"/>
        <v>1606012</v>
      </c>
      <c r="AO164" s="14">
        <f t="shared" si="38"/>
        <v>20</v>
      </c>
      <c r="AP164" s="14" t="str">
        <f t="shared" si="39"/>
        <v>神器3-2</v>
      </c>
      <c r="AQ164" s="14">
        <f t="shared" si="40"/>
        <v>15</v>
      </c>
      <c r="AR164" s="14" t="str">
        <f t="shared" si="41"/>
        <v>神器低级材料</v>
      </c>
      <c r="AS164" s="14">
        <f t="shared" si="42"/>
        <v>630</v>
      </c>
      <c r="AT164" s="14" t="str">
        <f t="shared" si="43"/>
        <v>金币</v>
      </c>
      <c r="AU164" s="14">
        <f t="shared" si="44"/>
        <v>1700</v>
      </c>
    </row>
    <row r="165" spans="37:47" ht="16.5" x14ac:dyDescent="0.2">
      <c r="AK165" s="64">
        <v>162</v>
      </c>
      <c r="AL165" s="14">
        <f t="shared" si="35"/>
        <v>10</v>
      </c>
      <c r="AM165" s="14">
        <f t="shared" si="36"/>
        <v>2</v>
      </c>
      <c r="AN165" s="14">
        <f t="shared" si="37"/>
        <v>1606012</v>
      </c>
      <c r="AO165" s="14">
        <f t="shared" si="38"/>
        <v>21</v>
      </c>
      <c r="AP165" s="14" t="str">
        <f t="shared" si="39"/>
        <v>神器3-2</v>
      </c>
      <c r="AQ165" s="14">
        <f t="shared" si="40"/>
        <v>15</v>
      </c>
      <c r="AR165" s="14" t="str">
        <f t="shared" si="41"/>
        <v>神器低级材料</v>
      </c>
      <c r="AS165" s="14">
        <f t="shared" si="42"/>
        <v>690</v>
      </c>
      <c r="AT165" s="14" t="str">
        <f t="shared" si="43"/>
        <v>金币</v>
      </c>
      <c r="AU165" s="14">
        <f t="shared" si="44"/>
        <v>2200</v>
      </c>
    </row>
    <row r="166" spans="37:47" ht="16.5" x14ac:dyDescent="0.2">
      <c r="AK166" s="64">
        <v>163</v>
      </c>
      <c r="AL166" s="14">
        <f t="shared" si="35"/>
        <v>11</v>
      </c>
      <c r="AM166" s="14">
        <f t="shared" si="36"/>
        <v>2</v>
      </c>
      <c r="AN166" s="14">
        <f t="shared" si="37"/>
        <v>1606013</v>
      </c>
      <c r="AO166" s="14">
        <f t="shared" si="38"/>
        <v>1</v>
      </c>
      <c r="AP166" s="14" t="str">
        <f t="shared" si="39"/>
        <v>神器3-3</v>
      </c>
      <c r="AQ166" s="14">
        <f t="shared" si="40"/>
        <v>1</v>
      </c>
      <c r="AR166" s="14" t="str">
        <f t="shared" si="41"/>
        <v/>
      </c>
      <c r="AS166" s="14" t="str">
        <f t="shared" si="42"/>
        <v/>
      </c>
      <c r="AT166" s="14" t="str">
        <f t="shared" si="43"/>
        <v/>
      </c>
      <c r="AU166" s="14" t="str">
        <f t="shared" si="44"/>
        <v/>
      </c>
    </row>
    <row r="167" spans="37:47" ht="16.5" x14ac:dyDescent="0.2">
      <c r="AK167" s="64">
        <v>164</v>
      </c>
      <c r="AL167" s="14">
        <f t="shared" si="35"/>
        <v>11</v>
      </c>
      <c r="AM167" s="14">
        <f t="shared" si="36"/>
        <v>2</v>
      </c>
      <c r="AN167" s="14">
        <f t="shared" si="37"/>
        <v>1606013</v>
      </c>
      <c r="AO167" s="14">
        <f t="shared" si="38"/>
        <v>2</v>
      </c>
      <c r="AP167" s="14" t="str">
        <f t="shared" si="39"/>
        <v>神器3-3</v>
      </c>
      <c r="AQ167" s="14">
        <f t="shared" si="40"/>
        <v>1</v>
      </c>
      <c r="AR167" s="14" t="str">
        <f t="shared" si="41"/>
        <v>神器低级材料</v>
      </c>
      <c r="AS167" s="14">
        <f t="shared" si="42"/>
        <v>5</v>
      </c>
      <c r="AT167" s="14" t="str">
        <f t="shared" si="43"/>
        <v>金币</v>
      </c>
      <c r="AU167" s="14">
        <f t="shared" si="44"/>
        <v>255</v>
      </c>
    </row>
    <row r="168" spans="37:47" ht="16.5" x14ac:dyDescent="0.2">
      <c r="AK168" s="64">
        <v>165</v>
      </c>
      <c r="AL168" s="14">
        <f t="shared" si="35"/>
        <v>11</v>
      </c>
      <c r="AM168" s="14">
        <f t="shared" si="36"/>
        <v>2</v>
      </c>
      <c r="AN168" s="14">
        <f t="shared" si="37"/>
        <v>1606013</v>
      </c>
      <c r="AO168" s="14">
        <f t="shared" si="38"/>
        <v>3</v>
      </c>
      <c r="AP168" s="14" t="str">
        <f t="shared" si="39"/>
        <v>神器3-3</v>
      </c>
      <c r="AQ168" s="14">
        <f t="shared" si="40"/>
        <v>1</v>
      </c>
      <c r="AR168" s="14" t="str">
        <f t="shared" si="41"/>
        <v>神器低级材料</v>
      </c>
      <c r="AS168" s="14">
        <f t="shared" si="42"/>
        <v>50</v>
      </c>
      <c r="AT168" s="14" t="str">
        <f t="shared" si="43"/>
        <v>金币</v>
      </c>
      <c r="AU168" s="14">
        <f t="shared" si="44"/>
        <v>340</v>
      </c>
    </row>
    <row r="169" spans="37:47" ht="16.5" x14ac:dyDescent="0.2">
      <c r="AK169" s="64">
        <v>166</v>
      </c>
      <c r="AL169" s="14">
        <f t="shared" si="35"/>
        <v>11</v>
      </c>
      <c r="AM169" s="14">
        <f t="shared" si="36"/>
        <v>2</v>
      </c>
      <c r="AN169" s="14">
        <f t="shared" si="37"/>
        <v>1606013</v>
      </c>
      <c r="AO169" s="14">
        <f t="shared" si="38"/>
        <v>4</v>
      </c>
      <c r="AP169" s="14" t="str">
        <f t="shared" si="39"/>
        <v>神器3-3</v>
      </c>
      <c r="AQ169" s="14">
        <f t="shared" si="40"/>
        <v>2</v>
      </c>
      <c r="AR169" s="14" t="str">
        <f t="shared" si="41"/>
        <v>神器低级材料</v>
      </c>
      <c r="AS169" s="14">
        <f t="shared" si="42"/>
        <v>80</v>
      </c>
      <c r="AT169" s="14" t="str">
        <f t="shared" si="43"/>
        <v>金币</v>
      </c>
      <c r="AU169" s="14">
        <f t="shared" si="44"/>
        <v>420</v>
      </c>
    </row>
    <row r="170" spans="37:47" ht="16.5" x14ac:dyDescent="0.2">
      <c r="AK170" s="64">
        <v>167</v>
      </c>
      <c r="AL170" s="14">
        <f t="shared" si="35"/>
        <v>11</v>
      </c>
      <c r="AM170" s="14">
        <f t="shared" si="36"/>
        <v>2</v>
      </c>
      <c r="AN170" s="14">
        <f t="shared" si="37"/>
        <v>1606013</v>
      </c>
      <c r="AO170" s="14">
        <f t="shared" si="38"/>
        <v>5</v>
      </c>
      <c r="AP170" s="14" t="str">
        <f t="shared" si="39"/>
        <v>神器3-3</v>
      </c>
      <c r="AQ170" s="14">
        <f t="shared" si="40"/>
        <v>2</v>
      </c>
      <c r="AR170" s="14" t="str">
        <f t="shared" si="41"/>
        <v>神器低级材料</v>
      </c>
      <c r="AS170" s="14">
        <f t="shared" si="42"/>
        <v>75</v>
      </c>
      <c r="AT170" s="14" t="str">
        <f t="shared" si="43"/>
        <v>金币</v>
      </c>
      <c r="AU170" s="14">
        <f t="shared" si="44"/>
        <v>510</v>
      </c>
    </row>
    <row r="171" spans="37:47" ht="16.5" x14ac:dyDescent="0.2">
      <c r="AK171" s="64">
        <v>168</v>
      </c>
      <c r="AL171" s="14">
        <f t="shared" si="35"/>
        <v>11</v>
      </c>
      <c r="AM171" s="14">
        <f t="shared" si="36"/>
        <v>2</v>
      </c>
      <c r="AN171" s="14">
        <f t="shared" si="37"/>
        <v>1606013</v>
      </c>
      <c r="AO171" s="14">
        <f t="shared" si="38"/>
        <v>6</v>
      </c>
      <c r="AP171" s="14" t="str">
        <f t="shared" si="39"/>
        <v>神器3-3</v>
      </c>
      <c r="AQ171" s="14">
        <f t="shared" si="40"/>
        <v>2</v>
      </c>
      <c r="AR171" s="14" t="str">
        <f t="shared" si="41"/>
        <v>神器低级材料</v>
      </c>
      <c r="AS171" s="14">
        <f t="shared" si="42"/>
        <v>110</v>
      </c>
      <c r="AT171" s="14" t="str">
        <f t="shared" si="43"/>
        <v>金币</v>
      </c>
      <c r="AU171" s="14">
        <f t="shared" si="44"/>
        <v>680</v>
      </c>
    </row>
    <row r="172" spans="37:47" ht="16.5" x14ac:dyDescent="0.2">
      <c r="AK172" s="64">
        <v>169</v>
      </c>
      <c r="AL172" s="14">
        <f t="shared" si="35"/>
        <v>11</v>
      </c>
      <c r="AM172" s="14">
        <f t="shared" si="36"/>
        <v>2</v>
      </c>
      <c r="AN172" s="14">
        <f t="shared" si="37"/>
        <v>1606013</v>
      </c>
      <c r="AO172" s="14">
        <f t="shared" si="38"/>
        <v>7</v>
      </c>
      <c r="AP172" s="14" t="str">
        <f t="shared" si="39"/>
        <v>神器3-3</v>
      </c>
      <c r="AQ172" s="14">
        <f t="shared" si="40"/>
        <v>3</v>
      </c>
      <c r="AR172" s="14" t="str">
        <f t="shared" si="41"/>
        <v>神器低级材料</v>
      </c>
      <c r="AS172" s="14">
        <f t="shared" si="42"/>
        <v>120</v>
      </c>
      <c r="AT172" s="14" t="str">
        <f t="shared" si="43"/>
        <v>金币</v>
      </c>
      <c r="AU172" s="14">
        <f t="shared" si="44"/>
        <v>780</v>
      </c>
    </row>
    <row r="173" spans="37:47" ht="16.5" x14ac:dyDescent="0.2">
      <c r="AK173" s="64">
        <v>170</v>
      </c>
      <c r="AL173" s="14">
        <f t="shared" si="35"/>
        <v>11</v>
      </c>
      <c r="AM173" s="14">
        <f t="shared" si="36"/>
        <v>2</v>
      </c>
      <c r="AN173" s="14">
        <f t="shared" si="37"/>
        <v>1606013</v>
      </c>
      <c r="AO173" s="14">
        <f t="shared" si="38"/>
        <v>8</v>
      </c>
      <c r="AP173" s="14" t="str">
        <f t="shared" si="39"/>
        <v>神器3-3</v>
      </c>
      <c r="AQ173" s="14">
        <f t="shared" si="40"/>
        <v>3</v>
      </c>
      <c r="AR173" s="14" t="str">
        <f t="shared" si="41"/>
        <v>神器低级材料</v>
      </c>
      <c r="AS173" s="14">
        <f t="shared" si="42"/>
        <v>135</v>
      </c>
      <c r="AT173" s="14" t="str">
        <f t="shared" si="43"/>
        <v>金币</v>
      </c>
      <c r="AU173" s="14">
        <f t="shared" si="44"/>
        <v>880</v>
      </c>
    </row>
    <row r="174" spans="37:47" ht="16.5" x14ac:dyDescent="0.2">
      <c r="AK174" s="64">
        <v>171</v>
      </c>
      <c r="AL174" s="14">
        <f t="shared" si="35"/>
        <v>11</v>
      </c>
      <c r="AM174" s="14">
        <f t="shared" si="36"/>
        <v>2</v>
      </c>
      <c r="AN174" s="14">
        <f t="shared" si="37"/>
        <v>1606013</v>
      </c>
      <c r="AO174" s="14">
        <f t="shared" si="38"/>
        <v>9</v>
      </c>
      <c r="AP174" s="14" t="str">
        <f t="shared" si="39"/>
        <v>神器3-3</v>
      </c>
      <c r="AQ174" s="14">
        <f t="shared" si="40"/>
        <v>3</v>
      </c>
      <c r="AR174" s="14" t="str">
        <f t="shared" si="41"/>
        <v>神器低级材料</v>
      </c>
      <c r="AS174" s="14">
        <f t="shared" si="42"/>
        <v>160</v>
      </c>
      <c r="AT174" s="14" t="str">
        <f t="shared" si="43"/>
        <v>金币</v>
      </c>
      <c r="AU174" s="14">
        <f t="shared" si="44"/>
        <v>980</v>
      </c>
    </row>
    <row r="175" spans="37:47" ht="16.5" x14ac:dyDescent="0.2">
      <c r="AK175" s="64">
        <v>172</v>
      </c>
      <c r="AL175" s="14">
        <f t="shared" si="35"/>
        <v>11</v>
      </c>
      <c r="AM175" s="14">
        <f t="shared" si="36"/>
        <v>2</v>
      </c>
      <c r="AN175" s="14">
        <f t="shared" si="37"/>
        <v>1606013</v>
      </c>
      <c r="AO175" s="14">
        <f t="shared" si="38"/>
        <v>10</v>
      </c>
      <c r="AP175" s="14" t="str">
        <f t="shared" si="39"/>
        <v>神器3-3</v>
      </c>
      <c r="AQ175" s="14">
        <f t="shared" si="40"/>
        <v>5</v>
      </c>
      <c r="AR175" s="14" t="str">
        <f t="shared" si="41"/>
        <v>神器低级材料</v>
      </c>
      <c r="AS175" s="14">
        <f t="shared" si="42"/>
        <v>205</v>
      </c>
      <c r="AT175" s="14" t="str">
        <f t="shared" si="43"/>
        <v>金币</v>
      </c>
      <c r="AU175" s="14">
        <f t="shared" si="44"/>
        <v>1150</v>
      </c>
    </row>
    <row r="176" spans="37:47" ht="16.5" x14ac:dyDescent="0.2">
      <c r="AK176" s="64">
        <v>173</v>
      </c>
      <c r="AL176" s="14">
        <f t="shared" si="35"/>
        <v>11</v>
      </c>
      <c r="AM176" s="14">
        <f t="shared" si="36"/>
        <v>2</v>
      </c>
      <c r="AN176" s="14">
        <f t="shared" si="37"/>
        <v>1606013</v>
      </c>
      <c r="AO176" s="14">
        <f t="shared" si="38"/>
        <v>11</v>
      </c>
      <c r="AP176" s="14" t="str">
        <f t="shared" si="39"/>
        <v>神器3-3</v>
      </c>
      <c r="AQ176" s="14">
        <f t="shared" si="40"/>
        <v>5</v>
      </c>
      <c r="AR176" s="14" t="str">
        <f t="shared" si="41"/>
        <v>神器低级材料</v>
      </c>
      <c r="AS176" s="14">
        <f t="shared" si="42"/>
        <v>245</v>
      </c>
      <c r="AT176" s="14" t="str">
        <f t="shared" si="43"/>
        <v>金币</v>
      </c>
      <c r="AU176" s="14">
        <f t="shared" si="44"/>
        <v>750</v>
      </c>
    </row>
    <row r="177" spans="37:47" ht="16.5" x14ac:dyDescent="0.2">
      <c r="AK177" s="64">
        <v>174</v>
      </c>
      <c r="AL177" s="14">
        <f t="shared" si="35"/>
        <v>11</v>
      </c>
      <c r="AM177" s="14">
        <f t="shared" si="36"/>
        <v>2</v>
      </c>
      <c r="AN177" s="14">
        <f t="shared" si="37"/>
        <v>1606013</v>
      </c>
      <c r="AO177" s="14">
        <f t="shared" si="38"/>
        <v>12</v>
      </c>
      <c r="AP177" s="14" t="str">
        <f t="shared" si="39"/>
        <v>神器3-3</v>
      </c>
      <c r="AQ177" s="14">
        <f t="shared" si="40"/>
        <v>6</v>
      </c>
      <c r="AR177" s="14" t="str">
        <f t="shared" si="41"/>
        <v>神器低级材料</v>
      </c>
      <c r="AS177" s="14">
        <f t="shared" si="42"/>
        <v>280</v>
      </c>
      <c r="AT177" s="14" t="str">
        <f t="shared" si="43"/>
        <v>金币</v>
      </c>
      <c r="AU177" s="14">
        <f t="shared" si="44"/>
        <v>900</v>
      </c>
    </row>
    <row r="178" spans="37:47" ht="16.5" x14ac:dyDescent="0.2">
      <c r="AK178" s="64">
        <v>175</v>
      </c>
      <c r="AL178" s="14">
        <f t="shared" si="35"/>
        <v>11</v>
      </c>
      <c r="AM178" s="14">
        <f t="shared" si="36"/>
        <v>2</v>
      </c>
      <c r="AN178" s="14">
        <f t="shared" si="37"/>
        <v>1606013</v>
      </c>
      <c r="AO178" s="14">
        <f t="shared" si="38"/>
        <v>13</v>
      </c>
      <c r="AP178" s="14" t="str">
        <f t="shared" si="39"/>
        <v>神器3-3</v>
      </c>
      <c r="AQ178" s="14">
        <f t="shared" si="40"/>
        <v>7</v>
      </c>
      <c r="AR178" s="14" t="str">
        <f t="shared" si="41"/>
        <v>神器低级材料</v>
      </c>
      <c r="AS178" s="14">
        <f t="shared" si="42"/>
        <v>250</v>
      </c>
      <c r="AT178" s="14" t="str">
        <f t="shared" si="43"/>
        <v>金币</v>
      </c>
      <c r="AU178" s="14">
        <f t="shared" si="44"/>
        <v>1050</v>
      </c>
    </row>
    <row r="179" spans="37:47" ht="16.5" x14ac:dyDescent="0.2">
      <c r="AK179" s="64">
        <v>176</v>
      </c>
      <c r="AL179" s="14">
        <f t="shared" si="35"/>
        <v>11</v>
      </c>
      <c r="AM179" s="14">
        <f t="shared" si="36"/>
        <v>2</v>
      </c>
      <c r="AN179" s="14">
        <f t="shared" si="37"/>
        <v>1606013</v>
      </c>
      <c r="AO179" s="14">
        <f t="shared" si="38"/>
        <v>14</v>
      </c>
      <c r="AP179" s="14" t="str">
        <f t="shared" si="39"/>
        <v>神器3-3</v>
      </c>
      <c r="AQ179" s="14">
        <f t="shared" si="40"/>
        <v>7</v>
      </c>
      <c r="AR179" s="14" t="str">
        <f t="shared" si="41"/>
        <v>神器低级材料</v>
      </c>
      <c r="AS179" s="14">
        <f t="shared" si="42"/>
        <v>285</v>
      </c>
      <c r="AT179" s="14" t="str">
        <f t="shared" si="43"/>
        <v>金币</v>
      </c>
      <c r="AU179" s="14">
        <f t="shared" si="44"/>
        <v>1150</v>
      </c>
    </row>
    <row r="180" spans="37:47" ht="16.5" x14ac:dyDescent="0.2">
      <c r="AK180" s="64">
        <v>177</v>
      </c>
      <c r="AL180" s="14">
        <f t="shared" si="35"/>
        <v>11</v>
      </c>
      <c r="AM180" s="14">
        <f t="shared" si="36"/>
        <v>2</v>
      </c>
      <c r="AN180" s="14">
        <f t="shared" si="37"/>
        <v>1606013</v>
      </c>
      <c r="AO180" s="14">
        <f t="shared" si="38"/>
        <v>15</v>
      </c>
      <c r="AP180" s="14" t="str">
        <f t="shared" si="39"/>
        <v>神器3-3</v>
      </c>
      <c r="AQ180" s="14">
        <f t="shared" si="40"/>
        <v>7</v>
      </c>
      <c r="AR180" s="14" t="str">
        <f t="shared" si="41"/>
        <v>神器低级材料</v>
      </c>
      <c r="AS180" s="14">
        <f t="shared" si="42"/>
        <v>345</v>
      </c>
      <c r="AT180" s="14" t="str">
        <f t="shared" si="43"/>
        <v>金币</v>
      </c>
      <c r="AU180" s="14">
        <f t="shared" si="44"/>
        <v>1300</v>
      </c>
    </row>
    <row r="181" spans="37:47" ht="16.5" x14ac:dyDescent="0.2">
      <c r="AK181" s="64">
        <v>178</v>
      </c>
      <c r="AL181" s="14">
        <f t="shared" si="35"/>
        <v>11</v>
      </c>
      <c r="AM181" s="14">
        <f t="shared" si="36"/>
        <v>2</v>
      </c>
      <c r="AN181" s="14">
        <f t="shared" si="37"/>
        <v>1606013</v>
      </c>
      <c r="AO181" s="14">
        <f t="shared" si="38"/>
        <v>16</v>
      </c>
      <c r="AP181" s="14" t="str">
        <f t="shared" si="39"/>
        <v>神器3-3</v>
      </c>
      <c r="AQ181" s="14">
        <f t="shared" si="40"/>
        <v>10</v>
      </c>
      <c r="AR181" s="14" t="str">
        <f t="shared" si="41"/>
        <v>神器低级材料</v>
      </c>
      <c r="AS181" s="14">
        <f t="shared" si="42"/>
        <v>400</v>
      </c>
      <c r="AT181" s="14" t="str">
        <f t="shared" si="43"/>
        <v>金币</v>
      </c>
      <c r="AU181" s="14">
        <f t="shared" si="44"/>
        <v>1200</v>
      </c>
    </row>
    <row r="182" spans="37:47" ht="16.5" x14ac:dyDescent="0.2">
      <c r="AK182" s="64">
        <v>179</v>
      </c>
      <c r="AL182" s="14">
        <f t="shared" si="35"/>
        <v>11</v>
      </c>
      <c r="AM182" s="14">
        <f t="shared" si="36"/>
        <v>2</v>
      </c>
      <c r="AN182" s="14">
        <f t="shared" si="37"/>
        <v>1606013</v>
      </c>
      <c r="AO182" s="14">
        <f t="shared" si="38"/>
        <v>17</v>
      </c>
      <c r="AP182" s="14" t="str">
        <f t="shared" si="39"/>
        <v>神器3-3</v>
      </c>
      <c r="AQ182" s="14">
        <f t="shared" si="40"/>
        <v>10</v>
      </c>
      <c r="AR182" s="14" t="str">
        <f t="shared" si="41"/>
        <v>神器低级材料</v>
      </c>
      <c r="AS182" s="14">
        <f t="shared" si="42"/>
        <v>460</v>
      </c>
      <c r="AT182" s="14" t="str">
        <f t="shared" si="43"/>
        <v>金币</v>
      </c>
      <c r="AU182" s="14">
        <f t="shared" si="44"/>
        <v>1300</v>
      </c>
    </row>
    <row r="183" spans="37:47" ht="16.5" x14ac:dyDescent="0.2">
      <c r="AK183" s="64">
        <v>180</v>
      </c>
      <c r="AL183" s="14">
        <f t="shared" si="35"/>
        <v>11</v>
      </c>
      <c r="AM183" s="14">
        <f t="shared" si="36"/>
        <v>2</v>
      </c>
      <c r="AN183" s="14">
        <f t="shared" si="37"/>
        <v>1606013</v>
      </c>
      <c r="AO183" s="14">
        <f t="shared" si="38"/>
        <v>18</v>
      </c>
      <c r="AP183" s="14" t="str">
        <f t="shared" si="39"/>
        <v>神器3-3</v>
      </c>
      <c r="AQ183" s="14">
        <f t="shared" si="40"/>
        <v>10</v>
      </c>
      <c r="AR183" s="14" t="str">
        <f t="shared" si="41"/>
        <v>神器低级材料</v>
      </c>
      <c r="AS183" s="14">
        <f t="shared" si="42"/>
        <v>515</v>
      </c>
      <c r="AT183" s="14" t="str">
        <f t="shared" si="43"/>
        <v>金币</v>
      </c>
      <c r="AU183" s="14">
        <f t="shared" si="44"/>
        <v>1400</v>
      </c>
    </row>
    <row r="184" spans="37:47" ht="16.5" x14ac:dyDescent="0.2">
      <c r="AK184" s="64">
        <v>181</v>
      </c>
      <c r="AL184" s="14">
        <f t="shared" si="35"/>
        <v>11</v>
      </c>
      <c r="AM184" s="14">
        <f t="shared" si="36"/>
        <v>2</v>
      </c>
      <c r="AN184" s="14">
        <f t="shared" si="37"/>
        <v>1606013</v>
      </c>
      <c r="AO184" s="14">
        <f t="shared" si="38"/>
        <v>19</v>
      </c>
      <c r="AP184" s="14" t="str">
        <f t="shared" si="39"/>
        <v>神器3-3</v>
      </c>
      <c r="AQ184" s="14">
        <f t="shared" si="40"/>
        <v>15</v>
      </c>
      <c r="AR184" s="14" t="str">
        <f t="shared" si="41"/>
        <v>神器低级材料</v>
      </c>
      <c r="AS184" s="14">
        <f t="shared" si="42"/>
        <v>575</v>
      </c>
      <c r="AT184" s="14" t="str">
        <f t="shared" si="43"/>
        <v>金币</v>
      </c>
      <c r="AU184" s="14">
        <f t="shared" si="44"/>
        <v>1500</v>
      </c>
    </row>
    <row r="185" spans="37:47" ht="16.5" x14ac:dyDescent="0.2">
      <c r="AK185" s="64">
        <v>182</v>
      </c>
      <c r="AL185" s="14">
        <f t="shared" si="35"/>
        <v>11</v>
      </c>
      <c r="AM185" s="14">
        <f t="shared" si="36"/>
        <v>2</v>
      </c>
      <c r="AN185" s="14">
        <f t="shared" si="37"/>
        <v>1606013</v>
      </c>
      <c r="AO185" s="14">
        <f t="shared" si="38"/>
        <v>20</v>
      </c>
      <c r="AP185" s="14" t="str">
        <f t="shared" si="39"/>
        <v>神器3-3</v>
      </c>
      <c r="AQ185" s="14">
        <f t="shared" si="40"/>
        <v>15</v>
      </c>
      <c r="AR185" s="14" t="str">
        <f t="shared" si="41"/>
        <v>神器低级材料</v>
      </c>
      <c r="AS185" s="14">
        <f t="shared" si="42"/>
        <v>630</v>
      </c>
      <c r="AT185" s="14" t="str">
        <f t="shared" si="43"/>
        <v>金币</v>
      </c>
      <c r="AU185" s="14">
        <f t="shared" si="44"/>
        <v>1700</v>
      </c>
    </row>
    <row r="186" spans="37:47" ht="16.5" x14ac:dyDescent="0.2">
      <c r="AK186" s="64">
        <v>183</v>
      </c>
      <c r="AL186" s="14">
        <f t="shared" si="35"/>
        <v>11</v>
      </c>
      <c r="AM186" s="14">
        <f t="shared" si="36"/>
        <v>2</v>
      </c>
      <c r="AN186" s="14">
        <f t="shared" si="37"/>
        <v>1606013</v>
      </c>
      <c r="AO186" s="14">
        <f t="shared" si="38"/>
        <v>21</v>
      </c>
      <c r="AP186" s="14" t="str">
        <f t="shared" si="39"/>
        <v>神器3-3</v>
      </c>
      <c r="AQ186" s="14">
        <f t="shared" si="40"/>
        <v>15</v>
      </c>
      <c r="AR186" s="14" t="str">
        <f t="shared" si="41"/>
        <v>神器低级材料</v>
      </c>
      <c r="AS186" s="14">
        <f t="shared" si="42"/>
        <v>690</v>
      </c>
      <c r="AT186" s="14" t="str">
        <f t="shared" si="43"/>
        <v>金币</v>
      </c>
      <c r="AU186" s="14">
        <f t="shared" si="44"/>
        <v>2200</v>
      </c>
    </row>
    <row r="187" spans="37:47" ht="16.5" x14ac:dyDescent="0.2">
      <c r="AK187" s="64">
        <v>184</v>
      </c>
      <c r="AL187" s="14">
        <f t="shared" si="35"/>
        <v>12</v>
      </c>
      <c r="AM187" s="14">
        <f t="shared" si="36"/>
        <v>3</v>
      </c>
      <c r="AN187" s="14">
        <f t="shared" si="37"/>
        <v>1606014</v>
      </c>
      <c r="AO187" s="14">
        <f t="shared" si="38"/>
        <v>1</v>
      </c>
      <c r="AP187" s="14" t="str">
        <f t="shared" si="39"/>
        <v>神器3-4</v>
      </c>
      <c r="AQ187" s="14">
        <f t="shared" si="40"/>
        <v>1</v>
      </c>
      <c r="AR187" s="14" t="str">
        <f t="shared" si="41"/>
        <v/>
      </c>
      <c r="AS187" s="14" t="str">
        <f t="shared" si="42"/>
        <v/>
      </c>
      <c r="AT187" s="14" t="str">
        <f t="shared" si="43"/>
        <v/>
      </c>
      <c r="AU187" s="14" t="str">
        <f t="shared" si="44"/>
        <v/>
      </c>
    </row>
    <row r="188" spans="37:47" ht="16.5" x14ac:dyDescent="0.2">
      <c r="AK188" s="64">
        <v>185</v>
      </c>
      <c r="AL188" s="14">
        <f t="shared" si="35"/>
        <v>12</v>
      </c>
      <c r="AM188" s="14">
        <f t="shared" si="36"/>
        <v>3</v>
      </c>
      <c r="AN188" s="14">
        <f t="shared" si="37"/>
        <v>1606014</v>
      </c>
      <c r="AO188" s="14">
        <f t="shared" si="38"/>
        <v>2</v>
      </c>
      <c r="AP188" s="14" t="str">
        <f t="shared" si="39"/>
        <v>神器3-4</v>
      </c>
      <c r="AQ188" s="14">
        <f t="shared" si="40"/>
        <v>1</v>
      </c>
      <c r="AR188" s="14" t="str">
        <f t="shared" si="41"/>
        <v>神器低级材料</v>
      </c>
      <c r="AS188" s="14">
        <f t="shared" si="42"/>
        <v>20</v>
      </c>
      <c r="AT188" s="14" t="str">
        <f t="shared" si="43"/>
        <v>金币</v>
      </c>
      <c r="AU188" s="14">
        <f t="shared" si="44"/>
        <v>595</v>
      </c>
    </row>
    <row r="189" spans="37:47" ht="16.5" x14ac:dyDescent="0.2">
      <c r="AK189" s="64">
        <v>186</v>
      </c>
      <c r="AL189" s="14">
        <f t="shared" si="35"/>
        <v>12</v>
      </c>
      <c r="AM189" s="14">
        <f t="shared" si="36"/>
        <v>3</v>
      </c>
      <c r="AN189" s="14">
        <f t="shared" si="37"/>
        <v>1606014</v>
      </c>
      <c r="AO189" s="14">
        <f t="shared" si="38"/>
        <v>3</v>
      </c>
      <c r="AP189" s="14" t="str">
        <f t="shared" si="39"/>
        <v>神器3-4</v>
      </c>
      <c r="AQ189" s="14">
        <f t="shared" si="40"/>
        <v>1</v>
      </c>
      <c r="AR189" s="14" t="str">
        <f t="shared" si="41"/>
        <v>神器低级材料</v>
      </c>
      <c r="AS189" s="14">
        <f t="shared" si="42"/>
        <v>120</v>
      </c>
      <c r="AT189" s="14" t="str">
        <f t="shared" si="43"/>
        <v>金币</v>
      </c>
      <c r="AU189" s="14">
        <f t="shared" si="44"/>
        <v>790</v>
      </c>
    </row>
    <row r="190" spans="37:47" ht="16.5" x14ac:dyDescent="0.2">
      <c r="AK190" s="64">
        <v>187</v>
      </c>
      <c r="AL190" s="14">
        <f t="shared" si="35"/>
        <v>12</v>
      </c>
      <c r="AM190" s="14">
        <f t="shared" si="36"/>
        <v>3</v>
      </c>
      <c r="AN190" s="14">
        <f t="shared" si="37"/>
        <v>1606014</v>
      </c>
      <c r="AO190" s="14">
        <f t="shared" si="38"/>
        <v>4</v>
      </c>
      <c r="AP190" s="14" t="str">
        <f t="shared" si="39"/>
        <v>神器3-4</v>
      </c>
      <c r="AQ190" s="14">
        <f t="shared" si="40"/>
        <v>2</v>
      </c>
      <c r="AR190" s="14" t="str">
        <f t="shared" si="41"/>
        <v>神器低级材料</v>
      </c>
      <c r="AS190" s="14">
        <f t="shared" si="42"/>
        <v>185</v>
      </c>
      <c r="AT190" s="14" t="str">
        <f t="shared" si="43"/>
        <v>金币</v>
      </c>
      <c r="AU190" s="14">
        <f t="shared" si="44"/>
        <v>990</v>
      </c>
    </row>
    <row r="191" spans="37:47" ht="16.5" x14ac:dyDescent="0.2">
      <c r="AK191" s="64">
        <v>188</v>
      </c>
      <c r="AL191" s="14">
        <f t="shared" si="35"/>
        <v>12</v>
      </c>
      <c r="AM191" s="14">
        <f t="shared" si="36"/>
        <v>3</v>
      </c>
      <c r="AN191" s="14">
        <f t="shared" si="37"/>
        <v>1606014</v>
      </c>
      <c r="AO191" s="14">
        <f t="shared" si="38"/>
        <v>5</v>
      </c>
      <c r="AP191" s="14" t="str">
        <f t="shared" si="39"/>
        <v>神器3-4</v>
      </c>
      <c r="AQ191" s="14">
        <f t="shared" si="40"/>
        <v>2</v>
      </c>
      <c r="AR191" s="14" t="str">
        <f t="shared" si="41"/>
        <v>神器低级材料</v>
      </c>
      <c r="AS191" s="14">
        <f t="shared" si="42"/>
        <v>180</v>
      </c>
      <c r="AT191" s="14" t="str">
        <f t="shared" si="43"/>
        <v>金币</v>
      </c>
      <c r="AU191" s="14">
        <f t="shared" si="44"/>
        <v>1190</v>
      </c>
    </row>
    <row r="192" spans="37:47" ht="16.5" x14ac:dyDescent="0.2">
      <c r="AK192" s="64">
        <v>189</v>
      </c>
      <c r="AL192" s="14">
        <f t="shared" si="35"/>
        <v>12</v>
      </c>
      <c r="AM192" s="14">
        <f t="shared" si="36"/>
        <v>3</v>
      </c>
      <c r="AN192" s="14">
        <f t="shared" si="37"/>
        <v>1606014</v>
      </c>
      <c r="AO192" s="14">
        <f t="shared" si="38"/>
        <v>6</v>
      </c>
      <c r="AP192" s="14" t="str">
        <f t="shared" si="39"/>
        <v>神器3-4</v>
      </c>
      <c r="AQ192" s="14">
        <f t="shared" si="40"/>
        <v>2</v>
      </c>
      <c r="AR192" s="14" t="str">
        <f t="shared" si="41"/>
        <v>神器低级材料</v>
      </c>
      <c r="AS192" s="14">
        <f t="shared" si="42"/>
        <v>260</v>
      </c>
      <c r="AT192" s="14" t="str">
        <f t="shared" si="43"/>
        <v>金币</v>
      </c>
      <c r="AU192" s="14">
        <f t="shared" si="44"/>
        <v>1620</v>
      </c>
    </row>
    <row r="193" spans="37:47" ht="16.5" x14ac:dyDescent="0.2">
      <c r="AK193" s="64">
        <v>190</v>
      </c>
      <c r="AL193" s="14">
        <f t="shared" si="35"/>
        <v>12</v>
      </c>
      <c r="AM193" s="14">
        <f t="shared" si="36"/>
        <v>3</v>
      </c>
      <c r="AN193" s="14">
        <f t="shared" si="37"/>
        <v>1606014</v>
      </c>
      <c r="AO193" s="14">
        <f t="shared" si="38"/>
        <v>7</v>
      </c>
      <c r="AP193" s="14" t="str">
        <f t="shared" si="39"/>
        <v>神器3-4</v>
      </c>
      <c r="AQ193" s="14">
        <f t="shared" si="40"/>
        <v>3</v>
      </c>
      <c r="AR193" s="14" t="str">
        <f t="shared" si="41"/>
        <v>神器低级材料</v>
      </c>
      <c r="AS193" s="14">
        <f t="shared" si="42"/>
        <v>280</v>
      </c>
      <c r="AT193" s="14" t="str">
        <f t="shared" si="43"/>
        <v>金币</v>
      </c>
      <c r="AU193" s="14">
        <f t="shared" si="44"/>
        <v>1840</v>
      </c>
    </row>
    <row r="194" spans="37:47" ht="16.5" x14ac:dyDescent="0.2">
      <c r="AK194" s="64">
        <v>191</v>
      </c>
      <c r="AL194" s="14">
        <f t="shared" si="35"/>
        <v>12</v>
      </c>
      <c r="AM194" s="14">
        <f t="shared" si="36"/>
        <v>3</v>
      </c>
      <c r="AN194" s="14">
        <f t="shared" si="37"/>
        <v>1606014</v>
      </c>
      <c r="AO194" s="14">
        <f t="shared" si="38"/>
        <v>8</v>
      </c>
      <c r="AP194" s="14" t="str">
        <f t="shared" si="39"/>
        <v>神器3-4</v>
      </c>
      <c r="AQ194" s="14">
        <f t="shared" si="40"/>
        <v>3</v>
      </c>
      <c r="AR194" s="14" t="str">
        <f t="shared" si="41"/>
        <v>神器低级材料</v>
      </c>
      <c r="AS194" s="14">
        <f t="shared" si="42"/>
        <v>320</v>
      </c>
      <c r="AT194" s="14" t="str">
        <f t="shared" si="43"/>
        <v>金币</v>
      </c>
      <c r="AU194" s="14">
        <f t="shared" si="44"/>
        <v>2080</v>
      </c>
    </row>
    <row r="195" spans="37:47" ht="16.5" x14ac:dyDescent="0.2">
      <c r="AK195" s="64">
        <v>192</v>
      </c>
      <c r="AL195" s="14">
        <f t="shared" si="35"/>
        <v>12</v>
      </c>
      <c r="AM195" s="14">
        <f t="shared" si="36"/>
        <v>3</v>
      </c>
      <c r="AN195" s="14">
        <f t="shared" si="37"/>
        <v>1606014</v>
      </c>
      <c r="AO195" s="14">
        <f t="shared" si="38"/>
        <v>9</v>
      </c>
      <c r="AP195" s="14" t="str">
        <f t="shared" si="39"/>
        <v>神器3-4</v>
      </c>
      <c r="AQ195" s="14">
        <f t="shared" si="40"/>
        <v>3</v>
      </c>
      <c r="AR195" s="14" t="str">
        <f t="shared" si="41"/>
        <v>神器低级材料</v>
      </c>
      <c r="AS195" s="14">
        <f t="shared" si="42"/>
        <v>375</v>
      </c>
      <c r="AT195" s="14" t="str">
        <f t="shared" si="43"/>
        <v>金币</v>
      </c>
      <c r="AU195" s="14">
        <f t="shared" si="44"/>
        <v>2320</v>
      </c>
    </row>
    <row r="196" spans="37:47" ht="16.5" x14ac:dyDescent="0.2">
      <c r="AK196" s="64">
        <v>193</v>
      </c>
      <c r="AL196" s="14">
        <f t="shared" si="35"/>
        <v>12</v>
      </c>
      <c r="AM196" s="14">
        <f t="shared" si="36"/>
        <v>3</v>
      </c>
      <c r="AN196" s="14">
        <f t="shared" si="37"/>
        <v>1606014</v>
      </c>
      <c r="AO196" s="14">
        <f t="shared" si="38"/>
        <v>10</v>
      </c>
      <c r="AP196" s="14" t="str">
        <f t="shared" si="39"/>
        <v>神器3-4</v>
      </c>
      <c r="AQ196" s="14">
        <f t="shared" si="40"/>
        <v>5</v>
      </c>
      <c r="AR196" s="14" t="str">
        <f t="shared" si="41"/>
        <v>神器低级材料</v>
      </c>
      <c r="AS196" s="14">
        <f t="shared" si="42"/>
        <v>485</v>
      </c>
      <c r="AT196" s="14" t="str">
        <f t="shared" si="43"/>
        <v>金币</v>
      </c>
      <c r="AU196" s="14">
        <f t="shared" si="44"/>
        <v>2750</v>
      </c>
    </row>
    <row r="197" spans="37:47" ht="16.5" x14ac:dyDescent="0.2">
      <c r="AK197" s="64">
        <v>194</v>
      </c>
      <c r="AL197" s="14">
        <f t="shared" ref="AL197:AL260" si="45">MATCH(AK197-1,$AH$4:$AH$46,1)</f>
        <v>12</v>
      </c>
      <c r="AM197" s="14">
        <f t="shared" ref="AM197:AM260" si="46">INDEX($AF$5:$AF$46,AL197)</f>
        <v>3</v>
      </c>
      <c r="AN197" s="14">
        <f t="shared" ref="AN197:AN260" si="47">INDEX($AD$5:$AD$46,AL197)</f>
        <v>1606014</v>
      </c>
      <c r="AO197" s="14">
        <f t="shared" ref="AO197:AO260" si="48">AK197-INDEX($AH$4:$AH$46,AL197)</f>
        <v>11</v>
      </c>
      <c r="AP197" s="14" t="str">
        <f t="shared" ref="AP197:AP260" si="49">INDEX($AE$5:$AE$46,AL197)</f>
        <v>神器3-4</v>
      </c>
      <c r="AQ197" s="14">
        <f t="shared" ref="AQ197:AQ260" si="50">INDEX($Q$4:$Q$24,AO197)</f>
        <v>5</v>
      </c>
      <c r="AR197" s="14" t="str">
        <f t="shared" ref="AR197:AR260" si="51">IF(AO197=1,"","神器低级材料")</f>
        <v>神器低级材料</v>
      </c>
      <c r="AS197" s="14">
        <f t="shared" ref="AS197:AS260" si="52">IF(AO197=1,"",INDEX($W$4:$Z$24,AO197,AM197))</f>
        <v>570</v>
      </c>
      <c r="AT197" s="14" t="str">
        <f t="shared" ref="AT197:AT260" si="53">IF(AO197=1,"","金币")</f>
        <v>金币</v>
      </c>
      <c r="AU197" s="14">
        <f t="shared" ref="AU197:AU260" si="54">IF(AO197=1,"",INDEX($F$14:$I$34,AO197,AM197))</f>
        <v>1800</v>
      </c>
    </row>
    <row r="198" spans="37:47" ht="16.5" x14ac:dyDescent="0.2">
      <c r="AK198" s="64">
        <v>195</v>
      </c>
      <c r="AL198" s="14">
        <f t="shared" si="45"/>
        <v>12</v>
      </c>
      <c r="AM198" s="14">
        <f t="shared" si="46"/>
        <v>3</v>
      </c>
      <c r="AN198" s="14">
        <f t="shared" si="47"/>
        <v>1606014</v>
      </c>
      <c r="AO198" s="14">
        <f t="shared" si="48"/>
        <v>12</v>
      </c>
      <c r="AP198" s="14" t="str">
        <f t="shared" si="49"/>
        <v>神器3-4</v>
      </c>
      <c r="AQ198" s="14">
        <f t="shared" si="50"/>
        <v>6</v>
      </c>
      <c r="AR198" s="14" t="str">
        <f t="shared" si="51"/>
        <v>神器低级材料</v>
      </c>
      <c r="AS198" s="14">
        <f t="shared" si="52"/>
        <v>660</v>
      </c>
      <c r="AT198" s="14" t="str">
        <f t="shared" si="53"/>
        <v>金币</v>
      </c>
      <c r="AU198" s="14">
        <f t="shared" si="54"/>
        <v>2150</v>
      </c>
    </row>
    <row r="199" spans="37:47" ht="16.5" x14ac:dyDescent="0.2">
      <c r="AK199" s="64">
        <v>196</v>
      </c>
      <c r="AL199" s="14">
        <f t="shared" si="45"/>
        <v>12</v>
      </c>
      <c r="AM199" s="14">
        <f t="shared" si="46"/>
        <v>3</v>
      </c>
      <c r="AN199" s="14">
        <f t="shared" si="47"/>
        <v>1606014</v>
      </c>
      <c r="AO199" s="14">
        <f t="shared" si="48"/>
        <v>13</v>
      </c>
      <c r="AP199" s="14" t="str">
        <f t="shared" si="49"/>
        <v>神器3-4</v>
      </c>
      <c r="AQ199" s="14">
        <f t="shared" si="50"/>
        <v>7</v>
      </c>
      <c r="AR199" s="14" t="str">
        <f t="shared" si="51"/>
        <v>神器低级材料</v>
      </c>
      <c r="AS199" s="14">
        <f t="shared" si="52"/>
        <v>590</v>
      </c>
      <c r="AT199" s="14" t="str">
        <f t="shared" si="53"/>
        <v>金币</v>
      </c>
      <c r="AU199" s="14">
        <f t="shared" si="54"/>
        <v>2450</v>
      </c>
    </row>
    <row r="200" spans="37:47" ht="16.5" x14ac:dyDescent="0.2">
      <c r="AK200" s="64">
        <v>197</v>
      </c>
      <c r="AL200" s="14">
        <f t="shared" si="45"/>
        <v>12</v>
      </c>
      <c r="AM200" s="14">
        <f t="shared" si="46"/>
        <v>3</v>
      </c>
      <c r="AN200" s="14">
        <f t="shared" si="47"/>
        <v>1606014</v>
      </c>
      <c r="AO200" s="14">
        <f t="shared" si="48"/>
        <v>14</v>
      </c>
      <c r="AP200" s="14" t="str">
        <f t="shared" si="49"/>
        <v>神器3-4</v>
      </c>
      <c r="AQ200" s="14">
        <f t="shared" si="50"/>
        <v>7</v>
      </c>
      <c r="AR200" s="14" t="str">
        <f t="shared" si="51"/>
        <v>神器低级材料</v>
      </c>
      <c r="AS200" s="14">
        <f t="shared" si="52"/>
        <v>670</v>
      </c>
      <c r="AT200" s="14" t="str">
        <f t="shared" si="53"/>
        <v>金币</v>
      </c>
      <c r="AU200" s="14">
        <f t="shared" si="54"/>
        <v>2750</v>
      </c>
    </row>
    <row r="201" spans="37:47" ht="16.5" x14ac:dyDescent="0.2">
      <c r="AK201" s="64">
        <v>198</v>
      </c>
      <c r="AL201" s="14">
        <f t="shared" si="45"/>
        <v>12</v>
      </c>
      <c r="AM201" s="14">
        <f t="shared" si="46"/>
        <v>3</v>
      </c>
      <c r="AN201" s="14">
        <f t="shared" si="47"/>
        <v>1606014</v>
      </c>
      <c r="AO201" s="14">
        <f t="shared" si="48"/>
        <v>15</v>
      </c>
      <c r="AP201" s="14" t="str">
        <f t="shared" si="49"/>
        <v>神器3-4</v>
      </c>
      <c r="AQ201" s="14">
        <f t="shared" si="50"/>
        <v>7</v>
      </c>
      <c r="AR201" s="14" t="str">
        <f t="shared" si="51"/>
        <v>神器低级材料</v>
      </c>
      <c r="AS201" s="14">
        <f t="shared" si="52"/>
        <v>805</v>
      </c>
      <c r="AT201" s="14" t="str">
        <f t="shared" si="53"/>
        <v>金币</v>
      </c>
      <c r="AU201" s="14">
        <f t="shared" si="54"/>
        <v>3000</v>
      </c>
    </row>
    <row r="202" spans="37:47" ht="16.5" x14ac:dyDescent="0.2">
      <c r="AK202" s="64">
        <v>199</v>
      </c>
      <c r="AL202" s="14">
        <f t="shared" si="45"/>
        <v>12</v>
      </c>
      <c r="AM202" s="14">
        <f t="shared" si="46"/>
        <v>3</v>
      </c>
      <c r="AN202" s="14">
        <f t="shared" si="47"/>
        <v>1606014</v>
      </c>
      <c r="AO202" s="14">
        <f t="shared" si="48"/>
        <v>16</v>
      </c>
      <c r="AP202" s="14" t="str">
        <f t="shared" si="49"/>
        <v>神器3-4</v>
      </c>
      <c r="AQ202" s="14">
        <f t="shared" si="50"/>
        <v>10</v>
      </c>
      <c r="AR202" s="14" t="str">
        <f t="shared" si="51"/>
        <v>神器低级材料</v>
      </c>
      <c r="AS202" s="14">
        <f t="shared" si="52"/>
        <v>940</v>
      </c>
      <c r="AT202" s="14" t="str">
        <f t="shared" si="53"/>
        <v>金币</v>
      </c>
      <c r="AU202" s="14">
        <f t="shared" si="54"/>
        <v>2800</v>
      </c>
    </row>
    <row r="203" spans="37:47" ht="16.5" x14ac:dyDescent="0.2">
      <c r="AK203" s="64">
        <v>200</v>
      </c>
      <c r="AL203" s="14">
        <f t="shared" si="45"/>
        <v>12</v>
      </c>
      <c r="AM203" s="14">
        <f t="shared" si="46"/>
        <v>3</v>
      </c>
      <c r="AN203" s="14">
        <f t="shared" si="47"/>
        <v>1606014</v>
      </c>
      <c r="AO203" s="14">
        <f t="shared" si="48"/>
        <v>17</v>
      </c>
      <c r="AP203" s="14" t="str">
        <f t="shared" si="49"/>
        <v>神器3-4</v>
      </c>
      <c r="AQ203" s="14">
        <f t="shared" si="50"/>
        <v>10</v>
      </c>
      <c r="AR203" s="14" t="str">
        <f t="shared" si="51"/>
        <v>神器低级材料</v>
      </c>
      <c r="AS203" s="14">
        <f t="shared" si="52"/>
        <v>1075</v>
      </c>
      <c r="AT203" s="14" t="str">
        <f t="shared" si="53"/>
        <v>金币</v>
      </c>
      <c r="AU203" s="14">
        <f t="shared" si="54"/>
        <v>3100</v>
      </c>
    </row>
    <row r="204" spans="37:47" ht="16.5" x14ac:dyDescent="0.2">
      <c r="AK204" s="64">
        <v>201</v>
      </c>
      <c r="AL204" s="14">
        <f t="shared" si="45"/>
        <v>12</v>
      </c>
      <c r="AM204" s="14">
        <f t="shared" si="46"/>
        <v>3</v>
      </c>
      <c r="AN204" s="14">
        <f t="shared" si="47"/>
        <v>1606014</v>
      </c>
      <c r="AO204" s="14">
        <f t="shared" si="48"/>
        <v>18</v>
      </c>
      <c r="AP204" s="14" t="str">
        <f t="shared" si="49"/>
        <v>神器3-4</v>
      </c>
      <c r="AQ204" s="14">
        <f t="shared" si="50"/>
        <v>10</v>
      </c>
      <c r="AR204" s="14" t="str">
        <f t="shared" si="51"/>
        <v>神器低级材料</v>
      </c>
      <c r="AS204" s="14">
        <f t="shared" si="52"/>
        <v>1205</v>
      </c>
      <c r="AT204" s="14" t="str">
        <f t="shared" si="53"/>
        <v>金币</v>
      </c>
      <c r="AU204" s="14">
        <f t="shared" si="54"/>
        <v>3300</v>
      </c>
    </row>
    <row r="205" spans="37:47" ht="16.5" x14ac:dyDescent="0.2">
      <c r="AK205" s="64">
        <v>202</v>
      </c>
      <c r="AL205" s="14">
        <f t="shared" si="45"/>
        <v>12</v>
      </c>
      <c r="AM205" s="14">
        <f t="shared" si="46"/>
        <v>3</v>
      </c>
      <c r="AN205" s="14">
        <f t="shared" si="47"/>
        <v>1606014</v>
      </c>
      <c r="AO205" s="14">
        <f t="shared" si="48"/>
        <v>19</v>
      </c>
      <c r="AP205" s="14" t="str">
        <f t="shared" si="49"/>
        <v>神器3-4</v>
      </c>
      <c r="AQ205" s="14">
        <f t="shared" si="50"/>
        <v>15</v>
      </c>
      <c r="AR205" s="14" t="str">
        <f t="shared" si="51"/>
        <v>神器低级材料</v>
      </c>
      <c r="AS205" s="14">
        <f t="shared" si="52"/>
        <v>1340</v>
      </c>
      <c r="AT205" s="14" t="str">
        <f t="shared" si="53"/>
        <v>金币</v>
      </c>
      <c r="AU205" s="14">
        <f t="shared" si="54"/>
        <v>3600</v>
      </c>
    </row>
    <row r="206" spans="37:47" ht="16.5" x14ac:dyDescent="0.2">
      <c r="AK206" s="64">
        <v>203</v>
      </c>
      <c r="AL206" s="14">
        <f t="shared" si="45"/>
        <v>12</v>
      </c>
      <c r="AM206" s="14">
        <f t="shared" si="46"/>
        <v>3</v>
      </c>
      <c r="AN206" s="14">
        <f t="shared" si="47"/>
        <v>1606014</v>
      </c>
      <c r="AO206" s="14">
        <f t="shared" si="48"/>
        <v>20</v>
      </c>
      <c r="AP206" s="14" t="str">
        <f t="shared" si="49"/>
        <v>神器3-4</v>
      </c>
      <c r="AQ206" s="14">
        <f t="shared" si="50"/>
        <v>15</v>
      </c>
      <c r="AR206" s="14" t="str">
        <f t="shared" si="51"/>
        <v>神器低级材料</v>
      </c>
      <c r="AS206" s="14">
        <f t="shared" si="52"/>
        <v>1475</v>
      </c>
      <c r="AT206" s="14" t="str">
        <f t="shared" si="53"/>
        <v>金币</v>
      </c>
      <c r="AU206" s="14">
        <f t="shared" si="54"/>
        <v>4100</v>
      </c>
    </row>
    <row r="207" spans="37:47" ht="16.5" x14ac:dyDescent="0.2">
      <c r="AK207" s="64">
        <v>204</v>
      </c>
      <c r="AL207" s="14">
        <f t="shared" si="45"/>
        <v>12</v>
      </c>
      <c r="AM207" s="14">
        <f t="shared" si="46"/>
        <v>3</v>
      </c>
      <c r="AN207" s="14">
        <f t="shared" si="47"/>
        <v>1606014</v>
      </c>
      <c r="AO207" s="14">
        <f t="shared" si="48"/>
        <v>21</v>
      </c>
      <c r="AP207" s="14" t="str">
        <f t="shared" si="49"/>
        <v>神器3-4</v>
      </c>
      <c r="AQ207" s="14">
        <f t="shared" si="50"/>
        <v>15</v>
      </c>
      <c r="AR207" s="14" t="str">
        <f t="shared" si="51"/>
        <v>神器低级材料</v>
      </c>
      <c r="AS207" s="14">
        <f t="shared" si="52"/>
        <v>1610</v>
      </c>
      <c r="AT207" s="14" t="str">
        <f t="shared" si="53"/>
        <v>金币</v>
      </c>
      <c r="AU207" s="14">
        <f t="shared" si="54"/>
        <v>5200</v>
      </c>
    </row>
    <row r="208" spans="37:47" ht="16.5" x14ac:dyDescent="0.2">
      <c r="AK208" s="64">
        <v>205</v>
      </c>
      <c r="AL208" s="14">
        <f t="shared" si="45"/>
        <v>13</v>
      </c>
      <c r="AM208" s="14">
        <f t="shared" si="46"/>
        <v>3</v>
      </c>
      <c r="AN208" s="14">
        <f t="shared" si="47"/>
        <v>1606015</v>
      </c>
      <c r="AO208" s="14">
        <f t="shared" si="48"/>
        <v>1</v>
      </c>
      <c r="AP208" s="14" t="str">
        <f t="shared" si="49"/>
        <v>神器3-5</v>
      </c>
      <c r="AQ208" s="14">
        <f t="shared" si="50"/>
        <v>1</v>
      </c>
      <c r="AR208" s="14" t="str">
        <f t="shared" si="51"/>
        <v/>
      </c>
      <c r="AS208" s="14" t="str">
        <f t="shared" si="52"/>
        <v/>
      </c>
      <c r="AT208" s="14" t="str">
        <f t="shared" si="53"/>
        <v/>
      </c>
      <c r="AU208" s="14" t="str">
        <f t="shared" si="54"/>
        <v/>
      </c>
    </row>
    <row r="209" spans="37:47" ht="16.5" x14ac:dyDescent="0.2">
      <c r="AK209" s="64">
        <v>206</v>
      </c>
      <c r="AL209" s="14">
        <f t="shared" si="45"/>
        <v>13</v>
      </c>
      <c r="AM209" s="14">
        <f t="shared" si="46"/>
        <v>3</v>
      </c>
      <c r="AN209" s="14">
        <f t="shared" si="47"/>
        <v>1606015</v>
      </c>
      <c r="AO209" s="14">
        <f t="shared" si="48"/>
        <v>2</v>
      </c>
      <c r="AP209" s="14" t="str">
        <f t="shared" si="49"/>
        <v>神器3-5</v>
      </c>
      <c r="AQ209" s="14">
        <f t="shared" si="50"/>
        <v>1</v>
      </c>
      <c r="AR209" s="14" t="str">
        <f t="shared" si="51"/>
        <v>神器低级材料</v>
      </c>
      <c r="AS209" s="14">
        <f t="shared" si="52"/>
        <v>20</v>
      </c>
      <c r="AT209" s="14" t="str">
        <f t="shared" si="53"/>
        <v>金币</v>
      </c>
      <c r="AU209" s="14">
        <f t="shared" si="54"/>
        <v>595</v>
      </c>
    </row>
    <row r="210" spans="37:47" ht="16.5" x14ac:dyDescent="0.2">
      <c r="AK210" s="64">
        <v>207</v>
      </c>
      <c r="AL210" s="14">
        <f t="shared" si="45"/>
        <v>13</v>
      </c>
      <c r="AM210" s="14">
        <f t="shared" si="46"/>
        <v>3</v>
      </c>
      <c r="AN210" s="14">
        <f t="shared" si="47"/>
        <v>1606015</v>
      </c>
      <c r="AO210" s="14">
        <f t="shared" si="48"/>
        <v>3</v>
      </c>
      <c r="AP210" s="14" t="str">
        <f t="shared" si="49"/>
        <v>神器3-5</v>
      </c>
      <c r="AQ210" s="14">
        <f t="shared" si="50"/>
        <v>1</v>
      </c>
      <c r="AR210" s="14" t="str">
        <f t="shared" si="51"/>
        <v>神器低级材料</v>
      </c>
      <c r="AS210" s="14">
        <f t="shared" si="52"/>
        <v>120</v>
      </c>
      <c r="AT210" s="14" t="str">
        <f t="shared" si="53"/>
        <v>金币</v>
      </c>
      <c r="AU210" s="14">
        <f t="shared" si="54"/>
        <v>790</v>
      </c>
    </row>
    <row r="211" spans="37:47" ht="16.5" x14ac:dyDescent="0.2">
      <c r="AK211" s="64">
        <v>208</v>
      </c>
      <c r="AL211" s="14">
        <f t="shared" si="45"/>
        <v>13</v>
      </c>
      <c r="AM211" s="14">
        <f t="shared" si="46"/>
        <v>3</v>
      </c>
      <c r="AN211" s="14">
        <f t="shared" si="47"/>
        <v>1606015</v>
      </c>
      <c r="AO211" s="14">
        <f t="shared" si="48"/>
        <v>4</v>
      </c>
      <c r="AP211" s="14" t="str">
        <f t="shared" si="49"/>
        <v>神器3-5</v>
      </c>
      <c r="AQ211" s="14">
        <f t="shared" si="50"/>
        <v>2</v>
      </c>
      <c r="AR211" s="14" t="str">
        <f t="shared" si="51"/>
        <v>神器低级材料</v>
      </c>
      <c r="AS211" s="14">
        <f t="shared" si="52"/>
        <v>185</v>
      </c>
      <c r="AT211" s="14" t="str">
        <f t="shared" si="53"/>
        <v>金币</v>
      </c>
      <c r="AU211" s="14">
        <f t="shared" si="54"/>
        <v>990</v>
      </c>
    </row>
    <row r="212" spans="37:47" ht="16.5" x14ac:dyDescent="0.2">
      <c r="AK212" s="64">
        <v>209</v>
      </c>
      <c r="AL212" s="14">
        <f t="shared" si="45"/>
        <v>13</v>
      </c>
      <c r="AM212" s="14">
        <f t="shared" si="46"/>
        <v>3</v>
      </c>
      <c r="AN212" s="14">
        <f t="shared" si="47"/>
        <v>1606015</v>
      </c>
      <c r="AO212" s="14">
        <f t="shared" si="48"/>
        <v>5</v>
      </c>
      <c r="AP212" s="14" t="str">
        <f t="shared" si="49"/>
        <v>神器3-5</v>
      </c>
      <c r="AQ212" s="14">
        <f t="shared" si="50"/>
        <v>2</v>
      </c>
      <c r="AR212" s="14" t="str">
        <f t="shared" si="51"/>
        <v>神器低级材料</v>
      </c>
      <c r="AS212" s="14">
        <f t="shared" si="52"/>
        <v>180</v>
      </c>
      <c r="AT212" s="14" t="str">
        <f t="shared" si="53"/>
        <v>金币</v>
      </c>
      <c r="AU212" s="14">
        <f t="shared" si="54"/>
        <v>1190</v>
      </c>
    </row>
    <row r="213" spans="37:47" ht="16.5" x14ac:dyDescent="0.2">
      <c r="AK213" s="64">
        <v>210</v>
      </c>
      <c r="AL213" s="14">
        <f t="shared" si="45"/>
        <v>13</v>
      </c>
      <c r="AM213" s="14">
        <f t="shared" si="46"/>
        <v>3</v>
      </c>
      <c r="AN213" s="14">
        <f t="shared" si="47"/>
        <v>1606015</v>
      </c>
      <c r="AO213" s="14">
        <f t="shared" si="48"/>
        <v>6</v>
      </c>
      <c r="AP213" s="14" t="str">
        <f t="shared" si="49"/>
        <v>神器3-5</v>
      </c>
      <c r="AQ213" s="14">
        <f t="shared" si="50"/>
        <v>2</v>
      </c>
      <c r="AR213" s="14" t="str">
        <f t="shared" si="51"/>
        <v>神器低级材料</v>
      </c>
      <c r="AS213" s="14">
        <f t="shared" si="52"/>
        <v>260</v>
      </c>
      <c r="AT213" s="14" t="str">
        <f t="shared" si="53"/>
        <v>金币</v>
      </c>
      <c r="AU213" s="14">
        <f t="shared" si="54"/>
        <v>1620</v>
      </c>
    </row>
    <row r="214" spans="37:47" ht="16.5" x14ac:dyDescent="0.2">
      <c r="AK214" s="64">
        <v>211</v>
      </c>
      <c r="AL214" s="14">
        <f t="shared" si="45"/>
        <v>13</v>
      </c>
      <c r="AM214" s="14">
        <f t="shared" si="46"/>
        <v>3</v>
      </c>
      <c r="AN214" s="14">
        <f t="shared" si="47"/>
        <v>1606015</v>
      </c>
      <c r="AO214" s="14">
        <f t="shared" si="48"/>
        <v>7</v>
      </c>
      <c r="AP214" s="14" t="str">
        <f t="shared" si="49"/>
        <v>神器3-5</v>
      </c>
      <c r="AQ214" s="14">
        <f t="shared" si="50"/>
        <v>3</v>
      </c>
      <c r="AR214" s="14" t="str">
        <f t="shared" si="51"/>
        <v>神器低级材料</v>
      </c>
      <c r="AS214" s="14">
        <f t="shared" si="52"/>
        <v>280</v>
      </c>
      <c r="AT214" s="14" t="str">
        <f t="shared" si="53"/>
        <v>金币</v>
      </c>
      <c r="AU214" s="14">
        <f t="shared" si="54"/>
        <v>1840</v>
      </c>
    </row>
    <row r="215" spans="37:47" ht="16.5" x14ac:dyDescent="0.2">
      <c r="AK215" s="64">
        <v>212</v>
      </c>
      <c r="AL215" s="14">
        <f t="shared" si="45"/>
        <v>13</v>
      </c>
      <c r="AM215" s="14">
        <f t="shared" si="46"/>
        <v>3</v>
      </c>
      <c r="AN215" s="14">
        <f t="shared" si="47"/>
        <v>1606015</v>
      </c>
      <c r="AO215" s="14">
        <f t="shared" si="48"/>
        <v>8</v>
      </c>
      <c r="AP215" s="14" t="str">
        <f t="shared" si="49"/>
        <v>神器3-5</v>
      </c>
      <c r="AQ215" s="14">
        <f t="shared" si="50"/>
        <v>3</v>
      </c>
      <c r="AR215" s="14" t="str">
        <f t="shared" si="51"/>
        <v>神器低级材料</v>
      </c>
      <c r="AS215" s="14">
        <f t="shared" si="52"/>
        <v>320</v>
      </c>
      <c r="AT215" s="14" t="str">
        <f t="shared" si="53"/>
        <v>金币</v>
      </c>
      <c r="AU215" s="14">
        <f t="shared" si="54"/>
        <v>2080</v>
      </c>
    </row>
    <row r="216" spans="37:47" ht="16.5" x14ac:dyDescent="0.2">
      <c r="AK216" s="64">
        <v>213</v>
      </c>
      <c r="AL216" s="14">
        <f t="shared" si="45"/>
        <v>13</v>
      </c>
      <c r="AM216" s="14">
        <f t="shared" si="46"/>
        <v>3</v>
      </c>
      <c r="AN216" s="14">
        <f t="shared" si="47"/>
        <v>1606015</v>
      </c>
      <c r="AO216" s="14">
        <f t="shared" si="48"/>
        <v>9</v>
      </c>
      <c r="AP216" s="14" t="str">
        <f t="shared" si="49"/>
        <v>神器3-5</v>
      </c>
      <c r="AQ216" s="14">
        <f t="shared" si="50"/>
        <v>3</v>
      </c>
      <c r="AR216" s="14" t="str">
        <f t="shared" si="51"/>
        <v>神器低级材料</v>
      </c>
      <c r="AS216" s="14">
        <f t="shared" si="52"/>
        <v>375</v>
      </c>
      <c r="AT216" s="14" t="str">
        <f t="shared" si="53"/>
        <v>金币</v>
      </c>
      <c r="AU216" s="14">
        <f t="shared" si="54"/>
        <v>2320</v>
      </c>
    </row>
    <row r="217" spans="37:47" ht="16.5" x14ac:dyDescent="0.2">
      <c r="AK217" s="64">
        <v>214</v>
      </c>
      <c r="AL217" s="14">
        <f t="shared" si="45"/>
        <v>13</v>
      </c>
      <c r="AM217" s="14">
        <f t="shared" si="46"/>
        <v>3</v>
      </c>
      <c r="AN217" s="14">
        <f t="shared" si="47"/>
        <v>1606015</v>
      </c>
      <c r="AO217" s="14">
        <f t="shared" si="48"/>
        <v>10</v>
      </c>
      <c r="AP217" s="14" t="str">
        <f t="shared" si="49"/>
        <v>神器3-5</v>
      </c>
      <c r="AQ217" s="14">
        <f t="shared" si="50"/>
        <v>5</v>
      </c>
      <c r="AR217" s="14" t="str">
        <f t="shared" si="51"/>
        <v>神器低级材料</v>
      </c>
      <c r="AS217" s="14">
        <f t="shared" si="52"/>
        <v>485</v>
      </c>
      <c r="AT217" s="14" t="str">
        <f t="shared" si="53"/>
        <v>金币</v>
      </c>
      <c r="AU217" s="14">
        <f t="shared" si="54"/>
        <v>2750</v>
      </c>
    </row>
    <row r="218" spans="37:47" ht="16.5" x14ac:dyDescent="0.2">
      <c r="AK218" s="64">
        <v>215</v>
      </c>
      <c r="AL218" s="14">
        <f t="shared" si="45"/>
        <v>13</v>
      </c>
      <c r="AM218" s="14">
        <f t="shared" si="46"/>
        <v>3</v>
      </c>
      <c r="AN218" s="14">
        <f t="shared" si="47"/>
        <v>1606015</v>
      </c>
      <c r="AO218" s="14">
        <f t="shared" si="48"/>
        <v>11</v>
      </c>
      <c r="AP218" s="14" t="str">
        <f t="shared" si="49"/>
        <v>神器3-5</v>
      </c>
      <c r="AQ218" s="14">
        <f t="shared" si="50"/>
        <v>5</v>
      </c>
      <c r="AR218" s="14" t="str">
        <f t="shared" si="51"/>
        <v>神器低级材料</v>
      </c>
      <c r="AS218" s="14">
        <f t="shared" si="52"/>
        <v>570</v>
      </c>
      <c r="AT218" s="14" t="str">
        <f t="shared" si="53"/>
        <v>金币</v>
      </c>
      <c r="AU218" s="14">
        <f t="shared" si="54"/>
        <v>1800</v>
      </c>
    </row>
    <row r="219" spans="37:47" ht="16.5" x14ac:dyDescent="0.2">
      <c r="AK219" s="64">
        <v>216</v>
      </c>
      <c r="AL219" s="14">
        <f t="shared" si="45"/>
        <v>13</v>
      </c>
      <c r="AM219" s="14">
        <f t="shared" si="46"/>
        <v>3</v>
      </c>
      <c r="AN219" s="14">
        <f t="shared" si="47"/>
        <v>1606015</v>
      </c>
      <c r="AO219" s="14">
        <f t="shared" si="48"/>
        <v>12</v>
      </c>
      <c r="AP219" s="14" t="str">
        <f t="shared" si="49"/>
        <v>神器3-5</v>
      </c>
      <c r="AQ219" s="14">
        <f t="shared" si="50"/>
        <v>6</v>
      </c>
      <c r="AR219" s="14" t="str">
        <f t="shared" si="51"/>
        <v>神器低级材料</v>
      </c>
      <c r="AS219" s="14">
        <f t="shared" si="52"/>
        <v>660</v>
      </c>
      <c r="AT219" s="14" t="str">
        <f t="shared" si="53"/>
        <v>金币</v>
      </c>
      <c r="AU219" s="14">
        <f t="shared" si="54"/>
        <v>2150</v>
      </c>
    </row>
    <row r="220" spans="37:47" ht="16.5" x14ac:dyDescent="0.2">
      <c r="AK220" s="64">
        <v>217</v>
      </c>
      <c r="AL220" s="14">
        <f t="shared" si="45"/>
        <v>13</v>
      </c>
      <c r="AM220" s="14">
        <f t="shared" si="46"/>
        <v>3</v>
      </c>
      <c r="AN220" s="14">
        <f t="shared" si="47"/>
        <v>1606015</v>
      </c>
      <c r="AO220" s="14">
        <f t="shared" si="48"/>
        <v>13</v>
      </c>
      <c r="AP220" s="14" t="str">
        <f t="shared" si="49"/>
        <v>神器3-5</v>
      </c>
      <c r="AQ220" s="14">
        <f t="shared" si="50"/>
        <v>7</v>
      </c>
      <c r="AR220" s="14" t="str">
        <f t="shared" si="51"/>
        <v>神器低级材料</v>
      </c>
      <c r="AS220" s="14">
        <f t="shared" si="52"/>
        <v>590</v>
      </c>
      <c r="AT220" s="14" t="str">
        <f t="shared" si="53"/>
        <v>金币</v>
      </c>
      <c r="AU220" s="14">
        <f t="shared" si="54"/>
        <v>2450</v>
      </c>
    </row>
    <row r="221" spans="37:47" ht="16.5" x14ac:dyDescent="0.2">
      <c r="AK221" s="64">
        <v>218</v>
      </c>
      <c r="AL221" s="14">
        <f t="shared" si="45"/>
        <v>13</v>
      </c>
      <c r="AM221" s="14">
        <f t="shared" si="46"/>
        <v>3</v>
      </c>
      <c r="AN221" s="14">
        <f t="shared" si="47"/>
        <v>1606015</v>
      </c>
      <c r="AO221" s="14">
        <f t="shared" si="48"/>
        <v>14</v>
      </c>
      <c r="AP221" s="14" t="str">
        <f t="shared" si="49"/>
        <v>神器3-5</v>
      </c>
      <c r="AQ221" s="14">
        <f t="shared" si="50"/>
        <v>7</v>
      </c>
      <c r="AR221" s="14" t="str">
        <f t="shared" si="51"/>
        <v>神器低级材料</v>
      </c>
      <c r="AS221" s="14">
        <f t="shared" si="52"/>
        <v>670</v>
      </c>
      <c r="AT221" s="14" t="str">
        <f t="shared" si="53"/>
        <v>金币</v>
      </c>
      <c r="AU221" s="14">
        <f t="shared" si="54"/>
        <v>2750</v>
      </c>
    </row>
    <row r="222" spans="37:47" ht="16.5" x14ac:dyDescent="0.2">
      <c r="AK222" s="64">
        <v>219</v>
      </c>
      <c r="AL222" s="14">
        <f t="shared" si="45"/>
        <v>13</v>
      </c>
      <c r="AM222" s="14">
        <f t="shared" si="46"/>
        <v>3</v>
      </c>
      <c r="AN222" s="14">
        <f t="shared" si="47"/>
        <v>1606015</v>
      </c>
      <c r="AO222" s="14">
        <f t="shared" si="48"/>
        <v>15</v>
      </c>
      <c r="AP222" s="14" t="str">
        <f t="shared" si="49"/>
        <v>神器3-5</v>
      </c>
      <c r="AQ222" s="14">
        <f t="shared" si="50"/>
        <v>7</v>
      </c>
      <c r="AR222" s="14" t="str">
        <f t="shared" si="51"/>
        <v>神器低级材料</v>
      </c>
      <c r="AS222" s="14">
        <f t="shared" si="52"/>
        <v>805</v>
      </c>
      <c r="AT222" s="14" t="str">
        <f t="shared" si="53"/>
        <v>金币</v>
      </c>
      <c r="AU222" s="14">
        <f t="shared" si="54"/>
        <v>3000</v>
      </c>
    </row>
    <row r="223" spans="37:47" ht="16.5" x14ac:dyDescent="0.2">
      <c r="AK223" s="64">
        <v>220</v>
      </c>
      <c r="AL223" s="14">
        <f t="shared" si="45"/>
        <v>13</v>
      </c>
      <c r="AM223" s="14">
        <f t="shared" si="46"/>
        <v>3</v>
      </c>
      <c r="AN223" s="14">
        <f t="shared" si="47"/>
        <v>1606015</v>
      </c>
      <c r="AO223" s="14">
        <f t="shared" si="48"/>
        <v>16</v>
      </c>
      <c r="AP223" s="14" t="str">
        <f t="shared" si="49"/>
        <v>神器3-5</v>
      </c>
      <c r="AQ223" s="14">
        <f t="shared" si="50"/>
        <v>10</v>
      </c>
      <c r="AR223" s="14" t="str">
        <f t="shared" si="51"/>
        <v>神器低级材料</v>
      </c>
      <c r="AS223" s="14">
        <f t="shared" si="52"/>
        <v>940</v>
      </c>
      <c r="AT223" s="14" t="str">
        <f t="shared" si="53"/>
        <v>金币</v>
      </c>
      <c r="AU223" s="14">
        <f t="shared" si="54"/>
        <v>2800</v>
      </c>
    </row>
    <row r="224" spans="37:47" ht="16.5" x14ac:dyDescent="0.2">
      <c r="AK224" s="64">
        <v>221</v>
      </c>
      <c r="AL224" s="14">
        <f t="shared" si="45"/>
        <v>13</v>
      </c>
      <c r="AM224" s="14">
        <f t="shared" si="46"/>
        <v>3</v>
      </c>
      <c r="AN224" s="14">
        <f t="shared" si="47"/>
        <v>1606015</v>
      </c>
      <c r="AO224" s="14">
        <f t="shared" si="48"/>
        <v>17</v>
      </c>
      <c r="AP224" s="14" t="str">
        <f t="shared" si="49"/>
        <v>神器3-5</v>
      </c>
      <c r="AQ224" s="14">
        <f t="shared" si="50"/>
        <v>10</v>
      </c>
      <c r="AR224" s="14" t="str">
        <f t="shared" si="51"/>
        <v>神器低级材料</v>
      </c>
      <c r="AS224" s="14">
        <f t="shared" si="52"/>
        <v>1075</v>
      </c>
      <c r="AT224" s="14" t="str">
        <f t="shared" si="53"/>
        <v>金币</v>
      </c>
      <c r="AU224" s="14">
        <f t="shared" si="54"/>
        <v>3100</v>
      </c>
    </row>
    <row r="225" spans="37:47" ht="16.5" x14ac:dyDescent="0.2">
      <c r="AK225" s="64">
        <v>222</v>
      </c>
      <c r="AL225" s="14">
        <f t="shared" si="45"/>
        <v>13</v>
      </c>
      <c r="AM225" s="14">
        <f t="shared" si="46"/>
        <v>3</v>
      </c>
      <c r="AN225" s="14">
        <f t="shared" si="47"/>
        <v>1606015</v>
      </c>
      <c r="AO225" s="14">
        <f t="shared" si="48"/>
        <v>18</v>
      </c>
      <c r="AP225" s="14" t="str">
        <f t="shared" si="49"/>
        <v>神器3-5</v>
      </c>
      <c r="AQ225" s="14">
        <f t="shared" si="50"/>
        <v>10</v>
      </c>
      <c r="AR225" s="14" t="str">
        <f t="shared" si="51"/>
        <v>神器低级材料</v>
      </c>
      <c r="AS225" s="14">
        <f t="shared" si="52"/>
        <v>1205</v>
      </c>
      <c r="AT225" s="14" t="str">
        <f t="shared" si="53"/>
        <v>金币</v>
      </c>
      <c r="AU225" s="14">
        <f t="shared" si="54"/>
        <v>3300</v>
      </c>
    </row>
    <row r="226" spans="37:47" ht="16.5" x14ac:dyDescent="0.2">
      <c r="AK226" s="64">
        <v>223</v>
      </c>
      <c r="AL226" s="14">
        <f t="shared" si="45"/>
        <v>13</v>
      </c>
      <c r="AM226" s="14">
        <f t="shared" si="46"/>
        <v>3</v>
      </c>
      <c r="AN226" s="14">
        <f t="shared" si="47"/>
        <v>1606015</v>
      </c>
      <c r="AO226" s="14">
        <f t="shared" si="48"/>
        <v>19</v>
      </c>
      <c r="AP226" s="14" t="str">
        <f t="shared" si="49"/>
        <v>神器3-5</v>
      </c>
      <c r="AQ226" s="14">
        <f t="shared" si="50"/>
        <v>15</v>
      </c>
      <c r="AR226" s="14" t="str">
        <f t="shared" si="51"/>
        <v>神器低级材料</v>
      </c>
      <c r="AS226" s="14">
        <f t="shared" si="52"/>
        <v>1340</v>
      </c>
      <c r="AT226" s="14" t="str">
        <f t="shared" si="53"/>
        <v>金币</v>
      </c>
      <c r="AU226" s="14">
        <f t="shared" si="54"/>
        <v>3600</v>
      </c>
    </row>
    <row r="227" spans="37:47" ht="16.5" x14ac:dyDescent="0.2">
      <c r="AK227" s="64">
        <v>224</v>
      </c>
      <c r="AL227" s="14">
        <f t="shared" si="45"/>
        <v>13</v>
      </c>
      <c r="AM227" s="14">
        <f t="shared" si="46"/>
        <v>3</v>
      </c>
      <c r="AN227" s="14">
        <f t="shared" si="47"/>
        <v>1606015</v>
      </c>
      <c r="AO227" s="14">
        <f t="shared" si="48"/>
        <v>20</v>
      </c>
      <c r="AP227" s="14" t="str">
        <f t="shared" si="49"/>
        <v>神器3-5</v>
      </c>
      <c r="AQ227" s="14">
        <f t="shared" si="50"/>
        <v>15</v>
      </c>
      <c r="AR227" s="14" t="str">
        <f t="shared" si="51"/>
        <v>神器低级材料</v>
      </c>
      <c r="AS227" s="14">
        <f t="shared" si="52"/>
        <v>1475</v>
      </c>
      <c r="AT227" s="14" t="str">
        <f t="shared" si="53"/>
        <v>金币</v>
      </c>
      <c r="AU227" s="14">
        <f t="shared" si="54"/>
        <v>4100</v>
      </c>
    </row>
    <row r="228" spans="37:47" ht="16.5" x14ac:dyDescent="0.2">
      <c r="AK228" s="64">
        <v>225</v>
      </c>
      <c r="AL228" s="14">
        <f t="shared" si="45"/>
        <v>13</v>
      </c>
      <c r="AM228" s="14">
        <f t="shared" si="46"/>
        <v>3</v>
      </c>
      <c r="AN228" s="14">
        <f t="shared" si="47"/>
        <v>1606015</v>
      </c>
      <c r="AO228" s="14">
        <f t="shared" si="48"/>
        <v>21</v>
      </c>
      <c r="AP228" s="14" t="str">
        <f t="shared" si="49"/>
        <v>神器3-5</v>
      </c>
      <c r="AQ228" s="14">
        <f t="shared" si="50"/>
        <v>15</v>
      </c>
      <c r="AR228" s="14" t="str">
        <f t="shared" si="51"/>
        <v>神器低级材料</v>
      </c>
      <c r="AS228" s="14">
        <f t="shared" si="52"/>
        <v>1610</v>
      </c>
      <c r="AT228" s="14" t="str">
        <f t="shared" si="53"/>
        <v>金币</v>
      </c>
      <c r="AU228" s="14">
        <f t="shared" si="54"/>
        <v>5200</v>
      </c>
    </row>
    <row r="229" spans="37:47" ht="16.5" x14ac:dyDescent="0.2">
      <c r="AK229" s="64">
        <v>226</v>
      </c>
      <c r="AL229" s="14">
        <f t="shared" si="45"/>
        <v>14</v>
      </c>
      <c r="AM229" s="14">
        <f t="shared" si="46"/>
        <v>4</v>
      </c>
      <c r="AN229" s="14">
        <f t="shared" si="47"/>
        <v>1606016</v>
      </c>
      <c r="AO229" s="14">
        <f t="shared" si="48"/>
        <v>1</v>
      </c>
      <c r="AP229" s="14" t="str">
        <f t="shared" si="49"/>
        <v>神器3-6</v>
      </c>
      <c r="AQ229" s="14">
        <f t="shared" si="50"/>
        <v>1</v>
      </c>
      <c r="AR229" s="14" t="str">
        <f t="shared" si="51"/>
        <v/>
      </c>
      <c r="AS229" s="14" t="str">
        <f t="shared" si="52"/>
        <v/>
      </c>
      <c r="AT229" s="14" t="str">
        <f t="shared" si="53"/>
        <v/>
      </c>
      <c r="AU229" s="14" t="str">
        <f t="shared" si="54"/>
        <v/>
      </c>
    </row>
    <row r="230" spans="37:47" ht="16.5" x14ac:dyDescent="0.2">
      <c r="AK230" s="64">
        <v>227</v>
      </c>
      <c r="AL230" s="14">
        <f t="shared" si="45"/>
        <v>14</v>
      </c>
      <c r="AM230" s="14">
        <f t="shared" si="46"/>
        <v>4</v>
      </c>
      <c r="AN230" s="14">
        <f t="shared" si="47"/>
        <v>1606016</v>
      </c>
      <c r="AO230" s="14">
        <f t="shared" si="48"/>
        <v>2</v>
      </c>
      <c r="AP230" s="14" t="str">
        <f t="shared" si="49"/>
        <v>神器3-6</v>
      </c>
      <c r="AQ230" s="14">
        <f t="shared" si="50"/>
        <v>1</v>
      </c>
      <c r="AR230" s="14" t="str">
        <f t="shared" si="51"/>
        <v>神器低级材料</v>
      </c>
      <c r="AS230" s="14">
        <f t="shared" si="52"/>
        <v>45</v>
      </c>
      <c r="AT230" s="14" t="str">
        <f t="shared" si="53"/>
        <v>金币</v>
      </c>
      <c r="AU230" s="14">
        <f t="shared" si="54"/>
        <v>1275</v>
      </c>
    </row>
    <row r="231" spans="37:47" ht="16.5" x14ac:dyDescent="0.2">
      <c r="AK231" s="64">
        <v>228</v>
      </c>
      <c r="AL231" s="14">
        <f t="shared" si="45"/>
        <v>14</v>
      </c>
      <c r="AM231" s="14">
        <f t="shared" si="46"/>
        <v>4</v>
      </c>
      <c r="AN231" s="14">
        <f t="shared" si="47"/>
        <v>1606016</v>
      </c>
      <c r="AO231" s="14">
        <f t="shared" si="48"/>
        <v>3</v>
      </c>
      <c r="AP231" s="14" t="str">
        <f t="shared" si="49"/>
        <v>神器3-6</v>
      </c>
      <c r="AQ231" s="14">
        <f t="shared" si="50"/>
        <v>1</v>
      </c>
      <c r="AR231" s="14" t="str">
        <f t="shared" si="51"/>
        <v>神器低级材料</v>
      </c>
      <c r="AS231" s="14">
        <f t="shared" si="52"/>
        <v>255</v>
      </c>
      <c r="AT231" s="14" t="str">
        <f t="shared" si="53"/>
        <v>金币</v>
      </c>
      <c r="AU231" s="14">
        <f t="shared" si="54"/>
        <v>1700</v>
      </c>
    </row>
    <row r="232" spans="37:47" ht="16.5" x14ac:dyDescent="0.2">
      <c r="AK232" s="64">
        <v>229</v>
      </c>
      <c r="AL232" s="14">
        <f t="shared" si="45"/>
        <v>14</v>
      </c>
      <c r="AM232" s="14">
        <f t="shared" si="46"/>
        <v>4</v>
      </c>
      <c r="AN232" s="14">
        <f t="shared" si="47"/>
        <v>1606016</v>
      </c>
      <c r="AO232" s="14">
        <f t="shared" si="48"/>
        <v>4</v>
      </c>
      <c r="AP232" s="14" t="str">
        <f t="shared" si="49"/>
        <v>神器3-6</v>
      </c>
      <c r="AQ232" s="14">
        <f t="shared" si="50"/>
        <v>2</v>
      </c>
      <c r="AR232" s="14" t="str">
        <f t="shared" si="51"/>
        <v>神器低级材料</v>
      </c>
      <c r="AS232" s="14">
        <f t="shared" si="52"/>
        <v>400</v>
      </c>
      <c r="AT232" s="14" t="str">
        <f t="shared" si="53"/>
        <v>金币</v>
      </c>
      <c r="AU232" s="14">
        <f t="shared" si="54"/>
        <v>2130</v>
      </c>
    </row>
    <row r="233" spans="37:47" ht="16.5" x14ac:dyDescent="0.2">
      <c r="AK233" s="64">
        <v>230</v>
      </c>
      <c r="AL233" s="14">
        <f t="shared" si="45"/>
        <v>14</v>
      </c>
      <c r="AM233" s="14">
        <f t="shared" si="46"/>
        <v>4</v>
      </c>
      <c r="AN233" s="14">
        <f t="shared" si="47"/>
        <v>1606016</v>
      </c>
      <c r="AO233" s="14">
        <f t="shared" si="48"/>
        <v>5</v>
      </c>
      <c r="AP233" s="14" t="str">
        <f t="shared" si="49"/>
        <v>神器3-6</v>
      </c>
      <c r="AQ233" s="14">
        <f t="shared" si="50"/>
        <v>2</v>
      </c>
      <c r="AR233" s="14" t="str">
        <f t="shared" si="51"/>
        <v>神器低级材料</v>
      </c>
      <c r="AS233" s="14">
        <f t="shared" si="52"/>
        <v>395</v>
      </c>
      <c r="AT233" s="14" t="str">
        <f t="shared" si="53"/>
        <v>金币</v>
      </c>
      <c r="AU233" s="14">
        <f t="shared" si="54"/>
        <v>2550</v>
      </c>
    </row>
    <row r="234" spans="37:47" ht="16.5" x14ac:dyDescent="0.2">
      <c r="AK234" s="64">
        <v>231</v>
      </c>
      <c r="AL234" s="14">
        <f t="shared" si="45"/>
        <v>14</v>
      </c>
      <c r="AM234" s="14">
        <f t="shared" si="46"/>
        <v>4</v>
      </c>
      <c r="AN234" s="14">
        <f t="shared" si="47"/>
        <v>1606016</v>
      </c>
      <c r="AO234" s="14">
        <f t="shared" si="48"/>
        <v>6</v>
      </c>
      <c r="AP234" s="14" t="str">
        <f t="shared" si="49"/>
        <v>神器3-6</v>
      </c>
      <c r="AQ234" s="14">
        <f t="shared" si="50"/>
        <v>2</v>
      </c>
      <c r="AR234" s="14" t="str">
        <f t="shared" si="51"/>
        <v>神器低级材料</v>
      </c>
      <c r="AS234" s="14">
        <f t="shared" si="52"/>
        <v>555</v>
      </c>
      <c r="AT234" s="14" t="str">
        <f t="shared" si="53"/>
        <v>金币</v>
      </c>
      <c r="AU234" s="14">
        <f t="shared" si="54"/>
        <v>3480</v>
      </c>
    </row>
    <row r="235" spans="37:47" ht="16.5" x14ac:dyDescent="0.2">
      <c r="AK235" s="64">
        <v>232</v>
      </c>
      <c r="AL235" s="14">
        <f t="shared" si="45"/>
        <v>14</v>
      </c>
      <c r="AM235" s="14">
        <f t="shared" si="46"/>
        <v>4</v>
      </c>
      <c r="AN235" s="14">
        <f t="shared" si="47"/>
        <v>1606016</v>
      </c>
      <c r="AO235" s="14">
        <f t="shared" si="48"/>
        <v>7</v>
      </c>
      <c r="AP235" s="14" t="str">
        <f t="shared" si="49"/>
        <v>神器3-6</v>
      </c>
      <c r="AQ235" s="14">
        <f t="shared" si="50"/>
        <v>3</v>
      </c>
      <c r="AR235" s="14" t="str">
        <f t="shared" si="51"/>
        <v>神器低级材料</v>
      </c>
      <c r="AS235" s="14">
        <f t="shared" si="52"/>
        <v>610</v>
      </c>
      <c r="AT235" s="14" t="str">
        <f t="shared" si="53"/>
        <v>金币</v>
      </c>
      <c r="AU235" s="14">
        <f t="shared" si="54"/>
        <v>3960</v>
      </c>
    </row>
    <row r="236" spans="37:47" ht="16.5" x14ac:dyDescent="0.2">
      <c r="AK236" s="64">
        <v>233</v>
      </c>
      <c r="AL236" s="14">
        <f t="shared" si="45"/>
        <v>14</v>
      </c>
      <c r="AM236" s="14">
        <f t="shared" si="46"/>
        <v>4</v>
      </c>
      <c r="AN236" s="14">
        <f t="shared" si="47"/>
        <v>1606016</v>
      </c>
      <c r="AO236" s="14">
        <f t="shared" si="48"/>
        <v>8</v>
      </c>
      <c r="AP236" s="14" t="str">
        <f t="shared" si="49"/>
        <v>神器3-6</v>
      </c>
      <c r="AQ236" s="14">
        <f t="shared" si="50"/>
        <v>3</v>
      </c>
      <c r="AR236" s="14" t="str">
        <f t="shared" si="51"/>
        <v>神器低级材料</v>
      </c>
      <c r="AS236" s="14">
        <f t="shared" si="52"/>
        <v>685</v>
      </c>
      <c r="AT236" s="14" t="str">
        <f t="shared" si="53"/>
        <v>金币</v>
      </c>
      <c r="AU236" s="14">
        <f t="shared" si="54"/>
        <v>4460</v>
      </c>
    </row>
    <row r="237" spans="37:47" ht="16.5" x14ac:dyDescent="0.2">
      <c r="AK237" s="64">
        <v>234</v>
      </c>
      <c r="AL237" s="14">
        <f t="shared" si="45"/>
        <v>14</v>
      </c>
      <c r="AM237" s="14">
        <f t="shared" si="46"/>
        <v>4</v>
      </c>
      <c r="AN237" s="14">
        <f t="shared" si="47"/>
        <v>1606016</v>
      </c>
      <c r="AO237" s="14">
        <f t="shared" si="48"/>
        <v>9</v>
      </c>
      <c r="AP237" s="14" t="str">
        <f t="shared" si="49"/>
        <v>神器3-6</v>
      </c>
      <c r="AQ237" s="14">
        <f t="shared" si="50"/>
        <v>3</v>
      </c>
      <c r="AR237" s="14" t="str">
        <f t="shared" si="51"/>
        <v>神器低级材料</v>
      </c>
      <c r="AS237" s="14">
        <f t="shared" si="52"/>
        <v>805</v>
      </c>
      <c r="AT237" s="14" t="str">
        <f t="shared" si="53"/>
        <v>金币</v>
      </c>
      <c r="AU237" s="14">
        <f t="shared" si="54"/>
        <v>4960</v>
      </c>
    </row>
    <row r="238" spans="37:47" ht="16.5" x14ac:dyDescent="0.2">
      <c r="AK238" s="64">
        <v>235</v>
      </c>
      <c r="AL238" s="14">
        <f t="shared" si="45"/>
        <v>14</v>
      </c>
      <c r="AM238" s="14">
        <f t="shared" si="46"/>
        <v>4</v>
      </c>
      <c r="AN238" s="14">
        <f t="shared" si="47"/>
        <v>1606016</v>
      </c>
      <c r="AO238" s="14">
        <f t="shared" si="48"/>
        <v>10</v>
      </c>
      <c r="AP238" s="14" t="str">
        <f t="shared" si="49"/>
        <v>神器3-6</v>
      </c>
      <c r="AQ238" s="14">
        <f t="shared" si="50"/>
        <v>5</v>
      </c>
      <c r="AR238" s="14" t="str">
        <f t="shared" si="51"/>
        <v>神器低级材料</v>
      </c>
      <c r="AS238" s="14">
        <f t="shared" si="52"/>
        <v>1045</v>
      </c>
      <c r="AT238" s="14" t="str">
        <f t="shared" si="53"/>
        <v>金币</v>
      </c>
      <c r="AU238" s="14">
        <f t="shared" si="54"/>
        <v>5950</v>
      </c>
    </row>
    <row r="239" spans="37:47" ht="16.5" x14ac:dyDescent="0.2">
      <c r="AK239" s="64">
        <v>236</v>
      </c>
      <c r="AL239" s="14">
        <f t="shared" si="45"/>
        <v>14</v>
      </c>
      <c r="AM239" s="14">
        <f t="shared" si="46"/>
        <v>4</v>
      </c>
      <c r="AN239" s="14">
        <f t="shared" si="47"/>
        <v>1606016</v>
      </c>
      <c r="AO239" s="14">
        <f t="shared" si="48"/>
        <v>11</v>
      </c>
      <c r="AP239" s="14" t="str">
        <f t="shared" si="49"/>
        <v>神器3-6</v>
      </c>
      <c r="AQ239" s="14">
        <f t="shared" si="50"/>
        <v>5</v>
      </c>
      <c r="AR239" s="14" t="str">
        <f t="shared" si="51"/>
        <v>神器低级材料</v>
      </c>
      <c r="AS239" s="14">
        <f t="shared" si="52"/>
        <v>1225</v>
      </c>
      <c r="AT239" s="14" t="str">
        <f t="shared" si="53"/>
        <v>金币</v>
      </c>
      <c r="AU239" s="14">
        <f t="shared" si="54"/>
        <v>3950</v>
      </c>
    </row>
    <row r="240" spans="37:47" ht="16.5" x14ac:dyDescent="0.2">
      <c r="AK240" s="64">
        <v>237</v>
      </c>
      <c r="AL240" s="14">
        <f t="shared" si="45"/>
        <v>14</v>
      </c>
      <c r="AM240" s="14">
        <f t="shared" si="46"/>
        <v>4</v>
      </c>
      <c r="AN240" s="14">
        <f t="shared" si="47"/>
        <v>1606016</v>
      </c>
      <c r="AO240" s="14">
        <f t="shared" si="48"/>
        <v>12</v>
      </c>
      <c r="AP240" s="14" t="str">
        <f t="shared" si="49"/>
        <v>神器3-6</v>
      </c>
      <c r="AQ240" s="14">
        <f t="shared" si="50"/>
        <v>6</v>
      </c>
      <c r="AR240" s="14" t="str">
        <f t="shared" si="51"/>
        <v>神器低级材料</v>
      </c>
      <c r="AS240" s="14">
        <f t="shared" si="52"/>
        <v>1420</v>
      </c>
      <c r="AT240" s="14" t="str">
        <f t="shared" si="53"/>
        <v>金币</v>
      </c>
      <c r="AU240" s="14">
        <f t="shared" si="54"/>
        <v>4600</v>
      </c>
    </row>
    <row r="241" spans="37:47" ht="16.5" x14ac:dyDescent="0.2">
      <c r="AK241" s="64">
        <v>238</v>
      </c>
      <c r="AL241" s="14">
        <f t="shared" si="45"/>
        <v>14</v>
      </c>
      <c r="AM241" s="14">
        <f t="shared" si="46"/>
        <v>4</v>
      </c>
      <c r="AN241" s="14">
        <f t="shared" si="47"/>
        <v>1606016</v>
      </c>
      <c r="AO241" s="14">
        <f t="shared" si="48"/>
        <v>13</v>
      </c>
      <c r="AP241" s="14" t="str">
        <f t="shared" si="49"/>
        <v>神器3-6</v>
      </c>
      <c r="AQ241" s="14">
        <f t="shared" si="50"/>
        <v>7</v>
      </c>
      <c r="AR241" s="14" t="str">
        <f t="shared" si="51"/>
        <v>神器低级材料</v>
      </c>
      <c r="AS241" s="14">
        <f t="shared" si="52"/>
        <v>1265</v>
      </c>
      <c r="AT241" s="14" t="str">
        <f t="shared" si="53"/>
        <v>金币</v>
      </c>
      <c r="AU241" s="14">
        <f t="shared" si="54"/>
        <v>5250</v>
      </c>
    </row>
    <row r="242" spans="37:47" ht="16.5" x14ac:dyDescent="0.2">
      <c r="AK242" s="64">
        <v>239</v>
      </c>
      <c r="AL242" s="14">
        <f t="shared" si="45"/>
        <v>14</v>
      </c>
      <c r="AM242" s="14">
        <f t="shared" si="46"/>
        <v>4</v>
      </c>
      <c r="AN242" s="14">
        <f t="shared" si="47"/>
        <v>1606016</v>
      </c>
      <c r="AO242" s="14">
        <f t="shared" si="48"/>
        <v>14</v>
      </c>
      <c r="AP242" s="14" t="str">
        <f t="shared" si="49"/>
        <v>神器3-6</v>
      </c>
      <c r="AQ242" s="14">
        <f t="shared" si="50"/>
        <v>7</v>
      </c>
      <c r="AR242" s="14" t="str">
        <f t="shared" si="51"/>
        <v>神器低级材料</v>
      </c>
      <c r="AS242" s="14">
        <f t="shared" si="52"/>
        <v>1440</v>
      </c>
      <c r="AT242" s="14" t="str">
        <f t="shared" si="53"/>
        <v>金币</v>
      </c>
      <c r="AU242" s="14">
        <f t="shared" si="54"/>
        <v>5900</v>
      </c>
    </row>
    <row r="243" spans="37:47" ht="16.5" x14ac:dyDescent="0.2">
      <c r="AK243" s="64">
        <v>240</v>
      </c>
      <c r="AL243" s="14">
        <f t="shared" si="45"/>
        <v>14</v>
      </c>
      <c r="AM243" s="14">
        <f t="shared" si="46"/>
        <v>4</v>
      </c>
      <c r="AN243" s="14">
        <f t="shared" si="47"/>
        <v>1606016</v>
      </c>
      <c r="AO243" s="14">
        <f t="shared" si="48"/>
        <v>15</v>
      </c>
      <c r="AP243" s="14" t="str">
        <f t="shared" si="49"/>
        <v>神器3-6</v>
      </c>
      <c r="AQ243" s="14">
        <f t="shared" si="50"/>
        <v>7</v>
      </c>
      <c r="AR243" s="14" t="str">
        <f t="shared" si="51"/>
        <v>神器低级材料</v>
      </c>
      <c r="AS243" s="14">
        <f t="shared" si="52"/>
        <v>1725</v>
      </c>
      <c r="AT243" s="14" t="str">
        <f t="shared" si="53"/>
        <v>金币</v>
      </c>
      <c r="AU243" s="14">
        <f t="shared" si="54"/>
        <v>6600</v>
      </c>
    </row>
    <row r="244" spans="37:47" ht="16.5" x14ac:dyDescent="0.2">
      <c r="AK244" s="64">
        <v>241</v>
      </c>
      <c r="AL244" s="14">
        <f t="shared" si="45"/>
        <v>14</v>
      </c>
      <c r="AM244" s="14">
        <f t="shared" si="46"/>
        <v>4</v>
      </c>
      <c r="AN244" s="14">
        <f t="shared" si="47"/>
        <v>1606016</v>
      </c>
      <c r="AO244" s="14">
        <f t="shared" si="48"/>
        <v>16</v>
      </c>
      <c r="AP244" s="14" t="str">
        <f t="shared" si="49"/>
        <v>神器3-6</v>
      </c>
      <c r="AQ244" s="14">
        <f t="shared" si="50"/>
        <v>10</v>
      </c>
      <c r="AR244" s="14" t="str">
        <f t="shared" si="51"/>
        <v>神器低级材料</v>
      </c>
      <c r="AS244" s="14">
        <f t="shared" si="52"/>
        <v>2015</v>
      </c>
      <c r="AT244" s="14" t="str">
        <f t="shared" si="53"/>
        <v>金币</v>
      </c>
      <c r="AU244" s="14">
        <f t="shared" si="54"/>
        <v>6100</v>
      </c>
    </row>
    <row r="245" spans="37:47" ht="16.5" x14ac:dyDescent="0.2">
      <c r="AK245" s="64">
        <v>242</v>
      </c>
      <c r="AL245" s="14">
        <f t="shared" si="45"/>
        <v>14</v>
      </c>
      <c r="AM245" s="14">
        <f t="shared" si="46"/>
        <v>4</v>
      </c>
      <c r="AN245" s="14">
        <f t="shared" si="47"/>
        <v>1606016</v>
      </c>
      <c r="AO245" s="14">
        <f t="shared" si="48"/>
        <v>17</v>
      </c>
      <c r="AP245" s="14" t="str">
        <f t="shared" si="49"/>
        <v>神器3-6</v>
      </c>
      <c r="AQ245" s="14">
        <f t="shared" si="50"/>
        <v>10</v>
      </c>
      <c r="AR245" s="14" t="str">
        <f t="shared" si="51"/>
        <v>神器低级材料</v>
      </c>
      <c r="AS245" s="14">
        <f t="shared" si="52"/>
        <v>2300</v>
      </c>
      <c r="AT245" s="14" t="str">
        <f t="shared" si="53"/>
        <v>金币</v>
      </c>
      <c r="AU245" s="14">
        <f t="shared" si="54"/>
        <v>6600</v>
      </c>
    </row>
    <row r="246" spans="37:47" ht="16.5" x14ac:dyDescent="0.2">
      <c r="AK246" s="64">
        <v>243</v>
      </c>
      <c r="AL246" s="14">
        <f t="shared" si="45"/>
        <v>14</v>
      </c>
      <c r="AM246" s="14">
        <f t="shared" si="46"/>
        <v>4</v>
      </c>
      <c r="AN246" s="14">
        <f t="shared" si="47"/>
        <v>1606016</v>
      </c>
      <c r="AO246" s="14">
        <f t="shared" si="48"/>
        <v>18</v>
      </c>
      <c r="AP246" s="14" t="str">
        <f t="shared" si="49"/>
        <v>神器3-6</v>
      </c>
      <c r="AQ246" s="14">
        <f t="shared" si="50"/>
        <v>10</v>
      </c>
      <c r="AR246" s="14" t="str">
        <f t="shared" si="51"/>
        <v>神器低级材料</v>
      </c>
      <c r="AS246" s="14">
        <f t="shared" si="52"/>
        <v>2590</v>
      </c>
      <c r="AT246" s="14" t="str">
        <f t="shared" si="53"/>
        <v>金币</v>
      </c>
      <c r="AU246" s="14">
        <f t="shared" si="54"/>
        <v>7200</v>
      </c>
    </row>
    <row r="247" spans="37:47" ht="16.5" x14ac:dyDescent="0.2">
      <c r="AK247" s="64">
        <v>244</v>
      </c>
      <c r="AL247" s="14">
        <f t="shared" si="45"/>
        <v>14</v>
      </c>
      <c r="AM247" s="14">
        <f t="shared" si="46"/>
        <v>4</v>
      </c>
      <c r="AN247" s="14">
        <f t="shared" si="47"/>
        <v>1606016</v>
      </c>
      <c r="AO247" s="14">
        <f t="shared" si="48"/>
        <v>19</v>
      </c>
      <c r="AP247" s="14" t="str">
        <f t="shared" si="49"/>
        <v>神器3-6</v>
      </c>
      <c r="AQ247" s="14">
        <f t="shared" si="50"/>
        <v>15</v>
      </c>
      <c r="AR247" s="14" t="str">
        <f t="shared" si="51"/>
        <v>神器低级材料</v>
      </c>
      <c r="AS247" s="14">
        <f t="shared" si="52"/>
        <v>2880</v>
      </c>
      <c r="AT247" s="14" t="str">
        <f t="shared" si="53"/>
        <v>金币</v>
      </c>
      <c r="AU247" s="14">
        <f t="shared" si="54"/>
        <v>7800</v>
      </c>
    </row>
    <row r="248" spans="37:47" ht="16.5" x14ac:dyDescent="0.2">
      <c r="AK248" s="64">
        <v>245</v>
      </c>
      <c r="AL248" s="14">
        <f t="shared" si="45"/>
        <v>14</v>
      </c>
      <c r="AM248" s="14">
        <f t="shared" si="46"/>
        <v>4</v>
      </c>
      <c r="AN248" s="14">
        <f t="shared" si="47"/>
        <v>1606016</v>
      </c>
      <c r="AO248" s="14">
        <f t="shared" si="48"/>
        <v>20</v>
      </c>
      <c r="AP248" s="14" t="str">
        <f t="shared" si="49"/>
        <v>神器3-6</v>
      </c>
      <c r="AQ248" s="14">
        <f t="shared" si="50"/>
        <v>15</v>
      </c>
      <c r="AR248" s="14" t="str">
        <f t="shared" si="51"/>
        <v>神器低级材料</v>
      </c>
      <c r="AS248" s="14">
        <f t="shared" si="52"/>
        <v>3165</v>
      </c>
      <c r="AT248" s="14" t="str">
        <f t="shared" si="53"/>
        <v>金币</v>
      </c>
      <c r="AU248" s="14">
        <f t="shared" si="54"/>
        <v>8900</v>
      </c>
    </row>
    <row r="249" spans="37:47" ht="16.5" x14ac:dyDescent="0.2">
      <c r="AK249" s="64">
        <v>246</v>
      </c>
      <c r="AL249" s="14">
        <f t="shared" si="45"/>
        <v>14</v>
      </c>
      <c r="AM249" s="14">
        <f t="shared" si="46"/>
        <v>4</v>
      </c>
      <c r="AN249" s="14">
        <f t="shared" si="47"/>
        <v>1606016</v>
      </c>
      <c r="AO249" s="14">
        <f t="shared" si="48"/>
        <v>21</v>
      </c>
      <c r="AP249" s="14" t="str">
        <f t="shared" si="49"/>
        <v>神器3-6</v>
      </c>
      <c r="AQ249" s="14">
        <f t="shared" si="50"/>
        <v>15</v>
      </c>
      <c r="AR249" s="14" t="str">
        <f t="shared" si="51"/>
        <v>神器低级材料</v>
      </c>
      <c r="AS249" s="14">
        <f t="shared" si="52"/>
        <v>3455</v>
      </c>
      <c r="AT249" s="14" t="str">
        <f t="shared" si="53"/>
        <v>金币</v>
      </c>
      <c r="AU249" s="14">
        <f t="shared" si="54"/>
        <v>11100</v>
      </c>
    </row>
    <row r="250" spans="37:47" ht="16.5" x14ac:dyDescent="0.2">
      <c r="AK250" s="64">
        <v>247</v>
      </c>
      <c r="AL250" s="14">
        <f t="shared" si="45"/>
        <v>15</v>
      </c>
      <c r="AM250" s="14">
        <f t="shared" si="46"/>
        <v>1</v>
      </c>
      <c r="AN250" s="14">
        <f t="shared" si="47"/>
        <v>1606017</v>
      </c>
      <c r="AO250" s="14">
        <f t="shared" si="48"/>
        <v>1</v>
      </c>
      <c r="AP250" s="14" t="str">
        <f t="shared" si="49"/>
        <v>神器4-1</v>
      </c>
      <c r="AQ250" s="14">
        <f t="shared" si="50"/>
        <v>1</v>
      </c>
      <c r="AR250" s="14" t="str">
        <f t="shared" si="51"/>
        <v/>
      </c>
      <c r="AS250" s="14" t="str">
        <f t="shared" si="52"/>
        <v/>
      </c>
      <c r="AT250" s="14" t="str">
        <f t="shared" si="53"/>
        <v/>
      </c>
      <c r="AU250" s="14" t="str">
        <f t="shared" si="54"/>
        <v/>
      </c>
    </row>
    <row r="251" spans="37:47" ht="16.5" x14ac:dyDescent="0.2">
      <c r="AK251" s="64">
        <v>248</v>
      </c>
      <c r="AL251" s="14">
        <f t="shared" si="45"/>
        <v>15</v>
      </c>
      <c r="AM251" s="14">
        <f t="shared" si="46"/>
        <v>1</v>
      </c>
      <c r="AN251" s="14">
        <f t="shared" si="47"/>
        <v>1606017</v>
      </c>
      <c r="AO251" s="14">
        <f t="shared" si="48"/>
        <v>2</v>
      </c>
      <c r="AP251" s="14" t="str">
        <f t="shared" si="49"/>
        <v>神器4-1</v>
      </c>
      <c r="AQ251" s="14">
        <f t="shared" si="50"/>
        <v>1</v>
      </c>
      <c r="AR251" s="14" t="str">
        <f t="shared" si="51"/>
        <v>神器低级材料</v>
      </c>
      <c r="AS251" s="14">
        <f t="shared" si="52"/>
        <v>5</v>
      </c>
      <c r="AT251" s="14" t="str">
        <f t="shared" si="53"/>
        <v>金币</v>
      </c>
      <c r="AU251" s="14">
        <f t="shared" si="54"/>
        <v>85</v>
      </c>
    </row>
    <row r="252" spans="37:47" ht="16.5" x14ac:dyDescent="0.2">
      <c r="AK252" s="64">
        <v>249</v>
      </c>
      <c r="AL252" s="14">
        <f t="shared" si="45"/>
        <v>15</v>
      </c>
      <c r="AM252" s="14">
        <f t="shared" si="46"/>
        <v>1</v>
      </c>
      <c r="AN252" s="14">
        <f t="shared" si="47"/>
        <v>1606017</v>
      </c>
      <c r="AO252" s="14">
        <f t="shared" si="48"/>
        <v>3</v>
      </c>
      <c r="AP252" s="14" t="str">
        <f t="shared" si="49"/>
        <v>神器4-1</v>
      </c>
      <c r="AQ252" s="14">
        <f t="shared" si="50"/>
        <v>1</v>
      </c>
      <c r="AR252" s="14" t="str">
        <f t="shared" si="51"/>
        <v>神器低级材料</v>
      </c>
      <c r="AS252" s="14">
        <f t="shared" si="52"/>
        <v>15</v>
      </c>
      <c r="AT252" s="14" t="str">
        <f t="shared" si="53"/>
        <v>金币</v>
      </c>
      <c r="AU252" s="14">
        <f t="shared" si="54"/>
        <v>110</v>
      </c>
    </row>
    <row r="253" spans="37:47" ht="16.5" x14ac:dyDescent="0.2">
      <c r="AK253" s="64">
        <v>250</v>
      </c>
      <c r="AL253" s="14">
        <f t="shared" si="45"/>
        <v>15</v>
      </c>
      <c r="AM253" s="14">
        <f t="shared" si="46"/>
        <v>1</v>
      </c>
      <c r="AN253" s="14">
        <f t="shared" si="47"/>
        <v>1606017</v>
      </c>
      <c r="AO253" s="14">
        <f t="shared" si="48"/>
        <v>4</v>
      </c>
      <c r="AP253" s="14" t="str">
        <f t="shared" si="49"/>
        <v>神器4-1</v>
      </c>
      <c r="AQ253" s="14">
        <f t="shared" si="50"/>
        <v>2</v>
      </c>
      <c r="AR253" s="14" t="str">
        <f t="shared" si="51"/>
        <v>神器低级材料</v>
      </c>
      <c r="AS253" s="14">
        <f t="shared" si="52"/>
        <v>25</v>
      </c>
      <c r="AT253" s="14" t="str">
        <f t="shared" si="53"/>
        <v>金币</v>
      </c>
      <c r="AU253" s="14">
        <f t="shared" si="54"/>
        <v>140</v>
      </c>
    </row>
    <row r="254" spans="37:47" ht="16.5" x14ac:dyDescent="0.2">
      <c r="AK254" s="64">
        <v>251</v>
      </c>
      <c r="AL254" s="14">
        <f t="shared" si="45"/>
        <v>15</v>
      </c>
      <c r="AM254" s="14">
        <f t="shared" si="46"/>
        <v>1</v>
      </c>
      <c r="AN254" s="14">
        <f t="shared" si="47"/>
        <v>1606017</v>
      </c>
      <c r="AO254" s="14">
        <f t="shared" si="48"/>
        <v>5</v>
      </c>
      <c r="AP254" s="14" t="str">
        <f t="shared" si="49"/>
        <v>神器4-1</v>
      </c>
      <c r="AQ254" s="14">
        <f t="shared" si="50"/>
        <v>2</v>
      </c>
      <c r="AR254" s="14" t="str">
        <f t="shared" si="51"/>
        <v>神器低级材料</v>
      </c>
      <c r="AS254" s="14">
        <f t="shared" si="52"/>
        <v>25</v>
      </c>
      <c r="AT254" s="14" t="str">
        <f t="shared" si="53"/>
        <v>金币</v>
      </c>
      <c r="AU254" s="14">
        <f t="shared" si="54"/>
        <v>170</v>
      </c>
    </row>
    <row r="255" spans="37:47" ht="16.5" x14ac:dyDescent="0.2">
      <c r="AK255" s="64">
        <v>252</v>
      </c>
      <c r="AL255" s="14">
        <f t="shared" si="45"/>
        <v>15</v>
      </c>
      <c r="AM255" s="14">
        <f t="shared" si="46"/>
        <v>1</v>
      </c>
      <c r="AN255" s="14">
        <f t="shared" si="47"/>
        <v>1606017</v>
      </c>
      <c r="AO255" s="14">
        <f t="shared" si="48"/>
        <v>6</v>
      </c>
      <c r="AP255" s="14" t="str">
        <f t="shared" si="49"/>
        <v>神器4-1</v>
      </c>
      <c r="AQ255" s="14">
        <f t="shared" si="50"/>
        <v>2</v>
      </c>
      <c r="AR255" s="14" t="str">
        <f t="shared" si="51"/>
        <v>神器低级材料</v>
      </c>
      <c r="AS255" s="14">
        <f t="shared" si="52"/>
        <v>35</v>
      </c>
      <c r="AT255" s="14" t="str">
        <f t="shared" si="53"/>
        <v>金币</v>
      </c>
      <c r="AU255" s="14">
        <f t="shared" si="54"/>
        <v>220</v>
      </c>
    </row>
    <row r="256" spans="37:47" ht="16.5" x14ac:dyDescent="0.2">
      <c r="AK256" s="64">
        <v>253</v>
      </c>
      <c r="AL256" s="14">
        <f t="shared" si="45"/>
        <v>15</v>
      </c>
      <c r="AM256" s="14">
        <f t="shared" si="46"/>
        <v>1</v>
      </c>
      <c r="AN256" s="14">
        <f t="shared" si="47"/>
        <v>1606017</v>
      </c>
      <c r="AO256" s="14">
        <f t="shared" si="48"/>
        <v>7</v>
      </c>
      <c r="AP256" s="14" t="str">
        <f t="shared" si="49"/>
        <v>神器4-1</v>
      </c>
      <c r="AQ256" s="14">
        <f t="shared" si="50"/>
        <v>3</v>
      </c>
      <c r="AR256" s="14" t="str">
        <f t="shared" si="51"/>
        <v>神器低级材料</v>
      </c>
      <c r="AS256" s="14">
        <f t="shared" si="52"/>
        <v>40</v>
      </c>
      <c r="AT256" s="14" t="str">
        <f t="shared" si="53"/>
        <v>金币</v>
      </c>
      <c r="AU256" s="14">
        <f t="shared" si="54"/>
        <v>260</v>
      </c>
    </row>
    <row r="257" spans="37:47" ht="16.5" x14ac:dyDescent="0.2">
      <c r="AK257" s="64">
        <v>254</v>
      </c>
      <c r="AL257" s="14">
        <f t="shared" si="45"/>
        <v>15</v>
      </c>
      <c r="AM257" s="14">
        <f t="shared" si="46"/>
        <v>1</v>
      </c>
      <c r="AN257" s="14">
        <f t="shared" si="47"/>
        <v>1606017</v>
      </c>
      <c r="AO257" s="14">
        <f t="shared" si="48"/>
        <v>8</v>
      </c>
      <c r="AP257" s="14" t="str">
        <f t="shared" si="49"/>
        <v>神器4-1</v>
      </c>
      <c r="AQ257" s="14">
        <f t="shared" si="50"/>
        <v>3</v>
      </c>
      <c r="AR257" s="14" t="str">
        <f t="shared" si="51"/>
        <v>神器低级材料</v>
      </c>
      <c r="AS257" s="14">
        <f t="shared" si="52"/>
        <v>45</v>
      </c>
      <c r="AT257" s="14" t="str">
        <f t="shared" si="53"/>
        <v>金币</v>
      </c>
      <c r="AU257" s="14">
        <f t="shared" si="54"/>
        <v>280</v>
      </c>
    </row>
    <row r="258" spans="37:47" ht="16.5" x14ac:dyDescent="0.2">
      <c r="AK258" s="64">
        <v>255</v>
      </c>
      <c r="AL258" s="14">
        <f t="shared" si="45"/>
        <v>15</v>
      </c>
      <c r="AM258" s="14">
        <f t="shared" si="46"/>
        <v>1</v>
      </c>
      <c r="AN258" s="14">
        <f t="shared" si="47"/>
        <v>1606017</v>
      </c>
      <c r="AO258" s="14">
        <f t="shared" si="48"/>
        <v>9</v>
      </c>
      <c r="AP258" s="14" t="str">
        <f t="shared" si="49"/>
        <v>神器4-1</v>
      </c>
      <c r="AQ258" s="14">
        <f t="shared" si="50"/>
        <v>3</v>
      </c>
      <c r="AR258" s="14" t="str">
        <f t="shared" si="51"/>
        <v>神器低级材料</v>
      </c>
      <c r="AS258" s="14">
        <f t="shared" si="52"/>
        <v>50</v>
      </c>
      <c r="AT258" s="14" t="str">
        <f t="shared" si="53"/>
        <v>金币</v>
      </c>
      <c r="AU258" s="14">
        <f t="shared" si="54"/>
        <v>320</v>
      </c>
    </row>
    <row r="259" spans="37:47" ht="16.5" x14ac:dyDescent="0.2">
      <c r="AK259" s="64">
        <v>256</v>
      </c>
      <c r="AL259" s="14">
        <f t="shared" si="45"/>
        <v>15</v>
      </c>
      <c r="AM259" s="14">
        <f t="shared" si="46"/>
        <v>1</v>
      </c>
      <c r="AN259" s="14">
        <f t="shared" si="47"/>
        <v>1606017</v>
      </c>
      <c r="AO259" s="14">
        <f t="shared" si="48"/>
        <v>10</v>
      </c>
      <c r="AP259" s="14" t="str">
        <f t="shared" si="49"/>
        <v>神器4-1</v>
      </c>
      <c r="AQ259" s="14">
        <f t="shared" si="50"/>
        <v>5</v>
      </c>
      <c r="AR259" s="14" t="str">
        <f t="shared" si="51"/>
        <v>神器低级材料</v>
      </c>
      <c r="AS259" s="14">
        <f t="shared" si="52"/>
        <v>65</v>
      </c>
      <c r="AT259" s="14" t="str">
        <f t="shared" si="53"/>
        <v>金币</v>
      </c>
      <c r="AU259" s="14">
        <f t="shared" si="54"/>
        <v>350</v>
      </c>
    </row>
    <row r="260" spans="37:47" ht="16.5" x14ac:dyDescent="0.2">
      <c r="AK260" s="64">
        <v>257</v>
      </c>
      <c r="AL260" s="14">
        <f t="shared" si="45"/>
        <v>15</v>
      </c>
      <c r="AM260" s="14">
        <f t="shared" si="46"/>
        <v>1</v>
      </c>
      <c r="AN260" s="14">
        <f t="shared" si="47"/>
        <v>1606017</v>
      </c>
      <c r="AO260" s="14">
        <f t="shared" si="48"/>
        <v>11</v>
      </c>
      <c r="AP260" s="14" t="str">
        <f t="shared" si="49"/>
        <v>神器4-1</v>
      </c>
      <c r="AQ260" s="14">
        <f t="shared" si="50"/>
        <v>5</v>
      </c>
      <c r="AR260" s="14" t="str">
        <f t="shared" si="51"/>
        <v>神器低级材料</v>
      </c>
      <c r="AS260" s="14">
        <f t="shared" si="52"/>
        <v>80</v>
      </c>
      <c r="AT260" s="14" t="str">
        <f t="shared" si="53"/>
        <v>金币</v>
      </c>
      <c r="AU260" s="14">
        <f t="shared" si="54"/>
        <v>250</v>
      </c>
    </row>
    <row r="261" spans="37:47" ht="16.5" x14ac:dyDescent="0.2">
      <c r="AK261" s="64">
        <v>258</v>
      </c>
      <c r="AL261" s="14">
        <f t="shared" ref="AL261:AL324" si="55">MATCH(AK261-1,$AH$4:$AH$46,1)</f>
        <v>15</v>
      </c>
      <c r="AM261" s="14">
        <f t="shared" ref="AM261:AM324" si="56">INDEX($AF$5:$AF$46,AL261)</f>
        <v>1</v>
      </c>
      <c r="AN261" s="14">
        <f t="shared" ref="AN261:AN324" si="57">INDEX($AD$5:$AD$46,AL261)</f>
        <v>1606017</v>
      </c>
      <c r="AO261" s="14">
        <f t="shared" ref="AO261:AO324" si="58">AK261-INDEX($AH$4:$AH$46,AL261)</f>
        <v>12</v>
      </c>
      <c r="AP261" s="14" t="str">
        <f t="shared" ref="AP261:AP324" si="59">INDEX($AE$5:$AE$46,AL261)</f>
        <v>神器4-1</v>
      </c>
      <c r="AQ261" s="14">
        <f t="shared" ref="AQ261:AQ324" si="60">INDEX($Q$4:$Q$24,AO261)</f>
        <v>6</v>
      </c>
      <c r="AR261" s="14" t="str">
        <f t="shared" ref="AR261:AR324" si="61">IF(AO261=1,"","神器低级材料")</f>
        <v>神器低级材料</v>
      </c>
      <c r="AS261" s="14">
        <f t="shared" ref="AS261:AS324" si="62">IF(AO261=1,"",INDEX($W$4:$Z$24,AO261,AM261))</f>
        <v>90</v>
      </c>
      <c r="AT261" s="14" t="str">
        <f t="shared" ref="AT261:AT324" si="63">IF(AO261=1,"","金币")</f>
        <v>金币</v>
      </c>
      <c r="AU261" s="14">
        <f t="shared" ref="AU261:AU324" si="64">IF(AO261=1,"",INDEX($F$14:$I$34,AO261,AM261))</f>
        <v>300</v>
      </c>
    </row>
    <row r="262" spans="37:47" ht="16.5" x14ac:dyDescent="0.2">
      <c r="AK262" s="64">
        <v>259</v>
      </c>
      <c r="AL262" s="14">
        <f t="shared" si="55"/>
        <v>15</v>
      </c>
      <c r="AM262" s="14">
        <f t="shared" si="56"/>
        <v>1</v>
      </c>
      <c r="AN262" s="14">
        <f t="shared" si="57"/>
        <v>1606017</v>
      </c>
      <c r="AO262" s="14">
        <f t="shared" si="58"/>
        <v>13</v>
      </c>
      <c r="AP262" s="14" t="str">
        <f t="shared" si="59"/>
        <v>神器4-1</v>
      </c>
      <c r="AQ262" s="14">
        <f t="shared" si="60"/>
        <v>7</v>
      </c>
      <c r="AR262" s="14" t="str">
        <f t="shared" si="61"/>
        <v>神器低级材料</v>
      </c>
      <c r="AS262" s="14">
        <f t="shared" si="62"/>
        <v>80</v>
      </c>
      <c r="AT262" s="14" t="str">
        <f t="shared" si="63"/>
        <v>金币</v>
      </c>
      <c r="AU262" s="14">
        <f t="shared" si="64"/>
        <v>350</v>
      </c>
    </row>
    <row r="263" spans="37:47" ht="16.5" x14ac:dyDescent="0.2">
      <c r="AK263" s="64">
        <v>260</v>
      </c>
      <c r="AL263" s="14">
        <f t="shared" si="55"/>
        <v>15</v>
      </c>
      <c r="AM263" s="14">
        <f t="shared" si="56"/>
        <v>1</v>
      </c>
      <c r="AN263" s="14">
        <f t="shared" si="57"/>
        <v>1606017</v>
      </c>
      <c r="AO263" s="14">
        <f t="shared" si="58"/>
        <v>14</v>
      </c>
      <c r="AP263" s="14" t="str">
        <f t="shared" si="59"/>
        <v>神器4-1</v>
      </c>
      <c r="AQ263" s="14">
        <f t="shared" si="60"/>
        <v>7</v>
      </c>
      <c r="AR263" s="14" t="str">
        <f t="shared" si="61"/>
        <v>神器低级材料</v>
      </c>
      <c r="AS263" s="14">
        <f t="shared" si="62"/>
        <v>95</v>
      </c>
      <c r="AT263" s="14" t="str">
        <f t="shared" si="63"/>
        <v>金币</v>
      </c>
      <c r="AU263" s="14">
        <f t="shared" si="64"/>
        <v>350</v>
      </c>
    </row>
    <row r="264" spans="37:47" ht="16.5" x14ac:dyDescent="0.2">
      <c r="AK264" s="64">
        <v>261</v>
      </c>
      <c r="AL264" s="14">
        <f t="shared" si="55"/>
        <v>15</v>
      </c>
      <c r="AM264" s="14">
        <f t="shared" si="56"/>
        <v>1</v>
      </c>
      <c r="AN264" s="14">
        <f t="shared" si="57"/>
        <v>1606017</v>
      </c>
      <c r="AO264" s="14">
        <f t="shared" si="58"/>
        <v>15</v>
      </c>
      <c r="AP264" s="14" t="str">
        <f t="shared" si="59"/>
        <v>神器4-1</v>
      </c>
      <c r="AQ264" s="14">
        <f t="shared" si="60"/>
        <v>7</v>
      </c>
      <c r="AR264" s="14" t="str">
        <f t="shared" si="61"/>
        <v>神器低级材料</v>
      </c>
      <c r="AS264" s="14">
        <f t="shared" si="62"/>
        <v>115</v>
      </c>
      <c r="AT264" s="14" t="str">
        <f t="shared" si="63"/>
        <v>金币</v>
      </c>
      <c r="AU264" s="14">
        <f t="shared" si="64"/>
        <v>400</v>
      </c>
    </row>
    <row r="265" spans="37:47" ht="16.5" x14ac:dyDescent="0.2">
      <c r="AK265" s="64">
        <v>262</v>
      </c>
      <c r="AL265" s="14">
        <f t="shared" si="55"/>
        <v>15</v>
      </c>
      <c r="AM265" s="14">
        <f t="shared" si="56"/>
        <v>1</v>
      </c>
      <c r="AN265" s="14">
        <f t="shared" si="57"/>
        <v>1606017</v>
      </c>
      <c r="AO265" s="14">
        <f t="shared" si="58"/>
        <v>16</v>
      </c>
      <c r="AP265" s="14" t="str">
        <f t="shared" si="59"/>
        <v>神器4-1</v>
      </c>
      <c r="AQ265" s="14">
        <f t="shared" si="60"/>
        <v>10</v>
      </c>
      <c r="AR265" s="14" t="str">
        <f t="shared" si="61"/>
        <v>神器低级材料</v>
      </c>
      <c r="AS265" s="14">
        <f t="shared" si="62"/>
        <v>130</v>
      </c>
      <c r="AT265" s="14" t="str">
        <f t="shared" si="63"/>
        <v>金币</v>
      </c>
      <c r="AU265" s="14">
        <f t="shared" si="64"/>
        <v>400</v>
      </c>
    </row>
    <row r="266" spans="37:47" ht="16.5" x14ac:dyDescent="0.2">
      <c r="AK266" s="64">
        <v>263</v>
      </c>
      <c r="AL266" s="14">
        <f t="shared" si="55"/>
        <v>15</v>
      </c>
      <c r="AM266" s="14">
        <f t="shared" si="56"/>
        <v>1</v>
      </c>
      <c r="AN266" s="14">
        <f t="shared" si="57"/>
        <v>1606017</v>
      </c>
      <c r="AO266" s="14">
        <f t="shared" si="58"/>
        <v>17</v>
      </c>
      <c r="AP266" s="14" t="str">
        <f t="shared" si="59"/>
        <v>神器4-1</v>
      </c>
      <c r="AQ266" s="14">
        <f t="shared" si="60"/>
        <v>10</v>
      </c>
      <c r="AR266" s="14" t="str">
        <f t="shared" si="61"/>
        <v>神器低级材料</v>
      </c>
      <c r="AS266" s="14">
        <f t="shared" si="62"/>
        <v>150</v>
      </c>
      <c r="AT266" s="14" t="str">
        <f t="shared" si="63"/>
        <v>金币</v>
      </c>
      <c r="AU266" s="14">
        <f t="shared" si="64"/>
        <v>400</v>
      </c>
    </row>
    <row r="267" spans="37:47" ht="16.5" x14ac:dyDescent="0.2">
      <c r="AK267" s="64">
        <v>264</v>
      </c>
      <c r="AL267" s="14">
        <f t="shared" si="55"/>
        <v>15</v>
      </c>
      <c r="AM267" s="14">
        <f t="shared" si="56"/>
        <v>1</v>
      </c>
      <c r="AN267" s="14">
        <f t="shared" si="57"/>
        <v>1606017</v>
      </c>
      <c r="AO267" s="14">
        <f t="shared" si="58"/>
        <v>18</v>
      </c>
      <c r="AP267" s="14" t="str">
        <f t="shared" si="59"/>
        <v>神器4-1</v>
      </c>
      <c r="AQ267" s="14">
        <f t="shared" si="60"/>
        <v>10</v>
      </c>
      <c r="AR267" s="14" t="str">
        <f t="shared" si="61"/>
        <v>神器低级材料</v>
      </c>
      <c r="AS267" s="14">
        <f t="shared" si="62"/>
        <v>170</v>
      </c>
      <c r="AT267" s="14" t="str">
        <f t="shared" si="63"/>
        <v>金币</v>
      </c>
      <c r="AU267" s="14">
        <f t="shared" si="64"/>
        <v>400</v>
      </c>
    </row>
    <row r="268" spans="37:47" ht="16.5" x14ac:dyDescent="0.2">
      <c r="AK268" s="64">
        <v>265</v>
      </c>
      <c r="AL268" s="14">
        <f t="shared" si="55"/>
        <v>15</v>
      </c>
      <c r="AM268" s="14">
        <f t="shared" si="56"/>
        <v>1</v>
      </c>
      <c r="AN268" s="14">
        <f t="shared" si="57"/>
        <v>1606017</v>
      </c>
      <c r="AO268" s="14">
        <f t="shared" si="58"/>
        <v>19</v>
      </c>
      <c r="AP268" s="14" t="str">
        <f t="shared" si="59"/>
        <v>神器4-1</v>
      </c>
      <c r="AQ268" s="14">
        <f t="shared" si="60"/>
        <v>15</v>
      </c>
      <c r="AR268" s="14" t="str">
        <f t="shared" si="61"/>
        <v>神器低级材料</v>
      </c>
      <c r="AS268" s="14">
        <f t="shared" si="62"/>
        <v>190</v>
      </c>
      <c r="AT268" s="14" t="str">
        <f t="shared" si="63"/>
        <v>金币</v>
      </c>
      <c r="AU268" s="14">
        <f t="shared" si="64"/>
        <v>500</v>
      </c>
    </row>
    <row r="269" spans="37:47" ht="16.5" x14ac:dyDescent="0.2">
      <c r="AK269" s="64">
        <v>266</v>
      </c>
      <c r="AL269" s="14">
        <f t="shared" si="55"/>
        <v>15</v>
      </c>
      <c r="AM269" s="14">
        <f t="shared" si="56"/>
        <v>1</v>
      </c>
      <c r="AN269" s="14">
        <f t="shared" si="57"/>
        <v>1606017</v>
      </c>
      <c r="AO269" s="14">
        <f t="shared" si="58"/>
        <v>20</v>
      </c>
      <c r="AP269" s="14" t="str">
        <f t="shared" si="59"/>
        <v>神器4-1</v>
      </c>
      <c r="AQ269" s="14">
        <f t="shared" si="60"/>
        <v>15</v>
      </c>
      <c r="AR269" s="14" t="str">
        <f t="shared" si="61"/>
        <v>神器低级材料</v>
      </c>
      <c r="AS269" s="14">
        <f t="shared" si="62"/>
        <v>210</v>
      </c>
      <c r="AT269" s="14" t="str">
        <f t="shared" si="63"/>
        <v>金币</v>
      </c>
      <c r="AU269" s="14">
        <f t="shared" si="64"/>
        <v>500</v>
      </c>
    </row>
    <row r="270" spans="37:47" ht="16.5" x14ac:dyDescent="0.2">
      <c r="AK270" s="64">
        <v>267</v>
      </c>
      <c r="AL270" s="14">
        <f t="shared" si="55"/>
        <v>15</v>
      </c>
      <c r="AM270" s="14">
        <f t="shared" si="56"/>
        <v>1</v>
      </c>
      <c r="AN270" s="14">
        <f t="shared" si="57"/>
        <v>1606017</v>
      </c>
      <c r="AO270" s="14">
        <f t="shared" si="58"/>
        <v>21</v>
      </c>
      <c r="AP270" s="14" t="str">
        <f t="shared" si="59"/>
        <v>神器4-1</v>
      </c>
      <c r="AQ270" s="14">
        <f t="shared" si="60"/>
        <v>15</v>
      </c>
      <c r="AR270" s="14" t="str">
        <f t="shared" si="61"/>
        <v>神器低级材料</v>
      </c>
      <c r="AS270" s="14">
        <f t="shared" si="62"/>
        <v>230</v>
      </c>
      <c r="AT270" s="14" t="str">
        <f t="shared" si="63"/>
        <v>金币</v>
      </c>
      <c r="AU270" s="14">
        <f t="shared" si="64"/>
        <v>700</v>
      </c>
    </row>
    <row r="271" spans="37:47" ht="16.5" x14ac:dyDescent="0.2">
      <c r="AK271" s="64">
        <v>268</v>
      </c>
      <c r="AL271" s="14">
        <f t="shared" si="55"/>
        <v>16</v>
      </c>
      <c r="AM271" s="14">
        <f t="shared" si="56"/>
        <v>1</v>
      </c>
      <c r="AN271" s="14">
        <f t="shared" si="57"/>
        <v>1606018</v>
      </c>
      <c r="AO271" s="14">
        <f t="shared" si="58"/>
        <v>1</v>
      </c>
      <c r="AP271" s="14" t="str">
        <f t="shared" si="59"/>
        <v>神器4-2</v>
      </c>
      <c r="AQ271" s="14">
        <f t="shared" si="60"/>
        <v>1</v>
      </c>
      <c r="AR271" s="14" t="str">
        <f t="shared" si="61"/>
        <v/>
      </c>
      <c r="AS271" s="14" t="str">
        <f t="shared" si="62"/>
        <v/>
      </c>
      <c r="AT271" s="14" t="str">
        <f t="shared" si="63"/>
        <v/>
      </c>
      <c r="AU271" s="14" t="str">
        <f t="shared" si="64"/>
        <v/>
      </c>
    </row>
    <row r="272" spans="37:47" ht="16.5" x14ac:dyDescent="0.2">
      <c r="AK272" s="64">
        <v>269</v>
      </c>
      <c r="AL272" s="14">
        <f t="shared" si="55"/>
        <v>16</v>
      </c>
      <c r="AM272" s="14">
        <f t="shared" si="56"/>
        <v>1</v>
      </c>
      <c r="AN272" s="14">
        <f t="shared" si="57"/>
        <v>1606018</v>
      </c>
      <c r="AO272" s="14">
        <f t="shared" si="58"/>
        <v>2</v>
      </c>
      <c r="AP272" s="14" t="str">
        <f t="shared" si="59"/>
        <v>神器4-2</v>
      </c>
      <c r="AQ272" s="14">
        <f t="shared" si="60"/>
        <v>1</v>
      </c>
      <c r="AR272" s="14" t="str">
        <f t="shared" si="61"/>
        <v>神器低级材料</v>
      </c>
      <c r="AS272" s="14">
        <f t="shared" si="62"/>
        <v>5</v>
      </c>
      <c r="AT272" s="14" t="str">
        <f t="shared" si="63"/>
        <v>金币</v>
      </c>
      <c r="AU272" s="14">
        <f t="shared" si="64"/>
        <v>85</v>
      </c>
    </row>
    <row r="273" spans="37:47" ht="16.5" x14ac:dyDescent="0.2">
      <c r="AK273" s="64">
        <v>270</v>
      </c>
      <c r="AL273" s="14">
        <f t="shared" si="55"/>
        <v>16</v>
      </c>
      <c r="AM273" s="14">
        <f t="shared" si="56"/>
        <v>1</v>
      </c>
      <c r="AN273" s="14">
        <f t="shared" si="57"/>
        <v>1606018</v>
      </c>
      <c r="AO273" s="14">
        <f t="shared" si="58"/>
        <v>3</v>
      </c>
      <c r="AP273" s="14" t="str">
        <f t="shared" si="59"/>
        <v>神器4-2</v>
      </c>
      <c r="AQ273" s="14">
        <f t="shared" si="60"/>
        <v>1</v>
      </c>
      <c r="AR273" s="14" t="str">
        <f t="shared" si="61"/>
        <v>神器低级材料</v>
      </c>
      <c r="AS273" s="14">
        <f t="shared" si="62"/>
        <v>15</v>
      </c>
      <c r="AT273" s="14" t="str">
        <f t="shared" si="63"/>
        <v>金币</v>
      </c>
      <c r="AU273" s="14">
        <f t="shared" si="64"/>
        <v>110</v>
      </c>
    </row>
    <row r="274" spans="37:47" ht="16.5" x14ac:dyDescent="0.2">
      <c r="AK274" s="64">
        <v>271</v>
      </c>
      <c r="AL274" s="14">
        <f t="shared" si="55"/>
        <v>16</v>
      </c>
      <c r="AM274" s="14">
        <f t="shared" si="56"/>
        <v>1</v>
      </c>
      <c r="AN274" s="14">
        <f t="shared" si="57"/>
        <v>1606018</v>
      </c>
      <c r="AO274" s="14">
        <f t="shared" si="58"/>
        <v>4</v>
      </c>
      <c r="AP274" s="14" t="str">
        <f t="shared" si="59"/>
        <v>神器4-2</v>
      </c>
      <c r="AQ274" s="14">
        <f t="shared" si="60"/>
        <v>2</v>
      </c>
      <c r="AR274" s="14" t="str">
        <f t="shared" si="61"/>
        <v>神器低级材料</v>
      </c>
      <c r="AS274" s="14">
        <f t="shared" si="62"/>
        <v>25</v>
      </c>
      <c r="AT274" s="14" t="str">
        <f t="shared" si="63"/>
        <v>金币</v>
      </c>
      <c r="AU274" s="14">
        <f t="shared" si="64"/>
        <v>140</v>
      </c>
    </row>
    <row r="275" spans="37:47" ht="16.5" x14ac:dyDescent="0.2">
      <c r="AK275" s="64">
        <v>272</v>
      </c>
      <c r="AL275" s="14">
        <f t="shared" si="55"/>
        <v>16</v>
      </c>
      <c r="AM275" s="14">
        <f t="shared" si="56"/>
        <v>1</v>
      </c>
      <c r="AN275" s="14">
        <f t="shared" si="57"/>
        <v>1606018</v>
      </c>
      <c r="AO275" s="14">
        <f t="shared" si="58"/>
        <v>5</v>
      </c>
      <c r="AP275" s="14" t="str">
        <f t="shared" si="59"/>
        <v>神器4-2</v>
      </c>
      <c r="AQ275" s="14">
        <f t="shared" si="60"/>
        <v>2</v>
      </c>
      <c r="AR275" s="14" t="str">
        <f t="shared" si="61"/>
        <v>神器低级材料</v>
      </c>
      <c r="AS275" s="14">
        <f t="shared" si="62"/>
        <v>25</v>
      </c>
      <c r="AT275" s="14" t="str">
        <f t="shared" si="63"/>
        <v>金币</v>
      </c>
      <c r="AU275" s="14">
        <f t="shared" si="64"/>
        <v>170</v>
      </c>
    </row>
    <row r="276" spans="37:47" ht="16.5" x14ac:dyDescent="0.2">
      <c r="AK276" s="64">
        <v>273</v>
      </c>
      <c r="AL276" s="14">
        <f t="shared" si="55"/>
        <v>16</v>
      </c>
      <c r="AM276" s="14">
        <f t="shared" si="56"/>
        <v>1</v>
      </c>
      <c r="AN276" s="14">
        <f t="shared" si="57"/>
        <v>1606018</v>
      </c>
      <c r="AO276" s="14">
        <f t="shared" si="58"/>
        <v>6</v>
      </c>
      <c r="AP276" s="14" t="str">
        <f t="shared" si="59"/>
        <v>神器4-2</v>
      </c>
      <c r="AQ276" s="14">
        <f t="shared" si="60"/>
        <v>2</v>
      </c>
      <c r="AR276" s="14" t="str">
        <f t="shared" si="61"/>
        <v>神器低级材料</v>
      </c>
      <c r="AS276" s="14">
        <f t="shared" si="62"/>
        <v>35</v>
      </c>
      <c r="AT276" s="14" t="str">
        <f t="shared" si="63"/>
        <v>金币</v>
      </c>
      <c r="AU276" s="14">
        <f t="shared" si="64"/>
        <v>220</v>
      </c>
    </row>
    <row r="277" spans="37:47" ht="16.5" x14ac:dyDescent="0.2">
      <c r="AK277" s="64">
        <v>274</v>
      </c>
      <c r="AL277" s="14">
        <f t="shared" si="55"/>
        <v>16</v>
      </c>
      <c r="AM277" s="14">
        <f t="shared" si="56"/>
        <v>1</v>
      </c>
      <c r="AN277" s="14">
        <f t="shared" si="57"/>
        <v>1606018</v>
      </c>
      <c r="AO277" s="14">
        <f t="shared" si="58"/>
        <v>7</v>
      </c>
      <c r="AP277" s="14" t="str">
        <f t="shared" si="59"/>
        <v>神器4-2</v>
      </c>
      <c r="AQ277" s="14">
        <f t="shared" si="60"/>
        <v>3</v>
      </c>
      <c r="AR277" s="14" t="str">
        <f t="shared" si="61"/>
        <v>神器低级材料</v>
      </c>
      <c r="AS277" s="14">
        <f t="shared" si="62"/>
        <v>40</v>
      </c>
      <c r="AT277" s="14" t="str">
        <f t="shared" si="63"/>
        <v>金币</v>
      </c>
      <c r="AU277" s="14">
        <f t="shared" si="64"/>
        <v>260</v>
      </c>
    </row>
    <row r="278" spans="37:47" ht="16.5" x14ac:dyDescent="0.2">
      <c r="AK278" s="64">
        <v>275</v>
      </c>
      <c r="AL278" s="14">
        <f t="shared" si="55"/>
        <v>16</v>
      </c>
      <c r="AM278" s="14">
        <f t="shared" si="56"/>
        <v>1</v>
      </c>
      <c r="AN278" s="14">
        <f t="shared" si="57"/>
        <v>1606018</v>
      </c>
      <c r="AO278" s="14">
        <f t="shared" si="58"/>
        <v>8</v>
      </c>
      <c r="AP278" s="14" t="str">
        <f t="shared" si="59"/>
        <v>神器4-2</v>
      </c>
      <c r="AQ278" s="14">
        <f t="shared" si="60"/>
        <v>3</v>
      </c>
      <c r="AR278" s="14" t="str">
        <f t="shared" si="61"/>
        <v>神器低级材料</v>
      </c>
      <c r="AS278" s="14">
        <f t="shared" si="62"/>
        <v>45</v>
      </c>
      <c r="AT278" s="14" t="str">
        <f t="shared" si="63"/>
        <v>金币</v>
      </c>
      <c r="AU278" s="14">
        <f t="shared" si="64"/>
        <v>280</v>
      </c>
    </row>
    <row r="279" spans="37:47" ht="16.5" x14ac:dyDescent="0.2">
      <c r="AK279" s="64">
        <v>276</v>
      </c>
      <c r="AL279" s="14">
        <f t="shared" si="55"/>
        <v>16</v>
      </c>
      <c r="AM279" s="14">
        <f t="shared" si="56"/>
        <v>1</v>
      </c>
      <c r="AN279" s="14">
        <f t="shared" si="57"/>
        <v>1606018</v>
      </c>
      <c r="AO279" s="14">
        <f t="shared" si="58"/>
        <v>9</v>
      </c>
      <c r="AP279" s="14" t="str">
        <f t="shared" si="59"/>
        <v>神器4-2</v>
      </c>
      <c r="AQ279" s="14">
        <f t="shared" si="60"/>
        <v>3</v>
      </c>
      <c r="AR279" s="14" t="str">
        <f t="shared" si="61"/>
        <v>神器低级材料</v>
      </c>
      <c r="AS279" s="14">
        <f t="shared" si="62"/>
        <v>50</v>
      </c>
      <c r="AT279" s="14" t="str">
        <f t="shared" si="63"/>
        <v>金币</v>
      </c>
      <c r="AU279" s="14">
        <f t="shared" si="64"/>
        <v>320</v>
      </c>
    </row>
    <row r="280" spans="37:47" ht="16.5" x14ac:dyDescent="0.2">
      <c r="AK280" s="64">
        <v>277</v>
      </c>
      <c r="AL280" s="14">
        <f t="shared" si="55"/>
        <v>16</v>
      </c>
      <c r="AM280" s="14">
        <f t="shared" si="56"/>
        <v>1</v>
      </c>
      <c r="AN280" s="14">
        <f t="shared" si="57"/>
        <v>1606018</v>
      </c>
      <c r="AO280" s="14">
        <f t="shared" si="58"/>
        <v>10</v>
      </c>
      <c r="AP280" s="14" t="str">
        <f t="shared" si="59"/>
        <v>神器4-2</v>
      </c>
      <c r="AQ280" s="14">
        <f t="shared" si="60"/>
        <v>5</v>
      </c>
      <c r="AR280" s="14" t="str">
        <f t="shared" si="61"/>
        <v>神器低级材料</v>
      </c>
      <c r="AS280" s="14">
        <f t="shared" si="62"/>
        <v>65</v>
      </c>
      <c r="AT280" s="14" t="str">
        <f t="shared" si="63"/>
        <v>金币</v>
      </c>
      <c r="AU280" s="14">
        <f t="shared" si="64"/>
        <v>350</v>
      </c>
    </row>
    <row r="281" spans="37:47" ht="16.5" x14ac:dyDescent="0.2">
      <c r="AK281" s="64">
        <v>278</v>
      </c>
      <c r="AL281" s="14">
        <f t="shared" si="55"/>
        <v>16</v>
      </c>
      <c r="AM281" s="14">
        <f t="shared" si="56"/>
        <v>1</v>
      </c>
      <c r="AN281" s="14">
        <f t="shared" si="57"/>
        <v>1606018</v>
      </c>
      <c r="AO281" s="14">
        <f t="shared" si="58"/>
        <v>11</v>
      </c>
      <c r="AP281" s="14" t="str">
        <f t="shared" si="59"/>
        <v>神器4-2</v>
      </c>
      <c r="AQ281" s="14">
        <f t="shared" si="60"/>
        <v>5</v>
      </c>
      <c r="AR281" s="14" t="str">
        <f t="shared" si="61"/>
        <v>神器低级材料</v>
      </c>
      <c r="AS281" s="14">
        <f t="shared" si="62"/>
        <v>80</v>
      </c>
      <c r="AT281" s="14" t="str">
        <f t="shared" si="63"/>
        <v>金币</v>
      </c>
      <c r="AU281" s="14">
        <f t="shared" si="64"/>
        <v>250</v>
      </c>
    </row>
    <row r="282" spans="37:47" ht="16.5" x14ac:dyDescent="0.2">
      <c r="AK282" s="64">
        <v>279</v>
      </c>
      <c r="AL282" s="14">
        <f t="shared" si="55"/>
        <v>16</v>
      </c>
      <c r="AM282" s="14">
        <f t="shared" si="56"/>
        <v>1</v>
      </c>
      <c r="AN282" s="14">
        <f t="shared" si="57"/>
        <v>1606018</v>
      </c>
      <c r="AO282" s="14">
        <f t="shared" si="58"/>
        <v>12</v>
      </c>
      <c r="AP282" s="14" t="str">
        <f t="shared" si="59"/>
        <v>神器4-2</v>
      </c>
      <c r="AQ282" s="14">
        <f t="shared" si="60"/>
        <v>6</v>
      </c>
      <c r="AR282" s="14" t="str">
        <f t="shared" si="61"/>
        <v>神器低级材料</v>
      </c>
      <c r="AS282" s="14">
        <f t="shared" si="62"/>
        <v>90</v>
      </c>
      <c r="AT282" s="14" t="str">
        <f t="shared" si="63"/>
        <v>金币</v>
      </c>
      <c r="AU282" s="14">
        <f t="shared" si="64"/>
        <v>300</v>
      </c>
    </row>
    <row r="283" spans="37:47" ht="16.5" x14ac:dyDescent="0.2">
      <c r="AK283" s="64">
        <v>280</v>
      </c>
      <c r="AL283" s="14">
        <f t="shared" si="55"/>
        <v>16</v>
      </c>
      <c r="AM283" s="14">
        <f t="shared" si="56"/>
        <v>1</v>
      </c>
      <c r="AN283" s="14">
        <f t="shared" si="57"/>
        <v>1606018</v>
      </c>
      <c r="AO283" s="14">
        <f t="shared" si="58"/>
        <v>13</v>
      </c>
      <c r="AP283" s="14" t="str">
        <f t="shared" si="59"/>
        <v>神器4-2</v>
      </c>
      <c r="AQ283" s="14">
        <f t="shared" si="60"/>
        <v>7</v>
      </c>
      <c r="AR283" s="14" t="str">
        <f t="shared" si="61"/>
        <v>神器低级材料</v>
      </c>
      <c r="AS283" s="14">
        <f t="shared" si="62"/>
        <v>80</v>
      </c>
      <c r="AT283" s="14" t="str">
        <f t="shared" si="63"/>
        <v>金币</v>
      </c>
      <c r="AU283" s="14">
        <f t="shared" si="64"/>
        <v>350</v>
      </c>
    </row>
    <row r="284" spans="37:47" ht="16.5" x14ac:dyDescent="0.2">
      <c r="AK284" s="64">
        <v>281</v>
      </c>
      <c r="AL284" s="14">
        <f t="shared" si="55"/>
        <v>16</v>
      </c>
      <c r="AM284" s="14">
        <f t="shared" si="56"/>
        <v>1</v>
      </c>
      <c r="AN284" s="14">
        <f t="shared" si="57"/>
        <v>1606018</v>
      </c>
      <c r="AO284" s="14">
        <f t="shared" si="58"/>
        <v>14</v>
      </c>
      <c r="AP284" s="14" t="str">
        <f t="shared" si="59"/>
        <v>神器4-2</v>
      </c>
      <c r="AQ284" s="14">
        <f t="shared" si="60"/>
        <v>7</v>
      </c>
      <c r="AR284" s="14" t="str">
        <f t="shared" si="61"/>
        <v>神器低级材料</v>
      </c>
      <c r="AS284" s="14">
        <f t="shared" si="62"/>
        <v>95</v>
      </c>
      <c r="AT284" s="14" t="str">
        <f t="shared" si="63"/>
        <v>金币</v>
      </c>
      <c r="AU284" s="14">
        <f t="shared" si="64"/>
        <v>350</v>
      </c>
    </row>
    <row r="285" spans="37:47" ht="16.5" x14ac:dyDescent="0.2">
      <c r="AK285" s="64">
        <v>282</v>
      </c>
      <c r="AL285" s="14">
        <f t="shared" si="55"/>
        <v>16</v>
      </c>
      <c r="AM285" s="14">
        <f t="shared" si="56"/>
        <v>1</v>
      </c>
      <c r="AN285" s="14">
        <f t="shared" si="57"/>
        <v>1606018</v>
      </c>
      <c r="AO285" s="14">
        <f t="shared" si="58"/>
        <v>15</v>
      </c>
      <c r="AP285" s="14" t="str">
        <f t="shared" si="59"/>
        <v>神器4-2</v>
      </c>
      <c r="AQ285" s="14">
        <f t="shared" si="60"/>
        <v>7</v>
      </c>
      <c r="AR285" s="14" t="str">
        <f t="shared" si="61"/>
        <v>神器低级材料</v>
      </c>
      <c r="AS285" s="14">
        <f t="shared" si="62"/>
        <v>115</v>
      </c>
      <c r="AT285" s="14" t="str">
        <f t="shared" si="63"/>
        <v>金币</v>
      </c>
      <c r="AU285" s="14">
        <f t="shared" si="64"/>
        <v>400</v>
      </c>
    </row>
    <row r="286" spans="37:47" ht="16.5" x14ac:dyDescent="0.2">
      <c r="AK286" s="64">
        <v>283</v>
      </c>
      <c r="AL286" s="14">
        <f t="shared" si="55"/>
        <v>16</v>
      </c>
      <c r="AM286" s="14">
        <f t="shared" si="56"/>
        <v>1</v>
      </c>
      <c r="AN286" s="14">
        <f t="shared" si="57"/>
        <v>1606018</v>
      </c>
      <c r="AO286" s="14">
        <f t="shared" si="58"/>
        <v>16</v>
      </c>
      <c r="AP286" s="14" t="str">
        <f t="shared" si="59"/>
        <v>神器4-2</v>
      </c>
      <c r="AQ286" s="14">
        <f t="shared" si="60"/>
        <v>10</v>
      </c>
      <c r="AR286" s="14" t="str">
        <f t="shared" si="61"/>
        <v>神器低级材料</v>
      </c>
      <c r="AS286" s="14">
        <f t="shared" si="62"/>
        <v>130</v>
      </c>
      <c r="AT286" s="14" t="str">
        <f t="shared" si="63"/>
        <v>金币</v>
      </c>
      <c r="AU286" s="14">
        <f t="shared" si="64"/>
        <v>400</v>
      </c>
    </row>
    <row r="287" spans="37:47" ht="16.5" x14ac:dyDescent="0.2">
      <c r="AK287" s="64">
        <v>284</v>
      </c>
      <c r="AL287" s="14">
        <f t="shared" si="55"/>
        <v>16</v>
      </c>
      <c r="AM287" s="14">
        <f t="shared" si="56"/>
        <v>1</v>
      </c>
      <c r="AN287" s="14">
        <f t="shared" si="57"/>
        <v>1606018</v>
      </c>
      <c r="AO287" s="14">
        <f t="shared" si="58"/>
        <v>17</v>
      </c>
      <c r="AP287" s="14" t="str">
        <f t="shared" si="59"/>
        <v>神器4-2</v>
      </c>
      <c r="AQ287" s="14">
        <f t="shared" si="60"/>
        <v>10</v>
      </c>
      <c r="AR287" s="14" t="str">
        <f t="shared" si="61"/>
        <v>神器低级材料</v>
      </c>
      <c r="AS287" s="14">
        <f t="shared" si="62"/>
        <v>150</v>
      </c>
      <c r="AT287" s="14" t="str">
        <f t="shared" si="63"/>
        <v>金币</v>
      </c>
      <c r="AU287" s="14">
        <f t="shared" si="64"/>
        <v>400</v>
      </c>
    </row>
    <row r="288" spans="37:47" ht="16.5" x14ac:dyDescent="0.2">
      <c r="AK288" s="64">
        <v>285</v>
      </c>
      <c r="AL288" s="14">
        <f t="shared" si="55"/>
        <v>16</v>
      </c>
      <c r="AM288" s="14">
        <f t="shared" si="56"/>
        <v>1</v>
      </c>
      <c r="AN288" s="14">
        <f t="shared" si="57"/>
        <v>1606018</v>
      </c>
      <c r="AO288" s="14">
        <f t="shared" si="58"/>
        <v>18</v>
      </c>
      <c r="AP288" s="14" t="str">
        <f t="shared" si="59"/>
        <v>神器4-2</v>
      </c>
      <c r="AQ288" s="14">
        <f t="shared" si="60"/>
        <v>10</v>
      </c>
      <c r="AR288" s="14" t="str">
        <f t="shared" si="61"/>
        <v>神器低级材料</v>
      </c>
      <c r="AS288" s="14">
        <f t="shared" si="62"/>
        <v>170</v>
      </c>
      <c r="AT288" s="14" t="str">
        <f t="shared" si="63"/>
        <v>金币</v>
      </c>
      <c r="AU288" s="14">
        <f t="shared" si="64"/>
        <v>400</v>
      </c>
    </row>
    <row r="289" spans="37:47" ht="16.5" x14ac:dyDescent="0.2">
      <c r="AK289" s="64">
        <v>286</v>
      </c>
      <c r="AL289" s="14">
        <f t="shared" si="55"/>
        <v>16</v>
      </c>
      <c r="AM289" s="14">
        <f t="shared" si="56"/>
        <v>1</v>
      </c>
      <c r="AN289" s="14">
        <f t="shared" si="57"/>
        <v>1606018</v>
      </c>
      <c r="AO289" s="14">
        <f t="shared" si="58"/>
        <v>19</v>
      </c>
      <c r="AP289" s="14" t="str">
        <f t="shared" si="59"/>
        <v>神器4-2</v>
      </c>
      <c r="AQ289" s="14">
        <f t="shared" si="60"/>
        <v>15</v>
      </c>
      <c r="AR289" s="14" t="str">
        <f t="shared" si="61"/>
        <v>神器低级材料</v>
      </c>
      <c r="AS289" s="14">
        <f t="shared" si="62"/>
        <v>190</v>
      </c>
      <c r="AT289" s="14" t="str">
        <f t="shared" si="63"/>
        <v>金币</v>
      </c>
      <c r="AU289" s="14">
        <f t="shared" si="64"/>
        <v>500</v>
      </c>
    </row>
    <row r="290" spans="37:47" ht="16.5" x14ac:dyDescent="0.2">
      <c r="AK290" s="64">
        <v>287</v>
      </c>
      <c r="AL290" s="14">
        <f t="shared" si="55"/>
        <v>16</v>
      </c>
      <c r="AM290" s="14">
        <f t="shared" si="56"/>
        <v>1</v>
      </c>
      <c r="AN290" s="14">
        <f t="shared" si="57"/>
        <v>1606018</v>
      </c>
      <c r="AO290" s="14">
        <f t="shared" si="58"/>
        <v>20</v>
      </c>
      <c r="AP290" s="14" t="str">
        <f t="shared" si="59"/>
        <v>神器4-2</v>
      </c>
      <c r="AQ290" s="14">
        <f t="shared" si="60"/>
        <v>15</v>
      </c>
      <c r="AR290" s="14" t="str">
        <f t="shared" si="61"/>
        <v>神器低级材料</v>
      </c>
      <c r="AS290" s="14">
        <f t="shared" si="62"/>
        <v>210</v>
      </c>
      <c r="AT290" s="14" t="str">
        <f t="shared" si="63"/>
        <v>金币</v>
      </c>
      <c r="AU290" s="14">
        <f t="shared" si="64"/>
        <v>500</v>
      </c>
    </row>
    <row r="291" spans="37:47" ht="16.5" x14ac:dyDescent="0.2">
      <c r="AK291" s="64">
        <v>288</v>
      </c>
      <c r="AL291" s="14">
        <f t="shared" si="55"/>
        <v>16</v>
      </c>
      <c r="AM291" s="14">
        <f t="shared" si="56"/>
        <v>1</v>
      </c>
      <c r="AN291" s="14">
        <f t="shared" si="57"/>
        <v>1606018</v>
      </c>
      <c r="AO291" s="14">
        <f t="shared" si="58"/>
        <v>21</v>
      </c>
      <c r="AP291" s="14" t="str">
        <f t="shared" si="59"/>
        <v>神器4-2</v>
      </c>
      <c r="AQ291" s="14">
        <f t="shared" si="60"/>
        <v>15</v>
      </c>
      <c r="AR291" s="14" t="str">
        <f t="shared" si="61"/>
        <v>神器低级材料</v>
      </c>
      <c r="AS291" s="14">
        <f t="shared" si="62"/>
        <v>230</v>
      </c>
      <c r="AT291" s="14" t="str">
        <f t="shared" si="63"/>
        <v>金币</v>
      </c>
      <c r="AU291" s="14">
        <f t="shared" si="64"/>
        <v>700</v>
      </c>
    </row>
    <row r="292" spans="37:47" ht="16.5" x14ac:dyDescent="0.2">
      <c r="AK292" s="64">
        <v>289</v>
      </c>
      <c r="AL292" s="14">
        <f t="shared" si="55"/>
        <v>17</v>
      </c>
      <c r="AM292" s="14">
        <f t="shared" si="56"/>
        <v>2</v>
      </c>
      <c r="AN292" s="14">
        <f t="shared" si="57"/>
        <v>1606019</v>
      </c>
      <c r="AO292" s="14">
        <f t="shared" si="58"/>
        <v>1</v>
      </c>
      <c r="AP292" s="14" t="str">
        <f t="shared" si="59"/>
        <v>神器4-3</v>
      </c>
      <c r="AQ292" s="14">
        <f t="shared" si="60"/>
        <v>1</v>
      </c>
      <c r="AR292" s="14" t="str">
        <f t="shared" si="61"/>
        <v/>
      </c>
      <c r="AS292" s="14" t="str">
        <f t="shared" si="62"/>
        <v/>
      </c>
      <c r="AT292" s="14" t="str">
        <f t="shared" si="63"/>
        <v/>
      </c>
      <c r="AU292" s="14" t="str">
        <f t="shared" si="64"/>
        <v/>
      </c>
    </row>
    <row r="293" spans="37:47" ht="16.5" x14ac:dyDescent="0.2">
      <c r="AK293" s="64">
        <v>290</v>
      </c>
      <c r="AL293" s="14">
        <f t="shared" si="55"/>
        <v>17</v>
      </c>
      <c r="AM293" s="14">
        <f t="shared" si="56"/>
        <v>2</v>
      </c>
      <c r="AN293" s="14">
        <f t="shared" si="57"/>
        <v>1606019</v>
      </c>
      <c r="AO293" s="14">
        <f t="shared" si="58"/>
        <v>2</v>
      </c>
      <c r="AP293" s="14" t="str">
        <f t="shared" si="59"/>
        <v>神器4-3</v>
      </c>
      <c r="AQ293" s="14">
        <f t="shared" si="60"/>
        <v>1</v>
      </c>
      <c r="AR293" s="14" t="str">
        <f t="shared" si="61"/>
        <v>神器低级材料</v>
      </c>
      <c r="AS293" s="14">
        <f t="shared" si="62"/>
        <v>5</v>
      </c>
      <c r="AT293" s="14" t="str">
        <f t="shared" si="63"/>
        <v>金币</v>
      </c>
      <c r="AU293" s="14">
        <f t="shared" si="64"/>
        <v>255</v>
      </c>
    </row>
    <row r="294" spans="37:47" ht="16.5" x14ac:dyDescent="0.2">
      <c r="AK294" s="64">
        <v>291</v>
      </c>
      <c r="AL294" s="14">
        <f t="shared" si="55"/>
        <v>17</v>
      </c>
      <c r="AM294" s="14">
        <f t="shared" si="56"/>
        <v>2</v>
      </c>
      <c r="AN294" s="14">
        <f t="shared" si="57"/>
        <v>1606019</v>
      </c>
      <c r="AO294" s="14">
        <f t="shared" si="58"/>
        <v>3</v>
      </c>
      <c r="AP294" s="14" t="str">
        <f t="shared" si="59"/>
        <v>神器4-3</v>
      </c>
      <c r="AQ294" s="14">
        <f t="shared" si="60"/>
        <v>1</v>
      </c>
      <c r="AR294" s="14" t="str">
        <f t="shared" si="61"/>
        <v>神器低级材料</v>
      </c>
      <c r="AS294" s="14">
        <f t="shared" si="62"/>
        <v>50</v>
      </c>
      <c r="AT294" s="14" t="str">
        <f t="shared" si="63"/>
        <v>金币</v>
      </c>
      <c r="AU294" s="14">
        <f t="shared" si="64"/>
        <v>340</v>
      </c>
    </row>
    <row r="295" spans="37:47" ht="16.5" x14ac:dyDescent="0.2">
      <c r="AK295" s="64">
        <v>292</v>
      </c>
      <c r="AL295" s="14">
        <f t="shared" si="55"/>
        <v>17</v>
      </c>
      <c r="AM295" s="14">
        <f t="shared" si="56"/>
        <v>2</v>
      </c>
      <c r="AN295" s="14">
        <f t="shared" si="57"/>
        <v>1606019</v>
      </c>
      <c r="AO295" s="14">
        <f t="shared" si="58"/>
        <v>4</v>
      </c>
      <c r="AP295" s="14" t="str">
        <f t="shared" si="59"/>
        <v>神器4-3</v>
      </c>
      <c r="AQ295" s="14">
        <f t="shared" si="60"/>
        <v>2</v>
      </c>
      <c r="AR295" s="14" t="str">
        <f t="shared" si="61"/>
        <v>神器低级材料</v>
      </c>
      <c r="AS295" s="14">
        <f t="shared" si="62"/>
        <v>80</v>
      </c>
      <c r="AT295" s="14" t="str">
        <f t="shared" si="63"/>
        <v>金币</v>
      </c>
      <c r="AU295" s="14">
        <f t="shared" si="64"/>
        <v>420</v>
      </c>
    </row>
    <row r="296" spans="37:47" ht="16.5" x14ac:dyDescent="0.2">
      <c r="AK296" s="64">
        <v>293</v>
      </c>
      <c r="AL296" s="14">
        <f t="shared" si="55"/>
        <v>17</v>
      </c>
      <c r="AM296" s="14">
        <f t="shared" si="56"/>
        <v>2</v>
      </c>
      <c r="AN296" s="14">
        <f t="shared" si="57"/>
        <v>1606019</v>
      </c>
      <c r="AO296" s="14">
        <f t="shared" si="58"/>
        <v>5</v>
      </c>
      <c r="AP296" s="14" t="str">
        <f t="shared" si="59"/>
        <v>神器4-3</v>
      </c>
      <c r="AQ296" s="14">
        <f t="shared" si="60"/>
        <v>2</v>
      </c>
      <c r="AR296" s="14" t="str">
        <f t="shared" si="61"/>
        <v>神器低级材料</v>
      </c>
      <c r="AS296" s="14">
        <f t="shared" si="62"/>
        <v>75</v>
      </c>
      <c r="AT296" s="14" t="str">
        <f t="shared" si="63"/>
        <v>金币</v>
      </c>
      <c r="AU296" s="14">
        <f t="shared" si="64"/>
        <v>510</v>
      </c>
    </row>
    <row r="297" spans="37:47" ht="16.5" x14ac:dyDescent="0.2">
      <c r="AK297" s="64">
        <v>294</v>
      </c>
      <c r="AL297" s="14">
        <f t="shared" si="55"/>
        <v>17</v>
      </c>
      <c r="AM297" s="14">
        <f t="shared" si="56"/>
        <v>2</v>
      </c>
      <c r="AN297" s="14">
        <f t="shared" si="57"/>
        <v>1606019</v>
      </c>
      <c r="AO297" s="14">
        <f t="shared" si="58"/>
        <v>6</v>
      </c>
      <c r="AP297" s="14" t="str">
        <f t="shared" si="59"/>
        <v>神器4-3</v>
      </c>
      <c r="AQ297" s="14">
        <f t="shared" si="60"/>
        <v>2</v>
      </c>
      <c r="AR297" s="14" t="str">
        <f t="shared" si="61"/>
        <v>神器低级材料</v>
      </c>
      <c r="AS297" s="14">
        <f t="shared" si="62"/>
        <v>110</v>
      </c>
      <c r="AT297" s="14" t="str">
        <f t="shared" si="63"/>
        <v>金币</v>
      </c>
      <c r="AU297" s="14">
        <f t="shared" si="64"/>
        <v>680</v>
      </c>
    </row>
    <row r="298" spans="37:47" ht="16.5" x14ac:dyDescent="0.2">
      <c r="AK298" s="64">
        <v>295</v>
      </c>
      <c r="AL298" s="14">
        <f t="shared" si="55"/>
        <v>17</v>
      </c>
      <c r="AM298" s="14">
        <f t="shared" si="56"/>
        <v>2</v>
      </c>
      <c r="AN298" s="14">
        <f t="shared" si="57"/>
        <v>1606019</v>
      </c>
      <c r="AO298" s="14">
        <f t="shared" si="58"/>
        <v>7</v>
      </c>
      <c r="AP298" s="14" t="str">
        <f t="shared" si="59"/>
        <v>神器4-3</v>
      </c>
      <c r="AQ298" s="14">
        <f t="shared" si="60"/>
        <v>3</v>
      </c>
      <c r="AR298" s="14" t="str">
        <f t="shared" si="61"/>
        <v>神器低级材料</v>
      </c>
      <c r="AS298" s="14">
        <f t="shared" si="62"/>
        <v>120</v>
      </c>
      <c r="AT298" s="14" t="str">
        <f t="shared" si="63"/>
        <v>金币</v>
      </c>
      <c r="AU298" s="14">
        <f t="shared" si="64"/>
        <v>780</v>
      </c>
    </row>
    <row r="299" spans="37:47" ht="16.5" x14ac:dyDescent="0.2">
      <c r="AK299" s="64">
        <v>296</v>
      </c>
      <c r="AL299" s="14">
        <f t="shared" si="55"/>
        <v>17</v>
      </c>
      <c r="AM299" s="14">
        <f t="shared" si="56"/>
        <v>2</v>
      </c>
      <c r="AN299" s="14">
        <f t="shared" si="57"/>
        <v>1606019</v>
      </c>
      <c r="AO299" s="14">
        <f t="shared" si="58"/>
        <v>8</v>
      </c>
      <c r="AP299" s="14" t="str">
        <f t="shared" si="59"/>
        <v>神器4-3</v>
      </c>
      <c r="AQ299" s="14">
        <f t="shared" si="60"/>
        <v>3</v>
      </c>
      <c r="AR299" s="14" t="str">
        <f t="shared" si="61"/>
        <v>神器低级材料</v>
      </c>
      <c r="AS299" s="14">
        <f t="shared" si="62"/>
        <v>135</v>
      </c>
      <c r="AT299" s="14" t="str">
        <f t="shared" si="63"/>
        <v>金币</v>
      </c>
      <c r="AU299" s="14">
        <f t="shared" si="64"/>
        <v>880</v>
      </c>
    </row>
    <row r="300" spans="37:47" ht="16.5" x14ac:dyDescent="0.2">
      <c r="AK300" s="64">
        <v>297</v>
      </c>
      <c r="AL300" s="14">
        <f t="shared" si="55"/>
        <v>17</v>
      </c>
      <c r="AM300" s="14">
        <f t="shared" si="56"/>
        <v>2</v>
      </c>
      <c r="AN300" s="14">
        <f t="shared" si="57"/>
        <v>1606019</v>
      </c>
      <c r="AO300" s="14">
        <f t="shared" si="58"/>
        <v>9</v>
      </c>
      <c r="AP300" s="14" t="str">
        <f t="shared" si="59"/>
        <v>神器4-3</v>
      </c>
      <c r="AQ300" s="14">
        <f t="shared" si="60"/>
        <v>3</v>
      </c>
      <c r="AR300" s="14" t="str">
        <f t="shared" si="61"/>
        <v>神器低级材料</v>
      </c>
      <c r="AS300" s="14">
        <f t="shared" si="62"/>
        <v>160</v>
      </c>
      <c r="AT300" s="14" t="str">
        <f t="shared" si="63"/>
        <v>金币</v>
      </c>
      <c r="AU300" s="14">
        <f t="shared" si="64"/>
        <v>980</v>
      </c>
    </row>
    <row r="301" spans="37:47" ht="16.5" x14ac:dyDescent="0.2">
      <c r="AK301" s="64">
        <v>298</v>
      </c>
      <c r="AL301" s="14">
        <f t="shared" si="55"/>
        <v>17</v>
      </c>
      <c r="AM301" s="14">
        <f t="shared" si="56"/>
        <v>2</v>
      </c>
      <c r="AN301" s="14">
        <f t="shared" si="57"/>
        <v>1606019</v>
      </c>
      <c r="AO301" s="14">
        <f t="shared" si="58"/>
        <v>10</v>
      </c>
      <c r="AP301" s="14" t="str">
        <f t="shared" si="59"/>
        <v>神器4-3</v>
      </c>
      <c r="AQ301" s="14">
        <f t="shared" si="60"/>
        <v>5</v>
      </c>
      <c r="AR301" s="14" t="str">
        <f t="shared" si="61"/>
        <v>神器低级材料</v>
      </c>
      <c r="AS301" s="14">
        <f t="shared" si="62"/>
        <v>205</v>
      </c>
      <c r="AT301" s="14" t="str">
        <f t="shared" si="63"/>
        <v>金币</v>
      </c>
      <c r="AU301" s="14">
        <f t="shared" si="64"/>
        <v>1150</v>
      </c>
    </row>
    <row r="302" spans="37:47" ht="16.5" x14ac:dyDescent="0.2">
      <c r="AK302" s="64">
        <v>299</v>
      </c>
      <c r="AL302" s="14">
        <f t="shared" si="55"/>
        <v>17</v>
      </c>
      <c r="AM302" s="14">
        <f t="shared" si="56"/>
        <v>2</v>
      </c>
      <c r="AN302" s="14">
        <f t="shared" si="57"/>
        <v>1606019</v>
      </c>
      <c r="AO302" s="14">
        <f t="shared" si="58"/>
        <v>11</v>
      </c>
      <c r="AP302" s="14" t="str">
        <f t="shared" si="59"/>
        <v>神器4-3</v>
      </c>
      <c r="AQ302" s="14">
        <f t="shared" si="60"/>
        <v>5</v>
      </c>
      <c r="AR302" s="14" t="str">
        <f t="shared" si="61"/>
        <v>神器低级材料</v>
      </c>
      <c r="AS302" s="14">
        <f t="shared" si="62"/>
        <v>245</v>
      </c>
      <c r="AT302" s="14" t="str">
        <f t="shared" si="63"/>
        <v>金币</v>
      </c>
      <c r="AU302" s="14">
        <f t="shared" si="64"/>
        <v>750</v>
      </c>
    </row>
    <row r="303" spans="37:47" ht="16.5" x14ac:dyDescent="0.2">
      <c r="AK303" s="64">
        <v>300</v>
      </c>
      <c r="AL303" s="14">
        <f t="shared" si="55"/>
        <v>17</v>
      </c>
      <c r="AM303" s="14">
        <f t="shared" si="56"/>
        <v>2</v>
      </c>
      <c r="AN303" s="14">
        <f t="shared" si="57"/>
        <v>1606019</v>
      </c>
      <c r="AO303" s="14">
        <f t="shared" si="58"/>
        <v>12</v>
      </c>
      <c r="AP303" s="14" t="str">
        <f t="shared" si="59"/>
        <v>神器4-3</v>
      </c>
      <c r="AQ303" s="14">
        <f t="shared" si="60"/>
        <v>6</v>
      </c>
      <c r="AR303" s="14" t="str">
        <f t="shared" si="61"/>
        <v>神器低级材料</v>
      </c>
      <c r="AS303" s="14">
        <f t="shared" si="62"/>
        <v>280</v>
      </c>
      <c r="AT303" s="14" t="str">
        <f t="shared" si="63"/>
        <v>金币</v>
      </c>
      <c r="AU303" s="14">
        <f t="shared" si="64"/>
        <v>900</v>
      </c>
    </row>
    <row r="304" spans="37:47" ht="16.5" x14ac:dyDescent="0.2">
      <c r="AK304" s="64">
        <v>301</v>
      </c>
      <c r="AL304" s="14">
        <f t="shared" si="55"/>
        <v>17</v>
      </c>
      <c r="AM304" s="14">
        <f t="shared" si="56"/>
        <v>2</v>
      </c>
      <c r="AN304" s="14">
        <f t="shared" si="57"/>
        <v>1606019</v>
      </c>
      <c r="AO304" s="14">
        <f t="shared" si="58"/>
        <v>13</v>
      </c>
      <c r="AP304" s="14" t="str">
        <f t="shared" si="59"/>
        <v>神器4-3</v>
      </c>
      <c r="AQ304" s="14">
        <f t="shared" si="60"/>
        <v>7</v>
      </c>
      <c r="AR304" s="14" t="str">
        <f t="shared" si="61"/>
        <v>神器低级材料</v>
      </c>
      <c r="AS304" s="14">
        <f t="shared" si="62"/>
        <v>250</v>
      </c>
      <c r="AT304" s="14" t="str">
        <f t="shared" si="63"/>
        <v>金币</v>
      </c>
      <c r="AU304" s="14">
        <f t="shared" si="64"/>
        <v>1050</v>
      </c>
    </row>
    <row r="305" spans="37:47" ht="16.5" x14ac:dyDescent="0.2">
      <c r="AK305" s="64">
        <v>302</v>
      </c>
      <c r="AL305" s="14">
        <f t="shared" si="55"/>
        <v>17</v>
      </c>
      <c r="AM305" s="14">
        <f t="shared" si="56"/>
        <v>2</v>
      </c>
      <c r="AN305" s="14">
        <f t="shared" si="57"/>
        <v>1606019</v>
      </c>
      <c r="AO305" s="14">
        <f t="shared" si="58"/>
        <v>14</v>
      </c>
      <c r="AP305" s="14" t="str">
        <f t="shared" si="59"/>
        <v>神器4-3</v>
      </c>
      <c r="AQ305" s="14">
        <f t="shared" si="60"/>
        <v>7</v>
      </c>
      <c r="AR305" s="14" t="str">
        <f t="shared" si="61"/>
        <v>神器低级材料</v>
      </c>
      <c r="AS305" s="14">
        <f t="shared" si="62"/>
        <v>285</v>
      </c>
      <c r="AT305" s="14" t="str">
        <f t="shared" si="63"/>
        <v>金币</v>
      </c>
      <c r="AU305" s="14">
        <f t="shared" si="64"/>
        <v>1150</v>
      </c>
    </row>
    <row r="306" spans="37:47" ht="16.5" x14ac:dyDescent="0.2">
      <c r="AK306" s="64">
        <v>303</v>
      </c>
      <c r="AL306" s="14">
        <f t="shared" si="55"/>
        <v>17</v>
      </c>
      <c r="AM306" s="14">
        <f t="shared" si="56"/>
        <v>2</v>
      </c>
      <c r="AN306" s="14">
        <f t="shared" si="57"/>
        <v>1606019</v>
      </c>
      <c r="AO306" s="14">
        <f t="shared" si="58"/>
        <v>15</v>
      </c>
      <c r="AP306" s="14" t="str">
        <f t="shared" si="59"/>
        <v>神器4-3</v>
      </c>
      <c r="AQ306" s="14">
        <f t="shared" si="60"/>
        <v>7</v>
      </c>
      <c r="AR306" s="14" t="str">
        <f t="shared" si="61"/>
        <v>神器低级材料</v>
      </c>
      <c r="AS306" s="14">
        <f t="shared" si="62"/>
        <v>345</v>
      </c>
      <c r="AT306" s="14" t="str">
        <f t="shared" si="63"/>
        <v>金币</v>
      </c>
      <c r="AU306" s="14">
        <f t="shared" si="64"/>
        <v>1300</v>
      </c>
    </row>
    <row r="307" spans="37:47" ht="16.5" x14ac:dyDescent="0.2">
      <c r="AK307" s="64">
        <v>304</v>
      </c>
      <c r="AL307" s="14">
        <f t="shared" si="55"/>
        <v>17</v>
      </c>
      <c r="AM307" s="14">
        <f t="shared" si="56"/>
        <v>2</v>
      </c>
      <c r="AN307" s="14">
        <f t="shared" si="57"/>
        <v>1606019</v>
      </c>
      <c r="AO307" s="14">
        <f t="shared" si="58"/>
        <v>16</v>
      </c>
      <c r="AP307" s="14" t="str">
        <f t="shared" si="59"/>
        <v>神器4-3</v>
      </c>
      <c r="AQ307" s="14">
        <f t="shared" si="60"/>
        <v>10</v>
      </c>
      <c r="AR307" s="14" t="str">
        <f t="shared" si="61"/>
        <v>神器低级材料</v>
      </c>
      <c r="AS307" s="14">
        <f t="shared" si="62"/>
        <v>400</v>
      </c>
      <c r="AT307" s="14" t="str">
        <f t="shared" si="63"/>
        <v>金币</v>
      </c>
      <c r="AU307" s="14">
        <f t="shared" si="64"/>
        <v>1200</v>
      </c>
    </row>
    <row r="308" spans="37:47" ht="16.5" x14ac:dyDescent="0.2">
      <c r="AK308" s="64">
        <v>305</v>
      </c>
      <c r="AL308" s="14">
        <f t="shared" si="55"/>
        <v>17</v>
      </c>
      <c r="AM308" s="14">
        <f t="shared" si="56"/>
        <v>2</v>
      </c>
      <c r="AN308" s="14">
        <f t="shared" si="57"/>
        <v>1606019</v>
      </c>
      <c r="AO308" s="14">
        <f t="shared" si="58"/>
        <v>17</v>
      </c>
      <c r="AP308" s="14" t="str">
        <f t="shared" si="59"/>
        <v>神器4-3</v>
      </c>
      <c r="AQ308" s="14">
        <f t="shared" si="60"/>
        <v>10</v>
      </c>
      <c r="AR308" s="14" t="str">
        <f t="shared" si="61"/>
        <v>神器低级材料</v>
      </c>
      <c r="AS308" s="14">
        <f t="shared" si="62"/>
        <v>460</v>
      </c>
      <c r="AT308" s="14" t="str">
        <f t="shared" si="63"/>
        <v>金币</v>
      </c>
      <c r="AU308" s="14">
        <f t="shared" si="64"/>
        <v>1300</v>
      </c>
    </row>
    <row r="309" spans="37:47" ht="16.5" x14ac:dyDescent="0.2">
      <c r="AK309" s="64">
        <v>306</v>
      </c>
      <c r="AL309" s="14">
        <f t="shared" si="55"/>
        <v>17</v>
      </c>
      <c r="AM309" s="14">
        <f t="shared" si="56"/>
        <v>2</v>
      </c>
      <c r="AN309" s="14">
        <f t="shared" si="57"/>
        <v>1606019</v>
      </c>
      <c r="AO309" s="14">
        <f t="shared" si="58"/>
        <v>18</v>
      </c>
      <c r="AP309" s="14" t="str">
        <f t="shared" si="59"/>
        <v>神器4-3</v>
      </c>
      <c r="AQ309" s="14">
        <f t="shared" si="60"/>
        <v>10</v>
      </c>
      <c r="AR309" s="14" t="str">
        <f t="shared" si="61"/>
        <v>神器低级材料</v>
      </c>
      <c r="AS309" s="14">
        <f t="shared" si="62"/>
        <v>515</v>
      </c>
      <c r="AT309" s="14" t="str">
        <f t="shared" si="63"/>
        <v>金币</v>
      </c>
      <c r="AU309" s="14">
        <f t="shared" si="64"/>
        <v>1400</v>
      </c>
    </row>
    <row r="310" spans="37:47" ht="16.5" x14ac:dyDescent="0.2">
      <c r="AK310" s="64">
        <v>307</v>
      </c>
      <c r="AL310" s="14">
        <f t="shared" si="55"/>
        <v>17</v>
      </c>
      <c r="AM310" s="14">
        <f t="shared" si="56"/>
        <v>2</v>
      </c>
      <c r="AN310" s="14">
        <f t="shared" si="57"/>
        <v>1606019</v>
      </c>
      <c r="AO310" s="14">
        <f t="shared" si="58"/>
        <v>19</v>
      </c>
      <c r="AP310" s="14" t="str">
        <f t="shared" si="59"/>
        <v>神器4-3</v>
      </c>
      <c r="AQ310" s="14">
        <f t="shared" si="60"/>
        <v>15</v>
      </c>
      <c r="AR310" s="14" t="str">
        <f t="shared" si="61"/>
        <v>神器低级材料</v>
      </c>
      <c r="AS310" s="14">
        <f t="shared" si="62"/>
        <v>575</v>
      </c>
      <c r="AT310" s="14" t="str">
        <f t="shared" si="63"/>
        <v>金币</v>
      </c>
      <c r="AU310" s="14">
        <f t="shared" si="64"/>
        <v>1500</v>
      </c>
    </row>
    <row r="311" spans="37:47" ht="16.5" x14ac:dyDescent="0.2">
      <c r="AK311" s="64">
        <v>308</v>
      </c>
      <c r="AL311" s="14">
        <f t="shared" si="55"/>
        <v>17</v>
      </c>
      <c r="AM311" s="14">
        <f t="shared" si="56"/>
        <v>2</v>
      </c>
      <c r="AN311" s="14">
        <f t="shared" si="57"/>
        <v>1606019</v>
      </c>
      <c r="AO311" s="14">
        <f t="shared" si="58"/>
        <v>20</v>
      </c>
      <c r="AP311" s="14" t="str">
        <f t="shared" si="59"/>
        <v>神器4-3</v>
      </c>
      <c r="AQ311" s="14">
        <f t="shared" si="60"/>
        <v>15</v>
      </c>
      <c r="AR311" s="14" t="str">
        <f t="shared" si="61"/>
        <v>神器低级材料</v>
      </c>
      <c r="AS311" s="14">
        <f t="shared" si="62"/>
        <v>630</v>
      </c>
      <c r="AT311" s="14" t="str">
        <f t="shared" si="63"/>
        <v>金币</v>
      </c>
      <c r="AU311" s="14">
        <f t="shared" si="64"/>
        <v>1700</v>
      </c>
    </row>
    <row r="312" spans="37:47" ht="16.5" x14ac:dyDescent="0.2">
      <c r="AK312" s="64">
        <v>309</v>
      </c>
      <c r="AL312" s="14">
        <f t="shared" si="55"/>
        <v>17</v>
      </c>
      <c r="AM312" s="14">
        <f t="shared" si="56"/>
        <v>2</v>
      </c>
      <c r="AN312" s="14">
        <f t="shared" si="57"/>
        <v>1606019</v>
      </c>
      <c r="AO312" s="14">
        <f t="shared" si="58"/>
        <v>21</v>
      </c>
      <c r="AP312" s="14" t="str">
        <f t="shared" si="59"/>
        <v>神器4-3</v>
      </c>
      <c r="AQ312" s="14">
        <f t="shared" si="60"/>
        <v>15</v>
      </c>
      <c r="AR312" s="14" t="str">
        <f t="shared" si="61"/>
        <v>神器低级材料</v>
      </c>
      <c r="AS312" s="14">
        <f t="shared" si="62"/>
        <v>690</v>
      </c>
      <c r="AT312" s="14" t="str">
        <f t="shared" si="63"/>
        <v>金币</v>
      </c>
      <c r="AU312" s="14">
        <f t="shared" si="64"/>
        <v>2200</v>
      </c>
    </row>
    <row r="313" spans="37:47" ht="16.5" x14ac:dyDescent="0.2">
      <c r="AK313" s="64">
        <v>310</v>
      </c>
      <c r="AL313" s="14">
        <f t="shared" si="55"/>
        <v>18</v>
      </c>
      <c r="AM313" s="14">
        <f t="shared" si="56"/>
        <v>2</v>
      </c>
      <c r="AN313" s="14">
        <f t="shared" si="57"/>
        <v>1606020</v>
      </c>
      <c r="AO313" s="14">
        <f t="shared" si="58"/>
        <v>1</v>
      </c>
      <c r="AP313" s="14" t="str">
        <f t="shared" si="59"/>
        <v>神器4-4</v>
      </c>
      <c r="AQ313" s="14">
        <f t="shared" si="60"/>
        <v>1</v>
      </c>
      <c r="AR313" s="14" t="str">
        <f t="shared" si="61"/>
        <v/>
      </c>
      <c r="AS313" s="14" t="str">
        <f t="shared" si="62"/>
        <v/>
      </c>
      <c r="AT313" s="14" t="str">
        <f t="shared" si="63"/>
        <v/>
      </c>
      <c r="AU313" s="14" t="str">
        <f t="shared" si="64"/>
        <v/>
      </c>
    </row>
    <row r="314" spans="37:47" ht="16.5" x14ac:dyDescent="0.2">
      <c r="AK314" s="64">
        <v>311</v>
      </c>
      <c r="AL314" s="14">
        <f t="shared" si="55"/>
        <v>18</v>
      </c>
      <c r="AM314" s="14">
        <f t="shared" si="56"/>
        <v>2</v>
      </c>
      <c r="AN314" s="14">
        <f t="shared" si="57"/>
        <v>1606020</v>
      </c>
      <c r="AO314" s="14">
        <f t="shared" si="58"/>
        <v>2</v>
      </c>
      <c r="AP314" s="14" t="str">
        <f t="shared" si="59"/>
        <v>神器4-4</v>
      </c>
      <c r="AQ314" s="14">
        <f t="shared" si="60"/>
        <v>1</v>
      </c>
      <c r="AR314" s="14" t="str">
        <f t="shared" si="61"/>
        <v>神器低级材料</v>
      </c>
      <c r="AS314" s="14">
        <f t="shared" si="62"/>
        <v>5</v>
      </c>
      <c r="AT314" s="14" t="str">
        <f t="shared" si="63"/>
        <v>金币</v>
      </c>
      <c r="AU314" s="14">
        <f t="shared" si="64"/>
        <v>255</v>
      </c>
    </row>
    <row r="315" spans="37:47" ht="16.5" x14ac:dyDescent="0.2">
      <c r="AK315" s="64">
        <v>312</v>
      </c>
      <c r="AL315" s="14">
        <f t="shared" si="55"/>
        <v>18</v>
      </c>
      <c r="AM315" s="14">
        <f t="shared" si="56"/>
        <v>2</v>
      </c>
      <c r="AN315" s="14">
        <f t="shared" si="57"/>
        <v>1606020</v>
      </c>
      <c r="AO315" s="14">
        <f t="shared" si="58"/>
        <v>3</v>
      </c>
      <c r="AP315" s="14" t="str">
        <f t="shared" si="59"/>
        <v>神器4-4</v>
      </c>
      <c r="AQ315" s="14">
        <f t="shared" si="60"/>
        <v>1</v>
      </c>
      <c r="AR315" s="14" t="str">
        <f t="shared" si="61"/>
        <v>神器低级材料</v>
      </c>
      <c r="AS315" s="14">
        <f t="shared" si="62"/>
        <v>50</v>
      </c>
      <c r="AT315" s="14" t="str">
        <f t="shared" si="63"/>
        <v>金币</v>
      </c>
      <c r="AU315" s="14">
        <f t="shared" si="64"/>
        <v>340</v>
      </c>
    </row>
    <row r="316" spans="37:47" ht="16.5" x14ac:dyDescent="0.2">
      <c r="AK316" s="64">
        <v>313</v>
      </c>
      <c r="AL316" s="14">
        <f t="shared" si="55"/>
        <v>18</v>
      </c>
      <c r="AM316" s="14">
        <f t="shared" si="56"/>
        <v>2</v>
      </c>
      <c r="AN316" s="14">
        <f t="shared" si="57"/>
        <v>1606020</v>
      </c>
      <c r="AO316" s="14">
        <f t="shared" si="58"/>
        <v>4</v>
      </c>
      <c r="AP316" s="14" t="str">
        <f t="shared" si="59"/>
        <v>神器4-4</v>
      </c>
      <c r="AQ316" s="14">
        <f t="shared" si="60"/>
        <v>2</v>
      </c>
      <c r="AR316" s="14" t="str">
        <f t="shared" si="61"/>
        <v>神器低级材料</v>
      </c>
      <c r="AS316" s="14">
        <f t="shared" si="62"/>
        <v>80</v>
      </c>
      <c r="AT316" s="14" t="str">
        <f t="shared" si="63"/>
        <v>金币</v>
      </c>
      <c r="AU316" s="14">
        <f t="shared" si="64"/>
        <v>420</v>
      </c>
    </row>
    <row r="317" spans="37:47" ht="16.5" x14ac:dyDescent="0.2">
      <c r="AK317" s="64">
        <v>314</v>
      </c>
      <c r="AL317" s="14">
        <f t="shared" si="55"/>
        <v>18</v>
      </c>
      <c r="AM317" s="14">
        <f t="shared" si="56"/>
        <v>2</v>
      </c>
      <c r="AN317" s="14">
        <f t="shared" si="57"/>
        <v>1606020</v>
      </c>
      <c r="AO317" s="14">
        <f t="shared" si="58"/>
        <v>5</v>
      </c>
      <c r="AP317" s="14" t="str">
        <f t="shared" si="59"/>
        <v>神器4-4</v>
      </c>
      <c r="AQ317" s="14">
        <f t="shared" si="60"/>
        <v>2</v>
      </c>
      <c r="AR317" s="14" t="str">
        <f t="shared" si="61"/>
        <v>神器低级材料</v>
      </c>
      <c r="AS317" s="14">
        <f t="shared" si="62"/>
        <v>75</v>
      </c>
      <c r="AT317" s="14" t="str">
        <f t="shared" si="63"/>
        <v>金币</v>
      </c>
      <c r="AU317" s="14">
        <f t="shared" si="64"/>
        <v>510</v>
      </c>
    </row>
    <row r="318" spans="37:47" ht="16.5" x14ac:dyDescent="0.2">
      <c r="AK318" s="64">
        <v>315</v>
      </c>
      <c r="AL318" s="14">
        <f t="shared" si="55"/>
        <v>18</v>
      </c>
      <c r="AM318" s="14">
        <f t="shared" si="56"/>
        <v>2</v>
      </c>
      <c r="AN318" s="14">
        <f t="shared" si="57"/>
        <v>1606020</v>
      </c>
      <c r="AO318" s="14">
        <f t="shared" si="58"/>
        <v>6</v>
      </c>
      <c r="AP318" s="14" t="str">
        <f t="shared" si="59"/>
        <v>神器4-4</v>
      </c>
      <c r="AQ318" s="14">
        <f t="shared" si="60"/>
        <v>2</v>
      </c>
      <c r="AR318" s="14" t="str">
        <f t="shared" si="61"/>
        <v>神器低级材料</v>
      </c>
      <c r="AS318" s="14">
        <f t="shared" si="62"/>
        <v>110</v>
      </c>
      <c r="AT318" s="14" t="str">
        <f t="shared" si="63"/>
        <v>金币</v>
      </c>
      <c r="AU318" s="14">
        <f t="shared" si="64"/>
        <v>680</v>
      </c>
    </row>
    <row r="319" spans="37:47" ht="16.5" x14ac:dyDescent="0.2">
      <c r="AK319" s="64">
        <v>316</v>
      </c>
      <c r="AL319" s="14">
        <f t="shared" si="55"/>
        <v>18</v>
      </c>
      <c r="AM319" s="14">
        <f t="shared" si="56"/>
        <v>2</v>
      </c>
      <c r="AN319" s="14">
        <f t="shared" si="57"/>
        <v>1606020</v>
      </c>
      <c r="AO319" s="14">
        <f t="shared" si="58"/>
        <v>7</v>
      </c>
      <c r="AP319" s="14" t="str">
        <f t="shared" si="59"/>
        <v>神器4-4</v>
      </c>
      <c r="AQ319" s="14">
        <f t="shared" si="60"/>
        <v>3</v>
      </c>
      <c r="AR319" s="14" t="str">
        <f t="shared" si="61"/>
        <v>神器低级材料</v>
      </c>
      <c r="AS319" s="14">
        <f t="shared" si="62"/>
        <v>120</v>
      </c>
      <c r="AT319" s="14" t="str">
        <f t="shared" si="63"/>
        <v>金币</v>
      </c>
      <c r="AU319" s="14">
        <f t="shared" si="64"/>
        <v>780</v>
      </c>
    </row>
    <row r="320" spans="37:47" ht="16.5" x14ac:dyDescent="0.2">
      <c r="AK320" s="64">
        <v>317</v>
      </c>
      <c r="AL320" s="14">
        <f t="shared" si="55"/>
        <v>18</v>
      </c>
      <c r="AM320" s="14">
        <f t="shared" si="56"/>
        <v>2</v>
      </c>
      <c r="AN320" s="14">
        <f t="shared" si="57"/>
        <v>1606020</v>
      </c>
      <c r="AO320" s="14">
        <f t="shared" si="58"/>
        <v>8</v>
      </c>
      <c r="AP320" s="14" t="str">
        <f t="shared" si="59"/>
        <v>神器4-4</v>
      </c>
      <c r="AQ320" s="14">
        <f t="shared" si="60"/>
        <v>3</v>
      </c>
      <c r="AR320" s="14" t="str">
        <f t="shared" si="61"/>
        <v>神器低级材料</v>
      </c>
      <c r="AS320" s="14">
        <f t="shared" si="62"/>
        <v>135</v>
      </c>
      <c r="AT320" s="14" t="str">
        <f t="shared" si="63"/>
        <v>金币</v>
      </c>
      <c r="AU320" s="14">
        <f t="shared" si="64"/>
        <v>880</v>
      </c>
    </row>
    <row r="321" spans="37:47" ht="16.5" x14ac:dyDescent="0.2">
      <c r="AK321" s="64">
        <v>318</v>
      </c>
      <c r="AL321" s="14">
        <f t="shared" si="55"/>
        <v>18</v>
      </c>
      <c r="AM321" s="14">
        <f t="shared" si="56"/>
        <v>2</v>
      </c>
      <c r="AN321" s="14">
        <f t="shared" si="57"/>
        <v>1606020</v>
      </c>
      <c r="AO321" s="14">
        <f t="shared" si="58"/>
        <v>9</v>
      </c>
      <c r="AP321" s="14" t="str">
        <f t="shared" si="59"/>
        <v>神器4-4</v>
      </c>
      <c r="AQ321" s="14">
        <f t="shared" si="60"/>
        <v>3</v>
      </c>
      <c r="AR321" s="14" t="str">
        <f t="shared" si="61"/>
        <v>神器低级材料</v>
      </c>
      <c r="AS321" s="14">
        <f t="shared" si="62"/>
        <v>160</v>
      </c>
      <c r="AT321" s="14" t="str">
        <f t="shared" si="63"/>
        <v>金币</v>
      </c>
      <c r="AU321" s="14">
        <f t="shared" si="64"/>
        <v>980</v>
      </c>
    </row>
    <row r="322" spans="37:47" ht="16.5" x14ac:dyDescent="0.2">
      <c r="AK322" s="64">
        <v>319</v>
      </c>
      <c r="AL322" s="14">
        <f t="shared" si="55"/>
        <v>18</v>
      </c>
      <c r="AM322" s="14">
        <f t="shared" si="56"/>
        <v>2</v>
      </c>
      <c r="AN322" s="14">
        <f t="shared" si="57"/>
        <v>1606020</v>
      </c>
      <c r="AO322" s="14">
        <f t="shared" si="58"/>
        <v>10</v>
      </c>
      <c r="AP322" s="14" t="str">
        <f t="shared" si="59"/>
        <v>神器4-4</v>
      </c>
      <c r="AQ322" s="14">
        <f t="shared" si="60"/>
        <v>5</v>
      </c>
      <c r="AR322" s="14" t="str">
        <f t="shared" si="61"/>
        <v>神器低级材料</v>
      </c>
      <c r="AS322" s="14">
        <f t="shared" si="62"/>
        <v>205</v>
      </c>
      <c r="AT322" s="14" t="str">
        <f t="shared" si="63"/>
        <v>金币</v>
      </c>
      <c r="AU322" s="14">
        <f t="shared" si="64"/>
        <v>1150</v>
      </c>
    </row>
    <row r="323" spans="37:47" ht="16.5" x14ac:dyDescent="0.2">
      <c r="AK323" s="64">
        <v>320</v>
      </c>
      <c r="AL323" s="14">
        <f t="shared" si="55"/>
        <v>18</v>
      </c>
      <c r="AM323" s="14">
        <f t="shared" si="56"/>
        <v>2</v>
      </c>
      <c r="AN323" s="14">
        <f t="shared" si="57"/>
        <v>1606020</v>
      </c>
      <c r="AO323" s="14">
        <f t="shared" si="58"/>
        <v>11</v>
      </c>
      <c r="AP323" s="14" t="str">
        <f t="shared" si="59"/>
        <v>神器4-4</v>
      </c>
      <c r="AQ323" s="14">
        <f t="shared" si="60"/>
        <v>5</v>
      </c>
      <c r="AR323" s="14" t="str">
        <f t="shared" si="61"/>
        <v>神器低级材料</v>
      </c>
      <c r="AS323" s="14">
        <f t="shared" si="62"/>
        <v>245</v>
      </c>
      <c r="AT323" s="14" t="str">
        <f t="shared" si="63"/>
        <v>金币</v>
      </c>
      <c r="AU323" s="14">
        <f t="shared" si="64"/>
        <v>750</v>
      </c>
    </row>
    <row r="324" spans="37:47" ht="16.5" x14ac:dyDescent="0.2">
      <c r="AK324" s="64">
        <v>321</v>
      </c>
      <c r="AL324" s="14">
        <f t="shared" si="55"/>
        <v>18</v>
      </c>
      <c r="AM324" s="14">
        <f t="shared" si="56"/>
        <v>2</v>
      </c>
      <c r="AN324" s="14">
        <f t="shared" si="57"/>
        <v>1606020</v>
      </c>
      <c r="AO324" s="14">
        <f t="shared" si="58"/>
        <v>12</v>
      </c>
      <c r="AP324" s="14" t="str">
        <f t="shared" si="59"/>
        <v>神器4-4</v>
      </c>
      <c r="AQ324" s="14">
        <f t="shared" si="60"/>
        <v>6</v>
      </c>
      <c r="AR324" s="14" t="str">
        <f t="shared" si="61"/>
        <v>神器低级材料</v>
      </c>
      <c r="AS324" s="14">
        <f t="shared" si="62"/>
        <v>280</v>
      </c>
      <c r="AT324" s="14" t="str">
        <f t="shared" si="63"/>
        <v>金币</v>
      </c>
      <c r="AU324" s="14">
        <f t="shared" si="64"/>
        <v>900</v>
      </c>
    </row>
    <row r="325" spans="37:47" ht="16.5" x14ac:dyDescent="0.2">
      <c r="AK325" s="64">
        <v>322</v>
      </c>
      <c r="AL325" s="14">
        <f t="shared" ref="AL325:AL388" si="65">MATCH(AK325-1,$AH$4:$AH$46,1)</f>
        <v>18</v>
      </c>
      <c r="AM325" s="14">
        <f t="shared" ref="AM325:AM388" si="66">INDEX($AF$5:$AF$46,AL325)</f>
        <v>2</v>
      </c>
      <c r="AN325" s="14">
        <f t="shared" ref="AN325:AN388" si="67">INDEX($AD$5:$AD$46,AL325)</f>
        <v>1606020</v>
      </c>
      <c r="AO325" s="14">
        <f t="shared" ref="AO325:AO388" si="68">AK325-INDEX($AH$4:$AH$46,AL325)</f>
        <v>13</v>
      </c>
      <c r="AP325" s="14" t="str">
        <f t="shared" ref="AP325:AP388" si="69">INDEX($AE$5:$AE$46,AL325)</f>
        <v>神器4-4</v>
      </c>
      <c r="AQ325" s="14">
        <f t="shared" ref="AQ325:AQ388" si="70">INDEX($Q$4:$Q$24,AO325)</f>
        <v>7</v>
      </c>
      <c r="AR325" s="14" t="str">
        <f t="shared" ref="AR325:AR388" si="71">IF(AO325=1,"","神器低级材料")</f>
        <v>神器低级材料</v>
      </c>
      <c r="AS325" s="14">
        <f t="shared" ref="AS325:AS388" si="72">IF(AO325=1,"",INDEX($W$4:$Z$24,AO325,AM325))</f>
        <v>250</v>
      </c>
      <c r="AT325" s="14" t="str">
        <f t="shared" ref="AT325:AT388" si="73">IF(AO325=1,"","金币")</f>
        <v>金币</v>
      </c>
      <c r="AU325" s="14">
        <f t="shared" ref="AU325:AU388" si="74">IF(AO325=1,"",INDEX($F$14:$I$34,AO325,AM325))</f>
        <v>1050</v>
      </c>
    </row>
    <row r="326" spans="37:47" ht="16.5" x14ac:dyDescent="0.2">
      <c r="AK326" s="64">
        <v>323</v>
      </c>
      <c r="AL326" s="14">
        <f t="shared" si="65"/>
        <v>18</v>
      </c>
      <c r="AM326" s="14">
        <f t="shared" si="66"/>
        <v>2</v>
      </c>
      <c r="AN326" s="14">
        <f t="shared" si="67"/>
        <v>1606020</v>
      </c>
      <c r="AO326" s="14">
        <f t="shared" si="68"/>
        <v>14</v>
      </c>
      <c r="AP326" s="14" t="str">
        <f t="shared" si="69"/>
        <v>神器4-4</v>
      </c>
      <c r="AQ326" s="14">
        <f t="shared" si="70"/>
        <v>7</v>
      </c>
      <c r="AR326" s="14" t="str">
        <f t="shared" si="71"/>
        <v>神器低级材料</v>
      </c>
      <c r="AS326" s="14">
        <f t="shared" si="72"/>
        <v>285</v>
      </c>
      <c r="AT326" s="14" t="str">
        <f t="shared" si="73"/>
        <v>金币</v>
      </c>
      <c r="AU326" s="14">
        <f t="shared" si="74"/>
        <v>1150</v>
      </c>
    </row>
    <row r="327" spans="37:47" ht="16.5" x14ac:dyDescent="0.2">
      <c r="AK327" s="64">
        <v>324</v>
      </c>
      <c r="AL327" s="14">
        <f t="shared" si="65"/>
        <v>18</v>
      </c>
      <c r="AM327" s="14">
        <f t="shared" si="66"/>
        <v>2</v>
      </c>
      <c r="AN327" s="14">
        <f t="shared" si="67"/>
        <v>1606020</v>
      </c>
      <c r="AO327" s="14">
        <f t="shared" si="68"/>
        <v>15</v>
      </c>
      <c r="AP327" s="14" t="str">
        <f t="shared" si="69"/>
        <v>神器4-4</v>
      </c>
      <c r="AQ327" s="14">
        <f t="shared" si="70"/>
        <v>7</v>
      </c>
      <c r="AR327" s="14" t="str">
        <f t="shared" si="71"/>
        <v>神器低级材料</v>
      </c>
      <c r="AS327" s="14">
        <f t="shared" si="72"/>
        <v>345</v>
      </c>
      <c r="AT327" s="14" t="str">
        <f t="shared" si="73"/>
        <v>金币</v>
      </c>
      <c r="AU327" s="14">
        <f t="shared" si="74"/>
        <v>1300</v>
      </c>
    </row>
    <row r="328" spans="37:47" ht="16.5" x14ac:dyDescent="0.2">
      <c r="AK328" s="64">
        <v>325</v>
      </c>
      <c r="AL328" s="14">
        <f t="shared" si="65"/>
        <v>18</v>
      </c>
      <c r="AM328" s="14">
        <f t="shared" si="66"/>
        <v>2</v>
      </c>
      <c r="AN328" s="14">
        <f t="shared" si="67"/>
        <v>1606020</v>
      </c>
      <c r="AO328" s="14">
        <f t="shared" si="68"/>
        <v>16</v>
      </c>
      <c r="AP328" s="14" t="str">
        <f t="shared" si="69"/>
        <v>神器4-4</v>
      </c>
      <c r="AQ328" s="14">
        <f t="shared" si="70"/>
        <v>10</v>
      </c>
      <c r="AR328" s="14" t="str">
        <f t="shared" si="71"/>
        <v>神器低级材料</v>
      </c>
      <c r="AS328" s="14">
        <f t="shared" si="72"/>
        <v>400</v>
      </c>
      <c r="AT328" s="14" t="str">
        <f t="shared" si="73"/>
        <v>金币</v>
      </c>
      <c r="AU328" s="14">
        <f t="shared" si="74"/>
        <v>1200</v>
      </c>
    </row>
    <row r="329" spans="37:47" ht="16.5" x14ac:dyDescent="0.2">
      <c r="AK329" s="64">
        <v>326</v>
      </c>
      <c r="AL329" s="14">
        <f t="shared" si="65"/>
        <v>18</v>
      </c>
      <c r="AM329" s="14">
        <f t="shared" si="66"/>
        <v>2</v>
      </c>
      <c r="AN329" s="14">
        <f t="shared" si="67"/>
        <v>1606020</v>
      </c>
      <c r="AO329" s="14">
        <f t="shared" si="68"/>
        <v>17</v>
      </c>
      <c r="AP329" s="14" t="str">
        <f t="shared" si="69"/>
        <v>神器4-4</v>
      </c>
      <c r="AQ329" s="14">
        <f t="shared" si="70"/>
        <v>10</v>
      </c>
      <c r="AR329" s="14" t="str">
        <f t="shared" si="71"/>
        <v>神器低级材料</v>
      </c>
      <c r="AS329" s="14">
        <f t="shared" si="72"/>
        <v>460</v>
      </c>
      <c r="AT329" s="14" t="str">
        <f t="shared" si="73"/>
        <v>金币</v>
      </c>
      <c r="AU329" s="14">
        <f t="shared" si="74"/>
        <v>1300</v>
      </c>
    </row>
    <row r="330" spans="37:47" ht="16.5" x14ac:dyDescent="0.2">
      <c r="AK330" s="64">
        <v>327</v>
      </c>
      <c r="AL330" s="14">
        <f t="shared" si="65"/>
        <v>18</v>
      </c>
      <c r="AM330" s="14">
        <f t="shared" si="66"/>
        <v>2</v>
      </c>
      <c r="AN330" s="14">
        <f t="shared" si="67"/>
        <v>1606020</v>
      </c>
      <c r="AO330" s="14">
        <f t="shared" si="68"/>
        <v>18</v>
      </c>
      <c r="AP330" s="14" t="str">
        <f t="shared" si="69"/>
        <v>神器4-4</v>
      </c>
      <c r="AQ330" s="14">
        <f t="shared" si="70"/>
        <v>10</v>
      </c>
      <c r="AR330" s="14" t="str">
        <f t="shared" si="71"/>
        <v>神器低级材料</v>
      </c>
      <c r="AS330" s="14">
        <f t="shared" si="72"/>
        <v>515</v>
      </c>
      <c r="AT330" s="14" t="str">
        <f t="shared" si="73"/>
        <v>金币</v>
      </c>
      <c r="AU330" s="14">
        <f t="shared" si="74"/>
        <v>1400</v>
      </c>
    </row>
    <row r="331" spans="37:47" ht="16.5" x14ac:dyDescent="0.2">
      <c r="AK331" s="64">
        <v>328</v>
      </c>
      <c r="AL331" s="14">
        <f t="shared" si="65"/>
        <v>18</v>
      </c>
      <c r="AM331" s="14">
        <f t="shared" si="66"/>
        <v>2</v>
      </c>
      <c r="AN331" s="14">
        <f t="shared" si="67"/>
        <v>1606020</v>
      </c>
      <c r="AO331" s="14">
        <f t="shared" si="68"/>
        <v>19</v>
      </c>
      <c r="AP331" s="14" t="str">
        <f t="shared" si="69"/>
        <v>神器4-4</v>
      </c>
      <c r="AQ331" s="14">
        <f t="shared" si="70"/>
        <v>15</v>
      </c>
      <c r="AR331" s="14" t="str">
        <f t="shared" si="71"/>
        <v>神器低级材料</v>
      </c>
      <c r="AS331" s="14">
        <f t="shared" si="72"/>
        <v>575</v>
      </c>
      <c r="AT331" s="14" t="str">
        <f t="shared" si="73"/>
        <v>金币</v>
      </c>
      <c r="AU331" s="14">
        <f t="shared" si="74"/>
        <v>1500</v>
      </c>
    </row>
    <row r="332" spans="37:47" ht="16.5" x14ac:dyDescent="0.2">
      <c r="AK332" s="64">
        <v>329</v>
      </c>
      <c r="AL332" s="14">
        <f t="shared" si="65"/>
        <v>18</v>
      </c>
      <c r="AM332" s="14">
        <f t="shared" si="66"/>
        <v>2</v>
      </c>
      <c r="AN332" s="14">
        <f t="shared" si="67"/>
        <v>1606020</v>
      </c>
      <c r="AO332" s="14">
        <f t="shared" si="68"/>
        <v>20</v>
      </c>
      <c r="AP332" s="14" t="str">
        <f t="shared" si="69"/>
        <v>神器4-4</v>
      </c>
      <c r="AQ332" s="14">
        <f t="shared" si="70"/>
        <v>15</v>
      </c>
      <c r="AR332" s="14" t="str">
        <f t="shared" si="71"/>
        <v>神器低级材料</v>
      </c>
      <c r="AS332" s="14">
        <f t="shared" si="72"/>
        <v>630</v>
      </c>
      <c r="AT332" s="14" t="str">
        <f t="shared" si="73"/>
        <v>金币</v>
      </c>
      <c r="AU332" s="14">
        <f t="shared" si="74"/>
        <v>1700</v>
      </c>
    </row>
    <row r="333" spans="37:47" ht="16.5" x14ac:dyDescent="0.2">
      <c r="AK333" s="64">
        <v>330</v>
      </c>
      <c r="AL333" s="14">
        <f t="shared" si="65"/>
        <v>18</v>
      </c>
      <c r="AM333" s="14">
        <f t="shared" si="66"/>
        <v>2</v>
      </c>
      <c r="AN333" s="14">
        <f t="shared" si="67"/>
        <v>1606020</v>
      </c>
      <c r="AO333" s="14">
        <f t="shared" si="68"/>
        <v>21</v>
      </c>
      <c r="AP333" s="14" t="str">
        <f t="shared" si="69"/>
        <v>神器4-4</v>
      </c>
      <c r="AQ333" s="14">
        <f t="shared" si="70"/>
        <v>15</v>
      </c>
      <c r="AR333" s="14" t="str">
        <f t="shared" si="71"/>
        <v>神器低级材料</v>
      </c>
      <c r="AS333" s="14">
        <f t="shared" si="72"/>
        <v>690</v>
      </c>
      <c r="AT333" s="14" t="str">
        <f t="shared" si="73"/>
        <v>金币</v>
      </c>
      <c r="AU333" s="14">
        <f t="shared" si="74"/>
        <v>2200</v>
      </c>
    </row>
    <row r="334" spans="37:47" ht="16.5" x14ac:dyDescent="0.2">
      <c r="AK334" s="64">
        <v>331</v>
      </c>
      <c r="AL334" s="14">
        <f t="shared" si="65"/>
        <v>19</v>
      </c>
      <c r="AM334" s="14">
        <f t="shared" si="66"/>
        <v>2</v>
      </c>
      <c r="AN334" s="14">
        <f t="shared" si="67"/>
        <v>1606021</v>
      </c>
      <c r="AO334" s="14">
        <f t="shared" si="68"/>
        <v>1</v>
      </c>
      <c r="AP334" s="14" t="str">
        <f t="shared" si="69"/>
        <v>神器4-5</v>
      </c>
      <c r="AQ334" s="14">
        <f t="shared" si="70"/>
        <v>1</v>
      </c>
      <c r="AR334" s="14" t="str">
        <f t="shared" si="71"/>
        <v/>
      </c>
      <c r="AS334" s="14" t="str">
        <f t="shared" si="72"/>
        <v/>
      </c>
      <c r="AT334" s="14" t="str">
        <f t="shared" si="73"/>
        <v/>
      </c>
      <c r="AU334" s="14" t="str">
        <f t="shared" si="74"/>
        <v/>
      </c>
    </row>
    <row r="335" spans="37:47" ht="16.5" x14ac:dyDescent="0.2">
      <c r="AK335" s="64">
        <v>332</v>
      </c>
      <c r="AL335" s="14">
        <f t="shared" si="65"/>
        <v>19</v>
      </c>
      <c r="AM335" s="14">
        <f t="shared" si="66"/>
        <v>2</v>
      </c>
      <c r="AN335" s="14">
        <f t="shared" si="67"/>
        <v>1606021</v>
      </c>
      <c r="AO335" s="14">
        <f t="shared" si="68"/>
        <v>2</v>
      </c>
      <c r="AP335" s="14" t="str">
        <f t="shared" si="69"/>
        <v>神器4-5</v>
      </c>
      <c r="AQ335" s="14">
        <f t="shared" si="70"/>
        <v>1</v>
      </c>
      <c r="AR335" s="14" t="str">
        <f t="shared" si="71"/>
        <v>神器低级材料</v>
      </c>
      <c r="AS335" s="14">
        <f t="shared" si="72"/>
        <v>5</v>
      </c>
      <c r="AT335" s="14" t="str">
        <f t="shared" si="73"/>
        <v>金币</v>
      </c>
      <c r="AU335" s="14">
        <f t="shared" si="74"/>
        <v>255</v>
      </c>
    </row>
    <row r="336" spans="37:47" ht="16.5" x14ac:dyDescent="0.2">
      <c r="AK336" s="64">
        <v>333</v>
      </c>
      <c r="AL336" s="14">
        <f t="shared" si="65"/>
        <v>19</v>
      </c>
      <c r="AM336" s="14">
        <f t="shared" si="66"/>
        <v>2</v>
      </c>
      <c r="AN336" s="14">
        <f t="shared" si="67"/>
        <v>1606021</v>
      </c>
      <c r="AO336" s="14">
        <f t="shared" si="68"/>
        <v>3</v>
      </c>
      <c r="AP336" s="14" t="str">
        <f t="shared" si="69"/>
        <v>神器4-5</v>
      </c>
      <c r="AQ336" s="14">
        <f t="shared" si="70"/>
        <v>1</v>
      </c>
      <c r="AR336" s="14" t="str">
        <f t="shared" si="71"/>
        <v>神器低级材料</v>
      </c>
      <c r="AS336" s="14">
        <f t="shared" si="72"/>
        <v>50</v>
      </c>
      <c r="AT336" s="14" t="str">
        <f t="shared" si="73"/>
        <v>金币</v>
      </c>
      <c r="AU336" s="14">
        <f t="shared" si="74"/>
        <v>340</v>
      </c>
    </row>
    <row r="337" spans="37:47" ht="16.5" x14ac:dyDescent="0.2">
      <c r="AK337" s="64">
        <v>334</v>
      </c>
      <c r="AL337" s="14">
        <f t="shared" si="65"/>
        <v>19</v>
      </c>
      <c r="AM337" s="14">
        <f t="shared" si="66"/>
        <v>2</v>
      </c>
      <c r="AN337" s="14">
        <f t="shared" si="67"/>
        <v>1606021</v>
      </c>
      <c r="AO337" s="14">
        <f t="shared" si="68"/>
        <v>4</v>
      </c>
      <c r="AP337" s="14" t="str">
        <f t="shared" si="69"/>
        <v>神器4-5</v>
      </c>
      <c r="AQ337" s="14">
        <f t="shared" si="70"/>
        <v>2</v>
      </c>
      <c r="AR337" s="14" t="str">
        <f t="shared" si="71"/>
        <v>神器低级材料</v>
      </c>
      <c r="AS337" s="14">
        <f t="shared" si="72"/>
        <v>80</v>
      </c>
      <c r="AT337" s="14" t="str">
        <f t="shared" si="73"/>
        <v>金币</v>
      </c>
      <c r="AU337" s="14">
        <f t="shared" si="74"/>
        <v>420</v>
      </c>
    </row>
    <row r="338" spans="37:47" ht="16.5" x14ac:dyDescent="0.2">
      <c r="AK338" s="64">
        <v>335</v>
      </c>
      <c r="AL338" s="14">
        <f t="shared" si="65"/>
        <v>19</v>
      </c>
      <c r="AM338" s="14">
        <f t="shared" si="66"/>
        <v>2</v>
      </c>
      <c r="AN338" s="14">
        <f t="shared" si="67"/>
        <v>1606021</v>
      </c>
      <c r="AO338" s="14">
        <f t="shared" si="68"/>
        <v>5</v>
      </c>
      <c r="AP338" s="14" t="str">
        <f t="shared" si="69"/>
        <v>神器4-5</v>
      </c>
      <c r="AQ338" s="14">
        <f t="shared" si="70"/>
        <v>2</v>
      </c>
      <c r="AR338" s="14" t="str">
        <f t="shared" si="71"/>
        <v>神器低级材料</v>
      </c>
      <c r="AS338" s="14">
        <f t="shared" si="72"/>
        <v>75</v>
      </c>
      <c r="AT338" s="14" t="str">
        <f t="shared" si="73"/>
        <v>金币</v>
      </c>
      <c r="AU338" s="14">
        <f t="shared" si="74"/>
        <v>510</v>
      </c>
    </row>
    <row r="339" spans="37:47" ht="16.5" x14ac:dyDescent="0.2">
      <c r="AK339" s="64">
        <v>336</v>
      </c>
      <c r="AL339" s="14">
        <f t="shared" si="65"/>
        <v>19</v>
      </c>
      <c r="AM339" s="14">
        <f t="shared" si="66"/>
        <v>2</v>
      </c>
      <c r="AN339" s="14">
        <f t="shared" si="67"/>
        <v>1606021</v>
      </c>
      <c r="AO339" s="14">
        <f t="shared" si="68"/>
        <v>6</v>
      </c>
      <c r="AP339" s="14" t="str">
        <f t="shared" si="69"/>
        <v>神器4-5</v>
      </c>
      <c r="AQ339" s="14">
        <f t="shared" si="70"/>
        <v>2</v>
      </c>
      <c r="AR339" s="14" t="str">
        <f t="shared" si="71"/>
        <v>神器低级材料</v>
      </c>
      <c r="AS339" s="14">
        <f t="shared" si="72"/>
        <v>110</v>
      </c>
      <c r="AT339" s="14" t="str">
        <f t="shared" si="73"/>
        <v>金币</v>
      </c>
      <c r="AU339" s="14">
        <f t="shared" si="74"/>
        <v>680</v>
      </c>
    </row>
    <row r="340" spans="37:47" ht="16.5" x14ac:dyDescent="0.2">
      <c r="AK340" s="64">
        <v>337</v>
      </c>
      <c r="AL340" s="14">
        <f t="shared" si="65"/>
        <v>19</v>
      </c>
      <c r="AM340" s="14">
        <f t="shared" si="66"/>
        <v>2</v>
      </c>
      <c r="AN340" s="14">
        <f t="shared" si="67"/>
        <v>1606021</v>
      </c>
      <c r="AO340" s="14">
        <f t="shared" si="68"/>
        <v>7</v>
      </c>
      <c r="AP340" s="14" t="str">
        <f t="shared" si="69"/>
        <v>神器4-5</v>
      </c>
      <c r="AQ340" s="14">
        <f t="shared" si="70"/>
        <v>3</v>
      </c>
      <c r="AR340" s="14" t="str">
        <f t="shared" si="71"/>
        <v>神器低级材料</v>
      </c>
      <c r="AS340" s="14">
        <f t="shared" si="72"/>
        <v>120</v>
      </c>
      <c r="AT340" s="14" t="str">
        <f t="shared" si="73"/>
        <v>金币</v>
      </c>
      <c r="AU340" s="14">
        <f t="shared" si="74"/>
        <v>780</v>
      </c>
    </row>
    <row r="341" spans="37:47" ht="16.5" x14ac:dyDescent="0.2">
      <c r="AK341" s="64">
        <v>338</v>
      </c>
      <c r="AL341" s="14">
        <f t="shared" si="65"/>
        <v>19</v>
      </c>
      <c r="AM341" s="14">
        <f t="shared" si="66"/>
        <v>2</v>
      </c>
      <c r="AN341" s="14">
        <f t="shared" si="67"/>
        <v>1606021</v>
      </c>
      <c r="AO341" s="14">
        <f t="shared" si="68"/>
        <v>8</v>
      </c>
      <c r="AP341" s="14" t="str">
        <f t="shared" si="69"/>
        <v>神器4-5</v>
      </c>
      <c r="AQ341" s="14">
        <f t="shared" si="70"/>
        <v>3</v>
      </c>
      <c r="AR341" s="14" t="str">
        <f t="shared" si="71"/>
        <v>神器低级材料</v>
      </c>
      <c r="AS341" s="14">
        <f t="shared" si="72"/>
        <v>135</v>
      </c>
      <c r="AT341" s="14" t="str">
        <f t="shared" si="73"/>
        <v>金币</v>
      </c>
      <c r="AU341" s="14">
        <f t="shared" si="74"/>
        <v>880</v>
      </c>
    </row>
    <row r="342" spans="37:47" ht="16.5" x14ac:dyDescent="0.2">
      <c r="AK342" s="64">
        <v>339</v>
      </c>
      <c r="AL342" s="14">
        <f t="shared" si="65"/>
        <v>19</v>
      </c>
      <c r="AM342" s="14">
        <f t="shared" si="66"/>
        <v>2</v>
      </c>
      <c r="AN342" s="14">
        <f t="shared" si="67"/>
        <v>1606021</v>
      </c>
      <c r="AO342" s="14">
        <f t="shared" si="68"/>
        <v>9</v>
      </c>
      <c r="AP342" s="14" t="str">
        <f t="shared" si="69"/>
        <v>神器4-5</v>
      </c>
      <c r="AQ342" s="14">
        <f t="shared" si="70"/>
        <v>3</v>
      </c>
      <c r="AR342" s="14" t="str">
        <f t="shared" si="71"/>
        <v>神器低级材料</v>
      </c>
      <c r="AS342" s="14">
        <f t="shared" si="72"/>
        <v>160</v>
      </c>
      <c r="AT342" s="14" t="str">
        <f t="shared" si="73"/>
        <v>金币</v>
      </c>
      <c r="AU342" s="14">
        <f t="shared" si="74"/>
        <v>980</v>
      </c>
    </row>
    <row r="343" spans="37:47" ht="16.5" x14ac:dyDescent="0.2">
      <c r="AK343" s="64">
        <v>340</v>
      </c>
      <c r="AL343" s="14">
        <f t="shared" si="65"/>
        <v>19</v>
      </c>
      <c r="AM343" s="14">
        <f t="shared" si="66"/>
        <v>2</v>
      </c>
      <c r="AN343" s="14">
        <f t="shared" si="67"/>
        <v>1606021</v>
      </c>
      <c r="AO343" s="14">
        <f t="shared" si="68"/>
        <v>10</v>
      </c>
      <c r="AP343" s="14" t="str">
        <f t="shared" si="69"/>
        <v>神器4-5</v>
      </c>
      <c r="AQ343" s="14">
        <f t="shared" si="70"/>
        <v>5</v>
      </c>
      <c r="AR343" s="14" t="str">
        <f t="shared" si="71"/>
        <v>神器低级材料</v>
      </c>
      <c r="AS343" s="14">
        <f t="shared" si="72"/>
        <v>205</v>
      </c>
      <c r="AT343" s="14" t="str">
        <f t="shared" si="73"/>
        <v>金币</v>
      </c>
      <c r="AU343" s="14">
        <f t="shared" si="74"/>
        <v>1150</v>
      </c>
    </row>
    <row r="344" spans="37:47" ht="16.5" x14ac:dyDescent="0.2">
      <c r="AK344" s="64">
        <v>341</v>
      </c>
      <c r="AL344" s="14">
        <f t="shared" si="65"/>
        <v>19</v>
      </c>
      <c r="AM344" s="14">
        <f t="shared" si="66"/>
        <v>2</v>
      </c>
      <c r="AN344" s="14">
        <f t="shared" si="67"/>
        <v>1606021</v>
      </c>
      <c r="AO344" s="14">
        <f t="shared" si="68"/>
        <v>11</v>
      </c>
      <c r="AP344" s="14" t="str">
        <f t="shared" si="69"/>
        <v>神器4-5</v>
      </c>
      <c r="AQ344" s="14">
        <f t="shared" si="70"/>
        <v>5</v>
      </c>
      <c r="AR344" s="14" t="str">
        <f t="shared" si="71"/>
        <v>神器低级材料</v>
      </c>
      <c r="AS344" s="14">
        <f t="shared" si="72"/>
        <v>245</v>
      </c>
      <c r="AT344" s="14" t="str">
        <f t="shared" si="73"/>
        <v>金币</v>
      </c>
      <c r="AU344" s="14">
        <f t="shared" si="74"/>
        <v>750</v>
      </c>
    </row>
    <row r="345" spans="37:47" ht="16.5" x14ac:dyDescent="0.2">
      <c r="AK345" s="64">
        <v>342</v>
      </c>
      <c r="AL345" s="14">
        <f t="shared" si="65"/>
        <v>19</v>
      </c>
      <c r="AM345" s="14">
        <f t="shared" si="66"/>
        <v>2</v>
      </c>
      <c r="AN345" s="14">
        <f t="shared" si="67"/>
        <v>1606021</v>
      </c>
      <c r="AO345" s="14">
        <f t="shared" si="68"/>
        <v>12</v>
      </c>
      <c r="AP345" s="14" t="str">
        <f t="shared" si="69"/>
        <v>神器4-5</v>
      </c>
      <c r="AQ345" s="14">
        <f t="shared" si="70"/>
        <v>6</v>
      </c>
      <c r="AR345" s="14" t="str">
        <f t="shared" si="71"/>
        <v>神器低级材料</v>
      </c>
      <c r="AS345" s="14">
        <f t="shared" si="72"/>
        <v>280</v>
      </c>
      <c r="AT345" s="14" t="str">
        <f t="shared" si="73"/>
        <v>金币</v>
      </c>
      <c r="AU345" s="14">
        <f t="shared" si="74"/>
        <v>900</v>
      </c>
    </row>
    <row r="346" spans="37:47" ht="16.5" x14ac:dyDescent="0.2">
      <c r="AK346" s="64">
        <v>343</v>
      </c>
      <c r="AL346" s="14">
        <f t="shared" si="65"/>
        <v>19</v>
      </c>
      <c r="AM346" s="14">
        <f t="shared" si="66"/>
        <v>2</v>
      </c>
      <c r="AN346" s="14">
        <f t="shared" si="67"/>
        <v>1606021</v>
      </c>
      <c r="AO346" s="14">
        <f t="shared" si="68"/>
        <v>13</v>
      </c>
      <c r="AP346" s="14" t="str">
        <f t="shared" si="69"/>
        <v>神器4-5</v>
      </c>
      <c r="AQ346" s="14">
        <f t="shared" si="70"/>
        <v>7</v>
      </c>
      <c r="AR346" s="14" t="str">
        <f t="shared" si="71"/>
        <v>神器低级材料</v>
      </c>
      <c r="AS346" s="14">
        <f t="shared" si="72"/>
        <v>250</v>
      </c>
      <c r="AT346" s="14" t="str">
        <f t="shared" si="73"/>
        <v>金币</v>
      </c>
      <c r="AU346" s="14">
        <f t="shared" si="74"/>
        <v>1050</v>
      </c>
    </row>
    <row r="347" spans="37:47" ht="16.5" x14ac:dyDescent="0.2">
      <c r="AK347" s="64">
        <v>344</v>
      </c>
      <c r="AL347" s="14">
        <f t="shared" si="65"/>
        <v>19</v>
      </c>
      <c r="AM347" s="14">
        <f t="shared" si="66"/>
        <v>2</v>
      </c>
      <c r="AN347" s="14">
        <f t="shared" si="67"/>
        <v>1606021</v>
      </c>
      <c r="AO347" s="14">
        <f t="shared" si="68"/>
        <v>14</v>
      </c>
      <c r="AP347" s="14" t="str">
        <f t="shared" si="69"/>
        <v>神器4-5</v>
      </c>
      <c r="AQ347" s="14">
        <f t="shared" si="70"/>
        <v>7</v>
      </c>
      <c r="AR347" s="14" t="str">
        <f t="shared" si="71"/>
        <v>神器低级材料</v>
      </c>
      <c r="AS347" s="14">
        <f t="shared" si="72"/>
        <v>285</v>
      </c>
      <c r="AT347" s="14" t="str">
        <f t="shared" si="73"/>
        <v>金币</v>
      </c>
      <c r="AU347" s="14">
        <f t="shared" si="74"/>
        <v>1150</v>
      </c>
    </row>
    <row r="348" spans="37:47" ht="16.5" x14ac:dyDescent="0.2">
      <c r="AK348" s="64">
        <v>345</v>
      </c>
      <c r="AL348" s="14">
        <f t="shared" si="65"/>
        <v>19</v>
      </c>
      <c r="AM348" s="14">
        <f t="shared" si="66"/>
        <v>2</v>
      </c>
      <c r="AN348" s="14">
        <f t="shared" si="67"/>
        <v>1606021</v>
      </c>
      <c r="AO348" s="14">
        <f t="shared" si="68"/>
        <v>15</v>
      </c>
      <c r="AP348" s="14" t="str">
        <f t="shared" si="69"/>
        <v>神器4-5</v>
      </c>
      <c r="AQ348" s="14">
        <f t="shared" si="70"/>
        <v>7</v>
      </c>
      <c r="AR348" s="14" t="str">
        <f t="shared" si="71"/>
        <v>神器低级材料</v>
      </c>
      <c r="AS348" s="14">
        <f t="shared" si="72"/>
        <v>345</v>
      </c>
      <c r="AT348" s="14" t="str">
        <f t="shared" si="73"/>
        <v>金币</v>
      </c>
      <c r="AU348" s="14">
        <f t="shared" si="74"/>
        <v>1300</v>
      </c>
    </row>
    <row r="349" spans="37:47" ht="16.5" x14ac:dyDescent="0.2">
      <c r="AK349" s="64">
        <v>346</v>
      </c>
      <c r="AL349" s="14">
        <f t="shared" si="65"/>
        <v>19</v>
      </c>
      <c r="AM349" s="14">
        <f t="shared" si="66"/>
        <v>2</v>
      </c>
      <c r="AN349" s="14">
        <f t="shared" si="67"/>
        <v>1606021</v>
      </c>
      <c r="AO349" s="14">
        <f t="shared" si="68"/>
        <v>16</v>
      </c>
      <c r="AP349" s="14" t="str">
        <f t="shared" si="69"/>
        <v>神器4-5</v>
      </c>
      <c r="AQ349" s="14">
        <f t="shared" si="70"/>
        <v>10</v>
      </c>
      <c r="AR349" s="14" t="str">
        <f t="shared" si="71"/>
        <v>神器低级材料</v>
      </c>
      <c r="AS349" s="14">
        <f t="shared" si="72"/>
        <v>400</v>
      </c>
      <c r="AT349" s="14" t="str">
        <f t="shared" si="73"/>
        <v>金币</v>
      </c>
      <c r="AU349" s="14">
        <f t="shared" si="74"/>
        <v>1200</v>
      </c>
    </row>
    <row r="350" spans="37:47" ht="16.5" x14ac:dyDescent="0.2">
      <c r="AK350" s="64">
        <v>347</v>
      </c>
      <c r="AL350" s="14">
        <f t="shared" si="65"/>
        <v>19</v>
      </c>
      <c r="AM350" s="14">
        <f t="shared" si="66"/>
        <v>2</v>
      </c>
      <c r="AN350" s="14">
        <f t="shared" si="67"/>
        <v>1606021</v>
      </c>
      <c r="AO350" s="14">
        <f t="shared" si="68"/>
        <v>17</v>
      </c>
      <c r="AP350" s="14" t="str">
        <f t="shared" si="69"/>
        <v>神器4-5</v>
      </c>
      <c r="AQ350" s="14">
        <f t="shared" si="70"/>
        <v>10</v>
      </c>
      <c r="AR350" s="14" t="str">
        <f t="shared" si="71"/>
        <v>神器低级材料</v>
      </c>
      <c r="AS350" s="14">
        <f t="shared" si="72"/>
        <v>460</v>
      </c>
      <c r="AT350" s="14" t="str">
        <f t="shared" si="73"/>
        <v>金币</v>
      </c>
      <c r="AU350" s="14">
        <f t="shared" si="74"/>
        <v>1300</v>
      </c>
    </row>
    <row r="351" spans="37:47" ht="16.5" x14ac:dyDescent="0.2">
      <c r="AK351" s="64">
        <v>348</v>
      </c>
      <c r="AL351" s="14">
        <f t="shared" si="65"/>
        <v>19</v>
      </c>
      <c r="AM351" s="14">
        <f t="shared" si="66"/>
        <v>2</v>
      </c>
      <c r="AN351" s="14">
        <f t="shared" si="67"/>
        <v>1606021</v>
      </c>
      <c r="AO351" s="14">
        <f t="shared" si="68"/>
        <v>18</v>
      </c>
      <c r="AP351" s="14" t="str">
        <f t="shared" si="69"/>
        <v>神器4-5</v>
      </c>
      <c r="AQ351" s="14">
        <f t="shared" si="70"/>
        <v>10</v>
      </c>
      <c r="AR351" s="14" t="str">
        <f t="shared" si="71"/>
        <v>神器低级材料</v>
      </c>
      <c r="AS351" s="14">
        <f t="shared" si="72"/>
        <v>515</v>
      </c>
      <c r="AT351" s="14" t="str">
        <f t="shared" si="73"/>
        <v>金币</v>
      </c>
      <c r="AU351" s="14">
        <f t="shared" si="74"/>
        <v>1400</v>
      </c>
    </row>
    <row r="352" spans="37:47" ht="16.5" x14ac:dyDescent="0.2">
      <c r="AK352" s="64">
        <v>349</v>
      </c>
      <c r="AL352" s="14">
        <f t="shared" si="65"/>
        <v>19</v>
      </c>
      <c r="AM352" s="14">
        <f t="shared" si="66"/>
        <v>2</v>
      </c>
      <c r="AN352" s="14">
        <f t="shared" si="67"/>
        <v>1606021</v>
      </c>
      <c r="AO352" s="14">
        <f t="shared" si="68"/>
        <v>19</v>
      </c>
      <c r="AP352" s="14" t="str">
        <f t="shared" si="69"/>
        <v>神器4-5</v>
      </c>
      <c r="AQ352" s="14">
        <f t="shared" si="70"/>
        <v>15</v>
      </c>
      <c r="AR352" s="14" t="str">
        <f t="shared" si="71"/>
        <v>神器低级材料</v>
      </c>
      <c r="AS352" s="14">
        <f t="shared" si="72"/>
        <v>575</v>
      </c>
      <c r="AT352" s="14" t="str">
        <f t="shared" si="73"/>
        <v>金币</v>
      </c>
      <c r="AU352" s="14">
        <f t="shared" si="74"/>
        <v>1500</v>
      </c>
    </row>
    <row r="353" spans="37:47" ht="16.5" x14ac:dyDescent="0.2">
      <c r="AK353" s="64">
        <v>350</v>
      </c>
      <c r="AL353" s="14">
        <f t="shared" si="65"/>
        <v>19</v>
      </c>
      <c r="AM353" s="14">
        <f t="shared" si="66"/>
        <v>2</v>
      </c>
      <c r="AN353" s="14">
        <f t="shared" si="67"/>
        <v>1606021</v>
      </c>
      <c r="AO353" s="14">
        <f t="shared" si="68"/>
        <v>20</v>
      </c>
      <c r="AP353" s="14" t="str">
        <f t="shared" si="69"/>
        <v>神器4-5</v>
      </c>
      <c r="AQ353" s="14">
        <f t="shared" si="70"/>
        <v>15</v>
      </c>
      <c r="AR353" s="14" t="str">
        <f t="shared" si="71"/>
        <v>神器低级材料</v>
      </c>
      <c r="AS353" s="14">
        <f t="shared" si="72"/>
        <v>630</v>
      </c>
      <c r="AT353" s="14" t="str">
        <f t="shared" si="73"/>
        <v>金币</v>
      </c>
      <c r="AU353" s="14">
        <f t="shared" si="74"/>
        <v>1700</v>
      </c>
    </row>
    <row r="354" spans="37:47" ht="16.5" x14ac:dyDescent="0.2">
      <c r="AK354" s="64">
        <v>351</v>
      </c>
      <c r="AL354" s="14">
        <f t="shared" si="65"/>
        <v>19</v>
      </c>
      <c r="AM354" s="14">
        <f t="shared" si="66"/>
        <v>2</v>
      </c>
      <c r="AN354" s="14">
        <f t="shared" si="67"/>
        <v>1606021</v>
      </c>
      <c r="AO354" s="14">
        <f t="shared" si="68"/>
        <v>21</v>
      </c>
      <c r="AP354" s="14" t="str">
        <f t="shared" si="69"/>
        <v>神器4-5</v>
      </c>
      <c r="AQ354" s="14">
        <f t="shared" si="70"/>
        <v>15</v>
      </c>
      <c r="AR354" s="14" t="str">
        <f t="shared" si="71"/>
        <v>神器低级材料</v>
      </c>
      <c r="AS354" s="14">
        <f t="shared" si="72"/>
        <v>690</v>
      </c>
      <c r="AT354" s="14" t="str">
        <f t="shared" si="73"/>
        <v>金币</v>
      </c>
      <c r="AU354" s="14">
        <f t="shared" si="74"/>
        <v>2200</v>
      </c>
    </row>
    <row r="355" spans="37:47" ht="16.5" x14ac:dyDescent="0.2">
      <c r="AK355" s="64">
        <v>352</v>
      </c>
      <c r="AL355" s="14">
        <f t="shared" si="65"/>
        <v>20</v>
      </c>
      <c r="AM355" s="14">
        <f t="shared" si="66"/>
        <v>3</v>
      </c>
      <c r="AN355" s="14">
        <f t="shared" si="67"/>
        <v>1606022</v>
      </c>
      <c r="AO355" s="14">
        <f t="shared" si="68"/>
        <v>1</v>
      </c>
      <c r="AP355" s="14" t="str">
        <f t="shared" si="69"/>
        <v>神器4-6</v>
      </c>
      <c r="AQ355" s="14">
        <f t="shared" si="70"/>
        <v>1</v>
      </c>
      <c r="AR355" s="14" t="str">
        <f t="shared" si="71"/>
        <v/>
      </c>
      <c r="AS355" s="14" t="str">
        <f t="shared" si="72"/>
        <v/>
      </c>
      <c r="AT355" s="14" t="str">
        <f t="shared" si="73"/>
        <v/>
      </c>
      <c r="AU355" s="14" t="str">
        <f t="shared" si="74"/>
        <v/>
      </c>
    </row>
    <row r="356" spans="37:47" ht="16.5" x14ac:dyDescent="0.2">
      <c r="AK356" s="64">
        <v>353</v>
      </c>
      <c r="AL356" s="14">
        <f t="shared" si="65"/>
        <v>20</v>
      </c>
      <c r="AM356" s="14">
        <f t="shared" si="66"/>
        <v>3</v>
      </c>
      <c r="AN356" s="14">
        <f t="shared" si="67"/>
        <v>1606022</v>
      </c>
      <c r="AO356" s="14">
        <f t="shared" si="68"/>
        <v>2</v>
      </c>
      <c r="AP356" s="14" t="str">
        <f t="shared" si="69"/>
        <v>神器4-6</v>
      </c>
      <c r="AQ356" s="14">
        <f t="shared" si="70"/>
        <v>1</v>
      </c>
      <c r="AR356" s="14" t="str">
        <f t="shared" si="71"/>
        <v>神器低级材料</v>
      </c>
      <c r="AS356" s="14">
        <f t="shared" si="72"/>
        <v>20</v>
      </c>
      <c r="AT356" s="14" t="str">
        <f t="shared" si="73"/>
        <v>金币</v>
      </c>
      <c r="AU356" s="14">
        <f t="shared" si="74"/>
        <v>595</v>
      </c>
    </row>
    <row r="357" spans="37:47" ht="16.5" x14ac:dyDescent="0.2">
      <c r="AK357" s="64">
        <v>354</v>
      </c>
      <c r="AL357" s="14">
        <f t="shared" si="65"/>
        <v>20</v>
      </c>
      <c r="AM357" s="14">
        <f t="shared" si="66"/>
        <v>3</v>
      </c>
      <c r="AN357" s="14">
        <f t="shared" si="67"/>
        <v>1606022</v>
      </c>
      <c r="AO357" s="14">
        <f t="shared" si="68"/>
        <v>3</v>
      </c>
      <c r="AP357" s="14" t="str">
        <f t="shared" si="69"/>
        <v>神器4-6</v>
      </c>
      <c r="AQ357" s="14">
        <f t="shared" si="70"/>
        <v>1</v>
      </c>
      <c r="AR357" s="14" t="str">
        <f t="shared" si="71"/>
        <v>神器低级材料</v>
      </c>
      <c r="AS357" s="14">
        <f t="shared" si="72"/>
        <v>120</v>
      </c>
      <c r="AT357" s="14" t="str">
        <f t="shared" si="73"/>
        <v>金币</v>
      </c>
      <c r="AU357" s="14">
        <f t="shared" si="74"/>
        <v>790</v>
      </c>
    </row>
    <row r="358" spans="37:47" ht="16.5" x14ac:dyDescent="0.2">
      <c r="AK358" s="64">
        <v>355</v>
      </c>
      <c r="AL358" s="14">
        <f t="shared" si="65"/>
        <v>20</v>
      </c>
      <c r="AM358" s="14">
        <f t="shared" si="66"/>
        <v>3</v>
      </c>
      <c r="AN358" s="14">
        <f t="shared" si="67"/>
        <v>1606022</v>
      </c>
      <c r="AO358" s="14">
        <f t="shared" si="68"/>
        <v>4</v>
      </c>
      <c r="AP358" s="14" t="str">
        <f t="shared" si="69"/>
        <v>神器4-6</v>
      </c>
      <c r="AQ358" s="14">
        <f t="shared" si="70"/>
        <v>2</v>
      </c>
      <c r="AR358" s="14" t="str">
        <f t="shared" si="71"/>
        <v>神器低级材料</v>
      </c>
      <c r="AS358" s="14">
        <f t="shared" si="72"/>
        <v>185</v>
      </c>
      <c r="AT358" s="14" t="str">
        <f t="shared" si="73"/>
        <v>金币</v>
      </c>
      <c r="AU358" s="14">
        <f t="shared" si="74"/>
        <v>990</v>
      </c>
    </row>
    <row r="359" spans="37:47" ht="16.5" x14ac:dyDescent="0.2">
      <c r="AK359" s="64">
        <v>356</v>
      </c>
      <c r="AL359" s="14">
        <f t="shared" si="65"/>
        <v>20</v>
      </c>
      <c r="AM359" s="14">
        <f t="shared" si="66"/>
        <v>3</v>
      </c>
      <c r="AN359" s="14">
        <f t="shared" si="67"/>
        <v>1606022</v>
      </c>
      <c r="AO359" s="14">
        <f t="shared" si="68"/>
        <v>5</v>
      </c>
      <c r="AP359" s="14" t="str">
        <f t="shared" si="69"/>
        <v>神器4-6</v>
      </c>
      <c r="AQ359" s="14">
        <f t="shared" si="70"/>
        <v>2</v>
      </c>
      <c r="AR359" s="14" t="str">
        <f t="shared" si="71"/>
        <v>神器低级材料</v>
      </c>
      <c r="AS359" s="14">
        <f t="shared" si="72"/>
        <v>180</v>
      </c>
      <c r="AT359" s="14" t="str">
        <f t="shared" si="73"/>
        <v>金币</v>
      </c>
      <c r="AU359" s="14">
        <f t="shared" si="74"/>
        <v>1190</v>
      </c>
    </row>
    <row r="360" spans="37:47" ht="16.5" x14ac:dyDescent="0.2">
      <c r="AK360" s="64">
        <v>357</v>
      </c>
      <c r="AL360" s="14">
        <f t="shared" si="65"/>
        <v>20</v>
      </c>
      <c r="AM360" s="14">
        <f t="shared" si="66"/>
        <v>3</v>
      </c>
      <c r="AN360" s="14">
        <f t="shared" si="67"/>
        <v>1606022</v>
      </c>
      <c r="AO360" s="14">
        <f t="shared" si="68"/>
        <v>6</v>
      </c>
      <c r="AP360" s="14" t="str">
        <f t="shared" si="69"/>
        <v>神器4-6</v>
      </c>
      <c r="AQ360" s="14">
        <f t="shared" si="70"/>
        <v>2</v>
      </c>
      <c r="AR360" s="14" t="str">
        <f t="shared" si="71"/>
        <v>神器低级材料</v>
      </c>
      <c r="AS360" s="14">
        <f t="shared" si="72"/>
        <v>260</v>
      </c>
      <c r="AT360" s="14" t="str">
        <f t="shared" si="73"/>
        <v>金币</v>
      </c>
      <c r="AU360" s="14">
        <f t="shared" si="74"/>
        <v>1620</v>
      </c>
    </row>
    <row r="361" spans="37:47" ht="16.5" x14ac:dyDescent="0.2">
      <c r="AK361" s="64">
        <v>358</v>
      </c>
      <c r="AL361" s="14">
        <f t="shared" si="65"/>
        <v>20</v>
      </c>
      <c r="AM361" s="14">
        <f t="shared" si="66"/>
        <v>3</v>
      </c>
      <c r="AN361" s="14">
        <f t="shared" si="67"/>
        <v>1606022</v>
      </c>
      <c r="AO361" s="14">
        <f t="shared" si="68"/>
        <v>7</v>
      </c>
      <c r="AP361" s="14" t="str">
        <f t="shared" si="69"/>
        <v>神器4-6</v>
      </c>
      <c r="AQ361" s="14">
        <f t="shared" si="70"/>
        <v>3</v>
      </c>
      <c r="AR361" s="14" t="str">
        <f t="shared" si="71"/>
        <v>神器低级材料</v>
      </c>
      <c r="AS361" s="14">
        <f t="shared" si="72"/>
        <v>280</v>
      </c>
      <c r="AT361" s="14" t="str">
        <f t="shared" si="73"/>
        <v>金币</v>
      </c>
      <c r="AU361" s="14">
        <f t="shared" si="74"/>
        <v>1840</v>
      </c>
    </row>
    <row r="362" spans="37:47" ht="16.5" x14ac:dyDescent="0.2">
      <c r="AK362" s="64">
        <v>359</v>
      </c>
      <c r="AL362" s="14">
        <f t="shared" si="65"/>
        <v>20</v>
      </c>
      <c r="AM362" s="14">
        <f t="shared" si="66"/>
        <v>3</v>
      </c>
      <c r="AN362" s="14">
        <f t="shared" si="67"/>
        <v>1606022</v>
      </c>
      <c r="AO362" s="14">
        <f t="shared" si="68"/>
        <v>8</v>
      </c>
      <c r="AP362" s="14" t="str">
        <f t="shared" si="69"/>
        <v>神器4-6</v>
      </c>
      <c r="AQ362" s="14">
        <f t="shared" si="70"/>
        <v>3</v>
      </c>
      <c r="AR362" s="14" t="str">
        <f t="shared" si="71"/>
        <v>神器低级材料</v>
      </c>
      <c r="AS362" s="14">
        <f t="shared" si="72"/>
        <v>320</v>
      </c>
      <c r="AT362" s="14" t="str">
        <f t="shared" si="73"/>
        <v>金币</v>
      </c>
      <c r="AU362" s="14">
        <f t="shared" si="74"/>
        <v>2080</v>
      </c>
    </row>
    <row r="363" spans="37:47" ht="16.5" x14ac:dyDescent="0.2">
      <c r="AK363" s="64">
        <v>360</v>
      </c>
      <c r="AL363" s="14">
        <f t="shared" si="65"/>
        <v>20</v>
      </c>
      <c r="AM363" s="14">
        <f t="shared" si="66"/>
        <v>3</v>
      </c>
      <c r="AN363" s="14">
        <f t="shared" si="67"/>
        <v>1606022</v>
      </c>
      <c r="AO363" s="14">
        <f t="shared" si="68"/>
        <v>9</v>
      </c>
      <c r="AP363" s="14" t="str">
        <f t="shared" si="69"/>
        <v>神器4-6</v>
      </c>
      <c r="AQ363" s="14">
        <f t="shared" si="70"/>
        <v>3</v>
      </c>
      <c r="AR363" s="14" t="str">
        <f t="shared" si="71"/>
        <v>神器低级材料</v>
      </c>
      <c r="AS363" s="14">
        <f t="shared" si="72"/>
        <v>375</v>
      </c>
      <c r="AT363" s="14" t="str">
        <f t="shared" si="73"/>
        <v>金币</v>
      </c>
      <c r="AU363" s="14">
        <f t="shared" si="74"/>
        <v>2320</v>
      </c>
    </row>
    <row r="364" spans="37:47" ht="16.5" x14ac:dyDescent="0.2">
      <c r="AK364" s="64">
        <v>361</v>
      </c>
      <c r="AL364" s="14">
        <f t="shared" si="65"/>
        <v>20</v>
      </c>
      <c r="AM364" s="14">
        <f t="shared" si="66"/>
        <v>3</v>
      </c>
      <c r="AN364" s="14">
        <f t="shared" si="67"/>
        <v>1606022</v>
      </c>
      <c r="AO364" s="14">
        <f t="shared" si="68"/>
        <v>10</v>
      </c>
      <c r="AP364" s="14" t="str">
        <f t="shared" si="69"/>
        <v>神器4-6</v>
      </c>
      <c r="AQ364" s="14">
        <f t="shared" si="70"/>
        <v>5</v>
      </c>
      <c r="AR364" s="14" t="str">
        <f t="shared" si="71"/>
        <v>神器低级材料</v>
      </c>
      <c r="AS364" s="14">
        <f t="shared" si="72"/>
        <v>485</v>
      </c>
      <c r="AT364" s="14" t="str">
        <f t="shared" si="73"/>
        <v>金币</v>
      </c>
      <c r="AU364" s="14">
        <f t="shared" si="74"/>
        <v>2750</v>
      </c>
    </row>
    <row r="365" spans="37:47" ht="16.5" x14ac:dyDescent="0.2">
      <c r="AK365" s="64">
        <v>362</v>
      </c>
      <c r="AL365" s="14">
        <f t="shared" si="65"/>
        <v>20</v>
      </c>
      <c r="AM365" s="14">
        <f t="shared" si="66"/>
        <v>3</v>
      </c>
      <c r="AN365" s="14">
        <f t="shared" si="67"/>
        <v>1606022</v>
      </c>
      <c r="AO365" s="14">
        <f t="shared" si="68"/>
        <v>11</v>
      </c>
      <c r="AP365" s="14" t="str">
        <f t="shared" si="69"/>
        <v>神器4-6</v>
      </c>
      <c r="AQ365" s="14">
        <f t="shared" si="70"/>
        <v>5</v>
      </c>
      <c r="AR365" s="14" t="str">
        <f t="shared" si="71"/>
        <v>神器低级材料</v>
      </c>
      <c r="AS365" s="14">
        <f t="shared" si="72"/>
        <v>570</v>
      </c>
      <c r="AT365" s="14" t="str">
        <f t="shared" si="73"/>
        <v>金币</v>
      </c>
      <c r="AU365" s="14">
        <f t="shared" si="74"/>
        <v>1800</v>
      </c>
    </row>
    <row r="366" spans="37:47" ht="16.5" x14ac:dyDescent="0.2">
      <c r="AK366" s="64">
        <v>363</v>
      </c>
      <c r="AL366" s="14">
        <f t="shared" si="65"/>
        <v>20</v>
      </c>
      <c r="AM366" s="14">
        <f t="shared" si="66"/>
        <v>3</v>
      </c>
      <c r="AN366" s="14">
        <f t="shared" si="67"/>
        <v>1606022</v>
      </c>
      <c r="AO366" s="14">
        <f t="shared" si="68"/>
        <v>12</v>
      </c>
      <c r="AP366" s="14" t="str">
        <f t="shared" si="69"/>
        <v>神器4-6</v>
      </c>
      <c r="AQ366" s="14">
        <f t="shared" si="70"/>
        <v>6</v>
      </c>
      <c r="AR366" s="14" t="str">
        <f t="shared" si="71"/>
        <v>神器低级材料</v>
      </c>
      <c r="AS366" s="14">
        <f t="shared" si="72"/>
        <v>660</v>
      </c>
      <c r="AT366" s="14" t="str">
        <f t="shared" si="73"/>
        <v>金币</v>
      </c>
      <c r="AU366" s="14">
        <f t="shared" si="74"/>
        <v>2150</v>
      </c>
    </row>
    <row r="367" spans="37:47" ht="16.5" x14ac:dyDescent="0.2">
      <c r="AK367" s="64">
        <v>364</v>
      </c>
      <c r="AL367" s="14">
        <f t="shared" si="65"/>
        <v>20</v>
      </c>
      <c r="AM367" s="14">
        <f t="shared" si="66"/>
        <v>3</v>
      </c>
      <c r="AN367" s="14">
        <f t="shared" si="67"/>
        <v>1606022</v>
      </c>
      <c r="AO367" s="14">
        <f t="shared" si="68"/>
        <v>13</v>
      </c>
      <c r="AP367" s="14" t="str">
        <f t="shared" si="69"/>
        <v>神器4-6</v>
      </c>
      <c r="AQ367" s="14">
        <f t="shared" si="70"/>
        <v>7</v>
      </c>
      <c r="AR367" s="14" t="str">
        <f t="shared" si="71"/>
        <v>神器低级材料</v>
      </c>
      <c r="AS367" s="14">
        <f t="shared" si="72"/>
        <v>590</v>
      </c>
      <c r="AT367" s="14" t="str">
        <f t="shared" si="73"/>
        <v>金币</v>
      </c>
      <c r="AU367" s="14">
        <f t="shared" si="74"/>
        <v>2450</v>
      </c>
    </row>
    <row r="368" spans="37:47" ht="16.5" x14ac:dyDescent="0.2">
      <c r="AK368" s="64">
        <v>365</v>
      </c>
      <c r="AL368" s="14">
        <f t="shared" si="65"/>
        <v>20</v>
      </c>
      <c r="AM368" s="14">
        <f t="shared" si="66"/>
        <v>3</v>
      </c>
      <c r="AN368" s="14">
        <f t="shared" si="67"/>
        <v>1606022</v>
      </c>
      <c r="AO368" s="14">
        <f t="shared" si="68"/>
        <v>14</v>
      </c>
      <c r="AP368" s="14" t="str">
        <f t="shared" si="69"/>
        <v>神器4-6</v>
      </c>
      <c r="AQ368" s="14">
        <f t="shared" si="70"/>
        <v>7</v>
      </c>
      <c r="AR368" s="14" t="str">
        <f t="shared" si="71"/>
        <v>神器低级材料</v>
      </c>
      <c r="AS368" s="14">
        <f t="shared" si="72"/>
        <v>670</v>
      </c>
      <c r="AT368" s="14" t="str">
        <f t="shared" si="73"/>
        <v>金币</v>
      </c>
      <c r="AU368" s="14">
        <f t="shared" si="74"/>
        <v>2750</v>
      </c>
    </row>
    <row r="369" spans="37:47" ht="16.5" x14ac:dyDescent="0.2">
      <c r="AK369" s="64">
        <v>366</v>
      </c>
      <c r="AL369" s="14">
        <f t="shared" si="65"/>
        <v>20</v>
      </c>
      <c r="AM369" s="14">
        <f t="shared" si="66"/>
        <v>3</v>
      </c>
      <c r="AN369" s="14">
        <f t="shared" si="67"/>
        <v>1606022</v>
      </c>
      <c r="AO369" s="14">
        <f t="shared" si="68"/>
        <v>15</v>
      </c>
      <c r="AP369" s="14" t="str">
        <f t="shared" si="69"/>
        <v>神器4-6</v>
      </c>
      <c r="AQ369" s="14">
        <f t="shared" si="70"/>
        <v>7</v>
      </c>
      <c r="AR369" s="14" t="str">
        <f t="shared" si="71"/>
        <v>神器低级材料</v>
      </c>
      <c r="AS369" s="14">
        <f t="shared" si="72"/>
        <v>805</v>
      </c>
      <c r="AT369" s="14" t="str">
        <f t="shared" si="73"/>
        <v>金币</v>
      </c>
      <c r="AU369" s="14">
        <f t="shared" si="74"/>
        <v>3000</v>
      </c>
    </row>
    <row r="370" spans="37:47" ht="16.5" x14ac:dyDescent="0.2">
      <c r="AK370" s="64">
        <v>367</v>
      </c>
      <c r="AL370" s="14">
        <f t="shared" si="65"/>
        <v>20</v>
      </c>
      <c r="AM370" s="14">
        <f t="shared" si="66"/>
        <v>3</v>
      </c>
      <c r="AN370" s="14">
        <f t="shared" si="67"/>
        <v>1606022</v>
      </c>
      <c r="AO370" s="14">
        <f t="shared" si="68"/>
        <v>16</v>
      </c>
      <c r="AP370" s="14" t="str">
        <f t="shared" si="69"/>
        <v>神器4-6</v>
      </c>
      <c r="AQ370" s="14">
        <f t="shared" si="70"/>
        <v>10</v>
      </c>
      <c r="AR370" s="14" t="str">
        <f t="shared" si="71"/>
        <v>神器低级材料</v>
      </c>
      <c r="AS370" s="14">
        <f t="shared" si="72"/>
        <v>940</v>
      </c>
      <c r="AT370" s="14" t="str">
        <f t="shared" si="73"/>
        <v>金币</v>
      </c>
      <c r="AU370" s="14">
        <f t="shared" si="74"/>
        <v>2800</v>
      </c>
    </row>
    <row r="371" spans="37:47" ht="16.5" x14ac:dyDescent="0.2">
      <c r="AK371" s="64">
        <v>368</v>
      </c>
      <c r="AL371" s="14">
        <f t="shared" si="65"/>
        <v>20</v>
      </c>
      <c r="AM371" s="14">
        <f t="shared" si="66"/>
        <v>3</v>
      </c>
      <c r="AN371" s="14">
        <f t="shared" si="67"/>
        <v>1606022</v>
      </c>
      <c r="AO371" s="14">
        <f t="shared" si="68"/>
        <v>17</v>
      </c>
      <c r="AP371" s="14" t="str">
        <f t="shared" si="69"/>
        <v>神器4-6</v>
      </c>
      <c r="AQ371" s="14">
        <f t="shared" si="70"/>
        <v>10</v>
      </c>
      <c r="AR371" s="14" t="str">
        <f t="shared" si="71"/>
        <v>神器低级材料</v>
      </c>
      <c r="AS371" s="14">
        <f t="shared" si="72"/>
        <v>1075</v>
      </c>
      <c r="AT371" s="14" t="str">
        <f t="shared" si="73"/>
        <v>金币</v>
      </c>
      <c r="AU371" s="14">
        <f t="shared" si="74"/>
        <v>3100</v>
      </c>
    </row>
    <row r="372" spans="37:47" ht="16.5" x14ac:dyDescent="0.2">
      <c r="AK372" s="64">
        <v>369</v>
      </c>
      <c r="AL372" s="14">
        <f t="shared" si="65"/>
        <v>20</v>
      </c>
      <c r="AM372" s="14">
        <f t="shared" si="66"/>
        <v>3</v>
      </c>
      <c r="AN372" s="14">
        <f t="shared" si="67"/>
        <v>1606022</v>
      </c>
      <c r="AO372" s="14">
        <f t="shared" si="68"/>
        <v>18</v>
      </c>
      <c r="AP372" s="14" t="str">
        <f t="shared" si="69"/>
        <v>神器4-6</v>
      </c>
      <c r="AQ372" s="14">
        <f t="shared" si="70"/>
        <v>10</v>
      </c>
      <c r="AR372" s="14" t="str">
        <f t="shared" si="71"/>
        <v>神器低级材料</v>
      </c>
      <c r="AS372" s="14">
        <f t="shared" si="72"/>
        <v>1205</v>
      </c>
      <c r="AT372" s="14" t="str">
        <f t="shared" si="73"/>
        <v>金币</v>
      </c>
      <c r="AU372" s="14">
        <f t="shared" si="74"/>
        <v>3300</v>
      </c>
    </row>
    <row r="373" spans="37:47" ht="16.5" x14ac:dyDescent="0.2">
      <c r="AK373" s="64">
        <v>370</v>
      </c>
      <c r="AL373" s="14">
        <f t="shared" si="65"/>
        <v>20</v>
      </c>
      <c r="AM373" s="14">
        <f t="shared" si="66"/>
        <v>3</v>
      </c>
      <c r="AN373" s="14">
        <f t="shared" si="67"/>
        <v>1606022</v>
      </c>
      <c r="AO373" s="14">
        <f t="shared" si="68"/>
        <v>19</v>
      </c>
      <c r="AP373" s="14" t="str">
        <f t="shared" si="69"/>
        <v>神器4-6</v>
      </c>
      <c r="AQ373" s="14">
        <f t="shared" si="70"/>
        <v>15</v>
      </c>
      <c r="AR373" s="14" t="str">
        <f t="shared" si="71"/>
        <v>神器低级材料</v>
      </c>
      <c r="AS373" s="14">
        <f t="shared" si="72"/>
        <v>1340</v>
      </c>
      <c r="AT373" s="14" t="str">
        <f t="shared" si="73"/>
        <v>金币</v>
      </c>
      <c r="AU373" s="14">
        <f t="shared" si="74"/>
        <v>3600</v>
      </c>
    </row>
    <row r="374" spans="37:47" ht="16.5" x14ac:dyDescent="0.2">
      <c r="AK374" s="64">
        <v>371</v>
      </c>
      <c r="AL374" s="14">
        <f t="shared" si="65"/>
        <v>20</v>
      </c>
      <c r="AM374" s="14">
        <f t="shared" si="66"/>
        <v>3</v>
      </c>
      <c r="AN374" s="14">
        <f t="shared" si="67"/>
        <v>1606022</v>
      </c>
      <c r="AO374" s="14">
        <f t="shared" si="68"/>
        <v>20</v>
      </c>
      <c r="AP374" s="14" t="str">
        <f t="shared" si="69"/>
        <v>神器4-6</v>
      </c>
      <c r="AQ374" s="14">
        <f t="shared" si="70"/>
        <v>15</v>
      </c>
      <c r="AR374" s="14" t="str">
        <f t="shared" si="71"/>
        <v>神器低级材料</v>
      </c>
      <c r="AS374" s="14">
        <f t="shared" si="72"/>
        <v>1475</v>
      </c>
      <c r="AT374" s="14" t="str">
        <f t="shared" si="73"/>
        <v>金币</v>
      </c>
      <c r="AU374" s="14">
        <f t="shared" si="74"/>
        <v>4100</v>
      </c>
    </row>
    <row r="375" spans="37:47" ht="16.5" x14ac:dyDescent="0.2">
      <c r="AK375" s="64">
        <v>372</v>
      </c>
      <c r="AL375" s="14">
        <f t="shared" si="65"/>
        <v>20</v>
      </c>
      <c r="AM375" s="14">
        <f t="shared" si="66"/>
        <v>3</v>
      </c>
      <c r="AN375" s="14">
        <f t="shared" si="67"/>
        <v>1606022</v>
      </c>
      <c r="AO375" s="14">
        <f t="shared" si="68"/>
        <v>21</v>
      </c>
      <c r="AP375" s="14" t="str">
        <f t="shared" si="69"/>
        <v>神器4-6</v>
      </c>
      <c r="AQ375" s="14">
        <f t="shared" si="70"/>
        <v>15</v>
      </c>
      <c r="AR375" s="14" t="str">
        <f t="shared" si="71"/>
        <v>神器低级材料</v>
      </c>
      <c r="AS375" s="14">
        <f t="shared" si="72"/>
        <v>1610</v>
      </c>
      <c r="AT375" s="14" t="str">
        <f t="shared" si="73"/>
        <v>金币</v>
      </c>
      <c r="AU375" s="14">
        <f t="shared" si="74"/>
        <v>5200</v>
      </c>
    </row>
    <row r="376" spans="37:47" ht="16.5" x14ac:dyDescent="0.2">
      <c r="AK376" s="64">
        <v>373</v>
      </c>
      <c r="AL376" s="14">
        <f t="shared" si="65"/>
        <v>21</v>
      </c>
      <c r="AM376" s="14">
        <f t="shared" si="66"/>
        <v>1</v>
      </c>
      <c r="AN376" s="14">
        <f t="shared" si="67"/>
        <v>1606023</v>
      </c>
      <c r="AO376" s="14">
        <f t="shared" si="68"/>
        <v>1</v>
      </c>
      <c r="AP376" s="14" t="str">
        <f t="shared" si="69"/>
        <v>神器5-1</v>
      </c>
      <c r="AQ376" s="14">
        <f t="shared" si="70"/>
        <v>1</v>
      </c>
      <c r="AR376" s="14" t="str">
        <f t="shared" si="71"/>
        <v/>
      </c>
      <c r="AS376" s="14" t="str">
        <f t="shared" si="72"/>
        <v/>
      </c>
      <c r="AT376" s="14" t="str">
        <f t="shared" si="73"/>
        <v/>
      </c>
      <c r="AU376" s="14" t="str">
        <f t="shared" si="74"/>
        <v/>
      </c>
    </row>
    <row r="377" spans="37:47" ht="16.5" x14ac:dyDescent="0.2">
      <c r="AK377" s="64">
        <v>374</v>
      </c>
      <c r="AL377" s="14">
        <f t="shared" si="65"/>
        <v>21</v>
      </c>
      <c r="AM377" s="14">
        <f t="shared" si="66"/>
        <v>1</v>
      </c>
      <c r="AN377" s="14">
        <f t="shared" si="67"/>
        <v>1606023</v>
      </c>
      <c r="AO377" s="14">
        <f t="shared" si="68"/>
        <v>2</v>
      </c>
      <c r="AP377" s="14" t="str">
        <f t="shared" si="69"/>
        <v>神器5-1</v>
      </c>
      <c r="AQ377" s="14">
        <f t="shared" si="70"/>
        <v>1</v>
      </c>
      <c r="AR377" s="14" t="str">
        <f t="shared" si="71"/>
        <v>神器低级材料</v>
      </c>
      <c r="AS377" s="14">
        <f t="shared" si="72"/>
        <v>5</v>
      </c>
      <c r="AT377" s="14" t="str">
        <f t="shared" si="73"/>
        <v>金币</v>
      </c>
      <c r="AU377" s="14">
        <f t="shared" si="74"/>
        <v>85</v>
      </c>
    </row>
    <row r="378" spans="37:47" ht="16.5" x14ac:dyDescent="0.2">
      <c r="AK378" s="64">
        <v>375</v>
      </c>
      <c r="AL378" s="14">
        <f t="shared" si="65"/>
        <v>21</v>
      </c>
      <c r="AM378" s="14">
        <f t="shared" si="66"/>
        <v>1</v>
      </c>
      <c r="AN378" s="14">
        <f t="shared" si="67"/>
        <v>1606023</v>
      </c>
      <c r="AO378" s="14">
        <f t="shared" si="68"/>
        <v>3</v>
      </c>
      <c r="AP378" s="14" t="str">
        <f t="shared" si="69"/>
        <v>神器5-1</v>
      </c>
      <c r="AQ378" s="14">
        <f t="shared" si="70"/>
        <v>1</v>
      </c>
      <c r="AR378" s="14" t="str">
        <f t="shared" si="71"/>
        <v>神器低级材料</v>
      </c>
      <c r="AS378" s="14">
        <f t="shared" si="72"/>
        <v>15</v>
      </c>
      <c r="AT378" s="14" t="str">
        <f t="shared" si="73"/>
        <v>金币</v>
      </c>
      <c r="AU378" s="14">
        <f t="shared" si="74"/>
        <v>110</v>
      </c>
    </row>
    <row r="379" spans="37:47" ht="16.5" x14ac:dyDescent="0.2">
      <c r="AK379" s="64">
        <v>376</v>
      </c>
      <c r="AL379" s="14">
        <f t="shared" si="65"/>
        <v>21</v>
      </c>
      <c r="AM379" s="14">
        <f t="shared" si="66"/>
        <v>1</v>
      </c>
      <c r="AN379" s="14">
        <f t="shared" si="67"/>
        <v>1606023</v>
      </c>
      <c r="AO379" s="14">
        <f t="shared" si="68"/>
        <v>4</v>
      </c>
      <c r="AP379" s="14" t="str">
        <f t="shared" si="69"/>
        <v>神器5-1</v>
      </c>
      <c r="AQ379" s="14">
        <f t="shared" si="70"/>
        <v>2</v>
      </c>
      <c r="AR379" s="14" t="str">
        <f t="shared" si="71"/>
        <v>神器低级材料</v>
      </c>
      <c r="AS379" s="14">
        <f t="shared" si="72"/>
        <v>25</v>
      </c>
      <c r="AT379" s="14" t="str">
        <f t="shared" si="73"/>
        <v>金币</v>
      </c>
      <c r="AU379" s="14">
        <f t="shared" si="74"/>
        <v>140</v>
      </c>
    </row>
    <row r="380" spans="37:47" ht="16.5" x14ac:dyDescent="0.2">
      <c r="AK380" s="64">
        <v>377</v>
      </c>
      <c r="AL380" s="14">
        <f t="shared" si="65"/>
        <v>21</v>
      </c>
      <c r="AM380" s="14">
        <f t="shared" si="66"/>
        <v>1</v>
      </c>
      <c r="AN380" s="14">
        <f t="shared" si="67"/>
        <v>1606023</v>
      </c>
      <c r="AO380" s="14">
        <f t="shared" si="68"/>
        <v>5</v>
      </c>
      <c r="AP380" s="14" t="str">
        <f t="shared" si="69"/>
        <v>神器5-1</v>
      </c>
      <c r="AQ380" s="14">
        <f t="shared" si="70"/>
        <v>2</v>
      </c>
      <c r="AR380" s="14" t="str">
        <f t="shared" si="71"/>
        <v>神器低级材料</v>
      </c>
      <c r="AS380" s="14">
        <f t="shared" si="72"/>
        <v>25</v>
      </c>
      <c r="AT380" s="14" t="str">
        <f t="shared" si="73"/>
        <v>金币</v>
      </c>
      <c r="AU380" s="14">
        <f t="shared" si="74"/>
        <v>170</v>
      </c>
    </row>
    <row r="381" spans="37:47" ht="16.5" x14ac:dyDescent="0.2">
      <c r="AK381" s="64">
        <v>378</v>
      </c>
      <c r="AL381" s="14">
        <f t="shared" si="65"/>
        <v>21</v>
      </c>
      <c r="AM381" s="14">
        <f t="shared" si="66"/>
        <v>1</v>
      </c>
      <c r="AN381" s="14">
        <f t="shared" si="67"/>
        <v>1606023</v>
      </c>
      <c r="AO381" s="14">
        <f t="shared" si="68"/>
        <v>6</v>
      </c>
      <c r="AP381" s="14" t="str">
        <f t="shared" si="69"/>
        <v>神器5-1</v>
      </c>
      <c r="AQ381" s="14">
        <f t="shared" si="70"/>
        <v>2</v>
      </c>
      <c r="AR381" s="14" t="str">
        <f t="shared" si="71"/>
        <v>神器低级材料</v>
      </c>
      <c r="AS381" s="14">
        <f t="shared" si="72"/>
        <v>35</v>
      </c>
      <c r="AT381" s="14" t="str">
        <f t="shared" si="73"/>
        <v>金币</v>
      </c>
      <c r="AU381" s="14">
        <f t="shared" si="74"/>
        <v>220</v>
      </c>
    </row>
    <row r="382" spans="37:47" ht="16.5" x14ac:dyDescent="0.2">
      <c r="AK382" s="64">
        <v>379</v>
      </c>
      <c r="AL382" s="14">
        <f t="shared" si="65"/>
        <v>21</v>
      </c>
      <c r="AM382" s="14">
        <f t="shared" si="66"/>
        <v>1</v>
      </c>
      <c r="AN382" s="14">
        <f t="shared" si="67"/>
        <v>1606023</v>
      </c>
      <c r="AO382" s="14">
        <f t="shared" si="68"/>
        <v>7</v>
      </c>
      <c r="AP382" s="14" t="str">
        <f t="shared" si="69"/>
        <v>神器5-1</v>
      </c>
      <c r="AQ382" s="14">
        <f t="shared" si="70"/>
        <v>3</v>
      </c>
      <c r="AR382" s="14" t="str">
        <f t="shared" si="71"/>
        <v>神器低级材料</v>
      </c>
      <c r="AS382" s="14">
        <f t="shared" si="72"/>
        <v>40</v>
      </c>
      <c r="AT382" s="14" t="str">
        <f t="shared" si="73"/>
        <v>金币</v>
      </c>
      <c r="AU382" s="14">
        <f t="shared" si="74"/>
        <v>260</v>
      </c>
    </row>
    <row r="383" spans="37:47" ht="16.5" x14ac:dyDescent="0.2">
      <c r="AK383" s="64">
        <v>380</v>
      </c>
      <c r="AL383" s="14">
        <f t="shared" si="65"/>
        <v>21</v>
      </c>
      <c r="AM383" s="14">
        <f t="shared" si="66"/>
        <v>1</v>
      </c>
      <c r="AN383" s="14">
        <f t="shared" si="67"/>
        <v>1606023</v>
      </c>
      <c r="AO383" s="14">
        <f t="shared" si="68"/>
        <v>8</v>
      </c>
      <c r="AP383" s="14" t="str">
        <f t="shared" si="69"/>
        <v>神器5-1</v>
      </c>
      <c r="AQ383" s="14">
        <f t="shared" si="70"/>
        <v>3</v>
      </c>
      <c r="AR383" s="14" t="str">
        <f t="shared" si="71"/>
        <v>神器低级材料</v>
      </c>
      <c r="AS383" s="14">
        <f t="shared" si="72"/>
        <v>45</v>
      </c>
      <c r="AT383" s="14" t="str">
        <f t="shared" si="73"/>
        <v>金币</v>
      </c>
      <c r="AU383" s="14">
        <f t="shared" si="74"/>
        <v>280</v>
      </c>
    </row>
    <row r="384" spans="37:47" ht="16.5" x14ac:dyDescent="0.2">
      <c r="AK384" s="64">
        <v>381</v>
      </c>
      <c r="AL384" s="14">
        <f t="shared" si="65"/>
        <v>21</v>
      </c>
      <c r="AM384" s="14">
        <f t="shared" si="66"/>
        <v>1</v>
      </c>
      <c r="AN384" s="14">
        <f t="shared" si="67"/>
        <v>1606023</v>
      </c>
      <c r="AO384" s="14">
        <f t="shared" si="68"/>
        <v>9</v>
      </c>
      <c r="AP384" s="14" t="str">
        <f t="shared" si="69"/>
        <v>神器5-1</v>
      </c>
      <c r="AQ384" s="14">
        <f t="shared" si="70"/>
        <v>3</v>
      </c>
      <c r="AR384" s="14" t="str">
        <f t="shared" si="71"/>
        <v>神器低级材料</v>
      </c>
      <c r="AS384" s="14">
        <f t="shared" si="72"/>
        <v>50</v>
      </c>
      <c r="AT384" s="14" t="str">
        <f t="shared" si="73"/>
        <v>金币</v>
      </c>
      <c r="AU384" s="14">
        <f t="shared" si="74"/>
        <v>320</v>
      </c>
    </row>
    <row r="385" spans="37:47" ht="16.5" x14ac:dyDescent="0.2">
      <c r="AK385" s="64">
        <v>382</v>
      </c>
      <c r="AL385" s="14">
        <f t="shared" si="65"/>
        <v>21</v>
      </c>
      <c r="AM385" s="14">
        <f t="shared" si="66"/>
        <v>1</v>
      </c>
      <c r="AN385" s="14">
        <f t="shared" si="67"/>
        <v>1606023</v>
      </c>
      <c r="AO385" s="14">
        <f t="shared" si="68"/>
        <v>10</v>
      </c>
      <c r="AP385" s="14" t="str">
        <f t="shared" si="69"/>
        <v>神器5-1</v>
      </c>
      <c r="AQ385" s="14">
        <f t="shared" si="70"/>
        <v>5</v>
      </c>
      <c r="AR385" s="14" t="str">
        <f t="shared" si="71"/>
        <v>神器低级材料</v>
      </c>
      <c r="AS385" s="14">
        <f t="shared" si="72"/>
        <v>65</v>
      </c>
      <c r="AT385" s="14" t="str">
        <f t="shared" si="73"/>
        <v>金币</v>
      </c>
      <c r="AU385" s="14">
        <f t="shared" si="74"/>
        <v>350</v>
      </c>
    </row>
    <row r="386" spans="37:47" ht="16.5" x14ac:dyDescent="0.2">
      <c r="AK386" s="64">
        <v>383</v>
      </c>
      <c r="AL386" s="14">
        <f t="shared" si="65"/>
        <v>21</v>
      </c>
      <c r="AM386" s="14">
        <f t="shared" si="66"/>
        <v>1</v>
      </c>
      <c r="AN386" s="14">
        <f t="shared" si="67"/>
        <v>1606023</v>
      </c>
      <c r="AO386" s="14">
        <f t="shared" si="68"/>
        <v>11</v>
      </c>
      <c r="AP386" s="14" t="str">
        <f t="shared" si="69"/>
        <v>神器5-1</v>
      </c>
      <c r="AQ386" s="14">
        <f t="shared" si="70"/>
        <v>5</v>
      </c>
      <c r="AR386" s="14" t="str">
        <f t="shared" si="71"/>
        <v>神器低级材料</v>
      </c>
      <c r="AS386" s="14">
        <f t="shared" si="72"/>
        <v>80</v>
      </c>
      <c r="AT386" s="14" t="str">
        <f t="shared" si="73"/>
        <v>金币</v>
      </c>
      <c r="AU386" s="14">
        <f t="shared" si="74"/>
        <v>250</v>
      </c>
    </row>
    <row r="387" spans="37:47" ht="16.5" x14ac:dyDescent="0.2">
      <c r="AK387" s="64">
        <v>384</v>
      </c>
      <c r="AL387" s="14">
        <f t="shared" si="65"/>
        <v>21</v>
      </c>
      <c r="AM387" s="14">
        <f t="shared" si="66"/>
        <v>1</v>
      </c>
      <c r="AN387" s="14">
        <f t="shared" si="67"/>
        <v>1606023</v>
      </c>
      <c r="AO387" s="14">
        <f t="shared" si="68"/>
        <v>12</v>
      </c>
      <c r="AP387" s="14" t="str">
        <f t="shared" si="69"/>
        <v>神器5-1</v>
      </c>
      <c r="AQ387" s="14">
        <f t="shared" si="70"/>
        <v>6</v>
      </c>
      <c r="AR387" s="14" t="str">
        <f t="shared" si="71"/>
        <v>神器低级材料</v>
      </c>
      <c r="AS387" s="14">
        <f t="shared" si="72"/>
        <v>90</v>
      </c>
      <c r="AT387" s="14" t="str">
        <f t="shared" si="73"/>
        <v>金币</v>
      </c>
      <c r="AU387" s="14">
        <f t="shared" si="74"/>
        <v>300</v>
      </c>
    </row>
    <row r="388" spans="37:47" ht="16.5" x14ac:dyDescent="0.2">
      <c r="AK388" s="64">
        <v>385</v>
      </c>
      <c r="AL388" s="14">
        <f t="shared" si="65"/>
        <v>21</v>
      </c>
      <c r="AM388" s="14">
        <f t="shared" si="66"/>
        <v>1</v>
      </c>
      <c r="AN388" s="14">
        <f t="shared" si="67"/>
        <v>1606023</v>
      </c>
      <c r="AO388" s="14">
        <f t="shared" si="68"/>
        <v>13</v>
      </c>
      <c r="AP388" s="14" t="str">
        <f t="shared" si="69"/>
        <v>神器5-1</v>
      </c>
      <c r="AQ388" s="14">
        <f t="shared" si="70"/>
        <v>7</v>
      </c>
      <c r="AR388" s="14" t="str">
        <f t="shared" si="71"/>
        <v>神器低级材料</v>
      </c>
      <c r="AS388" s="14">
        <f t="shared" si="72"/>
        <v>80</v>
      </c>
      <c r="AT388" s="14" t="str">
        <f t="shared" si="73"/>
        <v>金币</v>
      </c>
      <c r="AU388" s="14">
        <f t="shared" si="74"/>
        <v>350</v>
      </c>
    </row>
    <row r="389" spans="37:47" ht="16.5" x14ac:dyDescent="0.2">
      <c r="AK389" s="64">
        <v>386</v>
      </c>
      <c r="AL389" s="14">
        <f t="shared" ref="AL389:AL452" si="75">MATCH(AK389-1,$AH$4:$AH$46,1)</f>
        <v>21</v>
      </c>
      <c r="AM389" s="14">
        <f t="shared" ref="AM389:AM452" si="76">INDEX($AF$5:$AF$46,AL389)</f>
        <v>1</v>
      </c>
      <c r="AN389" s="14">
        <f t="shared" ref="AN389:AN452" si="77">INDEX($AD$5:$AD$46,AL389)</f>
        <v>1606023</v>
      </c>
      <c r="AO389" s="14">
        <f t="shared" ref="AO389:AO452" si="78">AK389-INDEX($AH$4:$AH$46,AL389)</f>
        <v>14</v>
      </c>
      <c r="AP389" s="14" t="str">
        <f t="shared" ref="AP389:AP452" si="79">INDEX($AE$5:$AE$46,AL389)</f>
        <v>神器5-1</v>
      </c>
      <c r="AQ389" s="14">
        <f t="shared" ref="AQ389:AQ452" si="80">INDEX($Q$4:$Q$24,AO389)</f>
        <v>7</v>
      </c>
      <c r="AR389" s="14" t="str">
        <f t="shared" ref="AR389:AR452" si="81">IF(AO389=1,"","神器低级材料")</f>
        <v>神器低级材料</v>
      </c>
      <c r="AS389" s="14">
        <f t="shared" ref="AS389:AS452" si="82">IF(AO389=1,"",INDEX($W$4:$Z$24,AO389,AM389))</f>
        <v>95</v>
      </c>
      <c r="AT389" s="14" t="str">
        <f t="shared" ref="AT389:AT452" si="83">IF(AO389=1,"","金币")</f>
        <v>金币</v>
      </c>
      <c r="AU389" s="14">
        <f t="shared" ref="AU389:AU452" si="84">IF(AO389=1,"",INDEX($F$14:$I$34,AO389,AM389))</f>
        <v>350</v>
      </c>
    </row>
    <row r="390" spans="37:47" ht="16.5" x14ac:dyDescent="0.2">
      <c r="AK390" s="64">
        <v>387</v>
      </c>
      <c r="AL390" s="14">
        <f t="shared" si="75"/>
        <v>21</v>
      </c>
      <c r="AM390" s="14">
        <f t="shared" si="76"/>
        <v>1</v>
      </c>
      <c r="AN390" s="14">
        <f t="shared" si="77"/>
        <v>1606023</v>
      </c>
      <c r="AO390" s="14">
        <f t="shared" si="78"/>
        <v>15</v>
      </c>
      <c r="AP390" s="14" t="str">
        <f t="shared" si="79"/>
        <v>神器5-1</v>
      </c>
      <c r="AQ390" s="14">
        <f t="shared" si="80"/>
        <v>7</v>
      </c>
      <c r="AR390" s="14" t="str">
        <f t="shared" si="81"/>
        <v>神器低级材料</v>
      </c>
      <c r="AS390" s="14">
        <f t="shared" si="82"/>
        <v>115</v>
      </c>
      <c r="AT390" s="14" t="str">
        <f t="shared" si="83"/>
        <v>金币</v>
      </c>
      <c r="AU390" s="14">
        <f t="shared" si="84"/>
        <v>400</v>
      </c>
    </row>
    <row r="391" spans="37:47" ht="16.5" x14ac:dyDescent="0.2">
      <c r="AK391" s="64">
        <v>388</v>
      </c>
      <c r="AL391" s="14">
        <f t="shared" si="75"/>
        <v>21</v>
      </c>
      <c r="AM391" s="14">
        <f t="shared" si="76"/>
        <v>1</v>
      </c>
      <c r="AN391" s="14">
        <f t="shared" si="77"/>
        <v>1606023</v>
      </c>
      <c r="AO391" s="14">
        <f t="shared" si="78"/>
        <v>16</v>
      </c>
      <c r="AP391" s="14" t="str">
        <f t="shared" si="79"/>
        <v>神器5-1</v>
      </c>
      <c r="AQ391" s="14">
        <f t="shared" si="80"/>
        <v>10</v>
      </c>
      <c r="AR391" s="14" t="str">
        <f t="shared" si="81"/>
        <v>神器低级材料</v>
      </c>
      <c r="AS391" s="14">
        <f t="shared" si="82"/>
        <v>130</v>
      </c>
      <c r="AT391" s="14" t="str">
        <f t="shared" si="83"/>
        <v>金币</v>
      </c>
      <c r="AU391" s="14">
        <f t="shared" si="84"/>
        <v>400</v>
      </c>
    </row>
    <row r="392" spans="37:47" ht="16.5" x14ac:dyDescent="0.2">
      <c r="AK392" s="64">
        <v>389</v>
      </c>
      <c r="AL392" s="14">
        <f t="shared" si="75"/>
        <v>21</v>
      </c>
      <c r="AM392" s="14">
        <f t="shared" si="76"/>
        <v>1</v>
      </c>
      <c r="AN392" s="14">
        <f t="shared" si="77"/>
        <v>1606023</v>
      </c>
      <c r="AO392" s="14">
        <f t="shared" si="78"/>
        <v>17</v>
      </c>
      <c r="AP392" s="14" t="str">
        <f t="shared" si="79"/>
        <v>神器5-1</v>
      </c>
      <c r="AQ392" s="14">
        <f t="shared" si="80"/>
        <v>10</v>
      </c>
      <c r="AR392" s="14" t="str">
        <f t="shared" si="81"/>
        <v>神器低级材料</v>
      </c>
      <c r="AS392" s="14">
        <f t="shared" si="82"/>
        <v>150</v>
      </c>
      <c r="AT392" s="14" t="str">
        <f t="shared" si="83"/>
        <v>金币</v>
      </c>
      <c r="AU392" s="14">
        <f t="shared" si="84"/>
        <v>400</v>
      </c>
    </row>
    <row r="393" spans="37:47" ht="16.5" x14ac:dyDescent="0.2">
      <c r="AK393" s="64">
        <v>390</v>
      </c>
      <c r="AL393" s="14">
        <f t="shared" si="75"/>
        <v>21</v>
      </c>
      <c r="AM393" s="14">
        <f t="shared" si="76"/>
        <v>1</v>
      </c>
      <c r="AN393" s="14">
        <f t="shared" si="77"/>
        <v>1606023</v>
      </c>
      <c r="AO393" s="14">
        <f t="shared" si="78"/>
        <v>18</v>
      </c>
      <c r="AP393" s="14" t="str">
        <f t="shared" si="79"/>
        <v>神器5-1</v>
      </c>
      <c r="AQ393" s="14">
        <f t="shared" si="80"/>
        <v>10</v>
      </c>
      <c r="AR393" s="14" t="str">
        <f t="shared" si="81"/>
        <v>神器低级材料</v>
      </c>
      <c r="AS393" s="14">
        <f t="shared" si="82"/>
        <v>170</v>
      </c>
      <c r="AT393" s="14" t="str">
        <f t="shared" si="83"/>
        <v>金币</v>
      </c>
      <c r="AU393" s="14">
        <f t="shared" si="84"/>
        <v>400</v>
      </c>
    </row>
    <row r="394" spans="37:47" ht="16.5" x14ac:dyDescent="0.2">
      <c r="AK394" s="64">
        <v>391</v>
      </c>
      <c r="AL394" s="14">
        <f t="shared" si="75"/>
        <v>21</v>
      </c>
      <c r="AM394" s="14">
        <f t="shared" si="76"/>
        <v>1</v>
      </c>
      <c r="AN394" s="14">
        <f t="shared" si="77"/>
        <v>1606023</v>
      </c>
      <c r="AO394" s="14">
        <f t="shared" si="78"/>
        <v>19</v>
      </c>
      <c r="AP394" s="14" t="str">
        <f t="shared" si="79"/>
        <v>神器5-1</v>
      </c>
      <c r="AQ394" s="14">
        <f t="shared" si="80"/>
        <v>15</v>
      </c>
      <c r="AR394" s="14" t="str">
        <f t="shared" si="81"/>
        <v>神器低级材料</v>
      </c>
      <c r="AS394" s="14">
        <f t="shared" si="82"/>
        <v>190</v>
      </c>
      <c r="AT394" s="14" t="str">
        <f t="shared" si="83"/>
        <v>金币</v>
      </c>
      <c r="AU394" s="14">
        <f t="shared" si="84"/>
        <v>500</v>
      </c>
    </row>
    <row r="395" spans="37:47" ht="16.5" x14ac:dyDescent="0.2">
      <c r="AK395" s="64">
        <v>392</v>
      </c>
      <c r="AL395" s="14">
        <f t="shared" si="75"/>
        <v>21</v>
      </c>
      <c r="AM395" s="14">
        <f t="shared" si="76"/>
        <v>1</v>
      </c>
      <c r="AN395" s="14">
        <f t="shared" si="77"/>
        <v>1606023</v>
      </c>
      <c r="AO395" s="14">
        <f t="shared" si="78"/>
        <v>20</v>
      </c>
      <c r="AP395" s="14" t="str">
        <f t="shared" si="79"/>
        <v>神器5-1</v>
      </c>
      <c r="AQ395" s="14">
        <f t="shared" si="80"/>
        <v>15</v>
      </c>
      <c r="AR395" s="14" t="str">
        <f t="shared" si="81"/>
        <v>神器低级材料</v>
      </c>
      <c r="AS395" s="14">
        <f t="shared" si="82"/>
        <v>210</v>
      </c>
      <c r="AT395" s="14" t="str">
        <f t="shared" si="83"/>
        <v>金币</v>
      </c>
      <c r="AU395" s="14">
        <f t="shared" si="84"/>
        <v>500</v>
      </c>
    </row>
    <row r="396" spans="37:47" ht="16.5" x14ac:dyDescent="0.2">
      <c r="AK396" s="64">
        <v>393</v>
      </c>
      <c r="AL396" s="14">
        <f t="shared" si="75"/>
        <v>21</v>
      </c>
      <c r="AM396" s="14">
        <f t="shared" si="76"/>
        <v>1</v>
      </c>
      <c r="AN396" s="14">
        <f t="shared" si="77"/>
        <v>1606023</v>
      </c>
      <c r="AO396" s="14">
        <f t="shared" si="78"/>
        <v>21</v>
      </c>
      <c r="AP396" s="14" t="str">
        <f t="shared" si="79"/>
        <v>神器5-1</v>
      </c>
      <c r="AQ396" s="14">
        <f t="shared" si="80"/>
        <v>15</v>
      </c>
      <c r="AR396" s="14" t="str">
        <f t="shared" si="81"/>
        <v>神器低级材料</v>
      </c>
      <c r="AS396" s="14">
        <f t="shared" si="82"/>
        <v>230</v>
      </c>
      <c r="AT396" s="14" t="str">
        <f t="shared" si="83"/>
        <v>金币</v>
      </c>
      <c r="AU396" s="14">
        <f t="shared" si="84"/>
        <v>700</v>
      </c>
    </row>
    <row r="397" spans="37:47" ht="16.5" x14ac:dyDescent="0.2">
      <c r="AK397" s="64">
        <v>394</v>
      </c>
      <c r="AL397" s="14">
        <f t="shared" si="75"/>
        <v>22</v>
      </c>
      <c r="AM397" s="14">
        <f t="shared" si="76"/>
        <v>1</v>
      </c>
      <c r="AN397" s="14">
        <f t="shared" si="77"/>
        <v>1606024</v>
      </c>
      <c r="AO397" s="14">
        <f t="shared" si="78"/>
        <v>1</v>
      </c>
      <c r="AP397" s="14" t="str">
        <f t="shared" si="79"/>
        <v>神器5-2</v>
      </c>
      <c r="AQ397" s="14">
        <f t="shared" si="80"/>
        <v>1</v>
      </c>
      <c r="AR397" s="14" t="str">
        <f t="shared" si="81"/>
        <v/>
      </c>
      <c r="AS397" s="14" t="str">
        <f t="shared" si="82"/>
        <v/>
      </c>
      <c r="AT397" s="14" t="str">
        <f t="shared" si="83"/>
        <v/>
      </c>
      <c r="AU397" s="14" t="str">
        <f t="shared" si="84"/>
        <v/>
      </c>
    </row>
    <row r="398" spans="37:47" ht="16.5" x14ac:dyDescent="0.2">
      <c r="AK398" s="64">
        <v>395</v>
      </c>
      <c r="AL398" s="14">
        <f t="shared" si="75"/>
        <v>22</v>
      </c>
      <c r="AM398" s="14">
        <f t="shared" si="76"/>
        <v>1</v>
      </c>
      <c r="AN398" s="14">
        <f t="shared" si="77"/>
        <v>1606024</v>
      </c>
      <c r="AO398" s="14">
        <f t="shared" si="78"/>
        <v>2</v>
      </c>
      <c r="AP398" s="14" t="str">
        <f t="shared" si="79"/>
        <v>神器5-2</v>
      </c>
      <c r="AQ398" s="14">
        <f t="shared" si="80"/>
        <v>1</v>
      </c>
      <c r="AR398" s="14" t="str">
        <f t="shared" si="81"/>
        <v>神器低级材料</v>
      </c>
      <c r="AS398" s="14">
        <f t="shared" si="82"/>
        <v>5</v>
      </c>
      <c r="AT398" s="14" t="str">
        <f t="shared" si="83"/>
        <v>金币</v>
      </c>
      <c r="AU398" s="14">
        <f t="shared" si="84"/>
        <v>85</v>
      </c>
    </row>
    <row r="399" spans="37:47" ht="16.5" x14ac:dyDescent="0.2">
      <c r="AK399" s="64">
        <v>396</v>
      </c>
      <c r="AL399" s="14">
        <f t="shared" si="75"/>
        <v>22</v>
      </c>
      <c r="AM399" s="14">
        <f t="shared" si="76"/>
        <v>1</v>
      </c>
      <c r="AN399" s="14">
        <f t="shared" si="77"/>
        <v>1606024</v>
      </c>
      <c r="AO399" s="14">
        <f t="shared" si="78"/>
        <v>3</v>
      </c>
      <c r="AP399" s="14" t="str">
        <f t="shared" si="79"/>
        <v>神器5-2</v>
      </c>
      <c r="AQ399" s="14">
        <f t="shared" si="80"/>
        <v>1</v>
      </c>
      <c r="AR399" s="14" t="str">
        <f t="shared" si="81"/>
        <v>神器低级材料</v>
      </c>
      <c r="AS399" s="14">
        <f t="shared" si="82"/>
        <v>15</v>
      </c>
      <c r="AT399" s="14" t="str">
        <f t="shared" si="83"/>
        <v>金币</v>
      </c>
      <c r="AU399" s="14">
        <f t="shared" si="84"/>
        <v>110</v>
      </c>
    </row>
    <row r="400" spans="37:47" ht="16.5" x14ac:dyDescent="0.2">
      <c r="AK400" s="64">
        <v>397</v>
      </c>
      <c r="AL400" s="14">
        <f t="shared" si="75"/>
        <v>22</v>
      </c>
      <c r="AM400" s="14">
        <f t="shared" si="76"/>
        <v>1</v>
      </c>
      <c r="AN400" s="14">
        <f t="shared" si="77"/>
        <v>1606024</v>
      </c>
      <c r="AO400" s="14">
        <f t="shared" si="78"/>
        <v>4</v>
      </c>
      <c r="AP400" s="14" t="str">
        <f t="shared" si="79"/>
        <v>神器5-2</v>
      </c>
      <c r="AQ400" s="14">
        <f t="shared" si="80"/>
        <v>2</v>
      </c>
      <c r="AR400" s="14" t="str">
        <f t="shared" si="81"/>
        <v>神器低级材料</v>
      </c>
      <c r="AS400" s="14">
        <f t="shared" si="82"/>
        <v>25</v>
      </c>
      <c r="AT400" s="14" t="str">
        <f t="shared" si="83"/>
        <v>金币</v>
      </c>
      <c r="AU400" s="14">
        <f t="shared" si="84"/>
        <v>140</v>
      </c>
    </row>
    <row r="401" spans="37:47" ht="16.5" x14ac:dyDescent="0.2">
      <c r="AK401" s="64">
        <v>398</v>
      </c>
      <c r="AL401" s="14">
        <f t="shared" si="75"/>
        <v>22</v>
      </c>
      <c r="AM401" s="14">
        <f t="shared" si="76"/>
        <v>1</v>
      </c>
      <c r="AN401" s="14">
        <f t="shared" si="77"/>
        <v>1606024</v>
      </c>
      <c r="AO401" s="14">
        <f t="shared" si="78"/>
        <v>5</v>
      </c>
      <c r="AP401" s="14" t="str">
        <f t="shared" si="79"/>
        <v>神器5-2</v>
      </c>
      <c r="AQ401" s="14">
        <f t="shared" si="80"/>
        <v>2</v>
      </c>
      <c r="AR401" s="14" t="str">
        <f t="shared" si="81"/>
        <v>神器低级材料</v>
      </c>
      <c r="AS401" s="14">
        <f t="shared" si="82"/>
        <v>25</v>
      </c>
      <c r="AT401" s="14" t="str">
        <f t="shared" si="83"/>
        <v>金币</v>
      </c>
      <c r="AU401" s="14">
        <f t="shared" si="84"/>
        <v>170</v>
      </c>
    </row>
    <row r="402" spans="37:47" ht="16.5" x14ac:dyDescent="0.2">
      <c r="AK402" s="64">
        <v>399</v>
      </c>
      <c r="AL402" s="14">
        <f t="shared" si="75"/>
        <v>22</v>
      </c>
      <c r="AM402" s="14">
        <f t="shared" si="76"/>
        <v>1</v>
      </c>
      <c r="AN402" s="14">
        <f t="shared" si="77"/>
        <v>1606024</v>
      </c>
      <c r="AO402" s="14">
        <f t="shared" si="78"/>
        <v>6</v>
      </c>
      <c r="AP402" s="14" t="str">
        <f t="shared" si="79"/>
        <v>神器5-2</v>
      </c>
      <c r="AQ402" s="14">
        <f t="shared" si="80"/>
        <v>2</v>
      </c>
      <c r="AR402" s="14" t="str">
        <f t="shared" si="81"/>
        <v>神器低级材料</v>
      </c>
      <c r="AS402" s="14">
        <f t="shared" si="82"/>
        <v>35</v>
      </c>
      <c r="AT402" s="14" t="str">
        <f t="shared" si="83"/>
        <v>金币</v>
      </c>
      <c r="AU402" s="14">
        <f t="shared" si="84"/>
        <v>220</v>
      </c>
    </row>
    <row r="403" spans="37:47" ht="16.5" x14ac:dyDescent="0.2">
      <c r="AK403" s="64">
        <v>400</v>
      </c>
      <c r="AL403" s="14">
        <f t="shared" si="75"/>
        <v>22</v>
      </c>
      <c r="AM403" s="14">
        <f t="shared" si="76"/>
        <v>1</v>
      </c>
      <c r="AN403" s="14">
        <f t="shared" si="77"/>
        <v>1606024</v>
      </c>
      <c r="AO403" s="14">
        <f t="shared" si="78"/>
        <v>7</v>
      </c>
      <c r="AP403" s="14" t="str">
        <f t="shared" si="79"/>
        <v>神器5-2</v>
      </c>
      <c r="AQ403" s="14">
        <f t="shared" si="80"/>
        <v>3</v>
      </c>
      <c r="AR403" s="14" t="str">
        <f t="shared" si="81"/>
        <v>神器低级材料</v>
      </c>
      <c r="AS403" s="14">
        <f t="shared" si="82"/>
        <v>40</v>
      </c>
      <c r="AT403" s="14" t="str">
        <f t="shared" si="83"/>
        <v>金币</v>
      </c>
      <c r="AU403" s="14">
        <f t="shared" si="84"/>
        <v>260</v>
      </c>
    </row>
    <row r="404" spans="37:47" ht="16.5" x14ac:dyDescent="0.2">
      <c r="AK404" s="64">
        <v>401</v>
      </c>
      <c r="AL404" s="14">
        <f t="shared" si="75"/>
        <v>22</v>
      </c>
      <c r="AM404" s="14">
        <f t="shared" si="76"/>
        <v>1</v>
      </c>
      <c r="AN404" s="14">
        <f t="shared" si="77"/>
        <v>1606024</v>
      </c>
      <c r="AO404" s="14">
        <f t="shared" si="78"/>
        <v>8</v>
      </c>
      <c r="AP404" s="14" t="str">
        <f t="shared" si="79"/>
        <v>神器5-2</v>
      </c>
      <c r="AQ404" s="14">
        <f t="shared" si="80"/>
        <v>3</v>
      </c>
      <c r="AR404" s="14" t="str">
        <f t="shared" si="81"/>
        <v>神器低级材料</v>
      </c>
      <c r="AS404" s="14">
        <f t="shared" si="82"/>
        <v>45</v>
      </c>
      <c r="AT404" s="14" t="str">
        <f t="shared" si="83"/>
        <v>金币</v>
      </c>
      <c r="AU404" s="14">
        <f t="shared" si="84"/>
        <v>280</v>
      </c>
    </row>
    <row r="405" spans="37:47" ht="16.5" x14ac:dyDescent="0.2">
      <c r="AK405" s="64">
        <v>402</v>
      </c>
      <c r="AL405" s="14">
        <f t="shared" si="75"/>
        <v>22</v>
      </c>
      <c r="AM405" s="14">
        <f t="shared" si="76"/>
        <v>1</v>
      </c>
      <c r="AN405" s="14">
        <f t="shared" si="77"/>
        <v>1606024</v>
      </c>
      <c r="AO405" s="14">
        <f t="shared" si="78"/>
        <v>9</v>
      </c>
      <c r="AP405" s="14" t="str">
        <f t="shared" si="79"/>
        <v>神器5-2</v>
      </c>
      <c r="AQ405" s="14">
        <f t="shared" si="80"/>
        <v>3</v>
      </c>
      <c r="AR405" s="14" t="str">
        <f t="shared" si="81"/>
        <v>神器低级材料</v>
      </c>
      <c r="AS405" s="14">
        <f t="shared" si="82"/>
        <v>50</v>
      </c>
      <c r="AT405" s="14" t="str">
        <f t="shared" si="83"/>
        <v>金币</v>
      </c>
      <c r="AU405" s="14">
        <f t="shared" si="84"/>
        <v>320</v>
      </c>
    </row>
    <row r="406" spans="37:47" ht="16.5" x14ac:dyDescent="0.2">
      <c r="AK406" s="64">
        <v>403</v>
      </c>
      <c r="AL406" s="14">
        <f t="shared" si="75"/>
        <v>22</v>
      </c>
      <c r="AM406" s="14">
        <f t="shared" si="76"/>
        <v>1</v>
      </c>
      <c r="AN406" s="14">
        <f t="shared" si="77"/>
        <v>1606024</v>
      </c>
      <c r="AO406" s="14">
        <f t="shared" si="78"/>
        <v>10</v>
      </c>
      <c r="AP406" s="14" t="str">
        <f t="shared" si="79"/>
        <v>神器5-2</v>
      </c>
      <c r="AQ406" s="14">
        <f t="shared" si="80"/>
        <v>5</v>
      </c>
      <c r="AR406" s="14" t="str">
        <f t="shared" si="81"/>
        <v>神器低级材料</v>
      </c>
      <c r="AS406" s="14">
        <f t="shared" si="82"/>
        <v>65</v>
      </c>
      <c r="AT406" s="14" t="str">
        <f t="shared" si="83"/>
        <v>金币</v>
      </c>
      <c r="AU406" s="14">
        <f t="shared" si="84"/>
        <v>350</v>
      </c>
    </row>
    <row r="407" spans="37:47" ht="16.5" x14ac:dyDescent="0.2">
      <c r="AK407" s="64">
        <v>404</v>
      </c>
      <c r="AL407" s="14">
        <f t="shared" si="75"/>
        <v>22</v>
      </c>
      <c r="AM407" s="14">
        <f t="shared" si="76"/>
        <v>1</v>
      </c>
      <c r="AN407" s="14">
        <f t="shared" si="77"/>
        <v>1606024</v>
      </c>
      <c r="AO407" s="14">
        <f t="shared" si="78"/>
        <v>11</v>
      </c>
      <c r="AP407" s="14" t="str">
        <f t="shared" si="79"/>
        <v>神器5-2</v>
      </c>
      <c r="AQ407" s="14">
        <f t="shared" si="80"/>
        <v>5</v>
      </c>
      <c r="AR407" s="14" t="str">
        <f t="shared" si="81"/>
        <v>神器低级材料</v>
      </c>
      <c r="AS407" s="14">
        <f t="shared" si="82"/>
        <v>80</v>
      </c>
      <c r="AT407" s="14" t="str">
        <f t="shared" si="83"/>
        <v>金币</v>
      </c>
      <c r="AU407" s="14">
        <f t="shared" si="84"/>
        <v>250</v>
      </c>
    </row>
    <row r="408" spans="37:47" ht="16.5" x14ac:dyDescent="0.2">
      <c r="AK408" s="64">
        <v>405</v>
      </c>
      <c r="AL408" s="14">
        <f t="shared" si="75"/>
        <v>22</v>
      </c>
      <c r="AM408" s="14">
        <f t="shared" si="76"/>
        <v>1</v>
      </c>
      <c r="AN408" s="14">
        <f t="shared" si="77"/>
        <v>1606024</v>
      </c>
      <c r="AO408" s="14">
        <f t="shared" si="78"/>
        <v>12</v>
      </c>
      <c r="AP408" s="14" t="str">
        <f t="shared" si="79"/>
        <v>神器5-2</v>
      </c>
      <c r="AQ408" s="14">
        <f t="shared" si="80"/>
        <v>6</v>
      </c>
      <c r="AR408" s="14" t="str">
        <f t="shared" si="81"/>
        <v>神器低级材料</v>
      </c>
      <c r="AS408" s="14">
        <f t="shared" si="82"/>
        <v>90</v>
      </c>
      <c r="AT408" s="14" t="str">
        <f t="shared" si="83"/>
        <v>金币</v>
      </c>
      <c r="AU408" s="14">
        <f t="shared" si="84"/>
        <v>300</v>
      </c>
    </row>
    <row r="409" spans="37:47" ht="16.5" x14ac:dyDescent="0.2">
      <c r="AK409" s="64">
        <v>406</v>
      </c>
      <c r="AL409" s="14">
        <f t="shared" si="75"/>
        <v>22</v>
      </c>
      <c r="AM409" s="14">
        <f t="shared" si="76"/>
        <v>1</v>
      </c>
      <c r="AN409" s="14">
        <f t="shared" si="77"/>
        <v>1606024</v>
      </c>
      <c r="AO409" s="14">
        <f t="shared" si="78"/>
        <v>13</v>
      </c>
      <c r="AP409" s="14" t="str">
        <f t="shared" si="79"/>
        <v>神器5-2</v>
      </c>
      <c r="AQ409" s="14">
        <f t="shared" si="80"/>
        <v>7</v>
      </c>
      <c r="AR409" s="14" t="str">
        <f t="shared" si="81"/>
        <v>神器低级材料</v>
      </c>
      <c r="AS409" s="14">
        <f t="shared" si="82"/>
        <v>80</v>
      </c>
      <c r="AT409" s="14" t="str">
        <f t="shared" si="83"/>
        <v>金币</v>
      </c>
      <c r="AU409" s="14">
        <f t="shared" si="84"/>
        <v>350</v>
      </c>
    </row>
    <row r="410" spans="37:47" ht="16.5" x14ac:dyDescent="0.2">
      <c r="AK410" s="64">
        <v>407</v>
      </c>
      <c r="AL410" s="14">
        <f t="shared" si="75"/>
        <v>22</v>
      </c>
      <c r="AM410" s="14">
        <f t="shared" si="76"/>
        <v>1</v>
      </c>
      <c r="AN410" s="14">
        <f t="shared" si="77"/>
        <v>1606024</v>
      </c>
      <c r="AO410" s="14">
        <f t="shared" si="78"/>
        <v>14</v>
      </c>
      <c r="AP410" s="14" t="str">
        <f t="shared" si="79"/>
        <v>神器5-2</v>
      </c>
      <c r="AQ410" s="14">
        <f t="shared" si="80"/>
        <v>7</v>
      </c>
      <c r="AR410" s="14" t="str">
        <f t="shared" si="81"/>
        <v>神器低级材料</v>
      </c>
      <c r="AS410" s="14">
        <f t="shared" si="82"/>
        <v>95</v>
      </c>
      <c r="AT410" s="14" t="str">
        <f t="shared" si="83"/>
        <v>金币</v>
      </c>
      <c r="AU410" s="14">
        <f t="shared" si="84"/>
        <v>350</v>
      </c>
    </row>
    <row r="411" spans="37:47" ht="16.5" x14ac:dyDescent="0.2">
      <c r="AK411" s="64">
        <v>408</v>
      </c>
      <c r="AL411" s="14">
        <f t="shared" si="75"/>
        <v>22</v>
      </c>
      <c r="AM411" s="14">
        <f t="shared" si="76"/>
        <v>1</v>
      </c>
      <c r="AN411" s="14">
        <f t="shared" si="77"/>
        <v>1606024</v>
      </c>
      <c r="AO411" s="14">
        <f t="shared" si="78"/>
        <v>15</v>
      </c>
      <c r="AP411" s="14" t="str">
        <f t="shared" si="79"/>
        <v>神器5-2</v>
      </c>
      <c r="AQ411" s="14">
        <f t="shared" si="80"/>
        <v>7</v>
      </c>
      <c r="AR411" s="14" t="str">
        <f t="shared" si="81"/>
        <v>神器低级材料</v>
      </c>
      <c r="AS411" s="14">
        <f t="shared" si="82"/>
        <v>115</v>
      </c>
      <c r="AT411" s="14" t="str">
        <f t="shared" si="83"/>
        <v>金币</v>
      </c>
      <c r="AU411" s="14">
        <f t="shared" si="84"/>
        <v>400</v>
      </c>
    </row>
    <row r="412" spans="37:47" ht="16.5" x14ac:dyDescent="0.2">
      <c r="AK412" s="64">
        <v>409</v>
      </c>
      <c r="AL412" s="14">
        <f t="shared" si="75"/>
        <v>22</v>
      </c>
      <c r="AM412" s="14">
        <f t="shared" si="76"/>
        <v>1</v>
      </c>
      <c r="AN412" s="14">
        <f t="shared" si="77"/>
        <v>1606024</v>
      </c>
      <c r="AO412" s="14">
        <f t="shared" si="78"/>
        <v>16</v>
      </c>
      <c r="AP412" s="14" t="str">
        <f t="shared" si="79"/>
        <v>神器5-2</v>
      </c>
      <c r="AQ412" s="14">
        <f t="shared" si="80"/>
        <v>10</v>
      </c>
      <c r="AR412" s="14" t="str">
        <f t="shared" si="81"/>
        <v>神器低级材料</v>
      </c>
      <c r="AS412" s="14">
        <f t="shared" si="82"/>
        <v>130</v>
      </c>
      <c r="AT412" s="14" t="str">
        <f t="shared" si="83"/>
        <v>金币</v>
      </c>
      <c r="AU412" s="14">
        <f t="shared" si="84"/>
        <v>400</v>
      </c>
    </row>
    <row r="413" spans="37:47" ht="16.5" x14ac:dyDescent="0.2">
      <c r="AK413" s="64">
        <v>410</v>
      </c>
      <c r="AL413" s="14">
        <f t="shared" si="75"/>
        <v>22</v>
      </c>
      <c r="AM413" s="14">
        <f t="shared" si="76"/>
        <v>1</v>
      </c>
      <c r="AN413" s="14">
        <f t="shared" si="77"/>
        <v>1606024</v>
      </c>
      <c r="AO413" s="14">
        <f t="shared" si="78"/>
        <v>17</v>
      </c>
      <c r="AP413" s="14" t="str">
        <f t="shared" si="79"/>
        <v>神器5-2</v>
      </c>
      <c r="AQ413" s="14">
        <f t="shared" si="80"/>
        <v>10</v>
      </c>
      <c r="AR413" s="14" t="str">
        <f t="shared" si="81"/>
        <v>神器低级材料</v>
      </c>
      <c r="AS413" s="14">
        <f t="shared" si="82"/>
        <v>150</v>
      </c>
      <c r="AT413" s="14" t="str">
        <f t="shared" si="83"/>
        <v>金币</v>
      </c>
      <c r="AU413" s="14">
        <f t="shared" si="84"/>
        <v>400</v>
      </c>
    </row>
    <row r="414" spans="37:47" ht="16.5" x14ac:dyDescent="0.2">
      <c r="AK414" s="64">
        <v>411</v>
      </c>
      <c r="AL414" s="14">
        <f t="shared" si="75"/>
        <v>22</v>
      </c>
      <c r="AM414" s="14">
        <f t="shared" si="76"/>
        <v>1</v>
      </c>
      <c r="AN414" s="14">
        <f t="shared" si="77"/>
        <v>1606024</v>
      </c>
      <c r="AO414" s="14">
        <f t="shared" si="78"/>
        <v>18</v>
      </c>
      <c r="AP414" s="14" t="str">
        <f t="shared" si="79"/>
        <v>神器5-2</v>
      </c>
      <c r="AQ414" s="14">
        <f t="shared" si="80"/>
        <v>10</v>
      </c>
      <c r="AR414" s="14" t="str">
        <f t="shared" si="81"/>
        <v>神器低级材料</v>
      </c>
      <c r="AS414" s="14">
        <f t="shared" si="82"/>
        <v>170</v>
      </c>
      <c r="AT414" s="14" t="str">
        <f t="shared" si="83"/>
        <v>金币</v>
      </c>
      <c r="AU414" s="14">
        <f t="shared" si="84"/>
        <v>400</v>
      </c>
    </row>
    <row r="415" spans="37:47" ht="16.5" x14ac:dyDescent="0.2">
      <c r="AK415" s="64">
        <v>412</v>
      </c>
      <c r="AL415" s="14">
        <f t="shared" si="75"/>
        <v>22</v>
      </c>
      <c r="AM415" s="14">
        <f t="shared" si="76"/>
        <v>1</v>
      </c>
      <c r="AN415" s="14">
        <f t="shared" si="77"/>
        <v>1606024</v>
      </c>
      <c r="AO415" s="14">
        <f t="shared" si="78"/>
        <v>19</v>
      </c>
      <c r="AP415" s="14" t="str">
        <f t="shared" si="79"/>
        <v>神器5-2</v>
      </c>
      <c r="AQ415" s="14">
        <f t="shared" si="80"/>
        <v>15</v>
      </c>
      <c r="AR415" s="14" t="str">
        <f t="shared" si="81"/>
        <v>神器低级材料</v>
      </c>
      <c r="AS415" s="14">
        <f t="shared" si="82"/>
        <v>190</v>
      </c>
      <c r="AT415" s="14" t="str">
        <f t="shared" si="83"/>
        <v>金币</v>
      </c>
      <c r="AU415" s="14">
        <f t="shared" si="84"/>
        <v>500</v>
      </c>
    </row>
    <row r="416" spans="37:47" ht="16.5" x14ac:dyDescent="0.2">
      <c r="AK416" s="64">
        <v>413</v>
      </c>
      <c r="AL416" s="14">
        <f t="shared" si="75"/>
        <v>22</v>
      </c>
      <c r="AM416" s="14">
        <f t="shared" si="76"/>
        <v>1</v>
      </c>
      <c r="AN416" s="14">
        <f t="shared" si="77"/>
        <v>1606024</v>
      </c>
      <c r="AO416" s="14">
        <f t="shared" si="78"/>
        <v>20</v>
      </c>
      <c r="AP416" s="14" t="str">
        <f t="shared" si="79"/>
        <v>神器5-2</v>
      </c>
      <c r="AQ416" s="14">
        <f t="shared" si="80"/>
        <v>15</v>
      </c>
      <c r="AR416" s="14" t="str">
        <f t="shared" si="81"/>
        <v>神器低级材料</v>
      </c>
      <c r="AS416" s="14">
        <f t="shared" si="82"/>
        <v>210</v>
      </c>
      <c r="AT416" s="14" t="str">
        <f t="shared" si="83"/>
        <v>金币</v>
      </c>
      <c r="AU416" s="14">
        <f t="shared" si="84"/>
        <v>500</v>
      </c>
    </row>
    <row r="417" spans="37:47" ht="16.5" x14ac:dyDescent="0.2">
      <c r="AK417" s="64">
        <v>414</v>
      </c>
      <c r="AL417" s="14">
        <f t="shared" si="75"/>
        <v>22</v>
      </c>
      <c r="AM417" s="14">
        <f t="shared" si="76"/>
        <v>1</v>
      </c>
      <c r="AN417" s="14">
        <f t="shared" si="77"/>
        <v>1606024</v>
      </c>
      <c r="AO417" s="14">
        <f t="shared" si="78"/>
        <v>21</v>
      </c>
      <c r="AP417" s="14" t="str">
        <f t="shared" si="79"/>
        <v>神器5-2</v>
      </c>
      <c r="AQ417" s="14">
        <f t="shared" si="80"/>
        <v>15</v>
      </c>
      <c r="AR417" s="14" t="str">
        <f t="shared" si="81"/>
        <v>神器低级材料</v>
      </c>
      <c r="AS417" s="14">
        <f t="shared" si="82"/>
        <v>230</v>
      </c>
      <c r="AT417" s="14" t="str">
        <f t="shared" si="83"/>
        <v>金币</v>
      </c>
      <c r="AU417" s="14">
        <f t="shared" si="84"/>
        <v>700</v>
      </c>
    </row>
    <row r="418" spans="37:47" ht="16.5" x14ac:dyDescent="0.2">
      <c r="AK418" s="64">
        <v>415</v>
      </c>
      <c r="AL418" s="14">
        <f t="shared" si="75"/>
        <v>23</v>
      </c>
      <c r="AM418" s="14">
        <f t="shared" si="76"/>
        <v>2</v>
      </c>
      <c r="AN418" s="14">
        <f t="shared" si="77"/>
        <v>1606025</v>
      </c>
      <c r="AO418" s="14">
        <f t="shared" si="78"/>
        <v>1</v>
      </c>
      <c r="AP418" s="14" t="str">
        <f t="shared" si="79"/>
        <v>神器5-3</v>
      </c>
      <c r="AQ418" s="14">
        <f t="shared" si="80"/>
        <v>1</v>
      </c>
      <c r="AR418" s="14" t="str">
        <f t="shared" si="81"/>
        <v/>
      </c>
      <c r="AS418" s="14" t="str">
        <f t="shared" si="82"/>
        <v/>
      </c>
      <c r="AT418" s="14" t="str">
        <f t="shared" si="83"/>
        <v/>
      </c>
      <c r="AU418" s="14" t="str">
        <f t="shared" si="84"/>
        <v/>
      </c>
    </row>
    <row r="419" spans="37:47" ht="16.5" x14ac:dyDescent="0.2">
      <c r="AK419" s="64">
        <v>416</v>
      </c>
      <c r="AL419" s="14">
        <f t="shared" si="75"/>
        <v>23</v>
      </c>
      <c r="AM419" s="14">
        <f t="shared" si="76"/>
        <v>2</v>
      </c>
      <c r="AN419" s="14">
        <f t="shared" si="77"/>
        <v>1606025</v>
      </c>
      <c r="AO419" s="14">
        <f t="shared" si="78"/>
        <v>2</v>
      </c>
      <c r="AP419" s="14" t="str">
        <f t="shared" si="79"/>
        <v>神器5-3</v>
      </c>
      <c r="AQ419" s="14">
        <f t="shared" si="80"/>
        <v>1</v>
      </c>
      <c r="AR419" s="14" t="str">
        <f t="shared" si="81"/>
        <v>神器低级材料</v>
      </c>
      <c r="AS419" s="14">
        <f t="shared" si="82"/>
        <v>5</v>
      </c>
      <c r="AT419" s="14" t="str">
        <f t="shared" si="83"/>
        <v>金币</v>
      </c>
      <c r="AU419" s="14">
        <f t="shared" si="84"/>
        <v>255</v>
      </c>
    </row>
    <row r="420" spans="37:47" ht="16.5" x14ac:dyDescent="0.2">
      <c r="AK420" s="64">
        <v>417</v>
      </c>
      <c r="AL420" s="14">
        <f t="shared" si="75"/>
        <v>23</v>
      </c>
      <c r="AM420" s="14">
        <f t="shared" si="76"/>
        <v>2</v>
      </c>
      <c r="AN420" s="14">
        <f t="shared" si="77"/>
        <v>1606025</v>
      </c>
      <c r="AO420" s="14">
        <f t="shared" si="78"/>
        <v>3</v>
      </c>
      <c r="AP420" s="14" t="str">
        <f t="shared" si="79"/>
        <v>神器5-3</v>
      </c>
      <c r="AQ420" s="14">
        <f t="shared" si="80"/>
        <v>1</v>
      </c>
      <c r="AR420" s="14" t="str">
        <f t="shared" si="81"/>
        <v>神器低级材料</v>
      </c>
      <c r="AS420" s="14">
        <f t="shared" si="82"/>
        <v>50</v>
      </c>
      <c r="AT420" s="14" t="str">
        <f t="shared" si="83"/>
        <v>金币</v>
      </c>
      <c r="AU420" s="14">
        <f t="shared" si="84"/>
        <v>340</v>
      </c>
    </row>
    <row r="421" spans="37:47" ht="16.5" x14ac:dyDescent="0.2">
      <c r="AK421" s="64">
        <v>418</v>
      </c>
      <c r="AL421" s="14">
        <f t="shared" si="75"/>
        <v>23</v>
      </c>
      <c r="AM421" s="14">
        <f t="shared" si="76"/>
        <v>2</v>
      </c>
      <c r="AN421" s="14">
        <f t="shared" si="77"/>
        <v>1606025</v>
      </c>
      <c r="AO421" s="14">
        <f t="shared" si="78"/>
        <v>4</v>
      </c>
      <c r="AP421" s="14" t="str">
        <f t="shared" si="79"/>
        <v>神器5-3</v>
      </c>
      <c r="AQ421" s="14">
        <f t="shared" si="80"/>
        <v>2</v>
      </c>
      <c r="AR421" s="14" t="str">
        <f t="shared" si="81"/>
        <v>神器低级材料</v>
      </c>
      <c r="AS421" s="14">
        <f t="shared" si="82"/>
        <v>80</v>
      </c>
      <c r="AT421" s="14" t="str">
        <f t="shared" si="83"/>
        <v>金币</v>
      </c>
      <c r="AU421" s="14">
        <f t="shared" si="84"/>
        <v>420</v>
      </c>
    </row>
    <row r="422" spans="37:47" ht="16.5" x14ac:dyDescent="0.2">
      <c r="AK422" s="64">
        <v>419</v>
      </c>
      <c r="AL422" s="14">
        <f t="shared" si="75"/>
        <v>23</v>
      </c>
      <c r="AM422" s="14">
        <f t="shared" si="76"/>
        <v>2</v>
      </c>
      <c r="AN422" s="14">
        <f t="shared" si="77"/>
        <v>1606025</v>
      </c>
      <c r="AO422" s="14">
        <f t="shared" si="78"/>
        <v>5</v>
      </c>
      <c r="AP422" s="14" t="str">
        <f t="shared" si="79"/>
        <v>神器5-3</v>
      </c>
      <c r="AQ422" s="14">
        <f t="shared" si="80"/>
        <v>2</v>
      </c>
      <c r="AR422" s="14" t="str">
        <f t="shared" si="81"/>
        <v>神器低级材料</v>
      </c>
      <c r="AS422" s="14">
        <f t="shared" si="82"/>
        <v>75</v>
      </c>
      <c r="AT422" s="14" t="str">
        <f t="shared" si="83"/>
        <v>金币</v>
      </c>
      <c r="AU422" s="14">
        <f t="shared" si="84"/>
        <v>510</v>
      </c>
    </row>
    <row r="423" spans="37:47" ht="16.5" x14ac:dyDescent="0.2">
      <c r="AK423" s="64">
        <v>420</v>
      </c>
      <c r="AL423" s="14">
        <f t="shared" si="75"/>
        <v>23</v>
      </c>
      <c r="AM423" s="14">
        <f t="shared" si="76"/>
        <v>2</v>
      </c>
      <c r="AN423" s="14">
        <f t="shared" si="77"/>
        <v>1606025</v>
      </c>
      <c r="AO423" s="14">
        <f t="shared" si="78"/>
        <v>6</v>
      </c>
      <c r="AP423" s="14" t="str">
        <f t="shared" si="79"/>
        <v>神器5-3</v>
      </c>
      <c r="AQ423" s="14">
        <f t="shared" si="80"/>
        <v>2</v>
      </c>
      <c r="AR423" s="14" t="str">
        <f t="shared" si="81"/>
        <v>神器低级材料</v>
      </c>
      <c r="AS423" s="14">
        <f t="shared" si="82"/>
        <v>110</v>
      </c>
      <c r="AT423" s="14" t="str">
        <f t="shared" si="83"/>
        <v>金币</v>
      </c>
      <c r="AU423" s="14">
        <f t="shared" si="84"/>
        <v>680</v>
      </c>
    </row>
    <row r="424" spans="37:47" ht="16.5" x14ac:dyDescent="0.2">
      <c r="AK424" s="64">
        <v>421</v>
      </c>
      <c r="AL424" s="14">
        <f t="shared" si="75"/>
        <v>23</v>
      </c>
      <c r="AM424" s="14">
        <f t="shared" si="76"/>
        <v>2</v>
      </c>
      <c r="AN424" s="14">
        <f t="shared" si="77"/>
        <v>1606025</v>
      </c>
      <c r="AO424" s="14">
        <f t="shared" si="78"/>
        <v>7</v>
      </c>
      <c r="AP424" s="14" t="str">
        <f t="shared" si="79"/>
        <v>神器5-3</v>
      </c>
      <c r="AQ424" s="14">
        <f t="shared" si="80"/>
        <v>3</v>
      </c>
      <c r="AR424" s="14" t="str">
        <f t="shared" si="81"/>
        <v>神器低级材料</v>
      </c>
      <c r="AS424" s="14">
        <f t="shared" si="82"/>
        <v>120</v>
      </c>
      <c r="AT424" s="14" t="str">
        <f t="shared" si="83"/>
        <v>金币</v>
      </c>
      <c r="AU424" s="14">
        <f t="shared" si="84"/>
        <v>780</v>
      </c>
    </row>
    <row r="425" spans="37:47" ht="16.5" x14ac:dyDescent="0.2">
      <c r="AK425" s="64">
        <v>422</v>
      </c>
      <c r="AL425" s="14">
        <f t="shared" si="75"/>
        <v>23</v>
      </c>
      <c r="AM425" s="14">
        <f t="shared" si="76"/>
        <v>2</v>
      </c>
      <c r="AN425" s="14">
        <f t="shared" si="77"/>
        <v>1606025</v>
      </c>
      <c r="AO425" s="14">
        <f t="shared" si="78"/>
        <v>8</v>
      </c>
      <c r="AP425" s="14" t="str">
        <f t="shared" si="79"/>
        <v>神器5-3</v>
      </c>
      <c r="AQ425" s="14">
        <f t="shared" si="80"/>
        <v>3</v>
      </c>
      <c r="AR425" s="14" t="str">
        <f t="shared" si="81"/>
        <v>神器低级材料</v>
      </c>
      <c r="AS425" s="14">
        <f t="shared" si="82"/>
        <v>135</v>
      </c>
      <c r="AT425" s="14" t="str">
        <f t="shared" si="83"/>
        <v>金币</v>
      </c>
      <c r="AU425" s="14">
        <f t="shared" si="84"/>
        <v>880</v>
      </c>
    </row>
    <row r="426" spans="37:47" ht="16.5" x14ac:dyDescent="0.2">
      <c r="AK426" s="64">
        <v>423</v>
      </c>
      <c r="AL426" s="14">
        <f t="shared" si="75"/>
        <v>23</v>
      </c>
      <c r="AM426" s="14">
        <f t="shared" si="76"/>
        <v>2</v>
      </c>
      <c r="AN426" s="14">
        <f t="shared" si="77"/>
        <v>1606025</v>
      </c>
      <c r="AO426" s="14">
        <f t="shared" si="78"/>
        <v>9</v>
      </c>
      <c r="AP426" s="14" t="str">
        <f t="shared" si="79"/>
        <v>神器5-3</v>
      </c>
      <c r="AQ426" s="14">
        <f t="shared" si="80"/>
        <v>3</v>
      </c>
      <c r="AR426" s="14" t="str">
        <f t="shared" si="81"/>
        <v>神器低级材料</v>
      </c>
      <c r="AS426" s="14">
        <f t="shared" si="82"/>
        <v>160</v>
      </c>
      <c r="AT426" s="14" t="str">
        <f t="shared" si="83"/>
        <v>金币</v>
      </c>
      <c r="AU426" s="14">
        <f t="shared" si="84"/>
        <v>980</v>
      </c>
    </row>
    <row r="427" spans="37:47" ht="16.5" x14ac:dyDescent="0.2">
      <c r="AK427" s="64">
        <v>424</v>
      </c>
      <c r="AL427" s="14">
        <f t="shared" si="75"/>
        <v>23</v>
      </c>
      <c r="AM427" s="14">
        <f t="shared" si="76"/>
        <v>2</v>
      </c>
      <c r="AN427" s="14">
        <f t="shared" si="77"/>
        <v>1606025</v>
      </c>
      <c r="AO427" s="14">
        <f t="shared" si="78"/>
        <v>10</v>
      </c>
      <c r="AP427" s="14" t="str">
        <f t="shared" si="79"/>
        <v>神器5-3</v>
      </c>
      <c r="AQ427" s="14">
        <f t="shared" si="80"/>
        <v>5</v>
      </c>
      <c r="AR427" s="14" t="str">
        <f t="shared" si="81"/>
        <v>神器低级材料</v>
      </c>
      <c r="AS427" s="14">
        <f t="shared" si="82"/>
        <v>205</v>
      </c>
      <c r="AT427" s="14" t="str">
        <f t="shared" si="83"/>
        <v>金币</v>
      </c>
      <c r="AU427" s="14">
        <f t="shared" si="84"/>
        <v>1150</v>
      </c>
    </row>
    <row r="428" spans="37:47" ht="16.5" x14ac:dyDescent="0.2">
      <c r="AK428" s="64">
        <v>425</v>
      </c>
      <c r="AL428" s="14">
        <f t="shared" si="75"/>
        <v>23</v>
      </c>
      <c r="AM428" s="14">
        <f t="shared" si="76"/>
        <v>2</v>
      </c>
      <c r="AN428" s="14">
        <f t="shared" si="77"/>
        <v>1606025</v>
      </c>
      <c r="AO428" s="14">
        <f t="shared" si="78"/>
        <v>11</v>
      </c>
      <c r="AP428" s="14" t="str">
        <f t="shared" si="79"/>
        <v>神器5-3</v>
      </c>
      <c r="AQ428" s="14">
        <f t="shared" si="80"/>
        <v>5</v>
      </c>
      <c r="AR428" s="14" t="str">
        <f t="shared" si="81"/>
        <v>神器低级材料</v>
      </c>
      <c r="AS428" s="14">
        <f t="shared" si="82"/>
        <v>245</v>
      </c>
      <c r="AT428" s="14" t="str">
        <f t="shared" si="83"/>
        <v>金币</v>
      </c>
      <c r="AU428" s="14">
        <f t="shared" si="84"/>
        <v>750</v>
      </c>
    </row>
    <row r="429" spans="37:47" ht="16.5" x14ac:dyDescent="0.2">
      <c r="AK429" s="64">
        <v>426</v>
      </c>
      <c r="AL429" s="14">
        <f t="shared" si="75"/>
        <v>23</v>
      </c>
      <c r="AM429" s="14">
        <f t="shared" si="76"/>
        <v>2</v>
      </c>
      <c r="AN429" s="14">
        <f t="shared" si="77"/>
        <v>1606025</v>
      </c>
      <c r="AO429" s="14">
        <f t="shared" si="78"/>
        <v>12</v>
      </c>
      <c r="AP429" s="14" t="str">
        <f t="shared" si="79"/>
        <v>神器5-3</v>
      </c>
      <c r="AQ429" s="14">
        <f t="shared" si="80"/>
        <v>6</v>
      </c>
      <c r="AR429" s="14" t="str">
        <f t="shared" si="81"/>
        <v>神器低级材料</v>
      </c>
      <c r="AS429" s="14">
        <f t="shared" si="82"/>
        <v>280</v>
      </c>
      <c r="AT429" s="14" t="str">
        <f t="shared" si="83"/>
        <v>金币</v>
      </c>
      <c r="AU429" s="14">
        <f t="shared" si="84"/>
        <v>900</v>
      </c>
    </row>
    <row r="430" spans="37:47" ht="16.5" x14ac:dyDescent="0.2">
      <c r="AK430" s="64">
        <v>427</v>
      </c>
      <c r="AL430" s="14">
        <f t="shared" si="75"/>
        <v>23</v>
      </c>
      <c r="AM430" s="14">
        <f t="shared" si="76"/>
        <v>2</v>
      </c>
      <c r="AN430" s="14">
        <f t="shared" si="77"/>
        <v>1606025</v>
      </c>
      <c r="AO430" s="14">
        <f t="shared" si="78"/>
        <v>13</v>
      </c>
      <c r="AP430" s="14" t="str">
        <f t="shared" si="79"/>
        <v>神器5-3</v>
      </c>
      <c r="AQ430" s="14">
        <f t="shared" si="80"/>
        <v>7</v>
      </c>
      <c r="AR430" s="14" t="str">
        <f t="shared" si="81"/>
        <v>神器低级材料</v>
      </c>
      <c r="AS430" s="14">
        <f t="shared" si="82"/>
        <v>250</v>
      </c>
      <c r="AT430" s="14" t="str">
        <f t="shared" si="83"/>
        <v>金币</v>
      </c>
      <c r="AU430" s="14">
        <f t="shared" si="84"/>
        <v>1050</v>
      </c>
    </row>
    <row r="431" spans="37:47" ht="16.5" x14ac:dyDescent="0.2">
      <c r="AK431" s="64">
        <v>428</v>
      </c>
      <c r="AL431" s="14">
        <f t="shared" si="75"/>
        <v>23</v>
      </c>
      <c r="AM431" s="14">
        <f t="shared" si="76"/>
        <v>2</v>
      </c>
      <c r="AN431" s="14">
        <f t="shared" si="77"/>
        <v>1606025</v>
      </c>
      <c r="AO431" s="14">
        <f t="shared" si="78"/>
        <v>14</v>
      </c>
      <c r="AP431" s="14" t="str">
        <f t="shared" si="79"/>
        <v>神器5-3</v>
      </c>
      <c r="AQ431" s="14">
        <f t="shared" si="80"/>
        <v>7</v>
      </c>
      <c r="AR431" s="14" t="str">
        <f t="shared" si="81"/>
        <v>神器低级材料</v>
      </c>
      <c r="AS431" s="14">
        <f t="shared" si="82"/>
        <v>285</v>
      </c>
      <c r="AT431" s="14" t="str">
        <f t="shared" si="83"/>
        <v>金币</v>
      </c>
      <c r="AU431" s="14">
        <f t="shared" si="84"/>
        <v>1150</v>
      </c>
    </row>
    <row r="432" spans="37:47" ht="16.5" x14ac:dyDescent="0.2">
      <c r="AK432" s="64">
        <v>429</v>
      </c>
      <c r="AL432" s="14">
        <f t="shared" si="75"/>
        <v>23</v>
      </c>
      <c r="AM432" s="14">
        <f t="shared" si="76"/>
        <v>2</v>
      </c>
      <c r="AN432" s="14">
        <f t="shared" si="77"/>
        <v>1606025</v>
      </c>
      <c r="AO432" s="14">
        <f t="shared" si="78"/>
        <v>15</v>
      </c>
      <c r="AP432" s="14" t="str">
        <f t="shared" si="79"/>
        <v>神器5-3</v>
      </c>
      <c r="AQ432" s="14">
        <f t="shared" si="80"/>
        <v>7</v>
      </c>
      <c r="AR432" s="14" t="str">
        <f t="shared" si="81"/>
        <v>神器低级材料</v>
      </c>
      <c r="AS432" s="14">
        <f t="shared" si="82"/>
        <v>345</v>
      </c>
      <c r="AT432" s="14" t="str">
        <f t="shared" si="83"/>
        <v>金币</v>
      </c>
      <c r="AU432" s="14">
        <f t="shared" si="84"/>
        <v>1300</v>
      </c>
    </row>
    <row r="433" spans="37:47" ht="16.5" x14ac:dyDescent="0.2">
      <c r="AK433" s="64">
        <v>430</v>
      </c>
      <c r="AL433" s="14">
        <f t="shared" si="75"/>
        <v>23</v>
      </c>
      <c r="AM433" s="14">
        <f t="shared" si="76"/>
        <v>2</v>
      </c>
      <c r="AN433" s="14">
        <f t="shared" si="77"/>
        <v>1606025</v>
      </c>
      <c r="AO433" s="14">
        <f t="shared" si="78"/>
        <v>16</v>
      </c>
      <c r="AP433" s="14" t="str">
        <f t="shared" si="79"/>
        <v>神器5-3</v>
      </c>
      <c r="AQ433" s="14">
        <f t="shared" si="80"/>
        <v>10</v>
      </c>
      <c r="AR433" s="14" t="str">
        <f t="shared" si="81"/>
        <v>神器低级材料</v>
      </c>
      <c r="AS433" s="14">
        <f t="shared" si="82"/>
        <v>400</v>
      </c>
      <c r="AT433" s="14" t="str">
        <f t="shared" si="83"/>
        <v>金币</v>
      </c>
      <c r="AU433" s="14">
        <f t="shared" si="84"/>
        <v>1200</v>
      </c>
    </row>
    <row r="434" spans="37:47" ht="16.5" x14ac:dyDescent="0.2">
      <c r="AK434" s="64">
        <v>431</v>
      </c>
      <c r="AL434" s="14">
        <f t="shared" si="75"/>
        <v>23</v>
      </c>
      <c r="AM434" s="14">
        <f t="shared" si="76"/>
        <v>2</v>
      </c>
      <c r="AN434" s="14">
        <f t="shared" si="77"/>
        <v>1606025</v>
      </c>
      <c r="AO434" s="14">
        <f t="shared" si="78"/>
        <v>17</v>
      </c>
      <c r="AP434" s="14" t="str">
        <f t="shared" si="79"/>
        <v>神器5-3</v>
      </c>
      <c r="AQ434" s="14">
        <f t="shared" si="80"/>
        <v>10</v>
      </c>
      <c r="AR434" s="14" t="str">
        <f t="shared" si="81"/>
        <v>神器低级材料</v>
      </c>
      <c r="AS434" s="14">
        <f t="shared" si="82"/>
        <v>460</v>
      </c>
      <c r="AT434" s="14" t="str">
        <f t="shared" si="83"/>
        <v>金币</v>
      </c>
      <c r="AU434" s="14">
        <f t="shared" si="84"/>
        <v>1300</v>
      </c>
    </row>
    <row r="435" spans="37:47" ht="16.5" x14ac:dyDescent="0.2">
      <c r="AK435" s="64">
        <v>432</v>
      </c>
      <c r="AL435" s="14">
        <f t="shared" si="75"/>
        <v>23</v>
      </c>
      <c r="AM435" s="14">
        <f t="shared" si="76"/>
        <v>2</v>
      </c>
      <c r="AN435" s="14">
        <f t="shared" si="77"/>
        <v>1606025</v>
      </c>
      <c r="AO435" s="14">
        <f t="shared" si="78"/>
        <v>18</v>
      </c>
      <c r="AP435" s="14" t="str">
        <f t="shared" si="79"/>
        <v>神器5-3</v>
      </c>
      <c r="AQ435" s="14">
        <f t="shared" si="80"/>
        <v>10</v>
      </c>
      <c r="AR435" s="14" t="str">
        <f t="shared" si="81"/>
        <v>神器低级材料</v>
      </c>
      <c r="AS435" s="14">
        <f t="shared" si="82"/>
        <v>515</v>
      </c>
      <c r="AT435" s="14" t="str">
        <f t="shared" si="83"/>
        <v>金币</v>
      </c>
      <c r="AU435" s="14">
        <f t="shared" si="84"/>
        <v>1400</v>
      </c>
    </row>
    <row r="436" spans="37:47" ht="16.5" x14ac:dyDescent="0.2">
      <c r="AK436" s="64">
        <v>433</v>
      </c>
      <c r="AL436" s="14">
        <f t="shared" si="75"/>
        <v>23</v>
      </c>
      <c r="AM436" s="14">
        <f t="shared" si="76"/>
        <v>2</v>
      </c>
      <c r="AN436" s="14">
        <f t="shared" si="77"/>
        <v>1606025</v>
      </c>
      <c r="AO436" s="14">
        <f t="shared" si="78"/>
        <v>19</v>
      </c>
      <c r="AP436" s="14" t="str">
        <f t="shared" si="79"/>
        <v>神器5-3</v>
      </c>
      <c r="AQ436" s="14">
        <f t="shared" si="80"/>
        <v>15</v>
      </c>
      <c r="AR436" s="14" t="str">
        <f t="shared" si="81"/>
        <v>神器低级材料</v>
      </c>
      <c r="AS436" s="14">
        <f t="shared" si="82"/>
        <v>575</v>
      </c>
      <c r="AT436" s="14" t="str">
        <f t="shared" si="83"/>
        <v>金币</v>
      </c>
      <c r="AU436" s="14">
        <f t="shared" si="84"/>
        <v>1500</v>
      </c>
    </row>
    <row r="437" spans="37:47" ht="16.5" x14ac:dyDescent="0.2">
      <c r="AK437" s="64">
        <v>434</v>
      </c>
      <c r="AL437" s="14">
        <f t="shared" si="75"/>
        <v>23</v>
      </c>
      <c r="AM437" s="14">
        <f t="shared" si="76"/>
        <v>2</v>
      </c>
      <c r="AN437" s="14">
        <f t="shared" si="77"/>
        <v>1606025</v>
      </c>
      <c r="AO437" s="14">
        <f t="shared" si="78"/>
        <v>20</v>
      </c>
      <c r="AP437" s="14" t="str">
        <f t="shared" si="79"/>
        <v>神器5-3</v>
      </c>
      <c r="AQ437" s="14">
        <f t="shared" si="80"/>
        <v>15</v>
      </c>
      <c r="AR437" s="14" t="str">
        <f t="shared" si="81"/>
        <v>神器低级材料</v>
      </c>
      <c r="AS437" s="14">
        <f t="shared" si="82"/>
        <v>630</v>
      </c>
      <c r="AT437" s="14" t="str">
        <f t="shared" si="83"/>
        <v>金币</v>
      </c>
      <c r="AU437" s="14">
        <f t="shared" si="84"/>
        <v>1700</v>
      </c>
    </row>
    <row r="438" spans="37:47" ht="16.5" x14ac:dyDescent="0.2">
      <c r="AK438" s="64">
        <v>435</v>
      </c>
      <c r="AL438" s="14">
        <f t="shared" si="75"/>
        <v>23</v>
      </c>
      <c r="AM438" s="14">
        <f t="shared" si="76"/>
        <v>2</v>
      </c>
      <c r="AN438" s="14">
        <f t="shared" si="77"/>
        <v>1606025</v>
      </c>
      <c r="AO438" s="14">
        <f t="shared" si="78"/>
        <v>21</v>
      </c>
      <c r="AP438" s="14" t="str">
        <f t="shared" si="79"/>
        <v>神器5-3</v>
      </c>
      <c r="AQ438" s="14">
        <f t="shared" si="80"/>
        <v>15</v>
      </c>
      <c r="AR438" s="14" t="str">
        <f t="shared" si="81"/>
        <v>神器低级材料</v>
      </c>
      <c r="AS438" s="14">
        <f t="shared" si="82"/>
        <v>690</v>
      </c>
      <c r="AT438" s="14" t="str">
        <f t="shared" si="83"/>
        <v>金币</v>
      </c>
      <c r="AU438" s="14">
        <f t="shared" si="84"/>
        <v>2200</v>
      </c>
    </row>
    <row r="439" spans="37:47" ht="16.5" x14ac:dyDescent="0.2">
      <c r="AK439" s="64">
        <v>436</v>
      </c>
      <c r="AL439" s="14">
        <f t="shared" si="75"/>
        <v>24</v>
      </c>
      <c r="AM439" s="14">
        <f t="shared" si="76"/>
        <v>2</v>
      </c>
      <c r="AN439" s="14">
        <f t="shared" si="77"/>
        <v>1606026</v>
      </c>
      <c r="AO439" s="14">
        <f t="shared" si="78"/>
        <v>1</v>
      </c>
      <c r="AP439" s="14" t="str">
        <f t="shared" si="79"/>
        <v>神器5-4</v>
      </c>
      <c r="AQ439" s="14">
        <f t="shared" si="80"/>
        <v>1</v>
      </c>
      <c r="AR439" s="14" t="str">
        <f t="shared" si="81"/>
        <v/>
      </c>
      <c r="AS439" s="14" t="str">
        <f t="shared" si="82"/>
        <v/>
      </c>
      <c r="AT439" s="14" t="str">
        <f t="shared" si="83"/>
        <v/>
      </c>
      <c r="AU439" s="14" t="str">
        <f t="shared" si="84"/>
        <v/>
      </c>
    </row>
    <row r="440" spans="37:47" ht="16.5" x14ac:dyDescent="0.2">
      <c r="AK440" s="64">
        <v>437</v>
      </c>
      <c r="AL440" s="14">
        <f t="shared" si="75"/>
        <v>24</v>
      </c>
      <c r="AM440" s="14">
        <f t="shared" si="76"/>
        <v>2</v>
      </c>
      <c r="AN440" s="14">
        <f t="shared" si="77"/>
        <v>1606026</v>
      </c>
      <c r="AO440" s="14">
        <f t="shared" si="78"/>
        <v>2</v>
      </c>
      <c r="AP440" s="14" t="str">
        <f t="shared" si="79"/>
        <v>神器5-4</v>
      </c>
      <c r="AQ440" s="14">
        <f t="shared" si="80"/>
        <v>1</v>
      </c>
      <c r="AR440" s="14" t="str">
        <f t="shared" si="81"/>
        <v>神器低级材料</v>
      </c>
      <c r="AS440" s="14">
        <f t="shared" si="82"/>
        <v>5</v>
      </c>
      <c r="AT440" s="14" t="str">
        <f t="shared" si="83"/>
        <v>金币</v>
      </c>
      <c r="AU440" s="14">
        <f t="shared" si="84"/>
        <v>255</v>
      </c>
    </row>
    <row r="441" spans="37:47" ht="16.5" x14ac:dyDescent="0.2">
      <c r="AK441" s="64">
        <v>438</v>
      </c>
      <c r="AL441" s="14">
        <f t="shared" si="75"/>
        <v>24</v>
      </c>
      <c r="AM441" s="14">
        <f t="shared" si="76"/>
        <v>2</v>
      </c>
      <c r="AN441" s="14">
        <f t="shared" si="77"/>
        <v>1606026</v>
      </c>
      <c r="AO441" s="14">
        <f t="shared" si="78"/>
        <v>3</v>
      </c>
      <c r="AP441" s="14" t="str">
        <f t="shared" si="79"/>
        <v>神器5-4</v>
      </c>
      <c r="AQ441" s="14">
        <f t="shared" si="80"/>
        <v>1</v>
      </c>
      <c r="AR441" s="14" t="str">
        <f t="shared" si="81"/>
        <v>神器低级材料</v>
      </c>
      <c r="AS441" s="14">
        <f t="shared" si="82"/>
        <v>50</v>
      </c>
      <c r="AT441" s="14" t="str">
        <f t="shared" si="83"/>
        <v>金币</v>
      </c>
      <c r="AU441" s="14">
        <f t="shared" si="84"/>
        <v>340</v>
      </c>
    </row>
    <row r="442" spans="37:47" ht="16.5" x14ac:dyDescent="0.2">
      <c r="AK442" s="64">
        <v>439</v>
      </c>
      <c r="AL442" s="14">
        <f t="shared" si="75"/>
        <v>24</v>
      </c>
      <c r="AM442" s="14">
        <f t="shared" si="76"/>
        <v>2</v>
      </c>
      <c r="AN442" s="14">
        <f t="shared" si="77"/>
        <v>1606026</v>
      </c>
      <c r="AO442" s="14">
        <f t="shared" si="78"/>
        <v>4</v>
      </c>
      <c r="AP442" s="14" t="str">
        <f t="shared" si="79"/>
        <v>神器5-4</v>
      </c>
      <c r="AQ442" s="14">
        <f t="shared" si="80"/>
        <v>2</v>
      </c>
      <c r="AR442" s="14" t="str">
        <f t="shared" si="81"/>
        <v>神器低级材料</v>
      </c>
      <c r="AS442" s="14">
        <f t="shared" si="82"/>
        <v>80</v>
      </c>
      <c r="AT442" s="14" t="str">
        <f t="shared" si="83"/>
        <v>金币</v>
      </c>
      <c r="AU442" s="14">
        <f t="shared" si="84"/>
        <v>420</v>
      </c>
    </row>
    <row r="443" spans="37:47" ht="16.5" x14ac:dyDescent="0.2">
      <c r="AK443" s="64">
        <v>440</v>
      </c>
      <c r="AL443" s="14">
        <f t="shared" si="75"/>
        <v>24</v>
      </c>
      <c r="AM443" s="14">
        <f t="shared" si="76"/>
        <v>2</v>
      </c>
      <c r="AN443" s="14">
        <f t="shared" si="77"/>
        <v>1606026</v>
      </c>
      <c r="AO443" s="14">
        <f t="shared" si="78"/>
        <v>5</v>
      </c>
      <c r="AP443" s="14" t="str">
        <f t="shared" si="79"/>
        <v>神器5-4</v>
      </c>
      <c r="AQ443" s="14">
        <f t="shared" si="80"/>
        <v>2</v>
      </c>
      <c r="AR443" s="14" t="str">
        <f t="shared" si="81"/>
        <v>神器低级材料</v>
      </c>
      <c r="AS443" s="14">
        <f t="shared" si="82"/>
        <v>75</v>
      </c>
      <c r="AT443" s="14" t="str">
        <f t="shared" si="83"/>
        <v>金币</v>
      </c>
      <c r="AU443" s="14">
        <f t="shared" si="84"/>
        <v>510</v>
      </c>
    </row>
    <row r="444" spans="37:47" ht="16.5" x14ac:dyDescent="0.2">
      <c r="AK444" s="64">
        <v>441</v>
      </c>
      <c r="AL444" s="14">
        <f t="shared" si="75"/>
        <v>24</v>
      </c>
      <c r="AM444" s="14">
        <f t="shared" si="76"/>
        <v>2</v>
      </c>
      <c r="AN444" s="14">
        <f t="shared" si="77"/>
        <v>1606026</v>
      </c>
      <c r="AO444" s="14">
        <f t="shared" si="78"/>
        <v>6</v>
      </c>
      <c r="AP444" s="14" t="str">
        <f t="shared" si="79"/>
        <v>神器5-4</v>
      </c>
      <c r="AQ444" s="14">
        <f t="shared" si="80"/>
        <v>2</v>
      </c>
      <c r="AR444" s="14" t="str">
        <f t="shared" si="81"/>
        <v>神器低级材料</v>
      </c>
      <c r="AS444" s="14">
        <f t="shared" si="82"/>
        <v>110</v>
      </c>
      <c r="AT444" s="14" t="str">
        <f t="shared" si="83"/>
        <v>金币</v>
      </c>
      <c r="AU444" s="14">
        <f t="shared" si="84"/>
        <v>680</v>
      </c>
    </row>
    <row r="445" spans="37:47" ht="16.5" x14ac:dyDescent="0.2">
      <c r="AK445" s="64">
        <v>442</v>
      </c>
      <c r="AL445" s="14">
        <f t="shared" si="75"/>
        <v>24</v>
      </c>
      <c r="AM445" s="14">
        <f t="shared" si="76"/>
        <v>2</v>
      </c>
      <c r="AN445" s="14">
        <f t="shared" si="77"/>
        <v>1606026</v>
      </c>
      <c r="AO445" s="14">
        <f t="shared" si="78"/>
        <v>7</v>
      </c>
      <c r="AP445" s="14" t="str">
        <f t="shared" si="79"/>
        <v>神器5-4</v>
      </c>
      <c r="AQ445" s="14">
        <f t="shared" si="80"/>
        <v>3</v>
      </c>
      <c r="AR445" s="14" t="str">
        <f t="shared" si="81"/>
        <v>神器低级材料</v>
      </c>
      <c r="AS445" s="14">
        <f t="shared" si="82"/>
        <v>120</v>
      </c>
      <c r="AT445" s="14" t="str">
        <f t="shared" si="83"/>
        <v>金币</v>
      </c>
      <c r="AU445" s="14">
        <f t="shared" si="84"/>
        <v>780</v>
      </c>
    </row>
    <row r="446" spans="37:47" ht="16.5" x14ac:dyDescent="0.2">
      <c r="AK446" s="64">
        <v>443</v>
      </c>
      <c r="AL446" s="14">
        <f t="shared" si="75"/>
        <v>24</v>
      </c>
      <c r="AM446" s="14">
        <f t="shared" si="76"/>
        <v>2</v>
      </c>
      <c r="AN446" s="14">
        <f t="shared" si="77"/>
        <v>1606026</v>
      </c>
      <c r="AO446" s="14">
        <f t="shared" si="78"/>
        <v>8</v>
      </c>
      <c r="AP446" s="14" t="str">
        <f t="shared" si="79"/>
        <v>神器5-4</v>
      </c>
      <c r="AQ446" s="14">
        <f t="shared" si="80"/>
        <v>3</v>
      </c>
      <c r="AR446" s="14" t="str">
        <f t="shared" si="81"/>
        <v>神器低级材料</v>
      </c>
      <c r="AS446" s="14">
        <f t="shared" si="82"/>
        <v>135</v>
      </c>
      <c r="AT446" s="14" t="str">
        <f t="shared" si="83"/>
        <v>金币</v>
      </c>
      <c r="AU446" s="14">
        <f t="shared" si="84"/>
        <v>880</v>
      </c>
    </row>
    <row r="447" spans="37:47" ht="16.5" x14ac:dyDescent="0.2">
      <c r="AK447" s="64">
        <v>444</v>
      </c>
      <c r="AL447" s="14">
        <f t="shared" si="75"/>
        <v>24</v>
      </c>
      <c r="AM447" s="14">
        <f t="shared" si="76"/>
        <v>2</v>
      </c>
      <c r="AN447" s="14">
        <f t="shared" si="77"/>
        <v>1606026</v>
      </c>
      <c r="AO447" s="14">
        <f t="shared" si="78"/>
        <v>9</v>
      </c>
      <c r="AP447" s="14" t="str">
        <f t="shared" si="79"/>
        <v>神器5-4</v>
      </c>
      <c r="AQ447" s="14">
        <f t="shared" si="80"/>
        <v>3</v>
      </c>
      <c r="AR447" s="14" t="str">
        <f t="shared" si="81"/>
        <v>神器低级材料</v>
      </c>
      <c r="AS447" s="14">
        <f t="shared" si="82"/>
        <v>160</v>
      </c>
      <c r="AT447" s="14" t="str">
        <f t="shared" si="83"/>
        <v>金币</v>
      </c>
      <c r="AU447" s="14">
        <f t="shared" si="84"/>
        <v>980</v>
      </c>
    </row>
    <row r="448" spans="37:47" ht="16.5" x14ac:dyDescent="0.2">
      <c r="AK448" s="64">
        <v>445</v>
      </c>
      <c r="AL448" s="14">
        <f t="shared" si="75"/>
        <v>24</v>
      </c>
      <c r="AM448" s="14">
        <f t="shared" si="76"/>
        <v>2</v>
      </c>
      <c r="AN448" s="14">
        <f t="shared" si="77"/>
        <v>1606026</v>
      </c>
      <c r="AO448" s="14">
        <f t="shared" si="78"/>
        <v>10</v>
      </c>
      <c r="AP448" s="14" t="str">
        <f t="shared" si="79"/>
        <v>神器5-4</v>
      </c>
      <c r="AQ448" s="14">
        <f t="shared" si="80"/>
        <v>5</v>
      </c>
      <c r="AR448" s="14" t="str">
        <f t="shared" si="81"/>
        <v>神器低级材料</v>
      </c>
      <c r="AS448" s="14">
        <f t="shared" si="82"/>
        <v>205</v>
      </c>
      <c r="AT448" s="14" t="str">
        <f t="shared" si="83"/>
        <v>金币</v>
      </c>
      <c r="AU448" s="14">
        <f t="shared" si="84"/>
        <v>1150</v>
      </c>
    </row>
    <row r="449" spans="37:47" ht="16.5" x14ac:dyDescent="0.2">
      <c r="AK449" s="64">
        <v>446</v>
      </c>
      <c r="AL449" s="14">
        <f t="shared" si="75"/>
        <v>24</v>
      </c>
      <c r="AM449" s="14">
        <f t="shared" si="76"/>
        <v>2</v>
      </c>
      <c r="AN449" s="14">
        <f t="shared" si="77"/>
        <v>1606026</v>
      </c>
      <c r="AO449" s="14">
        <f t="shared" si="78"/>
        <v>11</v>
      </c>
      <c r="AP449" s="14" t="str">
        <f t="shared" si="79"/>
        <v>神器5-4</v>
      </c>
      <c r="AQ449" s="14">
        <f t="shared" si="80"/>
        <v>5</v>
      </c>
      <c r="AR449" s="14" t="str">
        <f t="shared" si="81"/>
        <v>神器低级材料</v>
      </c>
      <c r="AS449" s="14">
        <f t="shared" si="82"/>
        <v>245</v>
      </c>
      <c r="AT449" s="14" t="str">
        <f t="shared" si="83"/>
        <v>金币</v>
      </c>
      <c r="AU449" s="14">
        <f t="shared" si="84"/>
        <v>750</v>
      </c>
    </row>
    <row r="450" spans="37:47" ht="16.5" x14ac:dyDescent="0.2">
      <c r="AK450" s="64">
        <v>447</v>
      </c>
      <c r="AL450" s="14">
        <f t="shared" si="75"/>
        <v>24</v>
      </c>
      <c r="AM450" s="14">
        <f t="shared" si="76"/>
        <v>2</v>
      </c>
      <c r="AN450" s="14">
        <f t="shared" si="77"/>
        <v>1606026</v>
      </c>
      <c r="AO450" s="14">
        <f t="shared" si="78"/>
        <v>12</v>
      </c>
      <c r="AP450" s="14" t="str">
        <f t="shared" si="79"/>
        <v>神器5-4</v>
      </c>
      <c r="AQ450" s="14">
        <f t="shared" si="80"/>
        <v>6</v>
      </c>
      <c r="AR450" s="14" t="str">
        <f t="shared" si="81"/>
        <v>神器低级材料</v>
      </c>
      <c r="AS450" s="14">
        <f t="shared" si="82"/>
        <v>280</v>
      </c>
      <c r="AT450" s="14" t="str">
        <f t="shared" si="83"/>
        <v>金币</v>
      </c>
      <c r="AU450" s="14">
        <f t="shared" si="84"/>
        <v>900</v>
      </c>
    </row>
    <row r="451" spans="37:47" ht="16.5" x14ac:dyDescent="0.2">
      <c r="AK451" s="64">
        <v>448</v>
      </c>
      <c r="AL451" s="14">
        <f t="shared" si="75"/>
        <v>24</v>
      </c>
      <c r="AM451" s="14">
        <f t="shared" si="76"/>
        <v>2</v>
      </c>
      <c r="AN451" s="14">
        <f t="shared" si="77"/>
        <v>1606026</v>
      </c>
      <c r="AO451" s="14">
        <f t="shared" si="78"/>
        <v>13</v>
      </c>
      <c r="AP451" s="14" t="str">
        <f t="shared" si="79"/>
        <v>神器5-4</v>
      </c>
      <c r="AQ451" s="14">
        <f t="shared" si="80"/>
        <v>7</v>
      </c>
      <c r="AR451" s="14" t="str">
        <f t="shared" si="81"/>
        <v>神器低级材料</v>
      </c>
      <c r="AS451" s="14">
        <f t="shared" si="82"/>
        <v>250</v>
      </c>
      <c r="AT451" s="14" t="str">
        <f t="shared" si="83"/>
        <v>金币</v>
      </c>
      <c r="AU451" s="14">
        <f t="shared" si="84"/>
        <v>1050</v>
      </c>
    </row>
    <row r="452" spans="37:47" ht="16.5" x14ac:dyDescent="0.2">
      <c r="AK452" s="64">
        <v>449</v>
      </c>
      <c r="AL452" s="14">
        <f t="shared" si="75"/>
        <v>24</v>
      </c>
      <c r="AM452" s="14">
        <f t="shared" si="76"/>
        <v>2</v>
      </c>
      <c r="AN452" s="14">
        <f t="shared" si="77"/>
        <v>1606026</v>
      </c>
      <c r="AO452" s="14">
        <f t="shared" si="78"/>
        <v>14</v>
      </c>
      <c r="AP452" s="14" t="str">
        <f t="shared" si="79"/>
        <v>神器5-4</v>
      </c>
      <c r="AQ452" s="14">
        <f t="shared" si="80"/>
        <v>7</v>
      </c>
      <c r="AR452" s="14" t="str">
        <f t="shared" si="81"/>
        <v>神器低级材料</v>
      </c>
      <c r="AS452" s="14">
        <f t="shared" si="82"/>
        <v>285</v>
      </c>
      <c r="AT452" s="14" t="str">
        <f t="shared" si="83"/>
        <v>金币</v>
      </c>
      <c r="AU452" s="14">
        <f t="shared" si="84"/>
        <v>1150</v>
      </c>
    </row>
    <row r="453" spans="37:47" ht="16.5" x14ac:dyDescent="0.2">
      <c r="AK453" s="64">
        <v>450</v>
      </c>
      <c r="AL453" s="14">
        <f t="shared" ref="AL453:AL516" si="85">MATCH(AK453-1,$AH$4:$AH$46,1)</f>
        <v>24</v>
      </c>
      <c r="AM453" s="14">
        <f t="shared" ref="AM453:AM516" si="86">INDEX($AF$5:$AF$46,AL453)</f>
        <v>2</v>
      </c>
      <c r="AN453" s="14">
        <f t="shared" ref="AN453:AN516" si="87">INDEX($AD$5:$AD$46,AL453)</f>
        <v>1606026</v>
      </c>
      <c r="AO453" s="14">
        <f t="shared" ref="AO453:AO516" si="88">AK453-INDEX($AH$4:$AH$46,AL453)</f>
        <v>15</v>
      </c>
      <c r="AP453" s="14" t="str">
        <f t="shared" ref="AP453:AP516" si="89">INDEX($AE$5:$AE$46,AL453)</f>
        <v>神器5-4</v>
      </c>
      <c r="AQ453" s="14">
        <f t="shared" ref="AQ453:AQ516" si="90">INDEX($Q$4:$Q$24,AO453)</f>
        <v>7</v>
      </c>
      <c r="AR453" s="14" t="str">
        <f t="shared" ref="AR453:AR516" si="91">IF(AO453=1,"","神器低级材料")</f>
        <v>神器低级材料</v>
      </c>
      <c r="AS453" s="14">
        <f t="shared" ref="AS453:AS516" si="92">IF(AO453=1,"",INDEX($W$4:$Z$24,AO453,AM453))</f>
        <v>345</v>
      </c>
      <c r="AT453" s="14" t="str">
        <f t="shared" ref="AT453:AT516" si="93">IF(AO453=1,"","金币")</f>
        <v>金币</v>
      </c>
      <c r="AU453" s="14">
        <f t="shared" ref="AU453:AU516" si="94">IF(AO453=1,"",INDEX($F$14:$I$34,AO453,AM453))</f>
        <v>1300</v>
      </c>
    </row>
    <row r="454" spans="37:47" ht="16.5" x14ac:dyDescent="0.2">
      <c r="AK454" s="64">
        <v>451</v>
      </c>
      <c r="AL454" s="14">
        <f t="shared" si="85"/>
        <v>24</v>
      </c>
      <c r="AM454" s="14">
        <f t="shared" si="86"/>
        <v>2</v>
      </c>
      <c r="AN454" s="14">
        <f t="shared" si="87"/>
        <v>1606026</v>
      </c>
      <c r="AO454" s="14">
        <f t="shared" si="88"/>
        <v>16</v>
      </c>
      <c r="AP454" s="14" t="str">
        <f t="shared" si="89"/>
        <v>神器5-4</v>
      </c>
      <c r="AQ454" s="14">
        <f t="shared" si="90"/>
        <v>10</v>
      </c>
      <c r="AR454" s="14" t="str">
        <f t="shared" si="91"/>
        <v>神器低级材料</v>
      </c>
      <c r="AS454" s="14">
        <f t="shared" si="92"/>
        <v>400</v>
      </c>
      <c r="AT454" s="14" t="str">
        <f t="shared" si="93"/>
        <v>金币</v>
      </c>
      <c r="AU454" s="14">
        <f t="shared" si="94"/>
        <v>1200</v>
      </c>
    </row>
    <row r="455" spans="37:47" ht="16.5" x14ac:dyDescent="0.2">
      <c r="AK455" s="64">
        <v>452</v>
      </c>
      <c r="AL455" s="14">
        <f t="shared" si="85"/>
        <v>24</v>
      </c>
      <c r="AM455" s="14">
        <f t="shared" si="86"/>
        <v>2</v>
      </c>
      <c r="AN455" s="14">
        <f t="shared" si="87"/>
        <v>1606026</v>
      </c>
      <c r="AO455" s="14">
        <f t="shared" si="88"/>
        <v>17</v>
      </c>
      <c r="AP455" s="14" t="str">
        <f t="shared" si="89"/>
        <v>神器5-4</v>
      </c>
      <c r="AQ455" s="14">
        <f t="shared" si="90"/>
        <v>10</v>
      </c>
      <c r="AR455" s="14" t="str">
        <f t="shared" si="91"/>
        <v>神器低级材料</v>
      </c>
      <c r="AS455" s="14">
        <f t="shared" si="92"/>
        <v>460</v>
      </c>
      <c r="AT455" s="14" t="str">
        <f t="shared" si="93"/>
        <v>金币</v>
      </c>
      <c r="AU455" s="14">
        <f t="shared" si="94"/>
        <v>1300</v>
      </c>
    </row>
    <row r="456" spans="37:47" ht="16.5" x14ac:dyDescent="0.2">
      <c r="AK456" s="64">
        <v>453</v>
      </c>
      <c r="AL456" s="14">
        <f t="shared" si="85"/>
        <v>24</v>
      </c>
      <c r="AM456" s="14">
        <f t="shared" si="86"/>
        <v>2</v>
      </c>
      <c r="AN456" s="14">
        <f t="shared" si="87"/>
        <v>1606026</v>
      </c>
      <c r="AO456" s="14">
        <f t="shared" si="88"/>
        <v>18</v>
      </c>
      <c r="AP456" s="14" t="str">
        <f t="shared" si="89"/>
        <v>神器5-4</v>
      </c>
      <c r="AQ456" s="14">
        <f t="shared" si="90"/>
        <v>10</v>
      </c>
      <c r="AR456" s="14" t="str">
        <f t="shared" si="91"/>
        <v>神器低级材料</v>
      </c>
      <c r="AS456" s="14">
        <f t="shared" si="92"/>
        <v>515</v>
      </c>
      <c r="AT456" s="14" t="str">
        <f t="shared" si="93"/>
        <v>金币</v>
      </c>
      <c r="AU456" s="14">
        <f t="shared" si="94"/>
        <v>1400</v>
      </c>
    </row>
    <row r="457" spans="37:47" ht="16.5" x14ac:dyDescent="0.2">
      <c r="AK457" s="64">
        <v>454</v>
      </c>
      <c r="AL457" s="14">
        <f t="shared" si="85"/>
        <v>24</v>
      </c>
      <c r="AM457" s="14">
        <f t="shared" si="86"/>
        <v>2</v>
      </c>
      <c r="AN457" s="14">
        <f t="shared" si="87"/>
        <v>1606026</v>
      </c>
      <c r="AO457" s="14">
        <f t="shared" si="88"/>
        <v>19</v>
      </c>
      <c r="AP457" s="14" t="str">
        <f t="shared" si="89"/>
        <v>神器5-4</v>
      </c>
      <c r="AQ457" s="14">
        <f t="shared" si="90"/>
        <v>15</v>
      </c>
      <c r="AR457" s="14" t="str">
        <f t="shared" si="91"/>
        <v>神器低级材料</v>
      </c>
      <c r="AS457" s="14">
        <f t="shared" si="92"/>
        <v>575</v>
      </c>
      <c r="AT457" s="14" t="str">
        <f t="shared" si="93"/>
        <v>金币</v>
      </c>
      <c r="AU457" s="14">
        <f t="shared" si="94"/>
        <v>1500</v>
      </c>
    </row>
    <row r="458" spans="37:47" ht="16.5" x14ac:dyDescent="0.2">
      <c r="AK458" s="64">
        <v>455</v>
      </c>
      <c r="AL458" s="14">
        <f t="shared" si="85"/>
        <v>24</v>
      </c>
      <c r="AM458" s="14">
        <f t="shared" si="86"/>
        <v>2</v>
      </c>
      <c r="AN458" s="14">
        <f t="shared" si="87"/>
        <v>1606026</v>
      </c>
      <c r="AO458" s="14">
        <f t="shared" si="88"/>
        <v>20</v>
      </c>
      <c r="AP458" s="14" t="str">
        <f t="shared" si="89"/>
        <v>神器5-4</v>
      </c>
      <c r="AQ458" s="14">
        <f t="shared" si="90"/>
        <v>15</v>
      </c>
      <c r="AR458" s="14" t="str">
        <f t="shared" si="91"/>
        <v>神器低级材料</v>
      </c>
      <c r="AS458" s="14">
        <f t="shared" si="92"/>
        <v>630</v>
      </c>
      <c r="AT458" s="14" t="str">
        <f t="shared" si="93"/>
        <v>金币</v>
      </c>
      <c r="AU458" s="14">
        <f t="shared" si="94"/>
        <v>1700</v>
      </c>
    </row>
    <row r="459" spans="37:47" ht="16.5" x14ac:dyDescent="0.2">
      <c r="AK459" s="64">
        <v>456</v>
      </c>
      <c r="AL459" s="14">
        <f t="shared" si="85"/>
        <v>24</v>
      </c>
      <c r="AM459" s="14">
        <f t="shared" si="86"/>
        <v>2</v>
      </c>
      <c r="AN459" s="14">
        <f t="shared" si="87"/>
        <v>1606026</v>
      </c>
      <c r="AO459" s="14">
        <f t="shared" si="88"/>
        <v>21</v>
      </c>
      <c r="AP459" s="14" t="str">
        <f t="shared" si="89"/>
        <v>神器5-4</v>
      </c>
      <c r="AQ459" s="14">
        <f t="shared" si="90"/>
        <v>15</v>
      </c>
      <c r="AR459" s="14" t="str">
        <f t="shared" si="91"/>
        <v>神器低级材料</v>
      </c>
      <c r="AS459" s="14">
        <f t="shared" si="92"/>
        <v>690</v>
      </c>
      <c r="AT459" s="14" t="str">
        <f t="shared" si="93"/>
        <v>金币</v>
      </c>
      <c r="AU459" s="14">
        <f t="shared" si="94"/>
        <v>2200</v>
      </c>
    </row>
    <row r="460" spans="37:47" ht="16.5" x14ac:dyDescent="0.2">
      <c r="AK460" s="64">
        <v>457</v>
      </c>
      <c r="AL460" s="14">
        <f t="shared" si="85"/>
        <v>25</v>
      </c>
      <c r="AM460" s="14">
        <f t="shared" si="86"/>
        <v>2</v>
      </c>
      <c r="AN460" s="14">
        <f t="shared" si="87"/>
        <v>1606027</v>
      </c>
      <c r="AO460" s="14">
        <f t="shared" si="88"/>
        <v>1</v>
      </c>
      <c r="AP460" s="14" t="str">
        <f t="shared" si="89"/>
        <v>神器5-5</v>
      </c>
      <c r="AQ460" s="14">
        <f t="shared" si="90"/>
        <v>1</v>
      </c>
      <c r="AR460" s="14" t="str">
        <f t="shared" si="91"/>
        <v/>
      </c>
      <c r="AS460" s="14" t="str">
        <f t="shared" si="92"/>
        <v/>
      </c>
      <c r="AT460" s="14" t="str">
        <f t="shared" si="93"/>
        <v/>
      </c>
      <c r="AU460" s="14" t="str">
        <f t="shared" si="94"/>
        <v/>
      </c>
    </row>
    <row r="461" spans="37:47" ht="16.5" x14ac:dyDescent="0.2">
      <c r="AK461" s="64">
        <v>458</v>
      </c>
      <c r="AL461" s="14">
        <f t="shared" si="85"/>
        <v>25</v>
      </c>
      <c r="AM461" s="14">
        <f t="shared" si="86"/>
        <v>2</v>
      </c>
      <c r="AN461" s="14">
        <f t="shared" si="87"/>
        <v>1606027</v>
      </c>
      <c r="AO461" s="14">
        <f t="shared" si="88"/>
        <v>2</v>
      </c>
      <c r="AP461" s="14" t="str">
        <f t="shared" si="89"/>
        <v>神器5-5</v>
      </c>
      <c r="AQ461" s="14">
        <f t="shared" si="90"/>
        <v>1</v>
      </c>
      <c r="AR461" s="14" t="str">
        <f t="shared" si="91"/>
        <v>神器低级材料</v>
      </c>
      <c r="AS461" s="14">
        <f t="shared" si="92"/>
        <v>5</v>
      </c>
      <c r="AT461" s="14" t="str">
        <f t="shared" si="93"/>
        <v>金币</v>
      </c>
      <c r="AU461" s="14">
        <f t="shared" si="94"/>
        <v>255</v>
      </c>
    </row>
    <row r="462" spans="37:47" ht="16.5" x14ac:dyDescent="0.2">
      <c r="AK462" s="64">
        <v>459</v>
      </c>
      <c r="AL462" s="14">
        <f t="shared" si="85"/>
        <v>25</v>
      </c>
      <c r="AM462" s="14">
        <f t="shared" si="86"/>
        <v>2</v>
      </c>
      <c r="AN462" s="14">
        <f t="shared" si="87"/>
        <v>1606027</v>
      </c>
      <c r="AO462" s="14">
        <f t="shared" si="88"/>
        <v>3</v>
      </c>
      <c r="AP462" s="14" t="str">
        <f t="shared" si="89"/>
        <v>神器5-5</v>
      </c>
      <c r="AQ462" s="14">
        <f t="shared" si="90"/>
        <v>1</v>
      </c>
      <c r="AR462" s="14" t="str">
        <f t="shared" si="91"/>
        <v>神器低级材料</v>
      </c>
      <c r="AS462" s="14">
        <f t="shared" si="92"/>
        <v>50</v>
      </c>
      <c r="AT462" s="14" t="str">
        <f t="shared" si="93"/>
        <v>金币</v>
      </c>
      <c r="AU462" s="14">
        <f t="shared" si="94"/>
        <v>340</v>
      </c>
    </row>
    <row r="463" spans="37:47" ht="16.5" x14ac:dyDescent="0.2">
      <c r="AK463" s="64">
        <v>460</v>
      </c>
      <c r="AL463" s="14">
        <f t="shared" si="85"/>
        <v>25</v>
      </c>
      <c r="AM463" s="14">
        <f t="shared" si="86"/>
        <v>2</v>
      </c>
      <c r="AN463" s="14">
        <f t="shared" si="87"/>
        <v>1606027</v>
      </c>
      <c r="AO463" s="14">
        <f t="shared" si="88"/>
        <v>4</v>
      </c>
      <c r="AP463" s="14" t="str">
        <f t="shared" si="89"/>
        <v>神器5-5</v>
      </c>
      <c r="AQ463" s="14">
        <f t="shared" si="90"/>
        <v>2</v>
      </c>
      <c r="AR463" s="14" t="str">
        <f t="shared" si="91"/>
        <v>神器低级材料</v>
      </c>
      <c r="AS463" s="14">
        <f t="shared" si="92"/>
        <v>80</v>
      </c>
      <c r="AT463" s="14" t="str">
        <f t="shared" si="93"/>
        <v>金币</v>
      </c>
      <c r="AU463" s="14">
        <f t="shared" si="94"/>
        <v>420</v>
      </c>
    </row>
    <row r="464" spans="37:47" ht="16.5" x14ac:dyDescent="0.2">
      <c r="AK464" s="64">
        <v>461</v>
      </c>
      <c r="AL464" s="14">
        <f t="shared" si="85"/>
        <v>25</v>
      </c>
      <c r="AM464" s="14">
        <f t="shared" si="86"/>
        <v>2</v>
      </c>
      <c r="AN464" s="14">
        <f t="shared" si="87"/>
        <v>1606027</v>
      </c>
      <c r="AO464" s="14">
        <f t="shared" si="88"/>
        <v>5</v>
      </c>
      <c r="AP464" s="14" t="str">
        <f t="shared" si="89"/>
        <v>神器5-5</v>
      </c>
      <c r="AQ464" s="14">
        <f t="shared" si="90"/>
        <v>2</v>
      </c>
      <c r="AR464" s="14" t="str">
        <f t="shared" si="91"/>
        <v>神器低级材料</v>
      </c>
      <c r="AS464" s="14">
        <f t="shared" si="92"/>
        <v>75</v>
      </c>
      <c r="AT464" s="14" t="str">
        <f t="shared" si="93"/>
        <v>金币</v>
      </c>
      <c r="AU464" s="14">
        <f t="shared" si="94"/>
        <v>510</v>
      </c>
    </row>
    <row r="465" spans="37:47" ht="16.5" x14ac:dyDescent="0.2">
      <c r="AK465" s="64">
        <v>462</v>
      </c>
      <c r="AL465" s="14">
        <f t="shared" si="85"/>
        <v>25</v>
      </c>
      <c r="AM465" s="14">
        <f t="shared" si="86"/>
        <v>2</v>
      </c>
      <c r="AN465" s="14">
        <f t="shared" si="87"/>
        <v>1606027</v>
      </c>
      <c r="AO465" s="14">
        <f t="shared" si="88"/>
        <v>6</v>
      </c>
      <c r="AP465" s="14" t="str">
        <f t="shared" si="89"/>
        <v>神器5-5</v>
      </c>
      <c r="AQ465" s="14">
        <f t="shared" si="90"/>
        <v>2</v>
      </c>
      <c r="AR465" s="14" t="str">
        <f t="shared" si="91"/>
        <v>神器低级材料</v>
      </c>
      <c r="AS465" s="14">
        <f t="shared" si="92"/>
        <v>110</v>
      </c>
      <c r="AT465" s="14" t="str">
        <f t="shared" si="93"/>
        <v>金币</v>
      </c>
      <c r="AU465" s="14">
        <f t="shared" si="94"/>
        <v>680</v>
      </c>
    </row>
    <row r="466" spans="37:47" ht="16.5" x14ac:dyDescent="0.2">
      <c r="AK466" s="64">
        <v>463</v>
      </c>
      <c r="AL466" s="14">
        <f t="shared" si="85"/>
        <v>25</v>
      </c>
      <c r="AM466" s="14">
        <f t="shared" si="86"/>
        <v>2</v>
      </c>
      <c r="AN466" s="14">
        <f t="shared" si="87"/>
        <v>1606027</v>
      </c>
      <c r="AO466" s="14">
        <f t="shared" si="88"/>
        <v>7</v>
      </c>
      <c r="AP466" s="14" t="str">
        <f t="shared" si="89"/>
        <v>神器5-5</v>
      </c>
      <c r="AQ466" s="14">
        <f t="shared" si="90"/>
        <v>3</v>
      </c>
      <c r="AR466" s="14" t="str">
        <f t="shared" si="91"/>
        <v>神器低级材料</v>
      </c>
      <c r="AS466" s="14">
        <f t="shared" si="92"/>
        <v>120</v>
      </c>
      <c r="AT466" s="14" t="str">
        <f t="shared" si="93"/>
        <v>金币</v>
      </c>
      <c r="AU466" s="14">
        <f t="shared" si="94"/>
        <v>780</v>
      </c>
    </row>
    <row r="467" spans="37:47" ht="16.5" x14ac:dyDescent="0.2">
      <c r="AK467" s="64">
        <v>464</v>
      </c>
      <c r="AL467" s="14">
        <f t="shared" si="85"/>
        <v>25</v>
      </c>
      <c r="AM467" s="14">
        <f t="shared" si="86"/>
        <v>2</v>
      </c>
      <c r="AN467" s="14">
        <f t="shared" si="87"/>
        <v>1606027</v>
      </c>
      <c r="AO467" s="14">
        <f t="shared" si="88"/>
        <v>8</v>
      </c>
      <c r="AP467" s="14" t="str">
        <f t="shared" si="89"/>
        <v>神器5-5</v>
      </c>
      <c r="AQ467" s="14">
        <f t="shared" si="90"/>
        <v>3</v>
      </c>
      <c r="AR467" s="14" t="str">
        <f t="shared" si="91"/>
        <v>神器低级材料</v>
      </c>
      <c r="AS467" s="14">
        <f t="shared" si="92"/>
        <v>135</v>
      </c>
      <c r="AT467" s="14" t="str">
        <f t="shared" si="93"/>
        <v>金币</v>
      </c>
      <c r="AU467" s="14">
        <f t="shared" si="94"/>
        <v>880</v>
      </c>
    </row>
    <row r="468" spans="37:47" ht="16.5" x14ac:dyDescent="0.2">
      <c r="AK468" s="64">
        <v>465</v>
      </c>
      <c r="AL468" s="14">
        <f t="shared" si="85"/>
        <v>25</v>
      </c>
      <c r="AM468" s="14">
        <f t="shared" si="86"/>
        <v>2</v>
      </c>
      <c r="AN468" s="14">
        <f t="shared" si="87"/>
        <v>1606027</v>
      </c>
      <c r="AO468" s="14">
        <f t="shared" si="88"/>
        <v>9</v>
      </c>
      <c r="AP468" s="14" t="str">
        <f t="shared" si="89"/>
        <v>神器5-5</v>
      </c>
      <c r="AQ468" s="14">
        <f t="shared" si="90"/>
        <v>3</v>
      </c>
      <c r="AR468" s="14" t="str">
        <f t="shared" si="91"/>
        <v>神器低级材料</v>
      </c>
      <c r="AS468" s="14">
        <f t="shared" si="92"/>
        <v>160</v>
      </c>
      <c r="AT468" s="14" t="str">
        <f t="shared" si="93"/>
        <v>金币</v>
      </c>
      <c r="AU468" s="14">
        <f t="shared" si="94"/>
        <v>980</v>
      </c>
    </row>
    <row r="469" spans="37:47" ht="16.5" x14ac:dyDescent="0.2">
      <c r="AK469" s="64">
        <v>466</v>
      </c>
      <c r="AL469" s="14">
        <f t="shared" si="85"/>
        <v>25</v>
      </c>
      <c r="AM469" s="14">
        <f t="shared" si="86"/>
        <v>2</v>
      </c>
      <c r="AN469" s="14">
        <f t="shared" si="87"/>
        <v>1606027</v>
      </c>
      <c r="AO469" s="14">
        <f t="shared" si="88"/>
        <v>10</v>
      </c>
      <c r="AP469" s="14" t="str">
        <f t="shared" si="89"/>
        <v>神器5-5</v>
      </c>
      <c r="AQ469" s="14">
        <f t="shared" si="90"/>
        <v>5</v>
      </c>
      <c r="AR469" s="14" t="str">
        <f t="shared" si="91"/>
        <v>神器低级材料</v>
      </c>
      <c r="AS469" s="14">
        <f t="shared" si="92"/>
        <v>205</v>
      </c>
      <c r="AT469" s="14" t="str">
        <f t="shared" si="93"/>
        <v>金币</v>
      </c>
      <c r="AU469" s="14">
        <f t="shared" si="94"/>
        <v>1150</v>
      </c>
    </row>
    <row r="470" spans="37:47" ht="16.5" x14ac:dyDescent="0.2">
      <c r="AK470" s="64">
        <v>467</v>
      </c>
      <c r="AL470" s="14">
        <f t="shared" si="85"/>
        <v>25</v>
      </c>
      <c r="AM470" s="14">
        <f t="shared" si="86"/>
        <v>2</v>
      </c>
      <c r="AN470" s="14">
        <f t="shared" si="87"/>
        <v>1606027</v>
      </c>
      <c r="AO470" s="14">
        <f t="shared" si="88"/>
        <v>11</v>
      </c>
      <c r="AP470" s="14" t="str">
        <f t="shared" si="89"/>
        <v>神器5-5</v>
      </c>
      <c r="AQ470" s="14">
        <f t="shared" si="90"/>
        <v>5</v>
      </c>
      <c r="AR470" s="14" t="str">
        <f t="shared" si="91"/>
        <v>神器低级材料</v>
      </c>
      <c r="AS470" s="14">
        <f t="shared" si="92"/>
        <v>245</v>
      </c>
      <c r="AT470" s="14" t="str">
        <f t="shared" si="93"/>
        <v>金币</v>
      </c>
      <c r="AU470" s="14">
        <f t="shared" si="94"/>
        <v>750</v>
      </c>
    </row>
    <row r="471" spans="37:47" ht="16.5" x14ac:dyDescent="0.2">
      <c r="AK471" s="64">
        <v>468</v>
      </c>
      <c r="AL471" s="14">
        <f t="shared" si="85"/>
        <v>25</v>
      </c>
      <c r="AM471" s="14">
        <f t="shared" si="86"/>
        <v>2</v>
      </c>
      <c r="AN471" s="14">
        <f t="shared" si="87"/>
        <v>1606027</v>
      </c>
      <c r="AO471" s="14">
        <f t="shared" si="88"/>
        <v>12</v>
      </c>
      <c r="AP471" s="14" t="str">
        <f t="shared" si="89"/>
        <v>神器5-5</v>
      </c>
      <c r="AQ471" s="14">
        <f t="shared" si="90"/>
        <v>6</v>
      </c>
      <c r="AR471" s="14" t="str">
        <f t="shared" si="91"/>
        <v>神器低级材料</v>
      </c>
      <c r="AS471" s="14">
        <f t="shared" si="92"/>
        <v>280</v>
      </c>
      <c r="AT471" s="14" t="str">
        <f t="shared" si="93"/>
        <v>金币</v>
      </c>
      <c r="AU471" s="14">
        <f t="shared" si="94"/>
        <v>900</v>
      </c>
    </row>
    <row r="472" spans="37:47" ht="16.5" x14ac:dyDescent="0.2">
      <c r="AK472" s="64">
        <v>469</v>
      </c>
      <c r="AL472" s="14">
        <f t="shared" si="85"/>
        <v>25</v>
      </c>
      <c r="AM472" s="14">
        <f t="shared" si="86"/>
        <v>2</v>
      </c>
      <c r="AN472" s="14">
        <f t="shared" si="87"/>
        <v>1606027</v>
      </c>
      <c r="AO472" s="14">
        <f t="shared" si="88"/>
        <v>13</v>
      </c>
      <c r="AP472" s="14" t="str">
        <f t="shared" si="89"/>
        <v>神器5-5</v>
      </c>
      <c r="AQ472" s="14">
        <f t="shared" si="90"/>
        <v>7</v>
      </c>
      <c r="AR472" s="14" t="str">
        <f t="shared" si="91"/>
        <v>神器低级材料</v>
      </c>
      <c r="AS472" s="14">
        <f t="shared" si="92"/>
        <v>250</v>
      </c>
      <c r="AT472" s="14" t="str">
        <f t="shared" si="93"/>
        <v>金币</v>
      </c>
      <c r="AU472" s="14">
        <f t="shared" si="94"/>
        <v>1050</v>
      </c>
    </row>
    <row r="473" spans="37:47" ht="16.5" x14ac:dyDescent="0.2">
      <c r="AK473" s="64">
        <v>470</v>
      </c>
      <c r="AL473" s="14">
        <f t="shared" si="85"/>
        <v>25</v>
      </c>
      <c r="AM473" s="14">
        <f t="shared" si="86"/>
        <v>2</v>
      </c>
      <c r="AN473" s="14">
        <f t="shared" si="87"/>
        <v>1606027</v>
      </c>
      <c r="AO473" s="14">
        <f t="shared" si="88"/>
        <v>14</v>
      </c>
      <c r="AP473" s="14" t="str">
        <f t="shared" si="89"/>
        <v>神器5-5</v>
      </c>
      <c r="AQ473" s="14">
        <f t="shared" si="90"/>
        <v>7</v>
      </c>
      <c r="AR473" s="14" t="str">
        <f t="shared" si="91"/>
        <v>神器低级材料</v>
      </c>
      <c r="AS473" s="14">
        <f t="shared" si="92"/>
        <v>285</v>
      </c>
      <c r="AT473" s="14" t="str">
        <f t="shared" si="93"/>
        <v>金币</v>
      </c>
      <c r="AU473" s="14">
        <f t="shared" si="94"/>
        <v>1150</v>
      </c>
    </row>
    <row r="474" spans="37:47" ht="16.5" x14ac:dyDescent="0.2">
      <c r="AK474" s="64">
        <v>471</v>
      </c>
      <c r="AL474" s="14">
        <f t="shared" si="85"/>
        <v>25</v>
      </c>
      <c r="AM474" s="14">
        <f t="shared" si="86"/>
        <v>2</v>
      </c>
      <c r="AN474" s="14">
        <f t="shared" si="87"/>
        <v>1606027</v>
      </c>
      <c r="AO474" s="14">
        <f t="shared" si="88"/>
        <v>15</v>
      </c>
      <c r="AP474" s="14" t="str">
        <f t="shared" si="89"/>
        <v>神器5-5</v>
      </c>
      <c r="AQ474" s="14">
        <f t="shared" si="90"/>
        <v>7</v>
      </c>
      <c r="AR474" s="14" t="str">
        <f t="shared" si="91"/>
        <v>神器低级材料</v>
      </c>
      <c r="AS474" s="14">
        <f t="shared" si="92"/>
        <v>345</v>
      </c>
      <c r="AT474" s="14" t="str">
        <f t="shared" si="93"/>
        <v>金币</v>
      </c>
      <c r="AU474" s="14">
        <f t="shared" si="94"/>
        <v>1300</v>
      </c>
    </row>
    <row r="475" spans="37:47" ht="16.5" x14ac:dyDescent="0.2">
      <c r="AK475" s="64">
        <v>472</v>
      </c>
      <c r="AL475" s="14">
        <f t="shared" si="85"/>
        <v>25</v>
      </c>
      <c r="AM475" s="14">
        <f t="shared" si="86"/>
        <v>2</v>
      </c>
      <c r="AN475" s="14">
        <f t="shared" si="87"/>
        <v>1606027</v>
      </c>
      <c r="AO475" s="14">
        <f t="shared" si="88"/>
        <v>16</v>
      </c>
      <c r="AP475" s="14" t="str">
        <f t="shared" si="89"/>
        <v>神器5-5</v>
      </c>
      <c r="AQ475" s="14">
        <f t="shared" si="90"/>
        <v>10</v>
      </c>
      <c r="AR475" s="14" t="str">
        <f t="shared" si="91"/>
        <v>神器低级材料</v>
      </c>
      <c r="AS475" s="14">
        <f t="shared" si="92"/>
        <v>400</v>
      </c>
      <c r="AT475" s="14" t="str">
        <f t="shared" si="93"/>
        <v>金币</v>
      </c>
      <c r="AU475" s="14">
        <f t="shared" si="94"/>
        <v>1200</v>
      </c>
    </row>
    <row r="476" spans="37:47" ht="16.5" x14ac:dyDescent="0.2">
      <c r="AK476" s="64">
        <v>473</v>
      </c>
      <c r="AL476" s="14">
        <f t="shared" si="85"/>
        <v>25</v>
      </c>
      <c r="AM476" s="14">
        <f t="shared" si="86"/>
        <v>2</v>
      </c>
      <c r="AN476" s="14">
        <f t="shared" si="87"/>
        <v>1606027</v>
      </c>
      <c r="AO476" s="14">
        <f t="shared" si="88"/>
        <v>17</v>
      </c>
      <c r="AP476" s="14" t="str">
        <f t="shared" si="89"/>
        <v>神器5-5</v>
      </c>
      <c r="AQ476" s="14">
        <f t="shared" si="90"/>
        <v>10</v>
      </c>
      <c r="AR476" s="14" t="str">
        <f t="shared" si="91"/>
        <v>神器低级材料</v>
      </c>
      <c r="AS476" s="14">
        <f t="shared" si="92"/>
        <v>460</v>
      </c>
      <c r="AT476" s="14" t="str">
        <f t="shared" si="93"/>
        <v>金币</v>
      </c>
      <c r="AU476" s="14">
        <f t="shared" si="94"/>
        <v>1300</v>
      </c>
    </row>
    <row r="477" spans="37:47" ht="16.5" x14ac:dyDescent="0.2">
      <c r="AK477" s="64">
        <v>474</v>
      </c>
      <c r="AL477" s="14">
        <f t="shared" si="85"/>
        <v>25</v>
      </c>
      <c r="AM477" s="14">
        <f t="shared" si="86"/>
        <v>2</v>
      </c>
      <c r="AN477" s="14">
        <f t="shared" si="87"/>
        <v>1606027</v>
      </c>
      <c r="AO477" s="14">
        <f t="shared" si="88"/>
        <v>18</v>
      </c>
      <c r="AP477" s="14" t="str">
        <f t="shared" si="89"/>
        <v>神器5-5</v>
      </c>
      <c r="AQ477" s="14">
        <f t="shared" si="90"/>
        <v>10</v>
      </c>
      <c r="AR477" s="14" t="str">
        <f t="shared" si="91"/>
        <v>神器低级材料</v>
      </c>
      <c r="AS477" s="14">
        <f t="shared" si="92"/>
        <v>515</v>
      </c>
      <c r="AT477" s="14" t="str">
        <f t="shared" si="93"/>
        <v>金币</v>
      </c>
      <c r="AU477" s="14">
        <f t="shared" si="94"/>
        <v>1400</v>
      </c>
    </row>
    <row r="478" spans="37:47" ht="16.5" x14ac:dyDescent="0.2">
      <c r="AK478" s="64">
        <v>475</v>
      </c>
      <c r="AL478" s="14">
        <f t="shared" si="85"/>
        <v>25</v>
      </c>
      <c r="AM478" s="14">
        <f t="shared" si="86"/>
        <v>2</v>
      </c>
      <c r="AN478" s="14">
        <f t="shared" si="87"/>
        <v>1606027</v>
      </c>
      <c r="AO478" s="14">
        <f t="shared" si="88"/>
        <v>19</v>
      </c>
      <c r="AP478" s="14" t="str">
        <f t="shared" si="89"/>
        <v>神器5-5</v>
      </c>
      <c r="AQ478" s="14">
        <f t="shared" si="90"/>
        <v>15</v>
      </c>
      <c r="AR478" s="14" t="str">
        <f t="shared" si="91"/>
        <v>神器低级材料</v>
      </c>
      <c r="AS478" s="14">
        <f t="shared" si="92"/>
        <v>575</v>
      </c>
      <c r="AT478" s="14" t="str">
        <f t="shared" si="93"/>
        <v>金币</v>
      </c>
      <c r="AU478" s="14">
        <f t="shared" si="94"/>
        <v>1500</v>
      </c>
    </row>
    <row r="479" spans="37:47" ht="16.5" x14ac:dyDescent="0.2">
      <c r="AK479" s="64">
        <v>476</v>
      </c>
      <c r="AL479" s="14">
        <f t="shared" si="85"/>
        <v>25</v>
      </c>
      <c r="AM479" s="14">
        <f t="shared" si="86"/>
        <v>2</v>
      </c>
      <c r="AN479" s="14">
        <f t="shared" si="87"/>
        <v>1606027</v>
      </c>
      <c r="AO479" s="14">
        <f t="shared" si="88"/>
        <v>20</v>
      </c>
      <c r="AP479" s="14" t="str">
        <f t="shared" si="89"/>
        <v>神器5-5</v>
      </c>
      <c r="AQ479" s="14">
        <f t="shared" si="90"/>
        <v>15</v>
      </c>
      <c r="AR479" s="14" t="str">
        <f t="shared" si="91"/>
        <v>神器低级材料</v>
      </c>
      <c r="AS479" s="14">
        <f t="shared" si="92"/>
        <v>630</v>
      </c>
      <c r="AT479" s="14" t="str">
        <f t="shared" si="93"/>
        <v>金币</v>
      </c>
      <c r="AU479" s="14">
        <f t="shared" si="94"/>
        <v>1700</v>
      </c>
    </row>
    <row r="480" spans="37:47" ht="16.5" x14ac:dyDescent="0.2">
      <c r="AK480" s="64">
        <v>477</v>
      </c>
      <c r="AL480" s="14">
        <f t="shared" si="85"/>
        <v>25</v>
      </c>
      <c r="AM480" s="14">
        <f t="shared" si="86"/>
        <v>2</v>
      </c>
      <c r="AN480" s="14">
        <f t="shared" si="87"/>
        <v>1606027</v>
      </c>
      <c r="AO480" s="14">
        <f t="shared" si="88"/>
        <v>21</v>
      </c>
      <c r="AP480" s="14" t="str">
        <f t="shared" si="89"/>
        <v>神器5-5</v>
      </c>
      <c r="AQ480" s="14">
        <f t="shared" si="90"/>
        <v>15</v>
      </c>
      <c r="AR480" s="14" t="str">
        <f t="shared" si="91"/>
        <v>神器低级材料</v>
      </c>
      <c r="AS480" s="14">
        <f t="shared" si="92"/>
        <v>690</v>
      </c>
      <c r="AT480" s="14" t="str">
        <f t="shared" si="93"/>
        <v>金币</v>
      </c>
      <c r="AU480" s="14">
        <f t="shared" si="94"/>
        <v>2200</v>
      </c>
    </row>
    <row r="481" spans="37:47" ht="16.5" x14ac:dyDescent="0.2">
      <c r="AK481" s="64">
        <v>478</v>
      </c>
      <c r="AL481" s="14">
        <f t="shared" si="85"/>
        <v>26</v>
      </c>
      <c r="AM481" s="14">
        <f t="shared" si="86"/>
        <v>3</v>
      </c>
      <c r="AN481" s="14">
        <f t="shared" si="87"/>
        <v>1606028</v>
      </c>
      <c r="AO481" s="14">
        <f t="shared" si="88"/>
        <v>1</v>
      </c>
      <c r="AP481" s="14" t="str">
        <f t="shared" si="89"/>
        <v>神器5-6</v>
      </c>
      <c r="AQ481" s="14">
        <f t="shared" si="90"/>
        <v>1</v>
      </c>
      <c r="AR481" s="14" t="str">
        <f t="shared" si="91"/>
        <v/>
      </c>
      <c r="AS481" s="14" t="str">
        <f t="shared" si="92"/>
        <v/>
      </c>
      <c r="AT481" s="14" t="str">
        <f t="shared" si="93"/>
        <v/>
      </c>
      <c r="AU481" s="14" t="str">
        <f t="shared" si="94"/>
        <v/>
      </c>
    </row>
    <row r="482" spans="37:47" ht="16.5" x14ac:dyDescent="0.2">
      <c r="AK482" s="64">
        <v>479</v>
      </c>
      <c r="AL482" s="14">
        <f t="shared" si="85"/>
        <v>26</v>
      </c>
      <c r="AM482" s="14">
        <f t="shared" si="86"/>
        <v>3</v>
      </c>
      <c r="AN482" s="14">
        <f t="shared" si="87"/>
        <v>1606028</v>
      </c>
      <c r="AO482" s="14">
        <f t="shared" si="88"/>
        <v>2</v>
      </c>
      <c r="AP482" s="14" t="str">
        <f t="shared" si="89"/>
        <v>神器5-6</v>
      </c>
      <c r="AQ482" s="14">
        <f t="shared" si="90"/>
        <v>1</v>
      </c>
      <c r="AR482" s="14" t="str">
        <f t="shared" si="91"/>
        <v>神器低级材料</v>
      </c>
      <c r="AS482" s="14">
        <f t="shared" si="92"/>
        <v>20</v>
      </c>
      <c r="AT482" s="14" t="str">
        <f t="shared" si="93"/>
        <v>金币</v>
      </c>
      <c r="AU482" s="14">
        <f t="shared" si="94"/>
        <v>595</v>
      </c>
    </row>
    <row r="483" spans="37:47" ht="16.5" x14ac:dyDescent="0.2">
      <c r="AK483" s="64">
        <v>480</v>
      </c>
      <c r="AL483" s="14">
        <f t="shared" si="85"/>
        <v>26</v>
      </c>
      <c r="AM483" s="14">
        <f t="shared" si="86"/>
        <v>3</v>
      </c>
      <c r="AN483" s="14">
        <f t="shared" si="87"/>
        <v>1606028</v>
      </c>
      <c r="AO483" s="14">
        <f t="shared" si="88"/>
        <v>3</v>
      </c>
      <c r="AP483" s="14" t="str">
        <f t="shared" si="89"/>
        <v>神器5-6</v>
      </c>
      <c r="AQ483" s="14">
        <f t="shared" si="90"/>
        <v>1</v>
      </c>
      <c r="AR483" s="14" t="str">
        <f t="shared" si="91"/>
        <v>神器低级材料</v>
      </c>
      <c r="AS483" s="14">
        <f t="shared" si="92"/>
        <v>120</v>
      </c>
      <c r="AT483" s="14" t="str">
        <f t="shared" si="93"/>
        <v>金币</v>
      </c>
      <c r="AU483" s="14">
        <f t="shared" si="94"/>
        <v>790</v>
      </c>
    </row>
    <row r="484" spans="37:47" ht="16.5" x14ac:dyDescent="0.2">
      <c r="AK484" s="64">
        <v>481</v>
      </c>
      <c r="AL484" s="14">
        <f t="shared" si="85"/>
        <v>26</v>
      </c>
      <c r="AM484" s="14">
        <f t="shared" si="86"/>
        <v>3</v>
      </c>
      <c r="AN484" s="14">
        <f t="shared" si="87"/>
        <v>1606028</v>
      </c>
      <c r="AO484" s="14">
        <f t="shared" si="88"/>
        <v>4</v>
      </c>
      <c r="AP484" s="14" t="str">
        <f t="shared" si="89"/>
        <v>神器5-6</v>
      </c>
      <c r="AQ484" s="14">
        <f t="shared" si="90"/>
        <v>2</v>
      </c>
      <c r="AR484" s="14" t="str">
        <f t="shared" si="91"/>
        <v>神器低级材料</v>
      </c>
      <c r="AS484" s="14">
        <f t="shared" si="92"/>
        <v>185</v>
      </c>
      <c r="AT484" s="14" t="str">
        <f t="shared" si="93"/>
        <v>金币</v>
      </c>
      <c r="AU484" s="14">
        <f t="shared" si="94"/>
        <v>990</v>
      </c>
    </row>
    <row r="485" spans="37:47" ht="16.5" x14ac:dyDescent="0.2">
      <c r="AK485" s="64">
        <v>482</v>
      </c>
      <c r="AL485" s="14">
        <f t="shared" si="85"/>
        <v>26</v>
      </c>
      <c r="AM485" s="14">
        <f t="shared" si="86"/>
        <v>3</v>
      </c>
      <c r="AN485" s="14">
        <f t="shared" si="87"/>
        <v>1606028</v>
      </c>
      <c r="AO485" s="14">
        <f t="shared" si="88"/>
        <v>5</v>
      </c>
      <c r="AP485" s="14" t="str">
        <f t="shared" si="89"/>
        <v>神器5-6</v>
      </c>
      <c r="AQ485" s="14">
        <f t="shared" si="90"/>
        <v>2</v>
      </c>
      <c r="AR485" s="14" t="str">
        <f t="shared" si="91"/>
        <v>神器低级材料</v>
      </c>
      <c r="AS485" s="14">
        <f t="shared" si="92"/>
        <v>180</v>
      </c>
      <c r="AT485" s="14" t="str">
        <f t="shared" si="93"/>
        <v>金币</v>
      </c>
      <c r="AU485" s="14">
        <f t="shared" si="94"/>
        <v>1190</v>
      </c>
    </row>
    <row r="486" spans="37:47" ht="16.5" x14ac:dyDescent="0.2">
      <c r="AK486" s="64">
        <v>483</v>
      </c>
      <c r="AL486" s="14">
        <f t="shared" si="85"/>
        <v>26</v>
      </c>
      <c r="AM486" s="14">
        <f t="shared" si="86"/>
        <v>3</v>
      </c>
      <c r="AN486" s="14">
        <f t="shared" si="87"/>
        <v>1606028</v>
      </c>
      <c r="AO486" s="14">
        <f t="shared" si="88"/>
        <v>6</v>
      </c>
      <c r="AP486" s="14" t="str">
        <f t="shared" si="89"/>
        <v>神器5-6</v>
      </c>
      <c r="AQ486" s="14">
        <f t="shared" si="90"/>
        <v>2</v>
      </c>
      <c r="AR486" s="14" t="str">
        <f t="shared" si="91"/>
        <v>神器低级材料</v>
      </c>
      <c r="AS486" s="14">
        <f t="shared" si="92"/>
        <v>260</v>
      </c>
      <c r="AT486" s="14" t="str">
        <f t="shared" si="93"/>
        <v>金币</v>
      </c>
      <c r="AU486" s="14">
        <f t="shared" si="94"/>
        <v>1620</v>
      </c>
    </row>
    <row r="487" spans="37:47" ht="16.5" x14ac:dyDescent="0.2">
      <c r="AK487" s="64">
        <v>484</v>
      </c>
      <c r="AL487" s="14">
        <f t="shared" si="85"/>
        <v>26</v>
      </c>
      <c r="AM487" s="14">
        <f t="shared" si="86"/>
        <v>3</v>
      </c>
      <c r="AN487" s="14">
        <f t="shared" si="87"/>
        <v>1606028</v>
      </c>
      <c r="AO487" s="14">
        <f t="shared" si="88"/>
        <v>7</v>
      </c>
      <c r="AP487" s="14" t="str">
        <f t="shared" si="89"/>
        <v>神器5-6</v>
      </c>
      <c r="AQ487" s="14">
        <f t="shared" si="90"/>
        <v>3</v>
      </c>
      <c r="AR487" s="14" t="str">
        <f t="shared" si="91"/>
        <v>神器低级材料</v>
      </c>
      <c r="AS487" s="14">
        <f t="shared" si="92"/>
        <v>280</v>
      </c>
      <c r="AT487" s="14" t="str">
        <f t="shared" si="93"/>
        <v>金币</v>
      </c>
      <c r="AU487" s="14">
        <f t="shared" si="94"/>
        <v>1840</v>
      </c>
    </row>
    <row r="488" spans="37:47" ht="16.5" x14ac:dyDescent="0.2">
      <c r="AK488" s="64">
        <v>485</v>
      </c>
      <c r="AL488" s="14">
        <f t="shared" si="85"/>
        <v>26</v>
      </c>
      <c r="AM488" s="14">
        <f t="shared" si="86"/>
        <v>3</v>
      </c>
      <c r="AN488" s="14">
        <f t="shared" si="87"/>
        <v>1606028</v>
      </c>
      <c r="AO488" s="14">
        <f t="shared" si="88"/>
        <v>8</v>
      </c>
      <c r="AP488" s="14" t="str">
        <f t="shared" si="89"/>
        <v>神器5-6</v>
      </c>
      <c r="AQ488" s="14">
        <f t="shared" si="90"/>
        <v>3</v>
      </c>
      <c r="AR488" s="14" t="str">
        <f t="shared" si="91"/>
        <v>神器低级材料</v>
      </c>
      <c r="AS488" s="14">
        <f t="shared" si="92"/>
        <v>320</v>
      </c>
      <c r="AT488" s="14" t="str">
        <f t="shared" si="93"/>
        <v>金币</v>
      </c>
      <c r="AU488" s="14">
        <f t="shared" si="94"/>
        <v>2080</v>
      </c>
    </row>
    <row r="489" spans="37:47" ht="16.5" x14ac:dyDescent="0.2">
      <c r="AK489" s="64">
        <v>486</v>
      </c>
      <c r="AL489" s="14">
        <f t="shared" si="85"/>
        <v>26</v>
      </c>
      <c r="AM489" s="14">
        <f t="shared" si="86"/>
        <v>3</v>
      </c>
      <c r="AN489" s="14">
        <f t="shared" si="87"/>
        <v>1606028</v>
      </c>
      <c r="AO489" s="14">
        <f t="shared" si="88"/>
        <v>9</v>
      </c>
      <c r="AP489" s="14" t="str">
        <f t="shared" si="89"/>
        <v>神器5-6</v>
      </c>
      <c r="AQ489" s="14">
        <f t="shared" si="90"/>
        <v>3</v>
      </c>
      <c r="AR489" s="14" t="str">
        <f t="shared" si="91"/>
        <v>神器低级材料</v>
      </c>
      <c r="AS489" s="14">
        <f t="shared" si="92"/>
        <v>375</v>
      </c>
      <c r="AT489" s="14" t="str">
        <f t="shared" si="93"/>
        <v>金币</v>
      </c>
      <c r="AU489" s="14">
        <f t="shared" si="94"/>
        <v>2320</v>
      </c>
    </row>
    <row r="490" spans="37:47" ht="16.5" x14ac:dyDescent="0.2">
      <c r="AK490" s="64">
        <v>487</v>
      </c>
      <c r="AL490" s="14">
        <f t="shared" si="85"/>
        <v>26</v>
      </c>
      <c r="AM490" s="14">
        <f t="shared" si="86"/>
        <v>3</v>
      </c>
      <c r="AN490" s="14">
        <f t="shared" si="87"/>
        <v>1606028</v>
      </c>
      <c r="AO490" s="14">
        <f t="shared" si="88"/>
        <v>10</v>
      </c>
      <c r="AP490" s="14" t="str">
        <f t="shared" si="89"/>
        <v>神器5-6</v>
      </c>
      <c r="AQ490" s="14">
        <f t="shared" si="90"/>
        <v>5</v>
      </c>
      <c r="AR490" s="14" t="str">
        <f t="shared" si="91"/>
        <v>神器低级材料</v>
      </c>
      <c r="AS490" s="14">
        <f t="shared" si="92"/>
        <v>485</v>
      </c>
      <c r="AT490" s="14" t="str">
        <f t="shared" si="93"/>
        <v>金币</v>
      </c>
      <c r="AU490" s="14">
        <f t="shared" si="94"/>
        <v>2750</v>
      </c>
    </row>
    <row r="491" spans="37:47" ht="16.5" x14ac:dyDescent="0.2">
      <c r="AK491" s="64">
        <v>488</v>
      </c>
      <c r="AL491" s="14">
        <f t="shared" si="85"/>
        <v>26</v>
      </c>
      <c r="AM491" s="14">
        <f t="shared" si="86"/>
        <v>3</v>
      </c>
      <c r="AN491" s="14">
        <f t="shared" si="87"/>
        <v>1606028</v>
      </c>
      <c r="AO491" s="14">
        <f t="shared" si="88"/>
        <v>11</v>
      </c>
      <c r="AP491" s="14" t="str">
        <f t="shared" si="89"/>
        <v>神器5-6</v>
      </c>
      <c r="AQ491" s="14">
        <f t="shared" si="90"/>
        <v>5</v>
      </c>
      <c r="AR491" s="14" t="str">
        <f t="shared" si="91"/>
        <v>神器低级材料</v>
      </c>
      <c r="AS491" s="14">
        <f t="shared" si="92"/>
        <v>570</v>
      </c>
      <c r="AT491" s="14" t="str">
        <f t="shared" si="93"/>
        <v>金币</v>
      </c>
      <c r="AU491" s="14">
        <f t="shared" si="94"/>
        <v>1800</v>
      </c>
    </row>
    <row r="492" spans="37:47" ht="16.5" x14ac:dyDescent="0.2">
      <c r="AK492" s="64">
        <v>489</v>
      </c>
      <c r="AL492" s="14">
        <f t="shared" si="85"/>
        <v>26</v>
      </c>
      <c r="AM492" s="14">
        <f t="shared" si="86"/>
        <v>3</v>
      </c>
      <c r="AN492" s="14">
        <f t="shared" si="87"/>
        <v>1606028</v>
      </c>
      <c r="AO492" s="14">
        <f t="shared" si="88"/>
        <v>12</v>
      </c>
      <c r="AP492" s="14" t="str">
        <f t="shared" si="89"/>
        <v>神器5-6</v>
      </c>
      <c r="AQ492" s="14">
        <f t="shared" si="90"/>
        <v>6</v>
      </c>
      <c r="AR492" s="14" t="str">
        <f t="shared" si="91"/>
        <v>神器低级材料</v>
      </c>
      <c r="AS492" s="14">
        <f t="shared" si="92"/>
        <v>660</v>
      </c>
      <c r="AT492" s="14" t="str">
        <f t="shared" si="93"/>
        <v>金币</v>
      </c>
      <c r="AU492" s="14">
        <f t="shared" si="94"/>
        <v>2150</v>
      </c>
    </row>
    <row r="493" spans="37:47" ht="16.5" x14ac:dyDescent="0.2">
      <c r="AK493" s="64">
        <v>490</v>
      </c>
      <c r="AL493" s="14">
        <f t="shared" si="85"/>
        <v>26</v>
      </c>
      <c r="AM493" s="14">
        <f t="shared" si="86"/>
        <v>3</v>
      </c>
      <c r="AN493" s="14">
        <f t="shared" si="87"/>
        <v>1606028</v>
      </c>
      <c r="AO493" s="14">
        <f t="shared" si="88"/>
        <v>13</v>
      </c>
      <c r="AP493" s="14" t="str">
        <f t="shared" si="89"/>
        <v>神器5-6</v>
      </c>
      <c r="AQ493" s="14">
        <f t="shared" si="90"/>
        <v>7</v>
      </c>
      <c r="AR493" s="14" t="str">
        <f t="shared" si="91"/>
        <v>神器低级材料</v>
      </c>
      <c r="AS493" s="14">
        <f t="shared" si="92"/>
        <v>590</v>
      </c>
      <c r="AT493" s="14" t="str">
        <f t="shared" si="93"/>
        <v>金币</v>
      </c>
      <c r="AU493" s="14">
        <f t="shared" si="94"/>
        <v>2450</v>
      </c>
    </row>
    <row r="494" spans="37:47" ht="16.5" x14ac:dyDescent="0.2">
      <c r="AK494" s="64">
        <v>491</v>
      </c>
      <c r="AL494" s="14">
        <f t="shared" si="85"/>
        <v>26</v>
      </c>
      <c r="AM494" s="14">
        <f t="shared" si="86"/>
        <v>3</v>
      </c>
      <c r="AN494" s="14">
        <f t="shared" si="87"/>
        <v>1606028</v>
      </c>
      <c r="AO494" s="14">
        <f t="shared" si="88"/>
        <v>14</v>
      </c>
      <c r="AP494" s="14" t="str">
        <f t="shared" si="89"/>
        <v>神器5-6</v>
      </c>
      <c r="AQ494" s="14">
        <f t="shared" si="90"/>
        <v>7</v>
      </c>
      <c r="AR494" s="14" t="str">
        <f t="shared" si="91"/>
        <v>神器低级材料</v>
      </c>
      <c r="AS494" s="14">
        <f t="shared" si="92"/>
        <v>670</v>
      </c>
      <c r="AT494" s="14" t="str">
        <f t="shared" si="93"/>
        <v>金币</v>
      </c>
      <c r="AU494" s="14">
        <f t="shared" si="94"/>
        <v>2750</v>
      </c>
    </row>
    <row r="495" spans="37:47" ht="16.5" x14ac:dyDescent="0.2">
      <c r="AK495" s="64">
        <v>492</v>
      </c>
      <c r="AL495" s="14">
        <f t="shared" si="85"/>
        <v>26</v>
      </c>
      <c r="AM495" s="14">
        <f t="shared" si="86"/>
        <v>3</v>
      </c>
      <c r="AN495" s="14">
        <f t="shared" si="87"/>
        <v>1606028</v>
      </c>
      <c r="AO495" s="14">
        <f t="shared" si="88"/>
        <v>15</v>
      </c>
      <c r="AP495" s="14" t="str">
        <f t="shared" si="89"/>
        <v>神器5-6</v>
      </c>
      <c r="AQ495" s="14">
        <f t="shared" si="90"/>
        <v>7</v>
      </c>
      <c r="AR495" s="14" t="str">
        <f t="shared" si="91"/>
        <v>神器低级材料</v>
      </c>
      <c r="AS495" s="14">
        <f t="shared" si="92"/>
        <v>805</v>
      </c>
      <c r="AT495" s="14" t="str">
        <f t="shared" si="93"/>
        <v>金币</v>
      </c>
      <c r="AU495" s="14">
        <f t="shared" si="94"/>
        <v>3000</v>
      </c>
    </row>
    <row r="496" spans="37:47" ht="16.5" x14ac:dyDescent="0.2">
      <c r="AK496" s="64">
        <v>493</v>
      </c>
      <c r="AL496" s="14">
        <f t="shared" si="85"/>
        <v>26</v>
      </c>
      <c r="AM496" s="14">
        <f t="shared" si="86"/>
        <v>3</v>
      </c>
      <c r="AN496" s="14">
        <f t="shared" si="87"/>
        <v>1606028</v>
      </c>
      <c r="AO496" s="14">
        <f t="shared" si="88"/>
        <v>16</v>
      </c>
      <c r="AP496" s="14" t="str">
        <f t="shared" si="89"/>
        <v>神器5-6</v>
      </c>
      <c r="AQ496" s="14">
        <f t="shared" si="90"/>
        <v>10</v>
      </c>
      <c r="AR496" s="14" t="str">
        <f t="shared" si="91"/>
        <v>神器低级材料</v>
      </c>
      <c r="AS496" s="14">
        <f t="shared" si="92"/>
        <v>940</v>
      </c>
      <c r="AT496" s="14" t="str">
        <f t="shared" si="93"/>
        <v>金币</v>
      </c>
      <c r="AU496" s="14">
        <f t="shared" si="94"/>
        <v>2800</v>
      </c>
    </row>
    <row r="497" spans="37:47" ht="16.5" x14ac:dyDescent="0.2">
      <c r="AK497" s="64">
        <v>494</v>
      </c>
      <c r="AL497" s="14">
        <f t="shared" si="85"/>
        <v>26</v>
      </c>
      <c r="AM497" s="14">
        <f t="shared" si="86"/>
        <v>3</v>
      </c>
      <c r="AN497" s="14">
        <f t="shared" si="87"/>
        <v>1606028</v>
      </c>
      <c r="AO497" s="14">
        <f t="shared" si="88"/>
        <v>17</v>
      </c>
      <c r="AP497" s="14" t="str">
        <f t="shared" si="89"/>
        <v>神器5-6</v>
      </c>
      <c r="AQ497" s="14">
        <f t="shared" si="90"/>
        <v>10</v>
      </c>
      <c r="AR497" s="14" t="str">
        <f t="shared" si="91"/>
        <v>神器低级材料</v>
      </c>
      <c r="AS497" s="14">
        <f t="shared" si="92"/>
        <v>1075</v>
      </c>
      <c r="AT497" s="14" t="str">
        <f t="shared" si="93"/>
        <v>金币</v>
      </c>
      <c r="AU497" s="14">
        <f t="shared" si="94"/>
        <v>3100</v>
      </c>
    </row>
    <row r="498" spans="37:47" ht="16.5" x14ac:dyDescent="0.2">
      <c r="AK498" s="64">
        <v>495</v>
      </c>
      <c r="AL498" s="14">
        <f t="shared" si="85"/>
        <v>26</v>
      </c>
      <c r="AM498" s="14">
        <f t="shared" si="86"/>
        <v>3</v>
      </c>
      <c r="AN498" s="14">
        <f t="shared" si="87"/>
        <v>1606028</v>
      </c>
      <c r="AO498" s="14">
        <f t="shared" si="88"/>
        <v>18</v>
      </c>
      <c r="AP498" s="14" t="str">
        <f t="shared" si="89"/>
        <v>神器5-6</v>
      </c>
      <c r="AQ498" s="14">
        <f t="shared" si="90"/>
        <v>10</v>
      </c>
      <c r="AR498" s="14" t="str">
        <f t="shared" si="91"/>
        <v>神器低级材料</v>
      </c>
      <c r="AS498" s="14">
        <f t="shared" si="92"/>
        <v>1205</v>
      </c>
      <c r="AT498" s="14" t="str">
        <f t="shared" si="93"/>
        <v>金币</v>
      </c>
      <c r="AU498" s="14">
        <f t="shared" si="94"/>
        <v>3300</v>
      </c>
    </row>
    <row r="499" spans="37:47" ht="16.5" x14ac:dyDescent="0.2">
      <c r="AK499" s="64">
        <v>496</v>
      </c>
      <c r="AL499" s="14">
        <f t="shared" si="85"/>
        <v>26</v>
      </c>
      <c r="AM499" s="14">
        <f t="shared" si="86"/>
        <v>3</v>
      </c>
      <c r="AN499" s="14">
        <f t="shared" si="87"/>
        <v>1606028</v>
      </c>
      <c r="AO499" s="14">
        <f t="shared" si="88"/>
        <v>19</v>
      </c>
      <c r="AP499" s="14" t="str">
        <f t="shared" si="89"/>
        <v>神器5-6</v>
      </c>
      <c r="AQ499" s="14">
        <f t="shared" si="90"/>
        <v>15</v>
      </c>
      <c r="AR499" s="14" t="str">
        <f t="shared" si="91"/>
        <v>神器低级材料</v>
      </c>
      <c r="AS499" s="14">
        <f t="shared" si="92"/>
        <v>1340</v>
      </c>
      <c r="AT499" s="14" t="str">
        <f t="shared" si="93"/>
        <v>金币</v>
      </c>
      <c r="AU499" s="14">
        <f t="shared" si="94"/>
        <v>3600</v>
      </c>
    </row>
    <row r="500" spans="37:47" ht="16.5" x14ac:dyDescent="0.2">
      <c r="AK500" s="64">
        <v>497</v>
      </c>
      <c r="AL500" s="14">
        <f t="shared" si="85"/>
        <v>26</v>
      </c>
      <c r="AM500" s="14">
        <f t="shared" si="86"/>
        <v>3</v>
      </c>
      <c r="AN500" s="14">
        <f t="shared" si="87"/>
        <v>1606028</v>
      </c>
      <c r="AO500" s="14">
        <f t="shared" si="88"/>
        <v>20</v>
      </c>
      <c r="AP500" s="14" t="str">
        <f t="shared" si="89"/>
        <v>神器5-6</v>
      </c>
      <c r="AQ500" s="14">
        <f t="shared" si="90"/>
        <v>15</v>
      </c>
      <c r="AR500" s="14" t="str">
        <f t="shared" si="91"/>
        <v>神器低级材料</v>
      </c>
      <c r="AS500" s="14">
        <f t="shared" si="92"/>
        <v>1475</v>
      </c>
      <c r="AT500" s="14" t="str">
        <f t="shared" si="93"/>
        <v>金币</v>
      </c>
      <c r="AU500" s="14">
        <f t="shared" si="94"/>
        <v>4100</v>
      </c>
    </row>
    <row r="501" spans="37:47" ht="16.5" x14ac:dyDescent="0.2">
      <c r="AK501" s="64">
        <v>498</v>
      </c>
      <c r="AL501" s="14">
        <f t="shared" si="85"/>
        <v>26</v>
      </c>
      <c r="AM501" s="14">
        <f t="shared" si="86"/>
        <v>3</v>
      </c>
      <c r="AN501" s="14">
        <f t="shared" si="87"/>
        <v>1606028</v>
      </c>
      <c r="AO501" s="14">
        <f t="shared" si="88"/>
        <v>21</v>
      </c>
      <c r="AP501" s="14" t="str">
        <f t="shared" si="89"/>
        <v>神器5-6</v>
      </c>
      <c r="AQ501" s="14">
        <f t="shared" si="90"/>
        <v>15</v>
      </c>
      <c r="AR501" s="14" t="str">
        <f t="shared" si="91"/>
        <v>神器低级材料</v>
      </c>
      <c r="AS501" s="14">
        <f t="shared" si="92"/>
        <v>1610</v>
      </c>
      <c r="AT501" s="14" t="str">
        <f t="shared" si="93"/>
        <v>金币</v>
      </c>
      <c r="AU501" s="14">
        <f t="shared" si="94"/>
        <v>5200</v>
      </c>
    </row>
    <row r="502" spans="37:47" ht="16.5" x14ac:dyDescent="0.2">
      <c r="AK502" s="64">
        <v>499</v>
      </c>
      <c r="AL502" s="14">
        <f t="shared" si="85"/>
        <v>27</v>
      </c>
      <c r="AM502" s="14">
        <f t="shared" si="86"/>
        <v>2</v>
      </c>
      <c r="AN502" s="14">
        <f t="shared" si="87"/>
        <v>1606029</v>
      </c>
      <c r="AO502" s="14">
        <f t="shared" si="88"/>
        <v>1</v>
      </c>
      <c r="AP502" s="14" t="str">
        <f t="shared" si="89"/>
        <v>神器6-1</v>
      </c>
      <c r="AQ502" s="14">
        <f t="shared" si="90"/>
        <v>1</v>
      </c>
      <c r="AR502" s="14" t="str">
        <f t="shared" si="91"/>
        <v/>
      </c>
      <c r="AS502" s="14" t="str">
        <f t="shared" si="92"/>
        <v/>
      </c>
      <c r="AT502" s="14" t="str">
        <f t="shared" si="93"/>
        <v/>
      </c>
      <c r="AU502" s="14" t="str">
        <f t="shared" si="94"/>
        <v/>
      </c>
    </row>
    <row r="503" spans="37:47" ht="16.5" x14ac:dyDescent="0.2">
      <c r="AK503" s="64">
        <v>500</v>
      </c>
      <c r="AL503" s="14">
        <f t="shared" si="85"/>
        <v>27</v>
      </c>
      <c r="AM503" s="14">
        <f t="shared" si="86"/>
        <v>2</v>
      </c>
      <c r="AN503" s="14">
        <f t="shared" si="87"/>
        <v>1606029</v>
      </c>
      <c r="AO503" s="14">
        <f t="shared" si="88"/>
        <v>2</v>
      </c>
      <c r="AP503" s="14" t="str">
        <f t="shared" si="89"/>
        <v>神器6-1</v>
      </c>
      <c r="AQ503" s="14">
        <f t="shared" si="90"/>
        <v>1</v>
      </c>
      <c r="AR503" s="14" t="str">
        <f t="shared" si="91"/>
        <v>神器低级材料</v>
      </c>
      <c r="AS503" s="14">
        <f t="shared" si="92"/>
        <v>5</v>
      </c>
      <c r="AT503" s="14" t="str">
        <f t="shared" si="93"/>
        <v>金币</v>
      </c>
      <c r="AU503" s="14">
        <f t="shared" si="94"/>
        <v>255</v>
      </c>
    </row>
    <row r="504" spans="37:47" ht="16.5" x14ac:dyDescent="0.2">
      <c r="AK504" s="64">
        <v>501</v>
      </c>
      <c r="AL504" s="14">
        <f t="shared" si="85"/>
        <v>27</v>
      </c>
      <c r="AM504" s="14">
        <f t="shared" si="86"/>
        <v>2</v>
      </c>
      <c r="AN504" s="14">
        <f t="shared" si="87"/>
        <v>1606029</v>
      </c>
      <c r="AO504" s="14">
        <f t="shared" si="88"/>
        <v>3</v>
      </c>
      <c r="AP504" s="14" t="str">
        <f t="shared" si="89"/>
        <v>神器6-1</v>
      </c>
      <c r="AQ504" s="14">
        <f t="shared" si="90"/>
        <v>1</v>
      </c>
      <c r="AR504" s="14" t="str">
        <f t="shared" si="91"/>
        <v>神器低级材料</v>
      </c>
      <c r="AS504" s="14">
        <f t="shared" si="92"/>
        <v>50</v>
      </c>
      <c r="AT504" s="14" t="str">
        <f t="shared" si="93"/>
        <v>金币</v>
      </c>
      <c r="AU504" s="14">
        <f t="shared" si="94"/>
        <v>340</v>
      </c>
    </row>
    <row r="505" spans="37:47" ht="16.5" x14ac:dyDescent="0.2">
      <c r="AK505" s="64">
        <v>502</v>
      </c>
      <c r="AL505" s="14">
        <f t="shared" si="85"/>
        <v>27</v>
      </c>
      <c r="AM505" s="14">
        <f t="shared" si="86"/>
        <v>2</v>
      </c>
      <c r="AN505" s="14">
        <f t="shared" si="87"/>
        <v>1606029</v>
      </c>
      <c r="AO505" s="14">
        <f t="shared" si="88"/>
        <v>4</v>
      </c>
      <c r="AP505" s="14" t="str">
        <f t="shared" si="89"/>
        <v>神器6-1</v>
      </c>
      <c r="AQ505" s="14">
        <f t="shared" si="90"/>
        <v>2</v>
      </c>
      <c r="AR505" s="14" t="str">
        <f t="shared" si="91"/>
        <v>神器低级材料</v>
      </c>
      <c r="AS505" s="14">
        <f t="shared" si="92"/>
        <v>80</v>
      </c>
      <c r="AT505" s="14" t="str">
        <f t="shared" si="93"/>
        <v>金币</v>
      </c>
      <c r="AU505" s="14">
        <f t="shared" si="94"/>
        <v>420</v>
      </c>
    </row>
    <row r="506" spans="37:47" ht="16.5" x14ac:dyDescent="0.2">
      <c r="AK506" s="64">
        <v>503</v>
      </c>
      <c r="AL506" s="14">
        <f t="shared" si="85"/>
        <v>27</v>
      </c>
      <c r="AM506" s="14">
        <f t="shared" si="86"/>
        <v>2</v>
      </c>
      <c r="AN506" s="14">
        <f t="shared" si="87"/>
        <v>1606029</v>
      </c>
      <c r="AO506" s="14">
        <f t="shared" si="88"/>
        <v>5</v>
      </c>
      <c r="AP506" s="14" t="str">
        <f t="shared" si="89"/>
        <v>神器6-1</v>
      </c>
      <c r="AQ506" s="14">
        <f t="shared" si="90"/>
        <v>2</v>
      </c>
      <c r="AR506" s="14" t="str">
        <f t="shared" si="91"/>
        <v>神器低级材料</v>
      </c>
      <c r="AS506" s="14">
        <f t="shared" si="92"/>
        <v>75</v>
      </c>
      <c r="AT506" s="14" t="str">
        <f t="shared" si="93"/>
        <v>金币</v>
      </c>
      <c r="AU506" s="14">
        <f t="shared" si="94"/>
        <v>510</v>
      </c>
    </row>
    <row r="507" spans="37:47" ht="16.5" x14ac:dyDescent="0.2">
      <c r="AK507" s="64">
        <v>504</v>
      </c>
      <c r="AL507" s="14">
        <f t="shared" si="85"/>
        <v>27</v>
      </c>
      <c r="AM507" s="14">
        <f t="shared" si="86"/>
        <v>2</v>
      </c>
      <c r="AN507" s="14">
        <f t="shared" si="87"/>
        <v>1606029</v>
      </c>
      <c r="AO507" s="14">
        <f t="shared" si="88"/>
        <v>6</v>
      </c>
      <c r="AP507" s="14" t="str">
        <f t="shared" si="89"/>
        <v>神器6-1</v>
      </c>
      <c r="AQ507" s="14">
        <f t="shared" si="90"/>
        <v>2</v>
      </c>
      <c r="AR507" s="14" t="str">
        <f t="shared" si="91"/>
        <v>神器低级材料</v>
      </c>
      <c r="AS507" s="14">
        <f t="shared" si="92"/>
        <v>110</v>
      </c>
      <c r="AT507" s="14" t="str">
        <f t="shared" si="93"/>
        <v>金币</v>
      </c>
      <c r="AU507" s="14">
        <f t="shared" si="94"/>
        <v>680</v>
      </c>
    </row>
    <row r="508" spans="37:47" ht="16.5" x14ac:dyDescent="0.2">
      <c r="AK508" s="64">
        <v>505</v>
      </c>
      <c r="AL508" s="14">
        <f t="shared" si="85"/>
        <v>27</v>
      </c>
      <c r="AM508" s="14">
        <f t="shared" si="86"/>
        <v>2</v>
      </c>
      <c r="AN508" s="14">
        <f t="shared" si="87"/>
        <v>1606029</v>
      </c>
      <c r="AO508" s="14">
        <f t="shared" si="88"/>
        <v>7</v>
      </c>
      <c r="AP508" s="14" t="str">
        <f t="shared" si="89"/>
        <v>神器6-1</v>
      </c>
      <c r="AQ508" s="14">
        <f t="shared" si="90"/>
        <v>3</v>
      </c>
      <c r="AR508" s="14" t="str">
        <f t="shared" si="91"/>
        <v>神器低级材料</v>
      </c>
      <c r="AS508" s="14">
        <f t="shared" si="92"/>
        <v>120</v>
      </c>
      <c r="AT508" s="14" t="str">
        <f t="shared" si="93"/>
        <v>金币</v>
      </c>
      <c r="AU508" s="14">
        <f t="shared" si="94"/>
        <v>780</v>
      </c>
    </row>
    <row r="509" spans="37:47" ht="16.5" x14ac:dyDescent="0.2">
      <c r="AK509" s="64">
        <v>506</v>
      </c>
      <c r="AL509" s="14">
        <f t="shared" si="85"/>
        <v>27</v>
      </c>
      <c r="AM509" s="14">
        <f t="shared" si="86"/>
        <v>2</v>
      </c>
      <c r="AN509" s="14">
        <f t="shared" si="87"/>
        <v>1606029</v>
      </c>
      <c r="AO509" s="14">
        <f t="shared" si="88"/>
        <v>8</v>
      </c>
      <c r="AP509" s="14" t="str">
        <f t="shared" si="89"/>
        <v>神器6-1</v>
      </c>
      <c r="AQ509" s="14">
        <f t="shared" si="90"/>
        <v>3</v>
      </c>
      <c r="AR509" s="14" t="str">
        <f t="shared" si="91"/>
        <v>神器低级材料</v>
      </c>
      <c r="AS509" s="14">
        <f t="shared" si="92"/>
        <v>135</v>
      </c>
      <c r="AT509" s="14" t="str">
        <f t="shared" si="93"/>
        <v>金币</v>
      </c>
      <c r="AU509" s="14">
        <f t="shared" si="94"/>
        <v>880</v>
      </c>
    </row>
    <row r="510" spans="37:47" ht="16.5" x14ac:dyDescent="0.2">
      <c r="AK510" s="64">
        <v>507</v>
      </c>
      <c r="AL510" s="14">
        <f t="shared" si="85"/>
        <v>27</v>
      </c>
      <c r="AM510" s="14">
        <f t="shared" si="86"/>
        <v>2</v>
      </c>
      <c r="AN510" s="14">
        <f t="shared" si="87"/>
        <v>1606029</v>
      </c>
      <c r="AO510" s="14">
        <f t="shared" si="88"/>
        <v>9</v>
      </c>
      <c r="AP510" s="14" t="str">
        <f t="shared" si="89"/>
        <v>神器6-1</v>
      </c>
      <c r="AQ510" s="14">
        <f t="shared" si="90"/>
        <v>3</v>
      </c>
      <c r="AR510" s="14" t="str">
        <f t="shared" si="91"/>
        <v>神器低级材料</v>
      </c>
      <c r="AS510" s="14">
        <f t="shared" si="92"/>
        <v>160</v>
      </c>
      <c r="AT510" s="14" t="str">
        <f t="shared" si="93"/>
        <v>金币</v>
      </c>
      <c r="AU510" s="14">
        <f t="shared" si="94"/>
        <v>980</v>
      </c>
    </row>
    <row r="511" spans="37:47" ht="16.5" x14ac:dyDescent="0.2">
      <c r="AK511" s="64">
        <v>508</v>
      </c>
      <c r="AL511" s="14">
        <f t="shared" si="85"/>
        <v>27</v>
      </c>
      <c r="AM511" s="14">
        <f t="shared" si="86"/>
        <v>2</v>
      </c>
      <c r="AN511" s="14">
        <f t="shared" si="87"/>
        <v>1606029</v>
      </c>
      <c r="AO511" s="14">
        <f t="shared" si="88"/>
        <v>10</v>
      </c>
      <c r="AP511" s="14" t="str">
        <f t="shared" si="89"/>
        <v>神器6-1</v>
      </c>
      <c r="AQ511" s="14">
        <f t="shared" si="90"/>
        <v>5</v>
      </c>
      <c r="AR511" s="14" t="str">
        <f t="shared" si="91"/>
        <v>神器低级材料</v>
      </c>
      <c r="AS511" s="14">
        <f t="shared" si="92"/>
        <v>205</v>
      </c>
      <c r="AT511" s="14" t="str">
        <f t="shared" si="93"/>
        <v>金币</v>
      </c>
      <c r="AU511" s="14">
        <f t="shared" si="94"/>
        <v>1150</v>
      </c>
    </row>
    <row r="512" spans="37:47" ht="16.5" x14ac:dyDescent="0.2">
      <c r="AK512" s="64">
        <v>509</v>
      </c>
      <c r="AL512" s="14">
        <f t="shared" si="85"/>
        <v>27</v>
      </c>
      <c r="AM512" s="14">
        <f t="shared" si="86"/>
        <v>2</v>
      </c>
      <c r="AN512" s="14">
        <f t="shared" si="87"/>
        <v>1606029</v>
      </c>
      <c r="AO512" s="14">
        <f t="shared" si="88"/>
        <v>11</v>
      </c>
      <c r="AP512" s="14" t="str">
        <f t="shared" si="89"/>
        <v>神器6-1</v>
      </c>
      <c r="AQ512" s="14">
        <f t="shared" si="90"/>
        <v>5</v>
      </c>
      <c r="AR512" s="14" t="str">
        <f t="shared" si="91"/>
        <v>神器低级材料</v>
      </c>
      <c r="AS512" s="14">
        <f t="shared" si="92"/>
        <v>245</v>
      </c>
      <c r="AT512" s="14" t="str">
        <f t="shared" si="93"/>
        <v>金币</v>
      </c>
      <c r="AU512" s="14">
        <f t="shared" si="94"/>
        <v>750</v>
      </c>
    </row>
    <row r="513" spans="37:47" ht="16.5" x14ac:dyDescent="0.2">
      <c r="AK513" s="64">
        <v>510</v>
      </c>
      <c r="AL513" s="14">
        <f t="shared" si="85"/>
        <v>27</v>
      </c>
      <c r="AM513" s="14">
        <f t="shared" si="86"/>
        <v>2</v>
      </c>
      <c r="AN513" s="14">
        <f t="shared" si="87"/>
        <v>1606029</v>
      </c>
      <c r="AO513" s="14">
        <f t="shared" si="88"/>
        <v>12</v>
      </c>
      <c r="AP513" s="14" t="str">
        <f t="shared" si="89"/>
        <v>神器6-1</v>
      </c>
      <c r="AQ513" s="14">
        <f t="shared" si="90"/>
        <v>6</v>
      </c>
      <c r="AR513" s="14" t="str">
        <f t="shared" si="91"/>
        <v>神器低级材料</v>
      </c>
      <c r="AS513" s="14">
        <f t="shared" si="92"/>
        <v>280</v>
      </c>
      <c r="AT513" s="14" t="str">
        <f t="shared" si="93"/>
        <v>金币</v>
      </c>
      <c r="AU513" s="14">
        <f t="shared" si="94"/>
        <v>900</v>
      </c>
    </row>
    <row r="514" spans="37:47" ht="16.5" x14ac:dyDescent="0.2">
      <c r="AK514" s="64">
        <v>511</v>
      </c>
      <c r="AL514" s="14">
        <f t="shared" si="85"/>
        <v>27</v>
      </c>
      <c r="AM514" s="14">
        <f t="shared" si="86"/>
        <v>2</v>
      </c>
      <c r="AN514" s="14">
        <f t="shared" si="87"/>
        <v>1606029</v>
      </c>
      <c r="AO514" s="14">
        <f t="shared" si="88"/>
        <v>13</v>
      </c>
      <c r="AP514" s="14" t="str">
        <f t="shared" si="89"/>
        <v>神器6-1</v>
      </c>
      <c r="AQ514" s="14">
        <f t="shared" si="90"/>
        <v>7</v>
      </c>
      <c r="AR514" s="14" t="str">
        <f t="shared" si="91"/>
        <v>神器低级材料</v>
      </c>
      <c r="AS514" s="14">
        <f t="shared" si="92"/>
        <v>250</v>
      </c>
      <c r="AT514" s="14" t="str">
        <f t="shared" si="93"/>
        <v>金币</v>
      </c>
      <c r="AU514" s="14">
        <f t="shared" si="94"/>
        <v>1050</v>
      </c>
    </row>
    <row r="515" spans="37:47" ht="16.5" x14ac:dyDescent="0.2">
      <c r="AK515" s="64">
        <v>512</v>
      </c>
      <c r="AL515" s="14">
        <f t="shared" si="85"/>
        <v>27</v>
      </c>
      <c r="AM515" s="14">
        <f t="shared" si="86"/>
        <v>2</v>
      </c>
      <c r="AN515" s="14">
        <f t="shared" si="87"/>
        <v>1606029</v>
      </c>
      <c r="AO515" s="14">
        <f t="shared" si="88"/>
        <v>14</v>
      </c>
      <c r="AP515" s="14" t="str">
        <f t="shared" si="89"/>
        <v>神器6-1</v>
      </c>
      <c r="AQ515" s="14">
        <f t="shared" si="90"/>
        <v>7</v>
      </c>
      <c r="AR515" s="14" t="str">
        <f t="shared" si="91"/>
        <v>神器低级材料</v>
      </c>
      <c r="AS515" s="14">
        <f t="shared" si="92"/>
        <v>285</v>
      </c>
      <c r="AT515" s="14" t="str">
        <f t="shared" si="93"/>
        <v>金币</v>
      </c>
      <c r="AU515" s="14">
        <f t="shared" si="94"/>
        <v>1150</v>
      </c>
    </row>
    <row r="516" spans="37:47" ht="16.5" x14ac:dyDescent="0.2">
      <c r="AK516" s="64">
        <v>513</v>
      </c>
      <c r="AL516" s="14">
        <f t="shared" si="85"/>
        <v>27</v>
      </c>
      <c r="AM516" s="14">
        <f t="shared" si="86"/>
        <v>2</v>
      </c>
      <c r="AN516" s="14">
        <f t="shared" si="87"/>
        <v>1606029</v>
      </c>
      <c r="AO516" s="14">
        <f t="shared" si="88"/>
        <v>15</v>
      </c>
      <c r="AP516" s="14" t="str">
        <f t="shared" si="89"/>
        <v>神器6-1</v>
      </c>
      <c r="AQ516" s="14">
        <f t="shared" si="90"/>
        <v>7</v>
      </c>
      <c r="AR516" s="14" t="str">
        <f t="shared" si="91"/>
        <v>神器低级材料</v>
      </c>
      <c r="AS516" s="14">
        <f t="shared" si="92"/>
        <v>345</v>
      </c>
      <c r="AT516" s="14" t="str">
        <f t="shared" si="93"/>
        <v>金币</v>
      </c>
      <c r="AU516" s="14">
        <f t="shared" si="94"/>
        <v>1300</v>
      </c>
    </row>
    <row r="517" spans="37:47" ht="16.5" x14ac:dyDescent="0.2">
      <c r="AK517" s="64">
        <v>514</v>
      </c>
      <c r="AL517" s="14">
        <f t="shared" ref="AL517:AL580" si="95">MATCH(AK517-1,$AH$4:$AH$46,1)</f>
        <v>27</v>
      </c>
      <c r="AM517" s="14">
        <f t="shared" ref="AM517:AM580" si="96">INDEX($AF$5:$AF$46,AL517)</f>
        <v>2</v>
      </c>
      <c r="AN517" s="14">
        <f t="shared" ref="AN517:AN580" si="97">INDEX($AD$5:$AD$46,AL517)</f>
        <v>1606029</v>
      </c>
      <c r="AO517" s="14">
        <f t="shared" ref="AO517:AO580" si="98">AK517-INDEX($AH$4:$AH$46,AL517)</f>
        <v>16</v>
      </c>
      <c r="AP517" s="14" t="str">
        <f t="shared" ref="AP517:AP580" si="99">INDEX($AE$5:$AE$46,AL517)</f>
        <v>神器6-1</v>
      </c>
      <c r="AQ517" s="14">
        <f t="shared" ref="AQ517:AQ580" si="100">INDEX($Q$4:$Q$24,AO517)</f>
        <v>10</v>
      </c>
      <c r="AR517" s="14" t="str">
        <f t="shared" ref="AR517:AR580" si="101">IF(AO517=1,"","神器低级材料")</f>
        <v>神器低级材料</v>
      </c>
      <c r="AS517" s="14">
        <f t="shared" ref="AS517:AS580" si="102">IF(AO517=1,"",INDEX($W$4:$Z$24,AO517,AM517))</f>
        <v>400</v>
      </c>
      <c r="AT517" s="14" t="str">
        <f t="shared" ref="AT517:AT580" si="103">IF(AO517=1,"","金币")</f>
        <v>金币</v>
      </c>
      <c r="AU517" s="14">
        <f t="shared" ref="AU517:AU580" si="104">IF(AO517=1,"",INDEX($F$14:$I$34,AO517,AM517))</f>
        <v>1200</v>
      </c>
    </row>
    <row r="518" spans="37:47" ht="16.5" x14ac:dyDescent="0.2">
      <c r="AK518" s="64">
        <v>515</v>
      </c>
      <c r="AL518" s="14">
        <f t="shared" si="95"/>
        <v>27</v>
      </c>
      <c r="AM518" s="14">
        <f t="shared" si="96"/>
        <v>2</v>
      </c>
      <c r="AN518" s="14">
        <f t="shared" si="97"/>
        <v>1606029</v>
      </c>
      <c r="AO518" s="14">
        <f t="shared" si="98"/>
        <v>17</v>
      </c>
      <c r="AP518" s="14" t="str">
        <f t="shared" si="99"/>
        <v>神器6-1</v>
      </c>
      <c r="AQ518" s="14">
        <f t="shared" si="100"/>
        <v>10</v>
      </c>
      <c r="AR518" s="14" t="str">
        <f t="shared" si="101"/>
        <v>神器低级材料</v>
      </c>
      <c r="AS518" s="14">
        <f t="shared" si="102"/>
        <v>460</v>
      </c>
      <c r="AT518" s="14" t="str">
        <f t="shared" si="103"/>
        <v>金币</v>
      </c>
      <c r="AU518" s="14">
        <f t="shared" si="104"/>
        <v>1300</v>
      </c>
    </row>
    <row r="519" spans="37:47" ht="16.5" x14ac:dyDescent="0.2">
      <c r="AK519" s="64">
        <v>516</v>
      </c>
      <c r="AL519" s="14">
        <f t="shared" si="95"/>
        <v>27</v>
      </c>
      <c r="AM519" s="14">
        <f t="shared" si="96"/>
        <v>2</v>
      </c>
      <c r="AN519" s="14">
        <f t="shared" si="97"/>
        <v>1606029</v>
      </c>
      <c r="AO519" s="14">
        <f t="shared" si="98"/>
        <v>18</v>
      </c>
      <c r="AP519" s="14" t="str">
        <f t="shared" si="99"/>
        <v>神器6-1</v>
      </c>
      <c r="AQ519" s="14">
        <f t="shared" si="100"/>
        <v>10</v>
      </c>
      <c r="AR519" s="14" t="str">
        <f t="shared" si="101"/>
        <v>神器低级材料</v>
      </c>
      <c r="AS519" s="14">
        <f t="shared" si="102"/>
        <v>515</v>
      </c>
      <c r="AT519" s="14" t="str">
        <f t="shared" si="103"/>
        <v>金币</v>
      </c>
      <c r="AU519" s="14">
        <f t="shared" si="104"/>
        <v>1400</v>
      </c>
    </row>
    <row r="520" spans="37:47" ht="16.5" x14ac:dyDescent="0.2">
      <c r="AK520" s="64">
        <v>517</v>
      </c>
      <c r="AL520" s="14">
        <f t="shared" si="95"/>
        <v>27</v>
      </c>
      <c r="AM520" s="14">
        <f t="shared" si="96"/>
        <v>2</v>
      </c>
      <c r="AN520" s="14">
        <f t="shared" si="97"/>
        <v>1606029</v>
      </c>
      <c r="AO520" s="14">
        <f t="shared" si="98"/>
        <v>19</v>
      </c>
      <c r="AP520" s="14" t="str">
        <f t="shared" si="99"/>
        <v>神器6-1</v>
      </c>
      <c r="AQ520" s="14">
        <f t="shared" si="100"/>
        <v>15</v>
      </c>
      <c r="AR520" s="14" t="str">
        <f t="shared" si="101"/>
        <v>神器低级材料</v>
      </c>
      <c r="AS520" s="14">
        <f t="shared" si="102"/>
        <v>575</v>
      </c>
      <c r="AT520" s="14" t="str">
        <f t="shared" si="103"/>
        <v>金币</v>
      </c>
      <c r="AU520" s="14">
        <f t="shared" si="104"/>
        <v>1500</v>
      </c>
    </row>
    <row r="521" spans="37:47" ht="16.5" x14ac:dyDescent="0.2">
      <c r="AK521" s="64">
        <v>518</v>
      </c>
      <c r="AL521" s="14">
        <f t="shared" si="95"/>
        <v>27</v>
      </c>
      <c r="AM521" s="14">
        <f t="shared" si="96"/>
        <v>2</v>
      </c>
      <c r="AN521" s="14">
        <f t="shared" si="97"/>
        <v>1606029</v>
      </c>
      <c r="AO521" s="14">
        <f t="shared" si="98"/>
        <v>20</v>
      </c>
      <c r="AP521" s="14" t="str">
        <f t="shared" si="99"/>
        <v>神器6-1</v>
      </c>
      <c r="AQ521" s="14">
        <f t="shared" si="100"/>
        <v>15</v>
      </c>
      <c r="AR521" s="14" t="str">
        <f t="shared" si="101"/>
        <v>神器低级材料</v>
      </c>
      <c r="AS521" s="14">
        <f t="shared" si="102"/>
        <v>630</v>
      </c>
      <c r="AT521" s="14" t="str">
        <f t="shared" si="103"/>
        <v>金币</v>
      </c>
      <c r="AU521" s="14">
        <f t="shared" si="104"/>
        <v>1700</v>
      </c>
    </row>
    <row r="522" spans="37:47" ht="16.5" x14ac:dyDescent="0.2">
      <c r="AK522" s="64">
        <v>519</v>
      </c>
      <c r="AL522" s="14">
        <f t="shared" si="95"/>
        <v>27</v>
      </c>
      <c r="AM522" s="14">
        <f t="shared" si="96"/>
        <v>2</v>
      </c>
      <c r="AN522" s="14">
        <f t="shared" si="97"/>
        <v>1606029</v>
      </c>
      <c r="AO522" s="14">
        <f t="shared" si="98"/>
        <v>21</v>
      </c>
      <c r="AP522" s="14" t="str">
        <f t="shared" si="99"/>
        <v>神器6-1</v>
      </c>
      <c r="AQ522" s="14">
        <f t="shared" si="100"/>
        <v>15</v>
      </c>
      <c r="AR522" s="14" t="str">
        <f t="shared" si="101"/>
        <v>神器低级材料</v>
      </c>
      <c r="AS522" s="14">
        <f t="shared" si="102"/>
        <v>690</v>
      </c>
      <c r="AT522" s="14" t="str">
        <f t="shared" si="103"/>
        <v>金币</v>
      </c>
      <c r="AU522" s="14">
        <f t="shared" si="104"/>
        <v>2200</v>
      </c>
    </row>
    <row r="523" spans="37:47" ht="16.5" x14ac:dyDescent="0.2">
      <c r="AK523" s="64">
        <v>520</v>
      </c>
      <c r="AL523" s="14">
        <f t="shared" si="95"/>
        <v>28</v>
      </c>
      <c r="AM523" s="14">
        <f t="shared" si="96"/>
        <v>2</v>
      </c>
      <c r="AN523" s="14">
        <f t="shared" si="97"/>
        <v>1606030</v>
      </c>
      <c r="AO523" s="14">
        <f t="shared" si="98"/>
        <v>1</v>
      </c>
      <c r="AP523" s="14" t="str">
        <f t="shared" si="99"/>
        <v>神器6-2</v>
      </c>
      <c r="AQ523" s="14">
        <f t="shared" si="100"/>
        <v>1</v>
      </c>
      <c r="AR523" s="14" t="str">
        <f t="shared" si="101"/>
        <v/>
      </c>
      <c r="AS523" s="14" t="str">
        <f t="shared" si="102"/>
        <v/>
      </c>
      <c r="AT523" s="14" t="str">
        <f t="shared" si="103"/>
        <v/>
      </c>
      <c r="AU523" s="14" t="str">
        <f t="shared" si="104"/>
        <v/>
      </c>
    </row>
    <row r="524" spans="37:47" ht="16.5" x14ac:dyDescent="0.2">
      <c r="AK524" s="64">
        <v>521</v>
      </c>
      <c r="AL524" s="14">
        <f t="shared" si="95"/>
        <v>28</v>
      </c>
      <c r="AM524" s="14">
        <f t="shared" si="96"/>
        <v>2</v>
      </c>
      <c r="AN524" s="14">
        <f t="shared" si="97"/>
        <v>1606030</v>
      </c>
      <c r="AO524" s="14">
        <f t="shared" si="98"/>
        <v>2</v>
      </c>
      <c r="AP524" s="14" t="str">
        <f t="shared" si="99"/>
        <v>神器6-2</v>
      </c>
      <c r="AQ524" s="14">
        <f t="shared" si="100"/>
        <v>1</v>
      </c>
      <c r="AR524" s="14" t="str">
        <f t="shared" si="101"/>
        <v>神器低级材料</v>
      </c>
      <c r="AS524" s="14">
        <f t="shared" si="102"/>
        <v>5</v>
      </c>
      <c r="AT524" s="14" t="str">
        <f t="shared" si="103"/>
        <v>金币</v>
      </c>
      <c r="AU524" s="14">
        <f t="shared" si="104"/>
        <v>255</v>
      </c>
    </row>
    <row r="525" spans="37:47" ht="16.5" x14ac:dyDescent="0.2">
      <c r="AK525" s="64">
        <v>522</v>
      </c>
      <c r="AL525" s="14">
        <f t="shared" si="95"/>
        <v>28</v>
      </c>
      <c r="AM525" s="14">
        <f t="shared" si="96"/>
        <v>2</v>
      </c>
      <c r="AN525" s="14">
        <f t="shared" si="97"/>
        <v>1606030</v>
      </c>
      <c r="AO525" s="14">
        <f t="shared" si="98"/>
        <v>3</v>
      </c>
      <c r="AP525" s="14" t="str">
        <f t="shared" si="99"/>
        <v>神器6-2</v>
      </c>
      <c r="AQ525" s="14">
        <f t="shared" si="100"/>
        <v>1</v>
      </c>
      <c r="AR525" s="14" t="str">
        <f t="shared" si="101"/>
        <v>神器低级材料</v>
      </c>
      <c r="AS525" s="14">
        <f t="shared" si="102"/>
        <v>50</v>
      </c>
      <c r="AT525" s="14" t="str">
        <f t="shared" si="103"/>
        <v>金币</v>
      </c>
      <c r="AU525" s="14">
        <f t="shared" si="104"/>
        <v>340</v>
      </c>
    </row>
    <row r="526" spans="37:47" ht="16.5" x14ac:dyDescent="0.2">
      <c r="AK526" s="64">
        <v>523</v>
      </c>
      <c r="AL526" s="14">
        <f t="shared" si="95"/>
        <v>28</v>
      </c>
      <c r="AM526" s="14">
        <f t="shared" si="96"/>
        <v>2</v>
      </c>
      <c r="AN526" s="14">
        <f t="shared" si="97"/>
        <v>1606030</v>
      </c>
      <c r="AO526" s="14">
        <f t="shared" si="98"/>
        <v>4</v>
      </c>
      <c r="AP526" s="14" t="str">
        <f t="shared" si="99"/>
        <v>神器6-2</v>
      </c>
      <c r="AQ526" s="14">
        <f t="shared" si="100"/>
        <v>2</v>
      </c>
      <c r="AR526" s="14" t="str">
        <f t="shared" si="101"/>
        <v>神器低级材料</v>
      </c>
      <c r="AS526" s="14">
        <f t="shared" si="102"/>
        <v>80</v>
      </c>
      <c r="AT526" s="14" t="str">
        <f t="shared" si="103"/>
        <v>金币</v>
      </c>
      <c r="AU526" s="14">
        <f t="shared" si="104"/>
        <v>420</v>
      </c>
    </row>
    <row r="527" spans="37:47" ht="16.5" x14ac:dyDescent="0.2">
      <c r="AK527" s="64">
        <v>524</v>
      </c>
      <c r="AL527" s="14">
        <f t="shared" si="95"/>
        <v>28</v>
      </c>
      <c r="AM527" s="14">
        <f t="shared" si="96"/>
        <v>2</v>
      </c>
      <c r="AN527" s="14">
        <f t="shared" si="97"/>
        <v>1606030</v>
      </c>
      <c r="AO527" s="14">
        <f t="shared" si="98"/>
        <v>5</v>
      </c>
      <c r="AP527" s="14" t="str">
        <f t="shared" si="99"/>
        <v>神器6-2</v>
      </c>
      <c r="AQ527" s="14">
        <f t="shared" si="100"/>
        <v>2</v>
      </c>
      <c r="AR527" s="14" t="str">
        <f t="shared" si="101"/>
        <v>神器低级材料</v>
      </c>
      <c r="AS527" s="14">
        <f t="shared" si="102"/>
        <v>75</v>
      </c>
      <c r="AT527" s="14" t="str">
        <f t="shared" si="103"/>
        <v>金币</v>
      </c>
      <c r="AU527" s="14">
        <f t="shared" si="104"/>
        <v>510</v>
      </c>
    </row>
    <row r="528" spans="37:47" ht="16.5" x14ac:dyDescent="0.2">
      <c r="AK528" s="64">
        <v>525</v>
      </c>
      <c r="AL528" s="14">
        <f t="shared" si="95"/>
        <v>28</v>
      </c>
      <c r="AM528" s="14">
        <f t="shared" si="96"/>
        <v>2</v>
      </c>
      <c r="AN528" s="14">
        <f t="shared" si="97"/>
        <v>1606030</v>
      </c>
      <c r="AO528" s="14">
        <f t="shared" si="98"/>
        <v>6</v>
      </c>
      <c r="AP528" s="14" t="str">
        <f t="shared" si="99"/>
        <v>神器6-2</v>
      </c>
      <c r="AQ528" s="14">
        <f t="shared" si="100"/>
        <v>2</v>
      </c>
      <c r="AR528" s="14" t="str">
        <f t="shared" si="101"/>
        <v>神器低级材料</v>
      </c>
      <c r="AS528" s="14">
        <f t="shared" si="102"/>
        <v>110</v>
      </c>
      <c r="AT528" s="14" t="str">
        <f t="shared" si="103"/>
        <v>金币</v>
      </c>
      <c r="AU528" s="14">
        <f t="shared" si="104"/>
        <v>680</v>
      </c>
    </row>
    <row r="529" spans="37:47" ht="16.5" x14ac:dyDescent="0.2">
      <c r="AK529" s="64">
        <v>526</v>
      </c>
      <c r="AL529" s="14">
        <f t="shared" si="95"/>
        <v>28</v>
      </c>
      <c r="AM529" s="14">
        <f t="shared" si="96"/>
        <v>2</v>
      </c>
      <c r="AN529" s="14">
        <f t="shared" si="97"/>
        <v>1606030</v>
      </c>
      <c r="AO529" s="14">
        <f t="shared" si="98"/>
        <v>7</v>
      </c>
      <c r="AP529" s="14" t="str">
        <f t="shared" si="99"/>
        <v>神器6-2</v>
      </c>
      <c r="AQ529" s="14">
        <f t="shared" si="100"/>
        <v>3</v>
      </c>
      <c r="AR529" s="14" t="str">
        <f t="shared" si="101"/>
        <v>神器低级材料</v>
      </c>
      <c r="AS529" s="14">
        <f t="shared" si="102"/>
        <v>120</v>
      </c>
      <c r="AT529" s="14" t="str">
        <f t="shared" si="103"/>
        <v>金币</v>
      </c>
      <c r="AU529" s="14">
        <f t="shared" si="104"/>
        <v>780</v>
      </c>
    </row>
    <row r="530" spans="37:47" ht="16.5" x14ac:dyDescent="0.2">
      <c r="AK530" s="64">
        <v>527</v>
      </c>
      <c r="AL530" s="14">
        <f t="shared" si="95"/>
        <v>28</v>
      </c>
      <c r="AM530" s="14">
        <f t="shared" si="96"/>
        <v>2</v>
      </c>
      <c r="AN530" s="14">
        <f t="shared" si="97"/>
        <v>1606030</v>
      </c>
      <c r="AO530" s="14">
        <f t="shared" si="98"/>
        <v>8</v>
      </c>
      <c r="AP530" s="14" t="str">
        <f t="shared" si="99"/>
        <v>神器6-2</v>
      </c>
      <c r="AQ530" s="14">
        <f t="shared" si="100"/>
        <v>3</v>
      </c>
      <c r="AR530" s="14" t="str">
        <f t="shared" si="101"/>
        <v>神器低级材料</v>
      </c>
      <c r="AS530" s="14">
        <f t="shared" si="102"/>
        <v>135</v>
      </c>
      <c r="AT530" s="14" t="str">
        <f t="shared" si="103"/>
        <v>金币</v>
      </c>
      <c r="AU530" s="14">
        <f t="shared" si="104"/>
        <v>880</v>
      </c>
    </row>
    <row r="531" spans="37:47" ht="16.5" x14ac:dyDescent="0.2">
      <c r="AK531" s="64">
        <v>528</v>
      </c>
      <c r="AL531" s="14">
        <f t="shared" si="95"/>
        <v>28</v>
      </c>
      <c r="AM531" s="14">
        <f t="shared" si="96"/>
        <v>2</v>
      </c>
      <c r="AN531" s="14">
        <f t="shared" si="97"/>
        <v>1606030</v>
      </c>
      <c r="AO531" s="14">
        <f t="shared" si="98"/>
        <v>9</v>
      </c>
      <c r="AP531" s="14" t="str">
        <f t="shared" si="99"/>
        <v>神器6-2</v>
      </c>
      <c r="AQ531" s="14">
        <f t="shared" si="100"/>
        <v>3</v>
      </c>
      <c r="AR531" s="14" t="str">
        <f t="shared" si="101"/>
        <v>神器低级材料</v>
      </c>
      <c r="AS531" s="14">
        <f t="shared" si="102"/>
        <v>160</v>
      </c>
      <c r="AT531" s="14" t="str">
        <f t="shared" si="103"/>
        <v>金币</v>
      </c>
      <c r="AU531" s="14">
        <f t="shared" si="104"/>
        <v>980</v>
      </c>
    </row>
    <row r="532" spans="37:47" ht="16.5" x14ac:dyDescent="0.2">
      <c r="AK532" s="64">
        <v>529</v>
      </c>
      <c r="AL532" s="14">
        <f t="shared" si="95"/>
        <v>28</v>
      </c>
      <c r="AM532" s="14">
        <f t="shared" si="96"/>
        <v>2</v>
      </c>
      <c r="AN532" s="14">
        <f t="shared" si="97"/>
        <v>1606030</v>
      </c>
      <c r="AO532" s="14">
        <f t="shared" si="98"/>
        <v>10</v>
      </c>
      <c r="AP532" s="14" t="str">
        <f t="shared" si="99"/>
        <v>神器6-2</v>
      </c>
      <c r="AQ532" s="14">
        <f t="shared" si="100"/>
        <v>5</v>
      </c>
      <c r="AR532" s="14" t="str">
        <f t="shared" si="101"/>
        <v>神器低级材料</v>
      </c>
      <c r="AS532" s="14">
        <f t="shared" si="102"/>
        <v>205</v>
      </c>
      <c r="AT532" s="14" t="str">
        <f t="shared" si="103"/>
        <v>金币</v>
      </c>
      <c r="AU532" s="14">
        <f t="shared" si="104"/>
        <v>1150</v>
      </c>
    </row>
    <row r="533" spans="37:47" ht="16.5" x14ac:dyDescent="0.2">
      <c r="AK533" s="64">
        <v>530</v>
      </c>
      <c r="AL533" s="14">
        <f t="shared" si="95"/>
        <v>28</v>
      </c>
      <c r="AM533" s="14">
        <f t="shared" si="96"/>
        <v>2</v>
      </c>
      <c r="AN533" s="14">
        <f t="shared" si="97"/>
        <v>1606030</v>
      </c>
      <c r="AO533" s="14">
        <f t="shared" si="98"/>
        <v>11</v>
      </c>
      <c r="AP533" s="14" t="str">
        <f t="shared" si="99"/>
        <v>神器6-2</v>
      </c>
      <c r="AQ533" s="14">
        <f t="shared" si="100"/>
        <v>5</v>
      </c>
      <c r="AR533" s="14" t="str">
        <f t="shared" si="101"/>
        <v>神器低级材料</v>
      </c>
      <c r="AS533" s="14">
        <f t="shared" si="102"/>
        <v>245</v>
      </c>
      <c r="AT533" s="14" t="str">
        <f t="shared" si="103"/>
        <v>金币</v>
      </c>
      <c r="AU533" s="14">
        <f t="shared" si="104"/>
        <v>750</v>
      </c>
    </row>
    <row r="534" spans="37:47" ht="16.5" x14ac:dyDescent="0.2">
      <c r="AK534" s="64">
        <v>531</v>
      </c>
      <c r="AL534" s="14">
        <f t="shared" si="95"/>
        <v>28</v>
      </c>
      <c r="AM534" s="14">
        <f t="shared" si="96"/>
        <v>2</v>
      </c>
      <c r="AN534" s="14">
        <f t="shared" si="97"/>
        <v>1606030</v>
      </c>
      <c r="AO534" s="14">
        <f t="shared" si="98"/>
        <v>12</v>
      </c>
      <c r="AP534" s="14" t="str">
        <f t="shared" si="99"/>
        <v>神器6-2</v>
      </c>
      <c r="AQ534" s="14">
        <f t="shared" si="100"/>
        <v>6</v>
      </c>
      <c r="AR534" s="14" t="str">
        <f t="shared" si="101"/>
        <v>神器低级材料</v>
      </c>
      <c r="AS534" s="14">
        <f t="shared" si="102"/>
        <v>280</v>
      </c>
      <c r="AT534" s="14" t="str">
        <f t="shared" si="103"/>
        <v>金币</v>
      </c>
      <c r="AU534" s="14">
        <f t="shared" si="104"/>
        <v>900</v>
      </c>
    </row>
    <row r="535" spans="37:47" ht="16.5" x14ac:dyDescent="0.2">
      <c r="AK535" s="64">
        <v>532</v>
      </c>
      <c r="AL535" s="14">
        <f t="shared" si="95"/>
        <v>28</v>
      </c>
      <c r="AM535" s="14">
        <f t="shared" si="96"/>
        <v>2</v>
      </c>
      <c r="AN535" s="14">
        <f t="shared" si="97"/>
        <v>1606030</v>
      </c>
      <c r="AO535" s="14">
        <f t="shared" si="98"/>
        <v>13</v>
      </c>
      <c r="AP535" s="14" t="str">
        <f t="shared" si="99"/>
        <v>神器6-2</v>
      </c>
      <c r="AQ535" s="14">
        <f t="shared" si="100"/>
        <v>7</v>
      </c>
      <c r="AR535" s="14" t="str">
        <f t="shared" si="101"/>
        <v>神器低级材料</v>
      </c>
      <c r="AS535" s="14">
        <f t="shared" si="102"/>
        <v>250</v>
      </c>
      <c r="AT535" s="14" t="str">
        <f t="shared" si="103"/>
        <v>金币</v>
      </c>
      <c r="AU535" s="14">
        <f t="shared" si="104"/>
        <v>1050</v>
      </c>
    </row>
    <row r="536" spans="37:47" ht="16.5" x14ac:dyDescent="0.2">
      <c r="AK536" s="64">
        <v>533</v>
      </c>
      <c r="AL536" s="14">
        <f t="shared" si="95"/>
        <v>28</v>
      </c>
      <c r="AM536" s="14">
        <f t="shared" si="96"/>
        <v>2</v>
      </c>
      <c r="AN536" s="14">
        <f t="shared" si="97"/>
        <v>1606030</v>
      </c>
      <c r="AO536" s="14">
        <f t="shared" si="98"/>
        <v>14</v>
      </c>
      <c r="AP536" s="14" t="str">
        <f t="shared" si="99"/>
        <v>神器6-2</v>
      </c>
      <c r="AQ536" s="14">
        <f t="shared" si="100"/>
        <v>7</v>
      </c>
      <c r="AR536" s="14" t="str">
        <f t="shared" si="101"/>
        <v>神器低级材料</v>
      </c>
      <c r="AS536" s="14">
        <f t="shared" si="102"/>
        <v>285</v>
      </c>
      <c r="AT536" s="14" t="str">
        <f t="shared" si="103"/>
        <v>金币</v>
      </c>
      <c r="AU536" s="14">
        <f t="shared" si="104"/>
        <v>1150</v>
      </c>
    </row>
    <row r="537" spans="37:47" ht="16.5" x14ac:dyDescent="0.2">
      <c r="AK537" s="64">
        <v>534</v>
      </c>
      <c r="AL537" s="14">
        <f t="shared" si="95"/>
        <v>28</v>
      </c>
      <c r="AM537" s="14">
        <f t="shared" si="96"/>
        <v>2</v>
      </c>
      <c r="AN537" s="14">
        <f t="shared" si="97"/>
        <v>1606030</v>
      </c>
      <c r="AO537" s="14">
        <f t="shared" si="98"/>
        <v>15</v>
      </c>
      <c r="AP537" s="14" t="str">
        <f t="shared" si="99"/>
        <v>神器6-2</v>
      </c>
      <c r="AQ537" s="14">
        <f t="shared" si="100"/>
        <v>7</v>
      </c>
      <c r="AR537" s="14" t="str">
        <f t="shared" si="101"/>
        <v>神器低级材料</v>
      </c>
      <c r="AS537" s="14">
        <f t="shared" si="102"/>
        <v>345</v>
      </c>
      <c r="AT537" s="14" t="str">
        <f t="shared" si="103"/>
        <v>金币</v>
      </c>
      <c r="AU537" s="14">
        <f t="shared" si="104"/>
        <v>1300</v>
      </c>
    </row>
    <row r="538" spans="37:47" ht="16.5" x14ac:dyDescent="0.2">
      <c r="AK538" s="64">
        <v>535</v>
      </c>
      <c r="AL538" s="14">
        <f t="shared" si="95"/>
        <v>28</v>
      </c>
      <c r="AM538" s="14">
        <f t="shared" si="96"/>
        <v>2</v>
      </c>
      <c r="AN538" s="14">
        <f t="shared" si="97"/>
        <v>1606030</v>
      </c>
      <c r="AO538" s="14">
        <f t="shared" si="98"/>
        <v>16</v>
      </c>
      <c r="AP538" s="14" t="str">
        <f t="shared" si="99"/>
        <v>神器6-2</v>
      </c>
      <c r="AQ538" s="14">
        <f t="shared" si="100"/>
        <v>10</v>
      </c>
      <c r="AR538" s="14" t="str">
        <f t="shared" si="101"/>
        <v>神器低级材料</v>
      </c>
      <c r="AS538" s="14">
        <f t="shared" si="102"/>
        <v>400</v>
      </c>
      <c r="AT538" s="14" t="str">
        <f t="shared" si="103"/>
        <v>金币</v>
      </c>
      <c r="AU538" s="14">
        <f t="shared" si="104"/>
        <v>1200</v>
      </c>
    </row>
    <row r="539" spans="37:47" ht="16.5" x14ac:dyDescent="0.2">
      <c r="AK539" s="64">
        <v>536</v>
      </c>
      <c r="AL539" s="14">
        <f t="shared" si="95"/>
        <v>28</v>
      </c>
      <c r="AM539" s="14">
        <f t="shared" si="96"/>
        <v>2</v>
      </c>
      <c r="AN539" s="14">
        <f t="shared" si="97"/>
        <v>1606030</v>
      </c>
      <c r="AO539" s="14">
        <f t="shared" si="98"/>
        <v>17</v>
      </c>
      <c r="AP539" s="14" t="str">
        <f t="shared" si="99"/>
        <v>神器6-2</v>
      </c>
      <c r="AQ539" s="14">
        <f t="shared" si="100"/>
        <v>10</v>
      </c>
      <c r="AR539" s="14" t="str">
        <f t="shared" si="101"/>
        <v>神器低级材料</v>
      </c>
      <c r="AS539" s="14">
        <f t="shared" si="102"/>
        <v>460</v>
      </c>
      <c r="AT539" s="14" t="str">
        <f t="shared" si="103"/>
        <v>金币</v>
      </c>
      <c r="AU539" s="14">
        <f t="shared" si="104"/>
        <v>1300</v>
      </c>
    </row>
    <row r="540" spans="37:47" ht="16.5" x14ac:dyDescent="0.2">
      <c r="AK540" s="64">
        <v>537</v>
      </c>
      <c r="AL540" s="14">
        <f t="shared" si="95"/>
        <v>28</v>
      </c>
      <c r="AM540" s="14">
        <f t="shared" si="96"/>
        <v>2</v>
      </c>
      <c r="AN540" s="14">
        <f t="shared" si="97"/>
        <v>1606030</v>
      </c>
      <c r="AO540" s="14">
        <f t="shared" si="98"/>
        <v>18</v>
      </c>
      <c r="AP540" s="14" t="str">
        <f t="shared" si="99"/>
        <v>神器6-2</v>
      </c>
      <c r="AQ540" s="14">
        <f t="shared" si="100"/>
        <v>10</v>
      </c>
      <c r="AR540" s="14" t="str">
        <f t="shared" si="101"/>
        <v>神器低级材料</v>
      </c>
      <c r="AS540" s="14">
        <f t="shared" si="102"/>
        <v>515</v>
      </c>
      <c r="AT540" s="14" t="str">
        <f t="shared" si="103"/>
        <v>金币</v>
      </c>
      <c r="AU540" s="14">
        <f t="shared" si="104"/>
        <v>1400</v>
      </c>
    </row>
    <row r="541" spans="37:47" ht="16.5" x14ac:dyDescent="0.2">
      <c r="AK541" s="64">
        <v>538</v>
      </c>
      <c r="AL541" s="14">
        <f t="shared" si="95"/>
        <v>28</v>
      </c>
      <c r="AM541" s="14">
        <f t="shared" si="96"/>
        <v>2</v>
      </c>
      <c r="AN541" s="14">
        <f t="shared" si="97"/>
        <v>1606030</v>
      </c>
      <c r="AO541" s="14">
        <f t="shared" si="98"/>
        <v>19</v>
      </c>
      <c r="AP541" s="14" t="str">
        <f t="shared" si="99"/>
        <v>神器6-2</v>
      </c>
      <c r="AQ541" s="14">
        <f t="shared" si="100"/>
        <v>15</v>
      </c>
      <c r="AR541" s="14" t="str">
        <f t="shared" si="101"/>
        <v>神器低级材料</v>
      </c>
      <c r="AS541" s="14">
        <f t="shared" si="102"/>
        <v>575</v>
      </c>
      <c r="AT541" s="14" t="str">
        <f t="shared" si="103"/>
        <v>金币</v>
      </c>
      <c r="AU541" s="14">
        <f t="shared" si="104"/>
        <v>1500</v>
      </c>
    </row>
    <row r="542" spans="37:47" ht="16.5" x14ac:dyDescent="0.2">
      <c r="AK542" s="64">
        <v>539</v>
      </c>
      <c r="AL542" s="14">
        <f t="shared" si="95"/>
        <v>28</v>
      </c>
      <c r="AM542" s="14">
        <f t="shared" si="96"/>
        <v>2</v>
      </c>
      <c r="AN542" s="14">
        <f t="shared" si="97"/>
        <v>1606030</v>
      </c>
      <c r="AO542" s="14">
        <f t="shared" si="98"/>
        <v>20</v>
      </c>
      <c r="AP542" s="14" t="str">
        <f t="shared" si="99"/>
        <v>神器6-2</v>
      </c>
      <c r="AQ542" s="14">
        <f t="shared" si="100"/>
        <v>15</v>
      </c>
      <c r="AR542" s="14" t="str">
        <f t="shared" si="101"/>
        <v>神器低级材料</v>
      </c>
      <c r="AS542" s="14">
        <f t="shared" si="102"/>
        <v>630</v>
      </c>
      <c r="AT542" s="14" t="str">
        <f t="shared" si="103"/>
        <v>金币</v>
      </c>
      <c r="AU542" s="14">
        <f t="shared" si="104"/>
        <v>1700</v>
      </c>
    </row>
    <row r="543" spans="37:47" ht="16.5" x14ac:dyDescent="0.2">
      <c r="AK543" s="64">
        <v>540</v>
      </c>
      <c r="AL543" s="14">
        <f t="shared" si="95"/>
        <v>28</v>
      </c>
      <c r="AM543" s="14">
        <f t="shared" si="96"/>
        <v>2</v>
      </c>
      <c r="AN543" s="14">
        <f t="shared" si="97"/>
        <v>1606030</v>
      </c>
      <c r="AO543" s="14">
        <f t="shared" si="98"/>
        <v>21</v>
      </c>
      <c r="AP543" s="14" t="str">
        <f t="shared" si="99"/>
        <v>神器6-2</v>
      </c>
      <c r="AQ543" s="14">
        <f t="shared" si="100"/>
        <v>15</v>
      </c>
      <c r="AR543" s="14" t="str">
        <f t="shared" si="101"/>
        <v>神器低级材料</v>
      </c>
      <c r="AS543" s="14">
        <f t="shared" si="102"/>
        <v>690</v>
      </c>
      <c r="AT543" s="14" t="str">
        <f t="shared" si="103"/>
        <v>金币</v>
      </c>
      <c r="AU543" s="14">
        <f t="shared" si="104"/>
        <v>2200</v>
      </c>
    </row>
    <row r="544" spans="37:47" ht="16.5" x14ac:dyDescent="0.2">
      <c r="AK544" s="64">
        <v>541</v>
      </c>
      <c r="AL544" s="14">
        <f t="shared" si="95"/>
        <v>29</v>
      </c>
      <c r="AM544" s="14">
        <f t="shared" si="96"/>
        <v>2</v>
      </c>
      <c r="AN544" s="14">
        <f t="shared" si="97"/>
        <v>1606031</v>
      </c>
      <c r="AO544" s="14">
        <f t="shared" si="98"/>
        <v>1</v>
      </c>
      <c r="AP544" s="14" t="str">
        <f t="shared" si="99"/>
        <v>神器6-3</v>
      </c>
      <c r="AQ544" s="14">
        <f t="shared" si="100"/>
        <v>1</v>
      </c>
      <c r="AR544" s="14" t="str">
        <f t="shared" si="101"/>
        <v/>
      </c>
      <c r="AS544" s="14" t="str">
        <f t="shared" si="102"/>
        <v/>
      </c>
      <c r="AT544" s="14" t="str">
        <f t="shared" si="103"/>
        <v/>
      </c>
      <c r="AU544" s="14" t="str">
        <f t="shared" si="104"/>
        <v/>
      </c>
    </row>
    <row r="545" spans="37:47" ht="16.5" x14ac:dyDescent="0.2">
      <c r="AK545" s="64">
        <v>542</v>
      </c>
      <c r="AL545" s="14">
        <f t="shared" si="95"/>
        <v>29</v>
      </c>
      <c r="AM545" s="14">
        <f t="shared" si="96"/>
        <v>2</v>
      </c>
      <c r="AN545" s="14">
        <f t="shared" si="97"/>
        <v>1606031</v>
      </c>
      <c r="AO545" s="14">
        <f t="shared" si="98"/>
        <v>2</v>
      </c>
      <c r="AP545" s="14" t="str">
        <f t="shared" si="99"/>
        <v>神器6-3</v>
      </c>
      <c r="AQ545" s="14">
        <f t="shared" si="100"/>
        <v>1</v>
      </c>
      <c r="AR545" s="14" t="str">
        <f t="shared" si="101"/>
        <v>神器低级材料</v>
      </c>
      <c r="AS545" s="14">
        <f t="shared" si="102"/>
        <v>5</v>
      </c>
      <c r="AT545" s="14" t="str">
        <f t="shared" si="103"/>
        <v>金币</v>
      </c>
      <c r="AU545" s="14">
        <f t="shared" si="104"/>
        <v>255</v>
      </c>
    </row>
    <row r="546" spans="37:47" ht="16.5" x14ac:dyDescent="0.2">
      <c r="AK546" s="64">
        <v>543</v>
      </c>
      <c r="AL546" s="14">
        <f t="shared" si="95"/>
        <v>29</v>
      </c>
      <c r="AM546" s="14">
        <f t="shared" si="96"/>
        <v>2</v>
      </c>
      <c r="AN546" s="14">
        <f t="shared" si="97"/>
        <v>1606031</v>
      </c>
      <c r="AO546" s="14">
        <f t="shared" si="98"/>
        <v>3</v>
      </c>
      <c r="AP546" s="14" t="str">
        <f t="shared" si="99"/>
        <v>神器6-3</v>
      </c>
      <c r="AQ546" s="14">
        <f t="shared" si="100"/>
        <v>1</v>
      </c>
      <c r="AR546" s="14" t="str">
        <f t="shared" si="101"/>
        <v>神器低级材料</v>
      </c>
      <c r="AS546" s="14">
        <f t="shared" si="102"/>
        <v>50</v>
      </c>
      <c r="AT546" s="14" t="str">
        <f t="shared" si="103"/>
        <v>金币</v>
      </c>
      <c r="AU546" s="14">
        <f t="shared" si="104"/>
        <v>340</v>
      </c>
    </row>
    <row r="547" spans="37:47" ht="16.5" x14ac:dyDescent="0.2">
      <c r="AK547" s="64">
        <v>544</v>
      </c>
      <c r="AL547" s="14">
        <f t="shared" si="95"/>
        <v>29</v>
      </c>
      <c r="AM547" s="14">
        <f t="shared" si="96"/>
        <v>2</v>
      </c>
      <c r="AN547" s="14">
        <f t="shared" si="97"/>
        <v>1606031</v>
      </c>
      <c r="AO547" s="14">
        <f t="shared" si="98"/>
        <v>4</v>
      </c>
      <c r="AP547" s="14" t="str">
        <f t="shared" si="99"/>
        <v>神器6-3</v>
      </c>
      <c r="AQ547" s="14">
        <f t="shared" si="100"/>
        <v>2</v>
      </c>
      <c r="AR547" s="14" t="str">
        <f t="shared" si="101"/>
        <v>神器低级材料</v>
      </c>
      <c r="AS547" s="14">
        <f t="shared" si="102"/>
        <v>80</v>
      </c>
      <c r="AT547" s="14" t="str">
        <f t="shared" si="103"/>
        <v>金币</v>
      </c>
      <c r="AU547" s="14">
        <f t="shared" si="104"/>
        <v>420</v>
      </c>
    </row>
    <row r="548" spans="37:47" ht="16.5" x14ac:dyDescent="0.2">
      <c r="AK548" s="64">
        <v>545</v>
      </c>
      <c r="AL548" s="14">
        <f t="shared" si="95"/>
        <v>29</v>
      </c>
      <c r="AM548" s="14">
        <f t="shared" si="96"/>
        <v>2</v>
      </c>
      <c r="AN548" s="14">
        <f t="shared" si="97"/>
        <v>1606031</v>
      </c>
      <c r="AO548" s="14">
        <f t="shared" si="98"/>
        <v>5</v>
      </c>
      <c r="AP548" s="14" t="str">
        <f t="shared" si="99"/>
        <v>神器6-3</v>
      </c>
      <c r="AQ548" s="14">
        <f t="shared" si="100"/>
        <v>2</v>
      </c>
      <c r="AR548" s="14" t="str">
        <f t="shared" si="101"/>
        <v>神器低级材料</v>
      </c>
      <c r="AS548" s="14">
        <f t="shared" si="102"/>
        <v>75</v>
      </c>
      <c r="AT548" s="14" t="str">
        <f t="shared" si="103"/>
        <v>金币</v>
      </c>
      <c r="AU548" s="14">
        <f t="shared" si="104"/>
        <v>510</v>
      </c>
    </row>
    <row r="549" spans="37:47" ht="16.5" x14ac:dyDescent="0.2">
      <c r="AK549" s="64">
        <v>546</v>
      </c>
      <c r="AL549" s="14">
        <f t="shared" si="95"/>
        <v>29</v>
      </c>
      <c r="AM549" s="14">
        <f t="shared" si="96"/>
        <v>2</v>
      </c>
      <c r="AN549" s="14">
        <f t="shared" si="97"/>
        <v>1606031</v>
      </c>
      <c r="AO549" s="14">
        <f t="shared" si="98"/>
        <v>6</v>
      </c>
      <c r="AP549" s="14" t="str">
        <f t="shared" si="99"/>
        <v>神器6-3</v>
      </c>
      <c r="AQ549" s="14">
        <f t="shared" si="100"/>
        <v>2</v>
      </c>
      <c r="AR549" s="14" t="str">
        <f t="shared" si="101"/>
        <v>神器低级材料</v>
      </c>
      <c r="AS549" s="14">
        <f t="shared" si="102"/>
        <v>110</v>
      </c>
      <c r="AT549" s="14" t="str">
        <f t="shared" si="103"/>
        <v>金币</v>
      </c>
      <c r="AU549" s="14">
        <f t="shared" si="104"/>
        <v>680</v>
      </c>
    </row>
    <row r="550" spans="37:47" ht="16.5" x14ac:dyDescent="0.2">
      <c r="AK550" s="64">
        <v>547</v>
      </c>
      <c r="AL550" s="14">
        <f t="shared" si="95"/>
        <v>29</v>
      </c>
      <c r="AM550" s="14">
        <f t="shared" si="96"/>
        <v>2</v>
      </c>
      <c r="AN550" s="14">
        <f t="shared" si="97"/>
        <v>1606031</v>
      </c>
      <c r="AO550" s="14">
        <f t="shared" si="98"/>
        <v>7</v>
      </c>
      <c r="AP550" s="14" t="str">
        <f t="shared" si="99"/>
        <v>神器6-3</v>
      </c>
      <c r="AQ550" s="14">
        <f t="shared" si="100"/>
        <v>3</v>
      </c>
      <c r="AR550" s="14" t="str">
        <f t="shared" si="101"/>
        <v>神器低级材料</v>
      </c>
      <c r="AS550" s="14">
        <f t="shared" si="102"/>
        <v>120</v>
      </c>
      <c r="AT550" s="14" t="str">
        <f t="shared" si="103"/>
        <v>金币</v>
      </c>
      <c r="AU550" s="14">
        <f t="shared" si="104"/>
        <v>780</v>
      </c>
    </row>
    <row r="551" spans="37:47" ht="16.5" x14ac:dyDescent="0.2">
      <c r="AK551" s="64">
        <v>548</v>
      </c>
      <c r="AL551" s="14">
        <f t="shared" si="95"/>
        <v>29</v>
      </c>
      <c r="AM551" s="14">
        <f t="shared" si="96"/>
        <v>2</v>
      </c>
      <c r="AN551" s="14">
        <f t="shared" si="97"/>
        <v>1606031</v>
      </c>
      <c r="AO551" s="14">
        <f t="shared" si="98"/>
        <v>8</v>
      </c>
      <c r="AP551" s="14" t="str">
        <f t="shared" si="99"/>
        <v>神器6-3</v>
      </c>
      <c r="AQ551" s="14">
        <f t="shared" si="100"/>
        <v>3</v>
      </c>
      <c r="AR551" s="14" t="str">
        <f t="shared" si="101"/>
        <v>神器低级材料</v>
      </c>
      <c r="AS551" s="14">
        <f t="shared" si="102"/>
        <v>135</v>
      </c>
      <c r="AT551" s="14" t="str">
        <f t="shared" si="103"/>
        <v>金币</v>
      </c>
      <c r="AU551" s="14">
        <f t="shared" si="104"/>
        <v>880</v>
      </c>
    </row>
    <row r="552" spans="37:47" ht="16.5" x14ac:dyDescent="0.2">
      <c r="AK552" s="64">
        <v>549</v>
      </c>
      <c r="AL552" s="14">
        <f t="shared" si="95"/>
        <v>29</v>
      </c>
      <c r="AM552" s="14">
        <f t="shared" si="96"/>
        <v>2</v>
      </c>
      <c r="AN552" s="14">
        <f t="shared" si="97"/>
        <v>1606031</v>
      </c>
      <c r="AO552" s="14">
        <f t="shared" si="98"/>
        <v>9</v>
      </c>
      <c r="AP552" s="14" t="str">
        <f t="shared" si="99"/>
        <v>神器6-3</v>
      </c>
      <c r="AQ552" s="14">
        <f t="shared" si="100"/>
        <v>3</v>
      </c>
      <c r="AR552" s="14" t="str">
        <f t="shared" si="101"/>
        <v>神器低级材料</v>
      </c>
      <c r="AS552" s="14">
        <f t="shared" si="102"/>
        <v>160</v>
      </c>
      <c r="AT552" s="14" t="str">
        <f t="shared" si="103"/>
        <v>金币</v>
      </c>
      <c r="AU552" s="14">
        <f t="shared" si="104"/>
        <v>980</v>
      </c>
    </row>
    <row r="553" spans="37:47" ht="16.5" x14ac:dyDescent="0.2">
      <c r="AK553" s="64">
        <v>550</v>
      </c>
      <c r="AL553" s="14">
        <f t="shared" si="95"/>
        <v>29</v>
      </c>
      <c r="AM553" s="14">
        <f t="shared" si="96"/>
        <v>2</v>
      </c>
      <c r="AN553" s="14">
        <f t="shared" si="97"/>
        <v>1606031</v>
      </c>
      <c r="AO553" s="14">
        <f t="shared" si="98"/>
        <v>10</v>
      </c>
      <c r="AP553" s="14" t="str">
        <f t="shared" si="99"/>
        <v>神器6-3</v>
      </c>
      <c r="AQ553" s="14">
        <f t="shared" si="100"/>
        <v>5</v>
      </c>
      <c r="AR553" s="14" t="str">
        <f t="shared" si="101"/>
        <v>神器低级材料</v>
      </c>
      <c r="AS553" s="14">
        <f t="shared" si="102"/>
        <v>205</v>
      </c>
      <c r="AT553" s="14" t="str">
        <f t="shared" si="103"/>
        <v>金币</v>
      </c>
      <c r="AU553" s="14">
        <f t="shared" si="104"/>
        <v>1150</v>
      </c>
    </row>
    <row r="554" spans="37:47" ht="16.5" x14ac:dyDescent="0.2">
      <c r="AK554" s="64">
        <v>551</v>
      </c>
      <c r="AL554" s="14">
        <f t="shared" si="95"/>
        <v>29</v>
      </c>
      <c r="AM554" s="14">
        <f t="shared" si="96"/>
        <v>2</v>
      </c>
      <c r="AN554" s="14">
        <f t="shared" si="97"/>
        <v>1606031</v>
      </c>
      <c r="AO554" s="14">
        <f t="shared" si="98"/>
        <v>11</v>
      </c>
      <c r="AP554" s="14" t="str">
        <f t="shared" si="99"/>
        <v>神器6-3</v>
      </c>
      <c r="AQ554" s="14">
        <f t="shared" si="100"/>
        <v>5</v>
      </c>
      <c r="AR554" s="14" t="str">
        <f t="shared" si="101"/>
        <v>神器低级材料</v>
      </c>
      <c r="AS554" s="14">
        <f t="shared" si="102"/>
        <v>245</v>
      </c>
      <c r="AT554" s="14" t="str">
        <f t="shared" si="103"/>
        <v>金币</v>
      </c>
      <c r="AU554" s="14">
        <f t="shared" si="104"/>
        <v>750</v>
      </c>
    </row>
    <row r="555" spans="37:47" ht="16.5" x14ac:dyDescent="0.2">
      <c r="AK555" s="64">
        <v>552</v>
      </c>
      <c r="AL555" s="14">
        <f t="shared" si="95"/>
        <v>29</v>
      </c>
      <c r="AM555" s="14">
        <f t="shared" si="96"/>
        <v>2</v>
      </c>
      <c r="AN555" s="14">
        <f t="shared" si="97"/>
        <v>1606031</v>
      </c>
      <c r="AO555" s="14">
        <f t="shared" si="98"/>
        <v>12</v>
      </c>
      <c r="AP555" s="14" t="str">
        <f t="shared" si="99"/>
        <v>神器6-3</v>
      </c>
      <c r="AQ555" s="14">
        <f t="shared" si="100"/>
        <v>6</v>
      </c>
      <c r="AR555" s="14" t="str">
        <f t="shared" si="101"/>
        <v>神器低级材料</v>
      </c>
      <c r="AS555" s="14">
        <f t="shared" si="102"/>
        <v>280</v>
      </c>
      <c r="AT555" s="14" t="str">
        <f t="shared" si="103"/>
        <v>金币</v>
      </c>
      <c r="AU555" s="14">
        <f t="shared" si="104"/>
        <v>900</v>
      </c>
    </row>
    <row r="556" spans="37:47" ht="16.5" x14ac:dyDescent="0.2">
      <c r="AK556" s="64">
        <v>553</v>
      </c>
      <c r="AL556" s="14">
        <f t="shared" si="95"/>
        <v>29</v>
      </c>
      <c r="AM556" s="14">
        <f t="shared" si="96"/>
        <v>2</v>
      </c>
      <c r="AN556" s="14">
        <f t="shared" si="97"/>
        <v>1606031</v>
      </c>
      <c r="AO556" s="14">
        <f t="shared" si="98"/>
        <v>13</v>
      </c>
      <c r="AP556" s="14" t="str">
        <f t="shared" si="99"/>
        <v>神器6-3</v>
      </c>
      <c r="AQ556" s="14">
        <f t="shared" si="100"/>
        <v>7</v>
      </c>
      <c r="AR556" s="14" t="str">
        <f t="shared" si="101"/>
        <v>神器低级材料</v>
      </c>
      <c r="AS556" s="14">
        <f t="shared" si="102"/>
        <v>250</v>
      </c>
      <c r="AT556" s="14" t="str">
        <f t="shared" si="103"/>
        <v>金币</v>
      </c>
      <c r="AU556" s="14">
        <f t="shared" si="104"/>
        <v>1050</v>
      </c>
    </row>
    <row r="557" spans="37:47" ht="16.5" x14ac:dyDescent="0.2">
      <c r="AK557" s="64">
        <v>554</v>
      </c>
      <c r="AL557" s="14">
        <f t="shared" si="95"/>
        <v>29</v>
      </c>
      <c r="AM557" s="14">
        <f t="shared" si="96"/>
        <v>2</v>
      </c>
      <c r="AN557" s="14">
        <f t="shared" si="97"/>
        <v>1606031</v>
      </c>
      <c r="AO557" s="14">
        <f t="shared" si="98"/>
        <v>14</v>
      </c>
      <c r="AP557" s="14" t="str">
        <f t="shared" si="99"/>
        <v>神器6-3</v>
      </c>
      <c r="AQ557" s="14">
        <f t="shared" si="100"/>
        <v>7</v>
      </c>
      <c r="AR557" s="14" t="str">
        <f t="shared" si="101"/>
        <v>神器低级材料</v>
      </c>
      <c r="AS557" s="14">
        <f t="shared" si="102"/>
        <v>285</v>
      </c>
      <c r="AT557" s="14" t="str">
        <f t="shared" si="103"/>
        <v>金币</v>
      </c>
      <c r="AU557" s="14">
        <f t="shared" si="104"/>
        <v>1150</v>
      </c>
    </row>
    <row r="558" spans="37:47" ht="16.5" x14ac:dyDescent="0.2">
      <c r="AK558" s="64">
        <v>555</v>
      </c>
      <c r="AL558" s="14">
        <f t="shared" si="95"/>
        <v>29</v>
      </c>
      <c r="AM558" s="14">
        <f t="shared" si="96"/>
        <v>2</v>
      </c>
      <c r="AN558" s="14">
        <f t="shared" si="97"/>
        <v>1606031</v>
      </c>
      <c r="AO558" s="14">
        <f t="shared" si="98"/>
        <v>15</v>
      </c>
      <c r="AP558" s="14" t="str">
        <f t="shared" si="99"/>
        <v>神器6-3</v>
      </c>
      <c r="AQ558" s="14">
        <f t="shared" si="100"/>
        <v>7</v>
      </c>
      <c r="AR558" s="14" t="str">
        <f t="shared" si="101"/>
        <v>神器低级材料</v>
      </c>
      <c r="AS558" s="14">
        <f t="shared" si="102"/>
        <v>345</v>
      </c>
      <c r="AT558" s="14" t="str">
        <f t="shared" si="103"/>
        <v>金币</v>
      </c>
      <c r="AU558" s="14">
        <f t="shared" si="104"/>
        <v>1300</v>
      </c>
    </row>
    <row r="559" spans="37:47" ht="16.5" x14ac:dyDescent="0.2">
      <c r="AK559" s="64">
        <v>556</v>
      </c>
      <c r="AL559" s="14">
        <f t="shared" si="95"/>
        <v>29</v>
      </c>
      <c r="AM559" s="14">
        <f t="shared" si="96"/>
        <v>2</v>
      </c>
      <c r="AN559" s="14">
        <f t="shared" si="97"/>
        <v>1606031</v>
      </c>
      <c r="AO559" s="14">
        <f t="shared" si="98"/>
        <v>16</v>
      </c>
      <c r="AP559" s="14" t="str">
        <f t="shared" si="99"/>
        <v>神器6-3</v>
      </c>
      <c r="AQ559" s="14">
        <f t="shared" si="100"/>
        <v>10</v>
      </c>
      <c r="AR559" s="14" t="str">
        <f t="shared" si="101"/>
        <v>神器低级材料</v>
      </c>
      <c r="AS559" s="14">
        <f t="shared" si="102"/>
        <v>400</v>
      </c>
      <c r="AT559" s="14" t="str">
        <f t="shared" si="103"/>
        <v>金币</v>
      </c>
      <c r="AU559" s="14">
        <f t="shared" si="104"/>
        <v>1200</v>
      </c>
    </row>
    <row r="560" spans="37:47" ht="16.5" x14ac:dyDescent="0.2">
      <c r="AK560" s="64">
        <v>557</v>
      </c>
      <c r="AL560" s="14">
        <f t="shared" si="95"/>
        <v>29</v>
      </c>
      <c r="AM560" s="14">
        <f t="shared" si="96"/>
        <v>2</v>
      </c>
      <c r="AN560" s="14">
        <f t="shared" si="97"/>
        <v>1606031</v>
      </c>
      <c r="AO560" s="14">
        <f t="shared" si="98"/>
        <v>17</v>
      </c>
      <c r="AP560" s="14" t="str">
        <f t="shared" si="99"/>
        <v>神器6-3</v>
      </c>
      <c r="AQ560" s="14">
        <f t="shared" si="100"/>
        <v>10</v>
      </c>
      <c r="AR560" s="14" t="str">
        <f t="shared" si="101"/>
        <v>神器低级材料</v>
      </c>
      <c r="AS560" s="14">
        <f t="shared" si="102"/>
        <v>460</v>
      </c>
      <c r="AT560" s="14" t="str">
        <f t="shared" si="103"/>
        <v>金币</v>
      </c>
      <c r="AU560" s="14">
        <f t="shared" si="104"/>
        <v>1300</v>
      </c>
    </row>
    <row r="561" spans="37:47" ht="16.5" x14ac:dyDescent="0.2">
      <c r="AK561" s="64">
        <v>558</v>
      </c>
      <c r="AL561" s="14">
        <f t="shared" si="95"/>
        <v>29</v>
      </c>
      <c r="AM561" s="14">
        <f t="shared" si="96"/>
        <v>2</v>
      </c>
      <c r="AN561" s="14">
        <f t="shared" si="97"/>
        <v>1606031</v>
      </c>
      <c r="AO561" s="14">
        <f t="shared" si="98"/>
        <v>18</v>
      </c>
      <c r="AP561" s="14" t="str">
        <f t="shared" si="99"/>
        <v>神器6-3</v>
      </c>
      <c r="AQ561" s="14">
        <f t="shared" si="100"/>
        <v>10</v>
      </c>
      <c r="AR561" s="14" t="str">
        <f t="shared" si="101"/>
        <v>神器低级材料</v>
      </c>
      <c r="AS561" s="14">
        <f t="shared" si="102"/>
        <v>515</v>
      </c>
      <c r="AT561" s="14" t="str">
        <f t="shared" si="103"/>
        <v>金币</v>
      </c>
      <c r="AU561" s="14">
        <f t="shared" si="104"/>
        <v>1400</v>
      </c>
    </row>
    <row r="562" spans="37:47" ht="16.5" x14ac:dyDescent="0.2">
      <c r="AK562" s="64">
        <v>559</v>
      </c>
      <c r="AL562" s="14">
        <f t="shared" si="95"/>
        <v>29</v>
      </c>
      <c r="AM562" s="14">
        <f t="shared" si="96"/>
        <v>2</v>
      </c>
      <c r="AN562" s="14">
        <f t="shared" si="97"/>
        <v>1606031</v>
      </c>
      <c r="AO562" s="14">
        <f t="shared" si="98"/>
        <v>19</v>
      </c>
      <c r="AP562" s="14" t="str">
        <f t="shared" si="99"/>
        <v>神器6-3</v>
      </c>
      <c r="AQ562" s="14">
        <f t="shared" si="100"/>
        <v>15</v>
      </c>
      <c r="AR562" s="14" t="str">
        <f t="shared" si="101"/>
        <v>神器低级材料</v>
      </c>
      <c r="AS562" s="14">
        <f t="shared" si="102"/>
        <v>575</v>
      </c>
      <c r="AT562" s="14" t="str">
        <f t="shared" si="103"/>
        <v>金币</v>
      </c>
      <c r="AU562" s="14">
        <f t="shared" si="104"/>
        <v>1500</v>
      </c>
    </row>
    <row r="563" spans="37:47" ht="16.5" x14ac:dyDescent="0.2">
      <c r="AK563" s="64">
        <v>560</v>
      </c>
      <c r="AL563" s="14">
        <f t="shared" si="95"/>
        <v>29</v>
      </c>
      <c r="AM563" s="14">
        <f t="shared" si="96"/>
        <v>2</v>
      </c>
      <c r="AN563" s="14">
        <f t="shared" si="97"/>
        <v>1606031</v>
      </c>
      <c r="AO563" s="14">
        <f t="shared" si="98"/>
        <v>20</v>
      </c>
      <c r="AP563" s="14" t="str">
        <f t="shared" si="99"/>
        <v>神器6-3</v>
      </c>
      <c r="AQ563" s="14">
        <f t="shared" si="100"/>
        <v>15</v>
      </c>
      <c r="AR563" s="14" t="str">
        <f t="shared" si="101"/>
        <v>神器低级材料</v>
      </c>
      <c r="AS563" s="14">
        <f t="shared" si="102"/>
        <v>630</v>
      </c>
      <c r="AT563" s="14" t="str">
        <f t="shared" si="103"/>
        <v>金币</v>
      </c>
      <c r="AU563" s="14">
        <f t="shared" si="104"/>
        <v>1700</v>
      </c>
    </row>
    <row r="564" spans="37:47" ht="16.5" x14ac:dyDescent="0.2">
      <c r="AK564" s="64">
        <v>561</v>
      </c>
      <c r="AL564" s="14">
        <f t="shared" si="95"/>
        <v>29</v>
      </c>
      <c r="AM564" s="14">
        <f t="shared" si="96"/>
        <v>2</v>
      </c>
      <c r="AN564" s="14">
        <f t="shared" si="97"/>
        <v>1606031</v>
      </c>
      <c r="AO564" s="14">
        <f t="shared" si="98"/>
        <v>21</v>
      </c>
      <c r="AP564" s="14" t="str">
        <f t="shared" si="99"/>
        <v>神器6-3</v>
      </c>
      <c r="AQ564" s="14">
        <f t="shared" si="100"/>
        <v>15</v>
      </c>
      <c r="AR564" s="14" t="str">
        <f t="shared" si="101"/>
        <v>神器低级材料</v>
      </c>
      <c r="AS564" s="14">
        <f t="shared" si="102"/>
        <v>690</v>
      </c>
      <c r="AT564" s="14" t="str">
        <f t="shared" si="103"/>
        <v>金币</v>
      </c>
      <c r="AU564" s="14">
        <f t="shared" si="104"/>
        <v>2200</v>
      </c>
    </row>
    <row r="565" spans="37:47" ht="16.5" x14ac:dyDescent="0.2">
      <c r="AK565" s="64">
        <v>562</v>
      </c>
      <c r="AL565" s="14">
        <f t="shared" si="95"/>
        <v>30</v>
      </c>
      <c r="AM565" s="14">
        <f t="shared" si="96"/>
        <v>3</v>
      </c>
      <c r="AN565" s="14">
        <f t="shared" si="97"/>
        <v>1606032</v>
      </c>
      <c r="AO565" s="14">
        <f t="shared" si="98"/>
        <v>1</v>
      </c>
      <c r="AP565" s="14" t="str">
        <f t="shared" si="99"/>
        <v>神器6-4</v>
      </c>
      <c r="AQ565" s="14">
        <f t="shared" si="100"/>
        <v>1</v>
      </c>
      <c r="AR565" s="14" t="str">
        <f t="shared" si="101"/>
        <v/>
      </c>
      <c r="AS565" s="14" t="str">
        <f t="shared" si="102"/>
        <v/>
      </c>
      <c r="AT565" s="14" t="str">
        <f t="shared" si="103"/>
        <v/>
      </c>
      <c r="AU565" s="14" t="str">
        <f t="shared" si="104"/>
        <v/>
      </c>
    </row>
    <row r="566" spans="37:47" ht="16.5" x14ac:dyDescent="0.2">
      <c r="AK566" s="64">
        <v>563</v>
      </c>
      <c r="AL566" s="14">
        <f t="shared" si="95"/>
        <v>30</v>
      </c>
      <c r="AM566" s="14">
        <f t="shared" si="96"/>
        <v>3</v>
      </c>
      <c r="AN566" s="14">
        <f t="shared" si="97"/>
        <v>1606032</v>
      </c>
      <c r="AO566" s="14">
        <f t="shared" si="98"/>
        <v>2</v>
      </c>
      <c r="AP566" s="14" t="str">
        <f t="shared" si="99"/>
        <v>神器6-4</v>
      </c>
      <c r="AQ566" s="14">
        <f t="shared" si="100"/>
        <v>1</v>
      </c>
      <c r="AR566" s="14" t="str">
        <f t="shared" si="101"/>
        <v>神器低级材料</v>
      </c>
      <c r="AS566" s="14">
        <f t="shared" si="102"/>
        <v>20</v>
      </c>
      <c r="AT566" s="14" t="str">
        <f t="shared" si="103"/>
        <v>金币</v>
      </c>
      <c r="AU566" s="14">
        <f t="shared" si="104"/>
        <v>595</v>
      </c>
    </row>
    <row r="567" spans="37:47" ht="16.5" x14ac:dyDescent="0.2">
      <c r="AK567" s="64">
        <v>564</v>
      </c>
      <c r="AL567" s="14">
        <f t="shared" si="95"/>
        <v>30</v>
      </c>
      <c r="AM567" s="14">
        <f t="shared" si="96"/>
        <v>3</v>
      </c>
      <c r="AN567" s="14">
        <f t="shared" si="97"/>
        <v>1606032</v>
      </c>
      <c r="AO567" s="14">
        <f t="shared" si="98"/>
        <v>3</v>
      </c>
      <c r="AP567" s="14" t="str">
        <f t="shared" si="99"/>
        <v>神器6-4</v>
      </c>
      <c r="AQ567" s="14">
        <f t="shared" si="100"/>
        <v>1</v>
      </c>
      <c r="AR567" s="14" t="str">
        <f t="shared" si="101"/>
        <v>神器低级材料</v>
      </c>
      <c r="AS567" s="14">
        <f t="shared" si="102"/>
        <v>120</v>
      </c>
      <c r="AT567" s="14" t="str">
        <f t="shared" si="103"/>
        <v>金币</v>
      </c>
      <c r="AU567" s="14">
        <f t="shared" si="104"/>
        <v>790</v>
      </c>
    </row>
    <row r="568" spans="37:47" ht="16.5" x14ac:dyDescent="0.2">
      <c r="AK568" s="64">
        <v>565</v>
      </c>
      <c r="AL568" s="14">
        <f t="shared" si="95"/>
        <v>30</v>
      </c>
      <c r="AM568" s="14">
        <f t="shared" si="96"/>
        <v>3</v>
      </c>
      <c r="AN568" s="14">
        <f t="shared" si="97"/>
        <v>1606032</v>
      </c>
      <c r="AO568" s="14">
        <f t="shared" si="98"/>
        <v>4</v>
      </c>
      <c r="AP568" s="14" t="str">
        <f t="shared" si="99"/>
        <v>神器6-4</v>
      </c>
      <c r="AQ568" s="14">
        <f t="shared" si="100"/>
        <v>2</v>
      </c>
      <c r="AR568" s="14" t="str">
        <f t="shared" si="101"/>
        <v>神器低级材料</v>
      </c>
      <c r="AS568" s="14">
        <f t="shared" si="102"/>
        <v>185</v>
      </c>
      <c r="AT568" s="14" t="str">
        <f t="shared" si="103"/>
        <v>金币</v>
      </c>
      <c r="AU568" s="14">
        <f t="shared" si="104"/>
        <v>990</v>
      </c>
    </row>
    <row r="569" spans="37:47" ht="16.5" x14ac:dyDescent="0.2">
      <c r="AK569" s="64">
        <v>566</v>
      </c>
      <c r="AL569" s="14">
        <f t="shared" si="95"/>
        <v>30</v>
      </c>
      <c r="AM569" s="14">
        <f t="shared" si="96"/>
        <v>3</v>
      </c>
      <c r="AN569" s="14">
        <f t="shared" si="97"/>
        <v>1606032</v>
      </c>
      <c r="AO569" s="14">
        <f t="shared" si="98"/>
        <v>5</v>
      </c>
      <c r="AP569" s="14" t="str">
        <f t="shared" si="99"/>
        <v>神器6-4</v>
      </c>
      <c r="AQ569" s="14">
        <f t="shared" si="100"/>
        <v>2</v>
      </c>
      <c r="AR569" s="14" t="str">
        <f t="shared" si="101"/>
        <v>神器低级材料</v>
      </c>
      <c r="AS569" s="14">
        <f t="shared" si="102"/>
        <v>180</v>
      </c>
      <c r="AT569" s="14" t="str">
        <f t="shared" si="103"/>
        <v>金币</v>
      </c>
      <c r="AU569" s="14">
        <f t="shared" si="104"/>
        <v>1190</v>
      </c>
    </row>
    <row r="570" spans="37:47" ht="16.5" x14ac:dyDescent="0.2">
      <c r="AK570" s="64">
        <v>567</v>
      </c>
      <c r="AL570" s="14">
        <f t="shared" si="95"/>
        <v>30</v>
      </c>
      <c r="AM570" s="14">
        <f t="shared" si="96"/>
        <v>3</v>
      </c>
      <c r="AN570" s="14">
        <f t="shared" si="97"/>
        <v>1606032</v>
      </c>
      <c r="AO570" s="14">
        <f t="shared" si="98"/>
        <v>6</v>
      </c>
      <c r="AP570" s="14" t="str">
        <f t="shared" si="99"/>
        <v>神器6-4</v>
      </c>
      <c r="AQ570" s="14">
        <f t="shared" si="100"/>
        <v>2</v>
      </c>
      <c r="AR570" s="14" t="str">
        <f t="shared" si="101"/>
        <v>神器低级材料</v>
      </c>
      <c r="AS570" s="14">
        <f t="shared" si="102"/>
        <v>260</v>
      </c>
      <c r="AT570" s="14" t="str">
        <f t="shared" si="103"/>
        <v>金币</v>
      </c>
      <c r="AU570" s="14">
        <f t="shared" si="104"/>
        <v>1620</v>
      </c>
    </row>
    <row r="571" spans="37:47" ht="16.5" x14ac:dyDescent="0.2">
      <c r="AK571" s="64">
        <v>568</v>
      </c>
      <c r="AL571" s="14">
        <f t="shared" si="95"/>
        <v>30</v>
      </c>
      <c r="AM571" s="14">
        <f t="shared" si="96"/>
        <v>3</v>
      </c>
      <c r="AN571" s="14">
        <f t="shared" si="97"/>
        <v>1606032</v>
      </c>
      <c r="AO571" s="14">
        <f t="shared" si="98"/>
        <v>7</v>
      </c>
      <c r="AP571" s="14" t="str">
        <f t="shared" si="99"/>
        <v>神器6-4</v>
      </c>
      <c r="AQ571" s="14">
        <f t="shared" si="100"/>
        <v>3</v>
      </c>
      <c r="AR571" s="14" t="str">
        <f t="shared" si="101"/>
        <v>神器低级材料</v>
      </c>
      <c r="AS571" s="14">
        <f t="shared" si="102"/>
        <v>280</v>
      </c>
      <c r="AT571" s="14" t="str">
        <f t="shared" si="103"/>
        <v>金币</v>
      </c>
      <c r="AU571" s="14">
        <f t="shared" si="104"/>
        <v>1840</v>
      </c>
    </row>
    <row r="572" spans="37:47" ht="16.5" x14ac:dyDescent="0.2">
      <c r="AK572" s="64">
        <v>569</v>
      </c>
      <c r="AL572" s="14">
        <f t="shared" si="95"/>
        <v>30</v>
      </c>
      <c r="AM572" s="14">
        <f t="shared" si="96"/>
        <v>3</v>
      </c>
      <c r="AN572" s="14">
        <f t="shared" si="97"/>
        <v>1606032</v>
      </c>
      <c r="AO572" s="14">
        <f t="shared" si="98"/>
        <v>8</v>
      </c>
      <c r="AP572" s="14" t="str">
        <f t="shared" si="99"/>
        <v>神器6-4</v>
      </c>
      <c r="AQ572" s="14">
        <f t="shared" si="100"/>
        <v>3</v>
      </c>
      <c r="AR572" s="14" t="str">
        <f t="shared" si="101"/>
        <v>神器低级材料</v>
      </c>
      <c r="AS572" s="14">
        <f t="shared" si="102"/>
        <v>320</v>
      </c>
      <c r="AT572" s="14" t="str">
        <f t="shared" si="103"/>
        <v>金币</v>
      </c>
      <c r="AU572" s="14">
        <f t="shared" si="104"/>
        <v>2080</v>
      </c>
    </row>
    <row r="573" spans="37:47" ht="16.5" x14ac:dyDescent="0.2">
      <c r="AK573" s="64">
        <v>570</v>
      </c>
      <c r="AL573" s="14">
        <f t="shared" si="95"/>
        <v>30</v>
      </c>
      <c r="AM573" s="14">
        <f t="shared" si="96"/>
        <v>3</v>
      </c>
      <c r="AN573" s="14">
        <f t="shared" si="97"/>
        <v>1606032</v>
      </c>
      <c r="AO573" s="14">
        <f t="shared" si="98"/>
        <v>9</v>
      </c>
      <c r="AP573" s="14" t="str">
        <f t="shared" si="99"/>
        <v>神器6-4</v>
      </c>
      <c r="AQ573" s="14">
        <f t="shared" si="100"/>
        <v>3</v>
      </c>
      <c r="AR573" s="14" t="str">
        <f t="shared" si="101"/>
        <v>神器低级材料</v>
      </c>
      <c r="AS573" s="14">
        <f t="shared" si="102"/>
        <v>375</v>
      </c>
      <c r="AT573" s="14" t="str">
        <f t="shared" si="103"/>
        <v>金币</v>
      </c>
      <c r="AU573" s="14">
        <f t="shared" si="104"/>
        <v>2320</v>
      </c>
    </row>
    <row r="574" spans="37:47" ht="16.5" x14ac:dyDescent="0.2">
      <c r="AK574" s="64">
        <v>571</v>
      </c>
      <c r="AL574" s="14">
        <f t="shared" si="95"/>
        <v>30</v>
      </c>
      <c r="AM574" s="14">
        <f t="shared" si="96"/>
        <v>3</v>
      </c>
      <c r="AN574" s="14">
        <f t="shared" si="97"/>
        <v>1606032</v>
      </c>
      <c r="AO574" s="14">
        <f t="shared" si="98"/>
        <v>10</v>
      </c>
      <c r="AP574" s="14" t="str">
        <f t="shared" si="99"/>
        <v>神器6-4</v>
      </c>
      <c r="AQ574" s="14">
        <f t="shared" si="100"/>
        <v>5</v>
      </c>
      <c r="AR574" s="14" t="str">
        <f t="shared" si="101"/>
        <v>神器低级材料</v>
      </c>
      <c r="AS574" s="14">
        <f t="shared" si="102"/>
        <v>485</v>
      </c>
      <c r="AT574" s="14" t="str">
        <f t="shared" si="103"/>
        <v>金币</v>
      </c>
      <c r="AU574" s="14">
        <f t="shared" si="104"/>
        <v>2750</v>
      </c>
    </row>
    <row r="575" spans="37:47" ht="16.5" x14ac:dyDescent="0.2">
      <c r="AK575" s="64">
        <v>572</v>
      </c>
      <c r="AL575" s="14">
        <f t="shared" si="95"/>
        <v>30</v>
      </c>
      <c r="AM575" s="14">
        <f t="shared" si="96"/>
        <v>3</v>
      </c>
      <c r="AN575" s="14">
        <f t="shared" si="97"/>
        <v>1606032</v>
      </c>
      <c r="AO575" s="14">
        <f t="shared" si="98"/>
        <v>11</v>
      </c>
      <c r="AP575" s="14" t="str">
        <f t="shared" si="99"/>
        <v>神器6-4</v>
      </c>
      <c r="AQ575" s="14">
        <f t="shared" si="100"/>
        <v>5</v>
      </c>
      <c r="AR575" s="14" t="str">
        <f t="shared" si="101"/>
        <v>神器低级材料</v>
      </c>
      <c r="AS575" s="14">
        <f t="shared" si="102"/>
        <v>570</v>
      </c>
      <c r="AT575" s="14" t="str">
        <f t="shared" si="103"/>
        <v>金币</v>
      </c>
      <c r="AU575" s="14">
        <f t="shared" si="104"/>
        <v>1800</v>
      </c>
    </row>
    <row r="576" spans="37:47" ht="16.5" x14ac:dyDescent="0.2">
      <c r="AK576" s="64">
        <v>573</v>
      </c>
      <c r="AL576" s="14">
        <f t="shared" si="95"/>
        <v>30</v>
      </c>
      <c r="AM576" s="14">
        <f t="shared" si="96"/>
        <v>3</v>
      </c>
      <c r="AN576" s="14">
        <f t="shared" si="97"/>
        <v>1606032</v>
      </c>
      <c r="AO576" s="14">
        <f t="shared" si="98"/>
        <v>12</v>
      </c>
      <c r="AP576" s="14" t="str">
        <f t="shared" si="99"/>
        <v>神器6-4</v>
      </c>
      <c r="AQ576" s="14">
        <f t="shared" si="100"/>
        <v>6</v>
      </c>
      <c r="AR576" s="14" t="str">
        <f t="shared" si="101"/>
        <v>神器低级材料</v>
      </c>
      <c r="AS576" s="14">
        <f t="shared" si="102"/>
        <v>660</v>
      </c>
      <c r="AT576" s="14" t="str">
        <f t="shared" si="103"/>
        <v>金币</v>
      </c>
      <c r="AU576" s="14">
        <f t="shared" si="104"/>
        <v>2150</v>
      </c>
    </row>
    <row r="577" spans="37:47" ht="16.5" x14ac:dyDescent="0.2">
      <c r="AK577" s="64">
        <v>574</v>
      </c>
      <c r="AL577" s="14">
        <f t="shared" si="95"/>
        <v>30</v>
      </c>
      <c r="AM577" s="14">
        <f t="shared" si="96"/>
        <v>3</v>
      </c>
      <c r="AN577" s="14">
        <f t="shared" si="97"/>
        <v>1606032</v>
      </c>
      <c r="AO577" s="14">
        <f t="shared" si="98"/>
        <v>13</v>
      </c>
      <c r="AP577" s="14" t="str">
        <f t="shared" si="99"/>
        <v>神器6-4</v>
      </c>
      <c r="AQ577" s="14">
        <f t="shared" si="100"/>
        <v>7</v>
      </c>
      <c r="AR577" s="14" t="str">
        <f t="shared" si="101"/>
        <v>神器低级材料</v>
      </c>
      <c r="AS577" s="14">
        <f t="shared" si="102"/>
        <v>590</v>
      </c>
      <c r="AT577" s="14" t="str">
        <f t="shared" si="103"/>
        <v>金币</v>
      </c>
      <c r="AU577" s="14">
        <f t="shared" si="104"/>
        <v>2450</v>
      </c>
    </row>
    <row r="578" spans="37:47" ht="16.5" x14ac:dyDescent="0.2">
      <c r="AK578" s="64">
        <v>575</v>
      </c>
      <c r="AL578" s="14">
        <f t="shared" si="95"/>
        <v>30</v>
      </c>
      <c r="AM578" s="14">
        <f t="shared" si="96"/>
        <v>3</v>
      </c>
      <c r="AN578" s="14">
        <f t="shared" si="97"/>
        <v>1606032</v>
      </c>
      <c r="AO578" s="14">
        <f t="shared" si="98"/>
        <v>14</v>
      </c>
      <c r="AP578" s="14" t="str">
        <f t="shared" si="99"/>
        <v>神器6-4</v>
      </c>
      <c r="AQ578" s="14">
        <f t="shared" si="100"/>
        <v>7</v>
      </c>
      <c r="AR578" s="14" t="str">
        <f t="shared" si="101"/>
        <v>神器低级材料</v>
      </c>
      <c r="AS578" s="14">
        <f t="shared" si="102"/>
        <v>670</v>
      </c>
      <c r="AT578" s="14" t="str">
        <f t="shared" si="103"/>
        <v>金币</v>
      </c>
      <c r="AU578" s="14">
        <f t="shared" si="104"/>
        <v>2750</v>
      </c>
    </row>
    <row r="579" spans="37:47" ht="16.5" x14ac:dyDescent="0.2">
      <c r="AK579" s="64">
        <v>576</v>
      </c>
      <c r="AL579" s="14">
        <f t="shared" si="95"/>
        <v>30</v>
      </c>
      <c r="AM579" s="14">
        <f t="shared" si="96"/>
        <v>3</v>
      </c>
      <c r="AN579" s="14">
        <f t="shared" si="97"/>
        <v>1606032</v>
      </c>
      <c r="AO579" s="14">
        <f t="shared" si="98"/>
        <v>15</v>
      </c>
      <c r="AP579" s="14" t="str">
        <f t="shared" si="99"/>
        <v>神器6-4</v>
      </c>
      <c r="AQ579" s="14">
        <f t="shared" si="100"/>
        <v>7</v>
      </c>
      <c r="AR579" s="14" t="str">
        <f t="shared" si="101"/>
        <v>神器低级材料</v>
      </c>
      <c r="AS579" s="14">
        <f t="shared" si="102"/>
        <v>805</v>
      </c>
      <c r="AT579" s="14" t="str">
        <f t="shared" si="103"/>
        <v>金币</v>
      </c>
      <c r="AU579" s="14">
        <f t="shared" si="104"/>
        <v>3000</v>
      </c>
    </row>
    <row r="580" spans="37:47" ht="16.5" x14ac:dyDescent="0.2">
      <c r="AK580" s="64">
        <v>577</v>
      </c>
      <c r="AL580" s="14">
        <f t="shared" si="95"/>
        <v>30</v>
      </c>
      <c r="AM580" s="14">
        <f t="shared" si="96"/>
        <v>3</v>
      </c>
      <c r="AN580" s="14">
        <f t="shared" si="97"/>
        <v>1606032</v>
      </c>
      <c r="AO580" s="14">
        <f t="shared" si="98"/>
        <v>16</v>
      </c>
      <c r="AP580" s="14" t="str">
        <f t="shared" si="99"/>
        <v>神器6-4</v>
      </c>
      <c r="AQ580" s="14">
        <f t="shared" si="100"/>
        <v>10</v>
      </c>
      <c r="AR580" s="14" t="str">
        <f t="shared" si="101"/>
        <v>神器低级材料</v>
      </c>
      <c r="AS580" s="14">
        <f t="shared" si="102"/>
        <v>940</v>
      </c>
      <c r="AT580" s="14" t="str">
        <f t="shared" si="103"/>
        <v>金币</v>
      </c>
      <c r="AU580" s="14">
        <f t="shared" si="104"/>
        <v>2800</v>
      </c>
    </row>
    <row r="581" spans="37:47" ht="16.5" x14ac:dyDescent="0.2">
      <c r="AK581" s="64">
        <v>578</v>
      </c>
      <c r="AL581" s="14">
        <f t="shared" ref="AL581:AL644" si="105">MATCH(AK581-1,$AH$4:$AH$46,1)</f>
        <v>30</v>
      </c>
      <c r="AM581" s="14">
        <f t="shared" ref="AM581:AM644" si="106">INDEX($AF$5:$AF$46,AL581)</f>
        <v>3</v>
      </c>
      <c r="AN581" s="14">
        <f t="shared" ref="AN581:AN644" si="107">INDEX($AD$5:$AD$46,AL581)</f>
        <v>1606032</v>
      </c>
      <c r="AO581" s="14">
        <f t="shared" ref="AO581:AO644" si="108">AK581-INDEX($AH$4:$AH$46,AL581)</f>
        <v>17</v>
      </c>
      <c r="AP581" s="14" t="str">
        <f t="shared" ref="AP581:AP644" si="109">INDEX($AE$5:$AE$46,AL581)</f>
        <v>神器6-4</v>
      </c>
      <c r="AQ581" s="14">
        <f t="shared" ref="AQ581:AQ644" si="110">INDEX($Q$4:$Q$24,AO581)</f>
        <v>10</v>
      </c>
      <c r="AR581" s="14" t="str">
        <f t="shared" ref="AR581:AR644" si="111">IF(AO581=1,"","神器低级材料")</f>
        <v>神器低级材料</v>
      </c>
      <c r="AS581" s="14">
        <f t="shared" ref="AS581:AS644" si="112">IF(AO581=1,"",INDEX($W$4:$Z$24,AO581,AM581))</f>
        <v>1075</v>
      </c>
      <c r="AT581" s="14" t="str">
        <f t="shared" ref="AT581:AT644" si="113">IF(AO581=1,"","金币")</f>
        <v>金币</v>
      </c>
      <c r="AU581" s="14">
        <f t="shared" ref="AU581:AU644" si="114">IF(AO581=1,"",INDEX($F$14:$I$34,AO581,AM581))</f>
        <v>3100</v>
      </c>
    </row>
    <row r="582" spans="37:47" ht="16.5" x14ac:dyDescent="0.2">
      <c r="AK582" s="64">
        <v>579</v>
      </c>
      <c r="AL582" s="14">
        <f t="shared" si="105"/>
        <v>30</v>
      </c>
      <c r="AM582" s="14">
        <f t="shared" si="106"/>
        <v>3</v>
      </c>
      <c r="AN582" s="14">
        <f t="shared" si="107"/>
        <v>1606032</v>
      </c>
      <c r="AO582" s="14">
        <f t="shared" si="108"/>
        <v>18</v>
      </c>
      <c r="AP582" s="14" t="str">
        <f t="shared" si="109"/>
        <v>神器6-4</v>
      </c>
      <c r="AQ582" s="14">
        <f t="shared" si="110"/>
        <v>10</v>
      </c>
      <c r="AR582" s="14" t="str">
        <f t="shared" si="111"/>
        <v>神器低级材料</v>
      </c>
      <c r="AS582" s="14">
        <f t="shared" si="112"/>
        <v>1205</v>
      </c>
      <c r="AT582" s="14" t="str">
        <f t="shared" si="113"/>
        <v>金币</v>
      </c>
      <c r="AU582" s="14">
        <f t="shared" si="114"/>
        <v>3300</v>
      </c>
    </row>
    <row r="583" spans="37:47" ht="16.5" x14ac:dyDescent="0.2">
      <c r="AK583" s="64">
        <v>580</v>
      </c>
      <c r="AL583" s="14">
        <f t="shared" si="105"/>
        <v>30</v>
      </c>
      <c r="AM583" s="14">
        <f t="shared" si="106"/>
        <v>3</v>
      </c>
      <c r="AN583" s="14">
        <f t="shared" si="107"/>
        <v>1606032</v>
      </c>
      <c r="AO583" s="14">
        <f t="shared" si="108"/>
        <v>19</v>
      </c>
      <c r="AP583" s="14" t="str">
        <f t="shared" si="109"/>
        <v>神器6-4</v>
      </c>
      <c r="AQ583" s="14">
        <f t="shared" si="110"/>
        <v>15</v>
      </c>
      <c r="AR583" s="14" t="str">
        <f t="shared" si="111"/>
        <v>神器低级材料</v>
      </c>
      <c r="AS583" s="14">
        <f t="shared" si="112"/>
        <v>1340</v>
      </c>
      <c r="AT583" s="14" t="str">
        <f t="shared" si="113"/>
        <v>金币</v>
      </c>
      <c r="AU583" s="14">
        <f t="shared" si="114"/>
        <v>3600</v>
      </c>
    </row>
    <row r="584" spans="37:47" ht="16.5" x14ac:dyDescent="0.2">
      <c r="AK584" s="64">
        <v>581</v>
      </c>
      <c r="AL584" s="14">
        <f t="shared" si="105"/>
        <v>30</v>
      </c>
      <c r="AM584" s="14">
        <f t="shared" si="106"/>
        <v>3</v>
      </c>
      <c r="AN584" s="14">
        <f t="shared" si="107"/>
        <v>1606032</v>
      </c>
      <c r="AO584" s="14">
        <f t="shared" si="108"/>
        <v>20</v>
      </c>
      <c r="AP584" s="14" t="str">
        <f t="shared" si="109"/>
        <v>神器6-4</v>
      </c>
      <c r="AQ584" s="14">
        <f t="shared" si="110"/>
        <v>15</v>
      </c>
      <c r="AR584" s="14" t="str">
        <f t="shared" si="111"/>
        <v>神器低级材料</v>
      </c>
      <c r="AS584" s="14">
        <f t="shared" si="112"/>
        <v>1475</v>
      </c>
      <c r="AT584" s="14" t="str">
        <f t="shared" si="113"/>
        <v>金币</v>
      </c>
      <c r="AU584" s="14">
        <f t="shared" si="114"/>
        <v>4100</v>
      </c>
    </row>
    <row r="585" spans="37:47" ht="16.5" x14ac:dyDescent="0.2">
      <c r="AK585" s="64">
        <v>582</v>
      </c>
      <c r="AL585" s="14">
        <f t="shared" si="105"/>
        <v>30</v>
      </c>
      <c r="AM585" s="14">
        <f t="shared" si="106"/>
        <v>3</v>
      </c>
      <c r="AN585" s="14">
        <f t="shared" si="107"/>
        <v>1606032</v>
      </c>
      <c r="AO585" s="14">
        <f t="shared" si="108"/>
        <v>21</v>
      </c>
      <c r="AP585" s="14" t="str">
        <f t="shared" si="109"/>
        <v>神器6-4</v>
      </c>
      <c r="AQ585" s="14">
        <f t="shared" si="110"/>
        <v>15</v>
      </c>
      <c r="AR585" s="14" t="str">
        <f t="shared" si="111"/>
        <v>神器低级材料</v>
      </c>
      <c r="AS585" s="14">
        <f t="shared" si="112"/>
        <v>1610</v>
      </c>
      <c r="AT585" s="14" t="str">
        <f t="shared" si="113"/>
        <v>金币</v>
      </c>
      <c r="AU585" s="14">
        <f t="shared" si="114"/>
        <v>5200</v>
      </c>
    </row>
    <row r="586" spans="37:47" ht="16.5" x14ac:dyDescent="0.2">
      <c r="AK586" s="64">
        <v>583</v>
      </c>
      <c r="AL586" s="14">
        <f t="shared" si="105"/>
        <v>31</v>
      </c>
      <c r="AM586" s="14">
        <f t="shared" si="106"/>
        <v>3</v>
      </c>
      <c r="AN586" s="14">
        <f t="shared" si="107"/>
        <v>1606033</v>
      </c>
      <c r="AO586" s="14">
        <f t="shared" si="108"/>
        <v>1</v>
      </c>
      <c r="AP586" s="14" t="str">
        <f t="shared" si="109"/>
        <v>神器6-5</v>
      </c>
      <c r="AQ586" s="14">
        <f t="shared" si="110"/>
        <v>1</v>
      </c>
      <c r="AR586" s="14" t="str">
        <f t="shared" si="111"/>
        <v/>
      </c>
      <c r="AS586" s="14" t="str">
        <f t="shared" si="112"/>
        <v/>
      </c>
      <c r="AT586" s="14" t="str">
        <f t="shared" si="113"/>
        <v/>
      </c>
      <c r="AU586" s="14" t="str">
        <f t="shared" si="114"/>
        <v/>
      </c>
    </row>
    <row r="587" spans="37:47" ht="16.5" x14ac:dyDescent="0.2">
      <c r="AK587" s="64">
        <v>584</v>
      </c>
      <c r="AL587" s="14">
        <f t="shared" si="105"/>
        <v>31</v>
      </c>
      <c r="AM587" s="14">
        <f t="shared" si="106"/>
        <v>3</v>
      </c>
      <c r="AN587" s="14">
        <f t="shared" si="107"/>
        <v>1606033</v>
      </c>
      <c r="AO587" s="14">
        <f t="shared" si="108"/>
        <v>2</v>
      </c>
      <c r="AP587" s="14" t="str">
        <f t="shared" si="109"/>
        <v>神器6-5</v>
      </c>
      <c r="AQ587" s="14">
        <f t="shared" si="110"/>
        <v>1</v>
      </c>
      <c r="AR587" s="14" t="str">
        <f t="shared" si="111"/>
        <v>神器低级材料</v>
      </c>
      <c r="AS587" s="14">
        <f t="shared" si="112"/>
        <v>20</v>
      </c>
      <c r="AT587" s="14" t="str">
        <f t="shared" si="113"/>
        <v>金币</v>
      </c>
      <c r="AU587" s="14">
        <f t="shared" si="114"/>
        <v>595</v>
      </c>
    </row>
    <row r="588" spans="37:47" ht="16.5" x14ac:dyDescent="0.2">
      <c r="AK588" s="64">
        <v>585</v>
      </c>
      <c r="AL588" s="14">
        <f t="shared" si="105"/>
        <v>31</v>
      </c>
      <c r="AM588" s="14">
        <f t="shared" si="106"/>
        <v>3</v>
      </c>
      <c r="AN588" s="14">
        <f t="shared" si="107"/>
        <v>1606033</v>
      </c>
      <c r="AO588" s="14">
        <f t="shared" si="108"/>
        <v>3</v>
      </c>
      <c r="AP588" s="14" t="str">
        <f t="shared" si="109"/>
        <v>神器6-5</v>
      </c>
      <c r="AQ588" s="14">
        <f t="shared" si="110"/>
        <v>1</v>
      </c>
      <c r="AR588" s="14" t="str">
        <f t="shared" si="111"/>
        <v>神器低级材料</v>
      </c>
      <c r="AS588" s="14">
        <f t="shared" si="112"/>
        <v>120</v>
      </c>
      <c r="AT588" s="14" t="str">
        <f t="shared" si="113"/>
        <v>金币</v>
      </c>
      <c r="AU588" s="14">
        <f t="shared" si="114"/>
        <v>790</v>
      </c>
    </row>
    <row r="589" spans="37:47" ht="16.5" x14ac:dyDescent="0.2">
      <c r="AK589" s="64">
        <v>586</v>
      </c>
      <c r="AL589" s="14">
        <f t="shared" si="105"/>
        <v>31</v>
      </c>
      <c r="AM589" s="14">
        <f t="shared" si="106"/>
        <v>3</v>
      </c>
      <c r="AN589" s="14">
        <f t="shared" si="107"/>
        <v>1606033</v>
      </c>
      <c r="AO589" s="14">
        <f t="shared" si="108"/>
        <v>4</v>
      </c>
      <c r="AP589" s="14" t="str">
        <f t="shared" si="109"/>
        <v>神器6-5</v>
      </c>
      <c r="AQ589" s="14">
        <f t="shared" si="110"/>
        <v>2</v>
      </c>
      <c r="AR589" s="14" t="str">
        <f t="shared" si="111"/>
        <v>神器低级材料</v>
      </c>
      <c r="AS589" s="14">
        <f t="shared" si="112"/>
        <v>185</v>
      </c>
      <c r="AT589" s="14" t="str">
        <f t="shared" si="113"/>
        <v>金币</v>
      </c>
      <c r="AU589" s="14">
        <f t="shared" si="114"/>
        <v>990</v>
      </c>
    </row>
    <row r="590" spans="37:47" ht="16.5" x14ac:dyDescent="0.2">
      <c r="AK590" s="64">
        <v>587</v>
      </c>
      <c r="AL590" s="14">
        <f t="shared" si="105"/>
        <v>31</v>
      </c>
      <c r="AM590" s="14">
        <f t="shared" si="106"/>
        <v>3</v>
      </c>
      <c r="AN590" s="14">
        <f t="shared" si="107"/>
        <v>1606033</v>
      </c>
      <c r="AO590" s="14">
        <f t="shared" si="108"/>
        <v>5</v>
      </c>
      <c r="AP590" s="14" t="str">
        <f t="shared" si="109"/>
        <v>神器6-5</v>
      </c>
      <c r="AQ590" s="14">
        <f t="shared" si="110"/>
        <v>2</v>
      </c>
      <c r="AR590" s="14" t="str">
        <f t="shared" si="111"/>
        <v>神器低级材料</v>
      </c>
      <c r="AS590" s="14">
        <f t="shared" si="112"/>
        <v>180</v>
      </c>
      <c r="AT590" s="14" t="str">
        <f t="shared" si="113"/>
        <v>金币</v>
      </c>
      <c r="AU590" s="14">
        <f t="shared" si="114"/>
        <v>1190</v>
      </c>
    </row>
    <row r="591" spans="37:47" ht="16.5" x14ac:dyDescent="0.2">
      <c r="AK591" s="64">
        <v>588</v>
      </c>
      <c r="AL591" s="14">
        <f t="shared" si="105"/>
        <v>31</v>
      </c>
      <c r="AM591" s="14">
        <f t="shared" si="106"/>
        <v>3</v>
      </c>
      <c r="AN591" s="14">
        <f t="shared" si="107"/>
        <v>1606033</v>
      </c>
      <c r="AO591" s="14">
        <f t="shared" si="108"/>
        <v>6</v>
      </c>
      <c r="AP591" s="14" t="str">
        <f t="shared" si="109"/>
        <v>神器6-5</v>
      </c>
      <c r="AQ591" s="14">
        <f t="shared" si="110"/>
        <v>2</v>
      </c>
      <c r="AR591" s="14" t="str">
        <f t="shared" si="111"/>
        <v>神器低级材料</v>
      </c>
      <c r="AS591" s="14">
        <f t="shared" si="112"/>
        <v>260</v>
      </c>
      <c r="AT591" s="14" t="str">
        <f t="shared" si="113"/>
        <v>金币</v>
      </c>
      <c r="AU591" s="14">
        <f t="shared" si="114"/>
        <v>1620</v>
      </c>
    </row>
    <row r="592" spans="37:47" ht="16.5" x14ac:dyDescent="0.2">
      <c r="AK592" s="64">
        <v>589</v>
      </c>
      <c r="AL592" s="14">
        <f t="shared" si="105"/>
        <v>31</v>
      </c>
      <c r="AM592" s="14">
        <f t="shared" si="106"/>
        <v>3</v>
      </c>
      <c r="AN592" s="14">
        <f t="shared" si="107"/>
        <v>1606033</v>
      </c>
      <c r="AO592" s="14">
        <f t="shared" si="108"/>
        <v>7</v>
      </c>
      <c r="AP592" s="14" t="str">
        <f t="shared" si="109"/>
        <v>神器6-5</v>
      </c>
      <c r="AQ592" s="14">
        <f t="shared" si="110"/>
        <v>3</v>
      </c>
      <c r="AR592" s="14" t="str">
        <f t="shared" si="111"/>
        <v>神器低级材料</v>
      </c>
      <c r="AS592" s="14">
        <f t="shared" si="112"/>
        <v>280</v>
      </c>
      <c r="AT592" s="14" t="str">
        <f t="shared" si="113"/>
        <v>金币</v>
      </c>
      <c r="AU592" s="14">
        <f t="shared" si="114"/>
        <v>1840</v>
      </c>
    </row>
    <row r="593" spans="37:47" ht="16.5" x14ac:dyDescent="0.2">
      <c r="AK593" s="64">
        <v>590</v>
      </c>
      <c r="AL593" s="14">
        <f t="shared" si="105"/>
        <v>31</v>
      </c>
      <c r="AM593" s="14">
        <f t="shared" si="106"/>
        <v>3</v>
      </c>
      <c r="AN593" s="14">
        <f t="shared" si="107"/>
        <v>1606033</v>
      </c>
      <c r="AO593" s="14">
        <f t="shared" si="108"/>
        <v>8</v>
      </c>
      <c r="AP593" s="14" t="str">
        <f t="shared" si="109"/>
        <v>神器6-5</v>
      </c>
      <c r="AQ593" s="14">
        <f t="shared" si="110"/>
        <v>3</v>
      </c>
      <c r="AR593" s="14" t="str">
        <f t="shared" si="111"/>
        <v>神器低级材料</v>
      </c>
      <c r="AS593" s="14">
        <f t="shared" si="112"/>
        <v>320</v>
      </c>
      <c r="AT593" s="14" t="str">
        <f t="shared" si="113"/>
        <v>金币</v>
      </c>
      <c r="AU593" s="14">
        <f t="shared" si="114"/>
        <v>2080</v>
      </c>
    </row>
    <row r="594" spans="37:47" ht="16.5" x14ac:dyDescent="0.2">
      <c r="AK594" s="64">
        <v>591</v>
      </c>
      <c r="AL594" s="14">
        <f t="shared" si="105"/>
        <v>31</v>
      </c>
      <c r="AM594" s="14">
        <f t="shared" si="106"/>
        <v>3</v>
      </c>
      <c r="AN594" s="14">
        <f t="shared" si="107"/>
        <v>1606033</v>
      </c>
      <c r="AO594" s="14">
        <f t="shared" si="108"/>
        <v>9</v>
      </c>
      <c r="AP594" s="14" t="str">
        <f t="shared" si="109"/>
        <v>神器6-5</v>
      </c>
      <c r="AQ594" s="14">
        <f t="shared" si="110"/>
        <v>3</v>
      </c>
      <c r="AR594" s="14" t="str">
        <f t="shared" si="111"/>
        <v>神器低级材料</v>
      </c>
      <c r="AS594" s="14">
        <f t="shared" si="112"/>
        <v>375</v>
      </c>
      <c r="AT594" s="14" t="str">
        <f t="shared" si="113"/>
        <v>金币</v>
      </c>
      <c r="AU594" s="14">
        <f t="shared" si="114"/>
        <v>2320</v>
      </c>
    </row>
    <row r="595" spans="37:47" ht="16.5" x14ac:dyDescent="0.2">
      <c r="AK595" s="64">
        <v>592</v>
      </c>
      <c r="AL595" s="14">
        <f t="shared" si="105"/>
        <v>31</v>
      </c>
      <c r="AM595" s="14">
        <f t="shared" si="106"/>
        <v>3</v>
      </c>
      <c r="AN595" s="14">
        <f t="shared" si="107"/>
        <v>1606033</v>
      </c>
      <c r="AO595" s="14">
        <f t="shared" si="108"/>
        <v>10</v>
      </c>
      <c r="AP595" s="14" t="str">
        <f t="shared" si="109"/>
        <v>神器6-5</v>
      </c>
      <c r="AQ595" s="14">
        <f t="shared" si="110"/>
        <v>5</v>
      </c>
      <c r="AR595" s="14" t="str">
        <f t="shared" si="111"/>
        <v>神器低级材料</v>
      </c>
      <c r="AS595" s="14">
        <f t="shared" si="112"/>
        <v>485</v>
      </c>
      <c r="AT595" s="14" t="str">
        <f t="shared" si="113"/>
        <v>金币</v>
      </c>
      <c r="AU595" s="14">
        <f t="shared" si="114"/>
        <v>2750</v>
      </c>
    </row>
    <row r="596" spans="37:47" ht="16.5" x14ac:dyDescent="0.2">
      <c r="AK596" s="64">
        <v>593</v>
      </c>
      <c r="AL596" s="14">
        <f t="shared" si="105"/>
        <v>31</v>
      </c>
      <c r="AM596" s="14">
        <f t="shared" si="106"/>
        <v>3</v>
      </c>
      <c r="AN596" s="14">
        <f t="shared" si="107"/>
        <v>1606033</v>
      </c>
      <c r="AO596" s="14">
        <f t="shared" si="108"/>
        <v>11</v>
      </c>
      <c r="AP596" s="14" t="str">
        <f t="shared" si="109"/>
        <v>神器6-5</v>
      </c>
      <c r="AQ596" s="14">
        <f t="shared" si="110"/>
        <v>5</v>
      </c>
      <c r="AR596" s="14" t="str">
        <f t="shared" si="111"/>
        <v>神器低级材料</v>
      </c>
      <c r="AS596" s="14">
        <f t="shared" si="112"/>
        <v>570</v>
      </c>
      <c r="AT596" s="14" t="str">
        <f t="shared" si="113"/>
        <v>金币</v>
      </c>
      <c r="AU596" s="14">
        <f t="shared" si="114"/>
        <v>1800</v>
      </c>
    </row>
    <row r="597" spans="37:47" ht="16.5" x14ac:dyDescent="0.2">
      <c r="AK597" s="64">
        <v>594</v>
      </c>
      <c r="AL597" s="14">
        <f t="shared" si="105"/>
        <v>31</v>
      </c>
      <c r="AM597" s="14">
        <f t="shared" si="106"/>
        <v>3</v>
      </c>
      <c r="AN597" s="14">
        <f t="shared" si="107"/>
        <v>1606033</v>
      </c>
      <c r="AO597" s="14">
        <f t="shared" si="108"/>
        <v>12</v>
      </c>
      <c r="AP597" s="14" t="str">
        <f t="shared" si="109"/>
        <v>神器6-5</v>
      </c>
      <c r="AQ597" s="14">
        <f t="shared" si="110"/>
        <v>6</v>
      </c>
      <c r="AR597" s="14" t="str">
        <f t="shared" si="111"/>
        <v>神器低级材料</v>
      </c>
      <c r="AS597" s="14">
        <f t="shared" si="112"/>
        <v>660</v>
      </c>
      <c r="AT597" s="14" t="str">
        <f t="shared" si="113"/>
        <v>金币</v>
      </c>
      <c r="AU597" s="14">
        <f t="shared" si="114"/>
        <v>2150</v>
      </c>
    </row>
    <row r="598" spans="37:47" ht="16.5" x14ac:dyDescent="0.2">
      <c r="AK598" s="64">
        <v>595</v>
      </c>
      <c r="AL598" s="14">
        <f t="shared" si="105"/>
        <v>31</v>
      </c>
      <c r="AM598" s="14">
        <f t="shared" si="106"/>
        <v>3</v>
      </c>
      <c r="AN598" s="14">
        <f t="shared" si="107"/>
        <v>1606033</v>
      </c>
      <c r="AO598" s="14">
        <f t="shared" si="108"/>
        <v>13</v>
      </c>
      <c r="AP598" s="14" t="str">
        <f t="shared" si="109"/>
        <v>神器6-5</v>
      </c>
      <c r="AQ598" s="14">
        <f t="shared" si="110"/>
        <v>7</v>
      </c>
      <c r="AR598" s="14" t="str">
        <f t="shared" si="111"/>
        <v>神器低级材料</v>
      </c>
      <c r="AS598" s="14">
        <f t="shared" si="112"/>
        <v>590</v>
      </c>
      <c r="AT598" s="14" t="str">
        <f t="shared" si="113"/>
        <v>金币</v>
      </c>
      <c r="AU598" s="14">
        <f t="shared" si="114"/>
        <v>2450</v>
      </c>
    </row>
    <row r="599" spans="37:47" ht="16.5" x14ac:dyDescent="0.2">
      <c r="AK599" s="64">
        <v>596</v>
      </c>
      <c r="AL599" s="14">
        <f t="shared" si="105"/>
        <v>31</v>
      </c>
      <c r="AM599" s="14">
        <f t="shared" si="106"/>
        <v>3</v>
      </c>
      <c r="AN599" s="14">
        <f t="shared" si="107"/>
        <v>1606033</v>
      </c>
      <c r="AO599" s="14">
        <f t="shared" si="108"/>
        <v>14</v>
      </c>
      <c r="AP599" s="14" t="str">
        <f t="shared" si="109"/>
        <v>神器6-5</v>
      </c>
      <c r="AQ599" s="14">
        <f t="shared" si="110"/>
        <v>7</v>
      </c>
      <c r="AR599" s="14" t="str">
        <f t="shared" si="111"/>
        <v>神器低级材料</v>
      </c>
      <c r="AS599" s="14">
        <f t="shared" si="112"/>
        <v>670</v>
      </c>
      <c r="AT599" s="14" t="str">
        <f t="shared" si="113"/>
        <v>金币</v>
      </c>
      <c r="AU599" s="14">
        <f t="shared" si="114"/>
        <v>2750</v>
      </c>
    </row>
    <row r="600" spans="37:47" ht="16.5" x14ac:dyDescent="0.2">
      <c r="AK600" s="64">
        <v>597</v>
      </c>
      <c r="AL600" s="14">
        <f t="shared" si="105"/>
        <v>31</v>
      </c>
      <c r="AM600" s="14">
        <f t="shared" si="106"/>
        <v>3</v>
      </c>
      <c r="AN600" s="14">
        <f t="shared" si="107"/>
        <v>1606033</v>
      </c>
      <c r="AO600" s="14">
        <f t="shared" si="108"/>
        <v>15</v>
      </c>
      <c r="AP600" s="14" t="str">
        <f t="shared" si="109"/>
        <v>神器6-5</v>
      </c>
      <c r="AQ600" s="14">
        <f t="shared" si="110"/>
        <v>7</v>
      </c>
      <c r="AR600" s="14" t="str">
        <f t="shared" si="111"/>
        <v>神器低级材料</v>
      </c>
      <c r="AS600" s="14">
        <f t="shared" si="112"/>
        <v>805</v>
      </c>
      <c r="AT600" s="14" t="str">
        <f t="shared" si="113"/>
        <v>金币</v>
      </c>
      <c r="AU600" s="14">
        <f t="shared" si="114"/>
        <v>3000</v>
      </c>
    </row>
    <row r="601" spans="37:47" ht="16.5" x14ac:dyDescent="0.2">
      <c r="AK601" s="64">
        <v>598</v>
      </c>
      <c r="AL601" s="14">
        <f t="shared" si="105"/>
        <v>31</v>
      </c>
      <c r="AM601" s="14">
        <f t="shared" si="106"/>
        <v>3</v>
      </c>
      <c r="AN601" s="14">
        <f t="shared" si="107"/>
        <v>1606033</v>
      </c>
      <c r="AO601" s="14">
        <f t="shared" si="108"/>
        <v>16</v>
      </c>
      <c r="AP601" s="14" t="str">
        <f t="shared" si="109"/>
        <v>神器6-5</v>
      </c>
      <c r="AQ601" s="14">
        <f t="shared" si="110"/>
        <v>10</v>
      </c>
      <c r="AR601" s="14" t="str">
        <f t="shared" si="111"/>
        <v>神器低级材料</v>
      </c>
      <c r="AS601" s="14">
        <f t="shared" si="112"/>
        <v>940</v>
      </c>
      <c r="AT601" s="14" t="str">
        <f t="shared" si="113"/>
        <v>金币</v>
      </c>
      <c r="AU601" s="14">
        <f t="shared" si="114"/>
        <v>2800</v>
      </c>
    </row>
    <row r="602" spans="37:47" ht="16.5" x14ac:dyDescent="0.2">
      <c r="AK602" s="64">
        <v>599</v>
      </c>
      <c r="AL602" s="14">
        <f t="shared" si="105"/>
        <v>31</v>
      </c>
      <c r="AM602" s="14">
        <f t="shared" si="106"/>
        <v>3</v>
      </c>
      <c r="AN602" s="14">
        <f t="shared" si="107"/>
        <v>1606033</v>
      </c>
      <c r="AO602" s="14">
        <f t="shared" si="108"/>
        <v>17</v>
      </c>
      <c r="AP602" s="14" t="str">
        <f t="shared" si="109"/>
        <v>神器6-5</v>
      </c>
      <c r="AQ602" s="14">
        <f t="shared" si="110"/>
        <v>10</v>
      </c>
      <c r="AR602" s="14" t="str">
        <f t="shared" si="111"/>
        <v>神器低级材料</v>
      </c>
      <c r="AS602" s="14">
        <f t="shared" si="112"/>
        <v>1075</v>
      </c>
      <c r="AT602" s="14" t="str">
        <f t="shared" si="113"/>
        <v>金币</v>
      </c>
      <c r="AU602" s="14">
        <f t="shared" si="114"/>
        <v>3100</v>
      </c>
    </row>
    <row r="603" spans="37:47" ht="16.5" x14ac:dyDescent="0.2">
      <c r="AK603" s="64">
        <v>600</v>
      </c>
      <c r="AL603" s="14">
        <f t="shared" si="105"/>
        <v>31</v>
      </c>
      <c r="AM603" s="14">
        <f t="shared" si="106"/>
        <v>3</v>
      </c>
      <c r="AN603" s="14">
        <f t="shared" si="107"/>
        <v>1606033</v>
      </c>
      <c r="AO603" s="14">
        <f t="shared" si="108"/>
        <v>18</v>
      </c>
      <c r="AP603" s="14" t="str">
        <f t="shared" si="109"/>
        <v>神器6-5</v>
      </c>
      <c r="AQ603" s="14">
        <f t="shared" si="110"/>
        <v>10</v>
      </c>
      <c r="AR603" s="14" t="str">
        <f t="shared" si="111"/>
        <v>神器低级材料</v>
      </c>
      <c r="AS603" s="14">
        <f t="shared" si="112"/>
        <v>1205</v>
      </c>
      <c r="AT603" s="14" t="str">
        <f t="shared" si="113"/>
        <v>金币</v>
      </c>
      <c r="AU603" s="14">
        <f t="shared" si="114"/>
        <v>3300</v>
      </c>
    </row>
    <row r="604" spans="37:47" ht="16.5" x14ac:dyDescent="0.2">
      <c r="AK604" s="64">
        <v>601</v>
      </c>
      <c r="AL604" s="14">
        <f t="shared" si="105"/>
        <v>31</v>
      </c>
      <c r="AM604" s="14">
        <f t="shared" si="106"/>
        <v>3</v>
      </c>
      <c r="AN604" s="14">
        <f t="shared" si="107"/>
        <v>1606033</v>
      </c>
      <c r="AO604" s="14">
        <f t="shared" si="108"/>
        <v>19</v>
      </c>
      <c r="AP604" s="14" t="str">
        <f t="shared" si="109"/>
        <v>神器6-5</v>
      </c>
      <c r="AQ604" s="14">
        <f t="shared" si="110"/>
        <v>15</v>
      </c>
      <c r="AR604" s="14" t="str">
        <f t="shared" si="111"/>
        <v>神器低级材料</v>
      </c>
      <c r="AS604" s="14">
        <f t="shared" si="112"/>
        <v>1340</v>
      </c>
      <c r="AT604" s="14" t="str">
        <f t="shared" si="113"/>
        <v>金币</v>
      </c>
      <c r="AU604" s="14">
        <f t="shared" si="114"/>
        <v>3600</v>
      </c>
    </row>
    <row r="605" spans="37:47" ht="16.5" x14ac:dyDescent="0.2">
      <c r="AK605" s="64">
        <v>602</v>
      </c>
      <c r="AL605" s="14">
        <f t="shared" si="105"/>
        <v>31</v>
      </c>
      <c r="AM605" s="14">
        <f t="shared" si="106"/>
        <v>3</v>
      </c>
      <c r="AN605" s="14">
        <f t="shared" si="107"/>
        <v>1606033</v>
      </c>
      <c r="AO605" s="14">
        <f t="shared" si="108"/>
        <v>20</v>
      </c>
      <c r="AP605" s="14" t="str">
        <f t="shared" si="109"/>
        <v>神器6-5</v>
      </c>
      <c r="AQ605" s="14">
        <f t="shared" si="110"/>
        <v>15</v>
      </c>
      <c r="AR605" s="14" t="str">
        <f t="shared" si="111"/>
        <v>神器低级材料</v>
      </c>
      <c r="AS605" s="14">
        <f t="shared" si="112"/>
        <v>1475</v>
      </c>
      <c r="AT605" s="14" t="str">
        <f t="shared" si="113"/>
        <v>金币</v>
      </c>
      <c r="AU605" s="14">
        <f t="shared" si="114"/>
        <v>4100</v>
      </c>
    </row>
    <row r="606" spans="37:47" ht="16.5" x14ac:dyDescent="0.2">
      <c r="AK606" s="64">
        <v>603</v>
      </c>
      <c r="AL606" s="14">
        <f t="shared" si="105"/>
        <v>31</v>
      </c>
      <c r="AM606" s="14">
        <f t="shared" si="106"/>
        <v>3</v>
      </c>
      <c r="AN606" s="14">
        <f t="shared" si="107"/>
        <v>1606033</v>
      </c>
      <c r="AO606" s="14">
        <f t="shared" si="108"/>
        <v>21</v>
      </c>
      <c r="AP606" s="14" t="str">
        <f t="shared" si="109"/>
        <v>神器6-5</v>
      </c>
      <c r="AQ606" s="14">
        <f t="shared" si="110"/>
        <v>15</v>
      </c>
      <c r="AR606" s="14" t="str">
        <f t="shared" si="111"/>
        <v>神器低级材料</v>
      </c>
      <c r="AS606" s="14">
        <f t="shared" si="112"/>
        <v>1610</v>
      </c>
      <c r="AT606" s="14" t="str">
        <f t="shared" si="113"/>
        <v>金币</v>
      </c>
      <c r="AU606" s="14">
        <f t="shared" si="114"/>
        <v>5200</v>
      </c>
    </row>
    <row r="607" spans="37:47" ht="16.5" x14ac:dyDescent="0.2">
      <c r="AK607" s="64">
        <v>604</v>
      </c>
      <c r="AL607" s="14">
        <f t="shared" si="105"/>
        <v>32</v>
      </c>
      <c r="AM607" s="14">
        <f t="shared" si="106"/>
        <v>3</v>
      </c>
      <c r="AN607" s="14">
        <f t="shared" si="107"/>
        <v>1606034</v>
      </c>
      <c r="AO607" s="14">
        <f t="shared" si="108"/>
        <v>1</v>
      </c>
      <c r="AP607" s="14" t="str">
        <f t="shared" si="109"/>
        <v>神器6-6</v>
      </c>
      <c r="AQ607" s="14">
        <f t="shared" si="110"/>
        <v>1</v>
      </c>
      <c r="AR607" s="14" t="str">
        <f t="shared" si="111"/>
        <v/>
      </c>
      <c r="AS607" s="14" t="str">
        <f t="shared" si="112"/>
        <v/>
      </c>
      <c r="AT607" s="14" t="str">
        <f t="shared" si="113"/>
        <v/>
      </c>
      <c r="AU607" s="14" t="str">
        <f t="shared" si="114"/>
        <v/>
      </c>
    </row>
    <row r="608" spans="37:47" ht="16.5" x14ac:dyDescent="0.2">
      <c r="AK608" s="64">
        <v>605</v>
      </c>
      <c r="AL608" s="14">
        <f t="shared" si="105"/>
        <v>32</v>
      </c>
      <c r="AM608" s="14">
        <f t="shared" si="106"/>
        <v>3</v>
      </c>
      <c r="AN608" s="14">
        <f t="shared" si="107"/>
        <v>1606034</v>
      </c>
      <c r="AO608" s="14">
        <f t="shared" si="108"/>
        <v>2</v>
      </c>
      <c r="AP608" s="14" t="str">
        <f t="shared" si="109"/>
        <v>神器6-6</v>
      </c>
      <c r="AQ608" s="14">
        <f t="shared" si="110"/>
        <v>1</v>
      </c>
      <c r="AR608" s="14" t="str">
        <f t="shared" si="111"/>
        <v>神器低级材料</v>
      </c>
      <c r="AS608" s="14">
        <f t="shared" si="112"/>
        <v>20</v>
      </c>
      <c r="AT608" s="14" t="str">
        <f t="shared" si="113"/>
        <v>金币</v>
      </c>
      <c r="AU608" s="14">
        <f t="shared" si="114"/>
        <v>595</v>
      </c>
    </row>
    <row r="609" spans="37:47" ht="16.5" x14ac:dyDescent="0.2">
      <c r="AK609" s="64">
        <v>606</v>
      </c>
      <c r="AL609" s="14">
        <f t="shared" si="105"/>
        <v>32</v>
      </c>
      <c r="AM609" s="14">
        <f t="shared" si="106"/>
        <v>3</v>
      </c>
      <c r="AN609" s="14">
        <f t="shared" si="107"/>
        <v>1606034</v>
      </c>
      <c r="AO609" s="14">
        <f t="shared" si="108"/>
        <v>3</v>
      </c>
      <c r="AP609" s="14" t="str">
        <f t="shared" si="109"/>
        <v>神器6-6</v>
      </c>
      <c r="AQ609" s="14">
        <f t="shared" si="110"/>
        <v>1</v>
      </c>
      <c r="AR609" s="14" t="str">
        <f t="shared" si="111"/>
        <v>神器低级材料</v>
      </c>
      <c r="AS609" s="14">
        <f t="shared" si="112"/>
        <v>120</v>
      </c>
      <c r="AT609" s="14" t="str">
        <f t="shared" si="113"/>
        <v>金币</v>
      </c>
      <c r="AU609" s="14">
        <f t="shared" si="114"/>
        <v>790</v>
      </c>
    </row>
    <row r="610" spans="37:47" ht="16.5" x14ac:dyDescent="0.2">
      <c r="AK610" s="64">
        <v>607</v>
      </c>
      <c r="AL610" s="14">
        <f t="shared" si="105"/>
        <v>32</v>
      </c>
      <c r="AM610" s="14">
        <f t="shared" si="106"/>
        <v>3</v>
      </c>
      <c r="AN610" s="14">
        <f t="shared" si="107"/>
        <v>1606034</v>
      </c>
      <c r="AO610" s="14">
        <f t="shared" si="108"/>
        <v>4</v>
      </c>
      <c r="AP610" s="14" t="str">
        <f t="shared" si="109"/>
        <v>神器6-6</v>
      </c>
      <c r="AQ610" s="14">
        <f t="shared" si="110"/>
        <v>2</v>
      </c>
      <c r="AR610" s="14" t="str">
        <f t="shared" si="111"/>
        <v>神器低级材料</v>
      </c>
      <c r="AS610" s="14">
        <f t="shared" si="112"/>
        <v>185</v>
      </c>
      <c r="AT610" s="14" t="str">
        <f t="shared" si="113"/>
        <v>金币</v>
      </c>
      <c r="AU610" s="14">
        <f t="shared" si="114"/>
        <v>990</v>
      </c>
    </row>
    <row r="611" spans="37:47" ht="16.5" x14ac:dyDescent="0.2">
      <c r="AK611" s="64">
        <v>608</v>
      </c>
      <c r="AL611" s="14">
        <f t="shared" si="105"/>
        <v>32</v>
      </c>
      <c r="AM611" s="14">
        <f t="shared" si="106"/>
        <v>3</v>
      </c>
      <c r="AN611" s="14">
        <f t="shared" si="107"/>
        <v>1606034</v>
      </c>
      <c r="AO611" s="14">
        <f t="shared" si="108"/>
        <v>5</v>
      </c>
      <c r="AP611" s="14" t="str">
        <f t="shared" si="109"/>
        <v>神器6-6</v>
      </c>
      <c r="AQ611" s="14">
        <f t="shared" si="110"/>
        <v>2</v>
      </c>
      <c r="AR611" s="14" t="str">
        <f t="shared" si="111"/>
        <v>神器低级材料</v>
      </c>
      <c r="AS611" s="14">
        <f t="shared" si="112"/>
        <v>180</v>
      </c>
      <c r="AT611" s="14" t="str">
        <f t="shared" si="113"/>
        <v>金币</v>
      </c>
      <c r="AU611" s="14">
        <f t="shared" si="114"/>
        <v>1190</v>
      </c>
    </row>
    <row r="612" spans="37:47" ht="16.5" x14ac:dyDescent="0.2">
      <c r="AK612" s="64">
        <v>609</v>
      </c>
      <c r="AL612" s="14">
        <f t="shared" si="105"/>
        <v>32</v>
      </c>
      <c r="AM612" s="14">
        <f t="shared" si="106"/>
        <v>3</v>
      </c>
      <c r="AN612" s="14">
        <f t="shared" si="107"/>
        <v>1606034</v>
      </c>
      <c r="AO612" s="14">
        <f t="shared" si="108"/>
        <v>6</v>
      </c>
      <c r="AP612" s="14" t="str">
        <f t="shared" si="109"/>
        <v>神器6-6</v>
      </c>
      <c r="AQ612" s="14">
        <f t="shared" si="110"/>
        <v>2</v>
      </c>
      <c r="AR612" s="14" t="str">
        <f t="shared" si="111"/>
        <v>神器低级材料</v>
      </c>
      <c r="AS612" s="14">
        <f t="shared" si="112"/>
        <v>260</v>
      </c>
      <c r="AT612" s="14" t="str">
        <f t="shared" si="113"/>
        <v>金币</v>
      </c>
      <c r="AU612" s="14">
        <f t="shared" si="114"/>
        <v>1620</v>
      </c>
    </row>
    <row r="613" spans="37:47" ht="16.5" x14ac:dyDescent="0.2">
      <c r="AK613" s="64">
        <v>610</v>
      </c>
      <c r="AL613" s="14">
        <f t="shared" si="105"/>
        <v>32</v>
      </c>
      <c r="AM613" s="14">
        <f t="shared" si="106"/>
        <v>3</v>
      </c>
      <c r="AN613" s="14">
        <f t="shared" si="107"/>
        <v>1606034</v>
      </c>
      <c r="AO613" s="14">
        <f t="shared" si="108"/>
        <v>7</v>
      </c>
      <c r="AP613" s="14" t="str">
        <f t="shared" si="109"/>
        <v>神器6-6</v>
      </c>
      <c r="AQ613" s="14">
        <f t="shared" si="110"/>
        <v>3</v>
      </c>
      <c r="AR613" s="14" t="str">
        <f t="shared" si="111"/>
        <v>神器低级材料</v>
      </c>
      <c r="AS613" s="14">
        <f t="shared" si="112"/>
        <v>280</v>
      </c>
      <c r="AT613" s="14" t="str">
        <f t="shared" si="113"/>
        <v>金币</v>
      </c>
      <c r="AU613" s="14">
        <f t="shared" si="114"/>
        <v>1840</v>
      </c>
    </row>
    <row r="614" spans="37:47" ht="16.5" x14ac:dyDescent="0.2">
      <c r="AK614" s="64">
        <v>611</v>
      </c>
      <c r="AL614" s="14">
        <f t="shared" si="105"/>
        <v>32</v>
      </c>
      <c r="AM614" s="14">
        <f t="shared" si="106"/>
        <v>3</v>
      </c>
      <c r="AN614" s="14">
        <f t="shared" si="107"/>
        <v>1606034</v>
      </c>
      <c r="AO614" s="14">
        <f t="shared" si="108"/>
        <v>8</v>
      </c>
      <c r="AP614" s="14" t="str">
        <f t="shared" si="109"/>
        <v>神器6-6</v>
      </c>
      <c r="AQ614" s="14">
        <f t="shared" si="110"/>
        <v>3</v>
      </c>
      <c r="AR614" s="14" t="str">
        <f t="shared" si="111"/>
        <v>神器低级材料</v>
      </c>
      <c r="AS614" s="14">
        <f t="shared" si="112"/>
        <v>320</v>
      </c>
      <c r="AT614" s="14" t="str">
        <f t="shared" si="113"/>
        <v>金币</v>
      </c>
      <c r="AU614" s="14">
        <f t="shared" si="114"/>
        <v>2080</v>
      </c>
    </row>
    <row r="615" spans="37:47" ht="16.5" x14ac:dyDescent="0.2">
      <c r="AK615" s="64">
        <v>612</v>
      </c>
      <c r="AL615" s="14">
        <f t="shared" si="105"/>
        <v>32</v>
      </c>
      <c r="AM615" s="14">
        <f t="shared" si="106"/>
        <v>3</v>
      </c>
      <c r="AN615" s="14">
        <f t="shared" si="107"/>
        <v>1606034</v>
      </c>
      <c r="AO615" s="14">
        <f t="shared" si="108"/>
        <v>9</v>
      </c>
      <c r="AP615" s="14" t="str">
        <f t="shared" si="109"/>
        <v>神器6-6</v>
      </c>
      <c r="AQ615" s="14">
        <f t="shared" si="110"/>
        <v>3</v>
      </c>
      <c r="AR615" s="14" t="str">
        <f t="shared" si="111"/>
        <v>神器低级材料</v>
      </c>
      <c r="AS615" s="14">
        <f t="shared" si="112"/>
        <v>375</v>
      </c>
      <c r="AT615" s="14" t="str">
        <f t="shared" si="113"/>
        <v>金币</v>
      </c>
      <c r="AU615" s="14">
        <f t="shared" si="114"/>
        <v>2320</v>
      </c>
    </row>
    <row r="616" spans="37:47" ht="16.5" x14ac:dyDescent="0.2">
      <c r="AK616" s="64">
        <v>613</v>
      </c>
      <c r="AL616" s="14">
        <f t="shared" si="105"/>
        <v>32</v>
      </c>
      <c r="AM616" s="14">
        <f t="shared" si="106"/>
        <v>3</v>
      </c>
      <c r="AN616" s="14">
        <f t="shared" si="107"/>
        <v>1606034</v>
      </c>
      <c r="AO616" s="14">
        <f t="shared" si="108"/>
        <v>10</v>
      </c>
      <c r="AP616" s="14" t="str">
        <f t="shared" si="109"/>
        <v>神器6-6</v>
      </c>
      <c r="AQ616" s="14">
        <f t="shared" si="110"/>
        <v>5</v>
      </c>
      <c r="AR616" s="14" t="str">
        <f t="shared" si="111"/>
        <v>神器低级材料</v>
      </c>
      <c r="AS616" s="14">
        <f t="shared" si="112"/>
        <v>485</v>
      </c>
      <c r="AT616" s="14" t="str">
        <f t="shared" si="113"/>
        <v>金币</v>
      </c>
      <c r="AU616" s="14">
        <f t="shared" si="114"/>
        <v>2750</v>
      </c>
    </row>
    <row r="617" spans="37:47" ht="16.5" x14ac:dyDescent="0.2">
      <c r="AK617" s="64">
        <v>614</v>
      </c>
      <c r="AL617" s="14">
        <f t="shared" si="105"/>
        <v>32</v>
      </c>
      <c r="AM617" s="14">
        <f t="shared" si="106"/>
        <v>3</v>
      </c>
      <c r="AN617" s="14">
        <f t="shared" si="107"/>
        <v>1606034</v>
      </c>
      <c r="AO617" s="14">
        <f t="shared" si="108"/>
        <v>11</v>
      </c>
      <c r="AP617" s="14" t="str">
        <f t="shared" si="109"/>
        <v>神器6-6</v>
      </c>
      <c r="AQ617" s="14">
        <f t="shared" si="110"/>
        <v>5</v>
      </c>
      <c r="AR617" s="14" t="str">
        <f t="shared" si="111"/>
        <v>神器低级材料</v>
      </c>
      <c r="AS617" s="14">
        <f t="shared" si="112"/>
        <v>570</v>
      </c>
      <c r="AT617" s="14" t="str">
        <f t="shared" si="113"/>
        <v>金币</v>
      </c>
      <c r="AU617" s="14">
        <f t="shared" si="114"/>
        <v>1800</v>
      </c>
    </row>
    <row r="618" spans="37:47" ht="16.5" x14ac:dyDescent="0.2">
      <c r="AK618" s="64">
        <v>615</v>
      </c>
      <c r="AL618" s="14">
        <f t="shared" si="105"/>
        <v>32</v>
      </c>
      <c r="AM618" s="14">
        <f t="shared" si="106"/>
        <v>3</v>
      </c>
      <c r="AN618" s="14">
        <f t="shared" si="107"/>
        <v>1606034</v>
      </c>
      <c r="AO618" s="14">
        <f t="shared" si="108"/>
        <v>12</v>
      </c>
      <c r="AP618" s="14" t="str">
        <f t="shared" si="109"/>
        <v>神器6-6</v>
      </c>
      <c r="AQ618" s="14">
        <f t="shared" si="110"/>
        <v>6</v>
      </c>
      <c r="AR618" s="14" t="str">
        <f t="shared" si="111"/>
        <v>神器低级材料</v>
      </c>
      <c r="AS618" s="14">
        <f t="shared" si="112"/>
        <v>660</v>
      </c>
      <c r="AT618" s="14" t="str">
        <f t="shared" si="113"/>
        <v>金币</v>
      </c>
      <c r="AU618" s="14">
        <f t="shared" si="114"/>
        <v>2150</v>
      </c>
    </row>
    <row r="619" spans="37:47" ht="16.5" x14ac:dyDescent="0.2">
      <c r="AK619" s="64">
        <v>616</v>
      </c>
      <c r="AL619" s="14">
        <f t="shared" si="105"/>
        <v>32</v>
      </c>
      <c r="AM619" s="14">
        <f t="shared" si="106"/>
        <v>3</v>
      </c>
      <c r="AN619" s="14">
        <f t="shared" si="107"/>
        <v>1606034</v>
      </c>
      <c r="AO619" s="14">
        <f t="shared" si="108"/>
        <v>13</v>
      </c>
      <c r="AP619" s="14" t="str">
        <f t="shared" si="109"/>
        <v>神器6-6</v>
      </c>
      <c r="AQ619" s="14">
        <f t="shared" si="110"/>
        <v>7</v>
      </c>
      <c r="AR619" s="14" t="str">
        <f t="shared" si="111"/>
        <v>神器低级材料</v>
      </c>
      <c r="AS619" s="14">
        <f t="shared" si="112"/>
        <v>590</v>
      </c>
      <c r="AT619" s="14" t="str">
        <f t="shared" si="113"/>
        <v>金币</v>
      </c>
      <c r="AU619" s="14">
        <f t="shared" si="114"/>
        <v>2450</v>
      </c>
    </row>
    <row r="620" spans="37:47" ht="16.5" x14ac:dyDescent="0.2">
      <c r="AK620" s="64">
        <v>617</v>
      </c>
      <c r="AL620" s="14">
        <f t="shared" si="105"/>
        <v>32</v>
      </c>
      <c r="AM620" s="14">
        <f t="shared" si="106"/>
        <v>3</v>
      </c>
      <c r="AN620" s="14">
        <f t="shared" si="107"/>
        <v>1606034</v>
      </c>
      <c r="AO620" s="14">
        <f t="shared" si="108"/>
        <v>14</v>
      </c>
      <c r="AP620" s="14" t="str">
        <f t="shared" si="109"/>
        <v>神器6-6</v>
      </c>
      <c r="AQ620" s="14">
        <f t="shared" si="110"/>
        <v>7</v>
      </c>
      <c r="AR620" s="14" t="str">
        <f t="shared" si="111"/>
        <v>神器低级材料</v>
      </c>
      <c r="AS620" s="14">
        <f t="shared" si="112"/>
        <v>670</v>
      </c>
      <c r="AT620" s="14" t="str">
        <f t="shared" si="113"/>
        <v>金币</v>
      </c>
      <c r="AU620" s="14">
        <f t="shared" si="114"/>
        <v>2750</v>
      </c>
    </row>
    <row r="621" spans="37:47" ht="16.5" x14ac:dyDescent="0.2">
      <c r="AK621" s="64">
        <v>618</v>
      </c>
      <c r="AL621" s="14">
        <f t="shared" si="105"/>
        <v>32</v>
      </c>
      <c r="AM621" s="14">
        <f t="shared" si="106"/>
        <v>3</v>
      </c>
      <c r="AN621" s="14">
        <f t="shared" si="107"/>
        <v>1606034</v>
      </c>
      <c r="AO621" s="14">
        <f t="shared" si="108"/>
        <v>15</v>
      </c>
      <c r="AP621" s="14" t="str">
        <f t="shared" si="109"/>
        <v>神器6-6</v>
      </c>
      <c r="AQ621" s="14">
        <f t="shared" si="110"/>
        <v>7</v>
      </c>
      <c r="AR621" s="14" t="str">
        <f t="shared" si="111"/>
        <v>神器低级材料</v>
      </c>
      <c r="AS621" s="14">
        <f t="shared" si="112"/>
        <v>805</v>
      </c>
      <c r="AT621" s="14" t="str">
        <f t="shared" si="113"/>
        <v>金币</v>
      </c>
      <c r="AU621" s="14">
        <f t="shared" si="114"/>
        <v>3000</v>
      </c>
    </row>
    <row r="622" spans="37:47" ht="16.5" x14ac:dyDescent="0.2">
      <c r="AK622" s="64">
        <v>619</v>
      </c>
      <c r="AL622" s="14">
        <f t="shared" si="105"/>
        <v>32</v>
      </c>
      <c r="AM622" s="14">
        <f t="shared" si="106"/>
        <v>3</v>
      </c>
      <c r="AN622" s="14">
        <f t="shared" si="107"/>
        <v>1606034</v>
      </c>
      <c r="AO622" s="14">
        <f t="shared" si="108"/>
        <v>16</v>
      </c>
      <c r="AP622" s="14" t="str">
        <f t="shared" si="109"/>
        <v>神器6-6</v>
      </c>
      <c r="AQ622" s="14">
        <f t="shared" si="110"/>
        <v>10</v>
      </c>
      <c r="AR622" s="14" t="str">
        <f t="shared" si="111"/>
        <v>神器低级材料</v>
      </c>
      <c r="AS622" s="14">
        <f t="shared" si="112"/>
        <v>940</v>
      </c>
      <c r="AT622" s="14" t="str">
        <f t="shared" si="113"/>
        <v>金币</v>
      </c>
      <c r="AU622" s="14">
        <f t="shared" si="114"/>
        <v>2800</v>
      </c>
    </row>
    <row r="623" spans="37:47" ht="16.5" x14ac:dyDescent="0.2">
      <c r="AK623" s="64">
        <v>620</v>
      </c>
      <c r="AL623" s="14">
        <f t="shared" si="105"/>
        <v>32</v>
      </c>
      <c r="AM623" s="14">
        <f t="shared" si="106"/>
        <v>3</v>
      </c>
      <c r="AN623" s="14">
        <f t="shared" si="107"/>
        <v>1606034</v>
      </c>
      <c r="AO623" s="14">
        <f t="shared" si="108"/>
        <v>17</v>
      </c>
      <c r="AP623" s="14" t="str">
        <f t="shared" si="109"/>
        <v>神器6-6</v>
      </c>
      <c r="AQ623" s="14">
        <f t="shared" si="110"/>
        <v>10</v>
      </c>
      <c r="AR623" s="14" t="str">
        <f t="shared" si="111"/>
        <v>神器低级材料</v>
      </c>
      <c r="AS623" s="14">
        <f t="shared" si="112"/>
        <v>1075</v>
      </c>
      <c r="AT623" s="14" t="str">
        <f t="shared" si="113"/>
        <v>金币</v>
      </c>
      <c r="AU623" s="14">
        <f t="shared" si="114"/>
        <v>3100</v>
      </c>
    </row>
    <row r="624" spans="37:47" ht="16.5" x14ac:dyDescent="0.2">
      <c r="AK624" s="64">
        <v>621</v>
      </c>
      <c r="AL624" s="14">
        <f t="shared" si="105"/>
        <v>32</v>
      </c>
      <c r="AM624" s="14">
        <f t="shared" si="106"/>
        <v>3</v>
      </c>
      <c r="AN624" s="14">
        <f t="shared" si="107"/>
        <v>1606034</v>
      </c>
      <c r="AO624" s="14">
        <f t="shared" si="108"/>
        <v>18</v>
      </c>
      <c r="AP624" s="14" t="str">
        <f t="shared" si="109"/>
        <v>神器6-6</v>
      </c>
      <c r="AQ624" s="14">
        <f t="shared" si="110"/>
        <v>10</v>
      </c>
      <c r="AR624" s="14" t="str">
        <f t="shared" si="111"/>
        <v>神器低级材料</v>
      </c>
      <c r="AS624" s="14">
        <f t="shared" si="112"/>
        <v>1205</v>
      </c>
      <c r="AT624" s="14" t="str">
        <f t="shared" si="113"/>
        <v>金币</v>
      </c>
      <c r="AU624" s="14">
        <f t="shared" si="114"/>
        <v>3300</v>
      </c>
    </row>
    <row r="625" spans="37:47" ht="16.5" x14ac:dyDescent="0.2">
      <c r="AK625" s="64">
        <v>622</v>
      </c>
      <c r="AL625" s="14">
        <f t="shared" si="105"/>
        <v>32</v>
      </c>
      <c r="AM625" s="14">
        <f t="shared" si="106"/>
        <v>3</v>
      </c>
      <c r="AN625" s="14">
        <f t="shared" si="107"/>
        <v>1606034</v>
      </c>
      <c r="AO625" s="14">
        <f t="shared" si="108"/>
        <v>19</v>
      </c>
      <c r="AP625" s="14" t="str">
        <f t="shared" si="109"/>
        <v>神器6-6</v>
      </c>
      <c r="AQ625" s="14">
        <f t="shared" si="110"/>
        <v>15</v>
      </c>
      <c r="AR625" s="14" t="str">
        <f t="shared" si="111"/>
        <v>神器低级材料</v>
      </c>
      <c r="AS625" s="14">
        <f t="shared" si="112"/>
        <v>1340</v>
      </c>
      <c r="AT625" s="14" t="str">
        <f t="shared" si="113"/>
        <v>金币</v>
      </c>
      <c r="AU625" s="14">
        <f t="shared" si="114"/>
        <v>3600</v>
      </c>
    </row>
    <row r="626" spans="37:47" ht="16.5" x14ac:dyDescent="0.2">
      <c r="AK626" s="64">
        <v>623</v>
      </c>
      <c r="AL626" s="14">
        <f t="shared" si="105"/>
        <v>32</v>
      </c>
      <c r="AM626" s="14">
        <f t="shared" si="106"/>
        <v>3</v>
      </c>
      <c r="AN626" s="14">
        <f t="shared" si="107"/>
        <v>1606034</v>
      </c>
      <c r="AO626" s="14">
        <f t="shared" si="108"/>
        <v>20</v>
      </c>
      <c r="AP626" s="14" t="str">
        <f t="shared" si="109"/>
        <v>神器6-6</v>
      </c>
      <c r="AQ626" s="14">
        <f t="shared" si="110"/>
        <v>15</v>
      </c>
      <c r="AR626" s="14" t="str">
        <f t="shared" si="111"/>
        <v>神器低级材料</v>
      </c>
      <c r="AS626" s="14">
        <f t="shared" si="112"/>
        <v>1475</v>
      </c>
      <c r="AT626" s="14" t="str">
        <f t="shared" si="113"/>
        <v>金币</v>
      </c>
      <c r="AU626" s="14">
        <f t="shared" si="114"/>
        <v>4100</v>
      </c>
    </row>
    <row r="627" spans="37:47" ht="16.5" x14ac:dyDescent="0.2">
      <c r="AK627" s="64">
        <v>624</v>
      </c>
      <c r="AL627" s="14">
        <f t="shared" si="105"/>
        <v>32</v>
      </c>
      <c r="AM627" s="14">
        <f t="shared" si="106"/>
        <v>3</v>
      </c>
      <c r="AN627" s="14">
        <f t="shared" si="107"/>
        <v>1606034</v>
      </c>
      <c r="AO627" s="14">
        <f t="shared" si="108"/>
        <v>21</v>
      </c>
      <c r="AP627" s="14" t="str">
        <f t="shared" si="109"/>
        <v>神器6-6</v>
      </c>
      <c r="AQ627" s="14">
        <f t="shared" si="110"/>
        <v>15</v>
      </c>
      <c r="AR627" s="14" t="str">
        <f t="shared" si="111"/>
        <v>神器低级材料</v>
      </c>
      <c r="AS627" s="14">
        <f t="shared" si="112"/>
        <v>1610</v>
      </c>
      <c r="AT627" s="14" t="str">
        <f t="shared" si="113"/>
        <v>金币</v>
      </c>
      <c r="AU627" s="14">
        <f t="shared" si="114"/>
        <v>5200</v>
      </c>
    </row>
    <row r="628" spans="37:47" ht="16.5" x14ac:dyDescent="0.2">
      <c r="AK628" s="64">
        <v>625</v>
      </c>
      <c r="AL628" s="14">
        <f t="shared" si="105"/>
        <v>33</v>
      </c>
      <c r="AM628" s="14">
        <f t="shared" si="106"/>
        <v>4</v>
      </c>
      <c r="AN628" s="14">
        <f t="shared" si="107"/>
        <v>1606035</v>
      </c>
      <c r="AO628" s="14">
        <f t="shared" si="108"/>
        <v>1</v>
      </c>
      <c r="AP628" s="14" t="str">
        <f t="shared" si="109"/>
        <v>神器6-7</v>
      </c>
      <c r="AQ628" s="14">
        <f t="shared" si="110"/>
        <v>1</v>
      </c>
      <c r="AR628" s="14" t="str">
        <f t="shared" si="111"/>
        <v/>
      </c>
      <c r="AS628" s="14" t="str">
        <f t="shared" si="112"/>
        <v/>
      </c>
      <c r="AT628" s="14" t="str">
        <f t="shared" si="113"/>
        <v/>
      </c>
      <c r="AU628" s="14" t="str">
        <f t="shared" si="114"/>
        <v/>
      </c>
    </row>
    <row r="629" spans="37:47" ht="16.5" x14ac:dyDescent="0.2">
      <c r="AK629" s="64">
        <v>626</v>
      </c>
      <c r="AL629" s="14">
        <f t="shared" si="105"/>
        <v>33</v>
      </c>
      <c r="AM629" s="14">
        <f t="shared" si="106"/>
        <v>4</v>
      </c>
      <c r="AN629" s="14">
        <f t="shared" si="107"/>
        <v>1606035</v>
      </c>
      <c r="AO629" s="14">
        <f t="shared" si="108"/>
        <v>2</v>
      </c>
      <c r="AP629" s="14" t="str">
        <f t="shared" si="109"/>
        <v>神器6-7</v>
      </c>
      <c r="AQ629" s="14">
        <f t="shared" si="110"/>
        <v>1</v>
      </c>
      <c r="AR629" s="14" t="str">
        <f t="shared" si="111"/>
        <v>神器低级材料</v>
      </c>
      <c r="AS629" s="14">
        <f t="shared" si="112"/>
        <v>45</v>
      </c>
      <c r="AT629" s="14" t="str">
        <f t="shared" si="113"/>
        <v>金币</v>
      </c>
      <c r="AU629" s="14">
        <f t="shared" si="114"/>
        <v>1275</v>
      </c>
    </row>
    <row r="630" spans="37:47" ht="16.5" x14ac:dyDescent="0.2">
      <c r="AK630" s="64">
        <v>627</v>
      </c>
      <c r="AL630" s="14">
        <f t="shared" si="105"/>
        <v>33</v>
      </c>
      <c r="AM630" s="14">
        <f t="shared" si="106"/>
        <v>4</v>
      </c>
      <c r="AN630" s="14">
        <f t="shared" si="107"/>
        <v>1606035</v>
      </c>
      <c r="AO630" s="14">
        <f t="shared" si="108"/>
        <v>3</v>
      </c>
      <c r="AP630" s="14" t="str">
        <f t="shared" si="109"/>
        <v>神器6-7</v>
      </c>
      <c r="AQ630" s="14">
        <f t="shared" si="110"/>
        <v>1</v>
      </c>
      <c r="AR630" s="14" t="str">
        <f t="shared" si="111"/>
        <v>神器低级材料</v>
      </c>
      <c r="AS630" s="14">
        <f t="shared" si="112"/>
        <v>255</v>
      </c>
      <c r="AT630" s="14" t="str">
        <f t="shared" si="113"/>
        <v>金币</v>
      </c>
      <c r="AU630" s="14">
        <f t="shared" si="114"/>
        <v>1700</v>
      </c>
    </row>
    <row r="631" spans="37:47" ht="16.5" x14ac:dyDescent="0.2">
      <c r="AK631" s="64">
        <v>628</v>
      </c>
      <c r="AL631" s="14">
        <f t="shared" si="105"/>
        <v>33</v>
      </c>
      <c r="AM631" s="14">
        <f t="shared" si="106"/>
        <v>4</v>
      </c>
      <c r="AN631" s="14">
        <f t="shared" si="107"/>
        <v>1606035</v>
      </c>
      <c r="AO631" s="14">
        <f t="shared" si="108"/>
        <v>4</v>
      </c>
      <c r="AP631" s="14" t="str">
        <f t="shared" si="109"/>
        <v>神器6-7</v>
      </c>
      <c r="AQ631" s="14">
        <f t="shared" si="110"/>
        <v>2</v>
      </c>
      <c r="AR631" s="14" t="str">
        <f t="shared" si="111"/>
        <v>神器低级材料</v>
      </c>
      <c r="AS631" s="14">
        <f t="shared" si="112"/>
        <v>400</v>
      </c>
      <c r="AT631" s="14" t="str">
        <f t="shared" si="113"/>
        <v>金币</v>
      </c>
      <c r="AU631" s="14">
        <f t="shared" si="114"/>
        <v>2130</v>
      </c>
    </row>
    <row r="632" spans="37:47" ht="16.5" x14ac:dyDescent="0.2">
      <c r="AK632" s="64">
        <v>629</v>
      </c>
      <c r="AL632" s="14">
        <f t="shared" si="105"/>
        <v>33</v>
      </c>
      <c r="AM632" s="14">
        <f t="shared" si="106"/>
        <v>4</v>
      </c>
      <c r="AN632" s="14">
        <f t="shared" si="107"/>
        <v>1606035</v>
      </c>
      <c r="AO632" s="14">
        <f t="shared" si="108"/>
        <v>5</v>
      </c>
      <c r="AP632" s="14" t="str">
        <f t="shared" si="109"/>
        <v>神器6-7</v>
      </c>
      <c r="AQ632" s="14">
        <f t="shared" si="110"/>
        <v>2</v>
      </c>
      <c r="AR632" s="14" t="str">
        <f t="shared" si="111"/>
        <v>神器低级材料</v>
      </c>
      <c r="AS632" s="14">
        <f t="shared" si="112"/>
        <v>395</v>
      </c>
      <c r="AT632" s="14" t="str">
        <f t="shared" si="113"/>
        <v>金币</v>
      </c>
      <c r="AU632" s="14">
        <f t="shared" si="114"/>
        <v>2550</v>
      </c>
    </row>
    <row r="633" spans="37:47" ht="16.5" x14ac:dyDescent="0.2">
      <c r="AK633" s="64">
        <v>630</v>
      </c>
      <c r="AL633" s="14">
        <f t="shared" si="105"/>
        <v>33</v>
      </c>
      <c r="AM633" s="14">
        <f t="shared" si="106"/>
        <v>4</v>
      </c>
      <c r="AN633" s="14">
        <f t="shared" si="107"/>
        <v>1606035</v>
      </c>
      <c r="AO633" s="14">
        <f t="shared" si="108"/>
        <v>6</v>
      </c>
      <c r="AP633" s="14" t="str">
        <f t="shared" si="109"/>
        <v>神器6-7</v>
      </c>
      <c r="AQ633" s="14">
        <f t="shared" si="110"/>
        <v>2</v>
      </c>
      <c r="AR633" s="14" t="str">
        <f t="shared" si="111"/>
        <v>神器低级材料</v>
      </c>
      <c r="AS633" s="14">
        <f t="shared" si="112"/>
        <v>555</v>
      </c>
      <c r="AT633" s="14" t="str">
        <f t="shared" si="113"/>
        <v>金币</v>
      </c>
      <c r="AU633" s="14">
        <f t="shared" si="114"/>
        <v>3480</v>
      </c>
    </row>
    <row r="634" spans="37:47" ht="16.5" x14ac:dyDescent="0.2">
      <c r="AK634" s="64">
        <v>631</v>
      </c>
      <c r="AL634" s="14">
        <f t="shared" si="105"/>
        <v>33</v>
      </c>
      <c r="AM634" s="14">
        <f t="shared" si="106"/>
        <v>4</v>
      </c>
      <c r="AN634" s="14">
        <f t="shared" si="107"/>
        <v>1606035</v>
      </c>
      <c r="AO634" s="14">
        <f t="shared" si="108"/>
        <v>7</v>
      </c>
      <c r="AP634" s="14" t="str">
        <f t="shared" si="109"/>
        <v>神器6-7</v>
      </c>
      <c r="AQ634" s="14">
        <f t="shared" si="110"/>
        <v>3</v>
      </c>
      <c r="AR634" s="14" t="str">
        <f t="shared" si="111"/>
        <v>神器低级材料</v>
      </c>
      <c r="AS634" s="14">
        <f t="shared" si="112"/>
        <v>610</v>
      </c>
      <c r="AT634" s="14" t="str">
        <f t="shared" si="113"/>
        <v>金币</v>
      </c>
      <c r="AU634" s="14">
        <f t="shared" si="114"/>
        <v>3960</v>
      </c>
    </row>
    <row r="635" spans="37:47" ht="16.5" x14ac:dyDescent="0.2">
      <c r="AK635" s="64">
        <v>632</v>
      </c>
      <c r="AL635" s="14">
        <f t="shared" si="105"/>
        <v>33</v>
      </c>
      <c r="AM635" s="14">
        <f t="shared" si="106"/>
        <v>4</v>
      </c>
      <c r="AN635" s="14">
        <f t="shared" si="107"/>
        <v>1606035</v>
      </c>
      <c r="AO635" s="14">
        <f t="shared" si="108"/>
        <v>8</v>
      </c>
      <c r="AP635" s="14" t="str">
        <f t="shared" si="109"/>
        <v>神器6-7</v>
      </c>
      <c r="AQ635" s="14">
        <f t="shared" si="110"/>
        <v>3</v>
      </c>
      <c r="AR635" s="14" t="str">
        <f t="shared" si="111"/>
        <v>神器低级材料</v>
      </c>
      <c r="AS635" s="14">
        <f t="shared" si="112"/>
        <v>685</v>
      </c>
      <c r="AT635" s="14" t="str">
        <f t="shared" si="113"/>
        <v>金币</v>
      </c>
      <c r="AU635" s="14">
        <f t="shared" si="114"/>
        <v>4460</v>
      </c>
    </row>
    <row r="636" spans="37:47" ht="16.5" x14ac:dyDescent="0.2">
      <c r="AK636" s="64">
        <v>633</v>
      </c>
      <c r="AL636" s="14">
        <f t="shared" si="105"/>
        <v>33</v>
      </c>
      <c r="AM636" s="14">
        <f t="shared" si="106"/>
        <v>4</v>
      </c>
      <c r="AN636" s="14">
        <f t="shared" si="107"/>
        <v>1606035</v>
      </c>
      <c r="AO636" s="14">
        <f t="shared" si="108"/>
        <v>9</v>
      </c>
      <c r="AP636" s="14" t="str">
        <f t="shared" si="109"/>
        <v>神器6-7</v>
      </c>
      <c r="AQ636" s="14">
        <f t="shared" si="110"/>
        <v>3</v>
      </c>
      <c r="AR636" s="14" t="str">
        <f t="shared" si="111"/>
        <v>神器低级材料</v>
      </c>
      <c r="AS636" s="14">
        <f t="shared" si="112"/>
        <v>805</v>
      </c>
      <c r="AT636" s="14" t="str">
        <f t="shared" si="113"/>
        <v>金币</v>
      </c>
      <c r="AU636" s="14">
        <f t="shared" si="114"/>
        <v>4960</v>
      </c>
    </row>
    <row r="637" spans="37:47" ht="16.5" x14ac:dyDescent="0.2">
      <c r="AK637" s="64">
        <v>634</v>
      </c>
      <c r="AL637" s="14">
        <f t="shared" si="105"/>
        <v>33</v>
      </c>
      <c r="AM637" s="14">
        <f t="shared" si="106"/>
        <v>4</v>
      </c>
      <c r="AN637" s="14">
        <f t="shared" si="107"/>
        <v>1606035</v>
      </c>
      <c r="AO637" s="14">
        <f t="shared" si="108"/>
        <v>10</v>
      </c>
      <c r="AP637" s="14" t="str">
        <f t="shared" si="109"/>
        <v>神器6-7</v>
      </c>
      <c r="AQ637" s="14">
        <f t="shared" si="110"/>
        <v>5</v>
      </c>
      <c r="AR637" s="14" t="str">
        <f t="shared" si="111"/>
        <v>神器低级材料</v>
      </c>
      <c r="AS637" s="14">
        <f t="shared" si="112"/>
        <v>1045</v>
      </c>
      <c r="AT637" s="14" t="str">
        <f t="shared" si="113"/>
        <v>金币</v>
      </c>
      <c r="AU637" s="14">
        <f t="shared" si="114"/>
        <v>5950</v>
      </c>
    </row>
    <row r="638" spans="37:47" ht="16.5" x14ac:dyDescent="0.2">
      <c r="AK638" s="64">
        <v>635</v>
      </c>
      <c r="AL638" s="14">
        <f t="shared" si="105"/>
        <v>33</v>
      </c>
      <c r="AM638" s="14">
        <f t="shared" si="106"/>
        <v>4</v>
      </c>
      <c r="AN638" s="14">
        <f t="shared" si="107"/>
        <v>1606035</v>
      </c>
      <c r="AO638" s="14">
        <f t="shared" si="108"/>
        <v>11</v>
      </c>
      <c r="AP638" s="14" t="str">
        <f t="shared" si="109"/>
        <v>神器6-7</v>
      </c>
      <c r="AQ638" s="14">
        <f t="shared" si="110"/>
        <v>5</v>
      </c>
      <c r="AR638" s="14" t="str">
        <f t="shared" si="111"/>
        <v>神器低级材料</v>
      </c>
      <c r="AS638" s="14">
        <f t="shared" si="112"/>
        <v>1225</v>
      </c>
      <c r="AT638" s="14" t="str">
        <f t="shared" si="113"/>
        <v>金币</v>
      </c>
      <c r="AU638" s="14">
        <f t="shared" si="114"/>
        <v>3950</v>
      </c>
    </row>
    <row r="639" spans="37:47" ht="16.5" x14ac:dyDescent="0.2">
      <c r="AK639" s="64">
        <v>636</v>
      </c>
      <c r="AL639" s="14">
        <f t="shared" si="105"/>
        <v>33</v>
      </c>
      <c r="AM639" s="14">
        <f t="shared" si="106"/>
        <v>4</v>
      </c>
      <c r="AN639" s="14">
        <f t="shared" si="107"/>
        <v>1606035</v>
      </c>
      <c r="AO639" s="14">
        <f t="shared" si="108"/>
        <v>12</v>
      </c>
      <c r="AP639" s="14" t="str">
        <f t="shared" si="109"/>
        <v>神器6-7</v>
      </c>
      <c r="AQ639" s="14">
        <f t="shared" si="110"/>
        <v>6</v>
      </c>
      <c r="AR639" s="14" t="str">
        <f t="shared" si="111"/>
        <v>神器低级材料</v>
      </c>
      <c r="AS639" s="14">
        <f t="shared" si="112"/>
        <v>1420</v>
      </c>
      <c r="AT639" s="14" t="str">
        <f t="shared" si="113"/>
        <v>金币</v>
      </c>
      <c r="AU639" s="14">
        <f t="shared" si="114"/>
        <v>4600</v>
      </c>
    </row>
    <row r="640" spans="37:47" ht="16.5" x14ac:dyDescent="0.2">
      <c r="AK640" s="64">
        <v>637</v>
      </c>
      <c r="AL640" s="14">
        <f t="shared" si="105"/>
        <v>33</v>
      </c>
      <c r="AM640" s="14">
        <f t="shared" si="106"/>
        <v>4</v>
      </c>
      <c r="AN640" s="14">
        <f t="shared" si="107"/>
        <v>1606035</v>
      </c>
      <c r="AO640" s="14">
        <f t="shared" si="108"/>
        <v>13</v>
      </c>
      <c r="AP640" s="14" t="str">
        <f t="shared" si="109"/>
        <v>神器6-7</v>
      </c>
      <c r="AQ640" s="14">
        <f t="shared" si="110"/>
        <v>7</v>
      </c>
      <c r="AR640" s="14" t="str">
        <f t="shared" si="111"/>
        <v>神器低级材料</v>
      </c>
      <c r="AS640" s="14">
        <f t="shared" si="112"/>
        <v>1265</v>
      </c>
      <c r="AT640" s="14" t="str">
        <f t="shared" si="113"/>
        <v>金币</v>
      </c>
      <c r="AU640" s="14">
        <f t="shared" si="114"/>
        <v>5250</v>
      </c>
    </row>
    <row r="641" spans="37:47" ht="16.5" x14ac:dyDescent="0.2">
      <c r="AK641" s="64">
        <v>638</v>
      </c>
      <c r="AL641" s="14">
        <f t="shared" si="105"/>
        <v>33</v>
      </c>
      <c r="AM641" s="14">
        <f t="shared" si="106"/>
        <v>4</v>
      </c>
      <c r="AN641" s="14">
        <f t="shared" si="107"/>
        <v>1606035</v>
      </c>
      <c r="AO641" s="14">
        <f t="shared" si="108"/>
        <v>14</v>
      </c>
      <c r="AP641" s="14" t="str">
        <f t="shared" si="109"/>
        <v>神器6-7</v>
      </c>
      <c r="AQ641" s="14">
        <f t="shared" si="110"/>
        <v>7</v>
      </c>
      <c r="AR641" s="14" t="str">
        <f t="shared" si="111"/>
        <v>神器低级材料</v>
      </c>
      <c r="AS641" s="14">
        <f t="shared" si="112"/>
        <v>1440</v>
      </c>
      <c r="AT641" s="14" t="str">
        <f t="shared" si="113"/>
        <v>金币</v>
      </c>
      <c r="AU641" s="14">
        <f t="shared" si="114"/>
        <v>5900</v>
      </c>
    </row>
    <row r="642" spans="37:47" ht="16.5" x14ac:dyDescent="0.2">
      <c r="AK642" s="64">
        <v>639</v>
      </c>
      <c r="AL642" s="14">
        <f t="shared" si="105"/>
        <v>33</v>
      </c>
      <c r="AM642" s="14">
        <f t="shared" si="106"/>
        <v>4</v>
      </c>
      <c r="AN642" s="14">
        <f t="shared" si="107"/>
        <v>1606035</v>
      </c>
      <c r="AO642" s="14">
        <f t="shared" si="108"/>
        <v>15</v>
      </c>
      <c r="AP642" s="14" t="str">
        <f t="shared" si="109"/>
        <v>神器6-7</v>
      </c>
      <c r="AQ642" s="14">
        <f t="shared" si="110"/>
        <v>7</v>
      </c>
      <c r="AR642" s="14" t="str">
        <f t="shared" si="111"/>
        <v>神器低级材料</v>
      </c>
      <c r="AS642" s="14">
        <f t="shared" si="112"/>
        <v>1725</v>
      </c>
      <c r="AT642" s="14" t="str">
        <f t="shared" si="113"/>
        <v>金币</v>
      </c>
      <c r="AU642" s="14">
        <f t="shared" si="114"/>
        <v>6600</v>
      </c>
    </row>
    <row r="643" spans="37:47" ht="16.5" x14ac:dyDescent="0.2">
      <c r="AK643" s="64">
        <v>640</v>
      </c>
      <c r="AL643" s="14">
        <f t="shared" si="105"/>
        <v>33</v>
      </c>
      <c r="AM643" s="14">
        <f t="shared" si="106"/>
        <v>4</v>
      </c>
      <c r="AN643" s="14">
        <f t="shared" si="107"/>
        <v>1606035</v>
      </c>
      <c r="AO643" s="14">
        <f t="shared" si="108"/>
        <v>16</v>
      </c>
      <c r="AP643" s="14" t="str">
        <f t="shared" si="109"/>
        <v>神器6-7</v>
      </c>
      <c r="AQ643" s="14">
        <f t="shared" si="110"/>
        <v>10</v>
      </c>
      <c r="AR643" s="14" t="str">
        <f t="shared" si="111"/>
        <v>神器低级材料</v>
      </c>
      <c r="AS643" s="14">
        <f t="shared" si="112"/>
        <v>2015</v>
      </c>
      <c r="AT643" s="14" t="str">
        <f t="shared" si="113"/>
        <v>金币</v>
      </c>
      <c r="AU643" s="14">
        <f t="shared" si="114"/>
        <v>6100</v>
      </c>
    </row>
    <row r="644" spans="37:47" ht="16.5" x14ac:dyDescent="0.2">
      <c r="AK644" s="64">
        <v>641</v>
      </c>
      <c r="AL644" s="14">
        <f t="shared" si="105"/>
        <v>33</v>
      </c>
      <c r="AM644" s="14">
        <f t="shared" si="106"/>
        <v>4</v>
      </c>
      <c r="AN644" s="14">
        <f t="shared" si="107"/>
        <v>1606035</v>
      </c>
      <c r="AO644" s="14">
        <f t="shared" si="108"/>
        <v>17</v>
      </c>
      <c r="AP644" s="14" t="str">
        <f t="shared" si="109"/>
        <v>神器6-7</v>
      </c>
      <c r="AQ644" s="14">
        <f t="shared" si="110"/>
        <v>10</v>
      </c>
      <c r="AR644" s="14" t="str">
        <f t="shared" si="111"/>
        <v>神器低级材料</v>
      </c>
      <c r="AS644" s="14">
        <f t="shared" si="112"/>
        <v>2300</v>
      </c>
      <c r="AT644" s="14" t="str">
        <f t="shared" si="113"/>
        <v>金币</v>
      </c>
      <c r="AU644" s="14">
        <f t="shared" si="114"/>
        <v>6600</v>
      </c>
    </row>
    <row r="645" spans="37:47" ht="16.5" x14ac:dyDescent="0.2">
      <c r="AK645" s="64">
        <v>642</v>
      </c>
      <c r="AL645" s="14">
        <f t="shared" ref="AL645:AL708" si="115">MATCH(AK645-1,$AH$4:$AH$46,1)</f>
        <v>33</v>
      </c>
      <c r="AM645" s="14">
        <f t="shared" ref="AM645:AM708" si="116">INDEX($AF$5:$AF$46,AL645)</f>
        <v>4</v>
      </c>
      <c r="AN645" s="14">
        <f t="shared" ref="AN645:AN708" si="117">INDEX($AD$5:$AD$46,AL645)</f>
        <v>1606035</v>
      </c>
      <c r="AO645" s="14">
        <f t="shared" ref="AO645:AO708" si="118">AK645-INDEX($AH$4:$AH$46,AL645)</f>
        <v>18</v>
      </c>
      <c r="AP645" s="14" t="str">
        <f t="shared" ref="AP645:AP708" si="119">INDEX($AE$5:$AE$46,AL645)</f>
        <v>神器6-7</v>
      </c>
      <c r="AQ645" s="14">
        <f t="shared" ref="AQ645:AQ708" si="120">INDEX($Q$4:$Q$24,AO645)</f>
        <v>10</v>
      </c>
      <c r="AR645" s="14" t="str">
        <f t="shared" ref="AR645:AR708" si="121">IF(AO645=1,"","神器低级材料")</f>
        <v>神器低级材料</v>
      </c>
      <c r="AS645" s="14">
        <f t="shared" ref="AS645:AS708" si="122">IF(AO645=1,"",INDEX($W$4:$Z$24,AO645,AM645))</f>
        <v>2590</v>
      </c>
      <c r="AT645" s="14" t="str">
        <f t="shared" ref="AT645:AT708" si="123">IF(AO645=1,"","金币")</f>
        <v>金币</v>
      </c>
      <c r="AU645" s="14">
        <f t="shared" ref="AU645:AU708" si="124">IF(AO645=1,"",INDEX($F$14:$I$34,AO645,AM645))</f>
        <v>7200</v>
      </c>
    </row>
    <row r="646" spans="37:47" ht="16.5" x14ac:dyDescent="0.2">
      <c r="AK646" s="64">
        <v>643</v>
      </c>
      <c r="AL646" s="14">
        <f t="shared" si="115"/>
        <v>33</v>
      </c>
      <c r="AM646" s="14">
        <f t="shared" si="116"/>
        <v>4</v>
      </c>
      <c r="AN646" s="14">
        <f t="shared" si="117"/>
        <v>1606035</v>
      </c>
      <c r="AO646" s="14">
        <f t="shared" si="118"/>
        <v>19</v>
      </c>
      <c r="AP646" s="14" t="str">
        <f t="shared" si="119"/>
        <v>神器6-7</v>
      </c>
      <c r="AQ646" s="14">
        <f t="shared" si="120"/>
        <v>15</v>
      </c>
      <c r="AR646" s="14" t="str">
        <f t="shared" si="121"/>
        <v>神器低级材料</v>
      </c>
      <c r="AS646" s="14">
        <f t="shared" si="122"/>
        <v>2880</v>
      </c>
      <c r="AT646" s="14" t="str">
        <f t="shared" si="123"/>
        <v>金币</v>
      </c>
      <c r="AU646" s="14">
        <f t="shared" si="124"/>
        <v>7800</v>
      </c>
    </row>
    <row r="647" spans="37:47" ht="16.5" x14ac:dyDescent="0.2">
      <c r="AK647" s="64">
        <v>644</v>
      </c>
      <c r="AL647" s="14">
        <f t="shared" si="115"/>
        <v>33</v>
      </c>
      <c r="AM647" s="14">
        <f t="shared" si="116"/>
        <v>4</v>
      </c>
      <c r="AN647" s="14">
        <f t="shared" si="117"/>
        <v>1606035</v>
      </c>
      <c r="AO647" s="14">
        <f t="shared" si="118"/>
        <v>20</v>
      </c>
      <c r="AP647" s="14" t="str">
        <f t="shared" si="119"/>
        <v>神器6-7</v>
      </c>
      <c r="AQ647" s="14">
        <f t="shared" si="120"/>
        <v>15</v>
      </c>
      <c r="AR647" s="14" t="str">
        <f t="shared" si="121"/>
        <v>神器低级材料</v>
      </c>
      <c r="AS647" s="14">
        <f t="shared" si="122"/>
        <v>3165</v>
      </c>
      <c r="AT647" s="14" t="str">
        <f t="shared" si="123"/>
        <v>金币</v>
      </c>
      <c r="AU647" s="14">
        <f t="shared" si="124"/>
        <v>8900</v>
      </c>
    </row>
    <row r="648" spans="37:47" ht="16.5" x14ac:dyDescent="0.2">
      <c r="AK648" s="64">
        <v>645</v>
      </c>
      <c r="AL648" s="14">
        <f t="shared" si="115"/>
        <v>33</v>
      </c>
      <c r="AM648" s="14">
        <f t="shared" si="116"/>
        <v>4</v>
      </c>
      <c r="AN648" s="14">
        <f t="shared" si="117"/>
        <v>1606035</v>
      </c>
      <c r="AO648" s="14">
        <f t="shared" si="118"/>
        <v>21</v>
      </c>
      <c r="AP648" s="14" t="str">
        <f t="shared" si="119"/>
        <v>神器6-7</v>
      </c>
      <c r="AQ648" s="14">
        <f t="shared" si="120"/>
        <v>15</v>
      </c>
      <c r="AR648" s="14" t="str">
        <f t="shared" si="121"/>
        <v>神器低级材料</v>
      </c>
      <c r="AS648" s="14">
        <f t="shared" si="122"/>
        <v>3455</v>
      </c>
      <c r="AT648" s="14" t="str">
        <f t="shared" si="123"/>
        <v>金币</v>
      </c>
      <c r="AU648" s="14">
        <f t="shared" si="124"/>
        <v>11100</v>
      </c>
    </row>
    <row r="649" spans="37:47" ht="16.5" x14ac:dyDescent="0.2">
      <c r="AK649" s="64">
        <v>646</v>
      </c>
      <c r="AL649" s="14">
        <f t="shared" si="115"/>
        <v>34</v>
      </c>
      <c r="AM649" s="14">
        <f t="shared" si="116"/>
        <v>4</v>
      </c>
      <c r="AN649" s="14">
        <f t="shared" si="117"/>
        <v>1606036</v>
      </c>
      <c r="AO649" s="14">
        <f t="shared" si="118"/>
        <v>1</v>
      </c>
      <c r="AP649" s="14" t="str">
        <f t="shared" si="119"/>
        <v>神器6-8</v>
      </c>
      <c r="AQ649" s="14">
        <f t="shared" si="120"/>
        <v>1</v>
      </c>
      <c r="AR649" s="14" t="str">
        <f t="shared" si="121"/>
        <v/>
      </c>
      <c r="AS649" s="14" t="str">
        <f t="shared" si="122"/>
        <v/>
      </c>
      <c r="AT649" s="14" t="str">
        <f t="shared" si="123"/>
        <v/>
      </c>
      <c r="AU649" s="14" t="str">
        <f t="shared" si="124"/>
        <v/>
      </c>
    </row>
    <row r="650" spans="37:47" ht="16.5" x14ac:dyDescent="0.2">
      <c r="AK650" s="64">
        <v>647</v>
      </c>
      <c r="AL650" s="14">
        <f t="shared" si="115"/>
        <v>34</v>
      </c>
      <c r="AM650" s="14">
        <f t="shared" si="116"/>
        <v>4</v>
      </c>
      <c r="AN650" s="14">
        <f t="shared" si="117"/>
        <v>1606036</v>
      </c>
      <c r="AO650" s="14">
        <f t="shared" si="118"/>
        <v>2</v>
      </c>
      <c r="AP650" s="14" t="str">
        <f t="shared" si="119"/>
        <v>神器6-8</v>
      </c>
      <c r="AQ650" s="14">
        <f t="shared" si="120"/>
        <v>1</v>
      </c>
      <c r="AR650" s="14" t="str">
        <f t="shared" si="121"/>
        <v>神器低级材料</v>
      </c>
      <c r="AS650" s="14">
        <f t="shared" si="122"/>
        <v>45</v>
      </c>
      <c r="AT650" s="14" t="str">
        <f t="shared" si="123"/>
        <v>金币</v>
      </c>
      <c r="AU650" s="14">
        <f t="shared" si="124"/>
        <v>1275</v>
      </c>
    </row>
    <row r="651" spans="37:47" ht="16.5" x14ac:dyDescent="0.2">
      <c r="AK651" s="64">
        <v>648</v>
      </c>
      <c r="AL651" s="14">
        <f t="shared" si="115"/>
        <v>34</v>
      </c>
      <c r="AM651" s="14">
        <f t="shared" si="116"/>
        <v>4</v>
      </c>
      <c r="AN651" s="14">
        <f t="shared" si="117"/>
        <v>1606036</v>
      </c>
      <c r="AO651" s="14">
        <f t="shared" si="118"/>
        <v>3</v>
      </c>
      <c r="AP651" s="14" t="str">
        <f t="shared" si="119"/>
        <v>神器6-8</v>
      </c>
      <c r="AQ651" s="14">
        <f t="shared" si="120"/>
        <v>1</v>
      </c>
      <c r="AR651" s="14" t="str">
        <f t="shared" si="121"/>
        <v>神器低级材料</v>
      </c>
      <c r="AS651" s="14">
        <f t="shared" si="122"/>
        <v>255</v>
      </c>
      <c r="AT651" s="14" t="str">
        <f t="shared" si="123"/>
        <v>金币</v>
      </c>
      <c r="AU651" s="14">
        <f t="shared" si="124"/>
        <v>1700</v>
      </c>
    </row>
    <row r="652" spans="37:47" ht="16.5" x14ac:dyDescent="0.2">
      <c r="AK652" s="64">
        <v>649</v>
      </c>
      <c r="AL652" s="14">
        <f t="shared" si="115"/>
        <v>34</v>
      </c>
      <c r="AM652" s="14">
        <f t="shared" si="116"/>
        <v>4</v>
      </c>
      <c r="AN652" s="14">
        <f t="shared" si="117"/>
        <v>1606036</v>
      </c>
      <c r="AO652" s="14">
        <f t="shared" si="118"/>
        <v>4</v>
      </c>
      <c r="AP652" s="14" t="str">
        <f t="shared" si="119"/>
        <v>神器6-8</v>
      </c>
      <c r="AQ652" s="14">
        <f t="shared" si="120"/>
        <v>2</v>
      </c>
      <c r="AR652" s="14" t="str">
        <f t="shared" si="121"/>
        <v>神器低级材料</v>
      </c>
      <c r="AS652" s="14">
        <f t="shared" si="122"/>
        <v>400</v>
      </c>
      <c r="AT652" s="14" t="str">
        <f t="shared" si="123"/>
        <v>金币</v>
      </c>
      <c r="AU652" s="14">
        <f t="shared" si="124"/>
        <v>2130</v>
      </c>
    </row>
    <row r="653" spans="37:47" ht="16.5" x14ac:dyDescent="0.2">
      <c r="AK653" s="64">
        <v>650</v>
      </c>
      <c r="AL653" s="14">
        <f t="shared" si="115"/>
        <v>34</v>
      </c>
      <c r="AM653" s="14">
        <f t="shared" si="116"/>
        <v>4</v>
      </c>
      <c r="AN653" s="14">
        <f t="shared" si="117"/>
        <v>1606036</v>
      </c>
      <c r="AO653" s="14">
        <f t="shared" si="118"/>
        <v>5</v>
      </c>
      <c r="AP653" s="14" t="str">
        <f t="shared" si="119"/>
        <v>神器6-8</v>
      </c>
      <c r="AQ653" s="14">
        <f t="shared" si="120"/>
        <v>2</v>
      </c>
      <c r="AR653" s="14" t="str">
        <f t="shared" si="121"/>
        <v>神器低级材料</v>
      </c>
      <c r="AS653" s="14">
        <f t="shared" si="122"/>
        <v>395</v>
      </c>
      <c r="AT653" s="14" t="str">
        <f t="shared" si="123"/>
        <v>金币</v>
      </c>
      <c r="AU653" s="14">
        <f t="shared" si="124"/>
        <v>2550</v>
      </c>
    </row>
    <row r="654" spans="37:47" ht="16.5" x14ac:dyDescent="0.2">
      <c r="AK654" s="64">
        <v>651</v>
      </c>
      <c r="AL654" s="14">
        <f t="shared" si="115"/>
        <v>34</v>
      </c>
      <c r="AM654" s="14">
        <f t="shared" si="116"/>
        <v>4</v>
      </c>
      <c r="AN654" s="14">
        <f t="shared" si="117"/>
        <v>1606036</v>
      </c>
      <c r="AO654" s="14">
        <f t="shared" si="118"/>
        <v>6</v>
      </c>
      <c r="AP654" s="14" t="str">
        <f t="shared" si="119"/>
        <v>神器6-8</v>
      </c>
      <c r="AQ654" s="14">
        <f t="shared" si="120"/>
        <v>2</v>
      </c>
      <c r="AR654" s="14" t="str">
        <f t="shared" si="121"/>
        <v>神器低级材料</v>
      </c>
      <c r="AS654" s="14">
        <f t="shared" si="122"/>
        <v>555</v>
      </c>
      <c r="AT654" s="14" t="str">
        <f t="shared" si="123"/>
        <v>金币</v>
      </c>
      <c r="AU654" s="14">
        <f t="shared" si="124"/>
        <v>3480</v>
      </c>
    </row>
    <row r="655" spans="37:47" ht="16.5" x14ac:dyDescent="0.2">
      <c r="AK655" s="64">
        <v>652</v>
      </c>
      <c r="AL655" s="14">
        <f t="shared" si="115"/>
        <v>34</v>
      </c>
      <c r="AM655" s="14">
        <f t="shared" si="116"/>
        <v>4</v>
      </c>
      <c r="AN655" s="14">
        <f t="shared" si="117"/>
        <v>1606036</v>
      </c>
      <c r="AO655" s="14">
        <f t="shared" si="118"/>
        <v>7</v>
      </c>
      <c r="AP655" s="14" t="str">
        <f t="shared" si="119"/>
        <v>神器6-8</v>
      </c>
      <c r="AQ655" s="14">
        <f t="shared" si="120"/>
        <v>3</v>
      </c>
      <c r="AR655" s="14" t="str">
        <f t="shared" si="121"/>
        <v>神器低级材料</v>
      </c>
      <c r="AS655" s="14">
        <f t="shared" si="122"/>
        <v>610</v>
      </c>
      <c r="AT655" s="14" t="str">
        <f t="shared" si="123"/>
        <v>金币</v>
      </c>
      <c r="AU655" s="14">
        <f t="shared" si="124"/>
        <v>3960</v>
      </c>
    </row>
    <row r="656" spans="37:47" ht="16.5" x14ac:dyDescent="0.2">
      <c r="AK656" s="64">
        <v>653</v>
      </c>
      <c r="AL656" s="14">
        <f t="shared" si="115"/>
        <v>34</v>
      </c>
      <c r="AM656" s="14">
        <f t="shared" si="116"/>
        <v>4</v>
      </c>
      <c r="AN656" s="14">
        <f t="shared" si="117"/>
        <v>1606036</v>
      </c>
      <c r="AO656" s="14">
        <f t="shared" si="118"/>
        <v>8</v>
      </c>
      <c r="AP656" s="14" t="str">
        <f t="shared" si="119"/>
        <v>神器6-8</v>
      </c>
      <c r="AQ656" s="14">
        <f t="shared" si="120"/>
        <v>3</v>
      </c>
      <c r="AR656" s="14" t="str">
        <f t="shared" si="121"/>
        <v>神器低级材料</v>
      </c>
      <c r="AS656" s="14">
        <f t="shared" si="122"/>
        <v>685</v>
      </c>
      <c r="AT656" s="14" t="str">
        <f t="shared" si="123"/>
        <v>金币</v>
      </c>
      <c r="AU656" s="14">
        <f t="shared" si="124"/>
        <v>4460</v>
      </c>
    </row>
    <row r="657" spans="37:47" ht="16.5" x14ac:dyDescent="0.2">
      <c r="AK657" s="64">
        <v>654</v>
      </c>
      <c r="AL657" s="14">
        <f t="shared" si="115"/>
        <v>34</v>
      </c>
      <c r="AM657" s="14">
        <f t="shared" si="116"/>
        <v>4</v>
      </c>
      <c r="AN657" s="14">
        <f t="shared" si="117"/>
        <v>1606036</v>
      </c>
      <c r="AO657" s="14">
        <f t="shared" si="118"/>
        <v>9</v>
      </c>
      <c r="AP657" s="14" t="str">
        <f t="shared" si="119"/>
        <v>神器6-8</v>
      </c>
      <c r="AQ657" s="14">
        <f t="shared" si="120"/>
        <v>3</v>
      </c>
      <c r="AR657" s="14" t="str">
        <f t="shared" si="121"/>
        <v>神器低级材料</v>
      </c>
      <c r="AS657" s="14">
        <f t="shared" si="122"/>
        <v>805</v>
      </c>
      <c r="AT657" s="14" t="str">
        <f t="shared" si="123"/>
        <v>金币</v>
      </c>
      <c r="AU657" s="14">
        <f t="shared" si="124"/>
        <v>4960</v>
      </c>
    </row>
    <row r="658" spans="37:47" ht="16.5" x14ac:dyDescent="0.2">
      <c r="AK658" s="64">
        <v>655</v>
      </c>
      <c r="AL658" s="14">
        <f t="shared" si="115"/>
        <v>34</v>
      </c>
      <c r="AM658" s="14">
        <f t="shared" si="116"/>
        <v>4</v>
      </c>
      <c r="AN658" s="14">
        <f t="shared" si="117"/>
        <v>1606036</v>
      </c>
      <c r="AO658" s="14">
        <f t="shared" si="118"/>
        <v>10</v>
      </c>
      <c r="AP658" s="14" t="str">
        <f t="shared" si="119"/>
        <v>神器6-8</v>
      </c>
      <c r="AQ658" s="14">
        <f t="shared" si="120"/>
        <v>5</v>
      </c>
      <c r="AR658" s="14" t="str">
        <f t="shared" si="121"/>
        <v>神器低级材料</v>
      </c>
      <c r="AS658" s="14">
        <f t="shared" si="122"/>
        <v>1045</v>
      </c>
      <c r="AT658" s="14" t="str">
        <f t="shared" si="123"/>
        <v>金币</v>
      </c>
      <c r="AU658" s="14">
        <f t="shared" si="124"/>
        <v>5950</v>
      </c>
    </row>
    <row r="659" spans="37:47" ht="16.5" x14ac:dyDescent="0.2">
      <c r="AK659" s="64">
        <v>656</v>
      </c>
      <c r="AL659" s="14">
        <f t="shared" si="115"/>
        <v>34</v>
      </c>
      <c r="AM659" s="14">
        <f t="shared" si="116"/>
        <v>4</v>
      </c>
      <c r="AN659" s="14">
        <f t="shared" si="117"/>
        <v>1606036</v>
      </c>
      <c r="AO659" s="14">
        <f t="shared" si="118"/>
        <v>11</v>
      </c>
      <c r="AP659" s="14" t="str">
        <f t="shared" si="119"/>
        <v>神器6-8</v>
      </c>
      <c r="AQ659" s="14">
        <f t="shared" si="120"/>
        <v>5</v>
      </c>
      <c r="AR659" s="14" t="str">
        <f t="shared" si="121"/>
        <v>神器低级材料</v>
      </c>
      <c r="AS659" s="14">
        <f t="shared" si="122"/>
        <v>1225</v>
      </c>
      <c r="AT659" s="14" t="str">
        <f t="shared" si="123"/>
        <v>金币</v>
      </c>
      <c r="AU659" s="14">
        <f t="shared" si="124"/>
        <v>3950</v>
      </c>
    </row>
    <row r="660" spans="37:47" ht="16.5" x14ac:dyDescent="0.2">
      <c r="AK660" s="64">
        <v>657</v>
      </c>
      <c r="AL660" s="14">
        <f t="shared" si="115"/>
        <v>34</v>
      </c>
      <c r="AM660" s="14">
        <f t="shared" si="116"/>
        <v>4</v>
      </c>
      <c r="AN660" s="14">
        <f t="shared" si="117"/>
        <v>1606036</v>
      </c>
      <c r="AO660" s="14">
        <f t="shared" si="118"/>
        <v>12</v>
      </c>
      <c r="AP660" s="14" t="str">
        <f t="shared" si="119"/>
        <v>神器6-8</v>
      </c>
      <c r="AQ660" s="14">
        <f t="shared" si="120"/>
        <v>6</v>
      </c>
      <c r="AR660" s="14" t="str">
        <f t="shared" si="121"/>
        <v>神器低级材料</v>
      </c>
      <c r="AS660" s="14">
        <f t="shared" si="122"/>
        <v>1420</v>
      </c>
      <c r="AT660" s="14" t="str">
        <f t="shared" si="123"/>
        <v>金币</v>
      </c>
      <c r="AU660" s="14">
        <f t="shared" si="124"/>
        <v>4600</v>
      </c>
    </row>
    <row r="661" spans="37:47" ht="16.5" x14ac:dyDescent="0.2">
      <c r="AK661" s="64">
        <v>658</v>
      </c>
      <c r="AL661" s="14">
        <f t="shared" si="115"/>
        <v>34</v>
      </c>
      <c r="AM661" s="14">
        <f t="shared" si="116"/>
        <v>4</v>
      </c>
      <c r="AN661" s="14">
        <f t="shared" si="117"/>
        <v>1606036</v>
      </c>
      <c r="AO661" s="14">
        <f t="shared" si="118"/>
        <v>13</v>
      </c>
      <c r="AP661" s="14" t="str">
        <f t="shared" si="119"/>
        <v>神器6-8</v>
      </c>
      <c r="AQ661" s="14">
        <f t="shared" si="120"/>
        <v>7</v>
      </c>
      <c r="AR661" s="14" t="str">
        <f t="shared" si="121"/>
        <v>神器低级材料</v>
      </c>
      <c r="AS661" s="14">
        <f t="shared" si="122"/>
        <v>1265</v>
      </c>
      <c r="AT661" s="14" t="str">
        <f t="shared" si="123"/>
        <v>金币</v>
      </c>
      <c r="AU661" s="14">
        <f t="shared" si="124"/>
        <v>5250</v>
      </c>
    </row>
    <row r="662" spans="37:47" ht="16.5" x14ac:dyDescent="0.2">
      <c r="AK662" s="64">
        <v>659</v>
      </c>
      <c r="AL662" s="14">
        <f t="shared" si="115"/>
        <v>34</v>
      </c>
      <c r="AM662" s="14">
        <f t="shared" si="116"/>
        <v>4</v>
      </c>
      <c r="AN662" s="14">
        <f t="shared" si="117"/>
        <v>1606036</v>
      </c>
      <c r="AO662" s="14">
        <f t="shared" si="118"/>
        <v>14</v>
      </c>
      <c r="AP662" s="14" t="str">
        <f t="shared" si="119"/>
        <v>神器6-8</v>
      </c>
      <c r="AQ662" s="14">
        <f t="shared" si="120"/>
        <v>7</v>
      </c>
      <c r="AR662" s="14" t="str">
        <f t="shared" si="121"/>
        <v>神器低级材料</v>
      </c>
      <c r="AS662" s="14">
        <f t="shared" si="122"/>
        <v>1440</v>
      </c>
      <c r="AT662" s="14" t="str">
        <f t="shared" si="123"/>
        <v>金币</v>
      </c>
      <c r="AU662" s="14">
        <f t="shared" si="124"/>
        <v>5900</v>
      </c>
    </row>
    <row r="663" spans="37:47" ht="16.5" x14ac:dyDescent="0.2">
      <c r="AK663" s="64">
        <v>660</v>
      </c>
      <c r="AL663" s="14">
        <f t="shared" si="115"/>
        <v>34</v>
      </c>
      <c r="AM663" s="14">
        <f t="shared" si="116"/>
        <v>4</v>
      </c>
      <c r="AN663" s="14">
        <f t="shared" si="117"/>
        <v>1606036</v>
      </c>
      <c r="AO663" s="14">
        <f t="shared" si="118"/>
        <v>15</v>
      </c>
      <c r="AP663" s="14" t="str">
        <f t="shared" si="119"/>
        <v>神器6-8</v>
      </c>
      <c r="AQ663" s="14">
        <f t="shared" si="120"/>
        <v>7</v>
      </c>
      <c r="AR663" s="14" t="str">
        <f t="shared" si="121"/>
        <v>神器低级材料</v>
      </c>
      <c r="AS663" s="14">
        <f t="shared" si="122"/>
        <v>1725</v>
      </c>
      <c r="AT663" s="14" t="str">
        <f t="shared" si="123"/>
        <v>金币</v>
      </c>
      <c r="AU663" s="14">
        <f t="shared" si="124"/>
        <v>6600</v>
      </c>
    </row>
    <row r="664" spans="37:47" ht="16.5" x14ac:dyDescent="0.2">
      <c r="AK664" s="64">
        <v>661</v>
      </c>
      <c r="AL664" s="14">
        <f t="shared" si="115"/>
        <v>34</v>
      </c>
      <c r="AM664" s="14">
        <f t="shared" si="116"/>
        <v>4</v>
      </c>
      <c r="AN664" s="14">
        <f t="shared" si="117"/>
        <v>1606036</v>
      </c>
      <c r="AO664" s="14">
        <f t="shared" si="118"/>
        <v>16</v>
      </c>
      <c r="AP664" s="14" t="str">
        <f t="shared" si="119"/>
        <v>神器6-8</v>
      </c>
      <c r="AQ664" s="14">
        <f t="shared" si="120"/>
        <v>10</v>
      </c>
      <c r="AR664" s="14" t="str">
        <f t="shared" si="121"/>
        <v>神器低级材料</v>
      </c>
      <c r="AS664" s="14">
        <f t="shared" si="122"/>
        <v>2015</v>
      </c>
      <c r="AT664" s="14" t="str">
        <f t="shared" si="123"/>
        <v>金币</v>
      </c>
      <c r="AU664" s="14">
        <f t="shared" si="124"/>
        <v>6100</v>
      </c>
    </row>
    <row r="665" spans="37:47" ht="16.5" x14ac:dyDescent="0.2">
      <c r="AK665" s="64">
        <v>662</v>
      </c>
      <c r="AL665" s="14">
        <f t="shared" si="115"/>
        <v>34</v>
      </c>
      <c r="AM665" s="14">
        <f t="shared" si="116"/>
        <v>4</v>
      </c>
      <c r="AN665" s="14">
        <f t="shared" si="117"/>
        <v>1606036</v>
      </c>
      <c r="AO665" s="14">
        <f t="shared" si="118"/>
        <v>17</v>
      </c>
      <c r="AP665" s="14" t="str">
        <f t="shared" si="119"/>
        <v>神器6-8</v>
      </c>
      <c r="AQ665" s="14">
        <f t="shared" si="120"/>
        <v>10</v>
      </c>
      <c r="AR665" s="14" t="str">
        <f t="shared" si="121"/>
        <v>神器低级材料</v>
      </c>
      <c r="AS665" s="14">
        <f t="shared" si="122"/>
        <v>2300</v>
      </c>
      <c r="AT665" s="14" t="str">
        <f t="shared" si="123"/>
        <v>金币</v>
      </c>
      <c r="AU665" s="14">
        <f t="shared" si="124"/>
        <v>6600</v>
      </c>
    </row>
    <row r="666" spans="37:47" ht="16.5" x14ac:dyDescent="0.2">
      <c r="AK666" s="64">
        <v>663</v>
      </c>
      <c r="AL666" s="14">
        <f t="shared" si="115"/>
        <v>34</v>
      </c>
      <c r="AM666" s="14">
        <f t="shared" si="116"/>
        <v>4</v>
      </c>
      <c r="AN666" s="14">
        <f t="shared" si="117"/>
        <v>1606036</v>
      </c>
      <c r="AO666" s="14">
        <f t="shared" si="118"/>
        <v>18</v>
      </c>
      <c r="AP666" s="14" t="str">
        <f t="shared" si="119"/>
        <v>神器6-8</v>
      </c>
      <c r="AQ666" s="14">
        <f t="shared" si="120"/>
        <v>10</v>
      </c>
      <c r="AR666" s="14" t="str">
        <f t="shared" si="121"/>
        <v>神器低级材料</v>
      </c>
      <c r="AS666" s="14">
        <f t="shared" si="122"/>
        <v>2590</v>
      </c>
      <c r="AT666" s="14" t="str">
        <f t="shared" si="123"/>
        <v>金币</v>
      </c>
      <c r="AU666" s="14">
        <f t="shared" si="124"/>
        <v>7200</v>
      </c>
    </row>
    <row r="667" spans="37:47" ht="16.5" x14ac:dyDescent="0.2">
      <c r="AK667" s="64">
        <v>664</v>
      </c>
      <c r="AL667" s="14">
        <f t="shared" si="115"/>
        <v>34</v>
      </c>
      <c r="AM667" s="14">
        <f t="shared" si="116"/>
        <v>4</v>
      </c>
      <c r="AN667" s="14">
        <f t="shared" si="117"/>
        <v>1606036</v>
      </c>
      <c r="AO667" s="14">
        <f t="shared" si="118"/>
        <v>19</v>
      </c>
      <c r="AP667" s="14" t="str">
        <f t="shared" si="119"/>
        <v>神器6-8</v>
      </c>
      <c r="AQ667" s="14">
        <f t="shared" si="120"/>
        <v>15</v>
      </c>
      <c r="AR667" s="14" t="str">
        <f t="shared" si="121"/>
        <v>神器低级材料</v>
      </c>
      <c r="AS667" s="14">
        <f t="shared" si="122"/>
        <v>2880</v>
      </c>
      <c r="AT667" s="14" t="str">
        <f t="shared" si="123"/>
        <v>金币</v>
      </c>
      <c r="AU667" s="14">
        <f t="shared" si="124"/>
        <v>7800</v>
      </c>
    </row>
    <row r="668" spans="37:47" ht="16.5" x14ac:dyDescent="0.2">
      <c r="AK668" s="64">
        <v>665</v>
      </c>
      <c r="AL668" s="14">
        <f t="shared" si="115"/>
        <v>34</v>
      </c>
      <c r="AM668" s="14">
        <f t="shared" si="116"/>
        <v>4</v>
      </c>
      <c r="AN668" s="14">
        <f t="shared" si="117"/>
        <v>1606036</v>
      </c>
      <c r="AO668" s="14">
        <f t="shared" si="118"/>
        <v>20</v>
      </c>
      <c r="AP668" s="14" t="str">
        <f t="shared" si="119"/>
        <v>神器6-8</v>
      </c>
      <c r="AQ668" s="14">
        <f t="shared" si="120"/>
        <v>15</v>
      </c>
      <c r="AR668" s="14" t="str">
        <f t="shared" si="121"/>
        <v>神器低级材料</v>
      </c>
      <c r="AS668" s="14">
        <f t="shared" si="122"/>
        <v>3165</v>
      </c>
      <c r="AT668" s="14" t="str">
        <f t="shared" si="123"/>
        <v>金币</v>
      </c>
      <c r="AU668" s="14">
        <f t="shared" si="124"/>
        <v>8900</v>
      </c>
    </row>
    <row r="669" spans="37:47" ht="16.5" x14ac:dyDescent="0.2">
      <c r="AK669" s="64">
        <v>666</v>
      </c>
      <c r="AL669" s="14">
        <f t="shared" si="115"/>
        <v>34</v>
      </c>
      <c r="AM669" s="14">
        <f t="shared" si="116"/>
        <v>4</v>
      </c>
      <c r="AN669" s="14">
        <f t="shared" si="117"/>
        <v>1606036</v>
      </c>
      <c r="AO669" s="14">
        <f t="shared" si="118"/>
        <v>21</v>
      </c>
      <c r="AP669" s="14" t="str">
        <f t="shared" si="119"/>
        <v>神器6-8</v>
      </c>
      <c r="AQ669" s="14">
        <f t="shared" si="120"/>
        <v>15</v>
      </c>
      <c r="AR669" s="14" t="str">
        <f t="shared" si="121"/>
        <v>神器低级材料</v>
      </c>
      <c r="AS669" s="14">
        <f t="shared" si="122"/>
        <v>3455</v>
      </c>
      <c r="AT669" s="14" t="str">
        <f t="shared" si="123"/>
        <v>金币</v>
      </c>
      <c r="AU669" s="14">
        <f t="shared" si="124"/>
        <v>11100</v>
      </c>
    </row>
    <row r="670" spans="37:47" ht="16.5" x14ac:dyDescent="0.2">
      <c r="AK670" s="64">
        <v>667</v>
      </c>
      <c r="AL670" s="14">
        <f t="shared" si="115"/>
        <v>35</v>
      </c>
      <c r="AM670" s="14">
        <f t="shared" si="116"/>
        <v>2</v>
      </c>
      <c r="AN670" s="14">
        <f t="shared" si="117"/>
        <v>1606037</v>
      </c>
      <c r="AO670" s="14">
        <f t="shared" si="118"/>
        <v>1</v>
      </c>
      <c r="AP670" s="14" t="str">
        <f t="shared" si="119"/>
        <v>神器7-1</v>
      </c>
      <c r="AQ670" s="14">
        <f t="shared" si="120"/>
        <v>1</v>
      </c>
      <c r="AR670" s="14" t="str">
        <f t="shared" si="121"/>
        <v/>
      </c>
      <c r="AS670" s="14" t="str">
        <f t="shared" si="122"/>
        <v/>
      </c>
      <c r="AT670" s="14" t="str">
        <f t="shared" si="123"/>
        <v/>
      </c>
      <c r="AU670" s="14" t="str">
        <f t="shared" si="124"/>
        <v/>
      </c>
    </row>
    <row r="671" spans="37:47" ht="16.5" x14ac:dyDescent="0.2">
      <c r="AK671" s="64">
        <v>668</v>
      </c>
      <c r="AL671" s="14">
        <f t="shared" si="115"/>
        <v>35</v>
      </c>
      <c r="AM671" s="14">
        <f t="shared" si="116"/>
        <v>2</v>
      </c>
      <c r="AN671" s="14">
        <f t="shared" si="117"/>
        <v>1606037</v>
      </c>
      <c r="AO671" s="14">
        <f t="shared" si="118"/>
        <v>2</v>
      </c>
      <c r="AP671" s="14" t="str">
        <f t="shared" si="119"/>
        <v>神器7-1</v>
      </c>
      <c r="AQ671" s="14">
        <f t="shared" si="120"/>
        <v>1</v>
      </c>
      <c r="AR671" s="14" t="str">
        <f t="shared" si="121"/>
        <v>神器低级材料</v>
      </c>
      <c r="AS671" s="14">
        <f t="shared" si="122"/>
        <v>5</v>
      </c>
      <c r="AT671" s="14" t="str">
        <f t="shared" si="123"/>
        <v>金币</v>
      </c>
      <c r="AU671" s="14">
        <f t="shared" si="124"/>
        <v>255</v>
      </c>
    </row>
    <row r="672" spans="37:47" ht="16.5" x14ac:dyDescent="0.2">
      <c r="AK672" s="64">
        <v>669</v>
      </c>
      <c r="AL672" s="14">
        <f t="shared" si="115"/>
        <v>35</v>
      </c>
      <c r="AM672" s="14">
        <f t="shared" si="116"/>
        <v>2</v>
      </c>
      <c r="AN672" s="14">
        <f t="shared" si="117"/>
        <v>1606037</v>
      </c>
      <c r="AO672" s="14">
        <f t="shared" si="118"/>
        <v>3</v>
      </c>
      <c r="AP672" s="14" t="str">
        <f t="shared" si="119"/>
        <v>神器7-1</v>
      </c>
      <c r="AQ672" s="14">
        <f t="shared" si="120"/>
        <v>1</v>
      </c>
      <c r="AR672" s="14" t="str">
        <f t="shared" si="121"/>
        <v>神器低级材料</v>
      </c>
      <c r="AS672" s="14">
        <f t="shared" si="122"/>
        <v>50</v>
      </c>
      <c r="AT672" s="14" t="str">
        <f t="shared" si="123"/>
        <v>金币</v>
      </c>
      <c r="AU672" s="14">
        <f t="shared" si="124"/>
        <v>340</v>
      </c>
    </row>
    <row r="673" spans="37:47" ht="16.5" x14ac:dyDescent="0.2">
      <c r="AK673" s="64">
        <v>670</v>
      </c>
      <c r="AL673" s="14">
        <f t="shared" si="115"/>
        <v>35</v>
      </c>
      <c r="AM673" s="14">
        <f t="shared" si="116"/>
        <v>2</v>
      </c>
      <c r="AN673" s="14">
        <f t="shared" si="117"/>
        <v>1606037</v>
      </c>
      <c r="AO673" s="14">
        <f t="shared" si="118"/>
        <v>4</v>
      </c>
      <c r="AP673" s="14" t="str">
        <f t="shared" si="119"/>
        <v>神器7-1</v>
      </c>
      <c r="AQ673" s="14">
        <f t="shared" si="120"/>
        <v>2</v>
      </c>
      <c r="AR673" s="14" t="str">
        <f t="shared" si="121"/>
        <v>神器低级材料</v>
      </c>
      <c r="AS673" s="14">
        <f t="shared" si="122"/>
        <v>80</v>
      </c>
      <c r="AT673" s="14" t="str">
        <f t="shared" si="123"/>
        <v>金币</v>
      </c>
      <c r="AU673" s="14">
        <f t="shared" si="124"/>
        <v>420</v>
      </c>
    </row>
    <row r="674" spans="37:47" ht="16.5" x14ac:dyDescent="0.2">
      <c r="AK674" s="64">
        <v>671</v>
      </c>
      <c r="AL674" s="14">
        <f t="shared" si="115"/>
        <v>35</v>
      </c>
      <c r="AM674" s="14">
        <f t="shared" si="116"/>
        <v>2</v>
      </c>
      <c r="AN674" s="14">
        <f t="shared" si="117"/>
        <v>1606037</v>
      </c>
      <c r="AO674" s="14">
        <f t="shared" si="118"/>
        <v>5</v>
      </c>
      <c r="AP674" s="14" t="str">
        <f t="shared" si="119"/>
        <v>神器7-1</v>
      </c>
      <c r="AQ674" s="14">
        <f t="shared" si="120"/>
        <v>2</v>
      </c>
      <c r="AR674" s="14" t="str">
        <f t="shared" si="121"/>
        <v>神器低级材料</v>
      </c>
      <c r="AS674" s="14">
        <f t="shared" si="122"/>
        <v>75</v>
      </c>
      <c r="AT674" s="14" t="str">
        <f t="shared" si="123"/>
        <v>金币</v>
      </c>
      <c r="AU674" s="14">
        <f t="shared" si="124"/>
        <v>510</v>
      </c>
    </row>
    <row r="675" spans="37:47" ht="16.5" x14ac:dyDescent="0.2">
      <c r="AK675" s="64">
        <v>672</v>
      </c>
      <c r="AL675" s="14">
        <f t="shared" si="115"/>
        <v>35</v>
      </c>
      <c r="AM675" s="14">
        <f t="shared" si="116"/>
        <v>2</v>
      </c>
      <c r="AN675" s="14">
        <f t="shared" si="117"/>
        <v>1606037</v>
      </c>
      <c r="AO675" s="14">
        <f t="shared" si="118"/>
        <v>6</v>
      </c>
      <c r="AP675" s="14" t="str">
        <f t="shared" si="119"/>
        <v>神器7-1</v>
      </c>
      <c r="AQ675" s="14">
        <f t="shared" si="120"/>
        <v>2</v>
      </c>
      <c r="AR675" s="14" t="str">
        <f t="shared" si="121"/>
        <v>神器低级材料</v>
      </c>
      <c r="AS675" s="14">
        <f t="shared" si="122"/>
        <v>110</v>
      </c>
      <c r="AT675" s="14" t="str">
        <f t="shared" si="123"/>
        <v>金币</v>
      </c>
      <c r="AU675" s="14">
        <f t="shared" si="124"/>
        <v>680</v>
      </c>
    </row>
    <row r="676" spans="37:47" ht="16.5" x14ac:dyDescent="0.2">
      <c r="AK676" s="64">
        <v>673</v>
      </c>
      <c r="AL676" s="14">
        <f t="shared" si="115"/>
        <v>35</v>
      </c>
      <c r="AM676" s="14">
        <f t="shared" si="116"/>
        <v>2</v>
      </c>
      <c r="AN676" s="14">
        <f t="shared" si="117"/>
        <v>1606037</v>
      </c>
      <c r="AO676" s="14">
        <f t="shared" si="118"/>
        <v>7</v>
      </c>
      <c r="AP676" s="14" t="str">
        <f t="shared" si="119"/>
        <v>神器7-1</v>
      </c>
      <c r="AQ676" s="14">
        <f t="shared" si="120"/>
        <v>3</v>
      </c>
      <c r="AR676" s="14" t="str">
        <f t="shared" si="121"/>
        <v>神器低级材料</v>
      </c>
      <c r="AS676" s="14">
        <f t="shared" si="122"/>
        <v>120</v>
      </c>
      <c r="AT676" s="14" t="str">
        <f t="shared" si="123"/>
        <v>金币</v>
      </c>
      <c r="AU676" s="14">
        <f t="shared" si="124"/>
        <v>780</v>
      </c>
    </row>
    <row r="677" spans="37:47" ht="16.5" x14ac:dyDescent="0.2">
      <c r="AK677" s="64">
        <v>674</v>
      </c>
      <c r="AL677" s="14">
        <f t="shared" si="115"/>
        <v>35</v>
      </c>
      <c r="AM677" s="14">
        <f t="shared" si="116"/>
        <v>2</v>
      </c>
      <c r="AN677" s="14">
        <f t="shared" si="117"/>
        <v>1606037</v>
      </c>
      <c r="AO677" s="14">
        <f t="shared" si="118"/>
        <v>8</v>
      </c>
      <c r="AP677" s="14" t="str">
        <f t="shared" si="119"/>
        <v>神器7-1</v>
      </c>
      <c r="AQ677" s="14">
        <f t="shared" si="120"/>
        <v>3</v>
      </c>
      <c r="AR677" s="14" t="str">
        <f t="shared" si="121"/>
        <v>神器低级材料</v>
      </c>
      <c r="AS677" s="14">
        <f t="shared" si="122"/>
        <v>135</v>
      </c>
      <c r="AT677" s="14" t="str">
        <f t="shared" si="123"/>
        <v>金币</v>
      </c>
      <c r="AU677" s="14">
        <f t="shared" si="124"/>
        <v>880</v>
      </c>
    </row>
    <row r="678" spans="37:47" ht="16.5" x14ac:dyDescent="0.2">
      <c r="AK678" s="64">
        <v>675</v>
      </c>
      <c r="AL678" s="14">
        <f t="shared" si="115"/>
        <v>35</v>
      </c>
      <c r="AM678" s="14">
        <f t="shared" si="116"/>
        <v>2</v>
      </c>
      <c r="AN678" s="14">
        <f t="shared" si="117"/>
        <v>1606037</v>
      </c>
      <c r="AO678" s="14">
        <f t="shared" si="118"/>
        <v>9</v>
      </c>
      <c r="AP678" s="14" t="str">
        <f t="shared" si="119"/>
        <v>神器7-1</v>
      </c>
      <c r="AQ678" s="14">
        <f t="shared" si="120"/>
        <v>3</v>
      </c>
      <c r="AR678" s="14" t="str">
        <f t="shared" si="121"/>
        <v>神器低级材料</v>
      </c>
      <c r="AS678" s="14">
        <f t="shared" si="122"/>
        <v>160</v>
      </c>
      <c r="AT678" s="14" t="str">
        <f t="shared" si="123"/>
        <v>金币</v>
      </c>
      <c r="AU678" s="14">
        <f t="shared" si="124"/>
        <v>980</v>
      </c>
    </row>
    <row r="679" spans="37:47" ht="16.5" x14ac:dyDescent="0.2">
      <c r="AK679" s="64">
        <v>676</v>
      </c>
      <c r="AL679" s="14">
        <f t="shared" si="115"/>
        <v>35</v>
      </c>
      <c r="AM679" s="14">
        <f t="shared" si="116"/>
        <v>2</v>
      </c>
      <c r="AN679" s="14">
        <f t="shared" si="117"/>
        <v>1606037</v>
      </c>
      <c r="AO679" s="14">
        <f t="shared" si="118"/>
        <v>10</v>
      </c>
      <c r="AP679" s="14" t="str">
        <f t="shared" si="119"/>
        <v>神器7-1</v>
      </c>
      <c r="AQ679" s="14">
        <f t="shared" si="120"/>
        <v>5</v>
      </c>
      <c r="AR679" s="14" t="str">
        <f t="shared" si="121"/>
        <v>神器低级材料</v>
      </c>
      <c r="AS679" s="14">
        <f t="shared" si="122"/>
        <v>205</v>
      </c>
      <c r="AT679" s="14" t="str">
        <f t="shared" si="123"/>
        <v>金币</v>
      </c>
      <c r="AU679" s="14">
        <f t="shared" si="124"/>
        <v>1150</v>
      </c>
    </row>
    <row r="680" spans="37:47" ht="16.5" x14ac:dyDescent="0.2">
      <c r="AK680" s="64">
        <v>677</v>
      </c>
      <c r="AL680" s="14">
        <f t="shared" si="115"/>
        <v>35</v>
      </c>
      <c r="AM680" s="14">
        <f t="shared" si="116"/>
        <v>2</v>
      </c>
      <c r="AN680" s="14">
        <f t="shared" si="117"/>
        <v>1606037</v>
      </c>
      <c r="AO680" s="14">
        <f t="shared" si="118"/>
        <v>11</v>
      </c>
      <c r="AP680" s="14" t="str">
        <f t="shared" si="119"/>
        <v>神器7-1</v>
      </c>
      <c r="AQ680" s="14">
        <f t="shared" si="120"/>
        <v>5</v>
      </c>
      <c r="AR680" s="14" t="str">
        <f t="shared" si="121"/>
        <v>神器低级材料</v>
      </c>
      <c r="AS680" s="14">
        <f t="shared" si="122"/>
        <v>245</v>
      </c>
      <c r="AT680" s="14" t="str">
        <f t="shared" si="123"/>
        <v>金币</v>
      </c>
      <c r="AU680" s="14">
        <f t="shared" si="124"/>
        <v>750</v>
      </c>
    </row>
    <row r="681" spans="37:47" ht="16.5" x14ac:dyDescent="0.2">
      <c r="AK681" s="64">
        <v>678</v>
      </c>
      <c r="AL681" s="14">
        <f t="shared" si="115"/>
        <v>35</v>
      </c>
      <c r="AM681" s="14">
        <f t="shared" si="116"/>
        <v>2</v>
      </c>
      <c r="AN681" s="14">
        <f t="shared" si="117"/>
        <v>1606037</v>
      </c>
      <c r="AO681" s="14">
        <f t="shared" si="118"/>
        <v>12</v>
      </c>
      <c r="AP681" s="14" t="str">
        <f t="shared" si="119"/>
        <v>神器7-1</v>
      </c>
      <c r="AQ681" s="14">
        <f t="shared" si="120"/>
        <v>6</v>
      </c>
      <c r="AR681" s="14" t="str">
        <f t="shared" si="121"/>
        <v>神器低级材料</v>
      </c>
      <c r="AS681" s="14">
        <f t="shared" si="122"/>
        <v>280</v>
      </c>
      <c r="AT681" s="14" t="str">
        <f t="shared" si="123"/>
        <v>金币</v>
      </c>
      <c r="AU681" s="14">
        <f t="shared" si="124"/>
        <v>900</v>
      </c>
    </row>
    <row r="682" spans="37:47" ht="16.5" x14ac:dyDescent="0.2">
      <c r="AK682" s="64">
        <v>679</v>
      </c>
      <c r="AL682" s="14">
        <f t="shared" si="115"/>
        <v>35</v>
      </c>
      <c r="AM682" s="14">
        <f t="shared" si="116"/>
        <v>2</v>
      </c>
      <c r="AN682" s="14">
        <f t="shared" si="117"/>
        <v>1606037</v>
      </c>
      <c r="AO682" s="14">
        <f t="shared" si="118"/>
        <v>13</v>
      </c>
      <c r="AP682" s="14" t="str">
        <f t="shared" si="119"/>
        <v>神器7-1</v>
      </c>
      <c r="AQ682" s="14">
        <f t="shared" si="120"/>
        <v>7</v>
      </c>
      <c r="AR682" s="14" t="str">
        <f t="shared" si="121"/>
        <v>神器低级材料</v>
      </c>
      <c r="AS682" s="14">
        <f t="shared" si="122"/>
        <v>250</v>
      </c>
      <c r="AT682" s="14" t="str">
        <f t="shared" si="123"/>
        <v>金币</v>
      </c>
      <c r="AU682" s="14">
        <f t="shared" si="124"/>
        <v>1050</v>
      </c>
    </row>
    <row r="683" spans="37:47" ht="16.5" x14ac:dyDescent="0.2">
      <c r="AK683" s="64">
        <v>680</v>
      </c>
      <c r="AL683" s="14">
        <f t="shared" si="115"/>
        <v>35</v>
      </c>
      <c r="AM683" s="14">
        <f t="shared" si="116"/>
        <v>2</v>
      </c>
      <c r="AN683" s="14">
        <f t="shared" si="117"/>
        <v>1606037</v>
      </c>
      <c r="AO683" s="14">
        <f t="shared" si="118"/>
        <v>14</v>
      </c>
      <c r="AP683" s="14" t="str">
        <f t="shared" si="119"/>
        <v>神器7-1</v>
      </c>
      <c r="AQ683" s="14">
        <f t="shared" si="120"/>
        <v>7</v>
      </c>
      <c r="AR683" s="14" t="str">
        <f t="shared" si="121"/>
        <v>神器低级材料</v>
      </c>
      <c r="AS683" s="14">
        <f t="shared" si="122"/>
        <v>285</v>
      </c>
      <c r="AT683" s="14" t="str">
        <f t="shared" si="123"/>
        <v>金币</v>
      </c>
      <c r="AU683" s="14">
        <f t="shared" si="124"/>
        <v>1150</v>
      </c>
    </row>
    <row r="684" spans="37:47" ht="16.5" x14ac:dyDescent="0.2">
      <c r="AK684" s="64">
        <v>681</v>
      </c>
      <c r="AL684" s="14">
        <f t="shared" si="115"/>
        <v>35</v>
      </c>
      <c r="AM684" s="14">
        <f t="shared" si="116"/>
        <v>2</v>
      </c>
      <c r="AN684" s="14">
        <f t="shared" si="117"/>
        <v>1606037</v>
      </c>
      <c r="AO684" s="14">
        <f t="shared" si="118"/>
        <v>15</v>
      </c>
      <c r="AP684" s="14" t="str">
        <f t="shared" si="119"/>
        <v>神器7-1</v>
      </c>
      <c r="AQ684" s="14">
        <f t="shared" si="120"/>
        <v>7</v>
      </c>
      <c r="AR684" s="14" t="str">
        <f t="shared" si="121"/>
        <v>神器低级材料</v>
      </c>
      <c r="AS684" s="14">
        <f t="shared" si="122"/>
        <v>345</v>
      </c>
      <c r="AT684" s="14" t="str">
        <f t="shared" si="123"/>
        <v>金币</v>
      </c>
      <c r="AU684" s="14">
        <f t="shared" si="124"/>
        <v>1300</v>
      </c>
    </row>
    <row r="685" spans="37:47" ht="16.5" x14ac:dyDescent="0.2">
      <c r="AK685" s="64">
        <v>682</v>
      </c>
      <c r="AL685" s="14">
        <f t="shared" si="115"/>
        <v>35</v>
      </c>
      <c r="AM685" s="14">
        <f t="shared" si="116"/>
        <v>2</v>
      </c>
      <c r="AN685" s="14">
        <f t="shared" si="117"/>
        <v>1606037</v>
      </c>
      <c r="AO685" s="14">
        <f t="shared" si="118"/>
        <v>16</v>
      </c>
      <c r="AP685" s="14" t="str">
        <f t="shared" si="119"/>
        <v>神器7-1</v>
      </c>
      <c r="AQ685" s="14">
        <f t="shared" si="120"/>
        <v>10</v>
      </c>
      <c r="AR685" s="14" t="str">
        <f t="shared" si="121"/>
        <v>神器低级材料</v>
      </c>
      <c r="AS685" s="14">
        <f t="shared" si="122"/>
        <v>400</v>
      </c>
      <c r="AT685" s="14" t="str">
        <f t="shared" si="123"/>
        <v>金币</v>
      </c>
      <c r="AU685" s="14">
        <f t="shared" si="124"/>
        <v>1200</v>
      </c>
    </row>
    <row r="686" spans="37:47" ht="16.5" x14ac:dyDescent="0.2">
      <c r="AK686" s="64">
        <v>683</v>
      </c>
      <c r="AL686" s="14">
        <f t="shared" si="115"/>
        <v>35</v>
      </c>
      <c r="AM686" s="14">
        <f t="shared" si="116"/>
        <v>2</v>
      </c>
      <c r="AN686" s="14">
        <f t="shared" si="117"/>
        <v>1606037</v>
      </c>
      <c r="AO686" s="14">
        <f t="shared" si="118"/>
        <v>17</v>
      </c>
      <c r="AP686" s="14" t="str">
        <f t="shared" si="119"/>
        <v>神器7-1</v>
      </c>
      <c r="AQ686" s="14">
        <f t="shared" si="120"/>
        <v>10</v>
      </c>
      <c r="AR686" s="14" t="str">
        <f t="shared" si="121"/>
        <v>神器低级材料</v>
      </c>
      <c r="AS686" s="14">
        <f t="shared" si="122"/>
        <v>460</v>
      </c>
      <c r="AT686" s="14" t="str">
        <f t="shared" si="123"/>
        <v>金币</v>
      </c>
      <c r="AU686" s="14">
        <f t="shared" si="124"/>
        <v>1300</v>
      </c>
    </row>
    <row r="687" spans="37:47" ht="16.5" x14ac:dyDescent="0.2">
      <c r="AK687" s="64">
        <v>684</v>
      </c>
      <c r="AL687" s="14">
        <f t="shared" si="115"/>
        <v>35</v>
      </c>
      <c r="AM687" s="14">
        <f t="shared" si="116"/>
        <v>2</v>
      </c>
      <c r="AN687" s="14">
        <f t="shared" si="117"/>
        <v>1606037</v>
      </c>
      <c r="AO687" s="14">
        <f t="shared" si="118"/>
        <v>18</v>
      </c>
      <c r="AP687" s="14" t="str">
        <f t="shared" si="119"/>
        <v>神器7-1</v>
      </c>
      <c r="AQ687" s="14">
        <f t="shared" si="120"/>
        <v>10</v>
      </c>
      <c r="AR687" s="14" t="str">
        <f t="shared" si="121"/>
        <v>神器低级材料</v>
      </c>
      <c r="AS687" s="14">
        <f t="shared" si="122"/>
        <v>515</v>
      </c>
      <c r="AT687" s="14" t="str">
        <f t="shared" si="123"/>
        <v>金币</v>
      </c>
      <c r="AU687" s="14">
        <f t="shared" si="124"/>
        <v>1400</v>
      </c>
    </row>
    <row r="688" spans="37:47" ht="16.5" x14ac:dyDescent="0.2">
      <c r="AK688" s="64">
        <v>685</v>
      </c>
      <c r="AL688" s="14">
        <f t="shared" si="115"/>
        <v>35</v>
      </c>
      <c r="AM688" s="14">
        <f t="shared" si="116"/>
        <v>2</v>
      </c>
      <c r="AN688" s="14">
        <f t="shared" si="117"/>
        <v>1606037</v>
      </c>
      <c r="AO688" s="14">
        <f t="shared" si="118"/>
        <v>19</v>
      </c>
      <c r="AP688" s="14" t="str">
        <f t="shared" si="119"/>
        <v>神器7-1</v>
      </c>
      <c r="AQ688" s="14">
        <f t="shared" si="120"/>
        <v>15</v>
      </c>
      <c r="AR688" s="14" t="str">
        <f t="shared" si="121"/>
        <v>神器低级材料</v>
      </c>
      <c r="AS688" s="14">
        <f t="shared" si="122"/>
        <v>575</v>
      </c>
      <c r="AT688" s="14" t="str">
        <f t="shared" si="123"/>
        <v>金币</v>
      </c>
      <c r="AU688" s="14">
        <f t="shared" si="124"/>
        <v>1500</v>
      </c>
    </row>
    <row r="689" spans="37:47" ht="16.5" x14ac:dyDescent="0.2">
      <c r="AK689" s="64">
        <v>686</v>
      </c>
      <c r="AL689" s="14">
        <f t="shared" si="115"/>
        <v>35</v>
      </c>
      <c r="AM689" s="14">
        <f t="shared" si="116"/>
        <v>2</v>
      </c>
      <c r="AN689" s="14">
        <f t="shared" si="117"/>
        <v>1606037</v>
      </c>
      <c r="AO689" s="14">
        <f t="shared" si="118"/>
        <v>20</v>
      </c>
      <c r="AP689" s="14" t="str">
        <f t="shared" si="119"/>
        <v>神器7-1</v>
      </c>
      <c r="AQ689" s="14">
        <f t="shared" si="120"/>
        <v>15</v>
      </c>
      <c r="AR689" s="14" t="str">
        <f t="shared" si="121"/>
        <v>神器低级材料</v>
      </c>
      <c r="AS689" s="14">
        <f t="shared" si="122"/>
        <v>630</v>
      </c>
      <c r="AT689" s="14" t="str">
        <f t="shared" si="123"/>
        <v>金币</v>
      </c>
      <c r="AU689" s="14">
        <f t="shared" si="124"/>
        <v>1700</v>
      </c>
    </row>
    <row r="690" spans="37:47" ht="16.5" x14ac:dyDescent="0.2">
      <c r="AK690" s="64">
        <v>687</v>
      </c>
      <c r="AL690" s="14">
        <f t="shared" si="115"/>
        <v>35</v>
      </c>
      <c r="AM690" s="14">
        <f t="shared" si="116"/>
        <v>2</v>
      </c>
      <c r="AN690" s="14">
        <f t="shared" si="117"/>
        <v>1606037</v>
      </c>
      <c r="AO690" s="14">
        <f t="shared" si="118"/>
        <v>21</v>
      </c>
      <c r="AP690" s="14" t="str">
        <f t="shared" si="119"/>
        <v>神器7-1</v>
      </c>
      <c r="AQ690" s="14">
        <f t="shared" si="120"/>
        <v>15</v>
      </c>
      <c r="AR690" s="14" t="str">
        <f t="shared" si="121"/>
        <v>神器低级材料</v>
      </c>
      <c r="AS690" s="14">
        <f t="shared" si="122"/>
        <v>690</v>
      </c>
      <c r="AT690" s="14" t="str">
        <f t="shared" si="123"/>
        <v>金币</v>
      </c>
      <c r="AU690" s="14">
        <f t="shared" si="124"/>
        <v>2200</v>
      </c>
    </row>
    <row r="691" spans="37:47" ht="16.5" x14ac:dyDescent="0.2">
      <c r="AK691" s="64">
        <v>688</v>
      </c>
      <c r="AL691" s="14">
        <f t="shared" si="115"/>
        <v>36</v>
      </c>
      <c r="AM691" s="14">
        <f t="shared" si="116"/>
        <v>2</v>
      </c>
      <c r="AN691" s="14">
        <f t="shared" si="117"/>
        <v>1606038</v>
      </c>
      <c r="AO691" s="14">
        <f t="shared" si="118"/>
        <v>1</v>
      </c>
      <c r="AP691" s="14" t="str">
        <f t="shared" si="119"/>
        <v>神器7-2</v>
      </c>
      <c r="AQ691" s="14">
        <f t="shared" si="120"/>
        <v>1</v>
      </c>
      <c r="AR691" s="14" t="str">
        <f t="shared" si="121"/>
        <v/>
      </c>
      <c r="AS691" s="14" t="str">
        <f t="shared" si="122"/>
        <v/>
      </c>
      <c r="AT691" s="14" t="str">
        <f t="shared" si="123"/>
        <v/>
      </c>
      <c r="AU691" s="14" t="str">
        <f t="shared" si="124"/>
        <v/>
      </c>
    </row>
    <row r="692" spans="37:47" ht="16.5" x14ac:dyDescent="0.2">
      <c r="AK692" s="64">
        <v>689</v>
      </c>
      <c r="AL692" s="14">
        <f t="shared" si="115"/>
        <v>36</v>
      </c>
      <c r="AM692" s="14">
        <f t="shared" si="116"/>
        <v>2</v>
      </c>
      <c r="AN692" s="14">
        <f t="shared" si="117"/>
        <v>1606038</v>
      </c>
      <c r="AO692" s="14">
        <f t="shared" si="118"/>
        <v>2</v>
      </c>
      <c r="AP692" s="14" t="str">
        <f t="shared" si="119"/>
        <v>神器7-2</v>
      </c>
      <c r="AQ692" s="14">
        <f t="shared" si="120"/>
        <v>1</v>
      </c>
      <c r="AR692" s="14" t="str">
        <f t="shared" si="121"/>
        <v>神器低级材料</v>
      </c>
      <c r="AS692" s="14">
        <f t="shared" si="122"/>
        <v>5</v>
      </c>
      <c r="AT692" s="14" t="str">
        <f t="shared" si="123"/>
        <v>金币</v>
      </c>
      <c r="AU692" s="14">
        <f t="shared" si="124"/>
        <v>255</v>
      </c>
    </row>
    <row r="693" spans="37:47" ht="16.5" x14ac:dyDescent="0.2">
      <c r="AK693" s="64">
        <v>690</v>
      </c>
      <c r="AL693" s="14">
        <f t="shared" si="115"/>
        <v>36</v>
      </c>
      <c r="AM693" s="14">
        <f t="shared" si="116"/>
        <v>2</v>
      </c>
      <c r="AN693" s="14">
        <f t="shared" si="117"/>
        <v>1606038</v>
      </c>
      <c r="AO693" s="14">
        <f t="shared" si="118"/>
        <v>3</v>
      </c>
      <c r="AP693" s="14" t="str">
        <f t="shared" si="119"/>
        <v>神器7-2</v>
      </c>
      <c r="AQ693" s="14">
        <f t="shared" si="120"/>
        <v>1</v>
      </c>
      <c r="AR693" s="14" t="str">
        <f t="shared" si="121"/>
        <v>神器低级材料</v>
      </c>
      <c r="AS693" s="14">
        <f t="shared" si="122"/>
        <v>50</v>
      </c>
      <c r="AT693" s="14" t="str">
        <f t="shared" si="123"/>
        <v>金币</v>
      </c>
      <c r="AU693" s="14">
        <f t="shared" si="124"/>
        <v>340</v>
      </c>
    </row>
    <row r="694" spans="37:47" ht="16.5" x14ac:dyDescent="0.2">
      <c r="AK694" s="64">
        <v>691</v>
      </c>
      <c r="AL694" s="14">
        <f t="shared" si="115"/>
        <v>36</v>
      </c>
      <c r="AM694" s="14">
        <f t="shared" si="116"/>
        <v>2</v>
      </c>
      <c r="AN694" s="14">
        <f t="shared" si="117"/>
        <v>1606038</v>
      </c>
      <c r="AO694" s="14">
        <f t="shared" si="118"/>
        <v>4</v>
      </c>
      <c r="AP694" s="14" t="str">
        <f t="shared" si="119"/>
        <v>神器7-2</v>
      </c>
      <c r="AQ694" s="14">
        <f t="shared" si="120"/>
        <v>2</v>
      </c>
      <c r="AR694" s="14" t="str">
        <f t="shared" si="121"/>
        <v>神器低级材料</v>
      </c>
      <c r="AS694" s="14">
        <f t="shared" si="122"/>
        <v>80</v>
      </c>
      <c r="AT694" s="14" t="str">
        <f t="shared" si="123"/>
        <v>金币</v>
      </c>
      <c r="AU694" s="14">
        <f t="shared" si="124"/>
        <v>420</v>
      </c>
    </row>
    <row r="695" spans="37:47" ht="16.5" x14ac:dyDescent="0.2">
      <c r="AK695" s="64">
        <v>692</v>
      </c>
      <c r="AL695" s="14">
        <f t="shared" si="115"/>
        <v>36</v>
      </c>
      <c r="AM695" s="14">
        <f t="shared" si="116"/>
        <v>2</v>
      </c>
      <c r="AN695" s="14">
        <f t="shared" si="117"/>
        <v>1606038</v>
      </c>
      <c r="AO695" s="14">
        <f t="shared" si="118"/>
        <v>5</v>
      </c>
      <c r="AP695" s="14" t="str">
        <f t="shared" si="119"/>
        <v>神器7-2</v>
      </c>
      <c r="AQ695" s="14">
        <f t="shared" si="120"/>
        <v>2</v>
      </c>
      <c r="AR695" s="14" t="str">
        <f t="shared" si="121"/>
        <v>神器低级材料</v>
      </c>
      <c r="AS695" s="14">
        <f t="shared" si="122"/>
        <v>75</v>
      </c>
      <c r="AT695" s="14" t="str">
        <f t="shared" si="123"/>
        <v>金币</v>
      </c>
      <c r="AU695" s="14">
        <f t="shared" si="124"/>
        <v>510</v>
      </c>
    </row>
    <row r="696" spans="37:47" ht="16.5" x14ac:dyDescent="0.2">
      <c r="AK696" s="64">
        <v>693</v>
      </c>
      <c r="AL696" s="14">
        <f t="shared" si="115"/>
        <v>36</v>
      </c>
      <c r="AM696" s="14">
        <f t="shared" si="116"/>
        <v>2</v>
      </c>
      <c r="AN696" s="14">
        <f t="shared" si="117"/>
        <v>1606038</v>
      </c>
      <c r="AO696" s="14">
        <f t="shared" si="118"/>
        <v>6</v>
      </c>
      <c r="AP696" s="14" t="str">
        <f t="shared" si="119"/>
        <v>神器7-2</v>
      </c>
      <c r="AQ696" s="14">
        <f t="shared" si="120"/>
        <v>2</v>
      </c>
      <c r="AR696" s="14" t="str">
        <f t="shared" si="121"/>
        <v>神器低级材料</v>
      </c>
      <c r="AS696" s="14">
        <f t="shared" si="122"/>
        <v>110</v>
      </c>
      <c r="AT696" s="14" t="str">
        <f t="shared" si="123"/>
        <v>金币</v>
      </c>
      <c r="AU696" s="14">
        <f t="shared" si="124"/>
        <v>680</v>
      </c>
    </row>
    <row r="697" spans="37:47" ht="16.5" x14ac:dyDescent="0.2">
      <c r="AK697" s="64">
        <v>694</v>
      </c>
      <c r="AL697" s="14">
        <f t="shared" si="115"/>
        <v>36</v>
      </c>
      <c r="AM697" s="14">
        <f t="shared" si="116"/>
        <v>2</v>
      </c>
      <c r="AN697" s="14">
        <f t="shared" si="117"/>
        <v>1606038</v>
      </c>
      <c r="AO697" s="14">
        <f t="shared" si="118"/>
        <v>7</v>
      </c>
      <c r="AP697" s="14" t="str">
        <f t="shared" si="119"/>
        <v>神器7-2</v>
      </c>
      <c r="AQ697" s="14">
        <f t="shared" si="120"/>
        <v>3</v>
      </c>
      <c r="AR697" s="14" t="str">
        <f t="shared" si="121"/>
        <v>神器低级材料</v>
      </c>
      <c r="AS697" s="14">
        <f t="shared" si="122"/>
        <v>120</v>
      </c>
      <c r="AT697" s="14" t="str">
        <f t="shared" si="123"/>
        <v>金币</v>
      </c>
      <c r="AU697" s="14">
        <f t="shared" si="124"/>
        <v>780</v>
      </c>
    </row>
    <row r="698" spans="37:47" ht="16.5" x14ac:dyDescent="0.2">
      <c r="AK698" s="64">
        <v>695</v>
      </c>
      <c r="AL698" s="14">
        <f t="shared" si="115"/>
        <v>36</v>
      </c>
      <c r="AM698" s="14">
        <f t="shared" si="116"/>
        <v>2</v>
      </c>
      <c r="AN698" s="14">
        <f t="shared" si="117"/>
        <v>1606038</v>
      </c>
      <c r="AO698" s="14">
        <f t="shared" si="118"/>
        <v>8</v>
      </c>
      <c r="AP698" s="14" t="str">
        <f t="shared" si="119"/>
        <v>神器7-2</v>
      </c>
      <c r="AQ698" s="14">
        <f t="shared" si="120"/>
        <v>3</v>
      </c>
      <c r="AR698" s="14" t="str">
        <f t="shared" si="121"/>
        <v>神器低级材料</v>
      </c>
      <c r="AS698" s="14">
        <f t="shared" si="122"/>
        <v>135</v>
      </c>
      <c r="AT698" s="14" t="str">
        <f t="shared" si="123"/>
        <v>金币</v>
      </c>
      <c r="AU698" s="14">
        <f t="shared" si="124"/>
        <v>880</v>
      </c>
    </row>
    <row r="699" spans="37:47" ht="16.5" x14ac:dyDescent="0.2">
      <c r="AK699" s="64">
        <v>696</v>
      </c>
      <c r="AL699" s="14">
        <f t="shared" si="115"/>
        <v>36</v>
      </c>
      <c r="AM699" s="14">
        <f t="shared" si="116"/>
        <v>2</v>
      </c>
      <c r="AN699" s="14">
        <f t="shared" si="117"/>
        <v>1606038</v>
      </c>
      <c r="AO699" s="14">
        <f t="shared" si="118"/>
        <v>9</v>
      </c>
      <c r="AP699" s="14" t="str">
        <f t="shared" si="119"/>
        <v>神器7-2</v>
      </c>
      <c r="AQ699" s="14">
        <f t="shared" si="120"/>
        <v>3</v>
      </c>
      <c r="AR699" s="14" t="str">
        <f t="shared" si="121"/>
        <v>神器低级材料</v>
      </c>
      <c r="AS699" s="14">
        <f t="shared" si="122"/>
        <v>160</v>
      </c>
      <c r="AT699" s="14" t="str">
        <f t="shared" si="123"/>
        <v>金币</v>
      </c>
      <c r="AU699" s="14">
        <f t="shared" si="124"/>
        <v>980</v>
      </c>
    </row>
    <row r="700" spans="37:47" ht="16.5" x14ac:dyDescent="0.2">
      <c r="AK700" s="64">
        <v>697</v>
      </c>
      <c r="AL700" s="14">
        <f t="shared" si="115"/>
        <v>36</v>
      </c>
      <c r="AM700" s="14">
        <f t="shared" si="116"/>
        <v>2</v>
      </c>
      <c r="AN700" s="14">
        <f t="shared" si="117"/>
        <v>1606038</v>
      </c>
      <c r="AO700" s="14">
        <f t="shared" si="118"/>
        <v>10</v>
      </c>
      <c r="AP700" s="14" t="str">
        <f t="shared" si="119"/>
        <v>神器7-2</v>
      </c>
      <c r="AQ700" s="14">
        <f t="shared" si="120"/>
        <v>5</v>
      </c>
      <c r="AR700" s="14" t="str">
        <f t="shared" si="121"/>
        <v>神器低级材料</v>
      </c>
      <c r="AS700" s="14">
        <f t="shared" si="122"/>
        <v>205</v>
      </c>
      <c r="AT700" s="14" t="str">
        <f t="shared" si="123"/>
        <v>金币</v>
      </c>
      <c r="AU700" s="14">
        <f t="shared" si="124"/>
        <v>1150</v>
      </c>
    </row>
    <row r="701" spans="37:47" ht="16.5" x14ac:dyDescent="0.2">
      <c r="AK701" s="64">
        <v>698</v>
      </c>
      <c r="AL701" s="14">
        <f t="shared" si="115"/>
        <v>36</v>
      </c>
      <c r="AM701" s="14">
        <f t="shared" si="116"/>
        <v>2</v>
      </c>
      <c r="AN701" s="14">
        <f t="shared" si="117"/>
        <v>1606038</v>
      </c>
      <c r="AO701" s="14">
        <f t="shared" si="118"/>
        <v>11</v>
      </c>
      <c r="AP701" s="14" t="str">
        <f t="shared" si="119"/>
        <v>神器7-2</v>
      </c>
      <c r="AQ701" s="14">
        <f t="shared" si="120"/>
        <v>5</v>
      </c>
      <c r="AR701" s="14" t="str">
        <f t="shared" si="121"/>
        <v>神器低级材料</v>
      </c>
      <c r="AS701" s="14">
        <f t="shared" si="122"/>
        <v>245</v>
      </c>
      <c r="AT701" s="14" t="str">
        <f t="shared" si="123"/>
        <v>金币</v>
      </c>
      <c r="AU701" s="14">
        <f t="shared" si="124"/>
        <v>750</v>
      </c>
    </row>
    <row r="702" spans="37:47" ht="16.5" x14ac:dyDescent="0.2">
      <c r="AK702" s="64">
        <v>699</v>
      </c>
      <c r="AL702" s="14">
        <f t="shared" si="115"/>
        <v>36</v>
      </c>
      <c r="AM702" s="14">
        <f t="shared" si="116"/>
        <v>2</v>
      </c>
      <c r="AN702" s="14">
        <f t="shared" si="117"/>
        <v>1606038</v>
      </c>
      <c r="AO702" s="14">
        <f t="shared" si="118"/>
        <v>12</v>
      </c>
      <c r="AP702" s="14" t="str">
        <f t="shared" si="119"/>
        <v>神器7-2</v>
      </c>
      <c r="AQ702" s="14">
        <f t="shared" si="120"/>
        <v>6</v>
      </c>
      <c r="AR702" s="14" t="str">
        <f t="shared" si="121"/>
        <v>神器低级材料</v>
      </c>
      <c r="AS702" s="14">
        <f t="shared" si="122"/>
        <v>280</v>
      </c>
      <c r="AT702" s="14" t="str">
        <f t="shared" si="123"/>
        <v>金币</v>
      </c>
      <c r="AU702" s="14">
        <f t="shared" si="124"/>
        <v>900</v>
      </c>
    </row>
    <row r="703" spans="37:47" ht="16.5" x14ac:dyDescent="0.2">
      <c r="AK703" s="64">
        <v>700</v>
      </c>
      <c r="AL703" s="14">
        <f t="shared" si="115"/>
        <v>36</v>
      </c>
      <c r="AM703" s="14">
        <f t="shared" si="116"/>
        <v>2</v>
      </c>
      <c r="AN703" s="14">
        <f t="shared" si="117"/>
        <v>1606038</v>
      </c>
      <c r="AO703" s="14">
        <f t="shared" si="118"/>
        <v>13</v>
      </c>
      <c r="AP703" s="14" t="str">
        <f t="shared" si="119"/>
        <v>神器7-2</v>
      </c>
      <c r="AQ703" s="14">
        <f t="shared" si="120"/>
        <v>7</v>
      </c>
      <c r="AR703" s="14" t="str">
        <f t="shared" si="121"/>
        <v>神器低级材料</v>
      </c>
      <c r="AS703" s="14">
        <f t="shared" si="122"/>
        <v>250</v>
      </c>
      <c r="AT703" s="14" t="str">
        <f t="shared" si="123"/>
        <v>金币</v>
      </c>
      <c r="AU703" s="14">
        <f t="shared" si="124"/>
        <v>1050</v>
      </c>
    </row>
    <row r="704" spans="37:47" ht="16.5" x14ac:dyDescent="0.2">
      <c r="AK704" s="64">
        <v>701</v>
      </c>
      <c r="AL704" s="14">
        <f t="shared" si="115"/>
        <v>36</v>
      </c>
      <c r="AM704" s="14">
        <f t="shared" si="116"/>
        <v>2</v>
      </c>
      <c r="AN704" s="14">
        <f t="shared" si="117"/>
        <v>1606038</v>
      </c>
      <c r="AO704" s="14">
        <f t="shared" si="118"/>
        <v>14</v>
      </c>
      <c r="AP704" s="14" t="str">
        <f t="shared" si="119"/>
        <v>神器7-2</v>
      </c>
      <c r="AQ704" s="14">
        <f t="shared" si="120"/>
        <v>7</v>
      </c>
      <c r="AR704" s="14" t="str">
        <f t="shared" si="121"/>
        <v>神器低级材料</v>
      </c>
      <c r="AS704" s="14">
        <f t="shared" si="122"/>
        <v>285</v>
      </c>
      <c r="AT704" s="14" t="str">
        <f t="shared" si="123"/>
        <v>金币</v>
      </c>
      <c r="AU704" s="14">
        <f t="shared" si="124"/>
        <v>1150</v>
      </c>
    </row>
    <row r="705" spans="37:47" ht="16.5" x14ac:dyDescent="0.2">
      <c r="AK705" s="64">
        <v>702</v>
      </c>
      <c r="AL705" s="14">
        <f t="shared" si="115"/>
        <v>36</v>
      </c>
      <c r="AM705" s="14">
        <f t="shared" si="116"/>
        <v>2</v>
      </c>
      <c r="AN705" s="14">
        <f t="shared" si="117"/>
        <v>1606038</v>
      </c>
      <c r="AO705" s="14">
        <f t="shared" si="118"/>
        <v>15</v>
      </c>
      <c r="AP705" s="14" t="str">
        <f t="shared" si="119"/>
        <v>神器7-2</v>
      </c>
      <c r="AQ705" s="14">
        <f t="shared" si="120"/>
        <v>7</v>
      </c>
      <c r="AR705" s="14" t="str">
        <f t="shared" si="121"/>
        <v>神器低级材料</v>
      </c>
      <c r="AS705" s="14">
        <f t="shared" si="122"/>
        <v>345</v>
      </c>
      <c r="AT705" s="14" t="str">
        <f t="shared" si="123"/>
        <v>金币</v>
      </c>
      <c r="AU705" s="14">
        <f t="shared" si="124"/>
        <v>1300</v>
      </c>
    </row>
    <row r="706" spans="37:47" ht="16.5" x14ac:dyDescent="0.2">
      <c r="AK706" s="64">
        <v>703</v>
      </c>
      <c r="AL706" s="14">
        <f t="shared" si="115"/>
        <v>36</v>
      </c>
      <c r="AM706" s="14">
        <f t="shared" si="116"/>
        <v>2</v>
      </c>
      <c r="AN706" s="14">
        <f t="shared" si="117"/>
        <v>1606038</v>
      </c>
      <c r="AO706" s="14">
        <f t="shared" si="118"/>
        <v>16</v>
      </c>
      <c r="AP706" s="14" t="str">
        <f t="shared" si="119"/>
        <v>神器7-2</v>
      </c>
      <c r="AQ706" s="14">
        <f t="shared" si="120"/>
        <v>10</v>
      </c>
      <c r="AR706" s="14" t="str">
        <f t="shared" si="121"/>
        <v>神器低级材料</v>
      </c>
      <c r="AS706" s="14">
        <f t="shared" si="122"/>
        <v>400</v>
      </c>
      <c r="AT706" s="14" t="str">
        <f t="shared" si="123"/>
        <v>金币</v>
      </c>
      <c r="AU706" s="14">
        <f t="shared" si="124"/>
        <v>1200</v>
      </c>
    </row>
    <row r="707" spans="37:47" ht="16.5" x14ac:dyDescent="0.2">
      <c r="AK707" s="64">
        <v>704</v>
      </c>
      <c r="AL707" s="14">
        <f t="shared" si="115"/>
        <v>36</v>
      </c>
      <c r="AM707" s="14">
        <f t="shared" si="116"/>
        <v>2</v>
      </c>
      <c r="AN707" s="14">
        <f t="shared" si="117"/>
        <v>1606038</v>
      </c>
      <c r="AO707" s="14">
        <f t="shared" si="118"/>
        <v>17</v>
      </c>
      <c r="AP707" s="14" t="str">
        <f t="shared" si="119"/>
        <v>神器7-2</v>
      </c>
      <c r="AQ707" s="14">
        <f t="shared" si="120"/>
        <v>10</v>
      </c>
      <c r="AR707" s="14" t="str">
        <f t="shared" si="121"/>
        <v>神器低级材料</v>
      </c>
      <c r="AS707" s="14">
        <f t="shared" si="122"/>
        <v>460</v>
      </c>
      <c r="AT707" s="14" t="str">
        <f t="shared" si="123"/>
        <v>金币</v>
      </c>
      <c r="AU707" s="14">
        <f t="shared" si="124"/>
        <v>1300</v>
      </c>
    </row>
    <row r="708" spans="37:47" ht="16.5" x14ac:dyDescent="0.2">
      <c r="AK708" s="64">
        <v>705</v>
      </c>
      <c r="AL708" s="14">
        <f t="shared" si="115"/>
        <v>36</v>
      </c>
      <c r="AM708" s="14">
        <f t="shared" si="116"/>
        <v>2</v>
      </c>
      <c r="AN708" s="14">
        <f t="shared" si="117"/>
        <v>1606038</v>
      </c>
      <c r="AO708" s="14">
        <f t="shared" si="118"/>
        <v>18</v>
      </c>
      <c r="AP708" s="14" t="str">
        <f t="shared" si="119"/>
        <v>神器7-2</v>
      </c>
      <c r="AQ708" s="14">
        <f t="shared" si="120"/>
        <v>10</v>
      </c>
      <c r="AR708" s="14" t="str">
        <f t="shared" si="121"/>
        <v>神器低级材料</v>
      </c>
      <c r="AS708" s="14">
        <f t="shared" si="122"/>
        <v>515</v>
      </c>
      <c r="AT708" s="14" t="str">
        <f t="shared" si="123"/>
        <v>金币</v>
      </c>
      <c r="AU708" s="14">
        <f t="shared" si="124"/>
        <v>1400</v>
      </c>
    </row>
    <row r="709" spans="37:47" ht="16.5" x14ac:dyDescent="0.2">
      <c r="AK709" s="64">
        <v>706</v>
      </c>
      <c r="AL709" s="14">
        <f t="shared" ref="AL709:AL772" si="125">MATCH(AK709-1,$AH$4:$AH$46,1)</f>
        <v>36</v>
      </c>
      <c r="AM709" s="14">
        <f t="shared" ref="AM709:AM772" si="126">INDEX($AF$5:$AF$46,AL709)</f>
        <v>2</v>
      </c>
      <c r="AN709" s="14">
        <f t="shared" ref="AN709:AN772" si="127">INDEX($AD$5:$AD$46,AL709)</f>
        <v>1606038</v>
      </c>
      <c r="AO709" s="14">
        <f t="shared" ref="AO709:AO772" si="128">AK709-INDEX($AH$4:$AH$46,AL709)</f>
        <v>19</v>
      </c>
      <c r="AP709" s="14" t="str">
        <f t="shared" ref="AP709:AP772" si="129">INDEX($AE$5:$AE$46,AL709)</f>
        <v>神器7-2</v>
      </c>
      <c r="AQ709" s="14">
        <f t="shared" ref="AQ709:AQ772" si="130">INDEX($Q$4:$Q$24,AO709)</f>
        <v>15</v>
      </c>
      <c r="AR709" s="14" t="str">
        <f t="shared" ref="AR709:AR772" si="131">IF(AO709=1,"","神器低级材料")</f>
        <v>神器低级材料</v>
      </c>
      <c r="AS709" s="14">
        <f t="shared" ref="AS709:AS772" si="132">IF(AO709=1,"",INDEX($W$4:$Z$24,AO709,AM709))</f>
        <v>575</v>
      </c>
      <c r="AT709" s="14" t="str">
        <f t="shared" ref="AT709:AT772" si="133">IF(AO709=1,"","金币")</f>
        <v>金币</v>
      </c>
      <c r="AU709" s="14">
        <f t="shared" ref="AU709:AU772" si="134">IF(AO709=1,"",INDEX($F$14:$I$34,AO709,AM709))</f>
        <v>1500</v>
      </c>
    </row>
    <row r="710" spans="37:47" ht="16.5" x14ac:dyDescent="0.2">
      <c r="AK710" s="64">
        <v>707</v>
      </c>
      <c r="AL710" s="14">
        <f t="shared" si="125"/>
        <v>36</v>
      </c>
      <c r="AM710" s="14">
        <f t="shared" si="126"/>
        <v>2</v>
      </c>
      <c r="AN710" s="14">
        <f t="shared" si="127"/>
        <v>1606038</v>
      </c>
      <c r="AO710" s="14">
        <f t="shared" si="128"/>
        <v>20</v>
      </c>
      <c r="AP710" s="14" t="str">
        <f t="shared" si="129"/>
        <v>神器7-2</v>
      </c>
      <c r="AQ710" s="14">
        <f t="shared" si="130"/>
        <v>15</v>
      </c>
      <c r="AR710" s="14" t="str">
        <f t="shared" si="131"/>
        <v>神器低级材料</v>
      </c>
      <c r="AS710" s="14">
        <f t="shared" si="132"/>
        <v>630</v>
      </c>
      <c r="AT710" s="14" t="str">
        <f t="shared" si="133"/>
        <v>金币</v>
      </c>
      <c r="AU710" s="14">
        <f t="shared" si="134"/>
        <v>1700</v>
      </c>
    </row>
    <row r="711" spans="37:47" ht="16.5" x14ac:dyDescent="0.2">
      <c r="AK711" s="64">
        <v>708</v>
      </c>
      <c r="AL711" s="14">
        <f t="shared" si="125"/>
        <v>36</v>
      </c>
      <c r="AM711" s="14">
        <f t="shared" si="126"/>
        <v>2</v>
      </c>
      <c r="AN711" s="14">
        <f t="shared" si="127"/>
        <v>1606038</v>
      </c>
      <c r="AO711" s="14">
        <f t="shared" si="128"/>
        <v>21</v>
      </c>
      <c r="AP711" s="14" t="str">
        <f t="shared" si="129"/>
        <v>神器7-2</v>
      </c>
      <c r="AQ711" s="14">
        <f t="shared" si="130"/>
        <v>15</v>
      </c>
      <c r="AR711" s="14" t="str">
        <f t="shared" si="131"/>
        <v>神器低级材料</v>
      </c>
      <c r="AS711" s="14">
        <f t="shared" si="132"/>
        <v>690</v>
      </c>
      <c r="AT711" s="14" t="str">
        <f t="shared" si="133"/>
        <v>金币</v>
      </c>
      <c r="AU711" s="14">
        <f t="shared" si="134"/>
        <v>2200</v>
      </c>
    </row>
    <row r="712" spans="37:47" ht="16.5" x14ac:dyDescent="0.2">
      <c r="AK712" s="64">
        <v>709</v>
      </c>
      <c r="AL712" s="14">
        <f t="shared" si="125"/>
        <v>37</v>
      </c>
      <c r="AM712" s="14">
        <f t="shared" si="126"/>
        <v>2</v>
      </c>
      <c r="AN712" s="14">
        <f t="shared" si="127"/>
        <v>1606039</v>
      </c>
      <c r="AO712" s="14">
        <f t="shared" si="128"/>
        <v>1</v>
      </c>
      <c r="AP712" s="14" t="str">
        <f t="shared" si="129"/>
        <v>神器7-3</v>
      </c>
      <c r="AQ712" s="14">
        <f t="shared" si="130"/>
        <v>1</v>
      </c>
      <c r="AR712" s="14" t="str">
        <f t="shared" si="131"/>
        <v/>
      </c>
      <c r="AS712" s="14" t="str">
        <f t="shared" si="132"/>
        <v/>
      </c>
      <c r="AT712" s="14" t="str">
        <f t="shared" si="133"/>
        <v/>
      </c>
      <c r="AU712" s="14" t="str">
        <f t="shared" si="134"/>
        <v/>
      </c>
    </row>
    <row r="713" spans="37:47" ht="16.5" x14ac:dyDescent="0.2">
      <c r="AK713" s="64">
        <v>710</v>
      </c>
      <c r="AL713" s="14">
        <f t="shared" si="125"/>
        <v>37</v>
      </c>
      <c r="AM713" s="14">
        <f t="shared" si="126"/>
        <v>2</v>
      </c>
      <c r="AN713" s="14">
        <f t="shared" si="127"/>
        <v>1606039</v>
      </c>
      <c r="AO713" s="14">
        <f t="shared" si="128"/>
        <v>2</v>
      </c>
      <c r="AP713" s="14" t="str">
        <f t="shared" si="129"/>
        <v>神器7-3</v>
      </c>
      <c r="AQ713" s="14">
        <f t="shared" si="130"/>
        <v>1</v>
      </c>
      <c r="AR713" s="14" t="str">
        <f t="shared" si="131"/>
        <v>神器低级材料</v>
      </c>
      <c r="AS713" s="14">
        <f t="shared" si="132"/>
        <v>5</v>
      </c>
      <c r="AT713" s="14" t="str">
        <f t="shared" si="133"/>
        <v>金币</v>
      </c>
      <c r="AU713" s="14">
        <f t="shared" si="134"/>
        <v>255</v>
      </c>
    </row>
    <row r="714" spans="37:47" ht="16.5" x14ac:dyDescent="0.2">
      <c r="AK714" s="64">
        <v>711</v>
      </c>
      <c r="AL714" s="14">
        <f t="shared" si="125"/>
        <v>37</v>
      </c>
      <c r="AM714" s="14">
        <f t="shared" si="126"/>
        <v>2</v>
      </c>
      <c r="AN714" s="14">
        <f t="shared" si="127"/>
        <v>1606039</v>
      </c>
      <c r="AO714" s="14">
        <f t="shared" si="128"/>
        <v>3</v>
      </c>
      <c r="AP714" s="14" t="str">
        <f t="shared" si="129"/>
        <v>神器7-3</v>
      </c>
      <c r="AQ714" s="14">
        <f t="shared" si="130"/>
        <v>1</v>
      </c>
      <c r="AR714" s="14" t="str">
        <f t="shared" si="131"/>
        <v>神器低级材料</v>
      </c>
      <c r="AS714" s="14">
        <f t="shared" si="132"/>
        <v>50</v>
      </c>
      <c r="AT714" s="14" t="str">
        <f t="shared" si="133"/>
        <v>金币</v>
      </c>
      <c r="AU714" s="14">
        <f t="shared" si="134"/>
        <v>340</v>
      </c>
    </row>
    <row r="715" spans="37:47" ht="16.5" x14ac:dyDescent="0.2">
      <c r="AK715" s="64">
        <v>712</v>
      </c>
      <c r="AL715" s="14">
        <f t="shared" si="125"/>
        <v>37</v>
      </c>
      <c r="AM715" s="14">
        <f t="shared" si="126"/>
        <v>2</v>
      </c>
      <c r="AN715" s="14">
        <f t="shared" si="127"/>
        <v>1606039</v>
      </c>
      <c r="AO715" s="14">
        <f t="shared" si="128"/>
        <v>4</v>
      </c>
      <c r="AP715" s="14" t="str">
        <f t="shared" si="129"/>
        <v>神器7-3</v>
      </c>
      <c r="AQ715" s="14">
        <f t="shared" si="130"/>
        <v>2</v>
      </c>
      <c r="AR715" s="14" t="str">
        <f t="shared" si="131"/>
        <v>神器低级材料</v>
      </c>
      <c r="AS715" s="14">
        <f t="shared" si="132"/>
        <v>80</v>
      </c>
      <c r="AT715" s="14" t="str">
        <f t="shared" si="133"/>
        <v>金币</v>
      </c>
      <c r="AU715" s="14">
        <f t="shared" si="134"/>
        <v>420</v>
      </c>
    </row>
    <row r="716" spans="37:47" ht="16.5" x14ac:dyDescent="0.2">
      <c r="AK716" s="64">
        <v>713</v>
      </c>
      <c r="AL716" s="14">
        <f t="shared" si="125"/>
        <v>37</v>
      </c>
      <c r="AM716" s="14">
        <f t="shared" si="126"/>
        <v>2</v>
      </c>
      <c r="AN716" s="14">
        <f t="shared" si="127"/>
        <v>1606039</v>
      </c>
      <c r="AO716" s="14">
        <f t="shared" si="128"/>
        <v>5</v>
      </c>
      <c r="AP716" s="14" t="str">
        <f t="shared" si="129"/>
        <v>神器7-3</v>
      </c>
      <c r="AQ716" s="14">
        <f t="shared" si="130"/>
        <v>2</v>
      </c>
      <c r="AR716" s="14" t="str">
        <f t="shared" si="131"/>
        <v>神器低级材料</v>
      </c>
      <c r="AS716" s="14">
        <f t="shared" si="132"/>
        <v>75</v>
      </c>
      <c r="AT716" s="14" t="str">
        <f t="shared" si="133"/>
        <v>金币</v>
      </c>
      <c r="AU716" s="14">
        <f t="shared" si="134"/>
        <v>510</v>
      </c>
    </row>
    <row r="717" spans="37:47" ht="16.5" x14ac:dyDescent="0.2">
      <c r="AK717" s="64">
        <v>714</v>
      </c>
      <c r="AL717" s="14">
        <f t="shared" si="125"/>
        <v>37</v>
      </c>
      <c r="AM717" s="14">
        <f t="shared" si="126"/>
        <v>2</v>
      </c>
      <c r="AN717" s="14">
        <f t="shared" si="127"/>
        <v>1606039</v>
      </c>
      <c r="AO717" s="14">
        <f t="shared" si="128"/>
        <v>6</v>
      </c>
      <c r="AP717" s="14" t="str">
        <f t="shared" si="129"/>
        <v>神器7-3</v>
      </c>
      <c r="AQ717" s="14">
        <f t="shared" si="130"/>
        <v>2</v>
      </c>
      <c r="AR717" s="14" t="str">
        <f t="shared" si="131"/>
        <v>神器低级材料</v>
      </c>
      <c r="AS717" s="14">
        <f t="shared" si="132"/>
        <v>110</v>
      </c>
      <c r="AT717" s="14" t="str">
        <f t="shared" si="133"/>
        <v>金币</v>
      </c>
      <c r="AU717" s="14">
        <f t="shared" si="134"/>
        <v>680</v>
      </c>
    </row>
    <row r="718" spans="37:47" ht="16.5" x14ac:dyDescent="0.2">
      <c r="AK718" s="64">
        <v>715</v>
      </c>
      <c r="AL718" s="14">
        <f t="shared" si="125"/>
        <v>37</v>
      </c>
      <c r="AM718" s="14">
        <f t="shared" si="126"/>
        <v>2</v>
      </c>
      <c r="AN718" s="14">
        <f t="shared" si="127"/>
        <v>1606039</v>
      </c>
      <c r="AO718" s="14">
        <f t="shared" si="128"/>
        <v>7</v>
      </c>
      <c r="AP718" s="14" t="str">
        <f t="shared" si="129"/>
        <v>神器7-3</v>
      </c>
      <c r="AQ718" s="14">
        <f t="shared" si="130"/>
        <v>3</v>
      </c>
      <c r="AR718" s="14" t="str">
        <f t="shared" si="131"/>
        <v>神器低级材料</v>
      </c>
      <c r="AS718" s="14">
        <f t="shared" si="132"/>
        <v>120</v>
      </c>
      <c r="AT718" s="14" t="str">
        <f t="shared" si="133"/>
        <v>金币</v>
      </c>
      <c r="AU718" s="14">
        <f t="shared" si="134"/>
        <v>780</v>
      </c>
    </row>
    <row r="719" spans="37:47" ht="16.5" x14ac:dyDescent="0.2">
      <c r="AK719" s="64">
        <v>716</v>
      </c>
      <c r="AL719" s="14">
        <f t="shared" si="125"/>
        <v>37</v>
      </c>
      <c r="AM719" s="14">
        <f t="shared" si="126"/>
        <v>2</v>
      </c>
      <c r="AN719" s="14">
        <f t="shared" si="127"/>
        <v>1606039</v>
      </c>
      <c r="AO719" s="14">
        <f t="shared" si="128"/>
        <v>8</v>
      </c>
      <c r="AP719" s="14" t="str">
        <f t="shared" si="129"/>
        <v>神器7-3</v>
      </c>
      <c r="AQ719" s="14">
        <f t="shared" si="130"/>
        <v>3</v>
      </c>
      <c r="AR719" s="14" t="str">
        <f t="shared" si="131"/>
        <v>神器低级材料</v>
      </c>
      <c r="AS719" s="14">
        <f t="shared" si="132"/>
        <v>135</v>
      </c>
      <c r="AT719" s="14" t="str">
        <f t="shared" si="133"/>
        <v>金币</v>
      </c>
      <c r="AU719" s="14">
        <f t="shared" si="134"/>
        <v>880</v>
      </c>
    </row>
    <row r="720" spans="37:47" ht="16.5" x14ac:dyDescent="0.2">
      <c r="AK720" s="64">
        <v>717</v>
      </c>
      <c r="AL720" s="14">
        <f t="shared" si="125"/>
        <v>37</v>
      </c>
      <c r="AM720" s="14">
        <f t="shared" si="126"/>
        <v>2</v>
      </c>
      <c r="AN720" s="14">
        <f t="shared" si="127"/>
        <v>1606039</v>
      </c>
      <c r="AO720" s="14">
        <f t="shared" si="128"/>
        <v>9</v>
      </c>
      <c r="AP720" s="14" t="str">
        <f t="shared" si="129"/>
        <v>神器7-3</v>
      </c>
      <c r="AQ720" s="14">
        <f t="shared" si="130"/>
        <v>3</v>
      </c>
      <c r="AR720" s="14" t="str">
        <f t="shared" si="131"/>
        <v>神器低级材料</v>
      </c>
      <c r="AS720" s="14">
        <f t="shared" si="132"/>
        <v>160</v>
      </c>
      <c r="AT720" s="14" t="str">
        <f t="shared" si="133"/>
        <v>金币</v>
      </c>
      <c r="AU720" s="14">
        <f t="shared" si="134"/>
        <v>980</v>
      </c>
    </row>
    <row r="721" spans="37:47" ht="16.5" x14ac:dyDescent="0.2">
      <c r="AK721" s="64">
        <v>718</v>
      </c>
      <c r="AL721" s="14">
        <f t="shared" si="125"/>
        <v>37</v>
      </c>
      <c r="AM721" s="14">
        <f t="shared" si="126"/>
        <v>2</v>
      </c>
      <c r="AN721" s="14">
        <f t="shared" si="127"/>
        <v>1606039</v>
      </c>
      <c r="AO721" s="14">
        <f t="shared" si="128"/>
        <v>10</v>
      </c>
      <c r="AP721" s="14" t="str">
        <f t="shared" si="129"/>
        <v>神器7-3</v>
      </c>
      <c r="AQ721" s="14">
        <f t="shared" si="130"/>
        <v>5</v>
      </c>
      <c r="AR721" s="14" t="str">
        <f t="shared" si="131"/>
        <v>神器低级材料</v>
      </c>
      <c r="AS721" s="14">
        <f t="shared" si="132"/>
        <v>205</v>
      </c>
      <c r="AT721" s="14" t="str">
        <f t="shared" si="133"/>
        <v>金币</v>
      </c>
      <c r="AU721" s="14">
        <f t="shared" si="134"/>
        <v>1150</v>
      </c>
    </row>
    <row r="722" spans="37:47" ht="16.5" x14ac:dyDescent="0.2">
      <c r="AK722" s="64">
        <v>719</v>
      </c>
      <c r="AL722" s="14">
        <f t="shared" si="125"/>
        <v>37</v>
      </c>
      <c r="AM722" s="14">
        <f t="shared" si="126"/>
        <v>2</v>
      </c>
      <c r="AN722" s="14">
        <f t="shared" si="127"/>
        <v>1606039</v>
      </c>
      <c r="AO722" s="14">
        <f t="shared" si="128"/>
        <v>11</v>
      </c>
      <c r="AP722" s="14" t="str">
        <f t="shared" si="129"/>
        <v>神器7-3</v>
      </c>
      <c r="AQ722" s="14">
        <f t="shared" si="130"/>
        <v>5</v>
      </c>
      <c r="AR722" s="14" t="str">
        <f t="shared" si="131"/>
        <v>神器低级材料</v>
      </c>
      <c r="AS722" s="14">
        <f t="shared" si="132"/>
        <v>245</v>
      </c>
      <c r="AT722" s="14" t="str">
        <f t="shared" si="133"/>
        <v>金币</v>
      </c>
      <c r="AU722" s="14">
        <f t="shared" si="134"/>
        <v>750</v>
      </c>
    </row>
    <row r="723" spans="37:47" ht="16.5" x14ac:dyDescent="0.2">
      <c r="AK723" s="64">
        <v>720</v>
      </c>
      <c r="AL723" s="14">
        <f t="shared" si="125"/>
        <v>37</v>
      </c>
      <c r="AM723" s="14">
        <f t="shared" si="126"/>
        <v>2</v>
      </c>
      <c r="AN723" s="14">
        <f t="shared" si="127"/>
        <v>1606039</v>
      </c>
      <c r="AO723" s="14">
        <f t="shared" si="128"/>
        <v>12</v>
      </c>
      <c r="AP723" s="14" t="str">
        <f t="shared" si="129"/>
        <v>神器7-3</v>
      </c>
      <c r="AQ723" s="14">
        <f t="shared" si="130"/>
        <v>6</v>
      </c>
      <c r="AR723" s="14" t="str">
        <f t="shared" si="131"/>
        <v>神器低级材料</v>
      </c>
      <c r="AS723" s="14">
        <f t="shared" si="132"/>
        <v>280</v>
      </c>
      <c r="AT723" s="14" t="str">
        <f t="shared" si="133"/>
        <v>金币</v>
      </c>
      <c r="AU723" s="14">
        <f t="shared" si="134"/>
        <v>900</v>
      </c>
    </row>
    <row r="724" spans="37:47" ht="16.5" x14ac:dyDescent="0.2">
      <c r="AK724" s="64">
        <v>721</v>
      </c>
      <c r="AL724" s="14">
        <f t="shared" si="125"/>
        <v>37</v>
      </c>
      <c r="AM724" s="14">
        <f t="shared" si="126"/>
        <v>2</v>
      </c>
      <c r="AN724" s="14">
        <f t="shared" si="127"/>
        <v>1606039</v>
      </c>
      <c r="AO724" s="14">
        <f t="shared" si="128"/>
        <v>13</v>
      </c>
      <c r="AP724" s="14" t="str">
        <f t="shared" si="129"/>
        <v>神器7-3</v>
      </c>
      <c r="AQ724" s="14">
        <f t="shared" si="130"/>
        <v>7</v>
      </c>
      <c r="AR724" s="14" t="str">
        <f t="shared" si="131"/>
        <v>神器低级材料</v>
      </c>
      <c r="AS724" s="14">
        <f t="shared" si="132"/>
        <v>250</v>
      </c>
      <c r="AT724" s="14" t="str">
        <f t="shared" si="133"/>
        <v>金币</v>
      </c>
      <c r="AU724" s="14">
        <f t="shared" si="134"/>
        <v>1050</v>
      </c>
    </row>
    <row r="725" spans="37:47" ht="16.5" x14ac:dyDescent="0.2">
      <c r="AK725" s="64">
        <v>722</v>
      </c>
      <c r="AL725" s="14">
        <f t="shared" si="125"/>
        <v>37</v>
      </c>
      <c r="AM725" s="14">
        <f t="shared" si="126"/>
        <v>2</v>
      </c>
      <c r="AN725" s="14">
        <f t="shared" si="127"/>
        <v>1606039</v>
      </c>
      <c r="AO725" s="14">
        <f t="shared" si="128"/>
        <v>14</v>
      </c>
      <c r="AP725" s="14" t="str">
        <f t="shared" si="129"/>
        <v>神器7-3</v>
      </c>
      <c r="AQ725" s="14">
        <f t="shared" si="130"/>
        <v>7</v>
      </c>
      <c r="AR725" s="14" t="str">
        <f t="shared" si="131"/>
        <v>神器低级材料</v>
      </c>
      <c r="AS725" s="14">
        <f t="shared" si="132"/>
        <v>285</v>
      </c>
      <c r="AT725" s="14" t="str">
        <f t="shared" si="133"/>
        <v>金币</v>
      </c>
      <c r="AU725" s="14">
        <f t="shared" si="134"/>
        <v>1150</v>
      </c>
    </row>
    <row r="726" spans="37:47" ht="16.5" x14ac:dyDescent="0.2">
      <c r="AK726" s="64">
        <v>723</v>
      </c>
      <c r="AL726" s="14">
        <f t="shared" si="125"/>
        <v>37</v>
      </c>
      <c r="AM726" s="14">
        <f t="shared" si="126"/>
        <v>2</v>
      </c>
      <c r="AN726" s="14">
        <f t="shared" si="127"/>
        <v>1606039</v>
      </c>
      <c r="AO726" s="14">
        <f t="shared" si="128"/>
        <v>15</v>
      </c>
      <c r="AP726" s="14" t="str">
        <f t="shared" si="129"/>
        <v>神器7-3</v>
      </c>
      <c r="AQ726" s="14">
        <f t="shared" si="130"/>
        <v>7</v>
      </c>
      <c r="AR726" s="14" t="str">
        <f t="shared" si="131"/>
        <v>神器低级材料</v>
      </c>
      <c r="AS726" s="14">
        <f t="shared" si="132"/>
        <v>345</v>
      </c>
      <c r="AT726" s="14" t="str">
        <f t="shared" si="133"/>
        <v>金币</v>
      </c>
      <c r="AU726" s="14">
        <f t="shared" si="134"/>
        <v>1300</v>
      </c>
    </row>
    <row r="727" spans="37:47" ht="16.5" x14ac:dyDescent="0.2">
      <c r="AK727" s="64">
        <v>724</v>
      </c>
      <c r="AL727" s="14">
        <f t="shared" si="125"/>
        <v>37</v>
      </c>
      <c r="AM727" s="14">
        <f t="shared" si="126"/>
        <v>2</v>
      </c>
      <c r="AN727" s="14">
        <f t="shared" si="127"/>
        <v>1606039</v>
      </c>
      <c r="AO727" s="14">
        <f t="shared" si="128"/>
        <v>16</v>
      </c>
      <c r="AP727" s="14" t="str">
        <f t="shared" si="129"/>
        <v>神器7-3</v>
      </c>
      <c r="AQ727" s="14">
        <f t="shared" si="130"/>
        <v>10</v>
      </c>
      <c r="AR727" s="14" t="str">
        <f t="shared" si="131"/>
        <v>神器低级材料</v>
      </c>
      <c r="AS727" s="14">
        <f t="shared" si="132"/>
        <v>400</v>
      </c>
      <c r="AT727" s="14" t="str">
        <f t="shared" si="133"/>
        <v>金币</v>
      </c>
      <c r="AU727" s="14">
        <f t="shared" si="134"/>
        <v>1200</v>
      </c>
    </row>
    <row r="728" spans="37:47" ht="16.5" x14ac:dyDescent="0.2">
      <c r="AK728" s="64">
        <v>725</v>
      </c>
      <c r="AL728" s="14">
        <f t="shared" si="125"/>
        <v>37</v>
      </c>
      <c r="AM728" s="14">
        <f t="shared" si="126"/>
        <v>2</v>
      </c>
      <c r="AN728" s="14">
        <f t="shared" si="127"/>
        <v>1606039</v>
      </c>
      <c r="AO728" s="14">
        <f t="shared" si="128"/>
        <v>17</v>
      </c>
      <c r="AP728" s="14" t="str">
        <f t="shared" si="129"/>
        <v>神器7-3</v>
      </c>
      <c r="AQ728" s="14">
        <f t="shared" si="130"/>
        <v>10</v>
      </c>
      <c r="AR728" s="14" t="str">
        <f t="shared" si="131"/>
        <v>神器低级材料</v>
      </c>
      <c r="AS728" s="14">
        <f t="shared" si="132"/>
        <v>460</v>
      </c>
      <c r="AT728" s="14" t="str">
        <f t="shared" si="133"/>
        <v>金币</v>
      </c>
      <c r="AU728" s="14">
        <f t="shared" si="134"/>
        <v>1300</v>
      </c>
    </row>
    <row r="729" spans="37:47" ht="16.5" x14ac:dyDescent="0.2">
      <c r="AK729" s="64">
        <v>726</v>
      </c>
      <c r="AL729" s="14">
        <f t="shared" si="125"/>
        <v>37</v>
      </c>
      <c r="AM729" s="14">
        <f t="shared" si="126"/>
        <v>2</v>
      </c>
      <c r="AN729" s="14">
        <f t="shared" si="127"/>
        <v>1606039</v>
      </c>
      <c r="AO729" s="14">
        <f t="shared" si="128"/>
        <v>18</v>
      </c>
      <c r="AP729" s="14" t="str">
        <f t="shared" si="129"/>
        <v>神器7-3</v>
      </c>
      <c r="AQ729" s="14">
        <f t="shared" si="130"/>
        <v>10</v>
      </c>
      <c r="AR729" s="14" t="str">
        <f t="shared" si="131"/>
        <v>神器低级材料</v>
      </c>
      <c r="AS729" s="14">
        <f t="shared" si="132"/>
        <v>515</v>
      </c>
      <c r="AT729" s="14" t="str">
        <f t="shared" si="133"/>
        <v>金币</v>
      </c>
      <c r="AU729" s="14">
        <f t="shared" si="134"/>
        <v>1400</v>
      </c>
    </row>
    <row r="730" spans="37:47" ht="16.5" x14ac:dyDescent="0.2">
      <c r="AK730" s="64">
        <v>727</v>
      </c>
      <c r="AL730" s="14">
        <f t="shared" si="125"/>
        <v>37</v>
      </c>
      <c r="AM730" s="14">
        <f t="shared" si="126"/>
        <v>2</v>
      </c>
      <c r="AN730" s="14">
        <f t="shared" si="127"/>
        <v>1606039</v>
      </c>
      <c r="AO730" s="14">
        <f t="shared" si="128"/>
        <v>19</v>
      </c>
      <c r="AP730" s="14" t="str">
        <f t="shared" si="129"/>
        <v>神器7-3</v>
      </c>
      <c r="AQ730" s="14">
        <f t="shared" si="130"/>
        <v>15</v>
      </c>
      <c r="AR730" s="14" t="str">
        <f t="shared" si="131"/>
        <v>神器低级材料</v>
      </c>
      <c r="AS730" s="14">
        <f t="shared" si="132"/>
        <v>575</v>
      </c>
      <c r="AT730" s="14" t="str">
        <f t="shared" si="133"/>
        <v>金币</v>
      </c>
      <c r="AU730" s="14">
        <f t="shared" si="134"/>
        <v>1500</v>
      </c>
    </row>
    <row r="731" spans="37:47" ht="16.5" x14ac:dyDescent="0.2">
      <c r="AK731" s="64">
        <v>728</v>
      </c>
      <c r="AL731" s="14">
        <f t="shared" si="125"/>
        <v>37</v>
      </c>
      <c r="AM731" s="14">
        <f t="shared" si="126"/>
        <v>2</v>
      </c>
      <c r="AN731" s="14">
        <f t="shared" si="127"/>
        <v>1606039</v>
      </c>
      <c r="AO731" s="14">
        <f t="shared" si="128"/>
        <v>20</v>
      </c>
      <c r="AP731" s="14" t="str">
        <f t="shared" si="129"/>
        <v>神器7-3</v>
      </c>
      <c r="AQ731" s="14">
        <f t="shared" si="130"/>
        <v>15</v>
      </c>
      <c r="AR731" s="14" t="str">
        <f t="shared" si="131"/>
        <v>神器低级材料</v>
      </c>
      <c r="AS731" s="14">
        <f t="shared" si="132"/>
        <v>630</v>
      </c>
      <c r="AT731" s="14" t="str">
        <f t="shared" si="133"/>
        <v>金币</v>
      </c>
      <c r="AU731" s="14">
        <f t="shared" si="134"/>
        <v>1700</v>
      </c>
    </row>
    <row r="732" spans="37:47" ht="16.5" x14ac:dyDescent="0.2">
      <c r="AK732" s="64">
        <v>729</v>
      </c>
      <c r="AL732" s="14">
        <f t="shared" si="125"/>
        <v>37</v>
      </c>
      <c r="AM732" s="14">
        <f t="shared" si="126"/>
        <v>2</v>
      </c>
      <c r="AN732" s="14">
        <f t="shared" si="127"/>
        <v>1606039</v>
      </c>
      <c r="AO732" s="14">
        <f t="shared" si="128"/>
        <v>21</v>
      </c>
      <c r="AP732" s="14" t="str">
        <f t="shared" si="129"/>
        <v>神器7-3</v>
      </c>
      <c r="AQ732" s="14">
        <f t="shared" si="130"/>
        <v>15</v>
      </c>
      <c r="AR732" s="14" t="str">
        <f t="shared" si="131"/>
        <v>神器低级材料</v>
      </c>
      <c r="AS732" s="14">
        <f t="shared" si="132"/>
        <v>690</v>
      </c>
      <c r="AT732" s="14" t="str">
        <f t="shared" si="133"/>
        <v>金币</v>
      </c>
      <c r="AU732" s="14">
        <f t="shared" si="134"/>
        <v>2200</v>
      </c>
    </row>
    <row r="733" spans="37:47" ht="16.5" x14ac:dyDescent="0.2">
      <c r="AK733" s="64">
        <v>730</v>
      </c>
      <c r="AL733" s="14">
        <f t="shared" si="125"/>
        <v>38</v>
      </c>
      <c r="AM733" s="14">
        <f t="shared" si="126"/>
        <v>3</v>
      </c>
      <c r="AN733" s="14">
        <f t="shared" si="127"/>
        <v>1606040</v>
      </c>
      <c r="AO733" s="14">
        <f t="shared" si="128"/>
        <v>1</v>
      </c>
      <c r="AP733" s="14" t="str">
        <f t="shared" si="129"/>
        <v>神器7-4</v>
      </c>
      <c r="AQ733" s="14">
        <f t="shared" si="130"/>
        <v>1</v>
      </c>
      <c r="AR733" s="14" t="str">
        <f t="shared" si="131"/>
        <v/>
      </c>
      <c r="AS733" s="14" t="str">
        <f t="shared" si="132"/>
        <v/>
      </c>
      <c r="AT733" s="14" t="str">
        <f t="shared" si="133"/>
        <v/>
      </c>
      <c r="AU733" s="14" t="str">
        <f t="shared" si="134"/>
        <v/>
      </c>
    </row>
    <row r="734" spans="37:47" ht="16.5" x14ac:dyDescent="0.2">
      <c r="AK734" s="64">
        <v>731</v>
      </c>
      <c r="AL734" s="14">
        <f t="shared" si="125"/>
        <v>38</v>
      </c>
      <c r="AM734" s="14">
        <f t="shared" si="126"/>
        <v>3</v>
      </c>
      <c r="AN734" s="14">
        <f t="shared" si="127"/>
        <v>1606040</v>
      </c>
      <c r="AO734" s="14">
        <f t="shared" si="128"/>
        <v>2</v>
      </c>
      <c r="AP734" s="14" t="str">
        <f t="shared" si="129"/>
        <v>神器7-4</v>
      </c>
      <c r="AQ734" s="14">
        <f t="shared" si="130"/>
        <v>1</v>
      </c>
      <c r="AR734" s="14" t="str">
        <f t="shared" si="131"/>
        <v>神器低级材料</v>
      </c>
      <c r="AS734" s="14">
        <f t="shared" si="132"/>
        <v>20</v>
      </c>
      <c r="AT734" s="14" t="str">
        <f t="shared" si="133"/>
        <v>金币</v>
      </c>
      <c r="AU734" s="14">
        <f t="shared" si="134"/>
        <v>595</v>
      </c>
    </row>
    <row r="735" spans="37:47" ht="16.5" x14ac:dyDescent="0.2">
      <c r="AK735" s="64">
        <v>732</v>
      </c>
      <c r="AL735" s="14">
        <f t="shared" si="125"/>
        <v>38</v>
      </c>
      <c r="AM735" s="14">
        <f t="shared" si="126"/>
        <v>3</v>
      </c>
      <c r="AN735" s="14">
        <f t="shared" si="127"/>
        <v>1606040</v>
      </c>
      <c r="AO735" s="14">
        <f t="shared" si="128"/>
        <v>3</v>
      </c>
      <c r="AP735" s="14" t="str">
        <f t="shared" si="129"/>
        <v>神器7-4</v>
      </c>
      <c r="AQ735" s="14">
        <f t="shared" si="130"/>
        <v>1</v>
      </c>
      <c r="AR735" s="14" t="str">
        <f t="shared" si="131"/>
        <v>神器低级材料</v>
      </c>
      <c r="AS735" s="14">
        <f t="shared" si="132"/>
        <v>120</v>
      </c>
      <c r="AT735" s="14" t="str">
        <f t="shared" si="133"/>
        <v>金币</v>
      </c>
      <c r="AU735" s="14">
        <f t="shared" si="134"/>
        <v>790</v>
      </c>
    </row>
    <row r="736" spans="37:47" ht="16.5" x14ac:dyDescent="0.2">
      <c r="AK736" s="64">
        <v>733</v>
      </c>
      <c r="AL736" s="14">
        <f t="shared" si="125"/>
        <v>38</v>
      </c>
      <c r="AM736" s="14">
        <f t="shared" si="126"/>
        <v>3</v>
      </c>
      <c r="AN736" s="14">
        <f t="shared" si="127"/>
        <v>1606040</v>
      </c>
      <c r="AO736" s="14">
        <f t="shared" si="128"/>
        <v>4</v>
      </c>
      <c r="AP736" s="14" t="str">
        <f t="shared" si="129"/>
        <v>神器7-4</v>
      </c>
      <c r="AQ736" s="14">
        <f t="shared" si="130"/>
        <v>2</v>
      </c>
      <c r="AR736" s="14" t="str">
        <f t="shared" si="131"/>
        <v>神器低级材料</v>
      </c>
      <c r="AS736" s="14">
        <f t="shared" si="132"/>
        <v>185</v>
      </c>
      <c r="AT736" s="14" t="str">
        <f t="shared" si="133"/>
        <v>金币</v>
      </c>
      <c r="AU736" s="14">
        <f t="shared" si="134"/>
        <v>990</v>
      </c>
    </row>
    <row r="737" spans="37:47" ht="16.5" x14ac:dyDescent="0.2">
      <c r="AK737" s="64">
        <v>734</v>
      </c>
      <c r="AL737" s="14">
        <f t="shared" si="125"/>
        <v>38</v>
      </c>
      <c r="AM737" s="14">
        <f t="shared" si="126"/>
        <v>3</v>
      </c>
      <c r="AN737" s="14">
        <f t="shared" si="127"/>
        <v>1606040</v>
      </c>
      <c r="AO737" s="14">
        <f t="shared" si="128"/>
        <v>5</v>
      </c>
      <c r="AP737" s="14" t="str">
        <f t="shared" si="129"/>
        <v>神器7-4</v>
      </c>
      <c r="AQ737" s="14">
        <f t="shared" si="130"/>
        <v>2</v>
      </c>
      <c r="AR737" s="14" t="str">
        <f t="shared" si="131"/>
        <v>神器低级材料</v>
      </c>
      <c r="AS737" s="14">
        <f t="shared" si="132"/>
        <v>180</v>
      </c>
      <c r="AT737" s="14" t="str">
        <f t="shared" si="133"/>
        <v>金币</v>
      </c>
      <c r="AU737" s="14">
        <f t="shared" si="134"/>
        <v>1190</v>
      </c>
    </row>
    <row r="738" spans="37:47" ht="16.5" x14ac:dyDescent="0.2">
      <c r="AK738" s="64">
        <v>735</v>
      </c>
      <c r="AL738" s="14">
        <f t="shared" si="125"/>
        <v>38</v>
      </c>
      <c r="AM738" s="14">
        <f t="shared" si="126"/>
        <v>3</v>
      </c>
      <c r="AN738" s="14">
        <f t="shared" si="127"/>
        <v>1606040</v>
      </c>
      <c r="AO738" s="14">
        <f t="shared" si="128"/>
        <v>6</v>
      </c>
      <c r="AP738" s="14" t="str">
        <f t="shared" si="129"/>
        <v>神器7-4</v>
      </c>
      <c r="AQ738" s="14">
        <f t="shared" si="130"/>
        <v>2</v>
      </c>
      <c r="AR738" s="14" t="str">
        <f t="shared" si="131"/>
        <v>神器低级材料</v>
      </c>
      <c r="AS738" s="14">
        <f t="shared" si="132"/>
        <v>260</v>
      </c>
      <c r="AT738" s="14" t="str">
        <f t="shared" si="133"/>
        <v>金币</v>
      </c>
      <c r="AU738" s="14">
        <f t="shared" si="134"/>
        <v>1620</v>
      </c>
    </row>
    <row r="739" spans="37:47" ht="16.5" x14ac:dyDescent="0.2">
      <c r="AK739" s="64">
        <v>736</v>
      </c>
      <c r="AL739" s="14">
        <f t="shared" si="125"/>
        <v>38</v>
      </c>
      <c r="AM739" s="14">
        <f t="shared" si="126"/>
        <v>3</v>
      </c>
      <c r="AN739" s="14">
        <f t="shared" si="127"/>
        <v>1606040</v>
      </c>
      <c r="AO739" s="14">
        <f t="shared" si="128"/>
        <v>7</v>
      </c>
      <c r="AP739" s="14" t="str">
        <f t="shared" si="129"/>
        <v>神器7-4</v>
      </c>
      <c r="AQ739" s="14">
        <f t="shared" si="130"/>
        <v>3</v>
      </c>
      <c r="AR739" s="14" t="str">
        <f t="shared" si="131"/>
        <v>神器低级材料</v>
      </c>
      <c r="AS739" s="14">
        <f t="shared" si="132"/>
        <v>280</v>
      </c>
      <c r="AT739" s="14" t="str">
        <f t="shared" si="133"/>
        <v>金币</v>
      </c>
      <c r="AU739" s="14">
        <f t="shared" si="134"/>
        <v>1840</v>
      </c>
    </row>
    <row r="740" spans="37:47" ht="16.5" x14ac:dyDescent="0.2">
      <c r="AK740" s="64">
        <v>737</v>
      </c>
      <c r="AL740" s="14">
        <f t="shared" si="125"/>
        <v>38</v>
      </c>
      <c r="AM740" s="14">
        <f t="shared" si="126"/>
        <v>3</v>
      </c>
      <c r="AN740" s="14">
        <f t="shared" si="127"/>
        <v>1606040</v>
      </c>
      <c r="AO740" s="14">
        <f t="shared" si="128"/>
        <v>8</v>
      </c>
      <c r="AP740" s="14" t="str">
        <f t="shared" si="129"/>
        <v>神器7-4</v>
      </c>
      <c r="AQ740" s="14">
        <f t="shared" si="130"/>
        <v>3</v>
      </c>
      <c r="AR740" s="14" t="str">
        <f t="shared" si="131"/>
        <v>神器低级材料</v>
      </c>
      <c r="AS740" s="14">
        <f t="shared" si="132"/>
        <v>320</v>
      </c>
      <c r="AT740" s="14" t="str">
        <f t="shared" si="133"/>
        <v>金币</v>
      </c>
      <c r="AU740" s="14">
        <f t="shared" si="134"/>
        <v>2080</v>
      </c>
    </row>
    <row r="741" spans="37:47" ht="16.5" x14ac:dyDescent="0.2">
      <c r="AK741" s="64">
        <v>738</v>
      </c>
      <c r="AL741" s="14">
        <f t="shared" si="125"/>
        <v>38</v>
      </c>
      <c r="AM741" s="14">
        <f t="shared" si="126"/>
        <v>3</v>
      </c>
      <c r="AN741" s="14">
        <f t="shared" si="127"/>
        <v>1606040</v>
      </c>
      <c r="AO741" s="14">
        <f t="shared" si="128"/>
        <v>9</v>
      </c>
      <c r="AP741" s="14" t="str">
        <f t="shared" si="129"/>
        <v>神器7-4</v>
      </c>
      <c r="AQ741" s="14">
        <f t="shared" si="130"/>
        <v>3</v>
      </c>
      <c r="AR741" s="14" t="str">
        <f t="shared" si="131"/>
        <v>神器低级材料</v>
      </c>
      <c r="AS741" s="14">
        <f t="shared" si="132"/>
        <v>375</v>
      </c>
      <c r="AT741" s="14" t="str">
        <f t="shared" si="133"/>
        <v>金币</v>
      </c>
      <c r="AU741" s="14">
        <f t="shared" si="134"/>
        <v>2320</v>
      </c>
    </row>
    <row r="742" spans="37:47" ht="16.5" x14ac:dyDescent="0.2">
      <c r="AK742" s="64">
        <v>739</v>
      </c>
      <c r="AL742" s="14">
        <f t="shared" si="125"/>
        <v>38</v>
      </c>
      <c r="AM742" s="14">
        <f t="shared" si="126"/>
        <v>3</v>
      </c>
      <c r="AN742" s="14">
        <f t="shared" si="127"/>
        <v>1606040</v>
      </c>
      <c r="AO742" s="14">
        <f t="shared" si="128"/>
        <v>10</v>
      </c>
      <c r="AP742" s="14" t="str">
        <f t="shared" si="129"/>
        <v>神器7-4</v>
      </c>
      <c r="AQ742" s="14">
        <f t="shared" si="130"/>
        <v>5</v>
      </c>
      <c r="AR742" s="14" t="str">
        <f t="shared" si="131"/>
        <v>神器低级材料</v>
      </c>
      <c r="AS742" s="14">
        <f t="shared" si="132"/>
        <v>485</v>
      </c>
      <c r="AT742" s="14" t="str">
        <f t="shared" si="133"/>
        <v>金币</v>
      </c>
      <c r="AU742" s="14">
        <f t="shared" si="134"/>
        <v>2750</v>
      </c>
    </row>
    <row r="743" spans="37:47" ht="16.5" x14ac:dyDescent="0.2">
      <c r="AK743" s="64">
        <v>740</v>
      </c>
      <c r="AL743" s="14">
        <f t="shared" si="125"/>
        <v>38</v>
      </c>
      <c r="AM743" s="14">
        <f t="shared" si="126"/>
        <v>3</v>
      </c>
      <c r="AN743" s="14">
        <f t="shared" si="127"/>
        <v>1606040</v>
      </c>
      <c r="AO743" s="14">
        <f t="shared" si="128"/>
        <v>11</v>
      </c>
      <c r="AP743" s="14" t="str">
        <f t="shared" si="129"/>
        <v>神器7-4</v>
      </c>
      <c r="AQ743" s="14">
        <f t="shared" si="130"/>
        <v>5</v>
      </c>
      <c r="AR743" s="14" t="str">
        <f t="shared" si="131"/>
        <v>神器低级材料</v>
      </c>
      <c r="AS743" s="14">
        <f t="shared" si="132"/>
        <v>570</v>
      </c>
      <c r="AT743" s="14" t="str">
        <f t="shared" si="133"/>
        <v>金币</v>
      </c>
      <c r="AU743" s="14">
        <f t="shared" si="134"/>
        <v>1800</v>
      </c>
    </row>
    <row r="744" spans="37:47" ht="16.5" x14ac:dyDescent="0.2">
      <c r="AK744" s="64">
        <v>741</v>
      </c>
      <c r="AL744" s="14">
        <f t="shared" si="125"/>
        <v>38</v>
      </c>
      <c r="AM744" s="14">
        <f t="shared" si="126"/>
        <v>3</v>
      </c>
      <c r="AN744" s="14">
        <f t="shared" si="127"/>
        <v>1606040</v>
      </c>
      <c r="AO744" s="14">
        <f t="shared" si="128"/>
        <v>12</v>
      </c>
      <c r="AP744" s="14" t="str">
        <f t="shared" si="129"/>
        <v>神器7-4</v>
      </c>
      <c r="AQ744" s="14">
        <f t="shared" si="130"/>
        <v>6</v>
      </c>
      <c r="AR744" s="14" t="str">
        <f t="shared" si="131"/>
        <v>神器低级材料</v>
      </c>
      <c r="AS744" s="14">
        <f t="shared" si="132"/>
        <v>660</v>
      </c>
      <c r="AT744" s="14" t="str">
        <f t="shared" si="133"/>
        <v>金币</v>
      </c>
      <c r="AU744" s="14">
        <f t="shared" si="134"/>
        <v>2150</v>
      </c>
    </row>
    <row r="745" spans="37:47" ht="16.5" x14ac:dyDescent="0.2">
      <c r="AK745" s="64">
        <v>742</v>
      </c>
      <c r="AL745" s="14">
        <f t="shared" si="125"/>
        <v>38</v>
      </c>
      <c r="AM745" s="14">
        <f t="shared" si="126"/>
        <v>3</v>
      </c>
      <c r="AN745" s="14">
        <f t="shared" si="127"/>
        <v>1606040</v>
      </c>
      <c r="AO745" s="14">
        <f t="shared" si="128"/>
        <v>13</v>
      </c>
      <c r="AP745" s="14" t="str">
        <f t="shared" si="129"/>
        <v>神器7-4</v>
      </c>
      <c r="AQ745" s="14">
        <f t="shared" si="130"/>
        <v>7</v>
      </c>
      <c r="AR745" s="14" t="str">
        <f t="shared" si="131"/>
        <v>神器低级材料</v>
      </c>
      <c r="AS745" s="14">
        <f t="shared" si="132"/>
        <v>590</v>
      </c>
      <c r="AT745" s="14" t="str">
        <f t="shared" si="133"/>
        <v>金币</v>
      </c>
      <c r="AU745" s="14">
        <f t="shared" si="134"/>
        <v>2450</v>
      </c>
    </row>
    <row r="746" spans="37:47" ht="16.5" x14ac:dyDescent="0.2">
      <c r="AK746" s="64">
        <v>743</v>
      </c>
      <c r="AL746" s="14">
        <f t="shared" si="125"/>
        <v>38</v>
      </c>
      <c r="AM746" s="14">
        <f t="shared" si="126"/>
        <v>3</v>
      </c>
      <c r="AN746" s="14">
        <f t="shared" si="127"/>
        <v>1606040</v>
      </c>
      <c r="AO746" s="14">
        <f t="shared" si="128"/>
        <v>14</v>
      </c>
      <c r="AP746" s="14" t="str">
        <f t="shared" si="129"/>
        <v>神器7-4</v>
      </c>
      <c r="AQ746" s="14">
        <f t="shared" si="130"/>
        <v>7</v>
      </c>
      <c r="AR746" s="14" t="str">
        <f t="shared" si="131"/>
        <v>神器低级材料</v>
      </c>
      <c r="AS746" s="14">
        <f t="shared" si="132"/>
        <v>670</v>
      </c>
      <c r="AT746" s="14" t="str">
        <f t="shared" si="133"/>
        <v>金币</v>
      </c>
      <c r="AU746" s="14">
        <f t="shared" si="134"/>
        <v>2750</v>
      </c>
    </row>
    <row r="747" spans="37:47" ht="16.5" x14ac:dyDescent="0.2">
      <c r="AK747" s="64">
        <v>744</v>
      </c>
      <c r="AL747" s="14">
        <f t="shared" si="125"/>
        <v>38</v>
      </c>
      <c r="AM747" s="14">
        <f t="shared" si="126"/>
        <v>3</v>
      </c>
      <c r="AN747" s="14">
        <f t="shared" si="127"/>
        <v>1606040</v>
      </c>
      <c r="AO747" s="14">
        <f t="shared" si="128"/>
        <v>15</v>
      </c>
      <c r="AP747" s="14" t="str">
        <f t="shared" si="129"/>
        <v>神器7-4</v>
      </c>
      <c r="AQ747" s="14">
        <f t="shared" si="130"/>
        <v>7</v>
      </c>
      <c r="AR747" s="14" t="str">
        <f t="shared" si="131"/>
        <v>神器低级材料</v>
      </c>
      <c r="AS747" s="14">
        <f t="shared" si="132"/>
        <v>805</v>
      </c>
      <c r="AT747" s="14" t="str">
        <f t="shared" si="133"/>
        <v>金币</v>
      </c>
      <c r="AU747" s="14">
        <f t="shared" si="134"/>
        <v>3000</v>
      </c>
    </row>
    <row r="748" spans="37:47" ht="16.5" x14ac:dyDescent="0.2">
      <c r="AK748" s="64">
        <v>745</v>
      </c>
      <c r="AL748" s="14">
        <f t="shared" si="125"/>
        <v>38</v>
      </c>
      <c r="AM748" s="14">
        <f t="shared" si="126"/>
        <v>3</v>
      </c>
      <c r="AN748" s="14">
        <f t="shared" si="127"/>
        <v>1606040</v>
      </c>
      <c r="AO748" s="14">
        <f t="shared" si="128"/>
        <v>16</v>
      </c>
      <c r="AP748" s="14" t="str">
        <f t="shared" si="129"/>
        <v>神器7-4</v>
      </c>
      <c r="AQ748" s="14">
        <f t="shared" si="130"/>
        <v>10</v>
      </c>
      <c r="AR748" s="14" t="str">
        <f t="shared" si="131"/>
        <v>神器低级材料</v>
      </c>
      <c r="AS748" s="14">
        <f t="shared" si="132"/>
        <v>940</v>
      </c>
      <c r="AT748" s="14" t="str">
        <f t="shared" si="133"/>
        <v>金币</v>
      </c>
      <c r="AU748" s="14">
        <f t="shared" si="134"/>
        <v>2800</v>
      </c>
    </row>
    <row r="749" spans="37:47" ht="16.5" x14ac:dyDescent="0.2">
      <c r="AK749" s="64">
        <v>746</v>
      </c>
      <c r="AL749" s="14">
        <f t="shared" si="125"/>
        <v>38</v>
      </c>
      <c r="AM749" s="14">
        <f t="shared" si="126"/>
        <v>3</v>
      </c>
      <c r="AN749" s="14">
        <f t="shared" si="127"/>
        <v>1606040</v>
      </c>
      <c r="AO749" s="14">
        <f t="shared" si="128"/>
        <v>17</v>
      </c>
      <c r="AP749" s="14" t="str">
        <f t="shared" si="129"/>
        <v>神器7-4</v>
      </c>
      <c r="AQ749" s="14">
        <f t="shared" si="130"/>
        <v>10</v>
      </c>
      <c r="AR749" s="14" t="str">
        <f t="shared" si="131"/>
        <v>神器低级材料</v>
      </c>
      <c r="AS749" s="14">
        <f t="shared" si="132"/>
        <v>1075</v>
      </c>
      <c r="AT749" s="14" t="str">
        <f t="shared" si="133"/>
        <v>金币</v>
      </c>
      <c r="AU749" s="14">
        <f t="shared" si="134"/>
        <v>3100</v>
      </c>
    </row>
    <row r="750" spans="37:47" ht="16.5" x14ac:dyDescent="0.2">
      <c r="AK750" s="64">
        <v>747</v>
      </c>
      <c r="AL750" s="14">
        <f t="shared" si="125"/>
        <v>38</v>
      </c>
      <c r="AM750" s="14">
        <f t="shared" si="126"/>
        <v>3</v>
      </c>
      <c r="AN750" s="14">
        <f t="shared" si="127"/>
        <v>1606040</v>
      </c>
      <c r="AO750" s="14">
        <f t="shared" si="128"/>
        <v>18</v>
      </c>
      <c r="AP750" s="14" t="str">
        <f t="shared" si="129"/>
        <v>神器7-4</v>
      </c>
      <c r="AQ750" s="14">
        <f t="shared" si="130"/>
        <v>10</v>
      </c>
      <c r="AR750" s="14" t="str">
        <f t="shared" si="131"/>
        <v>神器低级材料</v>
      </c>
      <c r="AS750" s="14">
        <f t="shared" si="132"/>
        <v>1205</v>
      </c>
      <c r="AT750" s="14" t="str">
        <f t="shared" si="133"/>
        <v>金币</v>
      </c>
      <c r="AU750" s="14">
        <f t="shared" si="134"/>
        <v>3300</v>
      </c>
    </row>
    <row r="751" spans="37:47" ht="16.5" x14ac:dyDescent="0.2">
      <c r="AK751" s="64">
        <v>748</v>
      </c>
      <c r="AL751" s="14">
        <f t="shared" si="125"/>
        <v>38</v>
      </c>
      <c r="AM751" s="14">
        <f t="shared" si="126"/>
        <v>3</v>
      </c>
      <c r="AN751" s="14">
        <f t="shared" si="127"/>
        <v>1606040</v>
      </c>
      <c r="AO751" s="14">
        <f t="shared" si="128"/>
        <v>19</v>
      </c>
      <c r="AP751" s="14" t="str">
        <f t="shared" si="129"/>
        <v>神器7-4</v>
      </c>
      <c r="AQ751" s="14">
        <f t="shared" si="130"/>
        <v>15</v>
      </c>
      <c r="AR751" s="14" t="str">
        <f t="shared" si="131"/>
        <v>神器低级材料</v>
      </c>
      <c r="AS751" s="14">
        <f t="shared" si="132"/>
        <v>1340</v>
      </c>
      <c r="AT751" s="14" t="str">
        <f t="shared" si="133"/>
        <v>金币</v>
      </c>
      <c r="AU751" s="14">
        <f t="shared" si="134"/>
        <v>3600</v>
      </c>
    </row>
    <row r="752" spans="37:47" ht="16.5" x14ac:dyDescent="0.2">
      <c r="AK752" s="64">
        <v>749</v>
      </c>
      <c r="AL752" s="14">
        <f t="shared" si="125"/>
        <v>38</v>
      </c>
      <c r="AM752" s="14">
        <f t="shared" si="126"/>
        <v>3</v>
      </c>
      <c r="AN752" s="14">
        <f t="shared" si="127"/>
        <v>1606040</v>
      </c>
      <c r="AO752" s="14">
        <f t="shared" si="128"/>
        <v>20</v>
      </c>
      <c r="AP752" s="14" t="str">
        <f t="shared" si="129"/>
        <v>神器7-4</v>
      </c>
      <c r="AQ752" s="14">
        <f t="shared" si="130"/>
        <v>15</v>
      </c>
      <c r="AR752" s="14" t="str">
        <f t="shared" si="131"/>
        <v>神器低级材料</v>
      </c>
      <c r="AS752" s="14">
        <f t="shared" si="132"/>
        <v>1475</v>
      </c>
      <c r="AT752" s="14" t="str">
        <f t="shared" si="133"/>
        <v>金币</v>
      </c>
      <c r="AU752" s="14">
        <f t="shared" si="134"/>
        <v>4100</v>
      </c>
    </row>
    <row r="753" spans="37:47" ht="16.5" x14ac:dyDescent="0.2">
      <c r="AK753" s="64">
        <v>750</v>
      </c>
      <c r="AL753" s="14">
        <f t="shared" si="125"/>
        <v>38</v>
      </c>
      <c r="AM753" s="14">
        <f t="shared" si="126"/>
        <v>3</v>
      </c>
      <c r="AN753" s="14">
        <f t="shared" si="127"/>
        <v>1606040</v>
      </c>
      <c r="AO753" s="14">
        <f t="shared" si="128"/>
        <v>21</v>
      </c>
      <c r="AP753" s="14" t="str">
        <f t="shared" si="129"/>
        <v>神器7-4</v>
      </c>
      <c r="AQ753" s="14">
        <f t="shared" si="130"/>
        <v>15</v>
      </c>
      <c r="AR753" s="14" t="str">
        <f t="shared" si="131"/>
        <v>神器低级材料</v>
      </c>
      <c r="AS753" s="14">
        <f t="shared" si="132"/>
        <v>1610</v>
      </c>
      <c r="AT753" s="14" t="str">
        <f t="shared" si="133"/>
        <v>金币</v>
      </c>
      <c r="AU753" s="14">
        <f t="shared" si="134"/>
        <v>5200</v>
      </c>
    </row>
    <row r="754" spans="37:47" ht="16.5" x14ac:dyDescent="0.2">
      <c r="AK754" s="64">
        <v>751</v>
      </c>
      <c r="AL754" s="14">
        <f t="shared" si="125"/>
        <v>39</v>
      </c>
      <c r="AM754" s="14">
        <f t="shared" si="126"/>
        <v>3</v>
      </c>
      <c r="AN754" s="14">
        <f t="shared" si="127"/>
        <v>1606041</v>
      </c>
      <c r="AO754" s="14">
        <f t="shared" si="128"/>
        <v>1</v>
      </c>
      <c r="AP754" s="14" t="str">
        <f t="shared" si="129"/>
        <v>神器7-5</v>
      </c>
      <c r="AQ754" s="14">
        <f t="shared" si="130"/>
        <v>1</v>
      </c>
      <c r="AR754" s="14" t="str">
        <f t="shared" si="131"/>
        <v/>
      </c>
      <c r="AS754" s="14" t="str">
        <f t="shared" si="132"/>
        <v/>
      </c>
      <c r="AT754" s="14" t="str">
        <f t="shared" si="133"/>
        <v/>
      </c>
      <c r="AU754" s="14" t="str">
        <f t="shared" si="134"/>
        <v/>
      </c>
    </row>
    <row r="755" spans="37:47" ht="16.5" x14ac:dyDescent="0.2">
      <c r="AK755" s="64">
        <v>752</v>
      </c>
      <c r="AL755" s="14">
        <f t="shared" si="125"/>
        <v>39</v>
      </c>
      <c r="AM755" s="14">
        <f t="shared" si="126"/>
        <v>3</v>
      </c>
      <c r="AN755" s="14">
        <f t="shared" si="127"/>
        <v>1606041</v>
      </c>
      <c r="AO755" s="14">
        <f t="shared" si="128"/>
        <v>2</v>
      </c>
      <c r="AP755" s="14" t="str">
        <f t="shared" si="129"/>
        <v>神器7-5</v>
      </c>
      <c r="AQ755" s="14">
        <f t="shared" si="130"/>
        <v>1</v>
      </c>
      <c r="AR755" s="14" t="str">
        <f t="shared" si="131"/>
        <v>神器低级材料</v>
      </c>
      <c r="AS755" s="14">
        <f t="shared" si="132"/>
        <v>20</v>
      </c>
      <c r="AT755" s="14" t="str">
        <f t="shared" si="133"/>
        <v>金币</v>
      </c>
      <c r="AU755" s="14">
        <f t="shared" si="134"/>
        <v>595</v>
      </c>
    </row>
    <row r="756" spans="37:47" ht="16.5" x14ac:dyDescent="0.2">
      <c r="AK756" s="64">
        <v>753</v>
      </c>
      <c r="AL756" s="14">
        <f t="shared" si="125"/>
        <v>39</v>
      </c>
      <c r="AM756" s="14">
        <f t="shared" si="126"/>
        <v>3</v>
      </c>
      <c r="AN756" s="14">
        <f t="shared" si="127"/>
        <v>1606041</v>
      </c>
      <c r="AO756" s="14">
        <f t="shared" si="128"/>
        <v>3</v>
      </c>
      <c r="AP756" s="14" t="str">
        <f t="shared" si="129"/>
        <v>神器7-5</v>
      </c>
      <c r="AQ756" s="14">
        <f t="shared" si="130"/>
        <v>1</v>
      </c>
      <c r="AR756" s="14" t="str">
        <f t="shared" si="131"/>
        <v>神器低级材料</v>
      </c>
      <c r="AS756" s="14">
        <f t="shared" si="132"/>
        <v>120</v>
      </c>
      <c r="AT756" s="14" t="str">
        <f t="shared" si="133"/>
        <v>金币</v>
      </c>
      <c r="AU756" s="14">
        <f t="shared" si="134"/>
        <v>790</v>
      </c>
    </row>
    <row r="757" spans="37:47" ht="16.5" x14ac:dyDescent="0.2">
      <c r="AK757" s="64">
        <v>754</v>
      </c>
      <c r="AL757" s="14">
        <f t="shared" si="125"/>
        <v>39</v>
      </c>
      <c r="AM757" s="14">
        <f t="shared" si="126"/>
        <v>3</v>
      </c>
      <c r="AN757" s="14">
        <f t="shared" si="127"/>
        <v>1606041</v>
      </c>
      <c r="AO757" s="14">
        <f t="shared" si="128"/>
        <v>4</v>
      </c>
      <c r="AP757" s="14" t="str">
        <f t="shared" si="129"/>
        <v>神器7-5</v>
      </c>
      <c r="AQ757" s="14">
        <f t="shared" si="130"/>
        <v>2</v>
      </c>
      <c r="AR757" s="14" t="str">
        <f t="shared" si="131"/>
        <v>神器低级材料</v>
      </c>
      <c r="AS757" s="14">
        <f t="shared" si="132"/>
        <v>185</v>
      </c>
      <c r="AT757" s="14" t="str">
        <f t="shared" si="133"/>
        <v>金币</v>
      </c>
      <c r="AU757" s="14">
        <f t="shared" si="134"/>
        <v>990</v>
      </c>
    </row>
    <row r="758" spans="37:47" ht="16.5" x14ac:dyDescent="0.2">
      <c r="AK758" s="64">
        <v>755</v>
      </c>
      <c r="AL758" s="14">
        <f t="shared" si="125"/>
        <v>39</v>
      </c>
      <c r="AM758" s="14">
        <f t="shared" si="126"/>
        <v>3</v>
      </c>
      <c r="AN758" s="14">
        <f t="shared" si="127"/>
        <v>1606041</v>
      </c>
      <c r="AO758" s="14">
        <f t="shared" si="128"/>
        <v>5</v>
      </c>
      <c r="AP758" s="14" t="str">
        <f t="shared" si="129"/>
        <v>神器7-5</v>
      </c>
      <c r="AQ758" s="14">
        <f t="shared" si="130"/>
        <v>2</v>
      </c>
      <c r="AR758" s="14" t="str">
        <f t="shared" si="131"/>
        <v>神器低级材料</v>
      </c>
      <c r="AS758" s="14">
        <f t="shared" si="132"/>
        <v>180</v>
      </c>
      <c r="AT758" s="14" t="str">
        <f t="shared" si="133"/>
        <v>金币</v>
      </c>
      <c r="AU758" s="14">
        <f t="shared" si="134"/>
        <v>1190</v>
      </c>
    </row>
    <row r="759" spans="37:47" ht="16.5" x14ac:dyDescent="0.2">
      <c r="AK759" s="64">
        <v>756</v>
      </c>
      <c r="AL759" s="14">
        <f t="shared" si="125"/>
        <v>39</v>
      </c>
      <c r="AM759" s="14">
        <f t="shared" si="126"/>
        <v>3</v>
      </c>
      <c r="AN759" s="14">
        <f t="shared" si="127"/>
        <v>1606041</v>
      </c>
      <c r="AO759" s="14">
        <f t="shared" si="128"/>
        <v>6</v>
      </c>
      <c r="AP759" s="14" t="str">
        <f t="shared" si="129"/>
        <v>神器7-5</v>
      </c>
      <c r="AQ759" s="14">
        <f t="shared" si="130"/>
        <v>2</v>
      </c>
      <c r="AR759" s="14" t="str">
        <f t="shared" si="131"/>
        <v>神器低级材料</v>
      </c>
      <c r="AS759" s="14">
        <f t="shared" si="132"/>
        <v>260</v>
      </c>
      <c r="AT759" s="14" t="str">
        <f t="shared" si="133"/>
        <v>金币</v>
      </c>
      <c r="AU759" s="14">
        <f t="shared" si="134"/>
        <v>1620</v>
      </c>
    </row>
    <row r="760" spans="37:47" ht="16.5" x14ac:dyDescent="0.2">
      <c r="AK760" s="64">
        <v>757</v>
      </c>
      <c r="AL760" s="14">
        <f t="shared" si="125"/>
        <v>39</v>
      </c>
      <c r="AM760" s="14">
        <f t="shared" si="126"/>
        <v>3</v>
      </c>
      <c r="AN760" s="14">
        <f t="shared" si="127"/>
        <v>1606041</v>
      </c>
      <c r="AO760" s="14">
        <f t="shared" si="128"/>
        <v>7</v>
      </c>
      <c r="AP760" s="14" t="str">
        <f t="shared" si="129"/>
        <v>神器7-5</v>
      </c>
      <c r="AQ760" s="14">
        <f t="shared" si="130"/>
        <v>3</v>
      </c>
      <c r="AR760" s="14" t="str">
        <f t="shared" si="131"/>
        <v>神器低级材料</v>
      </c>
      <c r="AS760" s="14">
        <f t="shared" si="132"/>
        <v>280</v>
      </c>
      <c r="AT760" s="14" t="str">
        <f t="shared" si="133"/>
        <v>金币</v>
      </c>
      <c r="AU760" s="14">
        <f t="shared" si="134"/>
        <v>1840</v>
      </c>
    </row>
    <row r="761" spans="37:47" ht="16.5" x14ac:dyDescent="0.2">
      <c r="AK761" s="64">
        <v>758</v>
      </c>
      <c r="AL761" s="14">
        <f t="shared" si="125"/>
        <v>39</v>
      </c>
      <c r="AM761" s="14">
        <f t="shared" si="126"/>
        <v>3</v>
      </c>
      <c r="AN761" s="14">
        <f t="shared" si="127"/>
        <v>1606041</v>
      </c>
      <c r="AO761" s="14">
        <f t="shared" si="128"/>
        <v>8</v>
      </c>
      <c r="AP761" s="14" t="str">
        <f t="shared" si="129"/>
        <v>神器7-5</v>
      </c>
      <c r="AQ761" s="14">
        <f t="shared" si="130"/>
        <v>3</v>
      </c>
      <c r="AR761" s="14" t="str">
        <f t="shared" si="131"/>
        <v>神器低级材料</v>
      </c>
      <c r="AS761" s="14">
        <f t="shared" si="132"/>
        <v>320</v>
      </c>
      <c r="AT761" s="14" t="str">
        <f t="shared" si="133"/>
        <v>金币</v>
      </c>
      <c r="AU761" s="14">
        <f t="shared" si="134"/>
        <v>2080</v>
      </c>
    </row>
    <row r="762" spans="37:47" ht="16.5" x14ac:dyDescent="0.2">
      <c r="AK762" s="64">
        <v>759</v>
      </c>
      <c r="AL762" s="14">
        <f t="shared" si="125"/>
        <v>39</v>
      </c>
      <c r="AM762" s="14">
        <f t="shared" si="126"/>
        <v>3</v>
      </c>
      <c r="AN762" s="14">
        <f t="shared" si="127"/>
        <v>1606041</v>
      </c>
      <c r="AO762" s="14">
        <f t="shared" si="128"/>
        <v>9</v>
      </c>
      <c r="AP762" s="14" t="str">
        <f t="shared" si="129"/>
        <v>神器7-5</v>
      </c>
      <c r="AQ762" s="14">
        <f t="shared" si="130"/>
        <v>3</v>
      </c>
      <c r="AR762" s="14" t="str">
        <f t="shared" si="131"/>
        <v>神器低级材料</v>
      </c>
      <c r="AS762" s="14">
        <f t="shared" si="132"/>
        <v>375</v>
      </c>
      <c r="AT762" s="14" t="str">
        <f t="shared" si="133"/>
        <v>金币</v>
      </c>
      <c r="AU762" s="14">
        <f t="shared" si="134"/>
        <v>2320</v>
      </c>
    </row>
    <row r="763" spans="37:47" ht="16.5" x14ac:dyDescent="0.2">
      <c r="AK763" s="64">
        <v>760</v>
      </c>
      <c r="AL763" s="14">
        <f t="shared" si="125"/>
        <v>39</v>
      </c>
      <c r="AM763" s="14">
        <f t="shared" si="126"/>
        <v>3</v>
      </c>
      <c r="AN763" s="14">
        <f t="shared" si="127"/>
        <v>1606041</v>
      </c>
      <c r="AO763" s="14">
        <f t="shared" si="128"/>
        <v>10</v>
      </c>
      <c r="AP763" s="14" t="str">
        <f t="shared" si="129"/>
        <v>神器7-5</v>
      </c>
      <c r="AQ763" s="14">
        <f t="shared" si="130"/>
        <v>5</v>
      </c>
      <c r="AR763" s="14" t="str">
        <f t="shared" si="131"/>
        <v>神器低级材料</v>
      </c>
      <c r="AS763" s="14">
        <f t="shared" si="132"/>
        <v>485</v>
      </c>
      <c r="AT763" s="14" t="str">
        <f t="shared" si="133"/>
        <v>金币</v>
      </c>
      <c r="AU763" s="14">
        <f t="shared" si="134"/>
        <v>2750</v>
      </c>
    </row>
    <row r="764" spans="37:47" ht="16.5" x14ac:dyDescent="0.2">
      <c r="AK764" s="64">
        <v>761</v>
      </c>
      <c r="AL764" s="14">
        <f t="shared" si="125"/>
        <v>39</v>
      </c>
      <c r="AM764" s="14">
        <f t="shared" si="126"/>
        <v>3</v>
      </c>
      <c r="AN764" s="14">
        <f t="shared" si="127"/>
        <v>1606041</v>
      </c>
      <c r="AO764" s="14">
        <f t="shared" si="128"/>
        <v>11</v>
      </c>
      <c r="AP764" s="14" t="str">
        <f t="shared" si="129"/>
        <v>神器7-5</v>
      </c>
      <c r="AQ764" s="14">
        <f t="shared" si="130"/>
        <v>5</v>
      </c>
      <c r="AR764" s="14" t="str">
        <f t="shared" si="131"/>
        <v>神器低级材料</v>
      </c>
      <c r="AS764" s="14">
        <f t="shared" si="132"/>
        <v>570</v>
      </c>
      <c r="AT764" s="14" t="str">
        <f t="shared" si="133"/>
        <v>金币</v>
      </c>
      <c r="AU764" s="14">
        <f t="shared" si="134"/>
        <v>1800</v>
      </c>
    </row>
    <row r="765" spans="37:47" ht="16.5" x14ac:dyDescent="0.2">
      <c r="AK765" s="64">
        <v>762</v>
      </c>
      <c r="AL765" s="14">
        <f t="shared" si="125"/>
        <v>39</v>
      </c>
      <c r="AM765" s="14">
        <f t="shared" si="126"/>
        <v>3</v>
      </c>
      <c r="AN765" s="14">
        <f t="shared" si="127"/>
        <v>1606041</v>
      </c>
      <c r="AO765" s="14">
        <f t="shared" si="128"/>
        <v>12</v>
      </c>
      <c r="AP765" s="14" t="str">
        <f t="shared" si="129"/>
        <v>神器7-5</v>
      </c>
      <c r="AQ765" s="14">
        <f t="shared" si="130"/>
        <v>6</v>
      </c>
      <c r="AR765" s="14" t="str">
        <f t="shared" si="131"/>
        <v>神器低级材料</v>
      </c>
      <c r="AS765" s="14">
        <f t="shared" si="132"/>
        <v>660</v>
      </c>
      <c r="AT765" s="14" t="str">
        <f t="shared" si="133"/>
        <v>金币</v>
      </c>
      <c r="AU765" s="14">
        <f t="shared" si="134"/>
        <v>2150</v>
      </c>
    </row>
    <row r="766" spans="37:47" ht="16.5" x14ac:dyDescent="0.2">
      <c r="AK766" s="64">
        <v>763</v>
      </c>
      <c r="AL766" s="14">
        <f t="shared" si="125"/>
        <v>39</v>
      </c>
      <c r="AM766" s="14">
        <f t="shared" si="126"/>
        <v>3</v>
      </c>
      <c r="AN766" s="14">
        <f t="shared" si="127"/>
        <v>1606041</v>
      </c>
      <c r="AO766" s="14">
        <f t="shared" si="128"/>
        <v>13</v>
      </c>
      <c r="AP766" s="14" t="str">
        <f t="shared" si="129"/>
        <v>神器7-5</v>
      </c>
      <c r="AQ766" s="14">
        <f t="shared" si="130"/>
        <v>7</v>
      </c>
      <c r="AR766" s="14" t="str">
        <f t="shared" si="131"/>
        <v>神器低级材料</v>
      </c>
      <c r="AS766" s="14">
        <f t="shared" si="132"/>
        <v>590</v>
      </c>
      <c r="AT766" s="14" t="str">
        <f t="shared" si="133"/>
        <v>金币</v>
      </c>
      <c r="AU766" s="14">
        <f t="shared" si="134"/>
        <v>2450</v>
      </c>
    </row>
    <row r="767" spans="37:47" ht="16.5" x14ac:dyDescent="0.2">
      <c r="AK767" s="64">
        <v>764</v>
      </c>
      <c r="AL767" s="14">
        <f t="shared" si="125"/>
        <v>39</v>
      </c>
      <c r="AM767" s="14">
        <f t="shared" si="126"/>
        <v>3</v>
      </c>
      <c r="AN767" s="14">
        <f t="shared" si="127"/>
        <v>1606041</v>
      </c>
      <c r="AO767" s="14">
        <f t="shared" si="128"/>
        <v>14</v>
      </c>
      <c r="AP767" s="14" t="str">
        <f t="shared" si="129"/>
        <v>神器7-5</v>
      </c>
      <c r="AQ767" s="14">
        <f t="shared" si="130"/>
        <v>7</v>
      </c>
      <c r="AR767" s="14" t="str">
        <f t="shared" si="131"/>
        <v>神器低级材料</v>
      </c>
      <c r="AS767" s="14">
        <f t="shared" si="132"/>
        <v>670</v>
      </c>
      <c r="AT767" s="14" t="str">
        <f t="shared" si="133"/>
        <v>金币</v>
      </c>
      <c r="AU767" s="14">
        <f t="shared" si="134"/>
        <v>2750</v>
      </c>
    </row>
    <row r="768" spans="37:47" ht="16.5" x14ac:dyDescent="0.2">
      <c r="AK768" s="64">
        <v>765</v>
      </c>
      <c r="AL768" s="14">
        <f t="shared" si="125"/>
        <v>39</v>
      </c>
      <c r="AM768" s="14">
        <f t="shared" si="126"/>
        <v>3</v>
      </c>
      <c r="AN768" s="14">
        <f t="shared" si="127"/>
        <v>1606041</v>
      </c>
      <c r="AO768" s="14">
        <f t="shared" si="128"/>
        <v>15</v>
      </c>
      <c r="AP768" s="14" t="str">
        <f t="shared" si="129"/>
        <v>神器7-5</v>
      </c>
      <c r="AQ768" s="14">
        <f t="shared" si="130"/>
        <v>7</v>
      </c>
      <c r="AR768" s="14" t="str">
        <f t="shared" si="131"/>
        <v>神器低级材料</v>
      </c>
      <c r="AS768" s="14">
        <f t="shared" si="132"/>
        <v>805</v>
      </c>
      <c r="AT768" s="14" t="str">
        <f t="shared" si="133"/>
        <v>金币</v>
      </c>
      <c r="AU768" s="14">
        <f t="shared" si="134"/>
        <v>3000</v>
      </c>
    </row>
    <row r="769" spans="37:47" ht="16.5" x14ac:dyDescent="0.2">
      <c r="AK769" s="64">
        <v>766</v>
      </c>
      <c r="AL769" s="14">
        <f t="shared" si="125"/>
        <v>39</v>
      </c>
      <c r="AM769" s="14">
        <f t="shared" si="126"/>
        <v>3</v>
      </c>
      <c r="AN769" s="14">
        <f t="shared" si="127"/>
        <v>1606041</v>
      </c>
      <c r="AO769" s="14">
        <f t="shared" si="128"/>
        <v>16</v>
      </c>
      <c r="AP769" s="14" t="str">
        <f t="shared" si="129"/>
        <v>神器7-5</v>
      </c>
      <c r="AQ769" s="14">
        <f t="shared" si="130"/>
        <v>10</v>
      </c>
      <c r="AR769" s="14" t="str">
        <f t="shared" si="131"/>
        <v>神器低级材料</v>
      </c>
      <c r="AS769" s="14">
        <f t="shared" si="132"/>
        <v>940</v>
      </c>
      <c r="AT769" s="14" t="str">
        <f t="shared" si="133"/>
        <v>金币</v>
      </c>
      <c r="AU769" s="14">
        <f t="shared" si="134"/>
        <v>2800</v>
      </c>
    </row>
    <row r="770" spans="37:47" ht="16.5" x14ac:dyDescent="0.2">
      <c r="AK770" s="64">
        <v>767</v>
      </c>
      <c r="AL770" s="14">
        <f t="shared" si="125"/>
        <v>39</v>
      </c>
      <c r="AM770" s="14">
        <f t="shared" si="126"/>
        <v>3</v>
      </c>
      <c r="AN770" s="14">
        <f t="shared" si="127"/>
        <v>1606041</v>
      </c>
      <c r="AO770" s="14">
        <f t="shared" si="128"/>
        <v>17</v>
      </c>
      <c r="AP770" s="14" t="str">
        <f t="shared" si="129"/>
        <v>神器7-5</v>
      </c>
      <c r="AQ770" s="14">
        <f t="shared" si="130"/>
        <v>10</v>
      </c>
      <c r="AR770" s="14" t="str">
        <f t="shared" si="131"/>
        <v>神器低级材料</v>
      </c>
      <c r="AS770" s="14">
        <f t="shared" si="132"/>
        <v>1075</v>
      </c>
      <c r="AT770" s="14" t="str">
        <f t="shared" si="133"/>
        <v>金币</v>
      </c>
      <c r="AU770" s="14">
        <f t="shared" si="134"/>
        <v>3100</v>
      </c>
    </row>
    <row r="771" spans="37:47" ht="16.5" x14ac:dyDescent="0.2">
      <c r="AK771" s="64">
        <v>768</v>
      </c>
      <c r="AL771" s="14">
        <f t="shared" si="125"/>
        <v>39</v>
      </c>
      <c r="AM771" s="14">
        <f t="shared" si="126"/>
        <v>3</v>
      </c>
      <c r="AN771" s="14">
        <f t="shared" si="127"/>
        <v>1606041</v>
      </c>
      <c r="AO771" s="14">
        <f t="shared" si="128"/>
        <v>18</v>
      </c>
      <c r="AP771" s="14" t="str">
        <f t="shared" si="129"/>
        <v>神器7-5</v>
      </c>
      <c r="AQ771" s="14">
        <f t="shared" si="130"/>
        <v>10</v>
      </c>
      <c r="AR771" s="14" t="str">
        <f t="shared" si="131"/>
        <v>神器低级材料</v>
      </c>
      <c r="AS771" s="14">
        <f t="shared" si="132"/>
        <v>1205</v>
      </c>
      <c r="AT771" s="14" t="str">
        <f t="shared" si="133"/>
        <v>金币</v>
      </c>
      <c r="AU771" s="14">
        <f t="shared" si="134"/>
        <v>3300</v>
      </c>
    </row>
    <row r="772" spans="37:47" ht="16.5" x14ac:dyDescent="0.2">
      <c r="AK772" s="64">
        <v>769</v>
      </c>
      <c r="AL772" s="14">
        <f t="shared" si="125"/>
        <v>39</v>
      </c>
      <c r="AM772" s="14">
        <f t="shared" si="126"/>
        <v>3</v>
      </c>
      <c r="AN772" s="14">
        <f t="shared" si="127"/>
        <v>1606041</v>
      </c>
      <c r="AO772" s="14">
        <f t="shared" si="128"/>
        <v>19</v>
      </c>
      <c r="AP772" s="14" t="str">
        <f t="shared" si="129"/>
        <v>神器7-5</v>
      </c>
      <c r="AQ772" s="14">
        <f t="shared" si="130"/>
        <v>15</v>
      </c>
      <c r="AR772" s="14" t="str">
        <f t="shared" si="131"/>
        <v>神器低级材料</v>
      </c>
      <c r="AS772" s="14">
        <f t="shared" si="132"/>
        <v>1340</v>
      </c>
      <c r="AT772" s="14" t="str">
        <f t="shared" si="133"/>
        <v>金币</v>
      </c>
      <c r="AU772" s="14">
        <f t="shared" si="134"/>
        <v>3600</v>
      </c>
    </row>
    <row r="773" spans="37:47" ht="16.5" x14ac:dyDescent="0.2">
      <c r="AK773" s="64">
        <v>770</v>
      </c>
      <c r="AL773" s="14">
        <f t="shared" ref="AL773:AL836" si="135">MATCH(AK773-1,$AH$4:$AH$46,1)</f>
        <v>39</v>
      </c>
      <c r="AM773" s="14">
        <f t="shared" ref="AM773:AM836" si="136">INDEX($AF$5:$AF$46,AL773)</f>
        <v>3</v>
      </c>
      <c r="AN773" s="14">
        <f t="shared" ref="AN773:AN836" si="137">INDEX($AD$5:$AD$46,AL773)</f>
        <v>1606041</v>
      </c>
      <c r="AO773" s="14">
        <f t="shared" ref="AO773:AO836" si="138">AK773-INDEX($AH$4:$AH$46,AL773)</f>
        <v>20</v>
      </c>
      <c r="AP773" s="14" t="str">
        <f t="shared" ref="AP773:AP836" si="139">INDEX($AE$5:$AE$46,AL773)</f>
        <v>神器7-5</v>
      </c>
      <c r="AQ773" s="14">
        <f t="shared" ref="AQ773:AQ836" si="140">INDEX($Q$4:$Q$24,AO773)</f>
        <v>15</v>
      </c>
      <c r="AR773" s="14" t="str">
        <f t="shared" ref="AR773:AR836" si="141">IF(AO773=1,"","神器低级材料")</f>
        <v>神器低级材料</v>
      </c>
      <c r="AS773" s="14">
        <f t="shared" ref="AS773:AS836" si="142">IF(AO773=1,"",INDEX($W$4:$Z$24,AO773,AM773))</f>
        <v>1475</v>
      </c>
      <c r="AT773" s="14" t="str">
        <f t="shared" ref="AT773:AT836" si="143">IF(AO773=1,"","金币")</f>
        <v>金币</v>
      </c>
      <c r="AU773" s="14">
        <f t="shared" ref="AU773:AU836" si="144">IF(AO773=1,"",INDEX($F$14:$I$34,AO773,AM773))</f>
        <v>4100</v>
      </c>
    </row>
    <row r="774" spans="37:47" ht="16.5" x14ac:dyDescent="0.2">
      <c r="AK774" s="64">
        <v>771</v>
      </c>
      <c r="AL774" s="14">
        <f t="shared" si="135"/>
        <v>39</v>
      </c>
      <c r="AM774" s="14">
        <f t="shared" si="136"/>
        <v>3</v>
      </c>
      <c r="AN774" s="14">
        <f t="shared" si="137"/>
        <v>1606041</v>
      </c>
      <c r="AO774" s="14">
        <f t="shared" si="138"/>
        <v>21</v>
      </c>
      <c r="AP774" s="14" t="str">
        <f t="shared" si="139"/>
        <v>神器7-5</v>
      </c>
      <c r="AQ774" s="14">
        <f t="shared" si="140"/>
        <v>15</v>
      </c>
      <c r="AR774" s="14" t="str">
        <f t="shared" si="141"/>
        <v>神器低级材料</v>
      </c>
      <c r="AS774" s="14">
        <f t="shared" si="142"/>
        <v>1610</v>
      </c>
      <c r="AT774" s="14" t="str">
        <f t="shared" si="143"/>
        <v>金币</v>
      </c>
      <c r="AU774" s="14">
        <f t="shared" si="144"/>
        <v>5200</v>
      </c>
    </row>
    <row r="775" spans="37:47" ht="16.5" x14ac:dyDescent="0.2">
      <c r="AK775" s="64">
        <v>772</v>
      </c>
      <c r="AL775" s="14">
        <f t="shared" si="135"/>
        <v>40</v>
      </c>
      <c r="AM775" s="14">
        <f t="shared" si="136"/>
        <v>3</v>
      </c>
      <c r="AN775" s="14">
        <f t="shared" si="137"/>
        <v>1606042</v>
      </c>
      <c r="AO775" s="14">
        <f t="shared" si="138"/>
        <v>1</v>
      </c>
      <c r="AP775" s="14" t="str">
        <f t="shared" si="139"/>
        <v>神器7-6</v>
      </c>
      <c r="AQ775" s="14">
        <f t="shared" si="140"/>
        <v>1</v>
      </c>
      <c r="AR775" s="14" t="str">
        <f t="shared" si="141"/>
        <v/>
      </c>
      <c r="AS775" s="14" t="str">
        <f t="shared" si="142"/>
        <v/>
      </c>
      <c r="AT775" s="14" t="str">
        <f t="shared" si="143"/>
        <v/>
      </c>
      <c r="AU775" s="14" t="str">
        <f t="shared" si="144"/>
        <v/>
      </c>
    </row>
    <row r="776" spans="37:47" ht="16.5" x14ac:dyDescent="0.2">
      <c r="AK776" s="64">
        <v>773</v>
      </c>
      <c r="AL776" s="14">
        <f t="shared" si="135"/>
        <v>40</v>
      </c>
      <c r="AM776" s="14">
        <f t="shared" si="136"/>
        <v>3</v>
      </c>
      <c r="AN776" s="14">
        <f t="shared" si="137"/>
        <v>1606042</v>
      </c>
      <c r="AO776" s="14">
        <f t="shared" si="138"/>
        <v>2</v>
      </c>
      <c r="AP776" s="14" t="str">
        <f t="shared" si="139"/>
        <v>神器7-6</v>
      </c>
      <c r="AQ776" s="14">
        <f t="shared" si="140"/>
        <v>1</v>
      </c>
      <c r="AR776" s="14" t="str">
        <f t="shared" si="141"/>
        <v>神器低级材料</v>
      </c>
      <c r="AS776" s="14">
        <f t="shared" si="142"/>
        <v>20</v>
      </c>
      <c r="AT776" s="14" t="str">
        <f t="shared" si="143"/>
        <v>金币</v>
      </c>
      <c r="AU776" s="14">
        <f t="shared" si="144"/>
        <v>595</v>
      </c>
    </row>
    <row r="777" spans="37:47" ht="16.5" x14ac:dyDescent="0.2">
      <c r="AK777" s="64">
        <v>774</v>
      </c>
      <c r="AL777" s="14">
        <f t="shared" si="135"/>
        <v>40</v>
      </c>
      <c r="AM777" s="14">
        <f t="shared" si="136"/>
        <v>3</v>
      </c>
      <c r="AN777" s="14">
        <f t="shared" si="137"/>
        <v>1606042</v>
      </c>
      <c r="AO777" s="14">
        <f t="shared" si="138"/>
        <v>3</v>
      </c>
      <c r="AP777" s="14" t="str">
        <f t="shared" si="139"/>
        <v>神器7-6</v>
      </c>
      <c r="AQ777" s="14">
        <f t="shared" si="140"/>
        <v>1</v>
      </c>
      <c r="AR777" s="14" t="str">
        <f t="shared" si="141"/>
        <v>神器低级材料</v>
      </c>
      <c r="AS777" s="14">
        <f t="shared" si="142"/>
        <v>120</v>
      </c>
      <c r="AT777" s="14" t="str">
        <f t="shared" si="143"/>
        <v>金币</v>
      </c>
      <c r="AU777" s="14">
        <f t="shared" si="144"/>
        <v>790</v>
      </c>
    </row>
    <row r="778" spans="37:47" ht="16.5" x14ac:dyDescent="0.2">
      <c r="AK778" s="64">
        <v>775</v>
      </c>
      <c r="AL778" s="14">
        <f t="shared" si="135"/>
        <v>40</v>
      </c>
      <c r="AM778" s="14">
        <f t="shared" si="136"/>
        <v>3</v>
      </c>
      <c r="AN778" s="14">
        <f t="shared" si="137"/>
        <v>1606042</v>
      </c>
      <c r="AO778" s="14">
        <f t="shared" si="138"/>
        <v>4</v>
      </c>
      <c r="AP778" s="14" t="str">
        <f t="shared" si="139"/>
        <v>神器7-6</v>
      </c>
      <c r="AQ778" s="14">
        <f t="shared" si="140"/>
        <v>2</v>
      </c>
      <c r="AR778" s="14" t="str">
        <f t="shared" si="141"/>
        <v>神器低级材料</v>
      </c>
      <c r="AS778" s="14">
        <f t="shared" si="142"/>
        <v>185</v>
      </c>
      <c r="AT778" s="14" t="str">
        <f t="shared" si="143"/>
        <v>金币</v>
      </c>
      <c r="AU778" s="14">
        <f t="shared" si="144"/>
        <v>990</v>
      </c>
    </row>
    <row r="779" spans="37:47" ht="16.5" x14ac:dyDescent="0.2">
      <c r="AK779" s="64">
        <v>776</v>
      </c>
      <c r="AL779" s="14">
        <f t="shared" si="135"/>
        <v>40</v>
      </c>
      <c r="AM779" s="14">
        <f t="shared" si="136"/>
        <v>3</v>
      </c>
      <c r="AN779" s="14">
        <f t="shared" si="137"/>
        <v>1606042</v>
      </c>
      <c r="AO779" s="14">
        <f t="shared" si="138"/>
        <v>5</v>
      </c>
      <c r="AP779" s="14" t="str">
        <f t="shared" si="139"/>
        <v>神器7-6</v>
      </c>
      <c r="AQ779" s="14">
        <f t="shared" si="140"/>
        <v>2</v>
      </c>
      <c r="AR779" s="14" t="str">
        <f t="shared" si="141"/>
        <v>神器低级材料</v>
      </c>
      <c r="AS779" s="14">
        <f t="shared" si="142"/>
        <v>180</v>
      </c>
      <c r="AT779" s="14" t="str">
        <f t="shared" si="143"/>
        <v>金币</v>
      </c>
      <c r="AU779" s="14">
        <f t="shared" si="144"/>
        <v>1190</v>
      </c>
    </row>
    <row r="780" spans="37:47" ht="16.5" x14ac:dyDescent="0.2">
      <c r="AK780" s="64">
        <v>777</v>
      </c>
      <c r="AL780" s="14">
        <f t="shared" si="135"/>
        <v>40</v>
      </c>
      <c r="AM780" s="14">
        <f t="shared" si="136"/>
        <v>3</v>
      </c>
      <c r="AN780" s="14">
        <f t="shared" si="137"/>
        <v>1606042</v>
      </c>
      <c r="AO780" s="14">
        <f t="shared" si="138"/>
        <v>6</v>
      </c>
      <c r="AP780" s="14" t="str">
        <f t="shared" si="139"/>
        <v>神器7-6</v>
      </c>
      <c r="AQ780" s="14">
        <f t="shared" si="140"/>
        <v>2</v>
      </c>
      <c r="AR780" s="14" t="str">
        <f t="shared" si="141"/>
        <v>神器低级材料</v>
      </c>
      <c r="AS780" s="14">
        <f t="shared" si="142"/>
        <v>260</v>
      </c>
      <c r="AT780" s="14" t="str">
        <f t="shared" si="143"/>
        <v>金币</v>
      </c>
      <c r="AU780" s="14">
        <f t="shared" si="144"/>
        <v>1620</v>
      </c>
    </row>
    <row r="781" spans="37:47" ht="16.5" x14ac:dyDescent="0.2">
      <c r="AK781" s="64">
        <v>778</v>
      </c>
      <c r="AL781" s="14">
        <f t="shared" si="135"/>
        <v>40</v>
      </c>
      <c r="AM781" s="14">
        <f t="shared" si="136"/>
        <v>3</v>
      </c>
      <c r="AN781" s="14">
        <f t="shared" si="137"/>
        <v>1606042</v>
      </c>
      <c r="AO781" s="14">
        <f t="shared" si="138"/>
        <v>7</v>
      </c>
      <c r="AP781" s="14" t="str">
        <f t="shared" si="139"/>
        <v>神器7-6</v>
      </c>
      <c r="AQ781" s="14">
        <f t="shared" si="140"/>
        <v>3</v>
      </c>
      <c r="AR781" s="14" t="str">
        <f t="shared" si="141"/>
        <v>神器低级材料</v>
      </c>
      <c r="AS781" s="14">
        <f t="shared" si="142"/>
        <v>280</v>
      </c>
      <c r="AT781" s="14" t="str">
        <f t="shared" si="143"/>
        <v>金币</v>
      </c>
      <c r="AU781" s="14">
        <f t="shared" si="144"/>
        <v>1840</v>
      </c>
    </row>
    <row r="782" spans="37:47" ht="16.5" x14ac:dyDescent="0.2">
      <c r="AK782" s="64">
        <v>779</v>
      </c>
      <c r="AL782" s="14">
        <f t="shared" si="135"/>
        <v>40</v>
      </c>
      <c r="AM782" s="14">
        <f t="shared" si="136"/>
        <v>3</v>
      </c>
      <c r="AN782" s="14">
        <f t="shared" si="137"/>
        <v>1606042</v>
      </c>
      <c r="AO782" s="14">
        <f t="shared" si="138"/>
        <v>8</v>
      </c>
      <c r="AP782" s="14" t="str">
        <f t="shared" si="139"/>
        <v>神器7-6</v>
      </c>
      <c r="AQ782" s="14">
        <f t="shared" si="140"/>
        <v>3</v>
      </c>
      <c r="AR782" s="14" t="str">
        <f t="shared" si="141"/>
        <v>神器低级材料</v>
      </c>
      <c r="AS782" s="14">
        <f t="shared" si="142"/>
        <v>320</v>
      </c>
      <c r="AT782" s="14" t="str">
        <f t="shared" si="143"/>
        <v>金币</v>
      </c>
      <c r="AU782" s="14">
        <f t="shared" si="144"/>
        <v>2080</v>
      </c>
    </row>
    <row r="783" spans="37:47" ht="16.5" x14ac:dyDescent="0.2">
      <c r="AK783" s="64">
        <v>780</v>
      </c>
      <c r="AL783" s="14">
        <f t="shared" si="135"/>
        <v>40</v>
      </c>
      <c r="AM783" s="14">
        <f t="shared" si="136"/>
        <v>3</v>
      </c>
      <c r="AN783" s="14">
        <f t="shared" si="137"/>
        <v>1606042</v>
      </c>
      <c r="AO783" s="14">
        <f t="shared" si="138"/>
        <v>9</v>
      </c>
      <c r="AP783" s="14" t="str">
        <f t="shared" si="139"/>
        <v>神器7-6</v>
      </c>
      <c r="AQ783" s="14">
        <f t="shared" si="140"/>
        <v>3</v>
      </c>
      <c r="AR783" s="14" t="str">
        <f t="shared" si="141"/>
        <v>神器低级材料</v>
      </c>
      <c r="AS783" s="14">
        <f t="shared" si="142"/>
        <v>375</v>
      </c>
      <c r="AT783" s="14" t="str">
        <f t="shared" si="143"/>
        <v>金币</v>
      </c>
      <c r="AU783" s="14">
        <f t="shared" si="144"/>
        <v>2320</v>
      </c>
    </row>
    <row r="784" spans="37:47" ht="16.5" x14ac:dyDescent="0.2">
      <c r="AK784" s="64">
        <v>781</v>
      </c>
      <c r="AL784" s="14">
        <f t="shared" si="135"/>
        <v>40</v>
      </c>
      <c r="AM784" s="14">
        <f t="shared" si="136"/>
        <v>3</v>
      </c>
      <c r="AN784" s="14">
        <f t="shared" si="137"/>
        <v>1606042</v>
      </c>
      <c r="AO784" s="14">
        <f t="shared" si="138"/>
        <v>10</v>
      </c>
      <c r="AP784" s="14" t="str">
        <f t="shared" si="139"/>
        <v>神器7-6</v>
      </c>
      <c r="AQ784" s="14">
        <f t="shared" si="140"/>
        <v>5</v>
      </c>
      <c r="AR784" s="14" t="str">
        <f t="shared" si="141"/>
        <v>神器低级材料</v>
      </c>
      <c r="AS784" s="14">
        <f t="shared" si="142"/>
        <v>485</v>
      </c>
      <c r="AT784" s="14" t="str">
        <f t="shared" si="143"/>
        <v>金币</v>
      </c>
      <c r="AU784" s="14">
        <f t="shared" si="144"/>
        <v>2750</v>
      </c>
    </row>
    <row r="785" spans="37:47" ht="16.5" x14ac:dyDescent="0.2">
      <c r="AK785" s="64">
        <v>782</v>
      </c>
      <c r="AL785" s="14">
        <f t="shared" si="135"/>
        <v>40</v>
      </c>
      <c r="AM785" s="14">
        <f t="shared" si="136"/>
        <v>3</v>
      </c>
      <c r="AN785" s="14">
        <f t="shared" si="137"/>
        <v>1606042</v>
      </c>
      <c r="AO785" s="14">
        <f t="shared" si="138"/>
        <v>11</v>
      </c>
      <c r="AP785" s="14" t="str">
        <f t="shared" si="139"/>
        <v>神器7-6</v>
      </c>
      <c r="AQ785" s="14">
        <f t="shared" si="140"/>
        <v>5</v>
      </c>
      <c r="AR785" s="14" t="str">
        <f t="shared" si="141"/>
        <v>神器低级材料</v>
      </c>
      <c r="AS785" s="14">
        <f t="shared" si="142"/>
        <v>570</v>
      </c>
      <c r="AT785" s="14" t="str">
        <f t="shared" si="143"/>
        <v>金币</v>
      </c>
      <c r="AU785" s="14">
        <f t="shared" si="144"/>
        <v>1800</v>
      </c>
    </row>
    <row r="786" spans="37:47" ht="16.5" x14ac:dyDescent="0.2">
      <c r="AK786" s="64">
        <v>783</v>
      </c>
      <c r="AL786" s="14">
        <f t="shared" si="135"/>
        <v>40</v>
      </c>
      <c r="AM786" s="14">
        <f t="shared" si="136"/>
        <v>3</v>
      </c>
      <c r="AN786" s="14">
        <f t="shared" si="137"/>
        <v>1606042</v>
      </c>
      <c r="AO786" s="14">
        <f t="shared" si="138"/>
        <v>12</v>
      </c>
      <c r="AP786" s="14" t="str">
        <f t="shared" si="139"/>
        <v>神器7-6</v>
      </c>
      <c r="AQ786" s="14">
        <f t="shared" si="140"/>
        <v>6</v>
      </c>
      <c r="AR786" s="14" t="str">
        <f t="shared" si="141"/>
        <v>神器低级材料</v>
      </c>
      <c r="AS786" s="14">
        <f t="shared" si="142"/>
        <v>660</v>
      </c>
      <c r="AT786" s="14" t="str">
        <f t="shared" si="143"/>
        <v>金币</v>
      </c>
      <c r="AU786" s="14">
        <f t="shared" si="144"/>
        <v>2150</v>
      </c>
    </row>
    <row r="787" spans="37:47" ht="16.5" x14ac:dyDescent="0.2">
      <c r="AK787" s="64">
        <v>784</v>
      </c>
      <c r="AL787" s="14">
        <f t="shared" si="135"/>
        <v>40</v>
      </c>
      <c r="AM787" s="14">
        <f t="shared" si="136"/>
        <v>3</v>
      </c>
      <c r="AN787" s="14">
        <f t="shared" si="137"/>
        <v>1606042</v>
      </c>
      <c r="AO787" s="14">
        <f t="shared" si="138"/>
        <v>13</v>
      </c>
      <c r="AP787" s="14" t="str">
        <f t="shared" si="139"/>
        <v>神器7-6</v>
      </c>
      <c r="AQ787" s="14">
        <f t="shared" si="140"/>
        <v>7</v>
      </c>
      <c r="AR787" s="14" t="str">
        <f t="shared" si="141"/>
        <v>神器低级材料</v>
      </c>
      <c r="AS787" s="14">
        <f t="shared" si="142"/>
        <v>590</v>
      </c>
      <c r="AT787" s="14" t="str">
        <f t="shared" si="143"/>
        <v>金币</v>
      </c>
      <c r="AU787" s="14">
        <f t="shared" si="144"/>
        <v>2450</v>
      </c>
    </row>
    <row r="788" spans="37:47" ht="16.5" x14ac:dyDescent="0.2">
      <c r="AK788" s="64">
        <v>785</v>
      </c>
      <c r="AL788" s="14">
        <f t="shared" si="135"/>
        <v>40</v>
      </c>
      <c r="AM788" s="14">
        <f t="shared" si="136"/>
        <v>3</v>
      </c>
      <c r="AN788" s="14">
        <f t="shared" si="137"/>
        <v>1606042</v>
      </c>
      <c r="AO788" s="14">
        <f t="shared" si="138"/>
        <v>14</v>
      </c>
      <c r="AP788" s="14" t="str">
        <f t="shared" si="139"/>
        <v>神器7-6</v>
      </c>
      <c r="AQ788" s="14">
        <f t="shared" si="140"/>
        <v>7</v>
      </c>
      <c r="AR788" s="14" t="str">
        <f t="shared" si="141"/>
        <v>神器低级材料</v>
      </c>
      <c r="AS788" s="14">
        <f t="shared" si="142"/>
        <v>670</v>
      </c>
      <c r="AT788" s="14" t="str">
        <f t="shared" si="143"/>
        <v>金币</v>
      </c>
      <c r="AU788" s="14">
        <f t="shared" si="144"/>
        <v>2750</v>
      </c>
    </row>
    <row r="789" spans="37:47" ht="16.5" x14ac:dyDescent="0.2">
      <c r="AK789" s="64">
        <v>786</v>
      </c>
      <c r="AL789" s="14">
        <f t="shared" si="135"/>
        <v>40</v>
      </c>
      <c r="AM789" s="14">
        <f t="shared" si="136"/>
        <v>3</v>
      </c>
      <c r="AN789" s="14">
        <f t="shared" si="137"/>
        <v>1606042</v>
      </c>
      <c r="AO789" s="14">
        <f t="shared" si="138"/>
        <v>15</v>
      </c>
      <c r="AP789" s="14" t="str">
        <f t="shared" si="139"/>
        <v>神器7-6</v>
      </c>
      <c r="AQ789" s="14">
        <f t="shared" si="140"/>
        <v>7</v>
      </c>
      <c r="AR789" s="14" t="str">
        <f t="shared" si="141"/>
        <v>神器低级材料</v>
      </c>
      <c r="AS789" s="14">
        <f t="shared" si="142"/>
        <v>805</v>
      </c>
      <c r="AT789" s="14" t="str">
        <f t="shared" si="143"/>
        <v>金币</v>
      </c>
      <c r="AU789" s="14">
        <f t="shared" si="144"/>
        <v>3000</v>
      </c>
    </row>
    <row r="790" spans="37:47" ht="16.5" x14ac:dyDescent="0.2">
      <c r="AK790" s="64">
        <v>787</v>
      </c>
      <c r="AL790" s="14">
        <f t="shared" si="135"/>
        <v>40</v>
      </c>
      <c r="AM790" s="14">
        <f t="shared" si="136"/>
        <v>3</v>
      </c>
      <c r="AN790" s="14">
        <f t="shared" si="137"/>
        <v>1606042</v>
      </c>
      <c r="AO790" s="14">
        <f t="shared" si="138"/>
        <v>16</v>
      </c>
      <c r="AP790" s="14" t="str">
        <f t="shared" si="139"/>
        <v>神器7-6</v>
      </c>
      <c r="AQ790" s="14">
        <f t="shared" si="140"/>
        <v>10</v>
      </c>
      <c r="AR790" s="14" t="str">
        <f t="shared" si="141"/>
        <v>神器低级材料</v>
      </c>
      <c r="AS790" s="14">
        <f t="shared" si="142"/>
        <v>940</v>
      </c>
      <c r="AT790" s="14" t="str">
        <f t="shared" si="143"/>
        <v>金币</v>
      </c>
      <c r="AU790" s="14">
        <f t="shared" si="144"/>
        <v>2800</v>
      </c>
    </row>
    <row r="791" spans="37:47" ht="16.5" x14ac:dyDescent="0.2">
      <c r="AK791" s="64">
        <v>788</v>
      </c>
      <c r="AL791" s="14">
        <f t="shared" si="135"/>
        <v>40</v>
      </c>
      <c r="AM791" s="14">
        <f t="shared" si="136"/>
        <v>3</v>
      </c>
      <c r="AN791" s="14">
        <f t="shared" si="137"/>
        <v>1606042</v>
      </c>
      <c r="AO791" s="14">
        <f t="shared" si="138"/>
        <v>17</v>
      </c>
      <c r="AP791" s="14" t="str">
        <f t="shared" si="139"/>
        <v>神器7-6</v>
      </c>
      <c r="AQ791" s="14">
        <f t="shared" si="140"/>
        <v>10</v>
      </c>
      <c r="AR791" s="14" t="str">
        <f t="shared" si="141"/>
        <v>神器低级材料</v>
      </c>
      <c r="AS791" s="14">
        <f t="shared" si="142"/>
        <v>1075</v>
      </c>
      <c r="AT791" s="14" t="str">
        <f t="shared" si="143"/>
        <v>金币</v>
      </c>
      <c r="AU791" s="14">
        <f t="shared" si="144"/>
        <v>3100</v>
      </c>
    </row>
    <row r="792" spans="37:47" ht="16.5" x14ac:dyDescent="0.2">
      <c r="AK792" s="64">
        <v>789</v>
      </c>
      <c r="AL792" s="14">
        <f t="shared" si="135"/>
        <v>40</v>
      </c>
      <c r="AM792" s="14">
        <f t="shared" si="136"/>
        <v>3</v>
      </c>
      <c r="AN792" s="14">
        <f t="shared" si="137"/>
        <v>1606042</v>
      </c>
      <c r="AO792" s="14">
        <f t="shared" si="138"/>
        <v>18</v>
      </c>
      <c r="AP792" s="14" t="str">
        <f t="shared" si="139"/>
        <v>神器7-6</v>
      </c>
      <c r="AQ792" s="14">
        <f t="shared" si="140"/>
        <v>10</v>
      </c>
      <c r="AR792" s="14" t="str">
        <f t="shared" si="141"/>
        <v>神器低级材料</v>
      </c>
      <c r="AS792" s="14">
        <f t="shared" si="142"/>
        <v>1205</v>
      </c>
      <c r="AT792" s="14" t="str">
        <f t="shared" si="143"/>
        <v>金币</v>
      </c>
      <c r="AU792" s="14">
        <f t="shared" si="144"/>
        <v>3300</v>
      </c>
    </row>
    <row r="793" spans="37:47" ht="16.5" x14ac:dyDescent="0.2">
      <c r="AK793" s="64">
        <v>790</v>
      </c>
      <c r="AL793" s="14">
        <f t="shared" si="135"/>
        <v>40</v>
      </c>
      <c r="AM793" s="14">
        <f t="shared" si="136"/>
        <v>3</v>
      </c>
      <c r="AN793" s="14">
        <f t="shared" si="137"/>
        <v>1606042</v>
      </c>
      <c r="AO793" s="14">
        <f t="shared" si="138"/>
        <v>19</v>
      </c>
      <c r="AP793" s="14" t="str">
        <f t="shared" si="139"/>
        <v>神器7-6</v>
      </c>
      <c r="AQ793" s="14">
        <f t="shared" si="140"/>
        <v>15</v>
      </c>
      <c r="AR793" s="14" t="str">
        <f t="shared" si="141"/>
        <v>神器低级材料</v>
      </c>
      <c r="AS793" s="14">
        <f t="shared" si="142"/>
        <v>1340</v>
      </c>
      <c r="AT793" s="14" t="str">
        <f t="shared" si="143"/>
        <v>金币</v>
      </c>
      <c r="AU793" s="14">
        <f t="shared" si="144"/>
        <v>3600</v>
      </c>
    </row>
    <row r="794" spans="37:47" ht="16.5" x14ac:dyDescent="0.2">
      <c r="AK794" s="64">
        <v>791</v>
      </c>
      <c r="AL794" s="14">
        <f t="shared" si="135"/>
        <v>40</v>
      </c>
      <c r="AM794" s="14">
        <f t="shared" si="136"/>
        <v>3</v>
      </c>
      <c r="AN794" s="14">
        <f t="shared" si="137"/>
        <v>1606042</v>
      </c>
      <c r="AO794" s="14">
        <f t="shared" si="138"/>
        <v>20</v>
      </c>
      <c r="AP794" s="14" t="str">
        <f t="shared" si="139"/>
        <v>神器7-6</v>
      </c>
      <c r="AQ794" s="14">
        <f t="shared" si="140"/>
        <v>15</v>
      </c>
      <c r="AR794" s="14" t="str">
        <f t="shared" si="141"/>
        <v>神器低级材料</v>
      </c>
      <c r="AS794" s="14">
        <f t="shared" si="142"/>
        <v>1475</v>
      </c>
      <c r="AT794" s="14" t="str">
        <f t="shared" si="143"/>
        <v>金币</v>
      </c>
      <c r="AU794" s="14">
        <f t="shared" si="144"/>
        <v>4100</v>
      </c>
    </row>
    <row r="795" spans="37:47" ht="16.5" x14ac:dyDescent="0.2">
      <c r="AK795" s="64">
        <v>792</v>
      </c>
      <c r="AL795" s="14">
        <f t="shared" si="135"/>
        <v>40</v>
      </c>
      <c r="AM795" s="14">
        <f t="shared" si="136"/>
        <v>3</v>
      </c>
      <c r="AN795" s="14">
        <f t="shared" si="137"/>
        <v>1606042</v>
      </c>
      <c r="AO795" s="14">
        <f t="shared" si="138"/>
        <v>21</v>
      </c>
      <c r="AP795" s="14" t="str">
        <f t="shared" si="139"/>
        <v>神器7-6</v>
      </c>
      <c r="AQ795" s="14">
        <f t="shared" si="140"/>
        <v>15</v>
      </c>
      <c r="AR795" s="14" t="str">
        <f t="shared" si="141"/>
        <v>神器低级材料</v>
      </c>
      <c r="AS795" s="14">
        <f t="shared" si="142"/>
        <v>1610</v>
      </c>
      <c r="AT795" s="14" t="str">
        <f t="shared" si="143"/>
        <v>金币</v>
      </c>
      <c r="AU795" s="14">
        <f t="shared" si="144"/>
        <v>5200</v>
      </c>
    </row>
    <row r="796" spans="37:47" ht="16.5" x14ac:dyDescent="0.2">
      <c r="AK796" s="64">
        <v>793</v>
      </c>
      <c r="AL796" s="14">
        <f t="shared" si="135"/>
        <v>41</v>
      </c>
      <c r="AM796" s="14">
        <f t="shared" si="136"/>
        <v>4</v>
      </c>
      <c r="AN796" s="14">
        <f t="shared" si="137"/>
        <v>1606043</v>
      </c>
      <c r="AO796" s="14">
        <f t="shared" si="138"/>
        <v>1</v>
      </c>
      <c r="AP796" s="14" t="str">
        <f t="shared" si="139"/>
        <v>神器7-7</v>
      </c>
      <c r="AQ796" s="14">
        <f t="shared" si="140"/>
        <v>1</v>
      </c>
      <c r="AR796" s="14" t="str">
        <f t="shared" si="141"/>
        <v/>
      </c>
      <c r="AS796" s="14" t="str">
        <f t="shared" si="142"/>
        <v/>
      </c>
      <c r="AT796" s="14" t="str">
        <f t="shared" si="143"/>
        <v/>
      </c>
      <c r="AU796" s="14" t="str">
        <f t="shared" si="144"/>
        <v/>
      </c>
    </row>
    <row r="797" spans="37:47" ht="16.5" x14ac:dyDescent="0.2">
      <c r="AK797" s="64">
        <v>794</v>
      </c>
      <c r="AL797" s="14">
        <f t="shared" si="135"/>
        <v>41</v>
      </c>
      <c r="AM797" s="14">
        <f t="shared" si="136"/>
        <v>4</v>
      </c>
      <c r="AN797" s="14">
        <f t="shared" si="137"/>
        <v>1606043</v>
      </c>
      <c r="AO797" s="14">
        <f t="shared" si="138"/>
        <v>2</v>
      </c>
      <c r="AP797" s="14" t="str">
        <f t="shared" si="139"/>
        <v>神器7-7</v>
      </c>
      <c r="AQ797" s="14">
        <f t="shared" si="140"/>
        <v>1</v>
      </c>
      <c r="AR797" s="14" t="str">
        <f t="shared" si="141"/>
        <v>神器低级材料</v>
      </c>
      <c r="AS797" s="14">
        <f t="shared" si="142"/>
        <v>45</v>
      </c>
      <c r="AT797" s="14" t="str">
        <f t="shared" si="143"/>
        <v>金币</v>
      </c>
      <c r="AU797" s="14">
        <f t="shared" si="144"/>
        <v>1275</v>
      </c>
    </row>
    <row r="798" spans="37:47" ht="16.5" x14ac:dyDescent="0.2">
      <c r="AK798" s="64">
        <v>795</v>
      </c>
      <c r="AL798" s="14">
        <f t="shared" si="135"/>
        <v>41</v>
      </c>
      <c r="AM798" s="14">
        <f t="shared" si="136"/>
        <v>4</v>
      </c>
      <c r="AN798" s="14">
        <f t="shared" si="137"/>
        <v>1606043</v>
      </c>
      <c r="AO798" s="14">
        <f t="shared" si="138"/>
        <v>3</v>
      </c>
      <c r="AP798" s="14" t="str">
        <f t="shared" si="139"/>
        <v>神器7-7</v>
      </c>
      <c r="AQ798" s="14">
        <f t="shared" si="140"/>
        <v>1</v>
      </c>
      <c r="AR798" s="14" t="str">
        <f t="shared" si="141"/>
        <v>神器低级材料</v>
      </c>
      <c r="AS798" s="14">
        <f t="shared" si="142"/>
        <v>255</v>
      </c>
      <c r="AT798" s="14" t="str">
        <f t="shared" si="143"/>
        <v>金币</v>
      </c>
      <c r="AU798" s="14">
        <f t="shared" si="144"/>
        <v>1700</v>
      </c>
    </row>
    <row r="799" spans="37:47" ht="16.5" x14ac:dyDescent="0.2">
      <c r="AK799" s="64">
        <v>796</v>
      </c>
      <c r="AL799" s="14">
        <f t="shared" si="135"/>
        <v>41</v>
      </c>
      <c r="AM799" s="14">
        <f t="shared" si="136"/>
        <v>4</v>
      </c>
      <c r="AN799" s="14">
        <f t="shared" si="137"/>
        <v>1606043</v>
      </c>
      <c r="AO799" s="14">
        <f t="shared" si="138"/>
        <v>4</v>
      </c>
      <c r="AP799" s="14" t="str">
        <f t="shared" si="139"/>
        <v>神器7-7</v>
      </c>
      <c r="AQ799" s="14">
        <f t="shared" si="140"/>
        <v>2</v>
      </c>
      <c r="AR799" s="14" t="str">
        <f t="shared" si="141"/>
        <v>神器低级材料</v>
      </c>
      <c r="AS799" s="14">
        <f t="shared" si="142"/>
        <v>400</v>
      </c>
      <c r="AT799" s="14" t="str">
        <f t="shared" si="143"/>
        <v>金币</v>
      </c>
      <c r="AU799" s="14">
        <f t="shared" si="144"/>
        <v>2130</v>
      </c>
    </row>
    <row r="800" spans="37:47" ht="16.5" x14ac:dyDescent="0.2">
      <c r="AK800" s="64">
        <v>797</v>
      </c>
      <c r="AL800" s="14">
        <f t="shared" si="135"/>
        <v>41</v>
      </c>
      <c r="AM800" s="14">
        <f t="shared" si="136"/>
        <v>4</v>
      </c>
      <c r="AN800" s="14">
        <f t="shared" si="137"/>
        <v>1606043</v>
      </c>
      <c r="AO800" s="14">
        <f t="shared" si="138"/>
        <v>5</v>
      </c>
      <c r="AP800" s="14" t="str">
        <f t="shared" si="139"/>
        <v>神器7-7</v>
      </c>
      <c r="AQ800" s="14">
        <f t="shared" si="140"/>
        <v>2</v>
      </c>
      <c r="AR800" s="14" t="str">
        <f t="shared" si="141"/>
        <v>神器低级材料</v>
      </c>
      <c r="AS800" s="14">
        <f t="shared" si="142"/>
        <v>395</v>
      </c>
      <c r="AT800" s="14" t="str">
        <f t="shared" si="143"/>
        <v>金币</v>
      </c>
      <c r="AU800" s="14">
        <f t="shared" si="144"/>
        <v>2550</v>
      </c>
    </row>
    <row r="801" spans="37:47" ht="16.5" x14ac:dyDescent="0.2">
      <c r="AK801" s="64">
        <v>798</v>
      </c>
      <c r="AL801" s="14">
        <f t="shared" si="135"/>
        <v>41</v>
      </c>
      <c r="AM801" s="14">
        <f t="shared" si="136"/>
        <v>4</v>
      </c>
      <c r="AN801" s="14">
        <f t="shared" si="137"/>
        <v>1606043</v>
      </c>
      <c r="AO801" s="14">
        <f t="shared" si="138"/>
        <v>6</v>
      </c>
      <c r="AP801" s="14" t="str">
        <f t="shared" si="139"/>
        <v>神器7-7</v>
      </c>
      <c r="AQ801" s="14">
        <f t="shared" si="140"/>
        <v>2</v>
      </c>
      <c r="AR801" s="14" t="str">
        <f t="shared" si="141"/>
        <v>神器低级材料</v>
      </c>
      <c r="AS801" s="14">
        <f t="shared" si="142"/>
        <v>555</v>
      </c>
      <c r="AT801" s="14" t="str">
        <f t="shared" si="143"/>
        <v>金币</v>
      </c>
      <c r="AU801" s="14">
        <f t="shared" si="144"/>
        <v>3480</v>
      </c>
    </row>
    <row r="802" spans="37:47" ht="16.5" x14ac:dyDescent="0.2">
      <c r="AK802" s="64">
        <v>799</v>
      </c>
      <c r="AL802" s="14">
        <f t="shared" si="135"/>
        <v>41</v>
      </c>
      <c r="AM802" s="14">
        <f t="shared" si="136"/>
        <v>4</v>
      </c>
      <c r="AN802" s="14">
        <f t="shared" si="137"/>
        <v>1606043</v>
      </c>
      <c r="AO802" s="14">
        <f t="shared" si="138"/>
        <v>7</v>
      </c>
      <c r="AP802" s="14" t="str">
        <f t="shared" si="139"/>
        <v>神器7-7</v>
      </c>
      <c r="AQ802" s="14">
        <f t="shared" si="140"/>
        <v>3</v>
      </c>
      <c r="AR802" s="14" t="str">
        <f t="shared" si="141"/>
        <v>神器低级材料</v>
      </c>
      <c r="AS802" s="14">
        <f t="shared" si="142"/>
        <v>610</v>
      </c>
      <c r="AT802" s="14" t="str">
        <f t="shared" si="143"/>
        <v>金币</v>
      </c>
      <c r="AU802" s="14">
        <f t="shared" si="144"/>
        <v>3960</v>
      </c>
    </row>
    <row r="803" spans="37:47" ht="16.5" x14ac:dyDescent="0.2">
      <c r="AK803" s="64">
        <v>800</v>
      </c>
      <c r="AL803" s="14">
        <f t="shared" si="135"/>
        <v>41</v>
      </c>
      <c r="AM803" s="14">
        <f t="shared" si="136"/>
        <v>4</v>
      </c>
      <c r="AN803" s="14">
        <f t="shared" si="137"/>
        <v>1606043</v>
      </c>
      <c r="AO803" s="14">
        <f t="shared" si="138"/>
        <v>8</v>
      </c>
      <c r="AP803" s="14" t="str">
        <f t="shared" si="139"/>
        <v>神器7-7</v>
      </c>
      <c r="AQ803" s="14">
        <f t="shared" si="140"/>
        <v>3</v>
      </c>
      <c r="AR803" s="14" t="str">
        <f t="shared" si="141"/>
        <v>神器低级材料</v>
      </c>
      <c r="AS803" s="14">
        <f t="shared" si="142"/>
        <v>685</v>
      </c>
      <c r="AT803" s="14" t="str">
        <f t="shared" si="143"/>
        <v>金币</v>
      </c>
      <c r="AU803" s="14">
        <f t="shared" si="144"/>
        <v>4460</v>
      </c>
    </row>
    <row r="804" spans="37:47" ht="16.5" x14ac:dyDescent="0.2">
      <c r="AK804" s="64">
        <v>801</v>
      </c>
      <c r="AL804" s="14">
        <f t="shared" si="135"/>
        <v>41</v>
      </c>
      <c r="AM804" s="14">
        <f t="shared" si="136"/>
        <v>4</v>
      </c>
      <c r="AN804" s="14">
        <f t="shared" si="137"/>
        <v>1606043</v>
      </c>
      <c r="AO804" s="14">
        <f t="shared" si="138"/>
        <v>9</v>
      </c>
      <c r="AP804" s="14" t="str">
        <f t="shared" si="139"/>
        <v>神器7-7</v>
      </c>
      <c r="AQ804" s="14">
        <f t="shared" si="140"/>
        <v>3</v>
      </c>
      <c r="AR804" s="14" t="str">
        <f t="shared" si="141"/>
        <v>神器低级材料</v>
      </c>
      <c r="AS804" s="14">
        <f t="shared" si="142"/>
        <v>805</v>
      </c>
      <c r="AT804" s="14" t="str">
        <f t="shared" si="143"/>
        <v>金币</v>
      </c>
      <c r="AU804" s="14">
        <f t="shared" si="144"/>
        <v>4960</v>
      </c>
    </row>
    <row r="805" spans="37:47" ht="16.5" x14ac:dyDescent="0.2">
      <c r="AK805" s="64">
        <v>802</v>
      </c>
      <c r="AL805" s="14">
        <f t="shared" si="135"/>
        <v>41</v>
      </c>
      <c r="AM805" s="14">
        <f t="shared" si="136"/>
        <v>4</v>
      </c>
      <c r="AN805" s="14">
        <f t="shared" si="137"/>
        <v>1606043</v>
      </c>
      <c r="AO805" s="14">
        <f t="shared" si="138"/>
        <v>10</v>
      </c>
      <c r="AP805" s="14" t="str">
        <f t="shared" si="139"/>
        <v>神器7-7</v>
      </c>
      <c r="AQ805" s="14">
        <f t="shared" si="140"/>
        <v>5</v>
      </c>
      <c r="AR805" s="14" t="str">
        <f t="shared" si="141"/>
        <v>神器低级材料</v>
      </c>
      <c r="AS805" s="14">
        <f t="shared" si="142"/>
        <v>1045</v>
      </c>
      <c r="AT805" s="14" t="str">
        <f t="shared" si="143"/>
        <v>金币</v>
      </c>
      <c r="AU805" s="14">
        <f t="shared" si="144"/>
        <v>5950</v>
      </c>
    </row>
    <row r="806" spans="37:47" ht="16.5" x14ac:dyDescent="0.2">
      <c r="AK806" s="64">
        <v>803</v>
      </c>
      <c r="AL806" s="14">
        <f t="shared" si="135"/>
        <v>41</v>
      </c>
      <c r="AM806" s="14">
        <f t="shared" si="136"/>
        <v>4</v>
      </c>
      <c r="AN806" s="14">
        <f t="shared" si="137"/>
        <v>1606043</v>
      </c>
      <c r="AO806" s="14">
        <f t="shared" si="138"/>
        <v>11</v>
      </c>
      <c r="AP806" s="14" t="str">
        <f t="shared" si="139"/>
        <v>神器7-7</v>
      </c>
      <c r="AQ806" s="14">
        <f t="shared" si="140"/>
        <v>5</v>
      </c>
      <c r="AR806" s="14" t="str">
        <f t="shared" si="141"/>
        <v>神器低级材料</v>
      </c>
      <c r="AS806" s="14">
        <f t="shared" si="142"/>
        <v>1225</v>
      </c>
      <c r="AT806" s="14" t="str">
        <f t="shared" si="143"/>
        <v>金币</v>
      </c>
      <c r="AU806" s="14">
        <f t="shared" si="144"/>
        <v>3950</v>
      </c>
    </row>
    <row r="807" spans="37:47" ht="16.5" x14ac:dyDescent="0.2">
      <c r="AK807" s="64">
        <v>804</v>
      </c>
      <c r="AL807" s="14">
        <f t="shared" si="135"/>
        <v>41</v>
      </c>
      <c r="AM807" s="14">
        <f t="shared" si="136"/>
        <v>4</v>
      </c>
      <c r="AN807" s="14">
        <f t="shared" si="137"/>
        <v>1606043</v>
      </c>
      <c r="AO807" s="14">
        <f t="shared" si="138"/>
        <v>12</v>
      </c>
      <c r="AP807" s="14" t="str">
        <f t="shared" si="139"/>
        <v>神器7-7</v>
      </c>
      <c r="AQ807" s="14">
        <f t="shared" si="140"/>
        <v>6</v>
      </c>
      <c r="AR807" s="14" t="str">
        <f t="shared" si="141"/>
        <v>神器低级材料</v>
      </c>
      <c r="AS807" s="14">
        <f t="shared" si="142"/>
        <v>1420</v>
      </c>
      <c r="AT807" s="14" t="str">
        <f t="shared" si="143"/>
        <v>金币</v>
      </c>
      <c r="AU807" s="14">
        <f t="shared" si="144"/>
        <v>4600</v>
      </c>
    </row>
    <row r="808" spans="37:47" ht="16.5" x14ac:dyDescent="0.2">
      <c r="AK808" s="64">
        <v>805</v>
      </c>
      <c r="AL808" s="14">
        <f t="shared" si="135"/>
        <v>41</v>
      </c>
      <c r="AM808" s="14">
        <f t="shared" si="136"/>
        <v>4</v>
      </c>
      <c r="AN808" s="14">
        <f t="shared" si="137"/>
        <v>1606043</v>
      </c>
      <c r="AO808" s="14">
        <f t="shared" si="138"/>
        <v>13</v>
      </c>
      <c r="AP808" s="14" t="str">
        <f t="shared" si="139"/>
        <v>神器7-7</v>
      </c>
      <c r="AQ808" s="14">
        <f t="shared" si="140"/>
        <v>7</v>
      </c>
      <c r="AR808" s="14" t="str">
        <f t="shared" si="141"/>
        <v>神器低级材料</v>
      </c>
      <c r="AS808" s="14">
        <f t="shared" si="142"/>
        <v>1265</v>
      </c>
      <c r="AT808" s="14" t="str">
        <f t="shared" si="143"/>
        <v>金币</v>
      </c>
      <c r="AU808" s="14">
        <f t="shared" si="144"/>
        <v>5250</v>
      </c>
    </row>
    <row r="809" spans="37:47" ht="16.5" x14ac:dyDescent="0.2">
      <c r="AK809" s="64">
        <v>806</v>
      </c>
      <c r="AL809" s="14">
        <f t="shared" si="135"/>
        <v>41</v>
      </c>
      <c r="AM809" s="14">
        <f t="shared" si="136"/>
        <v>4</v>
      </c>
      <c r="AN809" s="14">
        <f t="shared" si="137"/>
        <v>1606043</v>
      </c>
      <c r="AO809" s="14">
        <f t="shared" si="138"/>
        <v>14</v>
      </c>
      <c r="AP809" s="14" t="str">
        <f t="shared" si="139"/>
        <v>神器7-7</v>
      </c>
      <c r="AQ809" s="14">
        <f t="shared" si="140"/>
        <v>7</v>
      </c>
      <c r="AR809" s="14" t="str">
        <f t="shared" si="141"/>
        <v>神器低级材料</v>
      </c>
      <c r="AS809" s="14">
        <f t="shared" si="142"/>
        <v>1440</v>
      </c>
      <c r="AT809" s="14" t="str">
        <f t="shared" si="143"/>
        <v>金币</v>
      </c>
      <c r="AU809" s="14">
        <f t="shared" si="144"/>
        <v>5900</v>
      </c>
    </row>
    <row r="810" spans="37:47" ht="16.5" x14ac:dyDescent="0.2">
      <c r="AK810" s="64">
        <v>807</v>
      </c>
      <c r="AL810" s="14">
        <f t="shared" si="135"/>
        <v>41</v>
      </c>
      <c r="AM810" s="14">
        <f t="shared" si="136"/>
        <v>4</v>
      </c>
      <c r="AN810" s="14">
        <f t="shared" si="137"/>
        <v>1606043</v>
      </c>
      <c r="AO810" s="14">
        <f t="shared" si="138"/>
        <v>15</v>
      </c>
      <c r="AP810" s="14" t="str">
        <f t="shared" si="139"/>
        <v>神器7-7</v>
      </c>
      <c r="AQ810" s="14">
        <f t="shared" si="140"/>
        <v>7</v>
      </c>
      <c r="AR810" s="14" t="str">
        <f t="shared" si="141"/>
        <v>神器低级材料</v>
      </c>
      <c r="AS810" s="14">
        <f t="shared" si="142"/>
        <v>1725</v>
      </c>
      <c r="AT810" s="14" t="str">
        <f t="shared" si="143"/>
        <v>金币</v>
      </c>
      <c r="AU810" s="14">
        <f t="shared" si="144"/>
        <v>6600</v>
      </c>
    </row>
    <row r="811" spans="37:47" ht="16.5" x14ac:dyDescent="0.2">
      <c r="AK811" s="64">
        <v>808</v>
      </c>
      <c r="AL811" s="14">
        <f t="shared" si="135"/>
        <v>41</v>
      </c>
      <c r="AM811" s="14">
        <f t="shared" si="136"/>
        <v>4</v>
      </c>
      <c r="AN811" s="14">
        <f t="shared" si="137"/>
        <v>1606043</v>
      </c>
      <c r="AO811" s="14">
        <f t="shared" si="138"/>
        <v>16</v>
      </c>
      <c r="AP811" s="14" t="str">
        <f t="shared" si="139"/>
        <v>神器7-7</v>
      </c>
      <c r="AQ811" s="14">
        <f t="shared" si="140"/>
        <v>10</v>
      </c>
      <c r="AR811" s="14" t="str">
        <f t="shared" si="141"/>
        <v>神器低级材料</v>
      </c>
      <c r="AS811" s="14">
        <f t="shared" si="142"/>
        <v>2015</v>
      </c>
      <c r="AT811" s="14" t="str">
        <f t="shared" si="143"/>
        <v>金币</v>
      </c>
      <c r="AU811" s="14">
        <f t="shared" si="144"/>
        <v>6100</v>
      </c>
    </row>
    <row r="812" spans="37:47" ht="16.5" x14ac:dyDescent="0.2">
      <c r="AK812" s="64">
        <v>809</v>
      </c>
      <c r="AL812" s="14">
        <f t="shared" si="135"/>
        <v>41</v>
      </c>
      <c r="AM812" s="14">
        <f t="shared" si="136"/>
        <v>4</v>
      </c>
      <c r="AN812" s="14">
        <f t="shared" si="137"/>
        <v>1606043</v>
      </c>
      <c r="AO812" s="14">
        <f t="shared" si="138"/>
        <v>17</v>
      </c>
      <c r="AP812" s="14" t="str">
        <f t="shared" si="139"/>
        <v>神器7-7</v>
      </c>
      <c r="AQ812" s="14">
        <f t="shared" si="140"/>
        <v>10</v>
      </c>
      <c r="AR812" s="14" t="str">
        <f t="shared" si="141"/>
        <v>神器低级材料</v>
      </c>
      <c r="AS812" s="14">
        <f t="shared" si="142"/>
        <v>2300</v>
      </c>
      <c r="AT812" s="14" t="str">
        <f t="shared" si="143"/>
        <v>金币</v>
      </c>
      <c r="AU812" s="14">
        <f t="shared" si="144"/>
        <v>6600</v>
      </c>
    </row>
    <row r="813" spans="37:47" ht="16.5" x14ac:dyDescent="0.2">
      <c r="AK813" s="64">
        <v>810</v>
      </c>
      <c r="AL813" s="14">
        <f t="shared" si="135"/>
        <v>41</v>
      </c>
      <c r="AM813" s="14">
        <f t="shared" si="136"/>
        <v>4</v>
      </c>
      <c r="AN813" s="14">
        <f t="shared" si="137"/>
        <v>1606043</v>
      </c>
      <c r="AO813" s="14">
        <f t="shared" si="138"/>
        <v>18</v>
      </c>
      <c r="AP813" s="14" t="str">
        <f t="shared" si="139"/>
        <v>神器7-7</v>
      </c>
      <c r="AQ813" s="14">
        <f t="shared" si="140"/>
        <v>10</v>
      </c>
      <c r="AR813" s="14" t="str">
        <f t="shared" si="141"/>
        <v>神器低级材料</v>
      </c>
      <c r="AS813" s="14">
        <f t="shared" si="142"/>
        <v>2590</v>
      </c>
      <c r="AT813" s="14" t="str">
        <f t="shared" si="143"/>
        <v>金币</v>
      </c>
      <c r="AU813" s="14">
        <f t="shared" si="144"/>
        <v>7200</v>
      </c>
    </row>
    <row r="814" spans="37:47" ht="16.5" x14ac:dyDescent="0.2">
      <c r="AK814" s="64">
        <v>811</v>
      </c>
      <c r="AL814" s="14">
        <f t="shared" si="135"/>
        <v>41</v>
      </c>
      <c r="AM814" s="14">
        <f t="shared" si="136"/>
        <v>4</v>
      </c>
      <c r="AN814" s="14">
        <f t="shared" si="137"/>
        <v>1606043</v>
      </c>
      <c r="AO814" s="14">
        <f t="shared" si="138"/>
        <v>19</v>
      </c>
      <c r="AP814" s="14" t="str">
        <f t="shared" si="139"/>
        <v>神器7-7</v>
      </c>
      <c r="AQ814" s="14">
        <f t="shared" si="140"/>
        <v>15</v>
      </c>
      <c r="AR814" s="14" t="str">
        <f t="shared" si="141"/>
        <v>神器低级材料</v>
      </c>
      <c r="AS814" s="14">
        <f t="shared" si="142"/>
        <v>2880</v>
      </c>
      <c r="AT814" s="14" t="str">
        <f t="shared" si="143"/>
        <v>金币</v>
      </c>
      <c r="AU814" s="14">
        <f t="shared" si="144"/>
        <v>7800</v>
      </c>
    </row>
    <row r="815" spans="37:47" ht="16.5" x14ac:dyDescent="0.2">
      <c r="AK815" s="64">
        <v>812</v>
      </c>
      <c r="AL815" s="14">
        <f t="shared" si="135"/>
        <v>41</v>
      </c>
      <c r="AM815" s="14">
        <f t="shared" si="136"/>
        <v>4</v>
      </c>
      <c r="AN815" s="14">
        <f t="shared" si="137"/>
        <v>1606043</v>
      </c>
      <c r="AO815" s="14">
        <f t="shared" si="138"/>
        <v>20</v>
      </c>
      <c r="AP815" s="14" t="str">
        <f t="shared" si="139"/>
        <v>神器7-7</v>
      </c>
      <c r="AQ815" s="14">
        <f t="shared" si="140"/>
        <v>15</v>
      </c>
      <c r="AR815" s="14" t="str">
        <f t="shared" si="141"/>
        <v>神器低级材料</v>
      </c>
      <c r="AS815" s="14">
        <f t="shared" si="142"/>
        <v>3165</v>
      </c>
      <c r="AT815" s="14" t="str">
        <f t="shared" si="143"/>
        <v>金币</v>
      </c>
      <c r="AU815" s="14">
        <f t="shared" si="144"/>
        <v>8900</v>
      </c>
    </row>
    <row r="816" spans="37:47" ht="16.5" x14ac:dyDescent="0.2">
      <c r="AK816" s="64">
        <v>813</v>
      </c>
      <c r="AL816" s="14">
        <f t="shared" si="135"/>
        <v>41</v>
      </c>
      <c r="AM816" s="14">
        <f t="shared" si="136"/>
        <v>4</v>
      </c>
      <c r="AN816" s="14">
        <f t="shared" si="137"/>
        <v>1606043</v>
      </c>
      <c r="AO816" s="14">
        <f t="shared" si="138"/>
        <v>21</v>
      </c>
      <c r="AP816" s="14" t="str">
        <f t="shared" si="139"/>
        <v>神器7-7</v>
      </c>
      <c r="AQ816" s="14">
        <f t="shared" si="140"/>
        <v>15</v>
      </c>
      <c r="AR816" s="14" t="str">
        <f t="shared" si="141"/>
        <v>神器低级材料</v>
      </c>
      <c r="AS816" s="14">
        <f t="shared" si="142"/>
        <v>3455</v>
      </c>
      <c r="AT816" s="14" t="str">
        <f t="shared" si="143"/>
        <v>金币</v>
      </c>
      <c r="AU816" s="14">
        <f t="shared" si="144"/>
        <v>11100</v>
      </c>
    </row>
    <row r="817" spans="37:47" ht="16.5" x14ac:dyDescent="0.2">
      <c r="AK817" s="64">
        <v>814</v>
      </c>
      <c r="AL817" s="14">
        <f t="shared" si="135"/>
        <v>42</v>
      </c>
      <c r="AM817" s="14">
        <f t="shared" si="136"/>
        <v>4</v>
      </c>
      <c r="AN817" s="14">
        <f t="shared" si="137"/>
        <v>1606044</v>
      </c>
      <c r="AO817" s="14">
        <f t="shared" si="138"/>
        <v>1</v>
      </c>
      <c r="AP817" s="14" t="str">
        <f t="shared" si="139"/>
        <v>神器7-8</v>
      </c>
      <c r="AQ817" s="14">
        <f t="shared" si="140"/>
        <v>1</v>
      </c>
      <c r="AR817" s="14" t="str">
        <f t="shared" si="141"/>
        <v/>
      </c>
      <c r="AS817" s="14" t="str">
        <f t="shared" si="142"/>
        <v/>
      </c>
      <c r="AT817" s="14" t="str">
        <f t="shared" si="143"/>
        <v/>
      </c>
      <c r="AU817" s="14" t="str">
        <f t="shared" si="144"/>
        <v/>
      </c>
    </row>
    <row r="818" spans="37:47" ht="16.5" x14ac:dyDescent="0.2">
      <c r="AK818" s="64">
        <v>815</v>
      </c>
      <c r="AL818" s="14">
        <f t="shared" si="135"/>
        <v>42</v>
      </c>
      <c r="AM818" s="14">
        <f t="shared" si="136"/>
        <v>4</v>
      </c>
      <c r="AN818" s="14">
        <f t="shared" si="137"/>
        <v>1606044</v>
      </c>
      <c r="AO818" s="14">
        <f t="shared" si="138"/>
        <v>2</v>
      </c>
      <c r="AP818" s="14" t="str">
        <f t="shared" si="139"/>
        <v>神器7-8</v>
      </c>
      <c r="AQ818" s="14">
        <f t="shared" si="140"/>
        <v>1</v>
      </c>
      <c r="AR818" s="14" t="str">
        <f t="shared" si="141"/>
        <v>神器低级材料</v>
      </c>
      <c r="AS818" s="14">
        <f t="shared" si="142"/>
        <v>45</v>
      </c>
      <c r="AT818" s="14" t="str">
        <f t="shared" si="143"/>
        <v>金币</v>
      </c>
      <c r="AU818" s="14">
        <f t="shared" si="144"/>
        <v>1275</v>
      </c>
    </row>
    <row r="819" spans="37:47" ht="16.5" x14ac:dyDescent="0.2">
      <c r="AK819" s="64">
        <v>816</v>
      </c>
      <c r="AL819" s="14">
        <f t="shared" si="135"/>
        <v>42</v>
      </c>
      <c r="AM819" s="14">
        <f t="shared" si="136"/>
        <v>4</v>
      </c>
      <c r="AN819" s="14">
        <f t="shared" si="137"/>
        <v>1606044</v>
      </c>
      <c r="AO819" s="14">
        <f t="shared" si="138"/>
        <v>3</v>
      </c>
      <c r="AP819" s="14" t="str">
        <f t="shared" si="139"/>
        <v>神器7-8</v>
      </c>
      <c r="AQ819" s="14">
        <f t="shared" si="140"/>
        <v>1</v>
      </c>
      <c r="AR819" s="14" t="str">
        <f t="shared" si="141"/>
        <v>神器低级材料</v>
      </c>
      <c r="AS819" s="14">
        <f t="shared" si="142"/>
        <v>255</v>
      </c>
      <c r="AT819" s="14" t="str">
        <f t="shared" si="143"/>
        <v>金币</v>
      </c>
      <c r="AU819" s="14">
        <f t="shared" si="144"/>
        <v>1700</v>
      </c>
    </row>
    <row r="820" spans="37:47" ht="16.5" x14ac:dyDescent="0.2">
      <c r="AK820" s="64">
        <v>817</v>
      </c>
      <c r="AL820" s="14">
        <f t="shared" si="135"/>
        <v>42</v>
      </c>
      <c r="AM820" s="14">
        <f t="shared" si="136"/>
        <v>4</v>
      </c>
      <c r="AN820" s="14">
        <f t="shared" si="137"/>
        <v>1606044</v>
      </c>
      <c r="AO820" s="14">
        <f t="shared" si="138"/>
        <v>4</v>
      </c>
      <c r="AP820" s="14" t="str">
        <f t="shared" si="139"/>
        <v>神器7-8</v>
      </c>
      <c r="AQ820" s="14">
        <f t="shared" si="140"/>
        <v>2</v>
      </c>
      <c r="AR820" s="14" t="str">
        <f t="shared" si="141"/>
        <v>神器低级材料</v>
      </c>
      <c r="AS820" s="14">
        <f t="shared" si="142"/>
        <v>400</v>
      </c>
      <c r="AT820" s="14" t="str">
        <f t="shared" si="143"/>
        <v>金币</v>
      </c>
      <c r="AU820" s="14">
        <f t="shared" si="144"/>
        <v>2130</v>
      </c>
    </row>
    <row r="821" spans="37:47" ht="16.5" x14ac:dyDescent="0.2">
      <c r="AK821" s="64">
        <v>818</v>
      </c>
      <c r="AL821" s="14">
        <f t="shared" si="135"/>
        <v>42</v>
      </c>
      <c r="AM821" s="14">
        <f t="shared" si="136"/>
        <v>4</v>
      </c>
      <c r="AN821" s="14">
        <f t="shared" si="137"/>
        <v>1606044</v>
      </c>
      <c r="AO821" s="14">
        <f t="shared" si="138"/>
        <v>5</v>
      </c>
      <c r="AP821" s="14" t="str">
        <f t="shared" si="139"/>
        <v>神器7-8</v>
      </c>
      <c r="AQ821" s="14">
        <f t="shared" si="140"/>
        <v>2</v>
      </c>
      <c r="AR821" s="14" t="str">
        <f t="shared" si="141"/>
        <v>神器低级材料</v>
      </c>
      <c r="AS821" s="14">
        <f t="shared" si="142"/>
        <v>395</v>
      </c>
      <c r="AT821" s="14" t="str">
        <f t="shared" si="143"/>
        <v>金币</v>
      </c>
      <c r="AU821" s="14">
        <f t="shared" si="144"/>
        <v>2550</v>
      </c>
    </row>
    <row r="822" spans="37:47" ht="16.5" x14ac:dyDescent="0.2">
      <c r="AK822" s="64">
        <v>819</v>
      </c>
      <c r="AL822" s="14">
        <f t="shared" si="135"/>
        <v>42</v>
      </c>
      <c r="AM822" s="14">
        <f t="shared" si="136"/>
        <v>4</v>
      </c>
      <c r="AN822" s="14">
        <f t="shared" si="137"/>
        <v>1606044</v>
      </c>
      <c r="AO822" s="14">
        <f t="shared" si="138"/>
        <v>6</v>
      </c>
      <c r="AP822" s="14" t="str">
        <f t="shared" si="139"/>
        <v>神器7-8</v>
      </c>
      <c r="AQ822" s="14">
        <f t="shared" si="140"/>
        <v>2</v>
      </c>
      <c r="AR822" s="14" t="str">
        <f t="shared" si="141"/>
        <v>神器低级材料</v>
      </c>
      <c r="AS822" s="14">
        <f t="shared" si="142"/>
        <v>555</v>
      </c>
      <c r="AT822" s="14" t="str">
        <f t="shared" si="143"/>
        <v>金币</v>
      </c>
      <c r="AU822" s="14">
        <f t="shared" si="144"/>
        <v>3480</v>
      </c>
    </row>
    <row r="823" spans="37:47" ht="16.5" x14ac:dyDescent="0.2">
      <c r="AK823" s="64">
        <v>820</v>
      </c>
      <c r="AL823" s="14">
        <f t="shared" si="135"/>
        <v>42</v>
      </c>
      <c r="AM823" s="14">
        <f t="shared" si="136"/>
        <v>4</v>
      </c>
      <c r="AN823" s="14">
        <f t="shared" si="137"/>
        <v>1606044</v>
      </c>
      <c r="AO823" s="14">
        <f t="shared" si="138"/>
        <v>7</v>
      </c>
      <c r="AP823" s="14" t="str">
        <f t="shared" si="139"/>
        <v>神器7-8</v>
      </c>
      <c r="AQ823" s="14">
        <f t="shared" si="140"/>
        <v>3</v>
      </c>
      <c r="AR823" s="14" t="str">
        <f t="shared" si="141"/>
        <v>神器低级材料</v>
      </c>
      <c r="AS823" s="14">
        <f t="shared" si="142"/>
        <v>610</v>
      </c>
      <c r="AT823" s="14" t="str">
        <f t="shared" si="143"/>
        <v>金币</v>
      </c>
      <c r="AU823" s="14">
        <f t="shared" si="144"/>
        <v>3960</v>
      </c>
    </row>
    <row r="824" spans="37:47" ht="16.5" x14ac:dyDescent="0.2">
      <c r="AK824" s="64">
        <v>821</v>
      </c>
      <c r="AL824" s="14">
        <f t="shared" si="135"/>
        <v>42</v>
      </c>
      <c r="AM824" s="14">
        <f t="shared" si="136"/>
        <v>4</v>
      </c>
      <c r="AN824" s="14">
        <f t="shared" si="137"/>
        <v>1606044</v>
      </c>
      <c r="AO824" s="14">
        <f t="shared" si="138"/>
        <v>8</v>
      </c>
      <c r="AP824" s="14" t="str">
        <f t="shared" si="139"/>
        <v>神器7-8</v>
      </c>
      <c r="AQ824" s="14">
        <f t="shared" si="140"/>
        <v>3</v>
      </c>
      <c r="AR824" s="14" t="str">
        <f t="shared" si="141"/>
        <v>神器低级材料</v>
      </c>
      <c r="AS824" s="14">
        <f t="shared" si="142"/>
        <v>685</v>
      </c>
      <c r="AT824" s="14" t="str">
        <f t="shared" si="143"/>
        <v>金币</v>
      </c>
      <c r="AU824" s="14">
        <f t="shared" si="144"/>
        <v>4460</v>
      </c>
    </row>
    <row r="825" spans="37:47" ht="16.5" x14ac:dyDescent="0.2">
      <c r="AK825" s="64">
        <v>822</v>
      </c>
      <c r="AL825" s="14">
        <f t="shared" si="135"/>
        <v>42</v>
      </c>
      <c r="AM825" s="14">
        <f t="shared" si="136"/>
        <v>4</v>
      </c>
      <c r="AN825" s="14">
        <f t="shared" si="137"/>
        <v>1606044</v>
      </c>
      <c r="AO825" s="14">
        <f t="shared" si="138"/>
        <v>9</v>
      </c>
      <c r="AP825" s="14" t="str">
        <f t="shared" si="139"/>
        <v>神器7-8</v>
      </c>
      <c r="AQ825" s="14">
        <f t="shared" si="140"/>
        <v>3</v>
      </c>
      <c r="AR825" s="14" t="str">
        <f t="shared" si="141"/>
        <v>神器低级材料</v>
      </c>
      <c r="AS825" s="14">
        <f t="shared" si="142"/>
        <v>805</v>
      </c>
      <c r="AT825" s="14" t="str">
        <f t="shared" si="143"/>
        <v>金币</v>
      </c>
      <c r="AU825" s="14">
        <f t="shared" si="144"/>
        <v>4960</v>
      </c>
    </row>
    <row r="826" spans="37:47" ht="16.5" x14ac:dyDescent="0.2">
      <c r="AK826" s="64">
        <v>823</v>
      </c>
      <c r="AL826" s="14">
        <f t="shared" si="135"/>
        <v>42</v>
      </c>
      <c r="AM826" s="14">
        <f t="shared" si="136"/>
        <v>4</v>
      </c>
      <c r="AN826" s="14">
        <f t="shared" si="137"/>
        <v>1606044</v>
      </c>
      <c r="AO826" s="14">
        <f t="shared" si="138"/>
        <v>10</v>
      </c>
      <c r="AP826" s="14" t="str">
        <f t="shared" si="139"/>
        <v>神器7-8</v>
      </c>
      <c r="AQ826" s="14">
        <f t="shared" si="140"/>
        <v>5</v>
      </c>
      <c r="AR826" s="14" t="str">
        <f t="shared" si="141"/>
        <v>神器低级材料</v>
      </c>
      <c r="AS826" s="14">
        <f t="shared" si="142"/>
        <v>1045</v>
      </c>
      <c r="AT826" s="14" t="str">
        <f t="shared" si="143"/>
        <v>金币</v>
      </c>
      <c r="AU826" s="14">
        <f t="shared" si="144"/>
        <v>5950</v>
      </c>
    </row>
    <row r="827" spans="37:47" ht="16.5" x14ac:dyDescent="0.2">
      <c r="AK827" s="64">
        <v>824</v>
      </c>
      <c r="AL827" s="14">
        <f t="shared" si="135"/>
        <v>42</v>
      </c>
      <c r="AM827" s="14">
        <f t="shared" si="136"/>
        <v>4</v>
      </c>
      <c r="AN827" s="14">
        <f t="shared" si="137"/>
        <v>1606044</v>
      </c>
      <c r="AO827" s="14">
        <f t="shared" si="138"/>
        <v>11</v>
      </c>
      <c r="AP827" s="14" t="str">
        <f t="shared" si="139"/>
        <v>神器7-8</v>
      </c>
      <c r="AQ827" s="14">
        <f t="shared" si="140"/>
        <v>5</v>
      </c>
      <c r="AR827" s="14" t="str">
        <f t="shared" si="141"/>
        <v>神器低级材料</v>
      </c>
      <c r="AS827" s="14">
        <f t="shared" si="142"/>
        <v>1225</v>
      </c>
      <c r="AT827" s="14" t="str">
        <f t="shared" si="143"/>
        <v>金币</v>
      </c>
      <c r="AU827" s="14">
        <f t="shared" si="144"/>
        <v>3950</v>
      </c>
    </row>
    <row r="828" spans="37:47" ht="16.5" x14ac:dyDescent="0.2">
      <c r="AK828" s="64">
        <v>825</v>
      </c>
      <c r="AL828" s="14">
        <f t="shared" si="135"/>
        <v>42</v>
      </c>
      <c r="AM828" s="14">
        <f t="shared" si="136"/>
        <v>4</v>
      </c>
      <c r="AN828" s="14">
        <f t="shared" si="137"/>
        <v>1606044</v>
      </c>
      <c r="AO828" s="14">
        <f t="shared" si="138"/>
        <v>12</v>
      </c>
      <c r="AP828" s="14" t="str">
        <f t="shared" si="139"/>
        <v>神器7-8</v>
      </c>
      <c r="AQ828" s="14">
        <f t="shared" si="140"/>
        <v>6</v>
      </c>
      <c r="AR828" s="14" t="str">
        <f t="shared" si="141"/>
        <v>神器低级材料</v>
      </c>
      <c r="AS828" s="14">
        <f t="shared" si="142"/>
        <v>1420</v>
      </c>
      <c r="AT828" s="14" t="str">
        <f t="shared" si="143"/>
        <v>金币</v>
      </c>
      <c r="AU828" s="14">
        <f t="shared" si="144"/>
        <v>4600</v>
      </c>
    </row>
    <row r="829" spans="37:47" ht="16.5" x14ac:dyDescent="0.2">
      <c r="AK829" s="64">
        <v>826</v>
      </c>
      <c r="AL829" s="14">
        <f t="shared" si="135"/>
        <v>42</v>
      </c>
      <c r="AM829" s="14">
        <f t="shared" si="136"/>
        <v>4</v>
      </c>
      <c r="AN829" s="14">
        <f t="shared" si="137"/>
        <v>1606044</v>
      </c>
      <c r="AO829" s="14">
        <f t="shared" si="138"/>
        <v>13</v>
      </c>
      <c r="AP829" s="14" t="str">
        <f t="shared" si="139"/>
        <v>神器7-8</v>
      </c>
      <c r="AQ829" s="14">
        <f t="shared" si="140"/>
        <v>7</v>
      </c>
      <c r="AR829" s="14" t="str">
        <f t="shared" si="141"/>
        <v>神器低级材料</v>
      </c>
      <c r="AS829" s="14">
        <f t="shared" si="142"/>
        <v>1265</v>
      </c>
      <c r="AT829" s="14" t="str">
        <f t="shared" si="143"/>
        <v>金币</v>
      </c>
      <c r="AU829" s="14">
        <f t="shared" si="144"/>
        <v>5250</v>
      </c>
    </row>
    <row r="830" spans="37:47" ht="16.5" x14ac:dyDescent="0.2">
      <c r="AK830" s="64">
        <v>827</v>
      </c>
      <c r="AL830" s="14">
        <f t="shared" si="135"/>
        <v>42</v>
      </c>
      <c r="AM830" s="14">
        <f t="shared" si="136"/>
        <v>4</v>
      </c>
      <c r="AN830" s="14">
        <f t="shared" si="137"/>
        <v>1606044</v>
      </c>
      <c r="AO830" s="14">
        <f t="shared" si="138"/>
        <v>14</v>
      </c>
      <c r="AP830" s="14" t="str">
        <f t="shared" si="139"/>
        <v>神器7-8</v>
      </c>
      <c r="AQ830" s="14">
        <f t="shared" si="140"/>
        <v>7</v>
      </c>
      <c r="AR830" s="14" t="str">
        <f t="shared" si="141"/>
        <v>神器低级材料</v>
      </c>
      <c r="AS830" s="14">
        <f t="shared" si="142"/>
        <v>1440</v>
      </c>
      <c r="AT830" s="14" t="str">
        <f t="shared" si="143"/>
        <v>金币</v>
      </c>
      <c r="AU830" s="14">
        <f t="shared" si="144"/>
        <v>5900</v>
      </c>
    </row>
    <row r="831" spans="37:47" ht="16.5" x14ac:dyDescent="0.2">
      <c r="AK831" s="64">
        <v>828</v>
      </c>
      <c r="AL831" s="14">
        <f t="shared" si="135"/>
        <v>42</v>
      </c>
      <c r="AM831" s="14">
        <f t="shared" si="136"/>
        <v>4</v>
      </c>
      <c r="AN831" s="14">
        <f t="shared" si="137"/>
        <v>1606044</v>
      </c>
      <c r="AO831" s="14">
        <f t="shared" si="138"/>
        <v>15</v>
      </c>
      <c r="AP831" s="14" t="str">
        <f t="shared" si="139"/>
        <v>神器7-8</v>
      </c>
      <c r="AQ831" s="14">
        <f t="shared" si="140"/>
        <v>7</v>
      </c>
      <c r="AR831" s="14" t="str">
        <f t="shared" si="141"/>
        <v>神器低级材料</v>
      </c>
      <c r="AS831" s="14">
        <f t="shared" si="142"/>
        <v>1725</v>
      </c>
      <c r="AT831" s="14" t="str">
        <f t="shared" si="143"/>
        <v>金币</v>
      </c>
      <c r="AU831" s="14">
        <f t="shared" si="144"/>
        <v>6600</v>
      </c>
    </row>
    <row r="832" spans="37:47" ht="16.5" x14ac:dyDescent="0.2">
      <c r="AK832" s="64">
        <v>829</v>
      </c>
      <c r="AL832" s="14">
        <f t="shared" si="135"/>
        <v>42</v>
      </c>
      <c r="AM832" s="14">
        <f t="shared" si="136"/>
        <v>4</v>
      </c>
      <c r="AN832" s="14">
        <f t="shared" si="137"/>
        <v>1606044</v>
      </c>
      <c r="AO832" s="14">
        <f t="shared" si="138"/>
        <v>16</v>
      </c>
      <c r="AP832" s="14" t="str">
        <f t="shared" si="139"/>
        <v>神器7-8</v>
      </c>
      <c r="AQ832" s="14">
        <f t="shared" si="140"/>
        <v>10</v>
      </c>
      <c r="AR832" s="14" t="str">
        <f t="shared" si="141"/>
        <v>神器低级材料</v>
      </c>
      <c r="AS832" s="14">
        <f t="shared" si="142"/>
        <v>2015</v>
      </c>
      <c r="AT832" s="14" t="str">
        <f t="shared" si="143"/>
        <v>金币</v>
      </c>
      <c r="AU832" s="14">
        <f t="shared" si="144"/>
        <v>6100</v>
      </c>
    </row>
    <row r="833" spans="37:47" ht="16.5" x14ac:dyDescent="0.2">
      <c r="AK833" s="64">
        <v>830</v>
      </c>
      <c r="AL833" s="14">
        <f t="shared" si="135"/>
        <v>42</v>
      </c>
      <c r="AM833" s="14">
        <f t="shared" si="136"/>
        <v>4</v>
      </c>
      <c r="AN833" s="14">
        <f t="shared" si="137"/>
        <v>1606044</v>
      </c>
      <c r="AO833" s="14">
        <f t="shared" si="138"/>
        <v>17</v>
      </c>
      <c r="AP833" s="14" t="str">
        <f t="shared" si="139"/>
        <v>神器7-8</v>
      </c>
      <c r="AQ833" s="14">
        <f t="shared" si="140"/>
        <v>10</v>
      </c>
      <c r="AR833" s="14" t="str">
        <f t="shared" si="141"/>
        <v>神器低级材料</v>
      </c>
      <c r="AS833" s="14">
        <f t="shared" si="142"/>
        <v>2300</v>
      </c>
      <c r="AT833" s="14" t="str">
        <f t="shared" si="143"/>
        <v>金币</v>
      </c>
      <c r="AU833" s="14">
        <f t="shared" si="144"/>
        <v>6600</v>
      </c>
    </row>
    <row r="834" spans="37:47" ht="16.5" x14ac:dyDescent="0.2">
      <c r="AK834" s="64">
        <v>831</v>
      </c>
      <c r="AL834" s="14">
        <f t="shared" si="135"/>
        <v>42</v>
      </c>
      <c r="AM834" s="14">
        <f t="shared" si="136"/>
        <v>4</v>
      </c>
      <c r="AN834" s="14">
        <f t="shared" si="137"/>
        <v>1606044</v>
      </c>
      <c r="AO834" s="14">
        <f t="shared" si="138"/>
        <v>18</v>
      </c>
      <c r="AP834" s="14" t="str">
        <f t="shared" si="139"/>
        <v>神器7-8</v>
      </c>
      <c r="AQ834" s="14">
        <f t="shared" si="140"/>
        <v>10</v>
      </c>
      <c r="AR834" s="14" t="str">
        <f t="shared" si="141"/>
        <v>神器低级材料</v>
      </c>
      <c r="AS834" s="14">
        <f t="shared" si="142"/>
        <v>2590</v>
      </c>
      <c r="AT834" s="14" t="str">
        <f t="shared" si="143"/>
        <v>金币</v>
      </c>
      <c r="AU834" s="14">
        <f t="shared" si="144"/>
        <v>7200</v>
      </c>
    </row>
    <row r="835" spans="37:47" ht="16.5" x14ac:dyDescent="0.2">
      <c r="AK835" s="64">
        <v>832</v>
      </c>
      <c r="AL835" s="14">
        <f t="shared" si="135"/>
        <v>42</v>
      </c>
      <c r="AM835" s="14">
        <f t="shared" si="136"/>
        <v>4</v>
      </c>
      <c r="AN835" s="14">
        <f t="shared" si="137"/>
        <v>1606044</v>
      </c>
      <c r="AO835" s="14">
        <f t="shared" si="138"/>
        <v>19</v>
      </c>
      <c r="AP835" s="14" t="str">
        <f t="shared" si="139"/>
        <v>神器7-8</v>
      </c>
      <c r="AQ835" s="14">
        <f t="shared" si="140"/>
        <v>15</v>
      </c>
      <c r="AR835" s="14" t="str">
        <f t="shared" si="141"/>
        <v>神器低级材料</v>
      </c>
      <c r="AS835" s="14">
        <f t="shared" si="142"/>
        <v>2880</v>
      </c>
      <c r="AT835" s="14" t="str">
        <f t="shared" si="143"/>
        <v>金币</v>
      </c>
      <c r="AU835" s="14">
        <f t="shared" si="144"/>
        <v>7800</v>
      </c>
    </row>
    <row r="836" spans="37:47" ht="16.5" x14ac:dyDescent="0.2">
      <c r="AK836" s="64">
        <v>833</v>
      </c>
      <c r="AL836" s="14">
        <f t="shared" si="135"/>
        <v>42</v>
      </c>
      <c r="AM836" s="14">
        <f t="shared" si="136"/>
        <v>4</v>
      </c>
      <c r="AN836" s="14">
        <f t="shared" si="137"/>
        <v>1606044</v>
      </c>
      <c r="AO836" s="14">
        <f t="shared" si="138"/>
        <v>20</v>
      </c>
      <c r="AP836" s="14" t="str">
        <f t="shared" si="139"/>
        <v>神器7-8</v>
      </c>
      <c r="AQ836" s="14">
        <f t="shared" si="140"/>
        <v>15</v>
      </c>
      <c r="AR836" s="14" t="str">
        <f t="shared" si="141"/>
        <v>神器低级材料</v>
      </c>
      <c r="AS836" s="14">
        <f t="shared" si="142"/>
        <v>3165</v>
      </c>
      <c r="AT836" s="14" t="str">
        <f t="shared" si="143"/>
        <v>金币</v>
      </c>
      <c r="AU836" s="14">
        <f t="shared" si="144"/>
        <v>8900</v>
      </c>
    </row>
    <row r="837" spans="37:47" ht="16.5" x14ac:dyDescent="0.2">
      <c r="AK837" s="64">
        <v>834</v>
      </c>
      <c r="AL837" s="14">
        <f>MATCH(AK837-1,$AH$4:$AH$46,1)</f>
        <v>42</v>
      </c>
      <c r="AM837" s="14">
        <f>INDEX($AF$5:$AF$46,AL837)</f>
        <v>4</v>
      </c>
      <c r="AN837" s="14">
        <f>INDEX($AD$5:$AD$46,AL837)</f>
        <v>1606044</v>
      </c>
      <c r="AO837" s="14">
        <f>AK837-INDEX($AH$4:$AH$46,AL837)</f>
        <v>21</v>
      </c>
      <c r="AP837" s="14" t="str">
        <f>INDEX($AE$5:$AE$46,AL837)</f>
        <v>神器7-8</v>
      </c>
      <c r="AQ837" s="14">
        <f>INDEX($Q$4:$Q$24,AO837)</f>
        <v>15</v>
      </c>
      <c r="AR837" s="14" t="str">
        <f>IF(AO837=1,"","神器低级材料")</f>
        <v>神器低级材料</v>
      </c>
      <c r="AS837" s="14">
        <f>IF(AO837=1,"",INDEX($W$4:$Z$24,AO837,AM837))</f>
        <v>3455</v>
      </c>
      <c r="AT837" s="14" t="str">
        <f>IF(AO837=1,"","金币")</f>
        <v>金币</v>
      </c>
      <c r="AU837" s="14">
        <f>IF(AO837=1,"",INDEX($F$14:$I$34,AO837,AM837))</f>
        <v>11100</v>
      </c>
    </row>
    <row r="838" spans="37:47" x14ac:dyDescent="0.2"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</row>
    <row r="839" spans="37:47" x14ac:dyDescent="0.2"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</row>
    <row r="840" spans="37:47" x14ac:dyDescent="0.2"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</row>
    <row r="841" spans="37:47" x14ac:dyDescent="0.2"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</row>
    <row r="842" spans="37:47" x14ac:dyDescent="0.2"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</row>
    <row r="843" spans="37:47" x14ac:dyDescent="0.2"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</row>
    <row r="844" spans="37:47" x14ac:dyDescent="0.2"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</row>
    <row r="845" spans="37:47" x14ac:dyDescent="0.2"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</row>
    <row r="846" spans="37:47" x14ac:dyDescent="0.2"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</row>
    <row r="847" spans="37:47" x14ac:dyDescent="0.2"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</row>
    <row r="848" spans="37:47" x14ac:dyDescent="0.2"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</row>
    <row r="849" spans="37:47" x14ac:dyDescent="0.2"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</row>
    <row r="850" spans="37:47" x14ac:dyDescent="0.2"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</row>
    <row r="851" spans="37:47" x14ac:dyDescent="0.2"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</row>
    <row r="852" spans="37:47" x14ac:dyDescent="0.2"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</row>
    <row r="853" spans="37:47" x14ac:dyDescent="0.2"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</row>
    <row r="854" spans="37:47" x14ac:dyDescent="0.2"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</row>
    <row r="855" spans="37:47" x14ac:dyDescent="0.2"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</row>
    <row r="856" spans="37:47" x14ac:dyDescent="0.2"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</row>
    <row r="857" spans="37:47" x14ac:dyDescent="0.2"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</row>
    <row r="858" spans="37:47" x14ac:dyDescent="0.2"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</row>
    <row r="859" spans="37:47" x14ac:dyDescent="0.2"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</row>
    <row r="860" spans="37:47" x14ac:dyDescent="0.2"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</row>
    <row r="861" spans="37:47" x14ac:dyDescent="0.2"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</row>
    <row r="862" spans="37:47" x14ac:dyDescent="0.2"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</row>
    <row r="863" spans="37:47" x14ac:dyDescent="0.2"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</row>
    <row r="864" spans="37:47" x14ac:dyDescent="0.2"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</row>
    <row r="865" spans="37:47" x14ac:dyDescent="0.2"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</row>
    <row r="866" spans="37:47" x14ac:dyDescent="0.2"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</row>
    <row r="867" spans="37:47" x14ac:dyDescent="0.2"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  <c r="AU867" s="15"/>
    </row>
    <row r="868" spans="37:47" x14ac:dyDescent="0.2"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</row>
    <row r="869" spans="37:47" x14ac:dyDescent="0.2"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</row>
    <row r="870" spans="37:47" x14ac:dyDescent="0.2"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</row>
    <row r="871" spans="37:47" x14ac:dyDescent="0.2"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</row>
    <row r="872" spans="37:47" x14ac:dyDescent="0.2"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</row>
    <row r="873" spans="37:47" x14ac:dyDescent="0.2"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</row>
    <row r="874" spans="37:47" x14ac:dyDescent="0.2"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</row>
    <row r="875" spans="37:47" x14ac:dyDescent="0.2"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</row>
    <row r="876" spans="37:47" x14ac:dyDescent="0.2"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</row>
    <row r="877" spans="37:47" x14ac:dyDescent="0.2"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</row>
    <row r="878" spans="37:47" x14ac:dyDescent="0.2"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</row>
    <row r="879" spans="37:47" x14ac:dyDescent="0.2"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</row>
    <row r="880" spans="37:47" x14ac:dyDescent="0.2"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</row>
    <row r="881" spans="37:47" x14ac:dyDescent="0.2"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</row>
    <row r="882" spans="37:47" x14ac:dyDescent="0.2"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</row>
    <row r="883" spans="37:47" x14ac:dyDescent="0.2"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5"/>
    </row>
    <row r="884" spans="37:47" x14ac:dyDescent="0.2"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</row>
    <row r="885" spans="37:47" x14ac:dyDescent="0.2"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5"/>
    </row>
    <row r="886" spans="37:47" x14ac:dyDescent="0.2"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</row>
    <row r="887" spans="37:47" x14ac:dyDescent="0.2"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</row>
    <row r="888" spans="37:47" x14ac:dyDescent="0.2"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</row>
    <row r="889" spans="37:47" x14ac:dyDescent="0.2"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</row>
    <row r="890" spans="37:47" x14ac:dyDescent="0.2"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5"/>
    </row>
    <row r="891" spans="37:47" x14ac:dyDescent="0.2"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</row>
    <row r="892" spans="37:47" x14ac:dyDescent="0.2"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</row>
    <row r="893" spans="37:47" x14ac:dyDescent="0.2"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</row>
    <row r="894" spans="37:47" x14ac:dyDescent="0.2"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</row>
    <row r="895" spans="37:47" x14ac:dyDescent="0.2"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5"/>
    </row>
    <row r="896" spans="37:47" x14ac:dyDescent="0.2"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5"/>
    </row>
    <row r="897" spans="37:47" x14ac:dyDescent="0.2"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</row>
    <row r="898" spans="37:47" x14ac:dyDescent="0.2"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</row>
    <row r="899" spans="37:47" x14ac:dyDescent="0.2"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</row>
    <row r="900" spans="37:47" x14ac:dyDescent="0.2"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</row>
    <row r="901" spans="37:47" x14ac:dyDescent="0.2"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</row>
    <row r="902" spans="37:47" x14ac:dyDescent="0.2"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</row>
    <row r="903" spans="37:47" x14ac:dyDescent="0.2"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  <c r="AU903" s="15"/>
    </row>
    <row r="904" spans="37:47" x14ac:dyDescent="0.2"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</row>
    <row r="905" spans="37:47" x14ac:dyDescent="0.2"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5"/>
    </row>
    <row r="906" spans="37:47" x14ac:dyDescent="0.2"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</row>
    <row r="907" spans="37:47" x14ac:dyDescent="0.2"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5"/>
    </row>
    <row r="908" spans="37:47" x14ac:dyDescent="0.2"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</row>
    <row r="909" spans="37:47" x14ac:dyDescent="0.2"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5"/>
    </row>
    <row r="910" spans="37:47" x14ac:dyDescent="0.2"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</row>
    <row r="911" spans="37:47" x14ac:dyDescent="0.2"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</row>
    <row r="912" spans="37:47" x14ac:dyDescent="0.2"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</row>
    <row r="913" spans="37:47" x14ac:dyDescent="0.2"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</row>
    <row r="914" spans="37:47" x14ac:dyDescent="0.2"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</row>
    <row r="915" spans="37:47" x14ac:dyDescent="0.2"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5"/>
    </row>
    <row r="916" spans="37:47" x14ac:dyDescent="0.2"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</row>
    <row r="917" spans="37:47" x14ac:dyDescent="0.2"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</row>
    <row r="918" spans="37:47" x14ac:dyDescent="0.2"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</row>
    <row r="919" spans="37:47" x14ac:dyDescent="0.2"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</row>
    <row r="920" spans="37:47" x14ac:dyDescent="0.2"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</row>
    <row r="921" spans="37:47" x14ac:dyDescent="0.2"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</row>
    <row r="922" spans="37:47" x14ac:dyDescent="0.2"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</row>
    <row r="923" spans="37:47" x14ac:dyDescent="0.2"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  <c r="AU923" s="15"/>
    </row>
    <row r="924" spans="37:47" x14ac:dyDescent="0.2"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5"/>
    </row>
    <row r="925" spans="37:47" x14ac:dyDescent="0.2"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</row>
    <row r="926" spans="37:47" x14ac:dyDescent="0.2"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5"/>
    </row>
    <row r="927" spans="37:47" x14ac:dyDescent="0.2"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  <c r="AU927" s="15"/>
    </row>
    <row r="928" spans="37:47" x14ac:dyDescent="0.2"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</row>
    <row r="929" spans="37:47" x14ac:dyDescent="0.2"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</row>
    <row r="930" spans="37:47" x14ac:dyDescent="0.2"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</row>
    <row r="931" spans="37:47" x14ac:dyDescent="0.2"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5"/>
    </row>
    <row r="932" spans="37:47" x14ac:dyDescent="0.2"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</row>
    <row r="933" spans="37:47" x14ac:dyDescent="0.2"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</row>
    <row r="934" spans="37:47" x14ac:dyDescent="0.2"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</row>
    <row r="935" spans="37:47" x14ac:dyDescent="0.2"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</row>
    <row r="936" spans="37:47" x14ac:dyDescent="0.2"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</row>
    <row r="937" spans="37:47" x14ac:dyDescent="0.2"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</row>
    <row r="938" spans="37:47" x14ac:dyDescent="0.2"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</row>
    <row r="939" spans="37:47" x14ac:dyDescent="0.2"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5"/>
    </row>
    <row r="940" spans="37:47" x14ac:dyDescent="0.2"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5"/>
    </row>
    <row r="941" spans="37:47" x14ac:dyDescent="0.2"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</row>
    <row r="942" spans="37:47" x14ac:dyDescent="0.2"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</row>
    <row r="943" spans="37:47" x14ac:dyDescent="0.2"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  <c r="AU943" s="15"/>
    </row>
    <row r="944" spans="37:47" x14ac:dyDescent="0.2"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</row>
    <row r="945" spans="37:47" x14ac:dyDescent="0.2"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  <c r="AU945" s="15"/>
    </row>
    <row r="946" spans="37:47" x14ac:dyDescent="0.2"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</row>
    <row r="947" spans="37:47" x14ac:dyDescent="0.2"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</row>
    <row r="948" spans="37:47" x14ac:dyDescent="0.2"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</row>
    <row r="949" spans="37:47" x14ac:dyDescent="0.2"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</row>
    <row r="950" spans="37:47" x14ac:dyDescent="0.2"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</row>
    <row r="951" spans="37:47" x14ac:dyDescent="0.2"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  <c r="AU951" s="15"/>
    </row>
    <row r="952" spans="37:47" x14ac:dyDescent="0.2"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</row>
    <row r="953" spans="37:47" x14ac:dyDescent="0.2"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  <c r="AU953" s="15"/>
    </row>
    <row r="954" spans="37:47" x14ac:dyDescent="0.2"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5"/>
    </row>
    <row r="955" spans="37:47" x14ac:dyDescent="0.2"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</row>
    <row r="956" spans="37:47" x14ac:dyDescent="0.2"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</row>
    <row r="957" spans="37:47" x14ac:dyDescent="0.2"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</row>
    <row r="958" spans="37:47" x14ac:dyDescent="0.2"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</row>
    <row r="959" spans="37:47" x14ac:dyDescent="0.2"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</row>
    <row r="960" spans="37:47" x14ac:dyDescent="0.2"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</row>
    <row r="961" spans="37:47" x14ac:dyDescent="0.2"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</row>
    <row r="962" spans="37:47" x14ac:dyDescent="0.2"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</row>
    <row r="963" spans="37:47" x14ac:dyDescent="0.2"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5"/>
    </row>
    <row r="964" spans="37:47" x14ac:dyDescent="0.2"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</row>
    <row r="965" spans="37:47" x14ac:dyDescent="0.2"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</row>
    <row r="966" spans="37:47" x14ac:dyDescent="0.2"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</row>
    <row r="967" spans="37:47" x14ac:dyDescent="0.2"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  <c r="AU967" s="15"/>
    </row>
    <row r="968" spans="37:47" x14ac:dyDescent="0.2"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5"/>
    </row>
    <row r="969" spans="37:47" x14ac:dyDescent="0.2"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</row>
    <row r="970" spans="37:47" x14ac:dyDescent="0.2"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</row>
    <row r="971" spans="37:47" x14ac:dyDescent="0.2"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</row>
    <row r="972" spans="37:47" x14ac:dyDescent="0.2"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</row>
    <row r="973" spans="37:47" x14ac:dyDescent="0.2"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</row>
    <row r="974" spans="37:47" x14ac:dyDescent="0.2"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5"/>
    </row>
    <row r="975" spans="37:47" x14ac:dyDescent="0.2"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</row>
    <row r="976" spans="37:47" x14ac:dyDescent="0.2"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</row>
    <row r="977" spans="37:47" x14ac:dyDescent="0.2"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</row>
    <row r="978" spans="37:47" x14ac:dyDescent="0.2"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</row>
    <row r="979" spans="37:47" x14ac:dyDescent="0.2"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</row>
    <row r="980" spans="37:47" x14ac:dyDescent="0.2"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5"/>
    </row>
    <row r="981" spans="37:47" x14ac:dyDescent="0.2"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5"/>
    </row>
    <row r="982" spans="37:47" x14ac:dyDescent="0.2"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</row>
    <row r="983" spans="37:47" x14ac:dyDescent="0.2"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5"/>
    </row>
    <row r="984" spans="37:47" x14ac:dyDescent="0.2"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</row>
    <row r="985" spans="37:47" x14ac:dyDescent="0.2"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</row>
    <row r="986" spans="37:47" x14ac:dyDescent="0.2"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</row>
    <row r="987" spans="37:47" x14ac:dyDescent="0.2"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</row>
    <row r="988" spans="37:47" x14ac:dyDescent="0.2"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5"/>
    </row>
    <row r="989" spans="37:47" x14ac:dyDescent="0.2"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5"/>
    </row>
    <row r="990" spans="37:47" x14ac:dyDescent="0.2"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</row>
    <row r="991" spans="37:47" x14ac:dyDescent="0.2"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5"/>
    </row>
    <row r="992" spans="37:47" x14ac:dyDescent="0.2"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5"/>
    </row>
    <row r="993" spans="37:47" x14ac:dyDescent="0.2"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5"/>
    </row>
    <row r="994" spans="37:47" x14ac:dyDescent="0.2"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  <c r="AU994" s="15"/>
    </row>
    <row r="995" spans="37:47" x14ac:dyDescent="0.2">
      <c r="AK995" s="15"/>
      <c r="AL995" s="15"/>
      <c r="AM995" s="15"/>
      <c r="AN995" s="15"/>
      <c r="AO995" s="15"/>
      <c r="AP995" s="15"/>
      <c r="AQ995" s="15"/>
      <c r="AR995" s="15"/>
      <c r="AS995" s="15"/>
      <c r="AT995" s="15"/>
      <c r="AU995" s="15"/>
    </row>
    <row r="996" spans="37:47" x14ac:dyDescent="0.2"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  <c r="AU996" s="15"/>
    </row>
    <row r="997" spans="37:47" x14ac:dyDescent="0.2">
      <c r="AK997" s="15"/>
      <c r="AL997" s="15"/>
      <c r="AM997" s="15"/>
      <c r="AN997" s="15"/>
      <c r="AO997" s="15"/>
      <c r="AP997" s="15"/>
      <c r="AQ997" s="15"/>
      <c r="AR997" s="15"/>
      <c r="AS997" s="15"/>
      <c r="AT997" s="15"/>
      <c r="AU997" s="15"/>
    </row>
    <row r="998" spans="37:47" x14ac:dyDescent="0.2">
      <c r="AK998" s="15"/>
      <c r="AL998" s="15"/>
      <c r="AM998" s="15"/>
      <c r="AN998" s="15"/>
      <c r="AO998" s="15"/>
      <c r="AP998" s="15"/>
      <c r="AQ998" s="15"/>
      <c r="AR998" s="15"/>
      <c r="AS998" s="15"/>
      <c r="AT998" s="15"/>
      <c r="AU998" s="15"/>
    </row>
    <row r="999" spans="37:47" x14ac:dyDescent="0.2">
      <c r="AK999" s="15"/>
      <c r="AL999" s="15"/>
      <c r="AM999" s="15"/>
      <c r="AN999" s="15"/>
      <c r="AO999" s="15"/>
      <c r="AP999" s="15"/>
      <c r="AQ999" s="15"/>
      <c r="AR999" s="15"/>
      <c r="AS999" s="15"/>
      <c r="AT999" s="15"/>
      <c r="AU999" s="15"/>
    </row>
    <row r="1000" spans="37:47" x14ac:dyDescent="0.2">
      <c r="AK1000" s="15"/>
      <c r="AL1000" s="15"/>
      <c r="AM1000" s="15"/>
      <c r="AN1000" s="15"/>
      <c r="AO1000" s="15"/>
      <c r="AP1000" s="15"/>
      <c r="AQ1000" s="15"/>
      <c r="AR1000" s="15"/>
      <c r="AS1000" s="15"/>
      <c r="AT1000" s="15"/>
      <c r="AU1000" s="15"/>
    </row>
    <row r="1001" spans="37:47" x14ac:dyDescent="0.2">
      <c r="AK1001" s="15"/>
      <c r="AL1001" s="15"/>
      <c r="AM1001" s="15"/>
      <c r="AN1001" s="15"/>
      <c r="AO1001" s="15"/>
      <c r="AP1001" s="15"/>
      <c r="AQ1001" s="15"/>
      <c r="AR1001" s="15"/>
      <c r="AS1001" s="15"/>
      <c r="AT1001" s="15"/>
      <c r="AU1001" s="15"/>
    </row>
    <row r="1002" spans="37:47" x14ac:dyDescent="0.2">
      <c r="AK1002" s="15"/>
      <c r="AL1002" s="15"/>
      <c r="AM1002" s="15"/>
      <c r="AN1002" s="15"/>
      <c r="AO1002" s="15"/>
      <c r="AP1002" s="15"/>
      <c r="AQ1002" s="15"/>
      <c r="AR1002" s="15"/>
      <c r="AS1002" s="15"/>
      <c r="AT1002" s="15"/>
      <c r="AU1002" s="15"/>
    </row>
    <row r="1003" spans="37:47" x14ac:dyDescent="0.2">
      <c r="AK1003" s="15"/>
      <c r="AL1003" s="15"/>
      <c r="AM1003" s="15"/>
      <c r="AN1003" s="15"/>
      <c r="AO1003" s="15"/>
      <c r="AP1003" s="15"/>
      <c r="AQ1003" s="15"/>
      <c r="AR1003" s="15"/>
      <c r="AS1003" s="15"/>
      <c r="AT1003" s="15"/>
      <c r="AU1003" s="15"/>
    </row>
    <row r="1004" spans="37:47" x14ac:dyDescent="0.2">
      <c r="AK1004" s="15"/>
      <c r="AL1004" s="15"/>
      <c r="AM1004" s="15"/>
      <c r="AN1004" s="15"/>
      <c r="AO1004" s="15"/>
      <c r="AP1004" s="15"/>
      <c r="AQ1004" s="15"/>
      <c r="AR1004" s="15"/>
      <c r="AS1004" s="15"/>
      <c r="AT1004" s="15"/>
      <c r="AU1004" s="15"/>
    </row>
    <row r="1005" spans="37:47" x14ac:dyDescent="0.2">
      <c r="AK1005" s="15"/>
      <c r="AL1005" s="15"/>
      <c r="AM1005" s="15"/>
      <c r="AN1005" s="15"/>
      <c r="AO1005" s="15"/>
      <c r="AP1005" s="15"/>
      <c r="AQ1005" s="15"/>
      <c r="AR1005" s="15"/>
      <c r="AS1005" s="15"/>
      <c r="AT1005" s="15"/>
      <c r="AU1005" s="15"/>
    </row>
    <row r="1006" spans="37:47" x14ac:dyDescent="0.2">
      <c r="AK1006" s="15"/>
      <c r="AL1006" s="15"/>
      <c r="AM1006" s="15"/>
      <c r="AN1006" s="15"/>
      <c r="AO1006" s="15"/>
      <c r="AP1006" s="15"/>
      <c r="AQ1006" s="15"/>
      <c r="AR1006" s="15"/>
      <c r="AS1006" s="15"/>
      <c r="AT1006" s="15"/>
      <c r="AU1006" s="15"/>
    </row>
    <row r="1007" spans="37:47" x14ac:dyDescent="0.2">
      <c r="AK1007" s="15"/>
      <c r="AL1007" s="15"/>
      <c r="AM1007" s="15"/>
      <c r="AN1007" s="15"/>
      <c r="AO1007" s="15"/>
      <c r="AP1007" s="15"/>
      <c r="AQ1007" s="15"/>
      <c r="AR1007" s="15"/>
      <c r="AS1007" s="15"/>
      <c r="AT1007" s="15"/>
      <c r="AU1007" s="15"/>
    </row>
    <row r="1008" spans="37:47" x14ac:dyDescent="0.2">
      <c r="AK1008" s="15"/>
      <c r="AL1008" s="15"/>
      <c r="AM1008" s="15"/>
      <c r="AN1008" s="15"/>
      <c r="AO1008" s="15"/>
      <c r="AP1008" s="15"/>
      <c r="AQ1008" s="15"/>
      <c r="AR1008" s="15"/>
      <c r="AS1008" s="15"/>
      <c r="AT1008" s="15"/>
      <c r="AU1008" s="15"/>
    </row>
    <row r="1009" spans="37:47" x14ac:dyDescent="0.2">
      <c r="AK1009" s="15"/>
      <c r="AL1009" s="15"/>
      <c r="AM1009" s="15"/>
      <c r="AN1009" s="15"/>
      <c r="AO1009" s="15"/>
      <c r="AP1009" s="15"/>
      <c r="AQ1009" s="15"/>
      <c r="AR1009" s="15"/>
      <c r="AS1009" s="15"/>
      <c r="AT1009" s="15"/>
      <c r="AU1009" s="15"/>
    </row>
    <row r="1010" spans="37:47" x14ac:dyDescent="0.2">
      <c r="AK1010" s="15"/>
      <c r="AL1010" s="15"/>
      <c r="AM1010" s="15"/>
      <c r="AN1010" s="15"/>
      <c r="AO1010" s="15"/>
      <c r="AP1010" s="15"/>
      <c r="AQ1010" s="15"/>
      <c r="AR1010" s="15"/>
      <c r="AS1010" s="15"/>
      <c r="AT1010" s="15"/>
      <c r="AU1010" s="15"/>
    </row>
    <row r="1011" spans="37:47" x14ac:dyDescent="0.2">
      <c r="AK1011" s="15"/>
      <c r="AL1011" s="15"/>
      <c r="AM1011" s="15"/>
      <c r="AN1011" s="15"/>
      <c r="AO1011" s="15"/>
      <c r="AP1011" s="15"/>
      <c r="AQ1011" s="15"/>
      <c r="AR1011" s="15"/>
      <c r="AS1011" s="15"/>
      <c r="AT1011" s="15"/>
      <c r="AU1011" s="15"/>
    </row>
    <row r="1012" spans="37:47" x14ac:dyDescent="0.2">
      <c r="AK1012" s="15"/>
      <c r="AL1012" s="15"/>
      <c r="AM1012" s="15"/>
      <c r="AN1012" s="15"/>
      <c r="AO1012" s="15"/>
      <c r="AP1012" s="15"/>
      <c r="AQ1012" s="15"/>
      <c r="AR1012" s="15"/>
      <c r="AS1012" s="15"/>
      <c r="AT1012" s="15"/>
      <c r="AU1012" s="15"/>
    </row>
    <row r="1013" spans="37:47" x14ac:dyDescent="0.2">
      <c r="AK1013" s="15"/>
      <c r="AL1013" s="15"/>
      <c r="AM1013" s="15"/>
      <c r="AN1013" s="15"/>
      <c r="AO1013" s="15"/>
      <c r="AP1013" s="15"/>
      <c r="AQ1013" s="15"/>
      <c r="AR1013" s="15"/>
      <c r="AS1013" s="15"/>
      <c r="AT1013" s="15"/>
      <c r="AU1013" s="15"/>
    </row>
    <row r="1014" spans="37:47" x14ac:dyDescent="0.2">
      <c r="AK1014" s="15"/>
      <c r="AL1014" s="15"/>
      <c r="AM1014" s="15"/>
      <c r="AN1014" s="15"/>
      <c r="AO1014" s="15"/>
      <c r="AP1014" s="15"/>
      <c r="AQ1014" s="15"/>
      <c r="AR1014" s="15"/>
      <c r="AS1014" s="15"/>
      <c r="AT1014" s="15"/>
      <c r="AU1014" s="15"/>
    </row>
    <row r="1015" spans="37:47" x14ac:dyDescent="0.2">
      <c r="AK1015" s="15"/>
      <c r="AL1015" s="15"/>
      <c r="AM1015" s="15"/>
      <c r="AN1015" s="15"/>
      <c r="AO1015" s="15"/>
      <c r="AP1015" s="15"/>
      <c r="AQ1015" s="15"/>
      <c r="AR1015" s="15"/>
      <c r="AS1015" s="15"/>
      <c r="AT1015" s="15"/>
      <c r="AU1015" s="15"/>
    </row>
    <row r="1016" spans="37:47" x14ac:dyDescent="0.2">
      <c r="AK1016" s="15"/>
      <c r="AL1016" s="15"/>
      <c r="AM1016" s="15"/>
      <c r="AN1016" s="15"/>
      <c r="AO1016" s="15"/>
      <c r="AP1016" s="15"/>
      <c r="AQ1016" s="15"/>
      <c r="AR1016" s="15"/>
      <c r="AS1016" s="15"/>
      <c r="AT1016" s="15"/>
      <c r="AU1016" s="15"/>
    </row>
    <row r="1017" spans="37:47" x14ac:dyDescent="0.2">
      <c r="AK1017" s="15"/>
      <c r="AL1017" s="15"/>
      <c r="AM1017" s="15"/>
      <c r="AN1017" s="15"/>
      <c r="AO1017" s="15"/>
      <c r="AP1017" s="15"/>
      <c r="AQ1017" s="15"/>
      <c r="AR1017" s="15"/>
      <c r="AS1017" s="15"/>
      <c r="AT1017" s="15"/>
      <c r="AU1017" s="15"/>
    </row>
    <row r="1018" spans="37:47" x14ac:dyDescent="0.2">
      <c r="AK1018" s="15"/>
      <c r="AL1018" s="15"/>
      <c r="AM1018" s="15"/>
      <c r="AN1018" s="15"/>
      <c r="AO1018" s="15"/>
      <c r="AP1018" s="15"/>
      <c r="AQ1018" s="15"/>
      <c r="AR1018" s="15"/>
      <c r="AS1018" s="15"/>
      <c r="AT1018" s="15"/>
      <c r="AU1018" s="15"/>
    </row>
    <row r="1019" spans="37:47" x14ac:dyDescent="0.2">
      <c r="AK1019" s="15"/>
      <c r="AL1019" s="15"/>
      <c r="AM1019" s="15"/>
      <c r="AN1019" s="15"/>
      <c r="AO1019" s="15"/>
      <c r="AP1019" s="15"/>
      <c r="AQ1019" s="15"/>
      <c r="AR1019" s="15"/>
      <c r="AS1019" s="15"/>
      <c r="AT1019" s="15"/>
      <c r="AU1019" s="15"/>
    </row>
    <row r="1020" spans="37:47" x14ac:dyDescent="0.2">
      <c r="AK1020" s="15"/>
      <c r="AL1020" s="15"/>
      <c r="AM1020" s="15"/>
      <c r="AN1020" s="15"/>
      <c r="AO1020" s="15"/>
      <c r="AP1020" s="15"/>
      <c r="AQ1020" s="15"/>
      <c r="AR1020" s="15"/>
      <c r="AS1020" s="15"/>
      <c r="AT1020" s="15"/>
      <c r="AU1020" s="15"/>
    </row>
    <row r="1021" spans="37:47" x14ac:dyDescent="0.2">
      <c r="AK1021" s="15"/>
      <c r="AL1021" s="15"/>
      <c r="AM1021" s="15"/>
      <c r="AN1021" s="15"/>
      <c r="AO1021" s="15"/>
      <c r="AP1021" s="15"/>
      <c r="AQ1021" s="15"/>
      <c r="AR1021" s="15"/>
      <c r="AS1021" s="15"/>
      <c r="AT1021" s="15"/>
      <c r="AU1021" s="15"/>
    </row>
    <row r="1022" spans="37:47" x14ac:dyDescent="0.2">
      <c r="AK1022" s="15"/>
      <c r="AL1022" s="15"/>
      <c r="AM1022" s="15"/>
      <c r="AN1022" s="15"/>
      <c r="AO1022" s="15"/>
      <c r="AP1022" s="15"/>
      <c r="AQ1022" s="15"/>
      <c r="AR1022" s="15"/>
      <c r="AS1022" s="15"/>
      <c r="AT1022" s="15"/>
      <c r="AU1022" s="15"/>
    </row>
    <row r="1023" spans="37:47" x14ac:dyDescent="0.2">
      <c r="AK1023" s="15"/>
      <c r="AL1023" s="15"/>
      <c r="AM1023" s="15"/>
      <c r="AN1023" s="15"/>
      <c r="AO1023" s="15"/>
      <c r="AP1023" s="15"/>
      <c r="AQ1023" s="15"/>
      <c r="AR1023" s="15"/>
      <c r="AS1023" s="15"/>
      <c r="AT1023" s="15"/>
      <c r="AU1023" s="15"/>
    </row>
    <row r="1024" spans="37:47" x14ac:dyDescent="0.2">
      <c r="AK1024" s="15"/>
      <c r="AL1024" s="15"/>
      <c r="AM1024" s="15"/>
      <c r="AN1024" s="15"/>
      <c r="AO1024" s="15"/>
      <c r="AP1024" s="15"/>
      <c r="AQ1024" s="15"/>
      <c r="AR1024" s="15"/>
      <c r="AS1024" s="15"/>
      <c r="AT1024" s="15"/>
      <c r="AU1024" s="15"/>
    </row>
    <row r="1025" spans="37:47" x14ac:dyDescent="0.2">
      <c r="AK1025" s="15"/>
      <c r="AL1025" s="15"/>
      <c r="AM1025" s="15"/>
      <c r="AN1025" s="15"/>
      <c r="AO1025" s="15"/>
      <c r="AP1025" s="15"/>
      <c r="AQ1025" s="15"/>
      <c r="AR1025" s="15"/>
      <c r="AS1025" s="15"/>
      <c r="AT1025" s="15"/>
      <c r="AU1025" s="15"/>
    </row>
    <row r="1026" spans="37:47" x14ac:dyDescent="0.2">
      <c r="AK1026" s="15"/>
      <c r="AL1026" s="15"/>
      <c r="AM1026" s="15"/>
      <c r="AN1026" s="15"/>
      <c r="AO1026" s="15"/>
      <c r="AP1026" s="15"/>
      <c r="AQ1026" s="15"/>
      <c r="AR1026" s="15"/>
      <c r="AS1026" s="15"/>
      <c r="AT1026" s="15"/>
      <c r="AU1026" s="15"/>
    </row>
    <row r="1027" spans="37:47" x14ac:dyDescent="0.2">
      <c r="AK1027" s="15"/>
      <c r="AL1027" s="15"/>
      <c r="AM1027" s="15"/>
      <c r="AN1027" s="15"/>
      <c r="AO1027" s="15"/>
      <c r="AP1027" s="15"/>
      <c r="AQ1027" s="15"/>
      <c r="AR1027" s="15"/>
      <c r="AS1027" s="15"/>
      <c r="AT1027" s="15"/>
      <c r="AU1027" s="15"/>
    </row>
    <row r="1028" spans="37:47" x14ac:dyDescent="0.2">
      <c r="AK1028" s="15"/>
      <c r="AL1028" s="15"/>
      <c r="AM1028" s="15"/>
      <c r="AN1028" s="15"/>
      <c r="AO1028" s="15"/>
      <c r="AP1028" s="15"/>
      <c r="AQ1028" s="15"/>
      <c r="AR1028" s="15"/>
      <c r="AS1028" s="15"/>
      <c r="AT1028" s="15"/>
      <c r="AU1028" s="15"/>
    </row>
    <row r="1029" spans="37:47" x14ac:dyDescent="0.2">
      <c r="AK1029" s="15"/>
      <c r="AL1029" s="15"/>
      <c r="AM1029" s="15"/>
      <c r="AN1029" s="15"/>
      <c r="AO1029" s="15"/>
      <c r="AP1029" s="15"/>
      <c r="AQ1029" s="15"/>
      <c r="AR1029" s="15"/>
      <c r="AS1029" s="15"/>
      <c r="AT1029" s="15"/>
      <c r="AU1029" s="15"/>
    </row>
    <row r="1030" spans="37:47" x14ac:dyDescent="0.2">
      <c r="AK1030" s="15"/>
      <c r="AL1030" s="15"/>
      <c r="AM1030" s="15"/>
      <c r="AN1030" s="15"/>
      <c r="AO1030" s="15"/>
      <c r="AP1030" s="15"/>
      <c r="AQ1030" s="15"/>
      <c r="AR1030" s="15"/>
      <c r="AS1030" s="15"/>
      <c r="AT1030" s="15"/>
      <c r="AU1030" s="15"/>
    </row>
    <row r="1031" spans="37:47" x14ac:dyDescent="0.2">
      <c r="AK1031" s="15"/>
      <c r="AL1031" s="15"/>
      <c r="AM1031" s="15"/>
      <c r="AN1031" s="15"/>
      <c r="AO1031" s="15"/>
      <c r="AP1031" s="15"/>
      <c r="AQ1031" s="15"/>
      <c r="AR1031" s="15"/>
      <c r="AS1031" s="15"/>
      <c r="AT1031" s="15"/>
      <c r="AU1031" s="15"/>
    </row>
    <row r="1032" spans="37:47" x14ac:dyDescent="0.2">
      <c r="AK1032" s="15"/>
      <c r="AL1032" s="15"/>
      <c r="AM1032" s="15"/>
      <c r="AN1032" s="15"/>
      <c r="AO1032" s="15"/>
      <c r="AP1032" s="15"/>
      <c r="AQ1032" s="15"/>
      <c r="AR1032" s="15"/>
      <c r="AS1032" s="15"/>
      <c r="AT1032" s="15"/>
      <c r="AU1032" s="15"/>
    </row>
    <row r="1033" spans="37:47" x14ac:dyDescent="0.2">
      <c r="AK1033" s="15"/>
      <c r="AL1033" s="15"/>
      <c r="AM1033" s="15"/>
      <c r="AN1033" s="15"/>
      <c r="AO1033" s="15"/>
      <c r="AP1033" s="15"/>
      <c r="AQ1033" s="15"/>
      <c r="AR1033" s="15"/>
      <c r="AS1033" s="15"/>
      <c r="AT1033" s="15"/>
      <c r="AU1033" s="15"/>
    </row>
    <row r="1034" spans="37:47" x14ac:dyDescent="0.2">
      <c r="AK1034" s="15"/>
      <c r="AL1034" s="15"/>
      <c r="AM1034" s="15"/>
      <c r="AN1034" s="15"/>
      <c r="AO1034" s="15"/>
      <c r="AP1034" s="15"/>
      <c r="AQ1034" s="15"/>
      <c r="AR1034" s="15"/>
      <c r="AS1034" s="15"/>
      <c r="AT1034" s="15"/>
      <c r="AU1034" s="15"/>
    </row>
    <row r="1035" spans="37:47" x14ac:dyDescent="0.2">
      <c r="AK1035" s="15"/>
      <c r="AL1035" s="15"/>
      <c r="AM1035" s="15"/>
      <c r="AN1035" s="15"/>
      <c r="AO1035" s="15"/>
      <c r="AP1035" s="15"/>
      <c r="AQ1035" s="15"/>
      <c r="AR1035" s="15"/>
      <c r="AS1035" s="15"/>
      <c r="AT1035" s="15"/>
      <c r="AU1035" s="15"/>
    </row>
    <row r="1036" spans="37:47" x14ac:dyDescent="0.2">
      <c r="AK1036" s="15"/>
      <c r="AL1036" s="15"/>
      <c r="AM1036" s="15"/>
      <c r="AN1036" s="15"/>
      <c r="AO1036" s="15"/>
      <c r="AP1036" s="15"/>
      <c r="AQ1036" s="15"/>
      <c r="AR1036" s="15"/>
      <c r="AS1036" s="15"/>
      <c r="AT1036" s="15"/>
      <c r="AU1036" s="15"/>
    </row>
    <row r="1037" spans="37:47" x14ac:dyDescent="0.2">
      <c r="AK1037" s="15"/>
      <c r="AL1037" s="15"/>
      <c r="AM1037" s="15"/>
      <c r="AN1037" s="15"/>
      <c r="AO1037" s="15"/>
      <c r="AP1037" s="15"/>
      <c r="AQ1037" s="15"/>
      <c r="AR1037" s="15"/>
      <c r="AS1037" s="15"/>
      <c r="AT1037" s="15"/>
      <c r="AU1037" s="15"/>
    </row>
    <row r="1038" spans="37:47" x14ac:dyDescent="0.2">
      <c r="AK1038" s="15"/>
      <c r="AL1038" s="15"/>
      <c r="AM1038" s="15"/>
      <c r="AN1038" s="15"/>
      <c r="AO1038" s="15"/>
      <c r="AP1038" s="15"/>
      <c r="AQ1038" s="15"/>
      <c r="AR1038" s="15"/>
      <c r="AS1038" s="15"/>
      <c r="AT1038" s="15"/>
      <c r="AU1038" s="15"/>
    </row>
    <row r="1039" spans="37:47" x14ac:dyDescent="0.2">
      <c r="AK1039" s="15"/>
      <c r="AL1039" s="15"/>
      <c r="AM1039" s="15"/>
      <c r="AN1039" s="15"/>
      <c r="AO1039" s="15"/>
      <c r="AP1039" s="15"/>
      <c r="AQ1039" s="15"/>
      <c r="AR1039" s="15"/>
      <c r="AS1039" s="15"/>
      <c r="AT1039" s="15"/>
      <c r="AU1039" s="15"/>
    </row>
    <row r="1040" spans="37:47" x14ac:dyDescent="0.2">
      <c r="AK1040" s="15"/>
      <c r="AL1040" s="15"/>
      <c r="AM1040" s="15"/>
      <c r="AN1040" s="15"/>
      <c r="AO1040" s="15"/>
      <c r="AP1040" s="15"/>
      <c r="AQ1040" s="15"/>
      <c r="AR1040" s="15"/>
      <c r="AS1040" s="15"/>
      <c r="AT1040" s="15"/>
      <c r="AU1040" s="15"/>
    </row>
    <row r="1041" spans="37:47" x14ac:dyDescent="0.2">
      <c r="AK1041" s="15"/>
      <c r="AL1041" s="15"/>
      <c r="AM1041" s="15"/>
      <c r="AN1041" s="15"/>
      <c r="AO1041" s="15"/>
      <c r="AP1041" s="15"/>
      <c r="AQ1041" s="15"/>
      <c r="AR1041" s="15"/>
      <c r="AS1041" s="15"/>
      <c r="AT1041" s="15"/>
      <c r="AU1041" s="15"/>
    </row>
    <row r="1042" spans="37:47" x14ac:dyDescent="0.2">
      <c r="AK1042" s="15"/>
      <c r="AL1042" s="15"/>
      <c r="AM1042" s="15"/>
      <c r="AN1042" s="15"/>
      <c r="AO1042" s="15"/>
      <c r="AP1042" s="15"/>
      <c r="AQ1042" s="15"/>
      <c r="AR1042" s="15"/>
      <c r="AS1042" s="15"/>
      <c r="AT1042" s="15"/>
      <c r="AU1042" s="15"/>
    </row>
    <row r="1043" spans="37:47" x14ac:dyDescent="0.2">
      <c r="AK1043" s="15"/>
      <c r="AL1043" s="15"/>
      <c r="AM1043" s="15"/>
      <c r="AN1043" s="15"/>
      <c r="AO1043" s="15"/>
      <c r="AP1043" s="15"/>
      <c r="AQ1043" s="15"/>
      <c r="AR1043" s="15"/>
      <c r="AS1043" s="15"/>
      <c r="AT1043" s="15"/>
      <c r="AU1043" s="15"/>
    </row>
    <row r="1044" spans="37:47" x14ac:dyDescent="0.2">
      <c r="AK1044" s="15"/>
      <c r="AL1044" s="15"/>
      <c r="AM1044" s="15"/>
      <c r="AN1044" s="15"/>
      <c r="AO1044" s="15"/>
      <c r="AP1044" s="15"/>
      <c r="AQ1044" s="15"/>
      <c r="AR1044" s="15"/>
      <c r="AS1044" s="15"/>
      <c r="AT1044" s="15"/>
      <c r="AU1044" s="15"/>
    </row>
    <row r="1045" spans="37:47" x14ac:dyDescent="0.2">
      <c r="AK1045" s="15"/>
      <c r="AL1045" s="15"/>
      <c r="AM1045" s="15"/>
      <c r="AN1045" s="15"/>
      <c r="AO1045" s="15"/>
      <c r="AP1045" s="15"/>
      <c r="AQ1045" s="15"/>
      <c r="AR1045" s="15"/>
      <c r="AS1045" s="15"/>
      <c r="AT1045" s="15"/>
      <c r="AU1045" s="15"/>
    </row>
    <row r="1046" spans="37:47" x14ac:dyDescent="0.2">
      <c r="AK1046" s="15"/>
      <c r="AL1046" s="15"/>
      <c r="AM1046" s="15"/>
      <c r="AN1046" s="15"/>
      <c r="AO1046" s="15"/>
      <c r="AP1046" s="15"/>
      <c r="AQ1046" s="15"/>
      <c r="AR1046" s="15"/>
      <c r="AS1046" s="15"/>
      <c r="AT1046" s="15"/>
      <c r="AU1046" s="15"/>
    </row>
    <row r="1047" spans="37:47" x14ac:dyDescent="0.2">
      <c r="AK1047" s="15"/>
      <c r="AL1047" s="15"/>
      <c r="AM1047" s="15"/>
      <c r="AN1047" s="15"/>
      <c r="AO1047" s="15"/>
      <c r="AP1047" s="15"/>
      <c r="AQ1047" s="15"/>
      <c r="AR1047" s="15"/>
      <c r="AS1047" s="15"/>
      <c r="AT1047" s="15"/>
      <c r="AU1047" s="15"/>
    </row>
    <row r="1048" spans="37:47" x14ac:dyDescent="0.2">
      <c r="AK1048" s="15"/>
      <c r="AL1048" s="15"/>
      <c r="AM1048" s="15"/>
      <c r="AN1048" s="15"/>
      <c r="AO1048" s="15"/>
      <c r="AP1048" s="15"/>
      <c r="AQ1048" s="15"/>
      <c r="AR1048" s="15"/>
      <c r="AS1048" s="15"/>
      <c r="AT1048" s="15"/>
      <c r="AU1048" s="15"/>
    </row>
    <row r="1049" spans="37:47" x14ac:dyDescent="0.2">
      <c r="AK1049" s="15"/>
      <c r="AL1049" s="15"/>
      <c r="AM1049" s="15"/>
      <c r="AN1049" s="15"/>
      <c r="AO1049" s="15"/>
      <c r="AP1049" s="15"/>
      <c r="AQ1049" s="15"/>
      <c r="AR1049" s="15"/>
      <c r="AS1049" s="15"/>
      <c r="AT1049" s="15"/>
      <c r="AU1049" s="15"/>
    </row>
    <row r="1050" spans="37:47" x14ac:dyDescent="0.2">
      <c r="AK1050" s="15"/>
      <c r="AL1050" s="15"/>
      <c r="AM1050" s="15"/>
      <c r="AN1050" s="15"/>
      <c r="AO1050" s="15"/>
      <c r="AP1050" s="15"/>
      <c r="AQ1050" s="15"/>
      <c r="AR1050" s="15"/>
      <c r="AS1050" s="15"/>
      <c r="AT1050" s="15"/>
      <c r="AU1050" s="15"/>
    </row>
    <row r="1051" spans="37:47" x14ac:dyDescent="0.2">
      <c r="AK1051" s="15"/>
      <c r="AL1051" s="15"/>
      <c r="AM1051" s="15"/>
      <c r="AN1051" s="15"/>
      <c r="AO1051" s="15"/>
      <c r="AP1051" s="15"/>
      <c r="AQ1051" s="15"/>
      <c r="AR1051" s="15"/>
      <c r="AS1051" s="15"/>
      <c r="AT1051" s="15"/>
      <c r="AU1051" s="15"/>
    </row>
    <row r="1052" spans="37:47" x14ac:dyDescent="0.2">
      <c r="AK1052" s="15"/>
      <c r="AL1052" s="15"/>
      <c r="AM1052" s="15"/>
      <c r="AN1052" s="15"/>
      <c r="AO1052" s="15"/>
      <c r="AP1052" s="15"/>
      <c r="AQ1052" s="15"/>
      <c r="AR1052" s="15"/>
      <c r="AS1052" s="15"/>
      <c r="AT1052" s="15"/>
      <c r="AU1052" s="15"/>
    </row>
    <row r="1053" spans="37:47" x14ac:dyDescent="0.2">
      <c r="AK1053" s="15"/>
      <c r="AL1053" s="15"/>
      <c r="AM1053" s="15"/>
      <c r="AN1053" s="15"/>
      <c r="AO1053" s="15"/>
      <c r="AP1053" s="15"/>
      <c r="AQ1053" s="15"/>
      <c r="AR1053" s="15"/>
      <c r="AS1053" s="15"/>
      <c r="AT1053" s="15"/>
      <c r="AU1053" s="15"/>
    </row>
    <row r="1054" spans="37:47" x14ac:dyDescent="0.2">
      <c r="AK1054" s="15"/>
      <c r="AL1054" s="15"/>
      <c r="AM1054" s="15"/>
      <c r="AN1054" s="15"/>
      <c r="AO1054" s="15"/>
      <c r="AP1054" s="15"/>
      <c r="AQ1054" s="15"/>
      <c r="AR1054" s="15"/>
      <c r="AS1054" s="15"/>
      <c r="AT1054" s="15"/>
      <c r="AU1054" s="15"/>
    </row>
    <row r="1055" spans="37:47" x14ac:dyDescent="0.2">
      <c r="AK1055" s="15"/>
      <c r="AL1055" s="15"/>
      <c r="AM1055" s="15"/>
      <c r="AN1055" s="15"/>
      <c r="AO1055" s="15"/>
      <c r="AP1055" s="15"/>
      <c r="AQ1055" s="15"/>
      <c r="AR1055" s="15"/>
      <c r="AS1055" s="15"/>
      <c r="AT1055" s="15"/>
      <c r="AU1055" s="15"/>
    </row>
    <row r="1056" spans="37:47" x14ac:dyDescent="0.2">
      <c r="AK1056" s="15"/>
      <c r="AL1056" s="15"/>
      <c r="AM1056" s="15"/>
      <c r="AN1056" s="15"/>
      <c r="AO1056" s="15"/>
      <c r="AP1056" s="15"/>
      <c r="AQ1056" s="15"/>
      <c r="AR1056" s="15"/>
      <c r="AS1056" s="15"/>
      <c r="AT1056" s="15"/>
      <c r="AU1056" s="15"/>
    </row>
    <row r="1057" spans="37:47" x14ac:dyDescent="0.2">
      <c r="AK1057" s="15"/>
      <c r="AL1057" s="15"/>
      <c r="AM1057" s="15"/>
      <c r="AN1057" s="15"/>
      <c r="AO1057" s="15"/>
      <c r="AP1057" s="15"/>
      <c r="AQ1057" s="15"/>
      <c r="AR1057" s="15"/>
      <c r="AS1057" s="15"/>
      <c r="AT1057" s="15"/>
      <c r="AU1057" s="15"/>
    </row>
    <row r="1058" spans="37:47" x14ac:dyDescent="0.2">
      <c r="AK1058" s="15"/>
      <c r="AL1058" s="15"/>
      <c r="AM1058" s="15"/>
      <c r="AN1058" s="15"/>
      <c r="AO1058" s="15"/>
      <c r="AP1058" s="15"/>
      <c r="AQ1058" s="15"/>
      <c r="AR1058" s="15"/>
      <c r="AS1058" s="15"/>
      <c r="AT1058" s="15"/>
      <c r="AU1058" s="15"/>
    </row>
    <row r="1059" spans="37:47" x14ac:dyDescent="0.2">
      <c r="AK1059" s="15"/>
      <c r="AL1059" s="15"/>
      <c r="AM1059" s="15"/>
      <c r="AN1059" s="15"/>
      <c r="AO1059" s="15"/>
      <c r="AP1059" s="15"/>
      <c r="AQ1059" s="15"/>
      <c r="AR1059" s="15"/>
      <c r="AS1059" s="15"/>
      <c r="AT1059" s="15"/>
      <c r="AU1059" s="15"/>
    </row>
    <row r="1060" spans="37:47" x14ac:dyDescent="0.2">
      <c r="AK1060" s="15"/>
      <c r="AL1060" s="15"/>
      <c r="AM1060" s="15"/>
      <c r="AN1060" s="15"/>
      <c r="AO1060" s="15"/>
      <c r="AP1060" s="15"/>
      <c r="AQ1060" s="15"/>
      <c r="AR1060" s="15"/>
      <c r="AS1060" s="15"/>
      <c r="AT1060" s="15"/>
      <c r="AU1060" s="15"/>
    </row>
    <row r="1061" spans="37:47" x14ac:dyDescent="0.2">
      <c r="AK1061" s="15"/>
      <c r="AL1061" s="15"/>
      <c r="AM1061" s="15"/>
      <c r="AN1061" s="15"/>
      <c r="AO1061" s="15"/>
      <c r="AP1061" s="15"/>
      <c r="AQ1061" s="15"/>
      <c r="AR1061" s="15"/>
      <c r="AS1061" s="15"/>
      <c r="AT1061" s="15"/>
      <c r="AU1061" s="15"/>
    </row>
    <row r="1062" spans="37:47" x14ac:dyDescent="0.2">
      <c r="AK1062" s="15"/>
      <c r="AL1062" s="15"/>
      <c r="AM1062" s="15"/>
      <c r="AN1062" s="15"/>
      <c r="AO1062" s="15"/>
      <c r="AP1062" s="15"/>
      <c r="AQ1062" s="15"/>
      <c r="AR1062" s="15"/>
      <c r="AS1062" s="15"/>
      <c r="AT1062" s="15"/>
      <c r="AU1062" s="15"/>
    </row>
    <row r="1063" spans="37:47" x14ac:dyDescent="0.2">
      <c r="AK1063" s="15"/>
      <c r="AL1063" s="15"/>
      <c r="AM1063" s="15"/>
      <c r="AN1063" s="15"/>
      <c r="AO1063" s="15"/>
      <c r="AP1063" s="15"/>
      <c r="AQ1063" s="15"/>
      <c r="AR1063" s="15"/>
      <c r="AS1063" s="15"/>
      <c r="AT1063" s="15"/>
      <c r="AU1063" s="15"/>
    </row>
    <row r="1064" spans="37:47" x14ac:dyDescent="0.2">
      <c r="AK1064" s="15"/>
      <c r="AL1064" s="15"/>
      <c r="AM1064" s="15"/>
      <c r="AN1064" s="15"/>
      <c r="AO1064" s="15"/>
      <c r="AP1064" s="15"/>
      <c r="AQ1064" s="15"/>
      <c r="AR1064" s="15"/>
      <c r="AS1064" s="15"/>
      <c r="AT1064" s="15"/>
      <c r="AU1064" s="15"/>
    </row>
    <row r="1065" spans="37:47" x14ac:dyDescent="0.2">
      <c r="AK1065" s="15"/>
      <c r="AL1065" s="15"/>
      <c r="AM1065" s="15"/>
      <c r="AN1065" s="15"/>
      <c r="AO1065" s="15"/>
      <c r="AP1065" s="15"/>
      <c r="AQ1065" s="15"/>
      <c r="AR1065" s="15"/>
      <c r="AS1065" s="15"/>
      <c r="AT1065" s="15"/>
      <c r="AU1065" s="15"/>
    </row>
    <row r="1066" spans="37:47" x14ac:dyDescent="0.2">
      <c r="AK1066" s="15"/>
      <c r="AL1066" s="15"/>
      <c r="AM1066" s="15"/>
      <c r="AN1066" s="15"/>
      <c r="AO1066" s="15"/>
      <c r="AP1066" s="15"/>
      <c r="AQ1066" s="15"/>
      <c r="AR1066" s="15"/>
      <c r="AS1066" s="15"/>
      <c r="AT1066" s="15"/>
      <c r="AU1066" s="15"/>
    </row>
    <row r="1067" spans="37:47" x14ac:dyDescent="0.2">
      <c r="AK1067" s="15"/>
      <c r="AL1067" s="15"/>
      <c r="AM1067" s="15"/>
      <c r="AN1067" s="15"/>
      <c r="AO1067" s="15"/>
      <c r="AP1067" s="15"/>
      <c r="AQ1067" s="15"/>
      <c r="AR1067" s="15"/>
      <c r="AS1067" s="15"/>
      <c r="AT1067" s="15"/>
      <c r="AU1067" s="15"/>
    </row>
    <row r="1068" spans="37:47" x14ac:dyDescent="0.2">
      <c r="AK1068" s="15"/>
      <c r="AL1068" s="15"/>
      <c r="AM1068" s="15"/>
      <c r="AN1068" s="15"/>
      <c r="AO1068" s="15"/>
      <c r="AP1068" s="15"/>
      <c r="AQ1068" s="15"/>
      <c r="AR1068" s="15"/>
      <c r="AS1068" s="15"/>
      <c r="AT1068" s="15"/>
      <c r="AU1068" s="15"/>
    </row>
    <row r="1069" spans="37:47" x14ac:dyDescent="0.2">
      <c r="AK1069" s="15"/>
      <c r="AL1069" s="15"/>
      <c r="AM1069" s="15"/>
      <c r="AN1069" s="15"/>
      <c r="AO1069" s="15"/>
      <c r="AP1069" s="15"/>
      <c r="AQ1069" s="15"/>
      <c r="AR1069" s="15"/>
      <c r="AS1069" s="15"/>
      <c r="AT1069" s="15"/>
      <c r="AU1069" s="15"/>
    </row>
    <row r="1070" spans="37:47" x14ac:dyDescent="0.2">
      <c r="AK1070" s="15"/>
      <c r="AL1070" s="15"/>
      <c r="AM1070" s="15"/>
      <c r="AN1070" s="15"/>
      <c r="AO1070" s="15"/>
      <c r="AP1070" s="15"/>
      <c r="AQ1070" s="15"/>
      <c r="AR1070" s="15"/>
      <c r="AS1070" s="15"/>
      <c r="AT1070" s="15"/>
      <c r="AU1070" s="15"/>
    </row>
    <row r="1071" spans="37:47" x14ac:dyDescent="0.2">
      <c r="AK1071" s="15"/>
      <c r="AL1071" s="15"/>
      <c r="AM1071" s="15"/>
      <c r="AN1071" s="15"/>
      <c r="AO1071" s="15"/>
      <c r="AP1071" s="15"/>
      <c r="AQ1071" s="15"/>
      <c r="AR1071" s="15"/>
      <c r="AS1071" s="15"/>
      <c r="AT1071" s="15"/>
      <c r="AU1071" s="15"/>
    </row>
    <row r="1072" spans="37:47" x14ac:dyDescent="0.2">
      <c r="AK1072" s="15"/>
      <c r="AL1072" s="15"/>
      <c r="AM1072" s="15"/>
      <c r="AN1072" s="15"/>
      <c r="AO1072" s="15"/>
      <c r="AP1072" s="15"/>
      <c r="AQ1072" s="15"/>
      <c r="AR1072" s="15"/>
      <c r="AS1072" s="15"/>
      <c r="AT1072" s="15"/>
      <c r="AU1072" s="15"/>
    </row>
    <row r="1073" spans="37:47" x14ac:dyDescent="0.2">
      <c r="AK1073" s="15"/>
      <c r="AL1073" s="15"/>
      <c r="AM1073" s="15"/>
      <c r="AN1073" s="15"/>
      <c r="AO1073" s="15"/>
      <c r="AP1073" s="15"/>
      <c r="AQ1073" s="15"/>
      <c r="AR1073" s="15"/>
      <c r="AS1073" s="15"/>
      <c r="AT1073" s="15"/>
      <c r="AU1073" s="15"/>
    </row>
    <row r="1074" spans="37:47" x14ac:dyDescent="0.2">
      <c r="AK1074" s="15"/>
      <c r="AL1074" s="15"/>
      <c r="AM1074" s="15"/>
      <c r="AN1074" s="15"/>
      <c r="AO1074" s="15"/>
      <c r="AP1074" s="15"/>
      <c r="AQ1074" s="15"/>
      <c r="AR1074" s="15"/>
      <c r="AS1074" s="15"/>
      <c r="AT1074" s="15"/>
      <c r="AU1074" s="15"/>
    </row>
    <row r="1075" spans="37:47" x14ac:dyDescent="0.2">
      <c r="AK1075" s="15"/>
      <c r="AL1075" s="15"/>
      <c r="AM1075" s="15"/>
      <c r="AN1075" s="15"/>
      <c r="AO1075" s="15"/>
      <c r="AP1075" s="15"/>
      <c r="AQ1075" s="15"/>
      <c r="AR1075" s="15"/>
      <c r="AS1075" s="15"/>
      <c r="AT1075" s="15"/>
      <c r="AU1075" s="15"/>
    </row>
    <row r="1076" spans="37:47" x14ac:dyDescent="0.2">
      <c r="AK1076" s="15"/>
      <c r="AL1076" s="15"/>
      <c r="AM1076" s="15"/>
      <c r="AN1076" s="15"/>
      <c r="AO1076" s="15"/>
      <c r="AP1076" s="15"/>
      <c r="AQ1076" s="15"/>
      <c r="AR1076" s="15"/>
      <c r="AS1076" s="15"/>
      <c r="AT1076" s="15"/>
      <c r="AU1076" s="15"/>
    </row>
    <row r="1077" spans="37:47" x14ac:dyDescent="0.2">
      <c r="AK1077" s="15"/>
      <c r="AL1077" s="15"/>
      <c r="AM1077" s="15"/>
      <c r="AN1077" s="15"/>
      <c r="AO1077" s="15"/>
      <c r="AP1077" s="15"/>
      <c r="AQ1077" s="15"/>
      <c r="AR1077" s="15"/>
      <c r="AS1077" s="15"/>
      <c r="AT1077" s="15"/>
      <c r="AU1077" s="15"/>
    </row>
    <row r="1078" spans="37:47" x14ac:dyDescent="0.2">
      <c r="AK1078" s="15"/>
      <c r="AL1078" s="15"/>
      <c r="AM1078" s="15"/>
      <c r="AN1078" s="15"/>
      <c r="AO1078" s="15"/>
      <c r="AP1078" s="15"/>
      <c r="AQ1078" s="15"/>
      <c r="AR1078" s="15"/>
      <c r="AS1078" s="15"/>
      <c r="AT1078" s="15"/>
      <c r="AU1078" s="15"/>
    </row>
    <row r="1079" spans="37:47" x14ac:dyDescent="0.2">
      <c r="AK1079" s="15"/>
      <c r="AL1079" s="15"/>
      <c r="AM1079" s="15"/>
      <c r="AN1079" s="15"/>
      <c r="AO1079" s="15"/>
      <c r="AP1079" s="15"/>
      <c r="AQ1079" s="15"/>
      <c r="AR1079" s="15"/>
      <c r="AS1079" s="15"/>
      <c r="AT1079" s="15"/>
      <c r="AU1079" s="15"/>
    </row>
    <row r="1080" spans="37:47" x14ac:dyDescent="0.2">
      <c r="AK1080" s="15"/>
      <c r="AL1080" s="15"/>
      <c r="AM1080" s="15"/>
      <c r="AN1080" s="15"/>
      <c r="AO1080" s="15"/>
      <c r="AP1080" s="15"/>
      <c r="AQ1080" s="15"/>
      <c r="AR1080" s="15"/>
      <c r="AS1080" s="15"/>
      <c r="AT1080" s="15"/>
      <c r="AU1080" s="15"/>
    </row>
    <row r="1081" spans="37:47" x14ac:dyDescent="0.2">
      <c r="AK1081" s="15"/>
      <c r="AL1081" s="15"/>
      <c r="AM1081" s="15"/>
      <c r="AN1081" s="15"/>
      <c r="AO1081" s="15"/>
      <c r="AP1081" s="15"/>
      <c r="AQ1081" s="15"/>
      <c r="AR1081" s="15"/>
      <c r="AS1081" s="15"/>
      <c r="AT1081" s="15"/>
      <c r="AU1081" s="15"/>
    </row>
    <row r="1082" spans="37:47" x14ac:dyDescent="0.2">
      <c r="AK1082" s="15"/>
      <c r="AL1082" s="15"/>
      <c r="AM1082" s="15"/>
      <c r="AN1082" s="15"/>
      <c r="AO1082" s="15"/>
      <c r="AP1082" s="15"/>
      <c r="AQ1082" s="15"/>
      <c r="AR1082" s="15"/>
      <c r="AS1082" s="15"/>
      <c r="AT1082" s="15"/>
      <c r="AU1082" s="15"/>
    </row>
    <row r="1083" spans="37:47" x14ac:dyDescent="0.2">
      <c r="AK1083" s="15"/>
      <c r="AL1083" s="15"/>
      <c r="AM1083" s="15"/>
      <c r="AN1083" s="15"/>
      <c r="AO1083" s="15"/>
      <c r="AP1083" s="15"/>
      <c r="AQ1083" s="15"/>
      <c r="AR1083" s="15"/>
      <c r="AS1083" s="15"/>
      <c r="AT1083" s="15"/>
      <c r="AU1083" s="15"/>
    </row>
    <row r="1084" spans="37:47" x14ac:dyDescent="0.2">
      <c r="AK1084" s="15"/>
      <c r="AL1084" s="15"/>
      <c r="AM1084" s="15"/>
      <c r="AN1084" s="15"/>
      <c r="AO1084" s="15"/>
      <c r="AP1084" s="15"/>
      <c r="AQ1084" s="15"/>
      <c r="AR1084" s="15"/>
      <c r="AS1084" s="15"/>
      <c r="AT1084" s="15"/>
      <c r="AU1084" s="15"/>
    </row>
    <row r="1085" spans="37:47" x14ac:dyDescent="0.2">
      <c r="AK1085" s="15"/>
      <c r="AL1085" s="15"/>
      <c r="AM1085" s="15"/>
      <c r="AN1085" s="15"/>
      <c r="AO1085" s="15"/>
      <c r="AP1085" s="15"/>
      <c r="AQ1085" s="15"/>
      <c r="AR1085" s="15"/>
      <c r="AS1085" s="15"/>
      <c r="AT1085" s="15"/>
      <c r="AU1085" s="15"/>
    </row>
    <row r="1086" spans="37:47" x14ac:dyDescent="0.2">
      <c r="AK1086" s="15"/>
      <c r="AL1086" s="15"/>
      <c r="AM1086" s="15"/>
      <c r="AN1086" s="15"/>
      <c r="AO1086" s="15"/>
      <c r="AP1086" s="15"/>
      <c r="AQ1086" s="15"/>
      <c r="AR1086" s="15"/>
      <c r="AS1086" s="15"/>
      <c r="AT1086" s="15"/>
      <c r="AU1086" s="15"/>
    </row>
    <row r="1087" spans="37:47" x14ac:dyDescent="0.2">
      <c r="AK1087" s="15"/>
      <c r="AL1087" s="15"/>
      <c r="AM1087" s="15"/>
      <c r="AN1087" s="15"/>
      <c r="AO1087" s="15"/>
      <c r="AP1087" s="15"/>
      <c r="AQ1087" s="15"/>
      <c r="AR1087" s="15"/>
      <c r="AS1087" s="15"/>
      <c r="AT1087" s="15"/>
      <c r="AU1087" s="15"/>
    </row>
    <row r="1088" spans="37:47" x14ac:dyDescent="0.2">
      <c r="AK1088" s="15"/>
      <c r="AL1088" s="15"/>
      <c r="AM1088" s="15"/>
      <c r="AN1088" s="15"/>
      <c r="AO1088" s="15"/>
      <c r="AP1088" s="15"/>
      <c r="AQ1088" s="15"/>
      <c r="AR1088" s="15"/>
      <c r="AS1088" s="15"/>
      <c r="AT1088" s="15"/>
      <c r="AU1088" s="15"/>
    </row>
    <row r="1089" spans="37:47" x14ac:dyDescent="0.2">
      <c r="AK1089" s="15"/>
      <c r="AL1089" s="15"/>
      <c r="AM1089" s="15"/>
      <c r="AN1089" s="15"/>
      <c r="AO1089" s="15"/>
      <c r="AP1089" s="15"/>
      <c r="AQ1089" s="15"/>
      <c r="AR1089" s="15"/>
      <c r="AS1089" s="15"/>
      <c r="AT1089" s="15"/>
      <c r="AU1089" s="15"/>
    </row>
    <row r="1090" spans="37:47" x14ac:dyDescent="0.2">
      <c r="AK1090" s="15"/>
      <c r="AL1090" s="15"/>
      <c r="AM1090" s="15"/>
      <c r="AN1090" s="15"/>
      <c r="AO1090" s="15"/>
      <c r="AP1090" s="15"/>
      <c r="AQ1090" s="15"/>
      <c r="AR1090" s="15"/>
      <c r="AS1090" s="15"/>
      <c r="AT1090" s="15"/>
      <c r="AU1090" s="15"/>
    </row>
    <row r="1091" spans="37:47" x14ac:dyDescent="0.2">
      <c r="AK1091" s="15"/>
      <c r="AL1091" s="15"/>
      <c r="AM1091" s="15"/>
      <c r="AN1091" s="15"/>
      <c r="AO1091" s="15"/>
      <c r="AP1091" s="15"/>
      <c r="AQ1091" s="15"/>
      <c r="AR1091" s="15"/>
      <c r="AS1091" s="15"/>
      <c r="AT1091" s="15"/>
      <c r="AU1091" s="15"/>
    </row>
    <row r="1092" spans="37:47" x14ac:dyDescent="0.2">
      <c r="AK1092" s="15"/>
      <c r="AL1092" s="15"/>
      <c r="AM1092" s="15"/>
      <c r="AN1092" s="15"/>
      <c r="AO1092" s="15"/>
      <c r="AP1092" s="15"/>
      <c r="AQ1092" s="15"/>
      <c r="AR1092" s="15"/>
      <c r="AS1092" s="15"/>
      <c r="AT1092" s="15"/>
      <c r="AU1092" s="15"/>
    </row>
    <row r="1093" spans="37:47" x14ac:dyDescent="0.2">
      <c r="AK1093" s="15"/>
      <c r="AL1093" s="15"/>
      <c r="AM1093" s="15"/>
      <c r="AN1093" s="15"/>
      <c r="AO1093" s="15"/>
      <c r="AP1093" s="15"/>
      <c r="AQ1093" s="15"/>
      <c r="AR1093" s="15"/>
      <c r="AS1093" s="15"/>
      <c r="AT1093" s="15"/>
      <c r="AU1093" s="15"/>
    </row>
    <row r="1094" spans="37:47" x14ac:dyDescent="0.2">
      <c r="AK1094" s="15"/>
      <c r="AL1094" s="15"/>
      <c r="AM1094" s="15"/>
      <c r="AN1094" s="15"/>
      <c r="AO1094" s="15"/>
      <c r="AP1094" s="15"/>
      <c r="AQ1094" s="15"/>
      <c r="AR1094" s="15"/>
      <c r="AS1094" s="15"/>
      <c r="AT1094" s="15"/>
      <c r="AU1094" s="15"/>
    </row>
    <row r="1095" spans="37:47" x14ac:dyDescent="0.2">
      <c r="AK1095" s="15"/>
      <c r="AL1095" s="15"/>
      <c r="AM1095" s="15"/>
      <c r="AN1095" s="15"/>
      <c r="AO1095" s="15"/>
      <c r="AP1095" s="15"/>
      <c r="AQ1095" s="15"/>
      <c r="AR1095" s="15"/>
      <c r="AS1095" s="15"/>
      <c r="AT1095" s="15"/>
      <c r="AU1095" s="15"/>
    </row>
    <row r="1096" spans="37:47" x14ac:dyDescent="0.2">
      <c r="AK1096" s="15"/>
      <c r="AL1096" s="15"/>
      <c r="AM1096" s="15"/>
      <c r="AN1096" s="15"/>
      <c r="AO1096" s="15"/>
      <c r="AP1096" s="15"/>
      <c r="AQ1096" s="15"/>
      <c r="AR1096" s="15"/>
      <c r="AS1096" s="15"/>
      <c r="AT1096" s="15"/>
      <c r="AU1096" s="15"/>
    </row>
    <row r="1097" spans="37:47" x14ac:dyDescent="0.2">
      <c r="AK1097" s="15"/>
      <c r="AL1097" s="15"/>
      <c r="AM1097" s="15"/>
      <c r="AN1097" s="15"/>
      <c r="AO1097" s="15"/>
      <c r="AP1097" s="15"/>
      <c r="AQ1097" s="15"/>
      <c r="AR1097" s="15"/>
      <c r="AS1097" s="15"/>
      <c r="AT1097" s="15"/>
      <c r="AU1097" s="15"/>
    </row>
    <row r="1098" spans="37:47" x14ac:dyDescent="0.2">
      <c r="AK1098" s="15"/>
      <c r="AL1098" s="15"/>
      <c r="AM1098" s="15"/>
      <c r="AN1098" s="15"/>
      <c r="AO1098" s="15"/>
      <c r="AP1098" s="15"/>
      <c r="AQ1098" s="15"/>
      <c r="AR1098" s="15"/>
      <c r="AS1098" s="15"/>
      <c r="AT1098" s="15"/>
      <c r="AU1098" s="15"/>
    </row>
    <row r="1099" spans="37:47" x14ac:dyDescent="0.2">
      <c r="AK1099" s="15"/>
      <c r="AL1099" s="15"/>
      <c r="AM1099" s="15"/>
      <c r="AN1099" s="15"/>
      <c r="AO1099" s="15"/>
      <c r="AP1099" s="15"/>
      <c r="AQ1099" s="15"/>
      <c r="AR1099" s="15"/>
      <c r="AS1099" s="15"/>
      <c r="AT1099" s="15"/>
      <c r="AU1099" s="15"/>
    </row>
    <row r="1100" spans="37:47" x14ac:dyDescent="0.2">
      <c r="AK1100" s="15"/>
      <c r="AL1100" s="15"/>
      <c r="AM1100" s="15"/>
      <c r="AN1100" s="15"/>
      <c r="AO1100" s="15"/>
      <c r="AP1100" s="15"/>
      <c r="AQ1100" s="15"/>
      <c r="AR1100" s="15"/>
      <c r="AS1100" s="15"/>
      <c r="AT1100" s="15"/>
      <c r="AU1100" s="15"/>
    </row>
    <row r="1101" spans="37:47" x14ac:dyDescent="0.2">
      <c r="AK1101" s="15"/>
      <c r="AL1101" s="15"/>
      <c r="AM1101" s="15"/>
      <c r="AN1101" s="15"/>
      <c r="AO1101" s="15"/>
      <c r="AP1101" s="15"/>
      <c r="AQ1101" s="15"/>
      <c r="AR1101" s="15"/>
      <c r="AS1101" s="15"/>
      <c r="AT1101" s="15"/>
      <c r="AU1101" s="15"/>
    </row>
    <row r="1102" spans="37:47" x14ac:dyDescent="0.2">
      <c r="AK1102" s="15"/>
      <c r="AL1102" s="15"/>
      <c r="AM1102" s="15"/>
      <c r="AN1102" s="15"/>
      <c r="AO1102" s="15"/>
      <c r="AP1102" s="15"/>
      <c r="AQ1102" s="15"/>
      <c r="AR1102" s="15"/>
      <c r="AS1102" s="15"/>
      <c r="AT1102" s="15"/>
      <c r="AU1102" s="15"/>
    </row>
    <row r="1103" spans="37:47" x14ac:dyDescent="0.2">
      <c r="AK1103" s="15"/>
      <c r="AL1103" s="15"/>
      <c r="AM1103" s="15"/>
      <c r="AN1103" s="15"/>
      <c r="AO1103" s="15"/>
      <c r="AP1103" s="15"/>
      <c r="AQ1103" s="15"/>
      <c r="AR1103" s="15"/>
      <c r="AS1103" s="15"/>
      <c r="AT1103" s="15"/>
      <c r="AU1103" s="15"/>
    </row>
    <row r="1104" spans="37:47" x14ac:dyDescent="0.2">
      <c r="AK1104" s="15"/>
      <c r="AL1104" s="15"/>
      <c r="AM1104" s="15"/>
      <c r="AN1104" s="15"/>
      <c r="AO1104" s="15"/>
      <c r="AP1104" s="15"/>
      <c r="AQ1104" s="15"/>
      <c r="AR1104" s="15"/>
      <c r="AS1104" s="15"/>
      <c r="AT1104" s="15"/>
      <c r="AU1104" s="15"/>
    </row>
    <row r="1105" spans="37:47" x14ac:dyDescent="0.2">
      <c r="AK1105" s="15"/>
      <c r="AL1105" s="15"/>
      <c r="AM1105" s="15"/>
      <c r="AN1105" s="15"/>
      <c r="AO1105" s="15"/>
      <c r="AP1105" s="15"/>
      <c r="AQ1105" s="15"/>
      <c r="AR1105" s="15"/>
      <c r="AS1105" s="15"/>
      <c r="AT1105" s="15"/>
      <c r="AU1105" s="15"/>
    </row>
    <row r="1106" spans="37:47" x14ac:dyDescent="0.2">
      <c r="AK1106" s="15"/>
      <c r="AL1106" s="15"/>
      <c r="AM1106" s="15"/>
      <c r="AN1106" s="15"/>
      <c r="AO1106" s="15"/>
      <c r="AP1106" s="15"/>
      <c r="AQ1106" s="15"/>
      <c r="AR1106" s="15"/>
      <c r="AS1106" s="15"/>
      <c r="AT1106" s="15"/>
      <c r="AU1106" s="15"/>
    </row>
    <row r="1107" spans="37:47" x14ac:dyDescent="0.2">
      <c r="AK1107" s="15"/>
      <c r="AL1107" s="15"/>
      <c r="AM1107" s="15"/>
      <c r="AN1107" s="15"/>
      <c r="AO1107" s="15"/>
      <c r="AP1107" s="15"/>
      <c r="AQ1107" s="15"/>
      <c r="AR1107" s="15"/>
      <c r="AS1107" s="15"/>
      <c r="AT1107" s="15"/>
      <c r="AU1107" s="15"/>
    </row>
    <row r="1108" spans="37:47" x14ac:dyDescent="0.2">
      <c r="AK1108" s="15"/>
      <c r="AL1108" s="15"/>
      <c r="AM1108" s="15"/>
      <c r="AN1108" s="15"/>
      <c r="AO1108" s="15"/>
      <c r="AP1108" s="15"/>
      <c r="AQ1108" s="15"/>
      <c r="AR1108" s="15"/>
      <c r="AS1108" s="15"/>
      <c r="AT1108" s="15"/>
      <c r="AU1108" s="15"/>
    </row>
    <row r="1109" spans="37:47" x14ac:dyDescent="0.2">
      <c r="AK1109" s="15"/>
      <c r="AL1109" s="15"/>
      <c r="AM1109" s="15"/>
      <c r="AN1109" s="15"/>
      <c r="AO1109" s="15"/>
      <c r="AP1109" s="15"/>
      <c r="AQ1109" s="15"/>
      <c r="AR1109" s="15"/>
      <c r="AS1109" s="15"/>
      <c r="AT1109" s="15"/>
      <c r="AU1109" s="15"/>
    </row>
    <row r="1110" spans="37:47" x14ac:dyDescent="0.2">
      <c r="AK1110" s="15"/>
      <c r="AL1110" s="15"/>
      <c r="AM1110" s="15"/>
      <c r="AN1110" s="15"/>
      <c r="AO1110" s="15"/>
      <c r="AP1110" s="15"/>
      <c r="AQ1110" s="15"/>
      <c r="AR1110" s="15"/>
      <c r="AS1110" s="15"/>
      <c r="AT1110" s="15"/>
      <c r="AU1110" s="15"/>
    </row>
    <row r="1111" spans="37:47" x14ac:dyDescent="0.2">
      <c r="AK1111" s="15"/>
      <c r="AL1111" s="15"/>
      <c r="AM1111" s="15"/>
      <c r="AN1111" s="15"/>
      <c r="AO1111" s="15"/>
      <c r="AP1111" s="15"/>
      <c r="AQ1111" s="15"/>
      <c r="AR1111" s="15"/>
      <c r="AS1111" s="15"/>
      <c r="AT1111" s="15"/>
      <c r="AU1111" s="15"/>
    </row>
    <row r="1112" spans="37:47" x14ac:dyDescent="0.2">
      <c r="AK1112" s="15"/>
      <c r="AL1112" s="15"/>
      <c r="AM1112" s="15"/>
      <c r="AN1112" s="15"/>
      <c r="AO1112" s="15"/>
      <c r="AP1112" s="15"/>
      <c r="AQ1112" s="15"/>
      <c r="AR1112" s="15"/>
      <c r="AS1112" s="15"/>
      <c r="AT1112" s="15"/>
      <c r="AU1112" s="15"/>
    </row>
    <row r="1113" spans="37:47" x14ac:dyDescent="0.2">
      <c r="AK1113" s="15"/>
      <c r="AL1113" s="15"/>
      <c r="AM1113" s="15"/>
      <c r="AN1113" s="15"/>
      <c r="AO1113" s="15"/>
      <c r="AP1113" s="15"/>
      <c r="AQ1113" s="15"/>
      <c r="AR1113" s="15"/>
      <c r="AS1113" s="15"/>
      <c r="AT1113" s="15"/>
      <c r="AU1113" s="15"/>
    </row>
    <row r="1114" spans="37:47" x14ac:dyDescent="0.2">
      <c r="AK1114" s="15"/>
      <c r="AL1114" s="15"/>
      <c r="AM1114" s="15"/>
      <c r="AN1114" s="15"/>
      <c r="AO1114" s="15"/>
      <c r="AP1114" s="15"/>
      <c r="AQ1114" s="15"/>
      <c r="AR1114" s="15"/>
      <c r="AS1114" s="15"/>
      <c r="AT1114" s="15"/>
      <c r="AU1114" s="15"/>
    </row>
    <row r="1115" spans="37:47" x14ac:dyDescent="0.2">
      <c r="AK1115" s="15"/>
      <c r="AL1115" s="15"/>
      <c r="AM1115" s="15"/>
      <c r="AN1115" s="15"/>
      <c r="AO1115" s="15"/>
      <c r="AP1115" s="15"/>
      <c r="AQ1115" s="15"/>
      <c r="AR1115" s="15"/>
      <c r="AS1115" s="15"/>
      <c r="AT1115" s="15"/>
      <c r="AU1115" s="15"/>
    </row>
    <row r="1116" spans="37:47" x14ac:dyDescent="0.2">
      <c r="AK1116" s="15"/>
      <c r="AL1116" s="15"/>
      <c r="AM1116" s="15"/>
      <c r="AN1116" s="15"/>
      <c r="AO1116" s="15"/>
      <c r="AP1116" s="15"/>
      <c r="AQ1116" s="15"/>
      <c r="AR1116" s="15"/>
      <c r="AS1116" s="15"/>
      <c r="AT1116" s="15"/>
      <c r="AU1116" s="15"/>
    </row>
    <row r="1117" spans="37:47" x14ac:dyDescent="0.2">
      <c r="AK1117" s="15"/>
      <c r="AL1117" s="15"/>
      <c r="AM1117" s="15"/>
      <c r="AN1117" s="15"/>
      <c r="AO1117" s="15"/>
      <c r="AP1117" s="15"/>
      <c r="AQ1117" s="15"/>
      <c r="AR1117" s="15"/>
      <c r="AS1117" s="15"/>
      <c r="AT1117" s="15"/>
      <c r="AU1117" s="15"/>
    </row>
    <row r="1118" spans="37:47" x14ac:dyDescent="0.2">
      <c r="AK1118" s="15"/>
      <c r="AL1118" s="15"/>
      <c r="AM1118" s="15"/>
      <c r="AN1118" s="15"/>
      <c r="AO1118" s="15"/>
      <c r="AP1118" s="15"/>
      <c r="AQ1118" s="15"/>
      <c r="AR1118" s="15"/>
      <c r="AS1118" s="15"/>
      <c r="AT1118" s="15"/>
      <c r="AU1118" s="15"/>
    </row>
    <row r="1119" spans="37:47" x14ac:dyDescent="0.2">
      <c r="AK1119" s="15"/>
      <c r="AL1119" s="15"/>
      <c r="AM1119" s="15"/>
      <c r="AN1119" s="15"/>
      <c r="AO1119" s="15"/>
      <c r="AP1119" s="15"/>
      <c r="AQ1119" s="15"/>
      <c r="AR1119" s="15"/>
      <c r="AS1119" s="15"/>
      <c r="AT1119" s="15"/>
      <c r="AU1119" s="15"/>
    </row>
    <row r="1120" spans="37:47" x14ac:dyDescent="0.2">
      <c r="AK1120" s="15"/>
      <c r="AL1120" s="15"/>
      <c r="AM1120" s="15"/>
      <c r="AN1120" s="15"/>
      <c r="AO1120" s="15"/>
      <c r="AP1120" s="15"/>
      <c r="AQ1120" s="15"/>
      <c r="AR1120" s="15"/>
      <c r="AS1120" s="15"/>
      <c r="AT1120" s="15"/>
      <c r="AU1120" s="15"/>
    </row>
    <row r="1121" spans="37:47" x14ac:dyDescent="0.2">
      <c r="AK1121" s="15"/>
      <c r="AL1121" s="15"/>
      <c r="AM1121" s="15"/>
      <c r="AN1121" s="15"/>
      <c r="AO1121" s="15"/>
      <c r="AP1121" s="15"/>
      <c r="AQ1121" s="15"/>
      <c r="AR1121" s="15"/>
      <c r="AS1121" s="15"/>
      <c r="AT1121" s="15"/>
      <c r="AU1121" s="15"/>
    </row>
    <row r="1122" spans="37:47" x14ac:dyDescent="0.2">
      <c r="AK1122" s="15"/>
      <c r="AL1122" s="15"/>
      <c r="AM1122" s="15"/>
      <c r="AN1122" s="15"/>
      <c r="AO1122" s="15"/>
      <c r="AP1122" s="15"/>
      <c r="AQ1122" s="15"/>
      <c r="AR1122" s="15"/>
      <c r="AS1122" s="15"/>
      <c r="AT1122" s="15"/>
      <c r="AU1122" s="15"/>
    </row>
    <row r="1123" spans="37:47" x14ac:dyDescent="0.2">
      <c r="AK1123" s="15"/>
      <c r="AL1123" s="15"/>
      <c r="AM1123" s="15"/>
      <c r="AN1123" s="15"/>
      <c r="AO1123" s="15"/>
      <c r="AP1123" s="15"/>
      <c r="AQ1123" s="15"/>
      <c r="AR1123" s="15"/>
      <c r="AS1123" s="15"/>
      <c r="AT1123" s="15"/>
      <c r="AU1123" s="15"/>
    </row>
    <row r="1124" spans="37:47" x14ac:dyDescent="0.2">
      <c r="AK1124" s="15"/>
      <c r="AL1124" s="15"/>
      <c r="AM1124" s="15"/>
      <c r="AN1124" s="15"/>
      <c r="AO1124" s="15"/>
      <c r="AP1124" s="15"/>
      <c r="AQ1124" s="15"/>
      <c r="AR1124" s="15"/>
      <c r="AS1124" s="15"/>
      <c r="AT1124" s="15"/>
      <c r="AU1124" s="15"/>
    </row>
    <row r="1125" spans="37:47" x14ac:dyDescent="0.2">
      <c r="AK1125" s="15"/>
      <c r="AL1125" s="15"/>
      <c r="AM1125" s="15"/>
      <c r="AN1125" s="15"/>
      <c r="AO1125" s="15"/>
      <c r="AP1125" s="15"/>
      <c r="AQ1125" s="15"/>
      <c r="AR1125" s="15"/>
      <c r="AS1125" s="15"/>
      <c r="AT1125" s="15"/>
      <c r="AU1125" s="15"/>
    </row>
    <row r="1126" spans="37:47" x14ac:dyDescent="0.2">
      <c r="AK1126" s="15"/>
      <c r="AL1126" s="15"/>
      <c r="AM1126" s="15"/>
      <c r="AN1126" s="15"/>
      <c r="AO1126" s="15"/>
      <c r="AP1126" s="15"/>
      <c r="AQ1126" s="15"/>
      <c r="AR1126" s="15"/>
      <c r="AS1126" s="15"/>
      <c r="AT1126" s="15"/>
      <c r="AU1126" s="15"/>
    </row>
    <row r="1127" spans="37:47" x14ac:dyDescent="0.2">
      <c r="AK1127" s="15"/>
      <c r="AL1127" s="15"/>
      <c r="AM1127" s="15"/>
      <c r="AN1127" s="15"/>
      <c r="AO1127" s="15"/>
      <c r="AP1127" s="15"/>
      <c r="AQ1127" s="15"/>
      <c r="AR1127" s="15"/>
      <c r="AS1127" s="15"/>
      <c r="AT1127" s="15"/>
      <c r="AU1127" s="15"/>
    </row>
    <row r="1128" spans="37:47" x14ac:dyDescent="0.2">
      <c r="AK1128" s="15"/>
      <c r="AL1128" s="15"/>
      <c r="AM1128" s="15"/>
      <c r="AN1128" s="15"/>
      <c r="AO1128" s="15"/>
      <c r="AP1128" s="15"/>
      <c r="AQ1128" s="15"/>
      <c r="AR1128" s="15"/>
      <c r="AS1128" s="15"/>
      <c r="AT1128" s="15"/>
      <c r="AU1128" s="15"/>
    </row>
    <row r="1129" spans="37:47" x14ac:dyDescent="0.2">
      <c r="AK1129" s="15"/>
      <c r="AL1129" s="15"/>
      <c r="AM1129" s="15"/>
      <c r="AN1129" s="15"/>
      <c r="AO1129" s="15"/>
      <c r="AP1129" s="15"/>
      <c r="AQ1129" s="15"/>
      <c r="AR1129" s="15"/>
      <c r="AS1129" s="15"/>
      <c r="AT1129" s="15"/>
      <c r="AU1129" s="15"/>
    </row>
    <row r="1130" spans="37:47" x14ac:dyDescent="0.2">
      <c r="AK1130" s="15"/>
      <c r="AL1130" s="15"/>
      <c r="AM1130" s="15"/>
      <c r="AN1130" s="15"/>
      <c r="AO1130" s="15"/>
      <c r="AP1130" s="15"/>
      <c r="AQ1130" s="15"/>
      <c r="AR1130" s="15"/>
      <c r="AS1130" s="15"/>
      <c r="AT1130" s="15"/>
      <c r="AU1130" s="15"/>
    </row>
    <row r="1131" spans="37:47" x14ac:dyDescent="0.2">
      <c r="AK1131" s="15"/>
      <c r="AL1131" s="15"/>
      <c r="AM1131" s="15"/>
      <c r="AN1131" s="15"/>
      <c r="AO1131" s="15"/>
      <c r="AP1131" s="15"/>
      <c r="AQ1131" s="15"/>
      <c r="AR1131" s="15"/>
      <c r="AS1131" s="15"/>
      <c r="AT1131" s="15"/>
      <c r="AU1131" s="15"/>
    </row>
    <row r="1132" spans="37:47" x14ac:dyDescent="0.2">
      <c r="AK1132" s="15"/>
      <c r="AL1132" s="15"/>
      <c r="AM1132" s="15"/>
      <c r="AN1132" s="15"/>
      <c r="AO1132" s="15"/>
      <c r="AP1132" s="15"/>
      <c r="AQ1132" s="15"/>
      <c r="AR1132" s="15"/>
      <c r="AS1132" s="15"/>
      <c r="AT1132" s="15"/>
      <c r="AU1132" s="15"/>
    </row>
    <row r="1133" spans="37:47" x14ac:dyDescent="0.2">
      <c r="AK1133" s="15"/>
      <c r="AL1133" s="15"/>
      <c r="AM1133" s="15"/>
      <c r="AN1133" s="15"/>
      <c r="AO1133" s="15"/>
      <c r="AP1133" s="15"/>
      <c r="AQ1133" s="15"/>
      <c r="AR1133" s="15"/>
      <c r="AS1133" s="15"/>
      <c r="AT1133" s="15"/>
      <c r="AU1133" s="15"/>
    </row>
    <row r="1134" spans="37:47" x14ac:dyDescent="0.2">
      <c r="AK1134" s="15"/>
      <c r="AL1134" s="15"/>
      <c r="AM1134" s="15"/>
      <c r="AN1134" s="15"/>
      <c r="AO1134" s="15"/>
      <c r="AP1134" s="15"/>
      <c r="AQ1134" s="15"/>
      <c r="AR1134" s="15"/>
      <c r="AS1134" s="15"/>
      <c r="AT1134" s="15"/>
      <c r="AU1134" s="15"/>
    </row>
    <row r="1135" spans="37:47" x14ac:dyDescent="0.2">
      <c r="AK1135" s="15"/>
      <c r="AL1135" s="15"/>
      <c r="AM1135" s="15"/>
      <c r="AN1135" s="15"/>
      <c r="AO1135" s="15"/>
      <c r="AP1135" s="15"/>
      <c r="AQ1135" s="15"/>
      <c r="AR1135" s="15"/>
      <c r="AS1135" s="15"/>
      <c r="AT1135" s="15"/>
      <c r="AU1135" s="15"/>
    </row>
    <row r="1136" spans="37:47" x14ac:dyDescent="0.2">
      <c r="AK1136" s="15"/>
      <c r="AL1136" s="15"/>
      <c r="AM1136" s="15"/>
      <c r="AN1136" s="15"/>
      <c r="AO1136" s="15"/>
      <c r="AP1136" s="15"/>
      <c r="AQ1136" s="15"/>
      <c r="AR1136" s="15"/>
      <c r="AS1136" s="15"/>
      <c r="AT1136" s="15"/>
      <c r="AU1136" s="15"/>
    </row>
    <row r="1137" spans="37:47" x14ac:dyDescent="0.2">
      <c r="AK1137" s="15"/>
      <c r="AL1137" s="15"/>
      <c r="AM1137" s="15"/>
      <c r="AN1137" s="15"/>
      <c r="AO1137" s="15"/>
      <c r="AP1137" s="15"/>
      <c r="AQ1137" s="15"/>
      <c r="AR1137" s="15"/>
      <c r="AS1137" s="15"/>
      <c r="AT1137" s="15"/>
      <c r="AU1137" s="15"/>
    </row>
    <row r="1138" spans="37:47" x14ac:dyDescent="0.2">
      <c r="AK1138" s="15"/>
      <c r="AL1138" s="15"/>
      <c r="AM1138" s="15"/>
      <c r="AN1138" s="15"/>
      <c r="AO1138" s="15"/>
      <c r="AP1138" s="15"/>
      <c r="AQ1138" s="15"/>
      <c r="AR1138" s="15"/>
      <c r="AS1138" s="15"/>
      <c r="AT1138" s="15"/>
      <c r="AU1138" s="15"/>
    </row>
    <row r="1139" spans="37:47" x14ac:dyDescent="0.2">
      <c r="AK1139" s="15"/>
      <c r="AL1139" s="15"/>
      <c r="AM1139" s="15"/>
      <c r="AN1139" s="15"/>
      <c r="AO1139" s="15"/>
      <c r="AP1139" s="15"/>
      <c r="AQ1139" s="15"/>
      <c r="AR1139" s="15"/>
      <c r="AS1139" s="15"/>
      <c r="AT1139" s="15"/>
      <c r="AU1139" s="15"/>
    </row>
    <row r="1140" spans="37:47" x14ac:dyDescent="0.2">
      <c r="AK1140" s="15"/>
      <c r="AL1140" s="15"/>
      <c r="AM1140" s="15"/>
      <c r="AN1140" s="15"/>
      <c r="AO1140" s="15"/>
      <c r="AP1140" s="15"/>
      <c r="AQ1140" s="15"/>
      <c r="AR1140" s="15"/>
      <c r="AS1140" s="15"/>
      <c r="AT1140" s="15"/>
      <c r="AU1140" s="15"/>
    </row>
    <row r="1141" spans="37:47" x14ac:dyDescent="0.2">
      <c r="AK1141" s="15"/>
      <c r="AL1141" s="15"/>
      <c r="AM1141" s="15"/>
      <c r="AN1141" s="15"/>
      <c r="AO1141" s="15"/>
      <c r="AP1141" s="15"/>
      <c r="AQ1141" s="15"/>
      <c r="AR1141" s="15"/>
      <c r="AS1141" s="15"/>
      <c r="AT1141" s="15"/>
      <c r="AU1141" s="15"/>
    </row>
    <row r="1142" spans="37:47" x14ac:dyDescent="0.2">
      <c r="AK1142" s="15"/>
      <c r="AL1142" s="15"/>
      <c r="AM1142" s="15"/>
      <c r="AN1142" s="15"/>
      <c r="AO1142" s="15"/>
      <c r="AP1142" s="15"/>
      <c r="AQ1142" s="15"/>
      <c r="AR1142" s="15"/>
      <c r="AS1142" s="15"/>
      <c r="AT1142" s="15"/>
      <c r="AU1142" s="15"/>
    </row>
    <row r="1143" spans="37:47" x14ac:dyDescent="0.2">
      <c r="AK1143" s="15"/>
      <c r="AL1143" s="15"/>
      <c r="AM1143" s="15"/>
      <c r="AN1143" s="15"/>
      <c r="AO1143" s="15"/>
      <c r="AP1143" s="15"/>
      <c r="AQ1143" s="15"/>
      <c r="AR1143" s="15"/>
      <c r="AS1143" s="15"/>
      <c r="AT1143" s="15"/>
      <c r="AU1143" s="15"/>
    </row>
    <row r="1144" spans="37:47" x14ac:dyDescent="0.2">
      <c r="AK1144" s="15"/>
      <c r="AL1144" s="15"/>
      <c r="AM1144" s="15"/>
      <c r="AN1144" s="15"/>
      <c r="AO1144" s="15"/>
      <c r="AP1144" s="15"/>
      <c r="AQ1144" s="15"/>
      <c r="AR1144" s="15"/>
      <c r="AS1144" s="15"/>
      <c r="AT1144" s="15"/>
      <c r="AU1144" s="15"/>
    </row>
    <row r="1145" spans="37:47" x14ac:dyDescent="0.2">
      <c r="AK1145" s="15"/>
      <c r="AL1145" s="15"/>
      <c r="AM1145" s="15"/>
      <c r="AN1145" s="15"/>
      <c r="AO1145" s="15"/>
      <c r="AP1145" s="15"/>
      <c r="AQ1145" s="15"/>
      <c r="AR1145" s="15"/>
      <c r="AS1145" s="15"/>
      <c r="AT1145" s="15"/>
      <c r="AU1145" s="15"/>
    </row>
    <row r="1146" spans="37:47" x14ac:dyDescent="0.2">
      <c r="AK1146" s="15"/>
      <c r="AL1146" s="15"/>
      <c r="AM1146" s="15"/>
      <c r="AN1146" s="15"/>
      <c r="AO1146" s="15"/>
      <c r="AP1146" s="15"/>
      <c r="AQ1146" s="15"/>
      <c r="AR1146" s="15"/>
      <c r="AS1146" s="15"/>
      <c r="AT1146" s="15"/>
      <c r="AU1146" s="15"/>
    </row>
    <row r="1147" spans="37:47" x14ac:dyDescent="0.2">
      <c r="AK1147" s="15"/>
      <c r="AL1147" s="15"/>
      <c r="AM1147" s="15"/>
      <c r="AN1147" s="15"/>
      <c r="AO1147" s="15"/>
      <c r="AP1147" s="15"/>
      <c r="AQ1147" s="15"/>
      <c r="AR1147" s="15"/>
      <c r="AS1147" s="15"/>
      <c r="AT1147" s="15"/>
      <c r="AU1147" s="15"/>
    </row>
    <row r="1148" spans="37:47" x14ac:dyDescent="0.2">
      <c r="AK1148" s="15"/>
      <c r="AL1148" s="15"/>
      <c r="AM1148" s="15"/>
      <c r="AN1148" s="15"/>
      <c r="AO1148" s="15"/>
      <c r="AP1148" s="15"/>
      <c r="AQ1148" s="15"/>
      <c r="AR1148" s="15"/>
      <c r="AS1148" s="15"/>
      <c r="AT1148" s="15"/>
      <c r="AU1148" s="15"/>
    </row>
    <row r="1149" spans="37:47" x14ac:dyDescent="0.2">
      <c r="AK1149" s="15"/>
      <c r="AL1149" s="15"/>
      <c r="AM1149" s="15"/>
      <c r="AN1149" s="15"/>
      <c r="AO1149" s="15"/>
      <c r="AP1149" s="15"/>
      <c r="AQ1149" s="15"/>
      <c r="AR1149" s="15"/>
      <c r="AS1149" s="15"/>
      <c r="AT1149" s="15"/>
      <c r="AU1149" s="15"/>
    </row>
    <row r="1150" spans="37:47" x14ac:dyDescent="0.2">
      <c r="AK1150" s="15"/>
      <c r="AL1150" s="15"/>
      <c r="AM1150" s="15"/>
      <c r="AN1150" s="15"/>
      <c r="AO1150" s="15"/>
      <c r="AP1150" s="15"/>
      <c r="AQ1150" s="15"/>
      <c r="AR1150" s="15"/>
      <c r="AS1150" s="15"/>
      <c r="AT1150" s="15"/>
      <c r="AU1150" s="15"/>
    </row>
    <row r="1151" spans="37:47" x14ac:dyDescent="0.2">
      <c r="AK1151" s="15"/>
      <c r="AL1151" s="15"/>
      <c r="AM1151" s="15"/>
      <c r="AN1151" s="15"/>
      <c r="AO1151" s="15"/>
      <c r="AP1151" s="15"/>
      <c r="AQ1151" s="15"/>
      <c r="AR1151" s="15"/>
      <c r="AS1151" s="15"/>
      <c r="AT1151" s="15"/>
      <c r="AU1151" s="15"/>
    </row>
    <row r="1152" spans="37:47" x14ac:dyDescent="0.2">
      <c r="AK1152" s="15"/>
      <c r="AL1152" s="15"/>
      <c r="AM1152" s="15"/>
      <c r="AN1152" s="15"/>
      <c r="AO1152" s="15"/>
      <c r="AP1152" s="15"/>
      <c r="AQ1152" s="15"/>
      <c r="AR1152" s="15"/>
      <c r="AS1152" s="15"/>
      <c r="AT1152" s="15"/>
      <c r="AU1152" s="15"/>
    </row>
    <row r="1153" spans="37:47" x14ac:dyDescent="0.2">
      <c r="AK1153" s="15"/>
      <c r="AL1153" s="15"/>
      <c r="AM1153" s="15"/>
      <c r="AN1153" s="15"/>
      <c r="AO1153" s="15"/>
      <c r="AP1153" s="15"/>
      <c r="AQ1153" s="15"/>
      <c r="AR1153" s="15"/>
      <c r="AS1153" s="15"/>
      <c r="AT1153" s="15"/>
      <c r="AU1153" s="15"/>
    </row>
    <row r="1154" spans="37:47" x14ac:dyDescent="0.2">
      <c r="AK1154" s="15"/>
      <c r="AL1154" s="15"/>
      <c r="AM1154" s="15"/>
      <c r="AN1154" s="15"/>
      <c r="AO1154" s="15"/>
      <c r="AP1154" s="15"/>
      <c r="AQ1154" s="15"/>
      <c r="AR1154" s="15"/>
      <c r="AS1154" s="15"/>
      <c r="AT1154" s="15"/>
      <c r="AU1154" s="15"/>
    </row>
    <row r="1155" spans="37:47" x14ac:dyDescent="0.2">
      <c r="AK1155" s="15"/>
      <c r="AL1155" s="15"/>
      <c r="AM1155" s="15"/>
      <c r="AN1155" s="15"/>
      <c r="AO1155" s="15"/>
      <c r="AP1155" s="15"/>
      <c r="AQ1155" s="15"/>
      <c r="AR1155" s="15"/>
      <c r="AS1155" s="15"/>
      <c r="AT1155" s="15"/>
      <c r="AU1155" s="15"/>
    </row>
    <row r="1156" spans="37:47" x14ac:dyDescent="0.2">
      <c r="AK1156" s="15"/>
      <c r="AL1156" s="15"/>
      <c r="AM1156" s="15"/>
      <c r="AN1156" s="15"/>
      <c r="AO1156" s="15"/>
      <c r="AP1156" s="15"/>
      <c r="AQ1156" s="15"/>
      <c r="AR1156" s="15"/>
      <c r="AS1156" s="15"/>
      <c r="AT1156" s="15"/>
      <c r="AU1156" s="15"/>
    </row>
    <row r="1157" spans="37:47" x14ac:dyDescent="0.2">
      <c r="AK1157" s="15"/>
      <c r="AL1157" s="15"/>
      <c r="AM1157" s="15"/>
      <c r="AN1157" s="15"/>
      <c r="AO1157" s="15"/>
      <c r="AP1157" s="15"/>
      <c r="AQ1157" s="15"/>
      <c r="AR1157" s="15"/>
      <c r="AS1157" s="15"/>
      <c r="AT1157" s="15"/>
      <c r="AU1157" s="15"/>
    </row>
    <row r="1158" spans="37:47" x14ac:dyDescent="0.2">
      <c r="AK1158" s="15"/>
      <c r="AL1158" s="15"/>
      <c r="AM1158" s="15"/>
      <c r="AN1158" s="15"/>
      <c r="AO1158" s="15"/>
      <c r="AP1158" s="15"/>
      <c r="AQ1158" s="15"/>
      <c r="AR1158" s="15"/>
      <c r="AS1158" s="15"/>
      <c r="AT1158" s="15"/>
      <c r="AU1158" s="15"/>
    </row>
    <row r="1159" spans="37:47" x14ac:dyDescent="0.2">
      <c r="AK1159" s="15"/>
      <c r="AL1159" s="15"/>
      <c r="AM1159" s="15"/>
      <c r="AN1159" s="15"/>
      <c r="AO1159" s="15"/>
      <c r="AP1159" s="15"/>
      <c r="AQ1159" s="15"/>
      <c r="AR1159" s="15"/>
      <c r="AS1159" s="15"/>
      <c r="AT1159" s="15"/>
      <c r="AU1159" s="15"/>
    </row>
    <row r="1160" spans="37:47" x14ac:dyDescent="0.2">
      <c r="AK1160" s="15"/>
      <c r="AL1160" s="15"/>
      <c r="AM1160" s="15"/>
      <c r="AN1160" s="15"/>
      <c r="AO1160" s="15"/>
      <c r="AP1160" s="15"/>
      <c r="AQ1160" s="15"/>
      <c r="AR1160" s="15"/>
      <c r="AS1160" s="15"/>
      <c r="AT1160" s="15"/>
      <c r="AU1160" s="15"/>
    </row>
    <row r="1161" spans="37:47" x14ac:dyDescent="0.2">
      <c r="AK1161" s="15"/>
      <c r="AL1161" s="15"/>
      <c r="AM1161" s="15"/>
      <c r="AN1161" s="15"/>
      <c r="AO1161" s="15"/>
      <c r="AP1161" s="15"/>
      <c r="AQ1161" s="15"/>
      <c r="AR1161" s="15"/>
      <c r="AS1161" s="15"/>
      <c r="AT1161" s="15"/>
      <c r="AU1161" s="15"/>
    </row>
    <row r="1162" spans="37:47" x14ac:dyDescent="0.2">
      <c r="AK1162" s="15"/>
      <c r="AL1162" s="15"/>
      <c r="AM1162" s="15"/>
      <c r="AN1162" s="15"/>
      <c r="AO1162" s="15"/>
      <c r="AP1162" s="15"/>
      <c r="AQ1162" s="15"/>
      <c r="AR1162" s="15"/>
      <c r="AS1162" s="15"/>
      <c r="AT1162" s="15"/>
      <c r="AU1162" s="15"/>
    </row>
    <row r="1163" spans="37:47" x14ac:dyDescent="0.2">
      <c r="AK1163" s="15"/>
      <c r="AL1163" s="15"/>
      <c r="AM1163" s="15"/>
      <c r="AN1163" s="15"/>
      <c r="AO1163" s="15"/>
      <c r="AP1163" s="15"/>
      <c r="AQ1163" s="15"/>
      <c r="AR1163" s="15"/>
      <c r="AS1163" s="15"/>
      <c r="AT1163" s="15"/>
      <c r="AU1163" s="15"/>
    </row>
    <row r="1164" spans="37:47" x14ac:dyDescent="0.2">
      <c r="AK1164" s="15"/>
      <c r="AL1164" s="15"/>
      <c r="AM1164" s="15"/>
      <c r="AN1164" s="15"/>
      <c r="AO1164" s="15"/>
      <c r="AP1164" s="15"/>
      <c r="AQ1164" s="15"/>
      <c r="AR1164" s="15"/>
      <c r="AS1164" s="15"/>
      <c r="AT1164" s="15"/>
      <c r="AU1164" s="15"/>
    </row>
    <row r="1165" spans="37:47" x14ac:dyDescent="0.2">
      <c r="AK1165" s="15"/>
      <c r="AL1165" s="15"/>
      <c r="AM1165" s="15"/>
      <c r="AN1165" s="15"/>
      <c r="AO1165" s="15"/>
      <c r="AP1165" s="15"/>
      <c r="AQ1165" s="15"/>
      <c r="AR1165" s="15"/>
      <c r="AS1165" s="15"/>
      <c r="AT1165" s="15"/>
      <c r="AU1165" s="15"/>
    </row>
    <row r="1166" spans="37:47" x14ac:dyDescent="0.2">
      <c r="AK1166" s="15"/>
      <c r="AL1166" s="15"/>
      <c r="AM1166" s="15"/>
      <c r="AN1166" s="15"/>
      <c r="AO1166" s="15"/>
      <c r="AP1166" s="15"/>
      <c r="AQ1166" s="15"/>
      <c r="AR1166" s="15"/>
      <c r="AS1166" s="15"/>
      <c r="AT1166" s="15"/>
      <c r="AU1166" s="15"/>
    </row>
    <row r="1167" spans="37:47" x14ac:dyDescent="0.2">
      <c r="AK1167" s="15"/>
      <c r="AL1167" s="15"/>
      <c r="AM1167" s="15"/>
      <c r="AN1167" s="15"/>
      <c r="AO1167" s="15"/>
      <c r="AP1167" s="15"/>
      <c r="AQ1167" s="15"/>
      <c r="AR1167" s="15"/>
      <c r="AS1167" s="15"/>
      <c r="AT1167" s="15"/>
      <c r="AU1167" s="15"/>
    </row>
    <row r="1168" spans="37:47" x14ac:dyDescent="0.2">
      <c r="AK1168" s="15"/>
      <c r="AL1168" s="15"/>
      <c r="AM1168" s="15"/>
      <c r="AN1168" s="15"/>
      <c r="AO1168" s="15"/>
      <c r="AP1168" s="15"/>
      <c r="AQ1168" s="15"/>
      <c r="AR1168" s="15"/>
      <c r="AS1168" s="15"/>
      <c r="AT1168" s="15"/>
      <c r="AU1168" s="15"/>
    </row>
    <row r="1169" spans="37:47" x14ac:dyDescent="0.2">
      <c r="AK1169" s="15"/>
      <c r="AL1169" s="15"/>
      <c r="AM1169" s="15"/>
      <c r="AN1169" s="15"/>
      <c r="AO1169" s="15"/>
      <c r="AP1169" s="15"/>
      <c r="AQ1169" s="15"/>
      <c r="AR1169" s="15"/>
      <c r="AS1169" s="15"/>
      <c r="AT1169" s="15"/>
      <c r="AU1169" s="15"/>
    </row>
    <row r="1170" spans="37:47" x14ac:dyDescent="0.2">
      <c r="AK1170" s="15"/>
      <c r="AL1170" s="15"/>
      <c r="AM1170" s="15"/>
      <c r="AN1170" s="15"/>
      <c r="AO1170" s="15"/>
      <c r="AP1170" s="15"/>
      <c r="AQ1170" s="15"/>
      <c r="AR1170" s="15"/>
      <c r="AS1170" s="15"/>
      <c r="AT1170" s="15"/>
      <c r="AU1170" s="15"/>
    </row>
    <row r="1171" spans="37:47" x14ac:dyDescent="0.2">
      <c r="AK1171" s="15"/>
      <c r="AL1171" s="15"/>
      <c r="AM1171" s="15"/>
      <c r="AN1171" s="15"/>
      <c r="AO1171" s="15"/>
      <c r="AP1171" s="15"/>
      <c r="AQ1171" s="15"/>
      <c r="AR1171" s="15"/>
      <c r="AS1171" s="15"/>
      <c r="AT1171" s="15"/>
      <c r="AU1171" s="15"/>
    </row>
    <row r="1172" spans="37:47" x14ac:dyDescent="0.2">
      <c r="AK1172" s="15"/>
      <c r="AL1172" s="15"/>
      <c r="AM1172" s="15"/>
      <c r="AN1172" s="15"/>
      <c r="AO1172" s="15"/>
      <c r="AP1172" s="15"/>
      <c r="AQ1172" s="15"/>
      <c r="AR1172" s="15"/>
      <c r="AS1172" s="15"/>
      <c r="AT1172" s="15"/>
      <c r="AU1172" s="15"/>
    </row>
    <row r="1173" spans="37:47" x14ac:dyDescent="0.2">
      <c r="AK1173" s="15"/>
      <c r="AL1173" s="15"/>
      <c r="AM1173" s="15"/>
      <c r="AN1173" s="15"/>
      <c r="AO1173" s="15"/>
      <c r="AP1173" s="15"/>
      <c r="AQ1173" s="15"/>
      <c r="AR1173" s="15"/>
      <c r="AS1173" s="15"/>
      <c r="AT1173" s="15"/>
      <c r="AU1173" s="15"/>
    </row>
    <row r="1174" spans="37:47" x14ac:dyDescent="0.2">
      <c r="AK1174" s="15"/>
      <c r="AL1174" s="15"/>
      <c r="AM1174" s="15"/>
      <c r="AN1174" s="15"/>
      <c r="AO1174" s="15"/>
      <c r="AP1174" s="15"/>
      <c r="AQ1174" s="15"/>
      <c r="AR1174" s="15"/>
      <c r="AS1174" s="15"/>
      <c r="AT1174" s="15"/>
      <c r="AU1174" s="15"/>
    </row>
    <row r="1175" spans="37:47" x14ac:dyDescent="0.2">
      <c r="AK1175" s="15"/>
      <c r="AL1175" s="15"/>
      <c r="AM1175" s="15"/>
      <c r="AN1175" s="15"/>
      <c r="AO1175" s="15"/>
      <c r="AP1175" s="15"/>
      <c r="AQ1175" s="15"/>
      <c r="AR1175" s="15"/>
      <c r="AS1175" s="15"/>
      <c r="AT1175" s="15"/>
      <c r="AU1175" s="15"/>
    </row>
    <row r="1176" spans="37:47" x14ac:dyDescent="0.2">
      <c r="AK1176" s="15"/>
      <c r="AL1176" s="15"/>
      <c r="AM1176" s="15"/>
      <c r="AN1176" s="15"/>
      <c r="AO1176" s="15"/>
      <c r="AP1176" s="15"/>
      <c r="AQ1176" s="15"/>
      <c r="AR1176" s="15"/>
      <c r="AS1176" s="15"/>
      <c r="AT1176" s="15"/>
      <c r="AU1176" s="15"/>
    </row>
    <row r="1177" spans="37:47" x14ac:dyDescent="0.2">
      <c r="AK1177" s="15"/>
      <c r="AL1177" s="15"/>
      <c r="AM1177" s="15"/>
      <c r="AN1177" s="15"/>
      <c r="AO1177" s="15"/>
      <c r="AP1177" s="15"/>
      <c r="AQ1177" s="15"/>
      <c r="AR1177" s="15"/>
      <c r="AS1177" s="15"/>
      <c r="AT1177" s="15"/>
      <c r="AU1177" s="15"/>
    </row>
    <row r="1178" spans="37:47" x14ac:dyDescent="0.2">
      <c r="AK1178" s="15"/>
      <c r="AL1178" s="15"/>
      <c r="AM1178" s="15"/>
      <c r="AN1178" s="15"/>
      <c r="AO1178" s="15"/>
      <c r="AP1178" s="15"/>
      <c r="AQ1178" s="15"/>
      <c r="AR1178" s="15"/>
      <c r="AS1178" s="15"/>
      <c r="AT1178" s="15"/>
      <c r="AU1178" s="15"/>
    </row>
    <row r="1179" spans="37:47" x14ac:dyDescent="0.2">
      <c r="AK1179" s="15"/>
      <c r="AL1179" s="15"/>
      <c r="AM1179" s="15"/>
      <c r="AN1179" s="15"/>
      <c r="AO1179" s="15"/>
      <c r="AP1179" s="15"/>
      <c r="AQ1179" s="15"/>
      <c r="AR1179" s="15"/>
      <c r="AS1179" s="15"/>
      <c r="AT1179" s="15"/>
      <c r="AU1179" s="15"/>
    </row>
    <row r="1180" spans="37:47" x14ac:dyDescent="0.2">
      <c r="AK1180" s="15"/>
      <c r="AL1180" s="15"/>
      <c r="AM1180" s="15"/>
      <c r="AN1180" s="15"/>
      <c r="AO1180" s="15"/>
      <c r="AP1180" s="15"/>
      <c r="AQ1180" s="15"/>
      <c r="AR1180" s="15"/>
      <c r="AS1180" s="15"/>
      <c r="AT1180" s="15"/>
      <c r="AU1180" s="15"/>
    </row>
    <row r="1181" spans="37:47" x14ac:dyDescent="0.2">
      <c r="AK1181" s="15"/>
      <c r="AL1181" s="15"/>
      <c r="AM1181" s="15"/>
      <c r="AN1181" s="15"/>
      <c r="AO1181" s="15"/>
      <c r="AP1181" s="15"/>
      <c r="AQ1181" s="15"/>
      <c r="AR1181" s="15"/>
      <c r="AS1181" s="15"/>
      <c r="AT1181" s="15"/>
      <c r="AU1181" s="15"/>
    </row>
    <row r="1182" spans="37:47" x14ac:dyDescent="0.2">
      <c r="AK1182" s="15"/>
      <c r="AL1182" s="15"/>
      <c r="AM1182" s="15"/>
      <c r="AN1182" s="15"/>
      <c r="AO1182" s="15"/>
      <c r="AP1182" s="15"/>
      <c r="AQ1182" s="15"/>
      <c r="AR1182" s="15"/>
      <c r="AS1182" s="15"/>
      <c r="AT1182" s="15"/>
      <c r="AU1182" s="15"/>
    </row>
    <row r="1183" spans="37:47" x14ac:dyDescent="0.2">
      <c r="AK1183" s="15"/>
      <c r="AL1183" s="15"/>
      <c r="AM1183" s="15"/>
      <c r="AN1183" s="15"/>
      <c r="AO1183" s="15"/>
      <c r="AP1183" s="15"/>
      <c r="AQ1183" s="15"/>
      <c r="AR1183" s="15"/>
      <c r="AS1183" s="15"/>
      <c r="AT1183" s="15"/>
      <c r="AU1183" s="15"/>
    </row>
    <row r="1184" spans="37:47" x14ac:dyDescent="0.2">
      <c r="AK1184" s="15"/>
      <c r="AL1184" s="15"/>
      <c r="AM1184" s="15"/>
      <c r="AN1184" s="15"/>
      <c r="AO1184" s="15"/>
      <c r="AP1184" s="15"/>
      <c r="AQ1184" s="15"/>
      <c r="AR1184" s="15"/>
      <c r="AS1184" s="15"/>
      <c r="AT1184" s="15"/>
      <c r="AU1184" s="15"/>
    </row>
    <row r="1185" spans="37:47" x14ac:dyDescent="0.2">
      <c r="AK1185" s="15"/>
      <c r="AL1185" s="15"/>
      <c r="AM1185" s="15"/>
      <c r="AN1185" s="15"/>
      <c r="AO1185" s="15"/>
      <c r="AP1185" s="15"/>
      <c r="AQ1185" s="15"/>
      <c r="AR1185" s="15"/>
      <c r="AS1185" s="15"/>
      <c r="AT1185" s="15"/>
      <c r="AU1185" s="15"/>
    </row>
    <row r="1186" spans="37:47" x14ac:dyDescent="0.2">
      <c r="AK1186" s="15"/>
      <c r="AL1186" s="15"/>
      <c r="AM1186" s="15"/>
      <c r="AN1186" s="15"/>
      <c r="AO1186" s="15"/>
      <c r="AP1186" s="15"/>
      <c r="AQ1186" s="15"/>
      <c r="AR1186" s="15"/>
      <c r="AS1186" s="15"/>
      <c r="AT1186" s="15"/>
      <c r="AU1186" s="15"/>
    </row>
    <row r="1187" spans="37:47" x14ac:dyDescent="0.2">
      <c r="AK1187" s="15"/>
      <c r="AL1187" s="15"/>
      <c r="AM1187" s="15"/>
      <c r="AN1187" s="15"/>
      <c r="AO1187" s="15"/>
      <c r="AP1187" s="15"/>
      <c r="AQ1187" s="15"/>
      <c r="AR1187" s="15"/>
      <c r="AS1187" s="15"/>
      <c r="AT1187" s="15"/>
      <c r="AU1187" s="15"/>
    </row>
    <row r="1188" spans="37:47" x14ac:dyDescent="0.2">
      <c r="AK1188" s="15"/>
      <c r="AL1188" s="15"/>
      <c r="AM1188" s="15"/>
      <c r="AN1188" s="15"/>
      <c r="AO1188" s="15"/>
      <c r="AP1188" s="15"/>
      <c r="AQ1188" s="15"/>
      <c r="AR1188" s="15"/>
      <c r="AS1188" s="15"/>
      <c r="AT1188" s="15"/>
      <c r="AU1188" s="15"/>
    </row>
    <row r="1189" spans="37:47" x14ac:dyDescent="0.2">
      <c r="AK1189" s="15"/>
      <c r="AL1189" s="15"/>
      <c r="AM1189" s="15"/>
      <c r="AN1189" s="15"/>
      <c r="AO1189" s="15"/>
      <c r="AP1189" s="15"/>
      <c r="AQ1189" s="15"/>
      <c r="AR1189" s="15"/>
      <c r="AS1189" s="15"/>
      <c r="AT1189" s="15"/>
      <c r="AU1189" s="15"/>
    </row>
    <row r="1190" spans="37:47" x14ac:dyDescent="0.2">
      <c r="AK1190" s="15"/>
      <c r="AL1190" s="15"/>
      <c r="AM1190" s="15"/>
      <c r="AN1190" s="15"/>
      <c r="AO1190" s="15"/>
      <c r="AP1190" s="15"/>
      <c r="AQ1190" s="15"/>
      <c r="AR1190" s="15"/>
      <c r="AS1190" s="15"/>
      <c r="AT1190" s="15"/>
      <c r="AU1190" s="15"/>
    </row>
    <row r="1191" spans="37:47" x14ac:dyDescent="0.2">
      <c r="AK1191" s="15"/>
      <c r="AL1191" s="15"/>
      <c r="AM1191" s="15"/>
      <c r="AN1191" s="15"/>
      <c r="AO1191" s="15"/>
      <c r="AP1191" s="15"/>
      <c r="AQ1191" s="15"/>
      <c r="AR1191" s="15"/>
      <c r="AS1191" s="15"/>
      <c r="AT1191" s="15"/>
      <c r="AU1191" s="15"/>
    </row>
    <row r="1192" spans="37:47" x14ac:dyDescent="0.2">
      <c r="AK1192" s="15"/>
      <c r="AL1192" s="15"/>
      <c r="AM1192" s="15"/>
      <c r="AN1192" s="15"/>
      <c r="AO1192" s="15"/>
      <c r="AP1192" s="15"/>
      <c r="AQ1192" s="15"/>
      <c r="AR1192" s="15"/>
      <c r="AS1192" s="15"/>
      <c r="AT1192" s="15"/>
      <c r="AU1192" s="15"/>
    </row>
    <row r="1193" spans="37:47" x14ac:dyDescent="0.2">
      <c r="AK1193" s="15"/>
      <c r="AL1193" s="15"/>
      <c r="AM1193" s="15"/>
      <c r="AN1193" s="15"/>
      <c r="AO1193" s="15"/>
      <c r="AP1193" s="15"/>
      <c r="AQ1193" s="15"/>
      <c r="AR1193" s="15"/>
      <c r="AS1193" s="15"/>
      <c r="AT1193" s="15"/>
      <c r="AU1193" s="15"/>
    </row>
    <row r="1194" spans="37:47" x14ac:dyDescent="0.2">
      <c r="AK1194" s="15"/>
      <c r="AL1194" s="15"/>
      <c r="AM1194" s="15"/>
      <c r="AN1194" s="15"/>
      <c r="AO1194" s="15"/>
      <c r="AP1194" s="15"/>
      <c r="AQ1194" s="15"/>
      <c r="AR1194" s="15"/>
      <c r="AS1194" s="15"/>
      <c r="AT1194" s="15"/>
      <c r="AU1194" s="15"/>
    </row>
    <row r="1195" spans="37:47" x14ac:dyDescent="0.2">
      <c r="AK1195" s="15"/>
      <c r="AL1195" s="15"/>
      <c r="AM1195" s="15"/>
      <c r="AN1195" s="15"/>
      <c r="AO1195" s="15"/>
      <c r="AP1195" s="15"/>
      <c r="AQ1195" s="15"/>
      <c r="AR1195" s="15"/>
      <c r="AS1195" s="15"/>
      <c r="AT1195" s="15"/>
      <c r="AU1195" s="15"/>
    </row>
    <row r="1196" spans="37:47" x14ac:dyDescent="0.2">
      <c r="AK1196" s="15"/>
      <c r="AL1196" s="15"/>
      <c r="AM1196" s="15"/>
      <c r="AN1196" s="15"/>
      <c r="AO1196" s="15"/>
      <c r="AP1196" s="15"/>
      <c r="AQ1196" s="15"/>
      <c r="AR1196" s="15"/>
      <c r="AS1196" s="15"/>
      <c r="AT1196" s="15"/>
      <c r="AU1196" s="15"/>
    </row>
    <row r="1197" spans="37:47" x14ac:dyDescent="0.2">
      <c r="AK1197" s="15"/>
      <c r="AL1197" s="15"/>
      <c r="AM1197" s="15"/>
      <c r="AN1197" s="15"/>
      <c r="AO1197" s="15"/>
      <c r="AP1197" s="15"/>
      <c r="AQ1197" s="15"/>
      <c r="AR1197" s="15"/>
      <c r="AS1197" s="15"/>
      <c r="AT1197" s="15"/>
      <c r="AU1197" s="15"/>
    </row>
    <row r="1198" spans="37:47" x14ac:dyDescent="0.2">
      <c r="AK1198" s="15"/>
      <c r="AL1198" s="15"/>
      <c r="AM1198" s="15"/>
      <c r="AN1198" s="15"/>
      <c r="AO1198" s="15"/>
      <c r="AP1198" s="15"/>
      <c r="AQ1198" s="15"/>
      <c r="AR1198" s="15"/>
      <c r="AS1198" s="15"/>
      <c r="AT1198" s="15"/>
      <c r="AU1198" s="15"/>
    </row>
    <row r="1199" spans="37:47" x14ac:dyDescent="0.2">
      <c r="AK1199" s="15"/>
      <c r="AL1199" s="15"/>
      <c r="AM1199" s="15"/>
      <c r="AN1199" s="15"/>
      <c r="AO1199" s="15"/>
      <c r="AP1199" s="15"/>
      <c r="AQ1199" s="15"/>
      <c r="AR1199" s="15"/>
      <c r="AS1199" s="15"/>
      <c r="AT1199" s="15"/>
      <c r="AU1199" s="15"/>
    </row>
    <row r="1200" spans="37:47" x14ac:dyDescent="0.2">
      <c r="AK1200" s="15"/>
      <c r="AL1200" s="15"/>
      <c r="AM1200" s="15"/>
      <c r="AN1200" s="15"/>
      <c r="AO1200" s="15"/>
      <c r="AP1200" s="15"/>
      <c r="AQ1200" s="15"/>
      <c r="AR1200" s="15"/>
      <c r="AS1200" s="15"/>
      <c r="AT1200" s="15"/>
      <c r="AU1200" s="15"/>
    </row>
    <row r="1201" spans="37:47" x14ac:dyDescent="0.2">
      <c r="AK1201" s="15"/>
      <c r="AL1201" s="15"/>
      <c r="AM1201" s="15"/>
      <c r="AN1201" s="15"/>
      <c r="AO1201" s="15"/>
      <c r="AP1201" s="15"/>
      <c r="AQ1201" s="15"/>
      <c r="AR1201" s="15"/>
      <c r="AS1201" s="15"/>
      <c r="AT1201" s="15"/>
      <c r="AU1201" s="15"/>
    </row>
    <row r="1202" spans="37:47" x14ac:dyDescent="0.2">
      <c r="AK1202" s="15"/>
      <c r="AL1202" s="15"/>
      <c r="AM1202" s="15"/>
      <c r="AN1202" s="15"/>
      <c r="AO1202" s="15"/>
      <c r="AP1202" s="15"/>
      <c r="AQ1202" s="15"/>
      <c r="AR1202" s="15"/>
      <c r="AS1202" s="15"/>
      <c r="AT1202" s="15"/>
      <c r="AU1202" s="15"/>
    </row>
    <row r="1203" spans="37:47" x14ac:dyDescent="0.2">
      <c r="AK1203" s="15"/>
      <c r="AL1203" s="15"/>
      <c r="AM1203" s="15"/>
      <c r="AN1203" s="15"/>
      <c r="AO1203" s="15"/>
      <c r="AP1203" s="15"/>
      <c r="AQ1203" s="15"/>
      <c r="AR1203" s="15"/>
      <c r="AS1203" s="15"/>
      <c r="AT1203" s="15"/>
      <c r="AU1203" s="15"/>
    </row>
    <row r="1204" spans="37:47" x14ac:dyDescent="0.2">
      <c r="AK1204" s="15"/>
      <c r="AL1204" s="15"/>
      <c r="AM1204" s="15"/>
      <c r="AN1204" s="15"/>
      <c r="AO1204" s="15"/>
      <c r="AP1204" s="15"/>
      <c r="AQ1204" s="15"/>
      <c r="AR1204" s="15"/>
      <c r="AS1204" s="15"/>
      <c r="AT1204" s="15"/>
      <c r="AU1204" s="15"/>
    </row>
    <row r="1205" spans="37:47" x14ac:dyDescent="0.2">
      <c r="AK1205" s="15"/>
      <c r="AL1205" s="15"/>
      <c r="AM1205" s="15"/>
      <c r="AN1205" s="15"/>
      <c r="AO1205" s="15"/>
      <c r="AP1205" s="15"/>
      <c r="AQ1205" s="15"/>
      <c r="AR1205" s="15"/>
      <c r="AS1205" s="15"/>
      <c r="AT1205" s="15"/>
      <c r="AU1205" s="15"/>
    </row>
    <row r="1206" spans="37:47" x14ac:dyDescent="0.2">
      <c r="AK1206" s="15"/>
      <c r="AL1206" s="15"/>
      <c r="AM1206" s="15"/>
      <c r="AN1206" s="15"/>
      <c r="AO1206" s="15"/>
      <c r="AP1206" s="15"/>
      <c r="AQ1206" s="15"/>
      <c r="AR1206" s="15"/>
      <c r="AS1206" s="15"/>
      <c r="AT1206" s="15"/>
      <c r="AU1206" s="15"/>
    </row>
    <row r="1207" spans="37:47" x14ac:dyDescent="0.2">
      <c r="AK1207" s="15"/>
      <c r="AL1207" s="15"/>
      <c r="AM1207" s="15"/>
      <c r="AN1207" s="15"/>
      <c r="AO1207" s="15"/>
      <c r="AP1207" s="15"/>
      <c r="AQ1207" s="15"/>
      <c r="AR1207" s="15"/>
      <c r="AS1207" s="15"/>
      <c r="AT1207" s="15"/>
      <c r="AU1207" s="15"/>
    </row>
    <row r="1208" spans="37:47" x14ac:dyDescent="0.2">
      <c r="AK1208" s="15"/>
      <c r="AL1208" s="15"/>
      <c r="AM1208" s="15"/>
      <c r="AN1208" s="15"/>
      <c r="AO1208" s="15"/>
      <c r="AP1208" s="15"/>
      <c r="AQ1208" s="15"/>
      <c r="AR1208" s="15"/>
      <c r="AS1208" s="15"/>
      <c r="AT1208" s="15"/>
      <c r="AU1208" s="15"/>
    </row>
    <row r="1209" spans="37:47" x14ac:dyDescent="0.2">
      <c r="AK1209" s="15"/>
      <c r="AL1209" s="15"/>
      <c r="AM1209" s="15"/>
      <c r="AN1209" s="15"/>
      <c r="AO1209" s="15"/>
      <c r="AP1209" s="15"/>
      <c r="AQ1209" s="15"/>
      <c r="AR1209" s="15"/>
      <c r="AS1209" s="15"/>
      <c r="AT1209" s="15"/>
      <c r="AU1209" s="15"/>
    </row>
    <row r="1210" spans="37:47" x14ac:dyDescent="0.2">
      <c r="AK1210" s="15"/>
      <c r="AL1210" s="15"/>
      <c r="AM1210" s="15"/>
      <c r="AN1210" s="15"/>
      <c r="AO1210" s="15"/>
      <c r="AP1210" s="15"/>
      <c r="AQ1210" s="15"/>
      <c r="AR1210" s="15"/>
      <c r="AS1210" s="15"/>
      <c r="AT1210" s="15"/>
      <c r="AU1210" s="15"/>
    </row>
    <row r="1211" spans="37:47" x14ac:dyDescent="0.2">
      <c r="AK1211" s="15"/>
      <c r="AL1211" s="15"/>
      <c r="AM1211" s="15"/>
      <c r="AN1211" s="15"/>
      <c r="AO1211" s="15"/>
      <c r="AP1211" s="15"/>
      <c r="AQ1211" s="15"/>
      <c r="AR1211" s="15"/>
      <c r="AS1211" s="15"/>
      <c r="AT1211" s="15"/>
      <c r="AU1211" s="15"/>
    </row>
    <row r="1212" spans="37:47" x14ac:dyDescent="0.2">
      <c r="AK1212" s="15"/>
      <c r="AL1212" s="15"/>
      <c r="AM1212" s="15"/>
      <c r="AN1212" s="15"/>
      <c r="AO1212" s="15"/>
      <c r="AP1212" s="15"/>
      <c r="AQ1212" s="15"/>
      <c r="AR1212" s="15"/>
      <c r="AS1212" s="15"/>
      <c r="AT1212" s="15"/>
      <c r="AU1212" s="15"/>
    </row>
    <row r="1213" spans="37:47" x14ac:dyDescent="0.2">
      <c r="AK1213" s="15"/>
      <c r="AL1213" s="15"/>
      <c r="AM1213" s="15"/>
      <c r="AN1213" s="15"/>
      <c r="AO1213" s="15"/>
      <c r="AP1213" s="15"/>
      <c r="AQ1213" s="15"/>
      <c r="AR1213" s="15"/>
      <c r="AS1213" s="15"/>
      <c r="AT1213" s="15"/>
      <c r="AU1213" s="15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3636"/>
  <sheetViews>
    <sheetView topLeftCell="N1" workbookViewId="0">
      <selection activeCell="BD33" sqref="BD33"/>
    </sheetView>
  </sheetViews>
  <sheetFormatPr defaultRowHeight="14.25" x14ac:dyDescent="0.2"/>
  <cols>
    <col min="1" max="13" width="10.625" customWidth="1"/>
    <col min="31" max="31" width="10.625" customWidth="1"/>
    <col min="35" max="35" width="11" customWidth="1"/>
    <col min="36" max="36" width="9.75" customWidth="1"/>
    <col min="37" max="37" width="10.75" bestFit="1" customWidth="1"/>
    <col min="38" max="38" width="10" customWidth="1"/>
    <col min="50" max="56" width="15.625" customWidth="1"/>
    <col min="57" max="57" width="11.375" customWidth="1"/>
  </cols>
  <sheetData>
    <row r="2" spans="1:57" ht="20.25" customHeight="1" x14ac:dyDescent="0.2">
      <c r="A2" s="142" t="s">
        <v>743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O2" s="140" t="s">
        <v>705</v>
      </c>
      <c r="P2" s="140"/>
      <c r="Q2" s="140"/>
      <c r="R2" s="140"/>
      <c r="S2" s="140"/>
      <c r="T2" s="140"/>
      <c r="U2" s="140"/>
      <c r="W2" s="140" t="s">
        <v>722</v>
      </c>
      <c r="X2" s="140"/>
      <c r="Y2" s="140"/>
      <c r="Z2" s="140"/>
      <c r="AA2" s="140"/>
      <c r="AB2" s="140"/>
      <c r="AC2" s="140"/>
      <c r="AD2" s="140"/>
      <c r="AE2" s="140"/>
      <c r="AH2" s="140" t="s">
        <v>758</v>
      </c>
      <c r="AI2" s="140"/>
      <c r="AJ2" s="140"/>
      <c r="AK2" s="140"/>
      <c r="AL2" s="140"/>
      <c r="AM2" s="140"/>
      <c r="AN2" s="140"/>
      <c r="AO2" s="140"/>
    </row>
    <row r="3" spans="1:57" ht="17.25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P3" s="12" t="s">
        <v>694</v>
      </c>
      <c r="Q3" s="12" t="s">
        <v>695</v>
      </c>
      <c r="R3" s="12" t="s">
        <v>696</v>
      </c>
      <c r="S3" s="12" t="s">
        <v>697</v>
      </c>
      <c r="T3" s="12" t="s">
        <v>698</v>
      </c>
      <c r="U3" s="12" t="s">
        <v>699</v>
      </c>
      <c r="X3" s="23" t="s">
        <v>721</v>
      </c>
      <c r="Y3" s="12" t="s">
        <v>694</v>
      </c>
      <c r="Z3" s="12" t="s">
        <v>695</v>
      </c>
      <c r="AA3" s="12" t="s">
        <v>696</v>
      </c>
      <c r="AB3" s="12" t="s">
        <v>697</v>
      </c>
      <c r="AC3" s="12" t="s">
        <v>698</v>
      </c>
      <c r="AD3" s="12" t="s">
        <v>699</v>
      </c>
      <c r="AE3" s="12" t="s">
        <v>735</v>
      </c>
      <c r="AH3" s="23" t="s">
        <v>759</v>
      </c>
      <c r="AI3" s="23" t="s">
        <v>760</v>
      </c>
      <c r="AK3" s="12" t="s">
        <v>767</v>
      </c>
      <c r="AL3" s="12" t="s">
        <v>768</v>
      </c>
      <c r="AN3" s="12" t="s">
        <v>769</v>
      </c>
      <c r="AO3" s="12" t="s">
        <v>768</v>
      </c>
      <c r="AX3" s="91" t="s">
        <v>783</v>
      </c>
      <c r="AY3" s="91" t="s">
        <v>784</v>
      </c>
      <c r="AZ3" s="91" t="s">
        <v>785</v>
      </c>
      <c r="BA3" s="91" t="s">
        <v>786</v>
      </c>
      <c r="BB3" s="91" t="s">
        <v>787</v>
      </c>
      <c r="BC3" s="91" t="s">
        <v>788</v>
      </c>
      <c r="BD3" s="91" t="s">
        <v>789</v>
      </c>
      <c r="BE3" s="91" t="s">
        <v>790</v>
      </c>
    </row>
    <row r="4" spans="1:57" ht="16.5" x14ac:dyDescent="0.2">
      <c r="A4" s="142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O4" s="77" t="s">
        <v>700</v>
      </c>
      <c r="P4" s="76">
        <v>5</v>
      </c>
      <c r="Q4" s="76">
        <v>10</v>
      </c>
      <c r="R4" s="76">
        <v>15</v>
      </c>
      <c r="S4" s="76">
        <v>30</v>
      </c>
      <c r="T4" s="76">
        <v>45</v>
      </c>
      <c r="U4" s="76">
        <v>75</v>
      </c>
      <c r="W4" s="71" t="s">
        <v>706</v>
      </c>
      <c r="X4" s="79">
        <f>节奏总表!L4</f>
        <v>4</v>
      </c>
      <c r="Y4" s="78"/>
      <c r="Z4" s="78"/>
      <c r="AA4" s="78"/>
      <c r="AB4" s="78"/>
      <c r="AC4" s="78"/>
      <c r="AD4" s="78"/>
      <c r="AE4" s="79"/>
      <c r="AH4" s="88" t="s">
        <v>762</v>
      </c>
      <c r="AI4" s="14">
        <f>金币总产!C29</f>
        <v>155650</v>
      </c>
      <c r="AK4" s="88" t="s">
        <v>694</v>
      </c>
      <c r="AL4" s="19">
        <v>0.5</v>
      </c>
      <c r="AN4" s="88" t="s">
        <v>770</v>
      </c>
      <c r="AO4" s="19">
        <v>0.5</v>
      </c>
      <c r="AX4" s="89"/>
      <c r="AY4" s="89">
        <v>0</v>
      </c>
      <c r="AZ4" s="89">
        <v>0</v>
      </c>
      <c r="BA4" s="89">
        <v>0</v>
      </c>
      <c r="BB4" s="89">
        <v>0</v>
      </c>
      <c r="BC4" s="89">
        <v>0</v>
      </c>
      <c r="BD4" s="89">
        <v>0</v>
      </c>
      <c r="BE4" s="89"/>
    </row>
    <row r="5" spans="1:57" ht="16.5" x14ac:dyDescent="0.2">
      <c r="A5" s="142"/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O5" s="77" t="s">
        <v>701</v>
      </c>
      <c r="P5" s="76">
        <v>15</v>
      </c>
      <c r="Q5" s="76">
        <v>30</v>
      </c>
      <c r="R5" s="76">
        <v>45</v>
      </c>
      <c r="S5" s="76">
        <v>90</v>
      </c>
      <c r="T5" s="76">
        <v>135</v>
      </c>
      <c r="U5" s="76">
        <v>225</v>
      </c>
      <c r="W5" s="71" t="s">
        <v>707</v>
      </c>
      <c r="X5" s="79">
        <f>节奏总表!L5</f>
        <v>6</v>
      </c>
      <c r="Y5" s="78"/>
      <c r="Z5" s="78"/>
      <c r="AA5" s="78"/>
      <c r="AB5" s="78"/>
      <c r="AC5" s="78"/>
      <c r="AD5" s="78"/>
      <c r="AE5" s="79"/>
      <c r="AH5" s="88" t="s">
        <v>763</v>
      </c>
      <c r="AI5" s="14">
        <f>金币总产!C30</f>
        <v>888350</v>
      </c>
      <c r="AK5" s="88" t="s">
        <v>695</v>
      </c>
      <c r="AL5" s="19">
        <v>0.7</v>
      </c>
      <c r="AN5" s="88" t="s">
        <v>771</v>
      </c>
      <c r="AO5" s="19">
        <v>0.65</v>
      </c>
      <c r="AX5" s="89"/>
      <c r="AY5" s="89"/>
      <c r="AZ5" s="89"/>
      <c r="BA5" s="89">
        <v>0</v>
      </c>
      <c r="BB5" s="89">
        <v>0</v>
      </c>
      <c r="BC5" s="89">
        <v>0</v>
      </c>
      <c r="BD5" s="89">
        <v>0</v>
      </c>
      <c r="BE5" s="89"/>
    </row>
    <row r="6" spans="1:57" ht="16.5" x14ac:dyDescent="0.2">
      <c r="A6" s="142"/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O6" s="77" t="s">
        <v>702</v>
      </c>
      <c r="P6" s="76">
        <v>25</v>
      </c>
      <c r="Q6" s="76">
        <v>50</v>
      </c>
      <c r="R6" s="76">
        <v>75</v>
      </c>
      <c r="S6" s="76">
        <v>150</v>
      </c>
      <c r="T6" s="76">
        <v>225</v>
      </c>
      <c r="U6" s="76">
        <v>375</v>
      </c>
      <c r="W6" s="71" t="s">
        <v>708</v>
      </c>
      <c r="X6" s="79">
        <f>节奏总表!L6</f>
        <v>12</v>
      </c>
      <c r="Y6" s="78">
        <v>0.5</v>
      </c>
      <c r="Z6" s="78"/>
      <c r="AA6" s="78"/>
      <c r="AB6" s="78"/>
      <c r="AC6" s="78"/>
      <c r="AD6" s="78"/>
      <c r="AE6" s="79">
        <f>(SUMPRODUCT(Y6:AD6,Y$20:AD$20,P$4:U$4)+SUMPRODUCT(Y6:AD6,Y$21:AD$21,P$5:U$5)+SUMPRODUCT(Y6:AD6,Y$22:AD$22,P$6:U$6)+SUMPRODUCT(Y6:AD6,Y$23:AD$23,P$7:U$7))*X6*60/10</f>
        <v>414</v>
      </c>
      <c r="AH6" s="88" t="s">
        <v>764</v>
      </c>
      <c r="AI6" s="14">
        <f>金币总产!C31</f>
        <v>900850</v>
      </c>
      <c r="AK6" s="88" t="s">
        <v>696</v>
      </c>
      <c r="AL6" s="19">
        <v>0.9</v>
      </c>
      <c r="AN6" s="88" t="s">
        <v>772</v>
      </c>
      <c r="AO6" s="19">
        <v>0.8</v>
      </c>
      <c r="AX6" s="89">
        <v>1</v>
      </c>
      <c r="AY6" s="19">
        <v>1</v>
      </c>
      <c r="AZ6" s="89"/>
      <c r="BA6" s="89"/>
      <c r="BB6" s="89"/>
      <c r="BC6" s="89"/>
      <c r="BD6" s="89"/>
      <c r="BE6" s="89">
        <f t="shared" ref="BE6:BE18" si="0">ROUND(SUMPRODUCT($P$19:$U$19,AY6:BD6)/25,0)*25</f>
        <v>50</v>
      </c>
    </row>
    <row r="7" spans="1:57" ht="16.5" x14ac:dyDescent="0.2">
      <c r="A7" s="142"/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O7" s="77" t="s">
        <v>703</v>
      </c>
      <c r="P7" s="76">
        <v>50</v>
      </c>
      <c r="Q7" s="76">
        <v>100</v>
      </c>
      <c r="R7" s="76">
        <v>150</v>
      </c>
      <c r="S7" s="76">
        <v>300</v>
      </c>
      <c r="T7" s="76">
        <v>450</v>
      </c>
      <c r="U7" s="76">
        <v>750</v>
      </c>
      <c r="W7" s="71" t="s">
        <v>709</v>
      </c>
      <c r="X7" s="79">
        <f>节奏总表!L7</f>
        <v>20</v>
      </c>
      <c r="Y7" s="78">
        <v>0.6</v>
      </c>
      <c r="Z7" s="78"/>
      <c r="AA7" s="78"/>
      <c r="AB7" s="78"/>
      <c r="AC7" s="78"/>
      <c r="AD7" s="78"/>
      <c r="AE7" s="79">
        <f t="shared" ref="AE7:AE18" si="1">(SUMPRODUCT(Y7:AD7,Y$20:AD$20,P$4:U$4)+SUMPRODUCT(Y7:AD7,Y$21:AD$21,P$5:U$5)+SUMPRODUCT(Y7:AD7,Y$22:AD$22,P$6:U$6)+SUMPRODUCT(Y7:AD7,Y$23:AD$23,P$7:U$7))*X7*60/10</f>
        <v>828</v>
      </c>
      <c r="AH7" s="88" t="s">
        <v>765</v>
      </c>
      <c r="AI7" s="14">
        <f>金币总产!C32</f>
        <v>1257725</v>
      </c>
      <c r="AK7" s="88" t="s">
        <v>697</v>
      </c>
      <c r="AL7" s="19">
        <v>1</v>
      </c>
      <c r="AN7" s="88" t="s">
        <v>773</v>
      </c>
      <c r="AO7" s="19">
        <v>1</v>
      </c>
      <c r="AX7" s="89">
        <v>2</v>
      </c>
      <c r="AY7" s="19">
        <v>0.65</v>
      </c>
      <c r="AZ7" s="19">
        <v>0.35</v>
      </c>
      <c r="BA7" s="89"/>
      <c r="BB7" s="89"/>
      <c r="BC7" s="89"/>
      <c r="BD7" s="89"/>
      <c r="BE7" s="89">
        <f t="shared" si="0"/>
        <v>75</v>
      </c>
    </row>
    <row r="8" spans="1:57" ht="16.5" x14ac:dyDescent="0.2">
      <c r="A8" s="142"/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O8" s="77" t="s">
        <v>704</v>
      </c>
      <c r="P8" s="76">
        <v>175</v>
      </c>
      <c r="Q8" s="76">
        <v>350</v>
      </c>
      <c r="R8" s="76">
        <v>525</v>
      </c>
      <c r="S8" s="76">
        <v>1000</v>
      </c>
      <c r="T8" s="76">
        <v>1500</v>
      </c>
      <c r="U8" s="76">
        <v>2500</v>
      </c>
      <c r="W8" s="71" t="s">
        <v>710</v>
      </c>
      <c r="X8" s="79">
        <f>节奏总表!L8</f>
        <v>24</v>
      </c>
      <c r="Y8" s="78">
        <v>0.75</v>
      </c>
      <c r="Z8" s="78">
        <v>0.5</v>
      </c>
      <c r="AA8" s="78"/>
      <c r="AB8" s="78"/>
      <c r="AC8" s="78"/>
      <c r="AD8" s="78"/>
      <c r="AE8" s="79">
        <f t="shared" si="1"/>
        <v>2898</v>
      </c>
      <c r="AH8" s="88" t="s">
        <v>766</v>
      </c>
      <c r="AI8" s="14">
        <f>金币总产!C33</f>
        <v>1998325</v>
      </c>
      <c r="AK8" s="88" t="s">
        <v>698</v>
      </c>
      <c r="AL8" s="19">
        <v>1.1000000000000001</v>
      </c>
      <c r="AX8" s="89">
        <v>3</v>
      </c>
      <c r="AY8" s="89"/>
      <c r="AZ8" s="19">
        <v>1</v>
      </c>
      <c r="BA8" s="89"/>
      <c r="BB8" s="89"/>
      <c r="BC8" s="89"/>
      <c r="BD8" s="89"/>
      <c r="BE8" s="89">
        <f t="shared" si="0"/>
        <v>100</v>
      </c>
    </row>
    <row r="9" spans="1:57" ht="16.5" x14ac:dyDescent="0.2">
      <c r="A9" s="142"/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O9" s="90" t="s">
        <v>794</v>
      </c>
      <c r="P9" s="89">
        <f t="shared" ref="P9:U9" si="2">SUMPRODUCT(P4:P7,Y20:Y23)</f>
        <v>11.5</v>
      </c>
      <c r="Q9" s="89">
        <f t="shared" si="2"/>
        <v>23</v>
      </c>
      <c r="R9" s="89">
        <f t="shared" si="2"/>
        <v>34.5</v>
      </c>
      <c r="S9" s="89">
        <f t="shared" si="2"/>
        <v>69</v>
      </c>
      <c r="T9" s="89">
        <f t="shared" si="2"/>
        <v>103.5</v>
      </c>
      <c r="U9" s="89">
        <f t="shared" si="2"/>
        <v>172.5</v>
      </c>
      <c r="W9" s="71" t="s">
        <v>711</v>
      </c>
      <c r="X9" s="79">
        <f>节奏总表!L9</f>
        <v>30</v>
      </c>
      <c r="Y9" s="78">
        <v>1</v>
      </c>
      <c r="Z9" s="78">
        <v>0.6</v>
      </c>
      <c r="AA9" s="78"/>
      <c r="AB9" s="78"/>
      <c r="AC9" s="78"/>
      <c r="AD9" s="78"/>
      <c r="AE9" s="79">
        <f t="shared" si="1"/>
        <v>4554</v>
      </c>
      <c r="AH9" s="15"/>
      <c r="AI9" s="15"/>
      <c r="AJ9" s="15"/>
      <c r="AK9" s="88" t="s">
        <v>699</v>
      </c>
      <c r="AL9" s="19">
        <v>1.25</v>
      </c>
      <c r="AX9" s="89">
        <v>4</v>
      </c>
      <c r="AY9" s="89"/>
      <c r="AZ9" s="19">
        <v>0.65</v>
      </c>
      <c r="BA9" s="19">
        <v>0.35</v>
      </c>
      <c r="BB9" s="89"/>
      <c r="BC9" s="89"/>
      <c r="BD9" s="89"/>
      <c r="BE9" s="89">
        <f t="shared" si="0"/>
        <v>125</v>
      </c>
    </row>
    <row r="10" spans="1:57" ht="16.5" x14ac:dyDescent="0.2">
      <c r="A10" s="142"/>
      <c r="B10" s="142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W10" s="71" t="s">
        <v>712</v>
      </c>
      <c r="X10" s="79">
        <f>节奏总表!L10</f>
        <v>36</v>
      </c>
      <c r="Y10" s="78"/>
      <c r="Z10" s="78">
        <v>0.75</v>
      </c>
      <c r="AA10" s="78">
        <v>0.5</v>
      </c>
      <c r="AB10" s="78"/>
      <c r="AC10" s="78"/>
      <c r="AD10" s="78"/>
      <c r="AE10" s="79">
        <f t="shared" si="1"/>
        <v>7452</v>
      </c>
      <c r="AX10" s="89">
        <v>5</v>
      </c>
      <c r="AY10" s="89"/>
      <c r="AZ10" s="89"/>
      <c r="BA10" s="19">
        <v>1</v>
      </c>
      <c r="BB10" s="89"/>
      <c r="BC10" s="89"/>
      <c r="BD10" s="89"/>
      <c r="BE10" s="89">
        <f t="shared" si="0"/>
        <v>150</v>
      </c>
    </row>
    <row r="11" spans="1:57" ht="16.5" customHeight="1" x14ac:dyDescent="0.2">
      <c r="A11" s="142"/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W11" s="71" t="s">
        <v>713</v>
      </c>
      <c r="X11" s="79">
        <f>节奏总表!L11</f>
        <v>40</v>
      </c>
      <c r="Y11" s="78"/>
      <c r="Z11" s="78">
        <v>1</v>
      </c>
      <c r="AA11" s="78">
        <v>0.6</v>
      </c>
      <c r="AB11" s="78"/>
      <c r="AC11" s="78"/>
      <c r="AD11" s="78"/>
      <c r="AE11" s="79">
        <f t="shared" si="1"/>
        <v>10488</v>
      </c>
      <c r="AX11" s="89">
        <v>6</v>
      </c>
      <c r="AY11" s="89"/>
      <c r="AZ11" s="89"/>
      <c r="BA11" s="19">
        <v>0.65</v>
      </c>
      <c r="BB11" s="19">
        <v>0.35</v>
      </c>
      <c r="BC11" s="89"/>
      <c r="BD11" s="89"/>
      <c r="BE11" s="89">
        <f t="shared" si="0"/>
        <v>200</v>
      </c>
    </row>
    <row r="12" spans="1:57" ht="20.25" x14ac:dyDescent="0.2">
      <c r="A12" s="142"/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O12" s="140" t="s">
        <v>741</v>
      </c>
      <c r="P12" s="140"/>
      <c r="Q12" s="140"/>
      <c r="R12" s="140"/>
      <c r="S12" s="140"/>
      <c r="T12" s="140"/>
      <c r="U12" s="140"/>
      <c r="W12" s="71" t="s">
        <v>714</v>
      </c>
      <c r="X12" s="79">
        <f>节奏总表!L12</f>
        <v>42</v>
      </c>
      <c r="Y12" s="78"/>
      <c r="Z12" s="78"/>
      <c r="AA12" s="78">
        <v>0.75</v>
      </c>
      <c r="AB12" s="78">
        <v>0.5</v>
      </c>
      <c r="AC12" s="78"/>
      <c r="AD12" s="78"/>
      <c r="AE12" s="79">
        <f t="shared" si="1"/>
        <v>15214.5</v>
      </c>
      <c r="AH12" s="12" t="s">
        <v>774</v>
      </c>
      <c r="AI12" s="12" t="s">
        <v>775</v>
      </c>
      <c r="AJ12" s="12" t="s">
        <v>776</v>
      </c>
      <c r="AK12" s="12" t="s">
        <v>777</v>
      </c>
      <c r="AL12" s="12" t="s">
        <v>778</v>
      </c>
      <c r="AN12" s="12" t="s">
        <v>781</v>
      </c>
      <c r="AO12" s="12" t="s">
        <v>779</v>
      </c>
      <c r="AP12" s="12" t="s">
        <v>780</v>
      </c>
      <c r="AQ12" s="12" t="s">
        <v>782</v>
      </c>
      <c r="AR12" s="12" t="s">
        <v>774</v>
      </c>
      <c r="AS12" s="12" t="s">
        <v>800</v>
      </c>
      <c r="AT12" s="12" t="s">
        <v>778</v>
      </c>
      <c r="AU12" s="12" t="s">
        <v>801</v>
      </c>
      <c r="AX12" s="89">
        <v>7</v>
      </c>
      <c r="AY12" s="89"/>
      <c r="AZ12" s="89"/>
      <c r="BA12" s="89"/>
      <c r="BB12" s="19">
        <v>1</v>
      </c>
      <c r="BC12" s="89"/>
      <c r="BD12" s="89"/>
      <c r="BE12" s="89">
        <f t="shared" si="0"/>
        <v>300</v>
      </c>
    </row>
    <row r="13" spans="1:57" ht="17.25" x14ac:dyDescent="0.2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P13" s="12" t="s">
        <v>694</v>
      </c>
      <c r="Q13" s="12" t="s">
        <v>695</v>
      </c>
      <c r="R13" s="12" t="s">
        <v>696</v>
      </c>
      <c r="S13" s="12" t="s">
        <v>697</v>
      </c>
      <c r="T13" s="12" t="s">
        <v>698</v>
      </c>
      <c r="U13" s="12" t="s">
        <v>699</v>
      </c>
      <c r="W13" s="71" t="s">
        <v>715</v>
      </c>
      <c r="X13" s="79">
        <f>节奏总表!L13</f>
        <v>44</v>
      </c>
      <c r="Y13" s="78"/>
      <c r="Z13" s="78"/>
      <c r="AA13" s="78">
        <v>1</v>
      </c>
      <c r="AB13" s="78">
        <v>0.6</v>
      </c>
      <c r="AC13" s="78"/>
      <c r="AD13" s="78"/>
      <c r="AE13" s="79">
        <f t="shared" si="1"/>
        <v>20037.600000000002</v>
      </c>
      <c r="AH13" s="88">
        <v>1</v>
      </c>
      <c r="AI13" s="88">
        <v>0.25</v>
      </c>
      <c r="AJ13" s="21">
        <f>AI13/$AK$14</f>
        <v>1.2195121951219512E-3</v>
      </c>
      <c r="AK13" s="88">
        <f>AI4</f>
        <v>155650</v>
      </c>
      <c r="AL13" s="88">
        <f>INT($AK$13*AJ13)</f>
        <v>189</v>
      </c>
      <c r="AN13" s="88">
        <v>1</v>
      </c>
      <c r="AO13" s="88">
        <f>INT((AN13-1)/604)+1</f>
        <v>1</v>
      </c>
      <c r="AP13" s="88">
        <f>INT(MOD(INT((AN13-1)/151),4))+1</f>
        <v>1</v>
      </c>
      <c r="AQ13" s="88">
        <f>(AO13-1)*4+AP13</f>
        <v>1</v>
      </c>
      <c r="AR13" s="88">
        <f>MOD(AN13-1,151)</f>
        <v>0</v>
      </c>
      <c r="AS13" s="93" t="str">
        <f>IF(AR13&gt;0,"金币","[x]")</f>
        <v>[x]</v>
      </c>
      <c r="AT13" s="115" t="str">
        <f>IF(AR13&gt;0,INT(INDEX($AL$13:$AL$162,AR13)/48*INDEX($AL$4:$AL$9,AO13)*INDEX($AO$4:$AO$7,AP13)),"[x]")</f>
        <v>[x]</v>
      </c>
      <c r="AU13" s="94" t="str">
        <f>IF(AR13&gt;0,SUMIFS(AT$13:AT13,AQ$13:AQ13,"="&amp;AQ13),"[x]")</f>
        <v>[x]</v>
      </c>
      <c r="AX13" s="89">
        <v>8</v>
      </c>
      <c r="AY13" s="89"/>
      <c r="AZ13" s="89"/>
      <c r="BA13" s="89"/>
      <c r="BB13" s="19">
        <v>0.65</v>
      </c>
      <c r="BC13" s="19">
        <v>0.35</v>
      </c>
      <c r="BD13" s="89"/>
      <c r="BE13" s="89">
        <f t="shared" si="0"/>
        <v>350</v>
      </c>
    </row>
    <row r="14" spans="1:57" ht="16.5" x14ac:dyDescent="0.2">
      <c r="A14" s="142"/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O14" s="90" t="s">
        <v>600</v>
      </c>
      <c r="P14" s="84">
        <f t="shared" ref="P14:U16" si="3">P4*1</f>
        <v>5</v>
      </c>
      <c r="Q14" s="84">
        <f t="shared" si="3"/>
        <v>10</v>
      </c>
      <c r="R14" s="84">
        <f t="shared" si="3"/>
        <v>15</v>
      </c>
      <c r="S14" s="84">
        <f t="shared" si="3"/>
        <v>30</v>
      </c>
      <c r="T14" s="84">
        <f t="shared" si="3"/>
        <v>45</v>
      </c>
      <c r="U14" s="84">
        <f t="shared" si="3"/>
        <v>75</v>
      </c>
      <c r="W14" s="71" t="s">
        <v>716</v>
      </c>
      <c r="X14" s="79">
        <f>节奏总表!L14</f>
        <v>52</v>
      </c>
      <c r="Y14" s="78"/>
      <c r="Z14" s="78"/>
      <c r="AA14" s="78"/>
      <c r="AB14" s="78">
        <v>0.75</v>
      </c>
      <c r="AC14" s="78">
        <v>0.5</v>
      </c>
      <c r="AD14" s="78"/>
      <c r="AE14" s="79">
        <f t="shared" si="1"/>
        <v>32292</v>
      </c>
      <c r="AH14" s="88">
        <v>2</v>
      </c>
      <c r="AI14" s="88">
        <v>0.5</v>
      </c>
      <c r="AJ14" s="21">
        <f t="shared" ref="AJ14:AJ52" si="4">AI14/$AK$14</f>
        <v>2.4390243902439024E-3</v>
      </c>
      <c r="AK14" s="88">
        <f>SUM(AI13:AI52)</f>
        <v>205</v>
      </c>
      <c r="AL14" s="88">
        <f t="shared" ref="AL14:AL52" si="5">INT($AK$13*AJ14)</f>
        <v>379</v>
      </c>
      <c r="AN14" s="88">
        <v>2</v>
      </c>
      <c r="AO14" s="93">
        <f t="shared" ref="AO14:AO77" si="6">INT((AN14-1)/604)+1</f>
        <v>1</v>
      </c>
      <c r="AP14" s="93">
        <f t="shared" ref="AP14:AP77" si="7">INT(MOD(INT((AN14-1)/151),4))+1</f>
        <v>1</v>
      </c>
      <c r="AQ14" s="88">
        <f t="shared" ref="AQ14:AQ77" si="8">(AO14-1)*4+AP14</f>
        <v>1</v>
      </c>
      <c r="AR14" s="93">
        <f t="shared" ref="AR14:AR77" si="9">MOD(AN14-1,151)</f>
        <v>1</v>
      </c>
      <c r="AS14" s="93" t="str">
        <f t="shared" ref="AS14:AS77" si="10">IF(AR14&gt;0,"金币","[x]")</f>
        <v>金币</v>
      </c>
      <c r="AT14" s="93">
        <f>IF(AR14&gt;0,INT(INDEX($AL$13:$AL$162,AR14)/48*INDEX($AL$4:$AL$9,AO14)*INDEX($AO$4:$AO$7,AP14)),"[x]")</f>
        <v>0</v>
      </c>
      <c r="AU14" s="94">
        <f>IF(AR14&gt;0,SUMIFS(AT$13:AT14,AQ$13:AQ14,"="&amp;AQ14),"[x]")</f>
        <v>0</v>
      </c>
      <c r="AX14" s="89">
        <v>9</v>
      </c>
      <c r="AY14" s="89"/>
      <c r="AZ14" s="89"/>
      <c r="BA14" s="89"/>
      <c r="BB14" s="19">
        <v>0.35</v>
      </c>
      <c r="BC14" s="19">
        <v>0.65</v>
      </c>
      <c r="BD14" s="89"/>
      <c r="BE14" s="89">
        <f t="shared" si="0"/>
        <v>375</v>
      </c>
    </row>
    <row r="15" spans="1:57" ht="16.5" x14ac:dyDescent="0.2">
      <c r="A15" s="142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O15" s="90" t="s">
        <v>264</v>
      </c>
      <c r="P15" s="84">
        <f t="shared" si="3"/>
        <v>15</v>
      </c>
      <c r="Q15" s="84">
        <f t="shared" si="3"/>
        <v>30</v>
      </c>
      <c r="R15" s="84">
        <f t="shared" si="3"/>
        <v>45</v>
      </c>
      <c r="S15" s="84">
        <f t="shared" si="3"/>
        <v>90</v>
      </c>
      <c r="T15" s="84">
        <f t="shared" si="3"/>
        <v>135</v>
      </c>
      <c r="U15" s="84">
        <f t="shared" si="3"/>
        <v>225</v>
      </c>
      <c r="W15" s="71" t="s">
        <v>717</v>
      </c>
      <c r="X15" s="79">
        <f>节奏总表!L15</f>
        <v>60</v>
      </c>
      <c r="Y15" s="78"/>
      <c r="Z15" s="78"/>
      <c r="AA15" s="78"/>
      <c r="AB15" s="78">
        <v>1</v>
      </c>
      <c r="AC15" s="78">
        <v>0.6</v>
      </c>
      <c r="AD15" s="78"/>
      <c r="AE15" s="79">
        <f t="shared" si="1"/>
        <v>47196</v>
      </c>
      <c r="AH15" s="88">
        <v>3</v>
      </c>
      <c r="AI15" s="88">
        <v>0.75</v>
      </c>
      <c r="AJ15" s="21">
        <f t="shared" si="4"/>
        <v>3.6585365853658539E-3</v>
      </c>
      <c r="AK15" s="88"/>
      <c r="AL15" s="88">
        <f t="shared" si="5"/>
        <v>569</v>
      </c>
      <c r="AN15" s="93">
        <v>3</v>
      </c>
      <c r="AO15" s="93">
        <f t="shared" si="6"/>
        <v>1</v>
      </c>
      <c r="AP15" s="93">
        <f t="shared" si="7"/>
        <v>1</v>
      </c>
      <c r="AQ15" s="88">
        <f t="shared" si="8"/>
        <v>1</v>
      </c>
      <c r="AR15" s="93">
        <f t="shared" si="9"/>
        <v>2</v>
      </c>
      <c r="AS15" s="93" t="str">
        <f t="shared" si="10"/>
        <v>金币</v>
      </c>
      <c r="AT15" s="115">
        <f t="shared" ref="AT15:AT78" si="11">IF(AR15&gt;0,INT(INDEX($AL$13:$AL$162,AR15)/48*INDEX($AL$4:$AL$9,AO15)*INDEX($AO$4:$AO$7,AP15)),"[x]")</f>
        <v>1</v>
      </c>
      <c r="AU15" s="94">
        <f>IF(AR15&gt;0,SUMIFS(AT$13:AT15,AQ$13:AQ15,"="&amp;AQ15),"[x]")</f>
        <v>1</v>
      </c>
      <c r="AX15" s="89">
        <v>10</v>
      </c>
      <c r="AY15" s="89"/>
      <c r="AZ15" s="89"/>
      <c r="BA15" s="89"/>
      <c r="BB15" s="89"/>
      <c r="BC15" s="19">
        <v>1</v>
      </c>
      <c r="BD15" s="19"/>
      <c r="BE15" s="89">
        <f t="shared" si="0"/>
        <v>425</v>
      </c>
    </row>
    <row r="16" spans="1:57" ht="16.5" x14ac:dyDescent="0.2">
      <c r="A16" s="142"/>
      <c r="B16" s="142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O16" s="90" t="s">
        <v>602</v>
      </c>
      <c r="P16" s="84">
        <f t="shared" si="3"/>
        <v>25</v>
      </c>
      <c r="Q16" s="84">
        <f t="shared" si="3"/>
        <v>50</v>
      </c>
      <c r="R16" s="84">
        <f t="shared" si="3"/>
        <v>75</v>
      </c>
      <c r="S16" s="84">
        <f t="shared" si="3"/>
        <v>150</v>
      </c>
      <c r="T16" s="84">
        <f t="shared" si="3"/>
        <v>225</v>
      </c>
      <c r="U16" s="84">
        <f t="shared" si="3"/>
        <v>375</v>
      </c>
      <c r="W16" s="71" t="s">
        <v>718</v>
      </c>
      <c r="X16" s="79">
        <f>节奏总表!L16</f>
        <v>68</v>
      </c>
      <c r="Y16" s="78"/>
      <c r="Z16" s="78"/>
      <c r="AA16" s="78"/>
      <c r="AB16" s="78"/>
      <c r="AC16" s="78">
        <v>0.75</v>
      </c>
      <c r="AD16" s="78">
        <v>0.5</v>
      </c>
      <c r="AE16" s="79">
        <f t="shared" si="1"/>
        <v>66861</v>
      </c>
      <c r="AH16" s="88">
        <v>4</v>
      </c>
      <c r="AI16" s="88">
        <v>1</v>
      </c>
      <c r="AJ16" s="21">
        <f t="shared" si="4"/>
        <v>4.8780487804878049E-3</v>
      </c>
      <c r="AK16" s="88"/>
      <c r="AL16" s="88">
        <f t="shared" si="5"/>
        <v>759</v>
      </c>
      <c r="AN16" s="93">
        <v>4</v>
      </c>
      <c r="AO16" s="93">
        <f t="shared" si="6"/>
        <v>1</v>
      </c>
      <c r="AP16" s="93">
        <f t="shared" si="7"/>
        <v>1</v>
      </c>
      <c r="AQ16" s="88">
        <f t="shared" si="8"/>
        <v>1</v>
      </c>
      <c r="AR16" s="93">
        <f t="shared" si="9"/>
        <v>3</v>
      </c>
      <c r="AS16" s="93" t="str">
        <f t="shared" si="10"/>
        <v>金币</v>
      </c>
      <c r="AT16" s="115">
        <f t="shared" si="11"/>
        <v>2</v>
      </c>
      <c r="AU16" s="94">
        <f>IF(AR16&gt;0,SUMIFS(AT$13:AT16,AQ$13:AQ16,"="&amp;AQ16),"[x]")</f>
        <v>3</v>
      </c>
      <c r="AX16" s="89">
        <v>11</v>
      </c>
      <c r="AY16" s="89"/>
      <c r="AZ16" s="89"/>
      <c r="BA16" s="89"/>
      <c r="BB16" s="89"/>
      <c r="BC16" s="19">
        <v>0.65</v>
      </c>
      <c r="BD16" s="19">
        <v>0.35</v>
      </c>
      <c r="BE16" s="89">
        <f t="shared" si="0"/>
        <v>525</v>
      </c>
    </row>
    <row r="17" spans="1:57" ht="16.5" x14ac:dyDescent="0.2">
      <c r="A17" s="142"/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O17" s="90" t="s">
        <v>603</v>
      </c>
      <c r="P17" s="84">
        <f t="shared" ref="P17:U17" si="12">P7*1.5</f>
        <v>75</v>
      </c>
      <c r="Q17" s="84">
        <f t="shared" si="12"/>
        <v>150</v>
      </c>
      <c r="R17" s="84">
        <f t="shared" si="12"/>
        <v>225</v>
      </c>
      <c r="S17" s="84">
        <f t="shared" si="12"/>
        <v>450</v>
      </c>
      <c r="T17" s="84">
        <f t="shared" si="12"/>
        <v>675</v>
      </c>
      <c r="U17" s="84">
        <f t="shared" si="12"/>
        <v>1125</v>
      </c>
      <c r="W17" s="71" t="s">
        <v>719</v>
      </c>
      <c r="X17" s="79">
        <f>节奏总表!L17</f>
        <v>78</v>
      </c>
      <c r="Y17" s="78"/>
      <c r="Z17" s="78"/>
      <c r="AA17" s="78"/>
      <c r="AB17" s="78"/>
      <c r="AC17" s="78">
        <v>1</v>
      </c>
      <c r="AD17" s="78">
        <v>0.75</v>
      </c>
      <c r="AE17" s="79">
        <f t="shared" si="1"/>
        <v>108985.5</v>
      </c>
      <c r="AH17" s="88">
        <v>5</v>
      </c>
      <c r="AI17" s="88">
        <v>1.25</v>
      </c>
      <c r="AJ17" s="21">
        <f t="shared" si="4"/>
        <v>6.0975609756097563E-3</v>
      </c>
      <c r="AK17" s="88"/>
      <c r="AL17" s="88">
        <f t="shared" si="5"/>
        <v>949</v>
      </c>
      <c r="AN17" s="93">
        <v>5</v>
      </c>
      <c r="AO17" s="93">
        <f t="shared" si="6"/>
        <v>1</v>
      </c>
      <c r="AP17" s="93">
        <f t="shared" si="7"/>
        <v>1</v>
      </c>
      <c r="AQ17" s="88">
        <f t="shared" si="8"/>
        <v>1</v>
      </c>
      <c r="AR17" s="93">
        <f t="shared" si="9"/>
        <v>4</v>
      </c>
      <c r="AS17" s="93" t="str">
        <f t="shared" si="10"/>
        <v>金币</v>
      </c>
      <c r="AT17" s="115">
        <f t="shared" si="11"/>
        <v>3</v>
      </c>
      <c r="AU17" s="94">
        <f>IF(AR17&gt;0,SUMIFS(AT$13:AT17,AQ$13:AQ17,"="&amp;AQ17),"[x]")</f>
        <v>6</v>
      </c>
      <c r="AX17" s="89">
        <v>12</v>
      </c>
      <c r="AY17" s="89"/>
      <c r="AZ17" s="89"/>
      <c r="BA17" s="89"/>
      <c r="BB17" s="89"/>
      <c r="BC17" s="19">
        <v>0.35</v>
      </c>
      <c r="BD17" s="19">
        <v>0.65</v>
      </c>
      <c r="BE17" s="89">
        <f t="shared" si="0"/>
        <v>625</v>
      </c>
    </row>
    <row r="18" spans="1:57" ht="16.5" x14ac:dyDescent="0.2">
      <c r="A18" s="142"/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O18" s="90" t="s">
        <v>734</v>
      </c>
      <c r="P18" s="85">
        <f>P8*2</f>
        <v>350</v>
      </c>
      <c r="Q18" s="85">
        <f>Q8*2</f>
        <v>700</v>
      </c>
      <c r="R18" s="85">
        <v>1000</v>
      </c>
      <c r="S18" s="85">
        <f>S8*2</f>
        <v>2000</v>
      </c>
      <c r="T18" s="85">
        <f>T8*2</f>
        <v>3000</v>
      </c>
      <c r="U18" s="85">
        <f>U8*2</f>
        <v>5000</v>
      </c>
      <c r="W18" s="71" t="s">
        <v>720</v>
      </c>
      <c r="X18" s="79">
        <f>节奏总表!L18</f>
        <v>90</v>
      </c>
      <c r="Y18" s="78"/>
      <c r="Z18" s="78"/>
      <c r="AA18" s="78"/>
      <c r="AB18" s="78"/>
      <c r="AC18" s="78">
        <v>1</v>
      </c>
      <c r="AD18" s="78">
        <v>1</v>
      </c>
      <c r="AE18" s="79">
        <f t="shared" si="1"/>
        <v>149040</v>
      </c>
      <c r="AH18" s="88">
        <v>6</v>
      </c>
      <c r="AI18" s="88">
        <v>1.5</v>
      </c>
      <c r="AJ18" s="21">
        <f t="shared" si="4"/>
        <v>7.3170731707317077E-3</v>
      </c>
      <c r="AK18" s="88"/>
      <c r="AL18" s="88">
        <f t="shared" si="5"/>
        <v>1138</v>
      </c>
      <c r="AN18" s="93">
        <v>6</v>
      </c>
      <c r="AO18" s="93">
        <f t="shared" si="6"/>
        <v>1</v>
      </c>
      <c r="AP18" s="93">
        <f t="shared" si="7"/>
        <v>1</v>
      </c>
      <c r="AQ18" s="88">
        <f t="shared" si="8"/>
        <v>1</v>
      </c>
      <c r="AR18" s="93">
        <f t="shared" si="9"/>
        <v>5</v>
      </c>
      <c r="AS18" s="93" t="str">
        <f t="shared" si="10"/>
        <v>金币</v>
      </c>
      <c r="AT18" s="115">
        <f t="shared" si="11"/>
        <v>4</v>
      </c>
      <c r="AU18" s="94">
        <f>IF(AR18&gt;0,SUMIFS(AT$13:AT18,AQ$13:AQ18,"="&amp;AQ18),"[x]")</f>
        <v>10</v>
      </c>
      <c r="AX18" s="89">
        <v>13</v>
      </c>
      <c r="AY18" s="89"/>
      <c r="AZ18" s="89"/>
      <c r="BA18" s="89"/>
      <c r="BB18" s="89"/>
      <c r="BC18" s="89"/>
      <c r="BD18" s="19">
        <v>1</v>
      </c>
      <c r="BE18" s="89">
        <f t="shared" si="0"/>
        <v>725</v>
      </c>
    </row>
    <row r="19" spans="1:57" ht="16.5" x14ac:dyDescent="0.2">
      <c r="A19" s="142"/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O19" s="83" t="s">
        <v>742</v>
      </c>
      <c r="P19" s="89">
        <f t="shared" ref="P19:U19" si="13">SUMPRODUCT(P14:P18,Y25:Y29)</f>
        <v>48.75</v>
      </c>
      <c r="Q19" s="89">
        <f t="shared" si="13"/>
        <v>97.5</v>
      </c>
      <c r="R19" s="89">
        <f t="shared" si="13"/>
        <v>143.75</v>
      </c>
      <c r="S19" s="89">
        <f t="shared" si="13"/>
        <v>287.5</v>
      </c>
      <c r="T19" s="89">
        <f t="shared" si="13"/>
        <v>431.25</v>
      </c>
      <c r="U19" s="89">
        <f t="shared" si="13"/>
        <v>718.75</v>
      </c>
      <c r="W19" s="71" t="s">
        <v>723</v>
      </c>
      <c r="X19" s="79"/>
      <c r="Y19" s="79">
        <f t="shared" ref="Y19:AD19" si="14">SUMPRODUCT($X4:$X18,Y4:Y18)</f>
        <v>66</v>
      </c>
      <c r="Z19" s="79">
        <f t="shared" si="14"/>
        <v>97</v>
      </c>
      <c r="AA19" s="79">
        <f t="shared" si="14"/>
        <v>117.5</v>
      </c>
      <c r="AB19" s="79">
        <f t="shared" si="14"/>
        <v>146.4</v>
      </c>
      <c r="AC19" s="79">
        <f t="shared" si="14"/>
        <v>281</v>
      </c>
      <c r="AD19" s="79">
        <f t="shared" si="14"/>
        <v>182.5</v>
      </c>
      <c r="AE19" s="79"/>
      <c r="AH19" s="88">
        <v>7</v>
      </c>
      <c r="AI19" s="88">
        <v>1.75</v>
      </c>
      <c r="AJ19" s="21">
        <f t="shared" si="4"/>
        <v>8.5365853658536592E-3</v>
      </c>
      <c r="AK19" s="88"/>
      <c r="AL19" s="88">
        <f t="shared" si="5"/>
        <v>1328</v>
      </c>
      <c r="AN19" s="93">
        <v>7</v>
      </c>
      <c r="AO19" s="93">
        <f t="shared" si="6"/>
        <v>1</v>
      </c>
      <c r="AP19" s="93">
        <f t="shared" si="7"/>
        <v>1</v>
      </c>
      <c r="AQ19" s="88">
        <f t="shared" si="8"/>
        <v>1</v>
      </c>
      <c r="AR19" s="93">
        <f t="shared" si="9"/>
        <v>6</v>
      </c>
      <c r="AS19" s="93" t="str">
        <f t="shared" si="10"/>
        <v>金币</v>
      </c>
      <c r="AT19" s="115">
        <f t="shared" si="11"/>
        <v>5</v>
      </c>
      <c r="AU19" s="94">
        <f>IF(AR19&gt;0,SUMIFS(AT$13:AT19,AQ$13:AQ19,"="&amp;AQ19),"[x]")</f>
        <v>15</v>
      </c>
    </row>
    <row r="20" spans="1:57" ht="16.5" x14ac:dyDescent="0.2">
      <c r="A20" s="142"/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P20">
        <f t="shared" ref="P20:U20" si="15">P19/P9</f>
        <v>4.2391304347826084</v>
      </c>
      <c r="Q20">
        <f t="shared" si="15"/>
        <v>4.2391304347826084</v>
      </c>
      <c r="R20">
        <f t="shared" si="15"/>
        <v>4.166666666666667</v>
      </c>
      <c r="S20">
        <f t="shared" si="15"/>
        <v>4.166666666666667</v>
      </c>
      <c r="T20">
        <f t="shared" si="15"/>
        <v>4.166666666666667</v>
      </c>
      <c r="U20">
        <f t="shared" si="15"/>
        <v>4.166666666666667</v>
      </c>
      <c r="W20" s="80" t="s">
        <v>724</v>
      </c>
      <c r="X20" s="79"/>
      <c r="Y20" s="19">
        <v>0.5</v>
      </c>
      <c r="Z20" s="19">
        <v>0.5</v>
      </c>
      <c r="AA20" s="19">
        <v>0.5</v>
      </c>
      <c r="AB20" s="19">
        <v>0.5</v>
      </c>
      <c r="AC20" s="19">
        <v>0.5</v>
      </c>
      <c r="AD20" s="19">
        <v>0.5</v>
      </c>
      <c r="AE20" s="79"/>
      <c r="AH20" s="88">
        <v>8</v>
      </c>
      <c r="AI20" s="88">
        <v>2</v>
      </c>
      <c r="AJ20" s="21">
        <f t="shared" si="4"/>
        <v>9.7560975609756097E-3</v>
      </c>
      <c r="AK20" s="88"/>
      <c r="AL20" s="88">
        <f t="shared" si="5"/>
        <v>1518</v>
      </c>
      <c r="AN20" s="93">
        <v>8</v>
      </c>
      <c r="AO20" s="93">
        <f t="shared" si="6"/>
        <v>1</v>
      </c>
      <c r="AP20" s="93">
        <f t="shared" si="7"/>
        <v>1</v>
      </c>
      <c r="AQ20" s="88">
        <f t="shared" si="8"/>
        <v>1</v>
      </c>
      <c r="AR20" s="93">
        <f t="shared" si="9"/>
        <v>7</v>
      </c>
      <c r="AS20" s="93" t="str">
        <f t="shared" si="10"/>
        <v>金币</v>
      </c>
      <c r="AT20" s="115">
        <f t="shared" si="11"/>
        <v>6</v>
      </c>
      <c r="AU20" s="94">
        <f>IF(AR20&gt;0,SUMIFS(AT$13:AT20,AQ$13:AQ20,"="&amp;AQ20),"[x]")</f>
        <v>21</v>
      </c>
    </row>
    <row r="21" spans="1:57" ht="16.5" x14ac:dyDescent="0.2">
      <c r="A21" s="142"/>
      <c r="B21" s="142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W21" s="80" t="s">
        <v>725</v>
      </c>
      <c r="X21" s="79"/>
      <c r="Y21" s="19">
        <v>0.35</v>
      </c>
      <c r="Z21" s="19">
        <v>0.35</v>
      </c>
      <c r="AA21" s="19">
        <v>0.35</v>
      </c>
      <c r="AB21" s="19">
        <v>0.35</v>
      </c>
      <c r="AC21" s="19">
        <v>0.35</v>
      </c>
      <c r="AD21" s="19">
        <v>0.35</v>
      </c>
      <c r="AE21" s="79"/>
      <c r="AH21" s="88">
        <v>9</v>
      </c>
      <c r="AI21" s="88">
        <v>2.25</v>
      </c>
      <c r="AJ21" s="21">
        <f t="shared" si="4"/>
        <v>1.097560975609756E-2</v>
      </c>
      <c r="AK21" s="88"/>
      <c r="AL21" s="88">
        <f t="shared" si="5"/>
        <v>1708</v>
      </c>
      <c r="AN21" s="93">
        <v>9</v>
      </c>
      <c r="AO21" s="93">
        <f t="shared" si="6"/>
        <v>1</v>
      </c>
      <c r="AP21" s="93">
        <f t="shared" si="7"/>
        <v>1</v>
      </c>
      <c r="AQ21" s="88">
        <f t="shared" si="8"/>
        <v>1</v>
      </c>
      <c r="AR21" s="93">
        <f t="shared" si="9"/>
        <v>8</v>
      </c>
      <c r="AS21" s="93" t="str">
        <f t="shared" si="10"/>
        <v>金币</v>
      </c>
      <c r="AT21" s="115">
        <f t="shared" si="11"/>
        <v>7</v>
      </c>
      <c r="AU21" s="94">
        <f>IF(AR21&gt;0,SUMIFS(AT$13:AT21,AQ$13:AQ21,"="&amp;AQ21),"[x]")</f>
        <v>28</v>
      </c>
    </row>
    <row r="22" spans="1:57" ht="16.5" x14ac:dyDescent="0.2">
      <c r="A22" s="142"/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O22" s="51"/>
      <c r="P22" s="51">
        <f>30*6/P20</f>
        <v>42.461538461538467</v>
      </c>
      <c r="Q22" s="51"/>
      <c r="R22" s="51"/>
      <c r="S22" s="51"/>
      <c r="T22" s="51"/>
      <c r="U22" s="51"/>
      <c r="W22" s="80" t="s">
        <v>726</v>
      </c>
      <c r="X22" s="79"/>
      <c r="Y22" s="19">
        <v>0.15</v>
      </c>
      <c r="Z22" s="19">
        <v>0.15</v>
      </c>
      <c r="AA22" s="19">
        <v>0.15</v>
      </c>
      <c r="AB22" s="19">
        <v>0.15</v>
      </c>
      <c r="AC22" s="19">
        <v>0.15</v>
      </c>
      <c r="AD22" s="19">
        <v>0.15</v>
      </c>
      <c r="AE22" s="79"/>
      <c r="AH22" s="88">
        <v>10</v>
      </c>
      <c r="AI22" s="88">
        <v>2.5</v>
      </c>
      <c r="AJ22" s="21">
        <f t="shared" si="4"/>
        <v>1.2195121951219513E-2</v>
      </c>
      <c r="AK22" s="88"/>
      <c r="AL22" s="88">
        <f t="shared" si="5"/>
        <v>1898</v>
      </c>
      <c r="AN22" s="93">
        <v>10</v>
      </c>
      <c r="AO22" s="93">
        <f t="shared" si="6"/>
        <v>1</v>
      </c>
      <c r="AP22" s="93">
        <f t="shared" si="7"/>
        <v>1</v>
      </c>
      <c r="AQ22" s="88">
        <f t="shared" si="8"/>
        <v>1</v>
      </c>
      <c r="AR22" s="93">
        <f t="shared" si="9"/>
        <v>9</v>
      </c>
      <c r="AS22" s="93" t="str">
        <f t="shared" si="10"/>
        <v>金币</v>
      </c>
      <c r="AT22" s="115">
        <f t="shared" si="11"/>
        <v>8</v>
      </c>
      <c r="AU22" s="94">
        <f>IF(AR22&gt;0,SUMIFS(AT$13:AT22,AQ$13:AQ22,"="&amp;AQ22),"[x]")</f>
        <v>36</v>
      </c>
    </row>
    <row r="23" spans="1:57" ht="16.5" x14ac:dyDescent="0.2">
      <c r="A23" s="142"/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O23" s="15"/>
      <c r="P23" s="15"/>
      <c r="Q23" s="15"/>
      <c r="R23" s="15"/>
      <c r="S23" s="15"/>
      <c r="T23" s="15"/>
      <c r="U23" s="15"/>
      <c r="W23" s="80" t="s">
        <v>727</v>
      </c>
      <c r="X23" s="79"/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79"/>
      <c r="AH23" s="88">
        <v>11</v>
      </c>
      <c r="AI23" s="88">
        <v>2.75</v>
      </c>
      <c r="AJ23" s="21">
        <f t="shared" si="4"/>
        <v>1.3414634146341463E-2</v>
      </c>
      <c r="AK23" s="88"/>
      <c r="AL23" s="88">
        <f t="shared" si="5"/>
        <v>2087</v>
      </c>
      <c r="AN23" s="93">
        <v>11</v>
      </c>
      <c r="AO23" s="93">
        <f t="shared" si="6"/>
        <v>1</v>
      </c>
      <c r="AP23" s="93">
        <f t="shared" si="7"/>
        <v>1</v>
      </c>
      <c r="AQ23" s="88">
        <f t="shared" si="8"/>
        <v>1</v>
      </c>
      <c r="AR23" s="93">
        <f t="shared" si="9"/>
        <v>10</v>
      </c>
      <c r="AS23" s="93" t="str">
        <f t="shared" si="10"/>
        <v>金币</v>
      </c>
      <c r="AT23" s="115">
        <f t="shared" si="11"/>
        <v>9</v>
      </c>
      <c r="AU23" s="94">
        <f>IF(AR23&gt;0,SUMIFS(AT$13:AT23,AQ$13:AQ23,"="&amp;AQ23),"[x]")</f>
        <v>45</v>
      </c>
    </row>
    <row r="24" spans="1:57" ht="16.5" x14ac:dyDescent="0.2">
      <c r="A24" s="142"/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O24" s="15"/>
      <c r="P24" s="15"/>
      <c r="Q24" s="15"/>
      <c r="R24" s="15"/>
      <c r="S24" s="15"/>
      <c r="T24" s="15"/>
      <c r="U24" s="15"/>
      <c r="W24" s="80" t="s">
        <v>733</v>
      </c>
      <c r="X24" s="79"/>
      <c r="Y24" s="19">
        <v>0.3</v>
      </c>
      <c r="Z24" s="19">
        <v>0.3</v>
      </c>
      <c r="AA24" s="19">
        <v>0.3</v>
      </c>
      <c r="AB24" s="19">
        <v>0.3</v>
      </c>
      <c r="AC24" s="19">
        <v>0.3</v>
      </c>
      <c r="AD24" s="19">
        <v>0.3</v>
      </c>
      <c r="AE24" s="79"/>
      <c r="AH24" s="88">
        <v>12</v>
      </c>
      <c r="AI24" s="88">
        <v>3</v>
      </c>
      <c r="AJ24" s="21">
        <f t="shared" si="4"/>
        <v>1.4634146341463415E-2</v>
      </c>
      <c r="AK24" s="88"/>
      <c r="AL24" s="88">
        <f t="shared" si="5"/>
        <v>2277</v>
      </c>
      <c r="AN24" s="93">
        <v>12</v>
      </c>
      <c r="AO24" s="93">
        <f t="shared" si="6"/>
        <v>1</v>
      </c>
      <c r="AP24" s="93">
        <f t="shared" si="7"/>
        <v>1</v>
      </c>
      <c r="AQ24" s="88">
        <f t="shared" si="8"/>
        <v>1</v>
      </c>
      <c r="AR24" s="93">
        <f t="shared" si="9"/>
        <v>11</v>
      </c>
      <c r="AS24" s="93" t="str">
        <f t="shared" si="10"/>
        <v>金币</v>
      </c>
      <c r="AT24" s="115">
        <f t="shared" si="11"/>
        <v>10</v>
      </c>
      <c r="AU24" s="94">
        <f>IF(AR24&gt;0,SUMIFS(AT$13:AT24,AQ$13:AQ24,"="&amp;AQ24),"[x]")</f>
        <v>55</v>
      </c>
    </row>
    <row r="25" spans="1:57" ht="16.5" x14ac:dyDescent="0.2">
      <c r="A25" s="142"/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O25" s="15"/>
      <c r="P25" s="15"/>
      <c r="Q25" s="15"/>
      <c r="R25" s="15"/>
      <c r="S25" s="15"/>
      <c r="T25" s="15"/>
      <c r="U25" s="15"/>
      <c r="W25" s="80" t="s">
        <v>728</v>
      </c>
      <c r="X25" s="79"/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79"/>
      <c r="AH25" s="88">
        <v>13</v>
      </c>
      <c r="AI25" s="88">
        <v>3.25</v>
      </c>
      <c r="AJ25" s="21">
        <f t="shared" si="4"/>
        <v>1.5853658536585366E-2</v>
      </c>
      <c r="AK25" s="88"/>
      <c r="AL25" s="88">
        <f t="shared" si="5"/>
        <v>2467</v>
      </c>
      <c r="AN25" s="93">
        <v>13</v>
      </c>
      <c r="AO25" s="93">
        <f t="shared" si="6"/>
        <v>1</v>
      </c>
      <c r="AP25" s="93">
        <f t="shared" si="7"/>
        <v>1</v>
      </c>
      <c r="AQ25" s="88">
        <f t="shared" si="8"/>
        <v>1</v>
      </c>
      <c r="AR25" s="93">
        <f t="shared" si="9"/>
        <v>12</v>
      </c>
      <c r="AS25" s="93" t="str">
        <f t="shared" si="10"/>
        <v>金币</v>
      </c>
      <c r="AT25" s="115">
        <f t="shared" si="11"/>
        <v>11</v>
      </c>
      <c r="AU25" s="94">
        <f>IF(AR25&gt;0,SUMIFS(AT$13:AT25,AQ$13:AQ25,"="&amp;AQ25),"[x]")</f>
        <v>66</v>
      </c>
    </row>
    <row r="26" spans="1:57" ht="16.5" x14ac:dyDescent="0.2">
      <c r="A26" s="142"/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W26" s="80" t="s">
        <v>729</v>
      </c>
      <c r="X26" s="79"/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79"/>
      <c r="AH26" s="88">
        <v>14</v>
      </c>
      <c r="AI26" s="88">
        <v>3.5</v>
      </c>
      <c r="AJ26" s="21">
        <f t="shared" si="4"/>
        <v>1.7073170731707318E-2</v>
      </c>
      <c r="AK26" s="88"/>
      <c r="AL26" s="88">
        <f t="shared" si="5"/>
        <v>2657</v>
      </c>
      <c r="AN26" s="93">
        <v>14</v>
      </c>
      <c r="AO26" s="93">
        <f t="shared" si="6"/>
        <v>1</v>
      </c>
      <c r="AP26" s="93">
        <f t="shared" si="7"/>
        <v>1</v>
      </c>
      <c r="AQ26" s="88">
        <f t="shared" si="8"/>
        <v>1</v>
      </c>
      <c r="AR26" s="93">
        <f t="shared" si="9"/>
        <v>13</v>
      </c>
      <c r="AS26" s="93" t="str">
        <f t="shared" si="10"/>
        <v>金币</v>
      </c>
      <c r="AT26" s="115">
        <f t="shared" si="11"/>
        <v>12</v>
      </c>
      <c r="AU26" s="94">
        <f>IF(AR26&gt;0,SUMIFS(AT$13:AT26,AQ$13:AQ26,"="&amp;AQ26),"[x]")</f>
        <v>78</v>
      </c>
    </row>
    <row r="27" spans="1:57" ht="16.5" x14ac:dyDescent="0.2">
      <c r="A27" s="142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W27" s="80" t="s">
        <v>730</v>
      </c>
      <c r="X27" s="79"/>
      <c r="Y27" s="19">
        <v>0.8</v>
      </c>
      <c r="Z27" s="19">
        <v>0.8</v>
      </c>
      <c r="AA27" s="19">
        <v>0.8</v>
      </c>
      <c r="AB27" s="19">
        <v>0.8</v>
      </c>
      <c r="AC27" s="19">
        <v>0.8</v>
      </c>
      <c r="AD27" s="19">
        <v>0.8</v>
      </c>
      <c r="AE27" s="79"/>
      <c r="AH27" s="88">
        <v>15</v>
      </c>
      <c r="AI27" s="88">
        <v>3.75</v>
      </c>
      <c r="AJ27" s="21">
        <f t="shared" si="4"/>
        <v>1.8292682926829267E-2</v>
      </c>
      <c r="AK27" s="88"/>
      <c r="AL27" s="88">
        <f t="shared" si="5"/>
        <v>2847</v>
      </c>
      <c r="AN27" s="93">
        <v>15</v>
      </c>
      <c r="AO27" s="93">
        <f t="shared" si="6"/>
        <v>1</v>
      </c>
      <c r="AP27" s="93">
        <f t="shared" si="7"/>
        <v>1</v>
      </c>
      <c r="AQ27" s="88">
        <f t="shared" si="8"/>
        <v>1</v>
      </c>
      <c r="AR27" s="93">
        <f t="shared" si="9"/>
        <v>14</v>
      </c>
      <c r="AS27" s="93" t="str">
        <f t="shared" si="10"/>
        <v>金币</v>
      </c>
      <c r="AT27" s="115">
        <f t="shared" si="11"/>
        <v>13</v>
      </c>
      <c r="AU27" s="94">
        <f>IF(AR27&gt;0,SUMIFS(AT$13:AT27,AQ$13:AQ27,"="&amp;AQ27),"[x]")</f>
        <v>91</v>
      </c>
    </row>
    <row r="28" spans="1:57" ht="16.5" x14ac:dyDescent="0.2">
      <c r="A28" s="142"/>
      <c r="B28" s="142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W28" s="80" t="s">
        <v>731</v>
      </c>
      <c r="X28" s="79"/>
      <c r="Y28" s="19">
        <v>0.15</v>
      </c>
      <c r="Z28" s="19">
        <v>0.15</v>
      </c>
      <c r="AA28" s="19">
        <v>0.15</v>
      </c>
      <c r="AB28" s="19">
        <v>0.15</v>
      </c>
      <c r="AC28" s="19">
        <v>0.15</v>
      </c>
      <c r="AD28" s="19">
        <v>0.15</v>
      </c>
      <c r="AE28" s="79"/>
      <c r="AH28" s="88">
        <v>16</v>
      </c>
      <c r="AI28" s="88">
        <v>4</v>
      </c>
      <c r="AJ28" s="21">
        <f t="shared" si="4"/>
        <v>1.9512195121951219E-2</v>
      </c>
      <c r="AK28" s="88"/>
      <c r="AL28" s="88">
        <f t="shared" si="5"/>
        <v>3037</v>
      </c>
      <c r="AN28" s="93">
        <v>16</v>
      </c>
      <c r="AO28" s="93">
        <f t="shared" si="6"/>
        <v>1</v>
      </c>
      <c r="AP28" s="93">
        <f t="shared" si="7"/>
        <v>1</v>
      </c>
      <c r="AQ28" s="88">
        <f t="shared" si="8"/>
        <v>1</v>
      </c>
      <c r="AR28" s="93">
        <f t="shared" si="9"/>
        <v>15</v>
      </c>
      <c r="AS28" s="93" t="str">
        <f t="shared" si="10"/>
        <v>金币</v>
      </c>
      <c r="AT28" s="115">
        <f t="shared" si="11"/>
        <v>14</v>
      </c>
      <c r="AU28" s="94">
        <f>IF(AR28&gt;0,SUMIFS(AT$13:AT28,AQ$13:AQ28,"="&amp;AQ28),"[x]")</f>
        <v>105</v>
      </c>
    </row>
    <row r="29" spans="1:57" ht="16.5" x14ac:dyDescent="0.2">
      <c r="A29" s="142"/>
      <c r="B29" s="142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W29" s="80" t="s">
        <v>732</v>
      </c>
      <c r="X29" s="79"/>
      <c r="Y29" s="19">
        <v>0.05</v>
      </c>
      <c r="Z29" s="19">
        <v>0.05</v>
      </c>
      <c r="AA29" s="19">
        <v>0.05</v>
      </c>
      <c r="AB29" s="19">
        <v>0.05</v>
      </c>
      <c r="AC29" s="19">
        <v>0.05</v>
      </c>
      <c r="AD29" s="19">
        <v>0.05</v>
      </c>
      <c r="AE29" s="79"/>
      <c r="AH29" s="88">
        <v>17</v>
      </c>
      <c r="AI29" s="88">
        <v>4.25</v>
      </c>
      <c r="AJ29" s="21">
        <f t="shared" si="4"/>
        <v>2.0731707317073172E-2</v>
      </c>
      <c r="AK29" s="88"/>
      <c r="AL29" s="88">
        <f t="shared" si="5"/>
        <v>3226</v>
      </c>
      <c r="AN29" s="93">
        <v>17</v>
      </c>
      <c r="AO29" s="93">
        <f t="shared" si="6"/>
        <v>1</v>
      </c>
      <c r="AP29" s="93">
        <f t="shared" si="7"/>
        <v>1</v>
      </c>
      <c r="AQ29" s="88">
        <f t="shared" si="8"/>
        <v>1</v>
      </c>
      <c r="AR29" s="93">
        <f t="shared" si="9"/>
        <v>16</v>
      </c>
      <c r="AS29" s="93" t="str">
        <f t="shared" si="10"/>
        <v>金币</v>
      </c>
      <c r="AT29" s="115">
        <f t="shared" si="11"/>
        <v>15</v>
      </c>
      <c r="AU29" s="94">
        <f>IF(AR29&gt;0,SUMIFS(AT$13:AT29,AQ$13:AQ29,"="&amp;AQ29),"[x]")</f>
        <v>120</v>
      </c>
    </row>
    <row r="30" spans="1:57" ht="14.25" customHeight="1" x14ac:dyDescent="0.2">
      <c r="A30" s="142"/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AH30" s="88">
        <v>18</v>
      </c>
      <c r="AI30" s="88">
        <v>4.5</v>
      </c>
      <c r="AJ30" s="21">
        <f t="shared" si="4"/>
        <v>2.1951219512195121E-2</v>
      </c>
      <c r="AK30" s="88"/>
      <c r="AL30" s="88">
        <f t="shared" si="5"/>
        <v>3416</v>
      </c>
      <c r="AN30" s="93">
        <v>18</v>
      </c>
      <c r="AO30" s="93">
        <f t="shared" si="6"/>
        <v>1</v>
      </c>
      <c r="AP30" s="93">
        <f t="shared" si="7"/>
        <v>1</v>
      </c>
      <c r="AQ30" s="88">
        <f t="shared" si="8"/>
        <v>1</v>
      </c>
      <c r="AR30" s="93">
        <f t="shared" si="9"/>
        <v>17</v>
      </c>
      <c r="AS30" s="93" t="str">
        <f t="shared" si="10"/>
        <v>金币</v>
      </c>
      <c r="AT30" s="115">
        <f t="shared" si="11"/>
        <v>16</v>
      </c>
      <c r="AU30" s="94">
        <f>IF(AR30&gt;0,SUMIFS(AT$13:AT30,AQ$13:AQ30,"="&amp;AQ30),"[x]")</f>
        <v>136</v>
      </c>
    </row>
    <row r="31" spans="1:57" ht="14.25" customHeight="1" x14ac:dyDescent="0.2">
      <c r="A31" s="142"/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AH31" s="88">
        <v>19</v>
      </c>
      <c r="AI31" s="88">
        <v>4.75</v>
      </c>
      <c r="AJ31" s="21">
        <f t="shared" si="4"/>
        <v>2.3170731707317073E-2</v>
      </c>
      <c r="AK31" s="88"/>
      <c r="AL31" s="88">
        <f t="shared" si="5"/>
        <v>3606</v>
      </c>
      <c r="AN31" s="93">
        <v>19</v>
      </c>
      <c r="AO31" s="93">
        <f t="shared" si="6"/>
        <v>1</v>
      </c>
      <c r="AP31" s="93">
        <f t="shared" si="7"/>
        <v>1</v>
      </c>
      <c r="AQ31" s="88">
        <f t="shared" si="8"/>
        <v>1</v>
      </c>
      <c r="AR31" s="93">
        <f t="shared" si="9"/>
        <v>18</v>
      </c>
      <c r="AS31" s="93" t="str">
        <f t="shared" si="10"/>
        <v>金币</v>
      </c>
      <c r="AT31" s="115">
        <f t="shared" si="11"/>
        <v>17</v>
      </c>
      <c r="AU31" s="94">
        <f>IF(AR31&gt;0,SUMIFS(AT$13:AT31,AQ$13:AQ31,"="&amp;AQ31),"[x]")</f>
        <v>153</v>
      </c>
    </row>
    <row r="32" spans="1:57" ht="14.25" customHeight="1" x14ac:dyDescent="0.2">
      <c r="A32" s="142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AH32" s="88">
        <v>20</v>
      </c>
      <c r="AI32" s="88">
        <v>5</v>
      </c>
      <c r="AJ32" s="21">
        <f t="shared" si="4"/>
        <v>2.4390243902439025E-2</v>
      </c>
      <c r="AK32" s="88"/>
      <c r="AL32" s="88">
        <f t="shared" si="5"/>
        <v>3796</v>
      </c>
      <c r="AN32" s="93">
        <v>20</v>
      </c>
      <c r="AO32" s="93">
        <f t="shared" si="6"/>
        <v>1</v>
      </c>
      <c r="AP32" s="93">
        <f t="shared" si="7"/>
        <v>1</v>
      </c>
      <c r="AQ32" s="88">
        <f t="shared" si="8"/>
        <v>1</v>
      </c>
      <c r="AR32" s="93">
        <f t="shared" si="9"/>
        <v>19</v>
      </c>
      <c r="AS32" s="93" t="str">
        <f t="shared" si="10"/>
        <v>金币</v>
      </c>
      <c r="AT32" s="115">
        <f t="shared" si="11"/>
        <v>18</v>
      </c>
      <c r="AU32" s="94">
        <f>IF(AR32&gt;0,SUMIFS(AT$13:AT32,AQ$13:AQ32,"="&amp;AQ32),"[x]")</f>
        <v>171</v>
      </c>
    </row>
    <row r="33" spans="1:47" ht="14.25" customHeight="1" x14ac:dyDescent="0.2">
      <c r="A33" s="142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AH33" s="88">
        <v>21</v>
      </c>
      <c r="AI33" s="88">
        <v>5.25</v>
      </c>
      <c r="AJ33" s="21">
        <f t="shared" si="4"/>
        <v>2.5609756097560974E-2</v>
      </c>
      <c r="AK33" s="88"/>
      <c r="AL33" s="88">
        <f t="shared" si="5"/>
        <v>3986</v>
      </c>
      <c r="AN33" s="93">
        <v>21</v>
      </c>
      <c r="AO33" s="93">
        <f t="shared" si="6"/>
        <v>1</v>
      </c>
      <c r="AP33" s="93">
        <f t="shared" si="7"/>
        <v>1</v>
      </c>
      <c r="AQ33" s="88">
        <f t="shared" si="8"/>
        <v>1</v>
      </c>
      <c r="AR33" s="93">
        <f t="shared" si="9"/>
        <v>20</v>
      </c>
      <c r="AS33" s="93" t="str">
        <f t="shared" si="10"/>
        <v>金币</v>
      </c>
      <c r="AT33" s="115">
        <f t="shared" si="11"/>
        <v>19</v>
      </c>
      <c r="AU33" s="94">
        <f>IF(AR33&gt;0,SUMIFS(AT$13:AT33,AQ$13:AQ33,"="&amp;AQ33),"[x]")</f>
        <v>190</v>
      </c>
    </row>
    <row r="34" spans="1:47" ht="14.25" customHeight="1" x14ac:dyDescent="0.2">
      <c r="A34" s="142"/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AH34" s="88">
        <v>22</v>
      </c>
      <c r="AI34" s="88">
        <v>5.5</v>
      </c>
      <c r="AJ34" s="21">
        <f t="shared" si="4"/>
        <v>2.6829268292682926E-2</v>
      </c>
      <c r="AK34" s="88"/>
      <c r="AL34" s="88">
        <f t="shared" si="5"/>
        <v>4175</v>
      </c>
      <c r="AN34" s="93">
        <v>22</v>
      </c>
      <c r="AO34" s="93">
        <f t="shared" si="6"/>
        <v>1</v>
      </c>
      <c r="AP34" s="93">
        <f t="shared" si="7"/>
        <v>1</v>
      </c>
      <c r="AQ34" s="88">
        <f t="shared" si="8"/>
        <v>1</v>
      </c>
      <c r="AR34" s="93">
        <f t="shared" si="9"/>
        <v>21</v>
      </c>
      <c r="AS34" s="93" t="str">
        <f t="shared" si="10"/>
        <v>金币</v>
      </c>
      <c r="AT34" s="115">
        <f t="shared" si="11"/>
        <v>20</v>
      </c>
      <c r="AU34" s="94">
        <f>IF(AR34&gt;0,SUMIFS(AT$13:AT34,AQ$13:AQ34,"="&amp;AQ34),"[x]")</f>
        <v>210</v>
      </c>
    </row>
    <row r="35" spans="1:47" ht="14.25" customHeight="1" x14ac:dyDescent="0.2">
      <c r="A35" s="142"/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AH35" s="88">
        <v>23</v>
      </c>
      <c r="AI35" s="88">
        <v>5.75</v>
      </c>
      <c r="AJ35" s="21">
        <f t="shared" si="4"/>
        <v>2.8048780487804879E-2</v>
      </c>
      <c r="AK35" s="88"/>
      <c r="AL35" s="88">
        <f t="shared" si="5"/>
        <v>4365</v>
      </c>
      <c r="AN35" s="93">
        <v>23</v>
      </c>
      <c r="AO35" s="93">
        <f t="shared" si="6"/>
        <v>1</v>
      </c>
      <c r="AP35" s="93">
        <f t="shared" si="7"/>
        <v>1</v>
      </c>
      <c r="AQ35" s="88">
        <f t="shared" si="8"/>
        <v>1</v>
      </c>
      <c r="AR35" s="93">
        <f t="shared" si="9"/>
        <v>22</v>
      </c>
      <c r="AS35" s="93" t="str">
        <f t="shared" si="10"/>
        <v>金币</v>
      </c>
      <c r="AT35" s="115">
        <f t="shared" si="11"/>
        <v>21</v>
      </c>
      <c r="AU35" s="94">
        <f>IF(AR35&gt;0,SUMIFS(AT$13:AT35,AQ$13:AQ35,"="&amp;AQ35),"[x]")</f>
        <v>231</v>
      </c>
    </row>
    <row r="36" spans="1:47" ht="14.25" customHeight="1" x14ac:dyDescent="0.2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AH36" s="88">
        <v>24</v>
      </c>
      <c r="AI36" s="88">
        <v>6</v>
      </c>
      <c r="AJ36" s="21">
        <f t="shared" si="4"/>
        <v>2.9268292682926831E-2</v>
      </c>
      <c r="AK36" s="88"/>
      <c r="AL36" s="88">
        <f t="shared" si="5"/>
        <v>4555</v>
      </c>
      <c r="AN36" s="93">
        <v>24</v>
      </c>
      <c r="AO36" s="93">
        <f t="shared" si="6"/>
        <v>1</v>
      </c>
      <c r="AP36" s="93">
        <f t="shared" si="7"/>
        <v>1</v>
      </c>
      <c r="AQ36" s="88">
        <f t="shared" si="8"/>
        <v>1</v>
      </c>
      <c r="AR36" s="93">
        <f t="shared" si="9"/>
        <v>23</v>
      </c>
      <c r="AS36" s="93" t="str">
        <f t="shared" si="10"/>
        <v>金币</v>
      </c>
      <c r="AT36" s="115">
        <f t="shared" si="11"/>
        <v>22</v>
      </c>
      <c r="AU36" s="94">
        <f>IF(AR36&gt;0,SUMIFS(AT$13:AT36,AQ$13:AQ36,"="&amp;AQ36),"[x]")</f>
        <v>253</v>
      </c>
    </row>
    <row r="37" spans="1:47" ht="14.25" customHeight="1" x14ac:dyDescent="0.2">
      <c r="A37" s="142"/>
      <c r="B37" s="142"/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AH37" s="88">
        <v>25</v>
      </c>
      <c r="AI37" s="88">
        <v>6.25</v>
      </c>
      <c r="AJ37" s="21">
        <f t="shared" si="4"/>
        <v>3.048780487804878E-2</v>
      </c>
      <c r="AK37" s="88"/>
      <c r="AL37" s="88">
        <f t="shared" si="5"/>
        <v>4745</v>
      </c>
      <c r="AN37" s="93">
        <v>25</v>
      </c>
      <c r="AO37" s="93">
        <f t="shared" si="6"/>
        <v>1</v>
      </c>
      <c r="AP37" s="93">
        <f t="shared" si="7"/>
        <v>1</v>
      </c>
      <c r="AQ37" s="88">
        <f t="shared" si="8"/>
        <v>1</v>
      </c>
      <c r="AR37" s="93">
        <f t="shared" si="9"/>
        <v>24</v>
      </c>
      <c r="AS37" s="93" t="str">
        <f t="shared" si="10"/>
        <v>金币</v>
      </c>
      <c r="AT37" s="115">
        <f t="shared" si="11"/>
        <v>23</v>
      </c>
      <c r="AU37" s="94">
        <f>IF(AR37&gt;0,SUMIFS(AT$13:AT37,AQ$13:AQ37,"="&amp;AQ37),"[x]")</f>
        <v>276</v>
      </c>
    </row>
    <row r="38" spans="1:47" ht="16.5" x14ac:dyDescent="0.2">
      <c r="A38" s="142"/>
      <c r="B38" s="142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AH38" s="88">
        <v>26</v>
      </c>
      <c r="AI38" s="88">
        <v>6.5</v>
      </c>
      <c r="AJ38" s="21">
        <f t="shared" si="4"/>
        <v>3.1707317073170732E-2</v>
      </c>
      <c r="AK38" s="88"/>
      <c r="AL38" s="88">
        <f t="shared" si="5"/>
        <v>4935</v>
      </c>
      <c r="AN38" s="93">
        <v>26</v>
      </c>
      <c r="AO38" s="93">
        <f t="shared" si="6"/>
        <v>1</v>
      </c>
      <c r="AP38" s="93">
        <f t="shared" si="7"/>
        <v>1</v>
      </c>
      <c r="AQ38" s="88">
        <f t="shared" si="8"/>
        <v>1</v>
      </c>
      <c r="AR38" s="93">
        <f t="shared" si="9"/>
        <v>25</v>
      </c>
      <c r="AS38" s="93" t="str">
        <f t="shared" si="10"/>
        <v>金币</v>
      </c>
      <c r="AT38" s="115">
        <f t="shared" si="11"/>
        <v>24</v>
      </c>
      <c r="AU38" s="94">
        <f>IF(AR38&gt;0,SUMIFS(AT$13:AT38,AQ$13:AQ38,"="&amp;AQ38),"[x]")</f>
        <v>300</v>
      </c>
    </row>
    <row r="39" spans="1:47" ht="16.5" x14ac:dyDescent="0.2">
      <c r="A39" s="142"/>
      <c r="B39" s="14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AH39" s="88">
        <v>27</v>
      </c>
      <c r="AI39" s="88">
        <v>6.75</v>
      </c>
      <c r="AJ39" s="21">
        <f t="shared" si="4"/>
        <v>3.2926829268292684E-2</v>
      </c>
      <c r="AK39" s="88"/>
      <c r="AL39" s="88">
        <f t="shared" si="5"/>
        <v>5125</v>
      </c>
      <c r="AN39" s="93">
        <v>27</v>
      </c>
      <c r="AO39" s="93">
        <f t="shared" si="6"/>
        <v>1</v>
      </c>
      <c r="AP39" s="93">
        <f t="shared" si="7"/>
        <v>1</v>
      </c>
      <c r="AQ39" s="88">
        <f t="shared" si="8"/>
        <v>1</v>
      </c>
      <c r="AR39" s="93">
        <f t="shared" si="9"/>
        <v>26</v>
      </c>
      <c r="AS39" s="93" t="str">
        <f t="shared" si="10"/>
        <v>金币</v>
      </c>
      <c r="AT39" s="115">
        <f t="shared" si="11"/>
        <v>25</v>
      </c>
      <c r="AU39" s="94">
        <f>IF(AR39&gt;0,SUMIFS(AT$13:AT39,AQ$13:AQ39,"="&amp;AQ39),"[x]")</f>
        <v>325</v>
      </c>
    </row>
    <row r="40" spans="1:47" ht="16.5" x14ac:dyDescent="0.2">
      <c r="AH40" s="88">
        <v>28</v>
      </c>
      <c r="AI40" s="88">
        <v>7</v>
      </c>
      <c r="AJ40" s="21">
        <f t="shared" si="4"/>
        <v>3.4146341463414637E-2</v>
      </c>
      <c r="AK40" s="88"/>
      <c r="AL40" s="88">
        <f t="shared" si="5"/>
        <v>5314</v>
      </c>
      <c r="AN40" s="93">
        <v>28</v>
      </c>
      <c r="AO40" s="93">
        <f t="shared" si="6"/>
        <v>1</v>
      </c>
      <c r="AP40" s="93">
        <f t="shared" si="7"/>
        <v>1</v>
      </c>
      <c r="AQ40" s="88">
        <f t="shared" si="8"/>
        <v>1</v>
      </c>
      <c r="AR40" s="93">
        <f t="shared" si="9"/>
        <v>27</v>
      </c>
      <c r="AS40" s="93" t="str">
        <f t="shared" si="10"/>
        <v>金币</v>
      </c>
      <c r="AT40" s="115">
        <f t="shared" si="11"/>
        <v>26</v>
      </c>
      <c r="AU40" s="94">
        <f>IF(AR40&gt;0,SUMIFS(AT$13:AT40,AQ$13:AQ40,"="&amp;AQ40),"[x]")</f>
        <v>351</v>
      </c>
    </row>
    <row r="41" spans="1:47" ht="16.5" x14ac:dyDescent="0.2">
      <c r="AH41" s="88">
        <v>29</v>
      </c>
      <c r="AI41" s="88">
        <v>7.25</v>
      </c>
      <c r="AJ41" s="21">
        <f t="shared" si="4"/>
        <v>3.5365853658536582E-2</v>
      </c>
      <c r="AK41" s="88"/>
      <c r="AL41" s="88">
        <f t="shared" si="5"/>
        <v>5504</v>
      </c>
      <c r="AN41" s="93">
        <v>29</v>
      </c>
      <c r="AO41" s="93">
        <f t="shared" si="6"/>
        <v>1</v>
      </c>
      <c r="AP41" s="93">
        <f t="shared" si="7"/>
        <v>1</v>
      </c>
      <c r="AQ41" s="88">
        <f t="shared" si="8"/>
        <v>1</v>
      </c>
      <c r="AR41" s="93">
        <f t="shared" si="9"/>
        <v>28</v>
      </c>
      <c r="AS41" s="93" t="str">
        <f t="shared" si="10"/>
        <v>金币</v>
      </c>
      <c r="AT41" s="115">
        <f t="shared" si="11"/>
        <v>27</v>
      </c>
      <c r="AU41" s="94">
        <f>IF(AR41&gt;0,SUMIFS(AT$13:AT41,AQ$13:AQ41,"="&amp;AQ41),"[x]")</f>
        <v>378</v>
      </c>
    </row>
    <row r="42" spans="1:47" ht="20.25" x14ac:dyDescent="0.2">
      <c r="A42" s="140" t="s">
        <v>736</v>
      </c>
      <c r="B42" s="140"/>
      <c r="C42" s="140"/>
      <c r="D42" s="140"/>
      <c r="E42" s="140"/>
      <c r="F42" s="140"/>
      <c r="AH42" s="88">
        <v>30</v>
      </c>
      <c r="AI42" s="88">
        <v>7.5</v>
      </c>
      <c r="AJ42" s="21">
        <f t="shared" si="4"/>
        <v>3.6585365853658534E-2</v>
      </c>
      <c r="AK42" s="88"/>
      <c r="AL42" s="88">
        <f t="shared" si="5"/>
        <v>5694</v>
      </c>
      <c r="AN42" s="93">
        <v>30</v>
      </c>
      <c r="AO42" s="93">
        <f t="shared" si="6"/>
        <v>1</v>
      </c>
      <c r="AP42" s="93">
        <f t="shared" si="7"/>
        <v>1</v>
      </c>
      <c r="AQ42" s="88">
        <f t="shared" si="8"/>
        <v>1</v>
      </c>
      <c r="AR42" s="93">
        <f t="shared" si="9"/>
        <v>29</v>
      </c>
      <c r="AS42" s="93" t="str">
        <f t="shared" si="10"/>
        <v>金币</v>
      </c>
      <c r="AT42" s="115">
        <f t="shared" si="11"/>
        <v>28</v>
      </c>
      <c r="AU42" s="94">
        <f>IF(AR42&gt;0,SUMIFS(AT$13:AT42,AQ$13:AQ42,"="&amp;AQ42),"[x]")</f>
        <v>406</v>
      </c>
    </row>
    <row r="43" spans="1:47" ht="17.25" x14ac:dyDescent="0.2">
      <c r="B43" s="12" t="s">
        <v>600</v>
      </c>
      <c r="C43" s="12" t="s">
        <v>689</v>
      </c>
      <c r="D43" s="12" t="s">
        <v>602</v>
      </c>
      <c r="E43" s="12" t="s">
        <v>690</v>
      </c>
      <c r="F43" s="12" t="s">
        <v>691</v>
      </c>
      <c r="Y43" s="86"/>
      <c r="AH43" s="88">
        <v>31</v>
      </c>
      <c r="AI43" s="88">
        <v>7.75</v>
      </c>
      <c r="AJ43" s="21">
        <f t="shared" si="4"/>
        <v>3.7804878048780487E-2</v>
      </c>
      <c r="AK43" s="88"/>
      <c r="AL43" s="88">
        <f t="shared" si="5"/>
        <v>5884</v>
      </c>
      <c r="AN43" s="93">
        <v>31</v>
      </c>
      <c r="AO43" s="93">
        <f t="shared" si="6"/>
        <v>1</v>
      </c>
      <c r="AP43" s="93">
        <f t="shared" si="7"/>
        <v>1</v>
      </c>
      <c r="AQ43" s="88">
        <f t="shared" si="8"/>
        <v>1</v>
      </c>
      <c r="AR43" s="93">
        <f t="shared" si="9"/>
        <v>30</v>
      </c>
      <c r="AS43" s="93" t="str">
        <f t="shared" si="10"/>
        <v>金币</v>
      </c>
      <c r="AT43" s="115">
        <f t="shared" si="11"/>
        <v>29</v>
      </c>
      <c r="AU43" s="94">
        <f>IF(AR43&gt;0,SUMIFS(AT$13:AT43,AQ$13:AQ43,"="&amp;AQ43),"[x]")</f>
        <v>435</v>
      </c>
    </row>
    <row r="44" spans="1:47" ht="16.5" x14ac:dyDescent="0.2">
      <c r="A44" s="82" t="s">
        <v>693</v>
      </c>
      <c r="B44" s="81">
        <v>10</v>
      </c>
      <c r="C44" s="81">
        <v>25</v>
      </c>
      <c r="D44" s="81">
        <v>50</v>
      </c>
      <c r="E44" s="81">
        <v>100</v>
      </c>
      <c r="F44" s="81">
        <v>350</v>
      </c>
      <c r="AH44" s="88">
        <v>32</v>
      </c>
      <c r="AI44" s="88">
        <v>8</v>
      </c>
      <c r="AJ44" s="21">
        <f t="shared" si="4"/>
        <v>3.9024390243902439E-2</v>
      </c>
      <c r="AK44" s="88"/>
      <c r="AL44" s="88">
        <f t="shared" si="5"/>
        <v>6074</v>
      </c>
      <c r="AN44" s="93">
        <v>32</v>
      </c>
      <c r="AO44" s="93">
        <f t="shared" si="6"/>
        <v>1</v>
      </c>
      <c r="AP44" s="93">
        <f t="shared" si="7"/>
        <v>1</v>
      </c>
      <c r="AQ44" s="88">
        <f t="shared" si="8"/>
        <v>1</v>
      </c>
      <c r="AR44" s="93">
        <f t="shared" si="9"/>
        <v>31</v>
      </c>
      <c r="AS44" s="93" t="str">
        <f t="shared" si="10"/>
        <v>金币</v>
      </c>
      <c r="AT44" s="115">
        <f t="shared" si="11"/>
        <v>30</v>
      </c>
      <c r="AU44" s="94">
        <f>IF(AR44&gt;0,SUMIFS(AT$13:AT44,AQ$13:AQ44,"="&amp;AQ44),"[x]")</f>
        <v>465</v>
      </c>
    </row>
    <row r="45" spans="1:47" ht="16.5" x14ac:dyDescent="0.2">
      <c r="A45" s="82" t="s">
        <v>692</v>
      </c>
      <c r="B45" s="21">
        <v>0.5</v>
      </c>
      <c r="C45" s="21">
        <v>0.7</v>
      </c>
      <c r="D45" s="21">
        <v>0.85</v>
      </c>
      <c r="E45" s="21">
        <v>1</v>
      </c>
      <c r="F45" s="21">
        <v>1</v>
      </c>
      <c r="AH45" s="88">
        <v>33</v>
      </c>
      <c r="AI45" s="88">
        <v>8.25</v>
      </c>
      <c r="AJ45" s="21">
        <f t="shared" si="4"/>
        <v>4.0243902439024391E-2</v>
      </c>
      <c r="AK45" s="88"/>
      <c r="AL45" s="88">
        <f t="shared" si="5"/>
        <v>6263</v>
      </c>
      <c r="AN45" s="93">
        <v>33</v>
      </c>
      <c r="AO45" s="93">
        <f t="shared" si="6"/>
        <v>1</v>
      </c>
      <c r="AP45" s="93">
        <f t="shared" si="7"/>
        <v>1</v>
      </c>
      <c r="AQ45" s="88">
        <f t="shared" si="8"/>
        <v>1</v>
      </c>
      <c r="AR45" s="93">
        <f t="shared" si="9"/>
        <v>32</v>
      </c>
      <c r="AS45" s="93" t="str">
        <f t="shared" si="10"/>
        <v>金币</v>
      </c>
      <c r="AT45" s="115">
        <f t="shared" si="11"/>
        <v>31</v>
      </c>
      <c r="AU45" s="94">
        <f>IF(AR45&gt;0,SUMIFS(AT$13:AT45,AQ$13:AQ45,"="&amp;AQ45),"[x]")</f>
        <v>496</v>
      </c>
    </row>
    <row r="46" spans="1:47" ht="16.5" x14ac:dyDescent="0.2">
      <c r="AH46" s="88">
        <v>34</v>
      </c>
      <c r="AI46" s="88">
        <v>8.5</v>
      </c>
      <c r="AJ46" s="21">
        <f t="shared" si="4"/>
        <v>4.1463414634146344E-2</v>
      </c>
      <c r="AK46" s="88"/>
      <c r="AL46" s="88">
        <f t="shared" si="5"/>
        <v>6453</v>
      </c>
      <c r="AN46" s="93">
        <v>34</v>
      </c>
      <c r="AO46" s="93">
        <f t="shared" si="6"/>
        <v>1</v>
      </c>
      <c r="AP46" s="93">
        <f t="shared" si="7"/>
        <v>1</v>
      </c>
      <c r="AQ46" s="88">
        <f t="shared" si="8"/>
        <v>1</v>
      </c>
      <c r="AR46" s="93">
        <f t="shared" si="9"/>
        <v>33</v>
      </c>
      <c r="AS46" s="93" t="str">
        <f t="shared" si="10"/>
        <v>金币</v>
      </c>
      <c r="AT46" s="115">
        <f t="shared" si="11"/>
        <v>32</v>
      </c>
      <c r="AU46" s="94">
        <f>IF(AR46&gt;0,SUMIFS(AT$13:AT46,AQ$13:AQ46,"="&amp;AQ46),"[x]")</f>
        <v>528</v>
      </c>
    </row>
    <row r="47" spans="1:47" ht="16.5" x14ac:dyDescent="0.2">
      <c r="AH47" s="88">
        <v>35</v>
      </c>
      <c r="AI47" s="88">
        <v>8.75</v>
      </c>
      <c r="AJ47" s="21">
        <f t="shared" si="4"/>
        <v>4.2682926829268296E-2</v>
      </c>
      <c r="AK47" s="88"/>
      <c r="AL47" s="88">
        <f t="shared" si="5"/>
        <v>6643</v>
      </c>
      <c r="AN47" s="93">
        <v>35</v>
      </c>
      <c r="AO47" s="93">
        <f t="shared" si="6"/>
        <v>1</v>
      </c>
      <c r="AP47" s="93">
        <f t="shared" si="7"/>
        <v>1</v>
      </c>
      <c r="AQ47" s="88">
        <f t="shared" si="8"/>
        <v>1</v>
      </c>
      <c r="AR47" s="93">
        <f t="shared" si="9"/>
        <v>34</v>
      </c>
      <c r="AS47" s="93" t="str">
        <f t="shared" si="10"/>
        <v>金币</v>
      </c>
      <c r="AT47" s="115">
        <f t="shared" si="11"/>
        <v>33</v>
      </c>
      <c r="AU47" s="94">
        <f>IF(AR47&gt;0,SUMIFS(AT$13:AT47,AQ$13:AQ47,"="&amp;AQ47),"[x]")</f>
        <v>561</v>
      </c>
    </row>
    <row r="48" spans="1:47" ht="20.25" x14ac:dyDescent="0.2">
      <c r="A48" s="140" t="s">
        <v>737</v>
      </c>
      <c r="B48" s="140"/>
      <c r="C48" s="140"/>
      <c r="D48" s="140"/>
      <c r="E48" s="140"/>
      <c r="F48" s="140"/>
      <c r="G48" s="140"/>
      <c r="AH48" s="88">
        <v>36</v>
      </c>
      <c r="AI48" s="88">
        <v>9</v>
      </c>
      <c r="AJ48" s="21">
        <f t="shared" si="4"/>
        <v>4.3902439024390241E-2</v>
      </c>
      <c r="AK48" s="88"/>
      <c r="AL48" s="88">
        <f t="shared" si="5"/>
        <v>6833</v>
      </c>
      <c r="AN48" s="93">
        <v>36</v>
      </c>
      <c r="AO48" s="93">
        <f t="shared" si="6"/>
        <v>1</v>
      </c>
      <c r="AP48" s="93">
        <f t="shared" si="7"/>
        <v>1</v>
      </c>
      <c r="AQ48" s="88">
        <f t="shared" si="8"/>
        <v>1</v>
      </c>
      <c r="AR48" s="93">
        <f t="shared" si="9"/>
        <v>35</v>
      </c>
      <c r="AS48" s="93" t="str">
        <f t="shared" si="10"/>
        <v>金币</v>
      </c>
      <c r="AT48" s="115">
        <f t="shared" si="11"/>
        <v>34</v>
      </c>
      <c r="AU48" s="94">
        <f>IF(AR48&gt;0,SUMIFS(AT$13:AT48,AQ$13:AQ48,"="&amp;AQ48),"[x]")</f>
        <v>595</v>
      </c>
    </row>
    <row r="49" spans="1:47" ht="17.25" x14ac:dyDescent="0.2">
      <c r="B49" s="12" t="s">
        <v>694</v>
      </c>
      <c r="C49" s="12" t="s">
        <v>695</v>
      </c>
      <c r="D49" s="12" t="s">
        <v>696</v>
      </c>
      <c r="E49" s="12" t="s">
        <v>697</v>
      </c>
      <c r="F49" s="12" t="s">
        <v>698</v>
      </c>
      <c r="G49" s="12" t="s">
        <v>699</v>
      </c>
      <c r="AH49" s="88">
        <v>37</v>
      </c>
      <c r="AI49" s="88">
        <v>9.25</v>
      </c>
      <c r="AJ49" s="21">
        <f t="shared" si="4"/>
        <v>4.5121951219512194E-2</v>
      </c>
      <c r="AK49" s="88"/>
      <c r="AL49" s="88">
        <f t="shared" si="5"/>
        <v>7023</v>
      </c>
      <c r="AN49" s="93">
        <v>37</v>
      </c>
      <c r="AO49" s="93">
        <f t="shared" si="6"/>
        <v>1</v>
      </c>
      <c r="AP49" s="93">
        <f t="shared" si="7"/>
        <v>1</v>
      </c>
      <c r="AQ49" s="88">
        <f t="shared" si="8"/>
        <v>1</v>
      </c>
      <c r="AR49" s="93">
        <f t="shared" si="9"/>
        <v>36</v>
      </c>
      <c r="AS49" s="93" t="str">
        <f t="shared" si="10"/>
        <v>金币</v>
      </c>
      <c r="AT49" s="115">
        <f t="shared" si="11"/>
        <v>35</v>
      </c>
      <c r="AU49" s="94">
        <f>IF(AR49&gt;0,SUMIFS(AT$13:AT49,AQ$13:AQ49,"="&amp;AQ49),"[x]")</f>
        <v>630</v>
      </c>
    </row>
    <row r="50" spans="1:47" ht="16.5" x14ac:dyDescent="0.2">
      <c r="A50" s="82" t="s">
        <v>738</v>
      </c>
      <c r="B50" s="81">
        <v>1</v>
      </c>
      <c r="C50" s="81">
        <v>1</v>
      </c>
      <c r="D50" s="81">
        <v>1</v>
      </c>
      <c r="E50" s="81">
        <v>1</v>
      </c>
      <c r="F50" s="81">
        <v>1</v>
      </c>
      <c r="G50" s="81">
        <v>1</v>
      </c>
      <c r="AH50" s="88">
        <v>38</v>
      </c>
      <c r="AI50" s="88">
        <v>9.5</v>
      </c>
      <c r="AJ50" s="21">
        <f t="shared" si="4"/>
        <v>4.6341463414634146E-2</v>
      </c>
      <c r="AK50" s="88"/>
      <c r="AL50" s="88">
        <f t="shared" si="5"/>
        <v>7213</v>
      </c>
      <c r="AN50" s="93">
        <v>38</v>
      </c>
      <c r="AO50" s="93">
        <f t="shared" si="6"/>
        <v>1</v>
      </c>
      <c r="AP50" s="93">
        <f t="shared" si="7"/>
        <v>1</v>
      </c>
      <c r="AQ50" s="88">
        <f t="shared" si="8"/>
        <v>1</v>
      </c>
      <c r="AR50" s="93">
        <f t="shared" si="9"/>
        <v>37</v>
      </c>
      <c r="AS50" s="93" t="str">
        <f t="shared" si="10"/>
        <v>金币</v>
      </c>
      <c r="AT50" s="115">
        <f t="shared" si="11"/>
        <v>36</v>
      </c>
      <c r="AU50" s="94">
        <f>IF(AR50&gt;0,SUMIFS(AT$13:AT50,AQ$13:AQ50,"="&amp;AQ50),"[x]")</f>
        <v>666</v>
      </c>
    </row>
    <row r="51" spans="1:47" ht="16.5" x14ac:dyDescent="0.2">
      <c r="A51" s="82" t="s">
        <v>739</v>
      </c>
      <c r="B51" s="81"/>
      <c r="C51" s="81">
        <v>1</v>
      </c>
      <c r="D51" s="81">
        <v>1</v>
      </c>
      <c r="E51" s="81">
        <v>1</v>
      </c>
      <c r="F51" s="81">
        <v>1</v>
      </c>
      <c r="G51" s="81">
        <v>1</v>
      </c>
      <c r="AH51" s="88">
        <v>39</v>
      </c>
      <c r="AI51" s="88">
        <v>9.75</v>
      </c>
      <c r="AJ51" s="21">
        <f t="shared" si="4"/>
        <v>4.7560975609756098E-2</v>
      </c>
      <c r="AK51" s="88"/>
      <c r="AL51" s="88">
        <f t="shared" si="5"/>
        <v>7402</v>
      </c>
      <c r="AN51" s="93">
        <v>39</v>
      </c>
      <c r="AO51" s="93">
        <f t="shared" si="6"/>
        <v>1</v>
      </c>
      <c r="AP51" s="93">
        <f t="shared" si="7"/>
        <v>1</v>
      </c>
      <c r="AQ51" s="88">
        <f t="shared" si="8"/>
        <v>1</v>
      </c>
      <c r="AR51" s="93">
        <f t="shared" si="9"/>
        <v>38</v>
      </c>
      <c r="AS51" s="93" t="str">
        <f t="shared" si="10"/>
        <v>金币</v>
      </c>
      <c r="AT51" s="115">
        <f t="shared" si="11"/>
        <v>37</v>
      </c>
      <c r="AU51" s="94">
        <f>IF(AR51&gt;0,SUMIFS(AT$13:AT51,AQ$13:AQ51,"="&amp;AQ51),"[x]")</f>
        <v>703</v>
      </c>
    </row>
    <row r="52" spans="1:47" ht="16.5" x14ac:dyDescent="0.2">
      <c r="A52" s="82" t="s">
        <v>740</v>
      </c>
      <c r="B52" s="81"/>
      <c r="C52" s="81"/>
      <c r="D52" s="81"/>
      <c r="E52" s="81">
        <v>1</v>
      </c>
      <c r="F52" s="81">
        <v>1</v>
      </c>
      <c r="G52" s="81">
        <v>1</v>
      </c>
      <c r="AH52" s="88">
        <v>40</v>
      </c>
      <c r="AI52" s="88">
        <v>10</v>
      </c>
      <c r="AJ52" s="21">
        <f t="shared" si="4"/>
        <v>4.878048780487805E-2</v>
      </c>
      <c r="AK52" s="88"/>
      <c r="AL52" s="88">
        <f t="shared" si="5"/>
        <v>7592</v>
      </c>
      <c r="AN52" s="93">
        <v>40</v>
      </c>
      <c r="AO52" s="93">
        <f t="shared" si="6"/>
        <v>1</v>
      </c>
      <c r="AP52" s="93">
        <f t="shared" si="7"/>
        <v>1</v>
      </c>
      <c r="AQ52" s="88">
        <f t="shared" si="8"/>
        <v>1</v>
      </c>
      <c r="AR52" s="93">
        <f t="shared" si="9"/>
        <v>39</v>
      </c>
      <c r="AS52" s="93" t="str">
        <f t="shared" si="10"/>
        <v>金币</v>
      </c>
      <c r="AT52" s="115">
        <f t="shared" si="11"/>
        <v>38</v>
      </c>
      <c r="AU52" s="94">
        <f>IF(AR52&gt;0,SUMIFS(AT$13:AT52,AQ$13:AQ52,"="&amp;AQ52),"[x]")</f>
        <v>741</v>
      </c>
    </row>
    <row r="53" spans="1:47" ht="16.5" x14ac:dyDescent="0.2">
      <c r="AH53" s="88">
        <v>41</v>
      </c>
      <c r="AI53" s="88">
        <v>1.25</v>
      </c>
      <c r="AJ53" s="21">
        <f>AI53/$AK$54</f>
        <v>5.1020408163265302E-3</v>
      </c>
      <c r="AK53" s="88">
        <f>AI5</f>
        <v>888350</v>
      </c>
      <c r="AL53" s="88">
        <f>INT($AK$53*AJ53)</f>
        <v>4532</v>
      </c>
      <c r="AN53" s="93">
        <v>41</v>
      </c>
      <c r="AO53" s="93">
        <f t="shared" si="6"/>
        <v>1</v>
      </c>
      <c r="AP53" s="93">
        <f t="shared" si="7"/>
        <v>1</v>
      </c>
      <c r="AQ53" s="88">
        <f t="shared" si="8"/>
        <v>1</v>
      </c>
      <c r="AR53" s="93">
        <f t="shared" si="9"/>
        <v>40</v>
      </c>
      <c r="AS53" s="93" t="str">
        <f t="shared" si="10"/>
        <v>金币</v>
      </c>
      <c r="AT53" s="115">
        <f t="shared" si="11"/>
        <v>39</v>
      </c>
      <c r="AU53" s="94">
        <f>IF(AR53&gt;0,SUMIFS(AT$13:AT53,AQ$13:AQ53,"="&amp;AQ53),"[x]")</f>
        <v>780</v>
      </c>
    </row>
    <row r="54" spans="1:47" ht="16.5" x14ac:dyDescent="0.2">
      <c r="AH54" s="88">
        <v>42</v>
      </c>
      <c r="AI54" s="88">
        <v>1.5</v>
      </c>
      <c r="AJ54" s="21">
        <f t="shared" ref="AJ54:AJ92" si="16">AI54/$AK$54</f>
        <v>6.1224489795918364E-3</v>
      </c>
      <c r="AK54" s="88">
        <f>SUM(AI53:AI92)</f>
        <v>245</v>
      </c>
      <c r="AL54" s="88">
        <f t="shared" ref="AL54:AL92" si="17">INT($AK$53*AJ54)</f>
        <v>5438</v>
      </c>
      <c r="AN54" s="93">
        <v>42</v>
      </c>
      <c r="AO54" s="93">
        <f t="shared" si="6"/>
        <v>1</v>
      </c>
      <c r="AP54" s="93">
        <f t="shared" si="7"/>
        <v>1</v>
      </c>
      <c r="AQ54" s="88">
        <f t="shared" si="8"/>
        <v>1</v>
      </c>
      <c r="AR54" s="93">
        <f t="shared" si="9"/>
        <v>41</v>
      </c>
      <c r="AS54" s="93" t="str">
        <f t="shared" si="10"/>
        <v>金币</v>
      </c>
      <c r="AT54" s="115">
        <f t="shared" si="11"/>
        <v>23</v>
      </c>
      <c r="AU54" s="94">
        <f>IF(AR54&gt;0,SUMIFS(AT$13:AT54,AQ$13:AQ54,"="&amp;AQ54),"[x]")</f>
        <v>803</v>
      </c>
    </row>
    <row r="55" spans="1:47" ht="16.5" x14ac:dyDescent="0.2">
      <c r="AH55" s="88">
        <v>43</v>
      </c>
      <c r="AI55" s="88">
        <v>1.75</v>
      </c>
      <c r="AJ55" s="21">
        <f t="shared" si="16"/>
        <v>7.1428571428571426E-3</v>
      </c>
      <c r="AK55" s="88"/>
      <c r="AL55" s="88">
        <f t="shared" si="17"/>
        <v>6345</v>
      </c>
      <c r="AN55" s="93">
        <v>43</v>
      </c>
      <c r="AO55" s="93">
        <f t="shared" si="6"/>
        <v>1</v>
      </c>
      <c r="AP55" s="93">
        <f t="shared" si="7"/>
        <v>1</v>
      </c>
      <c r="AQ55" s="88">
        <f t="shared" si="8"/>
        <v>1</v>
      </c>
      <c r="AR55" s="93">
        <f t="shared" si="9"/>
        <v>42</v>
      </c>
      <c r="AS55" s="93" t="str">
        <f t="shared" si="10"/>
        <v>金币</v>
      </c>
      <c r="AT55" s="115">
        <f t="shared" si="11"/>
        <v>28</v>
      </c>
      <c r="AU55" s="94">
        <f>IF(AR55&gt;0,SUMIFS(AT$13:AT55,AQ$13:AQ55,"="&amp;AQ55),"[x]")</f>
        <v>831</v>
      </c>
    </row>
    <row r="56" spans="1:47" ht="16.5" x14ac:dyDescent="0.2">
      <c r="AH56" s="88">
        <v>44</v>
      </c>
      <c r="AI56" s="88">
        <v>2</v>
      </c>
      <c r="AJ56" s="21">
        <f t="shared" si="16"/>
        <v>8.1632653061224497E-3</v>
      </c>
      <c r="AK56" s="88"/>
      <c r="AL56" s="88">
        <f t="shared" si="17"/>
        <v>7251</v>
      </c>
      <c r="AN56" s="93">
        <v>44</v>
      </c>
      <c r="AO56" s="93">
        <f t="shared" si="6"/>
        <v>1</v>
      </c>
      <c r="AP56" s="93">
        <f t="shared" si="7"/>
        <v>1</v>
      </c>
      <c r="AQ56" s="88">
        <f t="shared" si="8"/>
        <v>1</v>
      </c>
      <c r="AR56" s="93">
        <f t="shared" si="9"/>
        <v>43</v>
      </c>
      <c r="AS56" s="93" t="str">
        <f t="shared" si="10"/>
        <v>金币</v>
      </c>
      <c r="AT56" s="115">
        <f t="shared" si="11"/>
        <v>33</v>
      </c>
      <c r="AU56" s="94">
        <f>IF(AR56&gt;0,SUMIFS(AT$13:AT56,AQ$13:AQ56,"="&amp;AQ56),"[x]")</f>
        <v>864</v>
      </c>
    </row>
    <row r="57" spans="1:47" ht="16.5" x14ac:dyDescent="0.2">
      <c r="AH57" s="88">
        <v>45</v>
      </c>
      <c r="AI57" s="88">
        <v>2.25</v>
      </c>
      <c r="AJ57" s="21">
        <f t="shared" si="16"/>
        <v>9.1836734693877559E-3</v>
      </c>
      <c r="AK57" s="88"/>
      <c r="AL57" s="88">
        <f t="shared" si="17"/>
        <v>8158</v>
      </c>
      <c r="AN57" s="93">
        <v>45</v>
      </c>
      <c r="AO57" s="93">
        <f t="shared" si="6"/>
        <v>1</v>
      </c>
      <c r="AP57" s="93">
        <f t="shared" si="7"/>
        <v>1</v>
      </c>
      <c r="AQ57" s="88">
        <f t="shared" si="8"/>
        <v>1</v>
      </c>
      <c r="AR57" s="93">
        <f t="shared" si="9"/>
        <v>44</v>
      </c>
      <c r="AS57" s="93" t="str">
        <f t="shared" si="10"/>
        <v>金币</v>
      </c>
      <c r="AT57" s="115">
        <f t="shared" si="11"/>
        <v>37</v>
      </c>
      <c r="AU57" s="94">
        <f>IF(AR57&gt;0,SUMIFS(AT$13:AT57,AQ$13:AQ57,"="&amp;AQ57),"[x]")</f>
        <v>901</v>
      </c>
    </row>
    <row r="58" spans="1:47" ht="16.5" x14ac:dyDescent="0.2">
      <c r="AH58" s="88">
        <v>46</v>
      </c>
      <c r="AI58" s="88">
        <v>2.5</v>
      </c>
      <c r="AJ58" s="21">
        <f t="shared" si="16"/>
        <v>1.020408163265306E-2</v>
      </c>
      <c r="AK58" s="88"/>
      <c r="AL58" s="88">
        <f t="shared" si="17"/>
        <v>9064</v>
      </c>
      <c r="AN58" s="93">
        <v>46</v>
      </c>
      <c r="AO58" s="93">
        <f t="shared" si="6"/>
        <v>1</v>
      </c>
      <c r="AP58" s="93">
        <f t="shared" si="7"/>
        <v>1</v>
      </c>
      <c r="AQ58" s="88">
        <f t="shared" si="8"/>
        <v>1</v>
      </c>
      <c r="AR58" s="93">
        <f t="shared" si="9"/>
        <v>45</v>
      </c>
      <c r="AS58" s="93" t="str">
        <f t="shared" si="10"/>
        <v>金币</v>
      </c>
      <c r="AT58" s="115">
        <f t="shared" si="11"/>
        <v>42</v>
      </c>
      <c r="AU58" s="94">
        <f>IF(AR58&gt;0,SUMIFS(AT$13:AT58,AQ$13:AQ58,"="&amp;AQ58),"[x]")</f>
        <v>943</v>
      </c>
    </row>
    <row r="59" spans="1:47" ht="16.5" x14ac:dyDescent="0.2">
      <c r="AH59" s="88">
        <v>47</v>
      </c>
      <c r="AI59" s="88">
        <v>2.75</v>
      </c>
      <c r="AJ59" s="21">
        <f t="shared" si="16"/>
        <v>1.1224489795918367E-2</v>
      </c>
      <c r="AK59" s="88"/>
      <c r="AL59" s="88">
        <f t="shared" si="17"/>
        <v>9971</v>
      </c>
      <c r="AN59" s="93">
        <v>47</v>
      </c>
      <c r="AO59" s="93">
        <f t="shared" si="6"/>
        <v>1</v>
      </c>
      <c r="AP59" s="93">
        <f t="shared" si="7"/>
        <v>1</v>
      </c>
      <c r="AQ59" s="88">
        <f t="shared" si="8"/>
        <v>1</v>
      </c>
      <c r="AR59" s="93">
        <f t="shared" si="9"/>
        <v>46</v>
      </c>
      <c r="AS59" s="93" t="str">
        <f t="shared" si="10"/>
        <v>金币</v>
      </c>
      <c r="AT59" s="115">
        <f t="shared" si="11"/>
        <v>47</v>
      </c>
      <c r="AU59" s="94">
        <f>IF(AR59&gt;0,SUMIFS(AT$13:AT59,AQ$13:AQ59,"="&amp;AQ59),"[x]")</f>
        <v>990</v>
      </c>
    </row>
    <row r="60" spans="1:47" ht="16.5" x14ac:dyDescent="0.2">
      <c r="AH60" s="88">
        <v>48</v>
      </c>
      <c r="AI60" s="88">
        <v>3</v>
      </c>
      <c r="AJ60" s="21">
        <f t="shared" si="16"/>
        <v>1.2244897959183673E-2</v>
      </c>
      <c r="AK60" s="88"/>
      <c r="AL60" s="88">
        <f t="shared" si="17"/>
        <v>10877</v>
      </c>
      <c r="AN60" s="93">
        <v>48</v>
      </c>
      <c r="AO60" s="93">
        <f t="shared" si="6"/>
        <v>1</v>
      </c>
      <c r="AP60" s="93">
        <f t="shared" si="7"/>
        <v>1</v>
      </c>
      <c r="AQ60" s="88">
        <f t="shared" si="8"/>
        <v>1</v>
      </c>
      <c r="AR60" s="93">
        <f t="shared" si="9"/>
        <v>47</v>
      </c>
      <c r="AS60" s="93" t="str">
        <f t="shared" si="10"/>
        <v>金币</v>
      </c>
      <c r="AT60" s="115">
        <f t="shared" si="11"/>
        <v>51</v>
      </c>
      <c r="AU60" s="94">
        <f>IF(AR60&gt;0,SUMIFS(AT$13:AT60,AQ$13:AQ60,"="&amp;AQ60),"[x]")</f>
        <v>1041</v>
      </c>
    </row>
    <row r="61" spans="1:47" ht="16.5" x14ac:dyDescent="0.2">
      <c r="AH61" s="88">
        <v>49</v>
      </c>
      <c r="AI61" s="88">
        <v>3.25</v>
      </c>
      <c r="AJ61" s="21">
        <f t="shared" si="16"/>
        <v>1.3265306122448979E-2</v>
      </c>
      <c r="AK61" s="88"/>
      <c r="AL61" s="88">
        <f t="shared" si="17"/>
        <v>11784</v>
      </c>
      <c r="AN61" s="93">
        <v>49</v>
      </c>
      <c r="AO61" s="93">
        <f t="shared" si="6"/>
        <v>1</v>
      </c>
      <c r="AP61" s="93">
        <f t="shared" si="7"/>
        <v>1</v>
      </c>
      <c r="AQ61" s="88">
        <f t="shared" si="8"/>
        <v>1</v>
      </c>
      <c r="AR61" s="93">
        <f t="shared" si="9"/>
        <v>48</v>
      </c>
      <c r="AS61" s="93" t="str">
        <f t="shared" si="10"/>
        <v>金币</v>
      </c>
      <c r="AT61" s="115">
        <f t="shared" si="11"/>
        <v>56</v>
      </c>
      <c r="AU61" s="94">
        <f>IF(AR61&gt;0,SUMIFS(AT$13:AT61,AQ$13:AQ61,"="&amp;AQ61),"[x]")</f>
        <v>1097</v>
      </c>
    </row>
    <row r="62" spans="1:47" ht="16.5" x14ac:dyDescent="0.2">
      <c r="AH62" s="88">
        <v>50</v>
      </c>
      <c r="AI62" s="88">
        <v>3.5</v>
      </c>
      <c r="AJ62" s="21">
        <f t="shared" si="16"/>
        <v>1.4285714285714285E-2</v>
      </c>
      <c r="AK62" s="88"/>
      <c r="AL62" s="88">
        <f t="shared" si="17"/>
        <v>12690</v>
      </c>
      <c r="AN62" s="93">
        <v>50</v>
      </c>
      <c r="AO62" s="93">
        <f t="shared" si="6"/>
        <v>1</v>
      </c>
      <c r="AP62" s="93">
        <f t="shared" si="7"/>
        <v>1</v>
      </c>
      <c r="AQ62" s="88">
        <f t="shared" si="8"/>
        <v>1</v>
      </c>
      <c r="AR62" s="93">
        <f t="shared" si="9"/>
        <v>49</v>
      </c>
      <c r="AS62" s="93" t="str">
        <f t="shared" si="10"/>
        <v>金币</v>
      </c>
      <c r="AT62" s="115">
        <f t="shared" si="11"/>
        <v>61</v>
      </c>
      <c r="AU62" s="94">
        <f>IF(AR62&gt;0,SUMIFS(AT$13:AT62,AQ$13:AQ62,"="&amp;AQ62),"[x]")</f>
        <v>1158</v>
      </c>
    </row>
    <row r="63" spans="1:47" ht="16.5" x14ac:dyDescent="0.2">
      <c r="AH63" s="88">
        <v>51</v>
      </c>
      <c r="AI63" s="88">
        <v>3.75</v>
      </c>
      <c r="AJ63" s="21">
        <f t="shared" si="16"/>
        <v>1.5306122448979591E-2</v>
      </c>
      <c r="AK63" s="88"/>
      <c r="AL63" s="88">
        <f t="shared" si="17"/>
        <v>13597</v>
      </c>
      <c r="AN63" s="93">
        <v>51</v>
      </c>
      <c r="AO63" s="93">
        <f t="shared" si="6"/>
        <v>1</v>
      </c>
      <c r="AP63" s="93">
        <f t="shared" si="7"/>
        <v>1</v>
      </c>
      <c r="AQ63" s="88">
        <f t="shared" si="8"/>
        <v>1</v>
      </c>
      <c r="AR63" s="93">
        <f t="shared" si="9"/>
        <v>50</v>
      </c>
      <c r="AS63" s="93" t="str">
        <f t="shared" si="10"/>
        <v>金币</v>
      </c>
      <c r="AT63" s="115">
        <f t="shared" si="11"/>
        <v>66</v>
      </c>
      <c r="AU63" s="94">
        <f>IF(AR63&gt;0,SUMIFS(AT$13:AT63,AQ$13:AQ63,"="&amp;AQ63),"[x]")</f>
        <v>1224</v>
      </c>
    </row>
    <row r="64" spans="1:47" ht="16.5" x14ac:dyDescent="0.2">
      <c r="AH64" s="88">
        <v>52</v>
      </c>
      <c r="AI64" s="88">
        <v>4</v>
      </c>
      <c r="AJ64" s="21">
        <f t="shared" si="16"/>
        <v>1.6326530612244899E-2</v>
      </c>
      <c r="AK64" s="88"/>
      <c r="AL64" s="88">
        <f t="shared" si="17"/>
        <v>14503</v>
      </c>
      <c r="AN64" s="93">
        <v>52</v>
      </c>
      <c r="AO64" s="93">
        <f t="shared" si="6"/>
        <v>1</v>
      </c>
      <c r="AP64" s="93">
        <f t="shared" si="7"/>
        <v>1</v>
      </c>
      <c r="AQ64" s="88">
        <f t="shared" si="8"/>
        <v>1</v>
      </c>
      <c r="AR64" s="93">
        <f t="shared" si="9"/>
        <v>51</v>
      </c>
      <c r="AS64" s="93" t="str">
        <f t="shared" si="10"/>
        <v>金币</v>
      </c>
      <c r="AT64" s="115">
        <f t="shared" si="11"/>
        <v>70</v>
      </c>
      <c r="AU64" s="94">
        <f>IF(AR64&gt;0,SUMIFS(AT$13:AT64,AQ$13:AQ64,"="&amp;AQ64),"[x]")</f>
        <v>1294</v>
      </c>
    </row>
    <row r="65" spans="34:47" ht="16.5" x14ac:dyDescent="0.2">
      <c r="AH65" s="88">
        <v>53</v>
      </c>
      <c r="AI65" s="88">
        <v>4.25</v>
      </c>
      <c r="AJ65" s="21">
        <f t="shared" si="16"/>
        <v>1.7346938775510204E-2</v>
      </c>
      <c r="AK65" s="88"/>
      <c r="AL65" s="88">
        <f t="shared" si="17"/>
        <v>15410</v>
      </c>
      <c r="AN65" s="93">
        <v>53</v>
      </c>
      <c r="AO65" s="93">
        <f t="shared" si="6"/>
        <v>1</v>
      </c>
      <c r="AP65" s="93">
        <f t="shared" si="7"/>
        <v>1</v>
      </c>
      <c r="AQ65" s="88">
        <f t="shared" si="8"/>
        <v>1</v>
      </c>
      <c r="AR65" s="93">
        <f t="shared" si="9"/>
        <v>52</v>
      </c>
      <c r="AS65" s="93" t="str">
        <f t="shared" si="10"/>
        <v>金币</v>
      </c>
      <c r="AT65" s="115">
        <f t="shared" si="11"/>
        <v>75</v>
      </c>
      <c r="AU65" s="94">
        <f>IF(AR65&gt;0,SUMIFS(AT$13:AT65,AQ$13:AQ65,"="&amp;AQ65),"[x]")</f>
        <v>1369</v>
      </c>
    </row>
    <row r="66" spans="34:47" ht="16.5" x14ac:dyDescent="0.2">
      <c r="AH66" s="88">
        <v>54</v>
      </c>
      <c r="AI66" s="88">
        <v>4.5</v>
      </c>
      <c r="AJ66" s="21">
        <f t="shared" si="16"/>
        <v>1.8367346938775512E-2</v>
      </c>
      <c r="AK66" s="88"/>
      <c r="AL66" s="88">
        <f t="shared" si="17"/>
        <v>16316</v>
      </c>
      <c r="AN66" s="93">
        <v>54</v>
      </c>
      <c r="AO66" s="93">
        <f t="shared" si="6"/>
        <v>1</v>
      </c>
      <c r="AP66" s="93">
        <f t="shared" si="7"/>
        <v>1</v>
      </c>
      <c r="AQ66" s="88">
        <f t="shared" si="8"/>
        <v>1</v>
      </c>
      <c r="AR66" s="93">
        <f t="shared" si="9"/>
        <v>53</v>
      </c>
      <c r="AS66" s="93" t="str">
        <f t="shared" si="10"/>
        <v>金币</v>
      </c>
      <c r="AT66" s="115">
        <f t="shared" si="11"/>
        <v>80</v>
      </c>
      <c r="AU66" s="94">
        <f>IF(AR66&gt;0,SUMIFS(AT$13:AT66,AQ$13:AQ66,"="&amp;AQ66),"[x]")</f>
        <v>1449</v>
      </c>
    </row>
    <row r="67" spans="34:47" ht="16.5" x14ac:dyDescent="0.2">
      <c r="AH67" s="88">
        <v>55</v>
      </c>
      <c r="AI67" s="88">
        <v>4.75</v>
      </c>
      <c r="AJ67" s="21">
        <f t="shared" si="16"/>
        <v>1.9387755102040816E-2</v>
      </c>
      <c r="AK67" s="88"/>
      <c r="AL67" s="88">
        <f t="shared" si="17"/>
        <v>17223</v>
      </c>
      <c r="AN67" s="93">
        <v>55</v>
      </c>
      <c r="AO67" s="93">
        <f t="shared" si="6"/>
        <v>1</v>
      </c>
      <c r="AP67" s="93">
        <f t="shared" si="7"/>
        <v>1</v>
      </c>
      <c r="AQ67" s="88">
        <f t="shared" si="8"/>
        <v>1</v>
      </c>
      <c r="AR67" s="93">
        <f t="shared" si="9"/>
        <v>54</v>
      </c>
      <c r="AS67" s="93" t="str">
        <f t="shared" si="10"/>
        <v>金币</v>
      </c>
      <c r="AT67" s="115">
        <f t="shared" si="11"/>
        <v>84</v>
      </c>
      <c r="AU67" s="94">
        <f>IF(AR67&gt;0,SUMIFS(AT$13:AT67,AQ$13:AQ67,"="&amp;AQ67),"[x]")</f>
        <v>1533</v>
      </c>
    </row>
    <row r="68" spans="34:47" ht="16.5" x14ac:dyDescent="0.2">
      <c r="AH68" s="88">
        <v>56</v>
      </c>
      <c r="AI68" s="88">
        <v>5</v>
      </c>
      <c r="AJ68" s="21">
        <f t="shared" si="16"/>
        <v>2.0408163265306121E-2</v>
      </c>
      <c r="AK68" s="88"/>
      <c r="AL68" s="88">
        <f t="shared" si="17"/>
        <v>18129</v>
      </c>
      <c r="AN68" s="93">
        <v>56</v>
      </c>
      <c r="AO68" s="93">
        <f t="shared" si="6"/>
        <v>1</v>
      </c>
      <c r="AP68" s="93">
        <f t="shared" si="7"/>
        <v>1</v>
      </c>
      <c r="AQ68" s="88">
        <f t="shared" si="8"/>
        <v>1</v>
      </c>
      <c r="AR68" s="93">
        <f t="shared" si="9"/>
        <v>55</v>
      </c>
      <c r="AS68" s="93" t="str">
        <f t="shared" si="10"/>
        <v>金币</v>
      </c>
      <c r="AT68" s="115">
        <f t="shared" si="11"/>
        <v>89</v>
      </c>
      <c r="AU68" s="94">
        <f>IF(AR68&gt;0,SUMIFS(AT$13:AT68,AQ$13:AQ68,"="&amp;AQ68),"[x]")</f>
        <v>1622</v>
      </c>
    </row>
    <row r="69" spans="34:47" ht="16.5" x14ac:dyDescent="0.2">
      <c r="AH69" s="88">
        <v>57</v>
      </c>
      <c r="AI69" s="88">
        <v>5.25</v>
      </c>
      <c r="AJ69" s="21">
        <f t="shared" si="16"/>
        <v>2.1428571428571429E-2</v>
      </c>
      <c r="AK69" s="88"/>
      <c r="AL69" s="88">
        <f t="shared" si="17"/>
        <v>19036</v>
      </c>
      <c r="AN69" s="93">
        <v>57</v>
      </c>
      <c r="AO69" s="93">
        <f t="shared" si="6"/>
        <v>1</v>
      </c>
      <c r="AP69" s="93">
        <f t="shared" si="7"/>
        <v>1</v>
      </c>
      <c r="AQ69" s="88">
        <f t="shared" si="8"/>
        <v>1</v>
      </c>
      <c r="AR69" s="93">
        <f t="shared" si="9"/>
        <v>56</v>
      </c>
      <c r="AS69" s="93" t="str">
        <f t="shared" si="10"/>
        <v>金币</v>
      </c>
      <c r="AT69" s="115">
        <f t="shared" si="11"/>
        <v>94</v>
      </c>
      <c r="AU69" s="94">
        <f>IF(AR69&gt;0,SUMIFS(AT$13:AT69,AQ$13:AQ69,"="&amp;AQ69),"[x]")</f>
        <v>1716</v>
      </c>
    </row>
    <row r="70" spans="34:47" ht="16.5" x14ac:dyDescent="0.2">
      <c r="AH70" s="88">
        <v>58</v>
      </c>
      <c r="AI70" s="88">
        <v>5.5</v>
      </c>
      <c r="AJ70" s="21">
        <f t="shared" si="16"/>
        <v>2.2448979591836733E-2</v>
      </c>
      <c r="AK70" s="88"/>
      <c r="AL70" s="88">
        <f t="shared" si="17"/>
        <v>19942</v>
      </c>
      <c r="AN70" s="93">
        <v>58</v>
      </c>
      <c r="AO70" s="93">
        <f t="shared" si="6"/>
        <v>1</v>
      </c>
      <c r="AP70" s="93">
        <f t="shared" si="7"/>
        <v>1</v>
      </c>
      <c r="AQ70" s="88">
        <f t="shared" si="8"/>
        <v>1</v>
      </c>
      <c r="AR70" s="93">
        <f t="shared" si="9"/>
        <v>57</v>
      </c>
      <c r="AS70" s="93" t="str">
        <f t="shared" si="10"/>
        <v>金币</v>
      </c>
      <c r="AT70" s="115">
        <f t="shared" si="11"/>
        <v>99</v>
      </c>
      <c r="AU70" s="94">
        <f>IF(AR70&gt;0,SUMIFS(AT$13:AT70,AQ$13:AQ70,"="&amp;AQ70),"[x]")</f>
        <v>1815</v>
      </c>
    </row>
    <row r="71" spans="34:47" ht="16.5" x14ac:dyDescent="0.2">
      <c r="AH71" s="88">
        <v>59</v>
      </c>
      <c r="AI71" s="88">
        <v>5.75</v>
      </c>
      <c r="AJ71" s="21">
        <f t="shared" si="16"/>
        <v>2.3469387755102041E-2</v>
      </c>
      <c r="AK71" s="88"/>
      <c r="AL71" s="88">
        <f t="shared" si="17"/>
        <v>20849</v>
      </c>
      <c r="AN71" s="93">
        <v>59</v>
      </c>
      <c r="AO71" s="93">
        <f t="shared" si="6"/>
        <v>1</v>
      </c>
      <c r="AP71" s="93">
        <f t="shared" si="7"/>
        <v>1</v>
      </c>
      <c r="AQ71" s="88">
        <f t="shared" si="8"/>
        <v>1</v>
      </c>
      <c r="AR71" s="93">
        <f t="shared" si="9"/>
        <v>58</v>
      </c>
      <c r="AS71" s="93" t="str">
        <f t="shared" si="10"/>
        <v>金币</v>
      </c>
      <c r="AT71" s="115">
        <f t="shared" si="11"/>
        <v>103</v>
      </c>
      <c r="AU71" s="94">
        <f>IF(AR71&gt;0,SUMIFS(AT$13:AT71,AQ$13:AQ71,"="&amp;AQ71),"[x]")</f>
        <v>1918</v>
      </c>
    </row>
    <row r="72" spans="34:47" ht="16.5" x14ac:dyDescent="0.2">
      <c r="AH72" s="88">
        <v>60</v>
      </c>
      <c r="AI72" s="88">
        <v>6</v>
      </c>
      <c r="AJ72" s="21">
        <f t="shared" si="16"/>
        <v>2.4489795918367346E-2</v>
      </c>
      <c r="AK72" s="88"/>
      <c r="AL72" s="88">
        <f t="shared" si="17"/>
        <v>21755</v>
      </c>
      <c r="AN72" s="93">
        <v>60</v>
      </c>
      <c r="AO72" s="93">
        <f t="shared" si="6"/>
        <v>1</v>
      </c>
      <c r="AP72" s="93">
        <f t="shared" si="7"/>
        <v>1</v>
      </c>
      <c r="AQ72" s="88">
        <f t="shared" si="8"/>
        <v>1</v>
      </c>
      <c r="AR72" s="93">
        <f t="shared" si="9"/>
        <v>59</v>
      </c>
      <c r="AS72" s="93" t="str">
        <f t="shared" si="10"/>
        <v>金币</v>
      </c>
      <c r="AT72" s="115">
        <f t="shared" si="11"/>
        <v>108</v>
      </c>
      <c r="AU72" s="94">
        <f>IF(AR72&gt;0,SUMIFS(AT$13:AT72,AQ$13:AQ72,"="&amp;AQ72),"[x]")</f>
        <v>2026</v>
      </c>
    </row>
    <row r="73" spans="34:47" ht="16.5" x14ac:dyDescent="0.2">
      <c r="AH73" s="88">
        <v>61</v>
      </c>
      <c r="AI73" s="88">
        <v>6.25</v>
      </c>
      <c r="AJ73" s="21">
        <f t="shared" si="16"/>
        <v>2.5510204081632654E-2</v>
      </c>
      <c r="AK73" s="88"/>
      <c r="AL73" s="88">
        <f t="shared" si="17"/>
        <v>22661</v>
      </c>
      <c r="AN73" s="93">
        <v>61</v>
      </c>
      <c r="AO73" s="93">
        <f t="shared" si="6"/>
        <v>1</v>
      </c>
      <c r="AP73" s="93">
        <f t="shared" si="7"/>
        <v>1</v>
      </c>
      <c r="AQ73" s="88">
        <f t="shared" si="8"/>
        <v>1</v>
      </c>
      <c r="AR73" s="93">
        <f t="shared" si="9"/>
        <v>60</v>
      </c>
      <c r="AS73" s="93" t="str">
        <f t="shared" si="10"/>
        <v>金币</v>
      </c>
      <c r="AT73" s="115">
        <f t="shared" si="11"/>
        <v>113</v>
      </c>
      <c r="AU73" s="94">
        <f>IF(AR73&gt;0,SUMIFS(AT$13:AT73,AQ$13:AQ73,"="&amp;AQ73),"[x]")</f>
        <v>2139</v>
      </c>
    </row>
    <row r="74" spans="34:47" ht="16.5" x14ac:dyDescent="0.2">
      <c r="AH74" s="88">
        <v>62</v>
      </c>
      <c r="AI74" s="88">
        <v>6.5</v>
      </c>
      <c r="AJ74" s="21">
        <f t="shared" si="16"/>
        <v>2.6530612244897958E-2</v>
      </c>
      <c r="AK74" s="88"/>
      <c r="AL74" s="88">
        <f t="shared" si="17"/>
        <v>23568</v>
      </c>
      <c r="AN74" s="93">
        <v>62</v>
      </c>
      <c r="AO74" s="93">
        <f t="shared" si="6"/>
        <v>1</v>
      </c>
      <c r="AP74" s="93">
        <f t="shared" si="7"/>
        <v>1</v>
      </c>
      <c r="AQ74" s="88">
        <f t="shared" si="8"/>
        <v>1</v>
      </c>
      <c r="AR74" s="93">
        <f t="shared" si="9"/>
        <v>61</v>
      </c>
      <c r="AS74" s="93" t="str">
        <f t="shared" si="10"/>
        <v>金币</v>
      </c>
      <c r="AT74" s="115">
        <f t="shared" si="11"/>
        <v>118</v>
      </c>
      <c r="AU74" s="94">
        <f>IF(AR74&gt;0,SUMIFS(AT$13:AT74,AQ$13:AQ74,"="&amp;AQ74),"[x]")</f>
        <v>2257</v>
      </c>
    </row>
    <row r="75" spans="34:47" ht="16.5" x14ac:dyDescent="0.2">
      <c r="AH75" s="88">
        <v>63</v>
      </c>
      <c r="AI75" s="88">
        <v>6.75</v>
      </c>
      <c r="AJ75" s="21">
        <f t="shared" si="16"/>
        <v>2.7551020408163266E-2</v>
      </c>
      <c r="AK75" s="88"/>
      <c r="AL75" s="88">
        <f t="shared" si="17"/>
        <v>24474</v>
      </c>
      <c r="AN75" s="93">
        <v>63</v>
      </c>
      <c r="AO75" s="93">
        <f t="shared" si="6"/>
        <v>1</v>
      </c>
      <c r="AP75" s="93">
        <f t="shared" si="7"/>
        <v>1</v>
      </c>
      <c r="AQ75" s="88">
        <f t="shared" si="8"/>
        <v>1</v>
      </c>
      <c r="AR75" s="93">
        <f t="shared" si="9"/>
        <v>62</v>
      </c>
      <c r="AS75" s="93" t="str">
        <f t="shared" si="10"/>
        <v>金币</v>
      </c>
      <c r="AT75" s="115">
        <f t="shared" si="11"/>
        <v>122</v>
      </c>
      <c r="AU75" s="94">
        <f>IF(AR75&gt;0,SUMIFS(AT$13:AT75,AQ$13:AQ75,"="&amp;AQ75),"[x]")</f>
        <v>2379</v>
      </c>
    </row>
    <row r="76" spans="34:47" ht="16.5" x14ac:dyDescent="0.2">
      <c r="AH76" s="88">
        <v>64</v>
      </c>
      <c r="AI76" s="88">
        <v>7</v>
      </c>
      <c r="AJ76" s="21">
        <f t="shared" si="16"/>
        <v>2.8571428571428571E-2</v>
      </c>
      <c r="AK76" s="88"/>
      <c r="AL76" s="88">
        <f t="shared" si="17"/>
        <v>25381</v>
      </c>
      <c r="AN76" s="93">
        <v>64</v>
      </c>
      <c r="AO76" s="93">
        <f t="shared" si="6"/>
        <v>1</v>
      </c>
      <c r="AP76" s="93">
        <f t="shared" si="7"/>
        <v>1</v>
      </c>
      <c r="AQ76" s="88">
        <f t="shared" si="8"/>
        <v>1</v>
      </c>
      <c r="AR76" s="93">
        <f t="shared" si="9"/>
        <v>63</v>
      </c>
      <c r="AS76" s="93" t="str">
        <f t="shared" si="10"/>
        <v>金币</v>
      </c>
      <c r="AT76" s="115">
        <f t="shared" si="11"/>
        <v>127</v>
      </c>
      <c r="AU76" s="94">
        <f>IF(AR76&gt;0,SUMIFS(AT$13:AT76,AQ$13:AQ76,"="&amp;AQ76),"[x]")</f>
        <v>2506</v>
      </c>
    </row>
    <row r="77" spans="34:47" ht="16.5" x14ac:dyDescent="0.2">
      <c r="AH77" s="88">
        <v>65</v>
      </c>
      <c r="AI77" s="88">
        <v>7.25</v>
      </c>
      <c r="AJ77" s="21">
        <f t="shared" si="16"/>
        <v>2.9591836734693878E-2</v>
      </c>
      <c r="AK77" s="88"/>
      <c r="AL77" s="88">
        <f t="shared" si="17"/>
        <v>26287</v>
      </c>
      <c r="AN77" s="93">
        <v>65</v>
      </c>
      <c r="AO77" s="93">
        <f t="shared" si="6"/>
        <v>1</v>
      </c>
      <c r="AP77" s="93">
        <f t="shared" si="7"/>
        <v>1</v>
      </c>
      <c r="AQ77" s="88">
        <f t="shared" si="8"/>
        <v>1</v>
      </c>
      <c r="AR77" s="93">
        <f t="shared" si="9"/>
        <v>64</v>
      </c>
      <c r="AS77" s="93" t="str">
        <f t="shared" si="10"/>
        <v>金币</v>
      </c>
      <c r="AT77" s="115">
        <f t="shared" si="11"/>
        <v>132</v>
      </c>
      <c r="AU77" s="94">
        <f>IF(AR77&gt;0,SUMIFS(AT$13:AT77,AQ$13:AQ77,"="&amp;AQ77),"[x]")</f>
        <v>2638</v>
      </c>
    </row>
    <row r="78" spans="34:47" ht="16.5" x14ac:dyDescent="0.2">
      <c r="AH78" s="88">
        <v>66</v>
      </c>
      <c r="AI78" s="88">
        <v>7.5</v>
      </c>
      <c r="AJ78" s="21">
        <f t="shared" si="16"/>
        <v>3.0612244897959183E-2</v>
      </c>
      <c r="AK78" s="88"/>
      <c r="AL78" s="88">
        <f t="shared" si="17"/>
        <v>27194</v>
      </c>
      <c r="AN78" s="93">
        <v>66</v>
      </c>
      <c r="AO78" s="93">
        <f t="shared" ref="AO78:AO141" si="18">INT((AN78-1)/604)+1</f>
        <v>1</v>
      </c>
      <c r="AP78" s="93">
        <f t="shared" ref="AP78:AP141" si="19">INT(MOD(INT((AN78-1)/151),4))+1</f>
        <v>1</v>
      </c>
      <c r="AQ78" s="88">
        <f t="shared" ref="AQ78:AQ141" si="20">(AO78-1)*4+AP78</f>
        <v>1</v>
      </c>
      <c r="AR78" s="93">
        <f t="shared" ref="AR78:AR141" si="21">MOD(AN78-1,151)</f>
        <v>65</v>
      </c>
      <c r="AS78" s="93" t="str">
        <f t="shared" ref="AS78:AS141" si="22">IF(AR78&gt;0,"金币","[x]")</f>
        <v>金币</v>
      </c>
      <c r="AT78" s="115">
        <f t="shared" si="11"/>
        <v>136</v>
      </c>
      <c r="AU78" s="94">
        <f>IF(AR78&gt;0,SUMIFS(AT$13:AT78,AQ$13:AQ78,"="&amp;AQ78),"[x]")</f>
        <v>2774</v>
      </c>
    </row>
    <row r="79" spans="34:47" ht="16.5" x14ac:dyDescent="0.2">
      <c r="AH79" s="88">
        <v>67</v>
      </c>
      <c r="AI79" s="88">
        <v>7.75</v>
      </c>
      <c r="AJ79" s="21">
        <f t="shared" si="16"/>
        <v>3.1632653061224487E-2</v>
      </c>
      <c r="AK79" s="88"/>
      <c r="AL79" s="88">
        <f t="shared" si="17"/>
        <v>28100</v>
      </c>
      <c r="AN79" s="93">
        <v>67</v>
      </c>
      <c r="AO79" s="93">
        <f t="shared" si="18"/>
        <v>1</v>
      </c>
      <c r="AP79" s="93">
        <f t="shared" si="19"/>
        <v>1</v>
      </c>
      <c r="AQ79" s="88">
        <f t="shared" si="20"/>
        <v>1</v>
      </c>
      <c r="AR79" s="93">
        <f t="shared" si="21"/>
        <v>66</v>
      </c>
      <c r="AS79" s="93" t="str">
        <f t="shared" si="22"/>
        <v>金币</v>
      </c>
      <c r="AT79" s="115">
        <f t="shared" ref="AT79:AT142" si="23">IF(AR79&gt;0,INT(INDEX($AL$13:$AL$162,AR79)/48*INDEX($AL$4:$AL$9,AO79)*INDEX($AO$4:$AO$7,AP79)),"[x]")</f>
        <v>141</v>
      </c>
      <c r="AU79" s="94">
        <f>IF(AR79&gt;0,SUMIFS(AT$13:AT79,AQ$13:AQ79,"="&amp;AQ79),"[x]")</f>
        <v>2915</v>
      </c>
    </row>
    <row r="80" spans="34:47" ht="16.5" x14ac:dyDescent="0.2">
      <c r="AH80" s="88">
        <v>68</v>
      </c>
      <c r="AI80" s="88">
        <v>8</v>
      </c>
      <c r="AJ80" s="21">
        <f t="shared" si="16"/>
        <v>3.2653061224489799E-2</v>
      </c>
      <c r="AK80" s="88"/>
      <c r="AL80" s="88">
        <f t="shared" si="17"/>
        <v>29007</v>
      </c>
      <c r="AN80" s="93">
        <v>68</v>
      </c>
      <c r="AO80" s="93">
        <f t="shared" si="18"/>
        <v>1</v>
      </c>
      <c r="AP80" s="93">
        <f t="shared" si="19"/>
        <v>1</v>
      </c>
      <c r="AQ80" s="88">
        <f t="shared" si="20"/>
        <v>1</v>
      </c>
      <c r="AR80" s="93">
        <f t="shared" si="21"/>
        <v>67</v>
      </c>
      <c r="AS80" s="93" t="str">
        <f t="shared" si="22"/>
        <v>金币</v>
      </c>
      <c r="AT80" s="115">
        <f t="shared" si="23"/>
        <v>146</v>
      </c>
      <c r="AU80" s="94">
        <f>IF(AR80&gt;0,SUMIFS(AT$13:AT80,AQ$13:AQ80,"="&amp;AQ80),"[x]")</f>
        <v>3061</v>
      </c>
    </row>
    <row r="81" spans="34:47" ht="16.5" x14ac:dyDescent="0.2">
      <c r="AH81" s="88">
        <v>69</v>
      </c>
      <c r="AI81" s="88">
        <v>8.25</v>
      </c>
      <c r="AJ81" s="21">
        <f t="shared" si="16"/>
        <v>3.3673469387755103E-2</v>
      </c>
      <c r="AK81" s="88"/>
      <c r="AL81" s="88">
        <f t="shared" si="17"/>
        <v>29913</v>
      </c>
      <c r="AN81" s="93">
        <v>69</v>
      </c>
      <c r="AO81" s="93">
        <f t="shared" si="18"/>
        <v>1</v>
      </c>
      <c r="AP81" s="93">
        <f t="shared" si="19"/>
        <v>1</v>
      </c>
      <c r="AQ81" s="88">
        <f t="shared" si="20"/>
        <v>1</v>
      </c>
      <c r="AR81" s="93">
        <f t="shared" si="21"/>
        <v>68</v>
      </c>
      <c r="AS81" s="93" t="str">
        <f t="shared" si="22"/>
        <v>金币</v>
      </c>
      <c r="AT81" s="115">
        <f t="shared" si="23"/>
        <v>151</v>
      </c>
      <c r="AU81" s="94">
        <f>IF(AR81&gt;0,SUMIFS(AT$13:AT81,AQ$13:AQ81,"="&amp;AQ81),"[x]")</f>
        <v>3212</v>
      </c>
    </row>
    <row r="82" spans="34:47" ht="16.5" x14ac:dyDescent="0.2">
      <c r="AH82" s="88">
        <v>70</v>
      </c>
      <c r="AI82" s="88">
        <v>8.5</v>
      </c>
      <c r="AJ82" s="21">
        <f t="shared" si="16"/>
        <v>3.4693877551020408E-2</v>
      </c>
      <c r="AK82" s="88"/>
      <c r="AL82" s="88">
        <f t="shared" si="17"/>
        <v>30820</v>
      </c>
      <c r="AN82" s="93">
        <v>70</v>
      </c>
      <c r="AO82" s="93">
        <f t="shared" si="18"/>
        <v>1</v>
      </c>
      <c r="AP82" s="93">
        <f t="shared" si="19"/>
        <v>1</v>
      </c>
      <c r="AQ82" s="88">
        <f t="shared" si="20"/>
        <v>1</v>
      </c>
      <c r="AR82" s="93">
        <f t="shared" si="21"/>
        <v>69</v>
      </c>
      <c r="AS82" s="93" t="str">
        <f t="shared" si="22"/>
        <v>金币</v>
      </c>
      <c r="AT82" s="115">
        <f t="shared" si="23"/>
        <v>155</v>
      </c>
      <c r="AU82" s="94">
        <f>IF(AR82&gt;0,SUMIFS(AT$13:AT82,AQ$13:AQ82,"="&amp;AQ82),"[x]")</f>
        <v>3367</v>
      </c>
    </row>
    <row r="83" spans="34:47" ht="16.5" x14ac:dyDescent="0.2">
      <c r="AH83" s="88">
        <v>71</v>
      </c>
      <c r="AI83" s="88">
        <v>8.75</v>
      </c>
      <c r="AJ83" s="21">
        <f t="shared" si="16"/>
        <v>3.5714285714285712E-2</v>
      </c>
      <c r="AK83" s="88"/>
      <c r="AL83" s="88">
        <f t="shared" si="17"/>
        <v>31726</v>
      </c>
      <c r="AN83" s="93">
        <v>71</v>
      </c>
      <c r="AO83" s="93">
        <f t="shared" si="18"/>
        <v>1</v>
      </c>
      <c r="AP83" s="93">
        <f t="shared" si="19"/>
        <v>1</v>
      </c>
      <c r="AQ83" s="88">
        <f t="shared" si="20"/>
        <v>1</v>
      </c>
      <c r="AR83" s="93">
        <f t="shared" si="21"/>
        <v>70</v>
      </c>
      <c r="AS83" s="93" t="str">
        <f t="shared" si="22"/>
        <v>金币</v>
      </c>
      <c r="AT83" s="115">
        <f t="shared" si="23"/>
        <v>160</v>
      </c>
      <c r="AU83" s="94">
        <f>IF(AR83&gt;0,SUMIFS(AT$13:AT83,AQ$13:AQ83,"="&amp;AQ83),"[x]")</f>
        <v>3527</v>
      </c>
    </row>
    <row r="84" spans="34:47" ht="16.5" x14ac:dyDescent="0.2">
      <c r="AH84" s="88">
        <v>72</v>
      </c>
      <c r="AI84" s="88">
        <v>9</v>
      </c>
      <c r="AJ84" s="21">
        <f t="shared" si="16"/>
        <v>3.6734693877551024E-2</v>
      </c>
      <c r="AK84" s="88"/>
      <c r="AL84" s="88">
        <f t="shared" si="17"/>
        <v>32633</v>
      </c>
      <c r="AN84" s="93">
        <v>72</v>
      </c>
      <c r="AO84" s="93">
        <f t="shared" si="18"/>
        <v>1</v>
      </c>
      <c r="AP84" s="93">
        <f t="shared" si="19"/>
        <v>1</v>
      </c>
      <c r="AQ84" s="88">
        <f t="shared" si="20"/>
        <v>1</v>
      </c>
      <c r="AR84" s="93">
        <f t="shared" si="21"/>
        <v>71</v>
      </c>
      <c r="AS84" s="93" t="str">
        <f t="shared" si="22"/>
        <v>金币</v>
      </c>
      <c r="AT84" s="115">
        <f t="shared" si="23"/>
        <v>165</v>
      </c>
      <c r="AU84" s="94">
        <f>IF(AR84&gt;0,SUMIFS(AT$13:AT84,AQ$13:AQ84,"="&amp;AQ84),"[x]")</f>
        <v>3692</v>
      </c>
    </row>
    <row r="85" spans="34:47" ht="16.5" x14ac:dyDescent="0.2">
      <c r="AH85" s="88">
        <v>73</v>
      </c>
      <c r="AI85" s="88">
        <v>9.25</v>
      </c>
      <c r="AJ85" s="21">
        <f t="shared" si="16"/>
        <v>3.7755102040816328E-2</v>
      </c>
      <c r="AK85" s="88"/>
      <c r="AL85" s="88">
        <f t="shared" si="17"/>
        <v>33539</v>
      </c>
      <c r="AN85" s="93">
        <v>73</v>
      </c>
      <c r="AO85" s="93">
        <f t="shared" si="18"/>
        <v>1</v>
      </c>
      <c r="AP85" s="93">
        <f t="shared" si="19"/>
        <v>1</v>
      </c>
      <c r="AQ85" s="88">
        <f t="shared" si="20"/>
        <v>1</v>
      </c>
      <c r="AR85" s="93">
        <f t="shared" si="21"/>
        <v>72</v>
      </c>
      <c r="AS85" s="93" t="str">
        <f t="shared" si="22"/>
        <v>金币</v>
      </c>
      <c r="AT85" s="115">
        <f t="shared" si="23"/>
        <v>169</v>
      </c>
      <c r="AU85" s="94">
        <f>IF(AR85&gt;0,SUMIFS(AT$13:AT85,AQ$13:AQ85,"="&amp;AQ85),"[x]")</f>
        <v>3861</v>
      </c>
    </row>
    <row r="86" spans="34:47" ht="16.5" x14ac:dyDescent="0.2">
      <c r="AH86" s="88">
        <v>74</v>
      </c>
      <c r="AI86" s="88">
        <v>9.5</v>
      </c>
      <c r="AJ86" s="21">
        <f t="shared" si="16"/>
        <v>3.8775510204081633E-2</v>
      </c>
      <c r="AK86" s="88"/>
      <c r="AL86" s="88">
        <f t="shared" si="17"/>
        <v>34446</v>
      </c>
      <c r="AN86" s="93">
        <v>74</v>
      </c>
      <c r="AO86" s="93">
        <f t="shared" si="18"/>
        <v>1</v>
      </c>
      <c r="AP86" s="93">
        <f t="shared" si="19"/>
        <v>1</v>
      </c>
      <c r="AQ86" s="88">
        <f t="shared" si="20"/>
        <v>1</v>
      </c>
      <c r="AR86" s="93">
        <f t="shared" si="21"/>
        <v>73</v>
      </c>
      <c r="AS86" s="93" t="str">
        <f t="shared" si="22"/>
        <v>金币</v>
      </c>
      <c r="AT86" s="115">
        <f t="shared" si="23"/>
        <v>174</v>
      </c>
      <c r="AU86" s="94">
        <f>IF(AR86&gt;0,SUMIFS(AT$13:AT86,AQ$13:AQ86,"="&amp;AQ86),"[x]")</f>
        <v>4035</v>
      </c>
    </row>
    <row r="87" spans="34:47" ht="16.5" x14ac:dyDescent="0.2">
      <c r="AH87" s="88">
        <v>75</v>
      </c>
      <c r="AI87" s="88">
        <v>9.75</v>
      </c>
      <c r="AJ87" s="21">
        <f t="shared" si="16"/>
        <v>3.9795918367346937E-2</v>
      </c>
      <c r="AK87" s="88"/>
      <c r="AL87" s="88">
        <f t="shared" si="17"/>
        <v>35352</v>
      </c>
      <c r="AN87" s="93">
        <v>75</v>
      </c>
      <c r="AO87" s="93">
        <f t="shared" si="18"/>
        <v>1</v>
      </c>
      <c r="AP87" s="93">
        <f t="shared" si="19"/>
        <v>1</v>
      </c>
      <c r="AQ87" s="88">
        <f t="shared" si="20"/>
        <v>1</v>
      </c>
      <c r="AR87" s="93">
        <f t="shared" si="21"/>
        <v>74</v>
      </c>
      <c r="AS87" s="93" t="str">
        <f t="shared" si="22"/>
        <v>金币</v>
      </c>
      <c r="AT87" s="115">
        <f t="shared" si="23"/>
        <v>179</v>
      </c>
      <c r="AU87" s="94">
        <f>IF(AR87&gt;0,SUMIFS(AT$13:AT87,AQ$13:AQ87,"="&amp;AQ87),"[x]")</f>
        <v>4214</v>
      </c>
    </row>
    <row r="88" spans="34:47" ht="16.5" x14ac:dyDescent="0.2">
      <c r="AH88" s="88">
        <v>76</v>
      </c>
      <c r="AI88" s="88">
        <v>10</v>
      </c>
      <c r="AJ88" s="21">
        <f t="shared" si="16"/>
        <v>4.0816326530612242E-2</v>
      </c>
      <c r="AK88" s="88"/>
      <c r="AL88" s="88">
        <f t="shared" si="17"/>
        <v>36259</v>
      </c>
      <c r="AN88" s="93">
        <v>76</v>
      </c>
      <c r="AO88" s="93">
        <f t="shared" si="18"/>
        <v>1</v>
      </c>
      <c r="AP88" s="93">
        <f t="shared" si="19"/>
        <v>1</v>
      </c>
      <c r="AQ88" s="88">
        <f t="shared" si="20"/>
        <v>1</v>
      </c>
      <c r="AR88" s="93">
        <f t="shared" si="21"/>
        <v>75</v>
      </c>
      <c r="AS88" s="93" t="str">
        <f t="shared" si="22"/>
        <v>金币</v>
      </c>
      <c r="AT88" s="115">
        <f t="shared" si="23"/>
        <v>184</v>
      </c>
      <c r="AU88" s="94">
        <f>IF(AR88&gt;0,SUMIFS(AT$13:AT88,AQ$13:AQ88,"="&amp;AQ88),"[x]")</f>
        <v>4398</v>
      </c>
    </row>
    <row r="89" spans="34:47" ht="16.5" x14ac:dyDescent="0.2">
      <c r="AH89" s="88">
        <v>77</v>
      </c>
      <c r="AI89" s="88">
        <v>10.25</v>
      </c>
      <c r="AJ89" s="21">
        <f t="shared" si="16"/>
        <v>4.1836734693877553E-2</v>
      </c>
      <c r="AK89" s="88"/>
      <c r="AL89" s="88">
        <f t="shared" si="17"/>
        <v>37165</v>
      </c>
      <c r="AN89" s="93">
        <v>77</v>
      </c>
      <c r="AO89" s="93">
        <f t="shared" si="18"/>
        <v>1</v>
      </c>
      <c r="AP89" s="93">
        <f t="shared" si="19"/>
        <v>1</v>
      </c>
      <c r="AQ89" s="88">
        <f t="shared" si="20"/>
        <v>1</v>
      </c>
      <c r="AR89" s="93">
        <f t="shared" si="21"/>
        <v>76</v>
      </c>
      <c r="AS89" s="93" t="str">
        <f t="shared" si="22"/>
        <v>金币</v>
      </c>
      <c r="AT89" s="115">
        <f t="shared" si="23"/>
        <v>188</v>
      </c>
      <c r="AU89" s="94">
        <f>IF(AR89&gt;0,SUMIFS(AT$13:AT89,AQ$13:AQ89,"="&amp;AQ89),"[x]")</f>
        <v>4586</v>
      </c>
    </row>
    <row r="90" spans="34:47" ht="16.5" x14ac:dyDescent="0.2">
      <c r="AH90" s="88">
        <v>78</v>
      </c>
      <c r="AI90" s="88">
        <v>10.5</v>
      </c>
      <c r="AJ90" s="21">
        <f t="shared" si="16"/>
        <v>4.2857142857142858E-2</v>
      </c>
      <c r="AK90" s="88"/>
      <c r="AL90" s="88">
        <f t="shared" si="17"/>
        <v>38072</v>
      </c>
      <c r="AN90" s="93">
        <v>78</v>
      </c>
      <c r="AO90" s="93">
        <f t="shared" si="18"/>
        <v>1</v>
      </c>
      <c r="AP90" s="93">
        <f t="shared" si="19"/>
        <v>1</v>
      </c>
      <c r="AQ90" s="88">
        <f t="shared" si="20"/>
        <v>1</v>
      </c>
      <c r="AR90" s="93">
        <f t="shared" si="21"/>
        <v>77</v>
      </c>
      <c r="AS90" s="93" t="str">
        <f t="shared" si="22"/>
        <v>金币</v>
      </c>
      <c r="AT90" s="115">
        <f t="shared" si="23"/>
        <v>193</v>
      </c>
      <c r="AU90" s="94">
        <f>IF(AR90&gt;0,SUMIFS(AT$13:AT90,AQ$13:AQ90,"="&amp;AQ90),"[x]")</f>
        <v>4779</v>
      </c>
    </row>
    <row r="91" spans="34:47" ht="16.5" x14ac:dyDescent="0.2">
      <c r="AH91" s="88">
        <v>79</v>
      </c>
      <c r="AI91" s="88">
        <v>10.75</v>
      </c>
      <c r="AJ91" s="21">
        <f t="shared" si="16"/>
        <v>4.3877551020408162E-2</v>
      </c>
      <c r="AK91" s="88"/>
      <c r="AL91" s="88">
        <f t="shared" si="17"/>
        <v>38978</v>
      </c>
      <c r="AN91" s="93">
        <v>79</v>
      </c>
      <c r="AO91" s="93">
        <f t="shared" si="18"/>
        <v>1</v>
      </c>
      <c r="AP91" s="93">
        <f t="shared" si="19"/>
        <v>1</v>
      </c>
      <c r="AQ91" s="88">
        <f t="shared" si="20"/>
        <v>1</v>
      </c>
      <c r="AR91" s="93">
        <f t="shared" si="21"/>
        <v>78</v>
      </c>
      <c r="AS91" s="93" t="str">
        <f t="shared" si="22"/>
        <v>金币</v>
      </c>
      <c r="AT91" s="115">
        <f t="shared" si="23"/>
        <v>198</v>
      </c>
      <c r="AU91" s="94">
        <f>IF(AR91&gt;0,SUMIFS(AT$13:AT91,AQ$13:AQ91,"="&amp;AQ91),"[x]")</f>
        <v>4977</v>
      </c>
    </row>
    <row r="92" spans="34:47" ht="16.5" x14ac:dyDescent="0.2">
      <c r="AH92" s="88">
        <v>80</v>
      </c>
      <c r="AI92" s="88">
        <v>11</v>
      </c>
      <c r="AJ92" s="21">
        <f t="shared" si="16"/>
        <v>4.4897959183673466E-2</v>
      </c>
      <c r="AK92" s="88"/>
      <c r="AL92" s="88">
        <f t="shared" si="17"/>
        <v>39885</v>
      </c>
      <c r="AN92" s="93">
        <v>80</v>
      </c>
      <c r="AO92" s="93">
        <f t="shared" si="18"/>
        <v>1</v>
      </c>
      <c r="AP92" s="93">
        <f t="shared" si="19"/>
        <v>1</v>
      </c>
      <c r="AQ92" s="88">
        <f t="shared" si="20"/>
        <v>1</v>
      </c>
      <c r="AR92" s="93">
        <f t="shared" si="21"/>
        <v>79</v>
      </c>
      <c r="AS92" s="93" t="str">
        <f t="shared" si="22"/>
        <v>金币</v>
      </c>
      <c r="AT92" s="115">
        <f t="shared" si="23"/>
        <v>203</v>
      </c>
      <c r="AU92" s="94">
        <f>IF(AR92&gt;0,SUMIFS(AT$13:AT92,AQ$13:AQ92,"="&amp;AQ92),"[x]")</f>
        <v>5180</v>
      </c>
    </row>
    <row r="93" spans="34:47" ht="16.5" x14ac:dyDescent="0.2">
      <c r="AH93" s="88">
        <v>81</v>
      </c>
      <c r="AI93" s="88">
        <v>3.25</v>
      </c>
      <c r="AJ93" s="21">
        <f>AI93/$AK$94</f>
        <v>2.8888888888888888E-2</v>
      </c>
      <c r="AK93" s="88">
        <f>AI6</f>
        <v>900850</v>
      </c>
      <c r="AL93" s="88">
        <f>INT($AK$93*AJ93)</f>
        <v>26024</v>
      </c>
      <c r="AN93" s="93">
        <v>81</v>
      </c>
      <c r="AO93" s="93">
        <f t="shared" si="18"/>
        <v>1</v>
      </c>
      <c r="AP93" s="93">
        <f t="shared" si="19"/>
        <v>1</v>
      </c>
      <c r="AQ93" s="88">
        <f t="shared" si="20"/>
        <v>1</v>
      </c>
      <c r="AR93" s="93">
        <f t="shared" si="21"/>
        <v>80</v>
      </c>
      <c r="AS93" s="93" t="str">
        <f t="shared" si="22"/>
        <v>金币</v>
      </c>
      <c r="AT93" s="115">
        <f t="shared" si="23"/>
        <v>207</v>
      </c>
      <c r="AU93" s="94">
        <f>IF(AR93&gt;0,SUMIFS(AT$13:AT93,AQ$13:AQ93,"="&amp;AQ93),"[x]")</f>
        <v>5387</v>
      </c>
    </row>
    <row r="94" spans="34:47" ht="16.5" x14ac:dyDescent="0.2">
      <c r="AH94" s="88">
        <v>82</v>
      </c>
      <c r="AI94" s="88">
        <v>3.5</v>
      </c>
      <c r="AJ94" s="21">
        <f t="shared" ref="AJ94:AJ112" si="24">AI94/$AK$94</f>
        <v>3.111111111111111E-2</v>
      </c>
      <c r="AK94" s="88">
        <f>SUM(AI93:AI112)</f>
        <v>112.5</v>
      </c>
      <c r="AL94" s="88">
        <f t="shared" ref="AL94:AL112" si="25">INT($AK$93*AJ94)</f>
        <v>28026</v>
      </c>
      <c r="AN94" s="93">
        <v>82</v>
      </c>
      <c r="AO94" s="93">
        <f t="shared" si="18"/>
        <v>1</v>
      </c>
      <c r="AP94" s="93">
        <f t="shared" si="19"/>
        <v>1</v>
      </c>
      <c r="AQ94" s="88">
        <f t="shared" si="20"/>
        <v>1</v>
      </c>
      <c r="AR94" s="93">
        <f t="shared" si="21"/>
        <v>81</v>
      </c>
      <c r="AS94" s="93" t="str">
        <f t="shared" si="22"/>
        <v>金币</v>
      </c>
      <c r="AT94" s="115">
        <f t="shared" si="23"/>
        <v>135</v>
      </c>
      <c r="AU94" s="94">
        <f>IF(AR94&gt;0,SUMIFS(AT$13:AT94,AQ$13:AQ94,"="&amp;AQ94),"[x]")</f>
        <v>5522</v>
      </c>
    </row>
    <row r="95" spans="34:47" ht="16.5" x14ac:dyDescent="0.2">
      <c r="AH95" s="88">
        <v>83</v>
      </c>
      <c r="AI95" s="88">
        <v>3.75</v>
      </c>
      <c r="AJ95" s="21">
        <f t="shared" si="24"/>
        <v>3.3333333333333333E-2</v>
      </c>
      <c r="AK95" s="88"/>
      <c r="AL95" s="88">
        <f t="shared" si="25"/>
        <v>30028</v>
      </c>
      <c r="AN95" s="93">
        <v>83</v>
      </c>
      <c r="AO95" s="93">
        <f t="shared" si="18"/>
        <v>1</v>
      </c>
      <c r="AP95" s="93">
        <f t="shared" si="19"/>
        <v>1</v>
      </c>
      <c r="AQ95" s="88">
        <f t="shared" si="20"/>
        <v>1</v>
      </c>
      <c r="AR95" s="93">
        <f t="shared" si="21"/>
        <v>82</v>
      </c>
      <c r="AS95" s="93" t="str">
        <f t="shared" si="22"/>
        <v>金币</v>
      </c>
      <c r="AT95" s="115">
        <f t="shared" si="23"/>
        <v>145</v>
      </c>
      <c r="AU95" s="94">
        <f>IF(AR95&gt;0,SUMIFS(AT$13:AT95,AQ$13:AQ95,"="&amp;AQ95),"[x]")</f>
        <v>5667</v>
      </c>
    </row>
    <row r="96" spans="34:47" ht="16.5" x14ac:dyDescent="0.2">
      <c r="AH96" s="88">
        <v>84</v>
      </c>
      <c r="AI96" s="88">
        <v>4</v>
      </c>
      <c r="AJ96" s="21">
        <f t="shared" si="24"/>
        <v>3.5555555555555556E-2</v>
      </c>
      <c r="AK96" s="88"/>
      <c r="AL96" s="88">
        <f t="shared" si="25"/>
        <v>32030</v>
      </c>
      <c r="AN96" s="93">
        <v>84</v>
      </c>
      <c r="AO96" s="93">
        <f t="shared" si="18"/>
        <v>1</v>
      </c>
      <c r="AP96" s="93">
        <f t="shared" si="19"/>
        <v>1</v>
      </c>
      <c r="AQ96" s="88">
        <f t="shared" si="20"/>
        <v>1</v>
      </c>
      <c r="AR96" s="93">
        <f t="shared" si="21"/>
        <v>83</v>
      </c>
      <c r="AS96" s="93" t="str">
        <f t="shared" si="22"/>
        <v>金币</v>
      </c>
      <c r="AT96" s="115">
        <f t="shared" si="23"/>
        <v>156</v>
      </c>
      <c r="AU96" s="94">
        <f>IF(AR96&gt;0,SUMIFS(AT$13:AT96,AQ$13:AQ96,"="&amp;AQ96),"[x]")</f>
        <v>5823</v>
      </c>
    </row>
    <row r="97" spans="34:47" ht="16.5" x14ac:dyDescent="0.2">
      <c r="AH97" s="88">
        <v>85</v>
      </c>
      <c r="AI97" s="88">
        <v>4.25</v>
      </c>
      <c r="AJ97" s="21">
        <f t="shared" si="24"/>
        <v>3.7777777777777778E-2</v>
      </c>
      <c r="AK97" s="88"/>
      <c r="AL97" s="88">
        <f t="shared" si="25"/>
        <v>34032</v>
      </c>
      <c r="AN97" s="93">
        <v>85</v>
      </c>
      <c r="AO97" s="93">
        <f t="shared" si="18"/>
        <v>1</v>
      </c>
      <c r="AP97" s="93">
        <f t="shared" si="19"/>
        <v>1</v>
      </c>
      <c r="AQ97" s="88">
        <f t="shared" si="20"/>
        <v>1</v>
      </c>
      <c r="AR97" s="93">
        <f t="shared" si="21"/>
        <v>84</v>
      </c>
      <c r="AS97" s="93" t="str">
        <f t="shared" si="22"/>
        <v>金币</v>
      </c>
      <c r="AT97" s="115">
        <f t="shared" si="23"/>
        <v>166</v>
      </c>
      <c r="AU97" s="94">
        <f>IF(AR97&gt;0,SUMIFS(AT$13:AT97,AQ$13:AQ97,"="&amp;AQ97),"[x]")</f>
        <v>5989</v>
      </c>
    </row>
    <row r="98" spans="34:47" ht="16.5" x14ac:dyDescent="0.2">
      <c r="AH98" s="88">
        <v>86</v>
      </c>
      <c r="AI98" s="88">
        <v>4.5</v>
      </c>
      <c r="AJ98" s="21">
        <f t="shared" si="24"/>
        <v>0.04</v>
      </c>
      <c r="AK98" s="88"/>
      <c r="AL98" s="88">
        <f t="shared" si="25"/>
        <v>36034</v>
      </c>
      <c r="AN98" s="93">
        <v>86</v>
      </c>
      <c r="AO98" s="93">
        <f t="shared" si="18"/>
        <v>1</v>
      </c>
      <c r="AP98" s="93">
        <f t="shared" si="19"/>
        <v>1</v>
      </c>
      <c r="AQ98" s="88">
        <f t="shared" si="20"/>
        <v>1</v>
      </c>
      <c r="AR98" s="93">
        <f t="shared" si="21"/>
        <v>85</v>
      </c>
      <c r="AS98" s="93" t="str">
        <f t="shared" si="22"/>
        <v>金币</v>
      </c>
      <c r="AT98" s="115">
        <f t="shared" si="23"/>
        <v>177</v>
      </c>
      <c r="AU98" s="94">
        <f>IF(AR98&gt;0,SUMIFS(AT$13:AT98,AQ$13:AQ98,"="&amp;AQ98),"[x]")</f>
        <v>6166</v>
      </c>
    </row>
    <row r="99" spans="34:47" ht="16.5" x14ac:dyDescent="0.2">
      <c r="AH99" s="88">
        <v>87</v>
      </c>
      <c r="AI99" s="88">
        <v>4.75</v>
      </c>
      <c r="AJ99" s="21">
        <f t="shared" si="24"/>
        <v>4.2222222222222223E-2</v>
      </c>
      <c r="AK99" s="88"/>
      <c r="AL99" s="88">
        <f t="shared" si="25"/>
        <v>38035</v>
      </c>
      <c r="AN99" s="93">
        <v>87</v>
      </c>
      <c r="AO99" s="93">
        <f t="shared" si="18"/>
        <v>1</v>
      </c>
      <c r="AP99" s="93">
        <f t="shared" si="19"/>
        <v>1</v>
      </c>
      <c r="AQ99" s="88">
        <f t="shared" si="20"/>
        <v>1</v>
      </c>
      <c r="AR99" s="93">
        <f t="shared" si="21"/>
        <v>86</v>
      </c>
      <c r="AS99" s="93" t="str">
        <f t="shared" si="22"/>
        <v>金币</v>
      </c>
      <c r="AT99" s="115">
        <f t="shared" si="23"/>
        <v>187</v>
      </c>
      <c r="AU99" s="94">
        <f>IF(AR99&gt;0,SUMIFS(AT$13:AT99,AQ$13:AQ99,"="&amp;AQ99),"[x]")</f>
        <v>6353</v>
      </c>
    </row>
    <row r="100" spans="34:47" ht="16.5" x14ac:dyDescent="0.2">
      <c r="AH100" s="88">
        <v>88</v>
      </c>
      <c r="AI100" s="88">
        <v>5</v>
      </c>
      <c r="AJ100" s="21">
        <f t="shared" si="24"/>
        <v>4.4444444444444446E-2</v>
      </c>
      <c r="AK100" s="88"/>
      <c r="AL100" s="88">
        <f t="shared" si="25"/>
        <v>40037</v>
      </c>
      <c r="AN100" s="93">
        <v>88</v>
      </c>
      <c r="AO100" s="93">
        <f t="shared" si="18"/>
        <v>1</v>
      </c>
      <c r="AP100" s="93">
        <f t="shared" si="19"/>
        <v>1</v>
      </c>
      <c r="AQ100" s="88">
        <f t="shared" si="20"/>
        <v>1</v>
      </c>
      <c r="AR100" s="93">
        <f t="shared" si="21"/>
        <v>87</v>
      </c>
      <c r="AS100" s="93" t="str">
        <f t="shared" si="22"/>
        <v>金币</v>
      </c>
      <c r="AT100" s="115">
        <f t="shared" si="23"/>
        <v>198</v>
      </c>
      <c r="AU100" s="94">
        <f>IF(AR100&gt;0,SUMIFS(AT$13:AT100,AQ$13:AQ100,"="&amp;AQ100),"[x]")</f>
        <v>6551</v>
      </c>
    </row>
    <row r="101" spans="34:47" ht="16.5" x14ac:dyDescent="0.2">
      <c r="AH101" s="88">
        <v>89</v>
      </c>
      <c r="AI101" s="88">
        <v>5.25</v>
      </c>
      <c r="AJ101" s="21">
        <f t="shared" si="24"/>
        <v>4.6666666666666669E-2</v>
      </c>
      <c r="AK101" s="88"/>
      <c r="AL101" s="88">
        <f t="shared" si="25"/>
        <v>42039</v>
      </c>
      <c r="AN101" s="93">
        <v>89</v>
      </c>
      <c r="AO101" s="93">
        <f t="shared" si="18"/>
        <v>1</v>
      </c>
      <c r="AP101" s="93">
        <f t="shared" si="19"/>
        <v>1</v>
      </c>
      <c r="AQ101" s="88">
        <f t="shared" si="20"/>
        <v>1</v>
      </c>
      <c r="AR101" s="93">
        <f t="shared" si="21"/>
        <v>88</v>
      </c>
      <c r="AS101" s="93" t="str">
        <f t="shared" si="22"/>
        <v>金币</v>
      </c>
      <c r="AT101" s="115">
        <f t="shared" si="23"/>
        <v>208</v>
      </c>
      <c r="AU101" s="94">
        <f>IF(AR101&gt;0,SUMIFS(AT$13:AT101,AQ$13:AQ101,"="&amp;AQ101),"[x]")</f>
        <v>6759</v>
      </c>
    </row>
    <row r="102" spans="34:47" ht="16.5" x14ac:dyDescent="0.2">
      <c r="AH102" s="88">
        <v>90</v>
      </c>
      <c r="AI102" s="88">
        <v>5.5</v>
      </c>
      <c r="AJ102" s="21">
        <f t="shared" si="24"/>
        <v>4.8888888888888891E-2</v>
      </c>
      <c r="AK102" s="88"/>
      <c r="AL102" s="88">
        <f t="shared" si="25"/>
        <v>44041</v>
      </c>
      <c r="AN102" s="93">
        <v>90</v>
      </c>
      <c r="AO102" s="93">
        <f t="shared" si="18"/>
        <v>1</v>
      </c>
      <c r="AP102" s="93">
        <f t="shared" si="19"/>
        <v>1</v>
      </c>
      <c r="AQ102" s="88">
        <f t="shared" si="20"/>
        <v>1</v>
      </c>
      <c r="AR102" s="93">
        <f t="shared" si="21"/>
        <v>89</v>
      </c>
      <c r="AS102" s="93" t="str">
        <f t="shared" si="22"/>
        <v>金币</v>
      </c>
      <c r="AT102" s="115">
        <f t="shared" si="23"/>
        <v>218</v>
      </c>
      <c r="AU102" s="94">
        <f>IF(AR102&gt;0,SUMIFS(AT$13:AT102,AQ$13:AQ102,"="&amp;AQ102),"[x]")</f>
        <v>6977</v>
      </c>
    </row>
    <row r="103" spans="34:47" ht="16.5" x14ac:dyDescent="0.2">
      <c r="AH103" s="88">
        <v>91</v>
      </c>
      <c r="AI103" s="88">
        <v>5.75</v>
      </c>
      <c r="AJ103" s="21">
        <f t="shared" si="24"/>
        <v>5.1111111111111114E-2</v>
      </c>
      <c r="AK103" s="88"/>
      <c r="AL103" s="88">
        <f t="shared" si="25"/>
        <v>46043</v>
      </c>
      <c r="AN103" s="93">
        <v>91</v>
      </c>
      <c r="AO103" s="93">
        <f t="shared" si="18"/>
        <v>1</v>
      </c>
      <c r="AP103" s="93">
        <f t="shared" si="19"/>
        <v>1</v>
      </c>
      <c r="AQ103" s="88">
        <f t="shared" si="20"/>
        <v>1</v>
      </c>
      <c r="AR103" s="93">
        <f t="shared" si="21"/>
        <v>90</v>
      </c>
      <c r="AS103" s="93" t="str">
        <f t="shared" si="22"/>
        <v>金币</v>
      </c>
      <c r="AT103" s="115">
        <f t="shared" si="23"/>
        <v>229</v>
      </c>
      <c r="AU103" s="94">
        <f>IF(AR103&gt;0,SUMIFS(AT$13:AT103,AQ$13:AQ103,"="&amp;AQ103),"[x]")</f>
        <v>7206</v>
      </c>
    </row>
    <row r="104" spans="34:47" ht="16.5" x14ac:dyDescent="0.2">
      <c r="AH104" s="88">
        <v>92</v>
      </c>
      <c r="AI104" s="88">
        <v>6</v>
      </c>
      <c r="AJ104" s="21">
        <f t="shared" si="24"/>
        <v>5.3333333333333337E-2</v>
      </c>
      <c r="AK104" s="88"/>
      <c r="AL104" s="88">
        <f t="shared" si="25"/>
        <v>48045</v>
      </c>
      <c r="AN104" s="93">
        <v>92</v>
      </c>
      <c r="AO104" s="93">
        <f t="shared" si="18"/>
        <v>1</v>
      </c>
      <c r="AP104" s="93">
        <f t="shared" si="19"/>
        <v>1</v>
      </c>
      <c r="AQ104" s="88">
        <f t="shared" si="20"/>
        <v>1</v>
      </c>
      <c r="AR104" s="93">
        <f t="shared" si="21"/>
        <v>91</v>
      </c>
      <c r="AS104" s="93" t="str">
        <f t="shared" si="22"/>
        <v>金币</v>
      </c>
      <c r="AT104" s="115">
        <f t="shared" si="23"/>
        <v>239</v>
      </c>
      <c r="AU104" s="94">
        <f>IF(AR104&gt;0,SUMIFS(AT$13:AT104,AQ$13:AQ104,"="&amp;AQ104),"[x]")</f>
        <v>7445</v>
      </c>
    </row>
    <row r="105" spans="34:47" ht="16.5" x14ac:dyDescent="0.2">
      <c r="AH105" s="88">
        <v>93</v>
      </c>
      <c r="AI105" s="88">
        <v>6.25</v>
      </c>
      <c r="AJ105" s="21">
        <f t="shared" si="24"/>
        <v>5.5555555555555552E-2</v>
      </c>
      <c r="AK105" s="88"/>
      <c r="AL105" s="88">
        <f t="shared" si="25"/>
        <v>50047</v>
      </c>
      <c r="AN105" s="93">
        <v>93</v>
      </c>
      <c r="AO105" s="93">
        <f t="shared" si="18"/>
        <v>1</v>
      </c>
      <c r="AP105" s="93">
        <f t="shared" si="19"/>
        <v>1</v>
      </c>
      <c r="AQ105" s="88">
        <f t="shared" si="20"/>
        <v>1</v>
      </c>
      <c r="AR105" s="93">
        <f t="shared" si="21"/>
        <v>92</v>
      </c>
      <c r="AS105" s="93" t="str">
        <f t="shared" si="22"/>
        <v>金币</v>
      </c>
      <c r="AT105" s="115">
        <f t="shared" si="23"/>
        <v>250</v>
      </c>
      <c r="AU105" s="94">
        <f>IF(AR105&gt;0,SUMIFS(AT$13:AT105,AQ$13:AQ105,"="&amp;AQ105),"[x]")</f>
        <v>7695</v>
      </c>
    </row>
    <row r="106" spans="34:47" ht="16.5" x14ac:dyDescent="0.2">
      <c r="AH106" s="88">
        <v>94</v>
      </c>
      <c r="AI106" s="88">
        <v>6.5</v>
      </c>
      <c r="AJ106" s="21">
        <f t="shared" si="24"/>
        <v>5.7777777777777775E-2</v>
      </c>
      <c r="AK106" s="88"/>
      <c r="AL106" s="88">
        <f t="shared" si="25"/>
        <v>52049</v>
      </c>
      <c r="AN106" s="93">
        <v>94</v>
      </c>
      <c r="AO106" s="93">
        <f t="shared" si="18"/>
        <v>1</v>
      </c>
      <c r="AP106" s="93">
        <f t="shared" si="19"/>
        <v>1</v>
      </c>
      <c r="AQ106" s="88">
        <f t="shared" si="20"/>
        <v>1</v>
      </c>
      <c r="AR106" s="93">
        <f t="shared" si="21"/>
        <v>93</v>
      </c>
      <c r="AS106" s="93" t="str">
        <f t="shared" si="22"/>
        <v>金币</v>
      </c>
      <c r="AT106" s="115">
        <f t="shared" si="23"/>
        <v>260</v>
      </c>
      <c r="AU106" s="94">
        <f>IF(AR106&gt;0,SUMIFS(AT$13:AT106,AQ$13:AQ106,"="&amp;AQ106),"[x]")</f>
        <v>7955</v>
      </c>
    </row>
    <row r="107" spans="34:47" ht="16.5" x14ac:dyDescent="0.2">
      <c r="AH107" s="88">
        <v>95</v>
      </c>
      <c r="AI107" s="88">
        <v>6.75</v>
      </c>
      <c r="AJ107" s="21">
        <f t="shared" si="24"/>
        <v>0.06</v>
      </c>
      <c r="AK107" s="88"/>
      <c r="AL107" s="88">
        <f t="shared" si="25"/>
        <v>54051</v>
      </c>
      <c r="AN107" s="93">
        <v>95</v>
      </c>
      <c r="AO107" s="93">
        <f t="shared" si="18"/>
        <v>1</v>
      </c>
      <c r="AP107" s="93">
        <f t="shared" si="19"/>
        <v>1</v>
      </c>
      <c r="AQ107" s="88">
        <f t="shared" si="20"/>
        <v>1</v>
      </c>
      <c r="AR107" s="93">
        <f t="shared" si="21"/>
        <v>94</v>
      </c>
      <c r="AS107" s="93" t="str">
        <f t="shared" si="22"/>
        <v>金币</v>
      </c>
      <c r="AT107" s="115">
        <f t="shared" si="23"/>
        <v>271</v>
      </c>
      <c r="AU107" s="94">
        <f>IF(AR107&gt;0,SUMIFS(AT$13:AT107,AQ$13:AQ107,"="&amp;AQ107),"[x]")</f>
        <v>8226</v>
      </c>
    </row>
    <row r="108" spans="34:47" ht="16.5" x14ac:dyDescent="0.2">
      <c r="AH108" s="88">
        <v>96</v>
      </c>
      <c r="AI108" s="88">
        <v>7</v>
      </c>
      <c r="AJ108" s="21">
        <f t="shared" si="24"/>
        <v>6.222222222222222E-2</v>
      </c>
      <c r="AK108" s="88"/>
      <c r="AL108" s="88">
        <f t="shared" si="25"/>
        <v>56052</v>
      </c>
      <c r="AN108" s="93">
        <v>96</v>
      </c>
      <c r="AO108" s="93">
        <f t="shared" si="18"/>
        <v>1</v>
      </c>
      <c r="AP108" s="93">
        <f t="shared" si="19"/>
        <v>1</v>
      </c>
      <c r="AQ108" s="88">
        <f t="shared" si="20"/>
        <v>1</v>
      </c>
      <c r="AR108" s="93">
        <f t="shared" si="21"/>
        <v>95</v>
      </c>
      <c r="AS108" s="93" t="str">
        <f t="shared" si="22"/>
        <v>金币</v>
      </c>
      <c r="AT108" s="115">
        <f t="shared" si="23"/>
        <v>281</v>
      </c>
      <c r="AU108" s="94">
        <f>IF(AR108&gt;0,SUMIFS(AT$13:AT108,AQ$13:AQ108,"="&amp;AQ108),"[x]")</f>
        <v>8507</v>
      </c>
    </row>
    <row r="109" spans="34:47" ht="16.5" x14ac:dyDescent="0.2">
      <c r="AH109" s="88">
        <v>97</v>
      </c>
      <c r="AI109" s="88">
        <v>7.25</v>
      </c>
      <c r="AJ109" s="21">
        <f t="shared" si="24"/>
        <v>6.4444444444444443E-2</v>
      </c>
      <c r="AK109" s="88"/>
      <c r="AL109" s="88">
        <f t="shared" si="25"/>
        <v>58054</v>
      </c>
      <c r="AN109" s="93">
        <v>97</v>
      </c>
      <c r="AO109" s="93">
        <f t="shared" si="18"/>
        <v>1</v>
      </c>
      <c r="AP109" s="93">
        <f t="shared" si="19"/>
        <v>1</v>
      </c>
      <c r="AQ109" s="88">
        <f t="shared" si="20"/>
        <v>1</v>
      </c>
      <c r="AR109" s="93">
        <f t="shared" si="21"/>
        <v>96</v>
      </c>
      <c r="AS109" s="93" t="str">
        <f t="shared" si="22"/>
        <v>金币</v>
      </c>
      <c r="AT109" s="115">
        <f t="shared" si="23"/>
        <v>291</v>
      </c>
      <c r="AU109" s="94">
        <f>IF(AR109&gt;0,SUMIFS(AT$13:AT109,AQ$13:AQ109,"="&amp;AQ109),"[x]")</f>
        <v>8798</v>
      </c>
    </row>
    <row r="110" spans="34:47" ht="16.5" x14ac:dyDescent="0.2">
      <c r="AH110" s="88">
        <v>98</v>
      </c>
      <c r="AI110" s="88">
        <v>7.5</v>
      </c>
      <c r="AJ110" s="21">
        <f t="shared" si="24"/>
        <v>6.6666666666666666E-2</v>
      </c>
      <c r="AK110" s="88"/>
      <c r="AL110" s="88">
        <f t="shared" si="25"/>
        <v>60056</v>
      </c>
      <c r="AN110" s="93">
        <v>98</v>
      </c>
      <c r="AO110" s="93">
        <f t="shared" si="18"/>
        <v>1</v>
      </c>
      <c r="AP110" s="93">
        <f t="shared" si="19"/>
        <v>1</v>
      </c>
      <c r="AQ110" s="88">
        <f t="shared" si="20"/>
        <v>1</v>
      </c>
      <c r="AR110" s="93">
        <f t="shared" si="21"/>
        <v>97</v>
      </c>
      <c r="AS110" s="93" t="str">
        <f t="shared" si="22"/>
        <v>金币</v>
      </c>
      <c r="AT110" s="115">
        <f t="shared" si="23"/>
        <v>302</v>
      </c>
      <c r="AU110" s="94">
        <f>IF(AR110&gt;0,SUMIFS(AT$13:AT110,AQ$13:AQ110,"="&amp;AQ110),"[x]")</f>
        <v>9100</v>
      </c>
    </row>
    <row r="111" spans="34:47" ht="16.5" x14ac:dyDescent="0.2">
      <c r="AH111" s="88">
        <v>99</v>
      </c>
      <c r="AI111" s="88">
        <v>7.75</v>
      </c>
      <c r="AJ111" s="21">
        <f t="shared" si="24"/>
        <v>6.8888888888888888E-2</v>
      </c>
      <c r="AK111" s="88"/>
      <c r="AL111" s="88">
        <f t="shared" si="25"/>
        <v>62058</v>
      </c>
      <c r="AN111" s="93">
        <v>99</v>
      </c>
      <c r="AO111" s="93">
        <f t="shared" si="18"/>
        <v>1</v>
      </c>
      <c r="AP111" s="93">
        <f t="shared" si="19"/>
        <v>1</v>
      </c>
      <c r="AQ111" s="88">
        <f t="shared" si="20"/>
        <v>1</v>
      </c>
      <c r="AR111" s="93">
        <f t="shared" si="21"/>
        <v>98</v>
      </c>
      <c r="AS111" s="93" t="str">
        <f t="shared" si="22"/>
        <v>金币</v>
      </c>
      <c r="AT111" s="115">
        <f t="shared" si="23"/>
        <v>312</v>
      </c>
      <c r="AU111" s="94">
        <f>IF(AR111&gt;0,SUMIFS(AT$13:AT111,AQ$13:AQ111,"="&amp;AQ111),"[x]")</f>
        <v>9412</v>
      </c>
    </row>
    <row r="112" spans="34:47" ht="16.5" x14ac:dyDescent="0.2">
      <c r="AH112" s="88">
        <v>100</v>
      </c>
      <c r="AI112" s="88">
        <v>8</v>
      </c>
      <c r="AJ112" s="21">
        <f t="shared" si="24"/>
        <v>7.1111111111111111E-2</v>
      </c>
      <c r="AK112" s="88"/>
      <c r="AL112" s="88">
        <f t="shared" si="25"/>
        <v>64060</v>
      </c>
      <c r="AN112" s="93">
        <v>100</v>
      </c>
      <c r="AO112" s="93">
        <f t="shared" si="18"/>
        <v>1</v>
      </c>
      <c r="AP112" s="93">
        <f t="shared" si="19"/>
        <v>1</v>
      </c>
      <c r="AQ112" s="88">
        <f t="shared" si="20"/>
        <v>1</v>
      </c>
      <c r="AR112" s="93">
        <f t="shared" si="21"/>
        <v>99</v>
      </c>
      <c r="AS112" s="93" t="str">
        <f t="shared" si="22"/>
        <v>金币</v>
      </c>
      <c r="AT112" s="115">
        <f t="shared" si="23"/>
        <v>323</v>
      </c>
      <c r="AU112" s="94">
        <f>IF(AR112&gt;0,SUMIFS(AT$13:AT112,AQ$13:AQ112,"="&amp;AQ112),"[x]")</f>
        <v>9735</v>
      </c>
    </row>
    <row r="113" spans="34:47" ht="16.5" x14ac:dyDescent="0.2">
      <c r="AH113" s="88">
        <v>101</v>
      </c>
      <c r="AI113" s="88">
        <v>3.25</v>
      </c>
      <c r="AJ113" s="21">
        <f>AI113/$AK$114</f>
        <v>2.8888888888888888E-2</v>
      </c>
      <c r="AK113" s="88">
        <f>AI7</f>
        <v>1257725</v>
      </c>
      <c r="AL113" s="88">
        <f>INT($AK$113*AJ113)</f>
        <v>36334</v>
      </c>
      <c r="AN113" s="93">
        <v>101</v>
      </c>
      <c r="AO113" s="93">
        <f t="shared" si="18"/>
        <v>1</v>
      </c>
      <c r="AP113" s="93">
        <f t="shared" si="19"/>
        <v>1</v>
      </c>
      <c r="AQ113" s="88">
        <f t="shared" si="20"/>
        <v>1</v>
      </c>
      <c r="AR113" s="93">
        <f t="shared" si="21"/>
        <v>100</v>
      </c>
      <c r="AS113" s="93" t="str">
        <f t="shared" si="22"/>
        <v>金币</v>
      </c>
      <c r="AT113" s="115">
        <f t="shared" si="23"/>
        <v>333</v>
      </c>
      <c r="AU113" s="94">
        <f>IF(AR113&gt;0,SUMIFS(AT$13:AT113,AQ$13:AQ113,"="&amp;AQ113),"[x]")</f>
        <v>10068</v>
      </c>
    </row>
    <row r="114" spans="34:47" ht="16.5" x14ac:dyDescent="0.2">
      <c r="AH114" s="88">
        <v>102</v>
      </c>
      <c r="AI114" s="88">
        <v>3.5</v>
      </c>
      <c r="AJ114" s="21">
        <f t="shared" ref="AJ114:AJ132" si="26">AI114/$AK$114</f>
        <v>3.111111111111111E-2</v>
      </c>
      <c r="AK114" s="88">
        <f>SUM(AI113:AI132)</f>
        <v>112.5</v>
      </c>
      <c r="AL114" s="88">
        <f t="shared" ref="AL114:AL132" si="27">INT($AK$113*AJ114)</f>
        <v>39129</v>
      </c>
      <c r="AN114" s="93">
        <v>102</v>
      </c>
      <c r="AO114" s="93">
        <f t="shared" si="18"/>
        <v>1</v>
      </c>
      <c r="AP114" s="93">
        <f t="shared" si="19"/>
        <v>1</v>
      </c>
      <c r="AQ114" s="88">
        <f t="shared" si="20"/>
        <v>1</v>
      </c>
      <c r="AR114" s="93">
        <f t="shared" si="21"/>
        <v>101</v>
      </c>
      <c r="AS114" s="93" t="str">
        <f t="shared" si="22"/>
        <v>金币</v>
      </c>
      <c r="AT114" s="115">
        <f t="shared" si="23"/>
        <v>189</v>
      </c>
      <c r="AU114" s="94">
        <f>IF(AR114&gt;0,SUMIFS(AT$13:AT114,AQ$13:AQ114,"="&amp;AQ114),"[x]")</f>
        <v>10257</v>
      </c>
    </row>
    <row r="115" spans="34:47" ht="16.5" x14ac:dyDescent="0.2">
      <c r="AH115" s="88">
        <v>103</v>
      </c>
      <c r="AI115" s="88">
        <v>3.75</v>
      </c>
      <c r="AJ115" s="21">
        <f t="shared" si="26"/>
        <v>3.3333333333333333E-2</v>
      </c>
      <c r="AK115" s="88"/>
      <c r="AL115" s="88">
        <f t="shared" si="27"/>
        <v>41924</v>
      </c>
      <c r="AN115" s="93">
        <v>103</v>
      </c>
      <c r="AO115" s="93">
        <f t="shared" si="18"/>
        <v>1</v>
      </c>
      <c r="AP115" s="93">
        <f t="shared" si="19"/>
        <v>1</v>
      </c>
      <c r="AQ115" s="88">
        <f t="shared" si="20"/>
        <v>1</v>
      </c>
      <c r="AR115" s="93">
        <f t="shared" si="21"/>
        <v>102</v>
      </c>
      <c r="AS115" s="93" t="str">
        <f t="shared" si="22"/>
        <v>金币</v>
      </c>
      <c r="AT115" s="115">
        <f t="shared" si="23"/>
        <v>203</v>
      </c>
      <c r="AU115" s="94">
        <f>IF(AR115&gt;0,SUMIFS(AT$13:AT115,AQ$13:AQ115,"="&amp;AQ115),"[x]")</f>
        <v>10460</v>
      </c>
    </row>
    <row r="116" spans="34:47" ht="16.5" x14ac:dyDescent="0.2">
      <c r="AH116" s="88">
        <v>104</v>
      </c>
      <c r="AI116" s="88">
        <v>4</v>
      </c>
      <c r="AJ116" s="21">
        <f t="shared" si="26"/>
        <v>3.5555555555555556E-2</v>
      </c>
      <c r="AK116" s="88"/>
      <c r="AL116" s="88">
        <f t="shared" si="27"/>
        <v>44719</v>
      </c>
      <c r="AN116" s="93">
        <v>104</v>
      </c>
      <c r="AO116" s="93">
        <f t="shared" si="18"/>
        <v>1</v>
      </c>
      <c r="AP116" s="93">
        <f t="shared" si="19"/>
        <v>1</v>
      </c>
      <c r="AQ116" s="88">
        <f t="shared" si="20"/>
        <v>1</v>
      </c>
      <c r="AR116" s="93">
        <f t="shared" si="21"/>
        <v>103</v>
      </c>
      <c r="AS116" s="93" t="str">
        <f t="shared" si="22"/>
        <v>金币</v>
      </c>
      <c r="AT116" s="115">
        <f t="shared" si="23"/>
        <v>218</v>
      </c>
      <c r="AU116" s="94">
        <f>IF(AR116&gt;0,SUMIFS(AT$13:AT116,AQ$13:AQ116,"="&amp;AQ116),"[x]")</f>
        <v>10678</v>
      </c>
    </row>
    <row r="117" spans="34:47" ht="16.5" x14ac:dyDescent="0.2">
      <c r="AH117" s="88">
        <v>105</v>
      </c>
      <c r="AI117" s="88">
        <v>4.25</v>
      </c>
      <c r="AJ117" s="21">
        <f t="shared" si="26"/>
        <v>3.7777777777777778E-2</v>
      </c>
      <c r="AK117" s="88"/>
      <c r="AL117" s="88">
        <f t="shared" si="27"/>
        <v>47514</v>
      </c>
      <c r="AN117" s="93">
        <v>105</v>
      </c>
      <c r="AO117" s="93">
        <f t="shared" si="18"/>
        <v>1</v>
      </c>
      <c r="AP117" s="93">
        <f t="shared" si="19"/>
        <v>1</v>
      </c>
      <c r="AQ117" s="88">
        <f t="shared" si="20"/>
        <v>1</v>
      </c>
      <c r="AR117" s="93">
        <f t="shared" si="21"/>
        <v>104</v>
      </c>
      <c r="AS117" s="93" t="str">
        <f t="shared" si="22"/>
        <v>金币</v>
      </c>
      <c r="AT117" s="115">
        <f t="shared" si="23"/>
        <v>232</v>
      </c>
      <c r="AU117" s="94">
        <f>IF(AR117&gt;0,SUMIFS(AT$13:AT117,AQ$13:AQ117,"="&amp;AQ117),"[x]")</f>
        <v>10910</v>
      </c>
    </row>
    <row r="118" spans="34:47" ht="16.5" x14ac:dyDescent="0.2">
      <c r="AH118" s="88">
        <v>106</v>
      </c>
      <c r="AI118" s="88">
        <v>4.5</v>
      </c>
      <c r="AJ118" s="21">
        <f t="shared" si="26"/>
        <v>0.04</v>
      </c>
      <c r="AK118" s="88"/>
      <c r="AL118" s="88">
        <f t="shared" si="27"/>
        <v>50309</v>
      </c>
      <c r="AN118" s="93">
        <v>106</v>
      </c>
      <c r="AO118" s="93">
        <f t="shared" si="18"/>
        <v>1</v>
      </c>
      <c r="AP118" s="93">
        <f t="shared" si="19"/>
        <v>1</v>
      </c>
      <c r="AQ118" s="88">
        <f t="shared" si="20"/>
        <v>1</v>
      </c>
      <c r="AR118" s="93">
        <f t="shared" si="21"/>
        <v>105</v>
      </c>
      <c r="AS118" s="93" t="str">
        <f t="shared" si="22"/>
        <v>金币</v>
      </c>
      <c r="AT118" s="115">
        <f t="shared" si="23"/>
        <v>247</v>
      </c>
      <c r="AU118" s="94">
        <f>IF(AR118&gt;0,SUMIFS(AT$13:AT118,AQ$13:AQ118,"="&amp;AQ118),"[x]")</f>
        <v>11157</v>
      </c>
    </row>
    <row r="119" spans="34:47" ht="16.5" x14ac:dyDescent="0.2">
      <c r="AH119" s="88">
        <v>107</v>
      </c>
      <c r="AI119" s="88">
        <v>4.75</v>
      </c>
      <c r="AJ119" s="21">
        <f t="shared" si="26"/>
        <v>4.2222222222222223E-2</v>
      </c>
      <c r="AK119" s="88"/>
      <c r="AL119" s="88">
        <f t="shared" si="27"/>
        <v>53103</v>
      </c>
      <c r="AN119" s="93">
        <v>107</v>
      </c>
      <c r="AO119" s="93">
        <f t="shared" si="18"/>
        <v>1</v>
      </c>
      <c r="AP119" s="93">
        <f t="shared" si="19"/>
        <v>1</v>
      </c>
      <c r="AQ119" s="88">
        <f t="shared" si="20"/>
        <v>1</v>
      </c>
      <c r="AR119" s="93">
        <f t="shared" si="21"/>
        <v>106</v>
      </c>
      <c r="AS119" s="93" t="str">
        <f t="shared" si="22"/>
        <v>金币</v>
      </c>
      <c r="AT119" s="115">
        <f t="shared" si="23"/>
        <v>262</v>
      </c>
      <c r="AU119" s="94">
        <f>IF(AR119&gt;0,SUMIFS(AT$13:AT119,AQ$13:AQ119,"="&amp;AQ119),"[x]")</f>
        <v>11419</v>
      </c>
    </row>
    <row r="120" spans="34:47" ht="16.5" x14ac:dyDescent="0.2">
      <c r="AH120" s="88">
        <v>108</v>
      </c>
      <c r="AI120" s="88">
        <v>5</v>
      </c>
      <c r="AJ120" s="21">
        <f t="shared" si="26"/>
        <v>4.4444444444444446E-2</v>
      </c>
      <c r="AK120" s="88"/>
      <c r="AL120" s="88">
        <f t="shared" si="27"/>
        <v>55898</v>
      </c>
      <c r="AN120" s="93">
        <v>108</v>
      </c>
      <c r="AO120" s="93">
        <f t="shared" si="18"/>
        <v>1</v>
      </c>
      <c r="AP120" s="93">
        <f t="shared" si="19"/>
        <v>1</v>
      </c>
      <c r="AQ120" s="88">
        <f t="shared" si="20"/>
        <v>1</v>
      </c>
      <c r="AR120" s="93">
        <f t="shared" si="21"/>
        <v>107</v>
      </c>
      <c r="AS120" s="93" t="str">
        <f t="shared" si="22"/>
        <v>金币</v>
      </c>
      <c r="AT120" s="115">
        <f t="shared" si="23"/>
        <v>276</v>
      </c>
      <c r="AU120" s="94">
        <f>IF(AR120&gt;0,SUMIFS(AT$13:AT120,AQ$13:AQ120,"="&amp;AQ120),"[x]")</f>
        <v>11695</v>
      </c>
    </row>
    <row r="121" spans="34:47" ht="16.5" x14ac:dyDescent="0.2">
      <c r="AH121" s="88">
        <v>109</v>
      </c>
      <c r="AI121" s="88">
        <v>5.25</v>
      </c>
      <c r="AJ121" s="21">
        <f t="shared" si="26"/>
        <v>4.6666666666666669E-2</v>
      </c>
      <c r="AK121" s="88"/>
      <c r="AL121" s="88">
        <f t="shared" si="27"/>
        <v>58693</v>
      </c>
      <c r="AN121" s="93">
        <v>109</v>
      </c>
      <c r="AO121" s="93">
        <f t="shared" si="18"/>
        <v>1</v>
      </c>
      <c r="AP121" s="93">
        <f t="shared" si="19"/>
        <v>1</v>
      </c>
      <c r="AQ121" s="88">
        <f t="shared" si="20"/>
        <v>1</v>
      </c>
      <c r="AR121" s="93">
        <f t="shared" si="21"/>
        <v>108</v>
      </c>
      <c r="AS121" s="93" t="str">
        <f t="shared" si="22"/>
        <v>金币</v>
      </c>
      <c r="AT121" s="115">
        <f t="shared" si="23"/>
        <v>291</v>
      </c>
      <c r="AU121" s="94">
        <f>IF(AR121&gt;0,SUMIFS(AT$13:AT121,AQ$13:AQ121,"="&amp;AQ121),"[x]")</f>
        <v>11986</v>
      </c>
    </row>
    <row r="122" spans="34:47" ht="16.5" x14ac:dyDescent="0.2">
      <c r="AH122" s="88">
        <v>110</v>
      </c>
      <c r="AI122" s="88">
        <v>5.5</v>
      </c>
      <c r="AJ122" s="21">
        <f t="shared" si="26"/>
        <v>4.8888888888888891E-2</v>
      </c>
      <c r="AK122" s="88"/>
      <c r="AL122" s="88">
        <f t="shared" si="27"/>
        <v>61488</v>
      </c>
      <c r="AN122" s="93">
        <v>110</v>
      </c>
      <c r="AO122" s="93">
        <f t="shared" si="18"/>
        <v>1</v>
      </c>
      <c r="AP122" s="93">
        <f t="shared" si="19"/>
        <v>1</v>
      </c>
      <c r="AQ122" s="88">
        <f t="shared" si="20"/>
        <v>1</v>
      </c>
      <c r="AR122" s="93">
        <f t="shared" si="21"/>
        <v>109</v>
      </c>
      <c r="AS122" s="93" t="str">
        <f t="shared" si="22"/>
        <v>金币</v>
      </c>
      <c r="AT122" s="115">
        <f t="shared" si="23"/>
        <v>305</v>
      </c>
      <c r="AU122" s="94">
        <f>IF(AR122&gt;0,SUMIFS(AT$13:AT122,AQ$13:AQ122,"="&amp;AQ122),"[x]")</f>
        <v>12291</v>
      </c>
    </row>
    <row r="123" spans="34:47" ht="16.5" x14ac:dyDescent="0.2">
      <c r="AH123" s="88">
        <v>111</v>
      </c>
      <c r="AI123" s="88">
        <v>5.75</v>
      </c>
      <c r="AJ123" s="21">
        <f t="shared" si="26"/>
        <v>5.1111111111111114E-2</v>
      </c>
      <c r="AK123" s="88"/>
      <c r="AL123" s="88">
        <f t="shared" si="27"/>
        <v>64283</v>
      </c>
      <c r="AN123" s="93">
        <v>111</v>
      </c>
      <c r="AO123" s="93">
        <f t="shared" si="18"/>
        <v>1</v>
      </c>
      <c r="AP123" s="93">
        <f t="shared" si="19"/>
        <v>1</v>
      </c>
      <c r="AQ123" s="88">
        <f t="shared" si="20"/>
        <v>1</v>
      </c>
      <c r="AR123" s="93">
        <f t="shared" si="21"/>
        <v>110</v>
      </c>
      <c r="AS123" s="93" t="str">
        <f t="shared" si="22"/>
        <v>金币</v>
      </c>
      <c r="AT123" s="115">
        <f t="shared" si="23"/>
        <v>320</v>
      </c>
      <c r="AU123" s="94">
        <f>IF(AR123&gt;0,SUMIFS(AT$13:AT123,AQ$13:AQ123,"="&amp;AQ123),"[x]")</f>
        <v>12611</v>
      </c>
    </row>
    <row r="124" spans="34:47" ht="16.5" x14ac:dyDescent="0.2">
      <c r="AH124" s="88">
        <v>112</v>
      </c>
      <c r="AI124" s="88">
        <v>6</v>
      </c>
      <c r="AJ124" s="21">
        <f t="shared" si="26"/>
        <v>5.3333333333333337E-2</v>
      </c>
      <c r="AK124" s="88"/>
      <c r="AL124" s="88">
        <f t="shared" si="27"/>
        <v>67078</v>
      </c>
      <c r="AN124" s="93">
        <v>112</v>
      </c>
      <c r="AO124" s="93">
        <f t="shared" si="18"/>
        <v>1</v>
      </c>
      <c r="AP124" s="93">
        <f t="shared" si="19"/>
        <v>1</v>
      </c>
      <c r="AQ124" s="88">
        <f t="shared" si="20"/>
        <v>1</v>
      </c>
      <c r="AR124" s="93">
        <f t="shared" si="21"/>
        <v>111</v>
      </c>
      <c r="AS124" s="93" t="str">
        <f t="shared" si="22"/>
        <v>金币</v>
      </c>
      <c r="AT124" s="115">
        <f t="shared" si="23"/>
        <v>334</v>
      </c>
      <c r="AU124" s="94">
        <f>IF(AR124&gt;0,SUMIFS(AT$13:AT124,AQ$13:AQ124,"="&amp;AQ124),"[x]")</f>
        <v>12945</v>
      </c>
    </row>
    <row r="125" spans="34:47" ht="16.5" x14ac:dyDescent="0.2">
      <c r="AH125" s="88">
        <v>113</v>
      </c>
      <c r="AI125" s="88">
        <v>6.25</v>
      </c>
      <c r="AJ125" s="21">
        <f t="shared" si="26"/>
        <v>5.5555555555555552E-2</v>
      </c>
      <c r="AK125" s="88"/>
      <c r="AL125" s="88">
        <f t="shared" si="27"/>
        <v>69873</v>
      </c>
      <c r="AN125" s="93">
        <v>113</v>
      </c>
      <c r="AO125" s="93">
        <f t="shared" si="18"/>
        <v>1</v>
      </c>
      <c r="AP125" s="93">
        <f t="shared" si="19"/>
        <v>1</v>
      </c>
      <c r="AQ125" s="88">
        <f t="shared" si="20"/>
        <v>1</v>
      </c>
      <c r="AR125" s="93">
        <f t="shared" si="21"/>
        <v>112</v>
      </c>
      <c r="AS125" s="93" t="str">
        <f t="shared" si="22"/>
        <v>金币</v>
      </c>
      <c r="AT125" s="115">
        <f t="shared" si="23"/>
        <v>349</v>
      </c>
      <c r="AU125" s="94">
        <f>IF(AR125&gt;0,SUMIFS(AT$13:AT125,AQ$13:AQ125,"="&amp;AQ125),"[x]")</f>
        <v>13294</v>
      </c>
    </row>
    <row r="126" spans="34:47" ht="16.5" x14ac:dyDescent="0.2">
      <c r="AH126" s="88">
        <v>114</v>
      </c>
      <c r="AI126" s="88">
        <v>6.5</v>
      </c>
      <c r="AJ126" s="21">
        <f t="shared" si="26"/>
        <v>5.7777777777777775E-2</v>
      </c>
      <c r="AK126" s="88"/>
      <c r="AL126" s="88">
        <f t="shared" si="27"/>
        <v>72668</v>
      </c>
      <c r="AN126" s="93">
        <v>114</v>
      </c>
      <c r="AO126" s="93">
        <f t="shared" si="18"/>
        <v>1</v>
      </c>
      <c r="AP126" s="93">
        <f t="shared" si="19"/>
        <v>1</v>
      </c>
      <c r="AQ126" s="88">
        <f t="shared" si="20"/>
        <v>1</v>
      </c>
      <c r="AR126" s="93">
        <f t="shared" si="21"/>
        <v>113</v>
      </c>
      <c r="AS126" s="93" t="str">
        <f t="shared" si="22"/>
        <v>金币</v>
      </c>
      <c r="AT126" s="115">
        <f t="shared" si="23"/>
        <v>363</v>
      </c>
      <c r="AU126" s="94">
        <f>IF(AR126&gt;0,SUMIFS(AT$13:AT126,AQ$13:AQ126,"="&amp;AQ126),"[x]")</f>
        <v>13657</v>
      </c>
    </row>
    <row r="127" spans="34:47" ht="16.5" x14ac:dyDescent="0.2">
      <c r="AH127" s="88">
        <v>115</v>
      </c>
      <c r="AI127" s="88">
        <v>6.75</v>
      </c>
      <c r="AJ127" s="21">
        <f t="shared" si="26"/>
        <v>0.06</v>
      </c>
      <c r="AK127" s="88"/>
      <c r="AL127" s="88">
        <f t="shared" si="27"/>
        <v>75463</v>
      </c>
      <c r="AN127" s="93">
        <v>115</v>
      </c>
      <c r="AO127" s="93">
        <f t="shared" si="18"/>
        <v>1</v>
      </c>
      <c r="AP127" s="93">
        <f t="shared" si="19"/>
        <v>1</v>
      </c>
      <c r="AQ127" s="88">
        <f t="shared" si="20"/>
        <v>1</v>
      </c>
      <c r="AR127" s="93">
        <f t="shared" si="21"/>
        <v>114</v>
      </c>
      <c r="AS127" s="93" t="str">
        <f t="shared" si="22"/>
        <v>金币</v>
      </c>
      <c r="AT127" s="115">
        <f t="shared" si="23"/>
        <v>378</v>
      </c>
      <c r="AU127" s="94">
        <f>IF(AR127&gt;0,SUMIFS(AT$13:AT127,AQ$13:AQ127,"="&amp;AQ127),"[x]")</f>
        <v>14035</v>
      </c>
    </row>
    <row r="128" spans="34:47" ht="16.5" x14ac:dyDescent="0.2">
      <c r="AH128" s="88">
        <v>116</v>
      </c>
      <c r="AI128" s="88">
        <v>7</v>
      </c>
      <c r="AJ128" s="21">
        <f t="shared" si="26"/>
        <v>6.222222222222222E-2</v>
      </c>
      <c r="AK128" s="88"/>
      <c r="AL128" s="88">
        <f t="shared" si="27"/>
        <v>78258</v>
      </c>
      <c r="AN128" s="93">
        <v>116</v>
      </c>
      <c r="AO128" s="93">
        <f t="shared" si="18"/>
        <v>1</v>
      </c>
      <c r="AP128" s="93">
        <f t="shared" si="19"/>
        <v>1</v>
      </c>
      <c r="AQ128" s="88">
        <f t="shared" si="20"/>
        <v>1</v>
      </c>
      <c r="AR128" s="93">
        <f t="shared" si="21"/>
        <v>115</v>
      </c>
      <c r="AS128" s="93" t="str">
        <f t="shared" si="22"/>
        <v>金币</v>
      </c>
      <c r="AT128" s="115">
        <f t="shared" si="23"/>
        <v>393</v>
      </c>
      <c r="AU128" s="94">
        <f>IF(AR128&gt;0,SUMIFS(AT$13:AT128,AQ$13:AQ128,"="&amp;AQ128),"[x]")</f>
        <v>14428</v>
      </c>
    </row>
    <row r="129" spans="34:47" ht="16.5" x14ac:dyDescent="0.2">
      <c r="AH129" s="88">
        <v>117</v>
      </c>
      <c r="AI129" s="88">
        <v>7.25</v>
      </c>
      <c r="AJ129" s="21">
        <f t="shared" si="26"/>
        <v>6.4444444444444443E-2</v>
      </c>
      <c r="AK129" s="88"/>
      <c r="AL129" s="88">
        <f t="shared" si="27"/>
        <v>81053</v>
      </c>
      <c r="AN129" s="93">
        <v>117</v>
      </c>
      <c r="AO129" s="93">
        <f t="shared" si="18"/>
        <v>1</v>
      </c>
      <c r="AP129" s="93">
        <f t="shared" si="19"/>
        <v>1</v>
      </c>
      <c r="AQ129" s="88">
        <f t="shared" si="20"/>
        <v>1</v>
      </c>
      <c r="AR129" s="93">
        <f t="shared" si="21"/>
        <v>116</v>
      </c>
      <c r="AS129" s="93" t="str">
        <f t="shared" si="22"/>
        <v>金币</v>
      </c>
      <c r="AT129" s="115">
        <f t="shared" si="23"/>
        <v>407</v>
      </c>
      <c r="AU129" s="94">
        <f>IF(AR129&gt;0,SUMIFS(AT$13:AT129,AQ$13:AQ129,"="&amp;AQ129),"[x]")</f>
        <v>14835</v>
      </c>
    </row>
    <row r="130" spans="34:47" ht="16.5" x14ac:dyDescent="0.2">
      <c r="AH130" s="88">
        <v>118</v>
      </c>
      <c r="AI130" s="88">
        <v>7.5</v>
      </c>
      <c r="AJ130" s="21">
        <f t="shared" si="26"/>
        <v>6.6666666666666666E-2</v>
      </c>
      <c r="AK130" s="88"/>
      <c r="AL130" s="88">
        <f t="shared" si="27"/>
        <v>83848</v>
      </c>
      <c r="AN130" s="93">
        <v>118</v>
      </c>
      <c r="AO130" s="93">
        <f t="shared" si="18"/>
        <v>1</v>
      </c>
      <c r="AP130" s="93">
        <f t="shared" si="19"/>
        <v>1</v>
      </c>
      <c r="AQ130" s="88">
        <f t="shared" si="20"/>
        <v>1</v>
      </c>
      <c r="AR130" s="93">
        <f t="shared" si="21"/>
        <v>117</v>
      </c>
      <c r="AS130" s="93" t="str">
        <f t="shared" si="22"/>
        <v>金币</v>
      </c>
      <c r="AT130" s="115">
        <f t="shared" si="23"/>
        <v>422</v>
      </c>
      <c r="AU130" s="94">
        <f>IF(AR130&gt;0,SUMIFS(AT$13:AT130,AQ$13:AQ130,"="&amp;AQ130),"[x]")</f>
        <v>15257</v>
      </c>
    </row>
    <row r="131" spans="34:47" ht="16.5" x14ac:dyDescent="0.2">
      <c r="AH131" s="88">
        <v>119</v>
      </c>
      <c r="AI131" s="88">
        <v>7.75</v>
      </c>
      <c r="AJ131" s="21">
        <f t="shared" si="26"/>
        <v>6.8888888888888888E-2</v>
      </c>
      <c r="AK131" s="88"/>
      <c r="AL131" s="88">
        <f t="shared" si="27"/>
        <v>86643</v>
      </c>
      <c r="AN131" s="93">
        <v>119</v>
      </c>
      <c r="AO131" s="93">
        <f t="shared" si="18"/>
        <v>1</v>
      </c>
      <c r="AP131" s="93">
        <f t="shared" si="19"/>
        <v>1</v>
      </c>
      <c r="AQ131" s="88">
        <f t="shared" si="20"/>
        <v>1</v>
      </c>
      <c r="AR131" s="93">
        <f t="shared" si="21"/>
        <v>118</v>
      </c>
      <c r="AS131" s="93" t="str">
        <f t="shared" si="22"/>
        <v>金币</v>
      </c>
      <c r="AT131" s="115">
        <f t="shared" si="23"/>
        <v>436</v>
      </c>
      <c r="AU131" s="94">
        <f>IF(AR131&gt;0,SUMIFS(AT$13:AT131,AQ$13:AQ131,"="&amp;AQ131),"[x]")</f>
        <v>15693</v>
      </c>
    </row>
    <row r="132" spans="34:47" ht="16.5" x14ac:dyDescent="0.2">
      <c r="AH132" s="88">
        <v>120</v>
      </c>
      <c r="AI132" s="88">
        <v>8</v>
      </c>
      <c r="AJ132" s="21">
        <f t="shared" si="26"/>
        <v>7.1111111111111111E-2</v>
      </c>
      <c r="AK132" s="88"/>
      <c r="AL132" s="88">
        <f t="shared" si="27"/>
        <v>89438</v>
      </c>
      <c r="AN132" s="93">
        <v>120</v>
      </c>
      <c r="AO132" s="93">
        <f t="shared" si="18"/>
        <v>1</v>
      </c>
      <c r="AP132" s="93">
        <f t="shared" si="19"/>
        <v>1</v>
      </c>
      <c r="AQ132" s="88">
        <f t="shared" si="20"/>
        <v>1</v>
      </c>
      <c r="AR132" s="93">
        <f t="shared" si="21"/>
        <v>119</v>
      </c>
      <c r="AS132" s="93" t="str">
        <f t="shared" si="22"/>
        <v>金币</v>
      </c>
      <c r="AT132" s="115">
        <f t="shared" si="23"/>
        <v>451</v>
      </c>
      <c r="AU132" s="94">
        <f>IF(AR132&gt;0,SUMIFS(AT$13:AT132,AQ$13:AQ132,"="&amp;AQ132),"[x]")</f>
        <v>16144</v>
      </c>
    </row>
    <row r="133" spans="34:47" ht="16.5" x14ac:dyDescent="0.2">
      <c r="AH133" s="88">
        <v>121</v>
      </c>
      <c r="AI133" s="88">
        <v>4.75</v>
      </c>
      <c r="AJ133" s="21">
        <f>AI133/$AK$134</f>
        <v>1.8905472636815919E-2</v>
      </c>
      <c r="AK133" s="88">
        <f>AI8</f>
        <v>1998325</v>
      </c>
      <c r="AL133" s="88">
        <f>INT($AK$133*AJ133)</f>
        <v>37779</v>
      </c>
      <c r="AN133" s="93">
        <v>121</v>
      </c>
      <c r="AO133" s="93">
        <f t="shared" si="18"/>
        <v>1</v>
      </c>
      <c r="AP133" s="93">
        <f t="shared" si="19"/>
        <v>1</v>
      </c>
      <c r="AQ133" s="88">
        <f t="shared" si="20"/>
        <v>1</v>
      </c>
      <c r="AR133" s="93">
        <f t="shared" si="21"/>
        <v>120</v>
      </c>
      <c r="AS133" s="93" t="str">
        <f t="shared" si="22"/>
        <v>金币</v>
      </c>
      <c r="AT133" s="115">
        <f t="shared" si="23"/>
        <v>465</v>
      </c>
      <c r="AU133" s="94">
        <f>IF(AR133&gt;0,SUMIFS(AT$13:AT133,AQ$13:AQ133,"="&amp;AQ133),"[x]")</f>
        <v>16609</v>
      </c>
    </row>
    <row r="134" spans="34:47" ht="16.5" x14ac:dyDescent="0.2">
      <c r="AH134" s="88">
        <v>122</v>
      </c>
      <c r="AI134" s="88">
        <v>5</v>
      </c>
      <c r="AJ134" s="21">
        <f t="shared" ref="AJ134:AJ162" si="28">AI134/$AK$134</f>
        <v>1.9900497512437811E-2</v>
      </c>
      <c r="AK134" s="88">
        <f>SUM(AI133:AI162)</f>
        <v>251.25</v>
      </c>
      <c r="AL134" s="88">
        <f t="shared" ref="AL134:AL162" si="29">INT($AK$133*AJ134)</f>
        <v>39767</v>
      </c>
      <c r="AN134" s="93">
        <v>122</v>
      </c>
      <c r="AO134" s="93">
        <f t="shared" si="18"/>
        <v>1</v>
      </c>
      <c r="AP134" s="93">
        <f t="shared" si="19"/>
        <v>1</v>
      </c>
      <c r="AQ134" s="88">
        <f t="shared" si="20"/>
        <v>1</v>
      </c>
      <c r="AR134" s="93">
        <f t="shared" si="21"/>
        <v>121</v>
      </c>
      <c r="AS134" s="93" t="str">
        <f t="shared" si="22"/>
        <v>金币</v>
      </c>
      <c r="AT134" s="115">
        <f t="shared" si="23"/>
        <v>196</v>
      </c>
      <c r="AU134" s="94">
        <f>IF(AR134&gt;0,SUMIFS(AT$13:AT134,AQ$13:AQ134,"="&amp;AQ134),"[x]")</f>
        <v>16805</v>
      </c>
    </row>
    <row r="135" spans="34:47" ht="16.5" x14ac:dyDescent="0.2">
      <c r="AH135" s="88">
        <v>123</v>
      </c>
      <c r="AI135" s="88">
        <v>5.25</v>
      </c>
      <c r="AJ135" s="21">
        <f t="shared" si="28"/>
        <v>2.0895522388059702E-2</v>
      </c>
      <c r="AK135" s="88"/>
      <c r="AL135" s="88">
        <f t="shared" si="29"/>
        <v>41756</v>
      </c>
      <c r="AN135" s="93">
        <v>123</v>
      </c>
      <c r="AO135" s="93">
        <f t="shared" si="18"/>
        <v>1</v>
      </c>
      <c r="AP135" s="93">
        <f t="shared" si="19"/>
        <v>1</v>
      </c>
      <c r="AQ135" s="88">
        <f t="shared" si="20"/>
        <v>1</v>
      </c>
      <c r="AR135" s="93">
        <f t="shared" si="21"/>
        <v>122</v>
      </c>
      <c r="AS135" s="93" t="str">
        <f t="shared" si="22"/>
        <v>金币</v>
      </c>
      <c r="AT135" s="115">
        <f t="shared" si="23"/>
        <v>207</v>
      </c>
      <c r="AU135" s="94">
        <f>IF(AR135&gt;0,SUMIFS(AT$13:AT135,AQ$13:AQ135,"="&amp;AQ135),"[x]")</f>
        <v>17012</v>
      </c>
    </row>
    <row r="136" spans="34:47" ht="16.5" x14ac:dyDescent="0.2">
      <c r="AH136" s="88">
        <v>124</v>
      </c>
      <c r="AI136" s="88">
        <v>5.5</v>
      </c>
      <c r="AJ136" s="21">
        <f t="shared" si="28"/>
        <v>2.1890547263681594E-2</v>
      </c>
      <c r="AK136" s="88"/>
      <c r="AL136" s="88">
        <f t="shared" si="29"/>
        <v>43744</v>
      </c>
      <c r="AN136" s="93">
        <v>124</v>
      </c>
      <c r="AO136" s="93">
        <f t="shared" si="18"/>
        <v>1</v>
      </c>
      <c r="AP136" s="93">
        <f t="shared" si="19"/>
        <v>1</v>
      </c>
      <c r="AQ136" s="88">
        <f t="shared" si="20"/>
        <v>1</v>
      </c>
      <c r="AR136" s="93">
        <f t="shared" si="21"/>
        <v>123</v>
      </c>
      <c r="AS136" s="93" t="str">
        <f t="shared" si="22"/>
        <v>金币</v>
      </c>
      <c r="AT136" s="115">
        <f t="shared" si="23"/>
        <v>217</v>
      </c>
      <c r="AU136" s="94">
        <f>IF(AR136&gt;0,SUMIFS(AT$13:AT136,AQ$13:AQ136,"="&amp;AQ136),"[x]")</f>
        <v>17229</v>
      </c>
    </row>
    <row r="137" spans="34:47" ht="16.5" x14ac:dyDescent="0.2">
      <c r="AH137" s="88">
        <v>125</v>
      </c>
      <c r="AI137" s="88">
        <v>5.75</v>
      </c>
      <c r="AJ137" s="21">
        <f t="shared" si="28"/>
        <v>2.2885572139303482E-2</v>
      </c>
      <c r="AK137" s="88"/>
      <c r="AL137" s="88">
        <f t="shared" si="29"/>
        <v>45732</v>
      </c>
      <c r="AN137" s="93">
        <v>125</v>
      </c>
      <c r="AO137" s="93">
        <f t="shared" si="18"/>
        <v>1</v>
      </c>
      <c r="AP137" s="93">
        <f t="shared" si="19"/>
        <v>1</v>
      </c>
      <c r="AQ137" s="88">
        <f t="shared" si="20"/>
        <v>1</v>
      </c>
      <c r="AR137" s="93">
        <f t="shared" si="21"/>
        <v>124</v>
      </c>
      <c r="AS137" s="93" t="str">
        <f t="shared" si="22"/>
        <v>金币</v>
      </c>
      <c r="AT137" s="115">
        <f t="shared" si="23"/>
        <v>227</v>
      </c>
      <c r="AU137" s="94">
        <f>IF(AR137&gt;0,SUMIFS(AT$13:AT137,AQ$13:AQ137,"="&amp;AQ137),"[x]")</f>
        <v>17456</v>
      </c>
    </row>
    <row r="138" spans="34:47" ht="16.5" x14ac:dyDescent="0.2">
      <c r="AH138" s="88">
        <v>126</v>
      </c>
      <c r="AI138" s="88">
        <v>6</v>
      </c>
      <c r="AJ138" s="21">
        <f t="shared" si="28"/>
        <v>2.3880597014925373E-2</v>
      </c>
      <c r="AK138" s="88"/>
      <c r="AL138" s="88">
        <f t="shared" si="29"/>
        <v>47721</v>
      </c>
      <c r="AN138" s="93">
        <v>126</v>
      </c>
      <c r="AO138" s="93">
        <f t="shared" si="18"/>
        <v>1</v>
      </c>
      <c r="AP138" s="93">
        <f t="shared" si="19"/>
        <v>1</v>
      </c>
      <c r="AQ138" s="88">
        <f t="shared" si="20"/>
        <v>1</v>
      </c>
      <c r="AR138" s="93">
        <f t="shared" si="21"/>
        <v>125</v>
      </c>
      <c r="AS138" s="93" t="str">
        <f t="shared" si="22"/>
        <v>金币</v>
      </c>
      <c r="AT138" s="115">
        <f t="shared" si="23"/>
        <v>238</v>
      </c>
      <c r="AU138" s="94">
        <f>IF(AR138&gt;0,SUMIFS(AT$13:AT138,AQ$13:AQ138,"="&amp;AQ138),"[x]")</f>
        <v>17694</v>
      </c>
    </row>
    <row r="139" spans="34:47" ht="16.5" x14ac:dyDescent="0.2">
      <c r="AH139" s="88">
        <v>127</v>
      </c>
      <c r="AI139" s="88">
        <v>6.25</v>
      </c>
      <c r="AJ139" s="21">
        <f t="shared" si="28"/>
        <v>2.4875621890547265E-2</v>
      </c>
      <c r="AK139" s="88"/>
      <c r="AL139" s="88">
        <f t="shared" si="29"/>
        <v>49709</v>
      </c>
      <c r="AN139" s="93">
        <v>127</v>
      </c>
      <c r="AO139" s="93">
        <f t="shared" si="18"/>
        <v>1</v>
      </c>
      <c r="AP139" s="93">
        <f t="shared" si="19"/>
        <v>1</v>
      </c>
      <c r="AQ139" s="88">
        <f t="shared" si="20"/>
        <v>1</v>
      </c>
      <c r="AR139" s="93">
        <f t="shared" si="21"/>
        <v>126</v>
      </c>
      <c r="AS139" s="93" t="str">
        <f t="shared" si="22"/>
        <v>金币</v>
      </c>
      <c r="AT139" s="115">
        <f t="shared" si="23"/>
        <v>248</v>
      </c>
      <c r="AU139" s="94">
        <f>IF(AR139&gt;0,SUMIFS(AT$13:AT139,AQ$13:AQ139,"="&amp;AQ139),"[x]")</f>
        <v>17942</v>
      </c>
    </row>
    <row r="140" spans="34:47" ht="16.5" x14ac:dyDescent="0.2">
      <c r="AH140" s="88">
        <v>128</v>
      </c>
      <c r="AI140" s="88">
        <v>6.5</v>
      </c>
      <c r="AJ140" s="21">
        <f t="shared" si="28"/>
        <v>2.5870646766169153E-2</v>
      </c>
      <c r="AK140" s="88"/>
      <c r="AL140" s="88">
        <f t="shared" si="29"/>
        <v>51697</v>
      </c>
      <c r="AN140" s="93">
        <v>128</v>
      </c>
      <c r="AO140" s="93">
        <f t="shared" si="18"/>
        <v>1</v>
      </c>
      <c r="AP140" s="93">
        <f t="shared" si="19"/>
        <v>1</v>
      </c>
      <c r="AQ140" s="88">
        <f t="shared" si="20"/>
        <v>1</v>
      </c>
      <c r="AR140" s="93">
        <f t="shared" si="21"/>
        <v>127</v>
      </c>
      <c r="AS140" s="93" t="str">
        <f t="shared" si="22"/>
        <v>金币</v>
      </c>
      <c r="AT140" s="115">
        <f t="shared" si="23"/>
        <v>258</v>
      </c>
      <c r="AU140" s="94">
        <f>IF(AR140&gt;0,SUMIFS(AT$13:AT140,AQ$13:AQ140,"="&amp;AQ140),"[x]")</f>
        <v>18200</v>
      </c>
    </row>
    <row r="141" spans="34:47" ht="16.5" x14ac:dyDescent="0.2">
      <c r="AH141" s="88">
        <v>129</v>
      </c>
      <c r="AI141" s="88">
        <v>6.75</v>
      </c>
      <c r="AJ141" s="21">
        <f t="shared" si="28"/>
        <v>2.6865671641791045E-2</v>
      </c>
      <c r="AK141" s="88"/>
      <c r="AL141" s="88">
        <f t="shared" si="29"/>
        <v>53686</v>
      </c>
      <c r="AN141" s="93">
        <v>129</v>
      </c>
      <c r="AO141" s="93">
        <f t="shared" si="18"/>
        <v>1</v>
      </c>
      <c r="AP141" s="93">
        <f t="shared" si="19"/>
        <v>1</v>
      </c>
      <c r="AQ141" s="88">
        <f t="shared" si="20"/>
        <v>1</v>
      </c>
      <c r="AR141" s="93">
        <f t="shared" si="21"/>
        <v>128</v>
      </c>
      <c r="AS141" s="93" t="str">
        <f t="shared" si="22"/>
        <v>金币</v>
      </c>
      <c r="AT141" s="115">
        <f t="shared" si="23"/>
        <v>269</v>
      </c>
      <c r="AU141" s="94">
        <f>IF(AR141&gt;0,SUMIFS(AT$13:AT141,AQ$13:AQ141,"="&amp;AQ141),"[x]")</f>
        <v>18469</v>
      </c>
    </row>
    <row r="142" spans="34:47" ht="16.5" x14ac:dyDescent="0.2">
      <c r="AH142" s="88">
        <v>130</v>
      </c>
      <c r="AI142" s="88">
        <v>7</v>
      </c>
      <c r="AJ142" s="21">
        <f t="shared" si="28"/>
        <v>2.7860696517412936E-2</v>
      </c>
      <c r="AK142" s="88"/>
      <c r="AL142" s="88">
        <f t="shared" si="29"/>
        <v>55674</v>
      </c>
      <c r="AN142" s="93">
        <v>130</v>
      </c>
      <c r="AO142" s="93">
        <f t="shared" ref="AO142:AO205" si="30">INT((AN142-1)/604)+1</f>
        <v>1</v>
      </c>
      <c r="AP142" s="93">
        <f t="shared" ref="AP142:AP205" si="31">INT(MOD(INT((AN142-1)/151),4))+1</f>
        <v>1</v>
      </c>
      <c r="AQ142" s="88">
        <f t="shared" ref="AQ142:AQ205" si="32">(AO142-1)*4+AP142</f>
        <v>1</v>
      </c>
      <c r="AR142" s="93">
        <f t="shared" ref="AR142:AR205" si="33">MOD(AN142-1,151)</f>
        <v>129</v>
      </c>
      <c r="AS142" s="93" t="str">
        <f t="shared" ref="AS142:AS205" si="34">IF(AR142&gt;0,"金币","[x]")</f>
        <v>金币</v>
      </c>
      <c r="AT142" s="115">
        <f t="shared" si="23"/>
        <v>279</v>
      </c>
      <c r="AU142" s="94">
        <f>IF(AR142&gt;0,SUMIFS(AT$13:AT142,AQ$13:AQ142,"="&amp;AQ142),"[x]")</f>
        <v>18748</v>
      </c>
    </row>
    <row r="143" spans="34:47" ht="16.5" x14ac:dyDescent="0.2">
      <c r="AH143" s="88">
        <v>131</v>
      </c>
      <c r="AI143" s="88">
        <v>7.25</v>
      </c>
      <c r="AJ143" s="21">
        <f t="shared" si="28"/>
        <v>2.8855721393034824E-2</v>
      </c>
      <c r="AK143" s="88"/>
      <c r="AL143" s="88">
        <f t="shared" si="29"/>
        <v>57663</v>
      </c>
      <c r="AN143" s="93">
        <v>131</v>
      </c>
      <c r="AO143" s="93">
        <f t="shared" si="30"/>
        <v>1</v>
      </c>
      <c r="AP143" s="93">
        <f t="shared" si="31"/>
        <v>1</v>
      </c>
      <c r="AQ143" s="88">
        <f t="shared" si="32"/>
        <v>1</v>
      </c>
      <c r="AR143" s="93">
        <f t="shared" si="33"/>
        <v>130</v>
      </c>
      <c r="AS143" s="93" t="str">
        <f t="shared" si="34"/>
        <v>金币</v>
      </c>
      <c r="AT143" s="115">
        <f t="shared" ref="AT143:AT206" si="35">IF(AR143&gt;0,INT(INDEX($AL$13:$AL$162,AR143)/48*INDEX($AL$4:$AL$9,AO143)*INDEX($AO$4:$AO$7,AP143)),"[x]")</f>
        <v>289</v>
      </c>
      <c r="AU143" s="94">
        <f>IF(AR143&gt;0,SUMIFS(AT$13:AT143,AQ$13:AQ143,"="&amp;AQ143),"[x]")</f>
        <v>19037</v>
      </c>
    </row>
    <row r="144" spans="34:47" ht="16.5" x14ac:dyDescent="0.2">
      <c r="AH144" s="88">
        <v>132</v>
      </c>
      <c r="AI144" s="88">
        <v>7.5</v>
      </c>
      <c r="AJ144" s="21">
        <f t="shared" si="28"/>
        <v>2.9850746268656716E-2</v>
      </c>
      <c r="AK144" s="88"/>
      <c r="AL144" s="88">
        <f t="shared" si="29"/>
        <v>59651</v>
      </c>
      <c r="AN144" s="93">
        <v>132</v>
      </c>
      <c r="AO144" s="93">
        <f t="shared" si="30"/>
        <v>1</v>
      </c>
      <c r="AP144" s="93">
        <f t="shared" si="31"/>
        <v>1</v>
      </c>
      <c r="AQ144" s="88">
        <f t="shared" si="32"/>
        <v>1</v>
      </c>
      <c r="AR144" s="93">
        <f t="shared" si="33"/>
        <v>131</v>
      </c>
      <c r="AS144" s="93" t="str">
        <f t="shared" si="34"/>
        <v>金币</v>
      </c>
      <c r="AT144" s="115">
        <f t="shared" si="35"/>
        <v>300</v>
      </c>
      <c r="AU144" s="94">
        <f>IF(AR144&gt;0,SUMIFS(AT$13:AT144,AQ$13:AQ144,"="&amp;AQ144),"[x]")</f>
        <v>19337</v>
      </c>
    </row>
    <row r="145" spans="34:47" ht="16.5" x14ac:dyDescent="0.2">
      <c r="AH145" s="88">
        <v>133</v>
      </c>
      <c r="AI145" s="88">
        <v>7.75</v>
      </c>
      <c r="AJ145" s="21">
        <f t="shared" si="28"/>
        <v>3.0845771144278607E-2</v>
      </c>
      <c r="AK145" s="88"/>
      <c r="AL145" s="88">
        <f t="shared" si="29"/>
        <v>61639</v>
      </c>
      <c r="AN145" s="93">
        <v>133</v>
      </c>
      <c r="AO145" s="93">
        <f t="shared" si="30"/>
        <v>1</v>
      </c>
      <c r="AP145" s="93">
        <f t="shared" si="31"/>
        <v>1</v>
      </c>
      <c r="AQ145" s="88">
        <f t="shared" si="32"/>
        <v>1</v>
      </c>
      <c r="AR145" s="93">
        <f t="shared" si="33"/>
        <v>132</v>
      </c>
      <c r="AS145" s="93" t="str">
        <f t="shared" si="34"/>
        <v>金币</v>
      </c>
      <c r="AT145" s="115">
        <f t="shared" si="35"/>
        <v>310</v>
      </c>
      <c r="AU145" s="94">
        <f>IF(AR145&gt;0,SUMIFS(AT$13:AT145,AQ$13:AQ145,"="&amp;AQ145),"[x]")</f>
        <v>19647</v>
      </c>
    </row>
    <row r="146" spans="34:47" ht="16.5" x14ac:dyDescent="0.2">
      <c r="AH146" s="88">
        <v>134</v>
      </c>
      <c r="AI146" s="88">
        <v>8</v>
      </c>
      <c r="AJ146" s="21">
        <f t="shared" si="28"/>
        <v>3.1840796019900496E-2</v>
      </c>
      <c r="AK146" s="88"/>
      <c r="AL146" s="88">
        <f t="shared" si="29"/>
        <v>63628</v>
      </c>
      <c r="AN146" s="93">
        <v>134</v>
      </c>
      <c r="AO146" s="93">
        <f t="shared" si="30"/>
        <v>1</v>
      </c>
      <c r="AP146" s="93">
        <f t="shared" si="31"/>
        <v>1</v>
      </c>
      <c r="AQ146" s="88">
        <f t="shared" si="32"/>
        <v>1</v>
      </c>
      <c r="AR146" s="93">
        <f t="shared" si="33"/>
        <v>133</v>
      </c>
      <c r="AS146" s="93" t="str">
        <f t="shared" si="34"/>
        <v>金币</v>
      </c>
      <c r="AT146" s="115">
        <f t="shared" si="35"/>
        <v>321</v>
      </c>
      <c r="AU146" s="94">
        <f>IF(AR146&gt;0,SUMIFS(AT$13:AT146,AQ$13:AQ146,"="&amp;AQ146),"[x]")</f>
        <v>19968</v>
      </c>
    </row>
    <row r="147" spans="34:47" ht="16.5" x14ac:dyDescent="0.2">
      <c r="AH147" s="88">
        <v>135</v>
      </c>
      <c r="AI147" s="88">
        <v>8.25</v>
      </c>
      <c r="AJ147" s="21">
        <f t="shared" si="28"/>
        <v>3.2835820895522387E-2</v>
      </c>
      <c r="AK147" s="88"/>
      <c r="AL147" s="88">
        <f t="shared" si="29"/>
        <v>65616</v>
      </c>
      <c r="AN147" s="93">
        <v>135</v>
      </c>
      <c r="AO147" s="93">
        <f t="shared" si="30"/>
        <v>1</v>
      </c>
      <c r="AP147" s="93">
        <f t="shared" si="31"/>
        <v>1</v>
      </c>
      <c r="AQ147" s="88">
        <f t="shared" si="32"/>
        <v>1</v>
      </c>
      <c r="AR147" s="93">
        <f t="shared" si="33"/>
        <v>134</v>
      </c>
      <c r="AS147" s="93" t="str">
        <f t="shared" si="34"/>
        <v>金币</v>
      </c>
      <c r="AT147" s="115">
        <f t="shared" si="35"/>
        <v>331</v>
      </c>
      <c r="AU147" s="94">
        <f>IF(AR147&gt;0,SUMIFS(AT$13:AT147,AQ$13:AQ147,"="&amp;AQ147),"[x]")</f>
        <v>20299</v>
      </c>
    </row>
    <row r="148" spans="34:47" ht="16.5" x14ac:dyDescent="0.2">
      <c r="AH148" s="88">
        <v>136</v>
      </c>
      <c r="AI148" s="88">
        <v>8.5</v>
      </c>
      <c r="AJ148" s="21">
        <f t="shared" si="28"/>
        <v>3.3830845771144279E-2</v>
      </c>
      <c r="AK148" s="88"/>
      <c r="AL148" s="88">
        <f t="shared" si="29"/>
        <v>67605</v>
      </c>
      <c r="AN148" s="93">
        <v>136</v>
      </c>
      <c r="AO148" s="93">
        <f t="shared" si="30"/>
        <v>1</v>
      </c>
      <c r="AP148" s="93">
        <f t="shared" si="31"/>
        <v>1</v>
      </c>
      <c r="AQ148" s="88">
        <f t="shared" si="32"/>
        <v>1</v>
      </c>
      <c r="AR148" s="93">
        <f t="shared" si="33"/>
        <v>135</v>
      </c>
      <c r="AS148" s="93" t="str">
        <f t="shared" si="34"/>
        <v>金币</v>
      </c>
      <c r="AT148" s="115">
        <f t="shared" si="35"/>
        <v>341</v>
      </c>
      <c r="AU148" s="94">
        <f>IF(AR148&gt;0,SUMIFS(AT$13:AT148,AQ$13:AQ148,"="&amp;AQ148),"[x]")</f>
        <v>20640</v>
      </c>
    </row>
    <row r="149" spans="34:47" ht="16.5" x14ac:dyDescent="0.2">
      <c r="AH149" s="88">
        <v>137</v>
      </c>
      <c r="AI149" s="88">
        <v>8.75</v>
      </c>
      <c r="AJ149" s="21">
        <f t="shared" si="28"/>
        <v>3.482587064676617E-2</v>
      </c>
      <c r="AK149" s="88"/>
      <c r="AL149" s="88">
        <f t="shared" si="29"/>
        <v>69593</v>
      </c>
      <c r="AN149" s="93">
        <v>137</v>
      </c>
      <c r="AO149" s="93">
        <f t="shared" si="30"/>
        <v>1</v>
      </c>
      <c r="AP149" s="93">
        <f t="shared" si="31"/>
        <v>1</v>
      </c>
      <c r="AQ149" s="88">
        <f t="shared" si="32"/>
        <v>1</v>
      </c>
      <c r="AR149" s="93">
        <f t="shared" si="33"/>
        <v>136</v>
      </c>
      <c r="AS149" s="93" t="str">
        <f t="shared" si="34"/>
        <v>金币</v>
      </c>
      <c r="AT149" s="115">
        <f t="shared" si="35"/>
        <v>352</v>
      </c>
      <c r="AU149" s="94">
        <f>IF(AR149&gt;0,SUMIFS(AT$13:AT149,AQ$13:AQ149,"="&amp;AQ149),"[x]")</f>
        <v>20992</v>
      </c>
    </row>
    <row r="150" spans="34:47" ht="16.5" x14ac:dyDescent="0.2">
      <c r="AH150" s="88">
        <v>138</v>
      </c>
      <c r="AI150" s="88">
        <v>9</v>
      </c>
      <c r="AJ150" s="21">
        <f t="shared" si="28"/>
        <v>3.5820895522388062E-2</v>
      </c>
      <c r="AK150" s="88"/>
      <c r="AL150" s="88">
        <f t="shared" si="29"/>
        <v>71581</v>
      </c>
      <c r="AN150" s="93">
        <v>138</v>
      </c>
      <c r="AO150" s="93">
        <f t="shared" si="30"/>
        <v>1</v>
      </c>
      <c r="AP150" s="93">
        <f t="shared" si="31"/>
        <v>1</v>
      </c>
      <c r="AQ150" s="88">
        <f t="shared" si="32"/>
        <v>1</v>
      </c>
      <c r="AR150" s="93">
        <f t="shared" si="33"/>
        <v>137</v>
      </c>
      <c r="AS150" s="93" t="str">
        <f t="shared" si="34"/>
        <v>金币</v>
      </c>
      <c r="AT150" s="115">
        <f t="shared" si="35"/>
        <v>362</v>
      </c>
      <c r="AU150" s="94">
        <f>IF(AR150&gt;0,SUMIFS(AT$13:AT150,AQ$13:AQ150,"="&amp;AQ150),"[x]")</f>
        <v>21354</v>
      </c>
    </row>
    <row r="151" spans="34:47" ht="16.5" x14ac:dyDescent="0.2">
      <c r="AH151" s="88">
        <v>139</v>
      </c>
      <c r="AI151" s="88">
        <v>9.25</v>
      </c>
      <c r="AJ151" s="21">
        <f t="shared" si="28"/>
        <v>3.6815920398009953E-2</v>
      </c>
      <c r="AK151" s="88"/>
      <c r="AL151" s="88">
        <f t="shared" si="29"/>
        <v>73570</v>
      </c>
      <c r="AN151" s="93">
        <v>139</v>
      </c>
      <c r="AO151" s="93">
        <f t="shared" si="30"/>
        <v>1</v>
      </c>
      <c r="AP151" s="93">
        <f t="shared" si="31"/>
        <v>1</v>
      </c>
      <c r="AQ151" s="88">
        <f t="shared" si="32"/>
        <v>1</v>
      </c>
      <c r="AR151" s="93">
        <f t="shared" si="33"/>
        <v>138</v>
      </c>
      <c r="AS151" s="93" t="str">
        <f t="shared" si="34"/>
        <v>金币</v>
      </c>
      <c r="AT151" s="115">
        <f t="shared" si="35"/>
        <v>372</v>
      </c>
      <c r="AU151" s="94">
        <f>IF(AR151&gt;0,SUMIFS(AT$13:AT151,AQ$13:AQ151,"="&amp;AQ151),"[x]")</f>
        <v>21726</v>
      </c>
    </row>
    <row r="152" spans="34:47" ht="16.5" x14ac:dyDescent="0.2">
      <c r="AH152" s="88">
        <v>140</v>
      </c>
      <c r="AI152" s="88">
        <v>9.5</v>
      </c>
      <c r="AJ152" s="21">
        <f t="shared" si="28"/>
        <v>3.7810945273631838E-2</v>
      </c>
      <c r="AK152" s="88"/>
      <c r="AL152" s="88">
        <f t="shared" si="29"/>
        <v>75558</v>
      </c>
      <c r="AN152" s="93">
        <v>140</v>
      </c>
      <c r="AO152" s="93">
        <f t="shared" si="30"/>
        <v>1</v>
      </c>
      <c r="AP152" s="93">
        <f t="shared" si="31"/>
        <v>1</v>
      </c>
      <c r="AQ152" s="88">
        <f t="shared" si="32"/>
        <v>1</v>
      </c>
      <c r="AR152" s="93">
        <f t="shared" si="33"/>
        <v>139</v>
      </c>
      <c r="AS152" s="93" t="str">
        <f t="shared" si="34"/>
        <v>金币</v>
      </c>
      <c r="AT152" s="115">
        <f t="shared" si="35"/>
        <v>383</v>
      </c>
      <c r="AU152" s="94">
        <f>IF(AR152&gt;0,SUMIFS(AT$13:AT152,AQ$13:AQ152,"="&amp;AQ152),"[x]")</f>
        <v>22109</v>
      </c>
    </row>
    <row r="153" spans="34:47" ht="16.5" x14ac:dyDescent="0.2">
      <c r="AH153" s="88">
        <v>141</v>
      </c>
      <c r="AI153" s="88">
        <v>9.75</v>
      </c>
      <c r="AJ153" s="21">
        <f t="shared" si="28"/>
        <v>3.880597014925373E-2</v>
      </c>
      <c r="AK153" s="88"/>
      <c r="AL153" s="88">
        <f t="shared" si="29"/>
        <v>77546</v>
      </c>
      <c r="AN153" s="93">
        <v>141</v>
      </c>
      <c r="AO153" s="93">
        <f t="shared" si="30"/>
        <v>1</v>
      </c>
      <c r="AP153" s="93">
        <f t="shared" si="31"/>
        <v>1</v>
      </c>
      <c r="AQ153" s="88">
        <f t="shared" si="32"/>
        <v>1</v>
      </c>
      <c r="AR153" s="93">
        <f t="shared" si="33"/>
        <v>140</v>
      </c>
      <c r="AS153" s="93" t="str">
        <f t="shared" si="34"/>
        <v>金币</v>
      </c>
      <c r="AT153" s="115">
        <f t="shared" si="35"/>
        <v>393</v>
      </c>
      <c r="AU153" s="94">
        <f>IF(AR153&gt;0,SUMIFS(AT$13:AT153,AQ$13:AQ153,"="&amp;AQ153),"[x]")</f>
        <v>22502</v>
      </c>
    </row>
    <row r="154" spans="34:47" ht="16.5" x14ac:dyDescent="0.2">
      <c r="AH154" s="88">
        <v>142</v>
      </c>
      <c r="AI154" s="88">
        <v>10</v>
      </c>
      <c r="AJ154" s="21">
        <f t="shared" si="28"/>
        <v>3.9800995024875621E-2</v>
      </c>
      <c r="AK154" s="88"/>
      <c r="AL154" s="88">
        <f t="shared" si="29"/>
        <v>79535</v>
      </c>
      <c r="AN154" s="93">
        <v>142</v>
      </c>
      <c r="AO154" s="93">
        <f t="shared" si="30"/>
        <v>1</v>
      </c>
      <c r="AP154" s="93">
        <f t="shared" si="31"/>
        <v>1</v>
      </c>
      <c r="AQ154" s="88">
        <f t="shared" si="32"/>
        <v>1</v>
      </c>
      <c r="AR154" s="93">
        <f t="shared" si="33"/>
        <v>141</v>
      </c>
      <c r="AS154" s="93" t="str">
        <f t="shared" si="34"/>
        <v>金币</v>
      </c>
      <c r="AT154" s="115">
        <f t="shared" si="35"/>
        <v>403</v>
      </c>
      <c r="AU154" s="94">
        <f>IF(AR154&gt;0,SUMIFS(AT$13:AT154,AQ$13:AQ154,"="&amp;AQ154),"[x]")</f>
        <v>22905</v>
      </c>
    </row>
    <row r="155" spans="34:47" ht="16.5" x14ac:dyDescent="0.2">
      <c r="AH155" s="88">
        <v>143</v>
      </c>
      <c r="AI155" s="88">
        <v>10.25</v>
      </c>
      <c r="AJ155" s="21">
        <f t="shared" si="28"/>
        <v>4.0796019900497513E-2</v>
      </c>
      <c r="AK155" s="88"/>
      <c r="AL155" s="88">
        <f t="shared" si="29"/>
        <v>81523</v>
      </c>
      <c r="AN155" s="93">
        <v>143</v>
      </c>
      <c r="AO155" s="93">
        <f t="shared" si="30"/>
        <v>1</v>
      </c>
      <c r="AP155" s="93">
        <f t="shared" si="31"/>
        <v>1</v>
      </c>
      <c r="AQ155" s="88">
        <f t="shared" si="32"/>
        <v>1</v>
      </c>
      <c r="AR155" s="93">
        <f t="shared" si="33"/>
        <v>142</v>
      </c>
      <c r="AS155" s="93" t="str">
        <f t="shared" si="34"/>
        <v>金币</v>
      </c>
      <c r="AT155" s="115">
        <f t="shared" si="35"/>
        <v>414</v>
      </c>
      <c r="AU155" s="94">
        <f>IF(AR155&gt;0,SUMIFS(AT$13:AT155,AQ$13:AQ155,"="&amp;AQ155),"[x]")</f>
        <v>23319</v>
      </c>
    </row>
    <row r="156" spans="34:47" ht="16.5" x14ac:dyDescent="0.2">
      <c r="AH156" s="88">
        <v>144</v>
      </c>
      <c r="AI156" s="88">
        <v>10.5</v>
      </c>
      <c r="AJ156" s="21">
        <f t="shared" si="28"/>
        <v>4.1791044776119404E-2</v>
      </c>
      <c r="AK156" s="88"/>
      <c r="AL156" s="88">
        <f t="shared" si="29"/>
        <v>83512</v>
      </c>
      <c r="AN156" s="93">
        <v>144</v>
      </c>
      <c r="AO156" s="93">
        <f t="shared" si="30"/>
        <v>1</v>
      </c>
      <c r="AP156" s="93">
        <f t="shared" si="31"/>
        <v>1</v>
      </c>
      <c r="AQ156" s="88">
        <f t="shared" si="32"/>
        <v>1</v>
      </c>
      <c r="AR156" s="93">
        <f t="shared" si="33"/>
        <v>143</v>
      </c>
      <c r="AS156" s="93" t="str">
        <f t="shared" si="34"/>
        <v>金币</v>
      </c>
      <c r="AT156" s="115">
        <f t="shared" si="35"/>
        <v>424</v>
      </c>
      <c r="AU156" s="94">
        <f>IF(AR156&gt;0,SUMIFS(AT$13:AT156,AQ$13:AQ156,"="&amp;AQ156),"[x]")</f>
        <v>23743</v>
      </c>
    </row>
    <row r="157" spans="34:47" ht="16.5" x14ac:dyDescent="0.2">
      <c r="AH157" s="88">
        <v>145</v>
      </c>
      <c r="AI157" s="88">
        <v>10.75</v>
      </c>
      <c r="AJ157" s="21">
        <f t="shared" si="28"/>
        <v>4.2786069651741296E-2</v>
      </c>
      <c r="AK157" s="88"/>
      <c r="AL157" s="88">
        <f t="shared" si="29"/>
        <v>85500</v>
      </c>
      <c r="AN157" s="93">
        <v>145</v>
      </c>
      <c r="AO157" s="93">
        <f t="shared" si="30"/>
        <v>1</v>
      </c>
      <c r="AP157" s="93">
        <f t="shared" si="31"/>
        <v>1</v>
      </c>
      <c r="AQ157" s="88">
        <f t="shared" si="32"/>
        <v>1</v>
      </c>
      <c r="AR157" s="93">
        <f t="shared" si="33"/>
        <v>144</v>
      </c>
      <c r="AS157" s="93" t="str">
        <f t="shared" si="34"/>
        <v>金币</v>
      </c>
      <c r="AT157" s="115">
        <f t="shared" si="35"/>
        <v>434</v>
      </c>
      <c r="AU157" s="94">
        <f>IF(AR157&gt;0,SUMIFS(AT$13:AT157,AQ$13:AQ157,"="&amp;AQ157),"[x]")</f>
        <v>24177</v>
      </c>
    </row>
    <row r="158" spans="34:47" ht="16.5" x14ac:dyDescent="0.2">
      <c r="AH158" s="88">
        <v>146</v>
      </c>
      <c r="AI158" s="88">
        <v>11</v>
      </c>
      <c r="AJ158" s="21">
        <f t="shared" si="28"/>
        <v>4.3781094527363187E-2</v>
      </c>
      <c r="AK158" s="88"/>
      <c r="AL158" s="88">
        <f t="shared" si="29"/>
        <v>87488</v>
      </c>
      <c r="AN158" s="93">
        <v>146</v>
      </c>
      <c r="AO158" s="93">
        <f t="shared" si="30"/>
        <v>1</v>
      </c>
      <c r="AP158" s="93">
        <f t="shared" si="31"/>
        <v>1</v>
      </c>
      <c r="AQ158" s="88">
        <f t="shared" si="32"/>
        <v>1</v>
      </c>
      <c r="AR158" s="93">
        <f t="shared" si="33"/>
        <v>145</v>
      </c>
      <c r="AS158" s="93" t="str">
        <f t="shared" si="34"/>
        <v>金币</v>
      </c>
      <c r="AT158" s="115">
        <f t="shared" si="35"/>
        <v>445</v>
      </c>
      <c r="AU158" s="94">
        <f>IF(AR158&gt;0,SUMIFS(AT$13:AT158,AQ$13:AQ158,"="&amp;AQ158),"[x]")</f>
        <v>24622</v>
      </c>
    </row>
    <row r="159" spans="34:47" ht="16.5" x14ac:dyDescent="0.2">
      <c r="AH159" s="88">
        <v>147</v>
      </c>
      <c r="AI159" s="88">
        <v>11.25</v>
      </c>
      <c r="AJ159" s="21">
        <f t="shared" si="28"/>
        <v>4.4776119402985072E-2</v>
      </c>
      <c r="AK159" s="88"/>
      <c r="AL159" s="88">
        <f t="shared" si="29"/>
        <v>89477</v>
      </c>
      <c r="AN159" s="93">
        <v>147</v>
      </c>
      <c r="AO159" s="93">
        <f t="shared" si="30"/>
        <v>1</v>
      </c>
      <c r="AP159" s="93">
        <f t="shared" si="31"/>
        <v>1</v>
      </c>
      <c r="AQ159" s="88">
        <f t="shared" si="32"/>
        <v>1</v>
      </c>
      <c r="AR159" s="93">
        <f t="shared" si="33"/>
        <v>146</v>
      </c>
      <c r="AS159" s="93" t="str">
        <f t="shared" si="34"/>
        <v>金币</v>
      </c>
      <c r="AT159" s="115">
        <f t="shared" si="35"/>
        <v>455</v>
      </c>
      <c r="AU159" s="94">
        <f>IF(AR159&gt;0,SUMIFS(AT$13:AT159,AQ$13:AQ159,"="&amp;AQ159),"[x]")</f>
        <v>25077</v>
      </c>
    </row>
    <row r="160" spans="34:47" ht="16.5" x14ac:dyDescent="0.2">
      <c r="AH160" s="88">
        <v>148</v>
      </c>
      <c r="AI160" s="88">
        <v>11.5</v>
      </c>
      <c r="AJ160" s="21">
        <f t="shared" si="28"/>
        <v>4.5771144278606964E-2</v>
      </c>
      <c r="AK160" s="88"/>
      <c r="AL160" s="88">
        <f t="shared" si="29"/>
        <v>91465</v>
      </c>
      <c r="AN160" s="93">
        <v>148</v>
      </c>
      <c r="AO160" s="93">
        <f t="shared" si="30"/>
        <v>1</v>
      </c>
      <c r="AP160" s="93">
        <f t="shared" si="31"/>
        <v>1</v>
      </c>
      <c r="AQ160" s="88">
        <f t="shared" si="32"/>
        <v>1</v>
      </c>
      <c r="AR160" s="93">
        <f t="shared" si="33"/>
        <v>147</v>
      </c>
      <c r="AS160" s="93" t="str">
        <f t="shared" si="34"/>
        <v>金币</v>
      </c>
      <c r="AT160" s="115">
        <f t="shared" si="35"/>
        <v>466</v>
      </c>
      <c r="AU160" s="94">
        <f>IF(AR160&gt;0,SUMIFS(AT$13:AT160,AQ$13:AQ160,"="&amp;AQ160),"[x]")</f>
        <v>25543</v>
      </c>
    </row>
    <row r="161" spans="34:47" ht="16.5" x14ac:dyDescent="0.2">
      <c r="AH161" s="88">
        <v>149</v>
      </c>
      <c r="AI161" s="88">
        <v>11.75</v>
      </c>
      <c r="AJ161" s="21">
        <f t="shared" si="28"/>
        <v>4.6766169154228855E-2</v>
      </c>
      <c r="AK161" s="88"/>
      <c r="AL161" s="88">
        <f t="shared" si="29"/>
        <v>93454</v>
      </c>
      <c r="AN161" s="93">
        <v>149</v>
      </c>
      <c r="AO161" s="93">
        <f t="shared" si="30"/>
        <v>1</v>
      </c>
      <c r="AP161" s="93">
        <f t="shared" si="31"/>
        <v>1</v>
      </c>
      <c r="AQ161" s="88">
        <f t="shared" si="32"/>
        <v>1</v>
      </c>
      <c r="AR161" s="93">
        <f t="shared" si="33"/>
        <v>148</v>
      </c>
      <c r="AS161" s="93" t="str">
        <f t="shared" si="34"/>
        <v>金币</v>
      </c>
      <c r="AT161" s="115">
        <f t="shared" si="35"/>
        <v>476</v>
      </c>
      <c r="AU161" s="94">
        <f>IF(AR161&gt;0,SUMIFS(AT$13:AT161,AQ$13:AQ161,"="&amp;AQ161),"[x]")</f>
        <v>26019</v>
      </c>
    </row>
    <row r="162" spans="34:47" ht="16.5" x14ac:dyDescent="0.2">
      <c r="AH162" s="88">
        <v>150</v>
      </c>
      <c r="AI162" s="88">
        <v>12</v>
      </c>
      <c r="AJ162" s="21">
        <f t="shared" si="28"/>
        <v>4.7761194029850747E-2</v>
      </c>
      <c r="AK162" s="88"/>
      <c r="AL162" s="88">
        <f t="shared" si="29"/>
        <v>95442</v>
      </c>
      <c r="AN162" s="93">
        <v>150</v>
      </c>
      <c r="AO162" s="93">
        <f t="shared" si="30"/>
        <v>1</v>
      </c>
      <c r="AP162" s="93">
        <f t="shared" si="31"/>
        <v>1</v>
      </c>
      <c r="AQ162" s="88">
        <f t="shared" si="32"/>
        <v>1</v>
      </c>
      <c r="AR162" s="93">
        <f t="shared" si="33"/>
        <v>149</v>
      </c>
      <c r="AS162" s="93" t="str">
        <f t="shared" si="34"/>
        <v>金币</v>
      </c>
      <c r="AT162" s="115">
        <f t="shared" si="35"/>
        <v>486</v>
      </c>
      <c r="AU162" s="94">
        <f>IF(AR162&gt;0,SUMIFS(AT$13:AT162,AQ$13:AQ162,"="&amp;AQ162),"[x]")</f>
        <v>26505</v>
      </c>
    </row>
    <row r="163" spans="34:47" ht="16.5" x14ac:dyDescent="0.2">
      <c r="AN163" s="93">
        <v>151</v>
      </c>
      <c r="AO163" s="93">
        <f t="shared" si="30"/>
        <v>1</v>
      </c>
      <c r="AP163" s="93">
        <f t="shared" si="31"/>
        <v>1</v>
      </c>
      <c r="AQ163" s="88">
        <f t="shared" si="32"/>
        <v>1</v>
      </c>
      <c r="AR163" s="93">
        <f t="shared" si="33"/>
        <v>150</v>
      </c>
      <c r="AS163" s="93" t="str">
        <f t="shared" si="34"/>
        <v>金币</v>
      </c>
      <c r="AT163" s="115">
        <f t="shared" si="35"/>
        <v>497</v>
      </c>
      <c r="AU163" s="94">
        <f>IF(AR163&gt;0,SUMIFS(AT$13:AT163,AQ$13:AQ163,"="&amp;AQ163),"[x]")</f>
        <v>27002</v>
      </c>
    </row>
    <row r="164" spans="34:47" ht="16.5" x14ac:dyDescent="0.2">
      <c r="AN164" s="93">
        <v>152</v>
      </c>
      <c r="AO164" s="93">
        <f t="shared" si="30"/>
        <v>1</v>
      </c>
      <c r="AP164" s="93">
        <f t="shared" si="31"/>
        <v>2</v>
      </c>
      <c r="AQ164" s="88">
        <f t="shared" si="32"/>
        <v>2</v>
      </c>
      <c r="AR164" s="93">
        <f t="shared" si="33"/>
        <v>0</v>
      </c>
      <c r="AS164" s="93" t="str">
        <f t="shared" si="34"/>
        <v>[x]</v>
      </c>
      <c r="AT164" s="115" t="str">
        <f t="shared" si="35"/>
        <v>[x]</v>
      </c>
      <c r="AU164" s="94" t="str">
        <f>IF(AR164&gt;0,SUMIFS(AT$13:AT164,AQ$13:AQ164,"="&amp;AQ164),"[x]")</f>
        <v>[x]</v>
      </c>
    </row>
    <row r="165" spans="34:47" ht="16.5" x14ac:dyDescent="0.2">
      <c r="AN165" s="93">
        <v>153</v>
      </c>
      <c r="AO165" s="93">
        <f t="shared" si="30"/>
        <v>1</v>
      </c>
      <c r="AP165" s="93">
        <f t="shared" si="31"/>
        <v>2</v>
      </c>
      <c r="AQ165" s="88">
        <f t="shared" si="32"/>
        <v>2</v>
      </c>
      <c r="AR165" s="93">
        <f t="shared" si="33"/>
        <v>1</v>
      </c>
      <c r="AS165" s="93" t="str">
        <f t="shared" si="34"/>
        <v>金币</v>
      </c>
      <c r="AT165" s="115">
        <f t="shared" si="35"/>
        <v>1</v>
      </c>
      <c r="AU165" s="94">
        <f>IF(AR165&gt;0,SUMIFS(AT$13:AT165,AQ$13:AQ165,"="&amp;AQ165),"[x]")</f>
        <v>1</v>
      </c>
    </row>
    <row r="166" spans="34:47" ht="16.5" x14ac:dyDescent="0.2">
      <c r="AN166" s="93">
        <v>154</v>
      </c>
      <c r="AO166" s="93">
        <f t="shared" si="30"/>
        <v>1</v>
      </c>
      <c r="AP166" s="93">
        <f t="shared" si="31"/>
        <v>2</v>
      </c>
      <c r="AQ166" s="88">
        <f t="shared" si="32"/>
        <v>2</v>
      </c>
      <c r="AR166" s="93">
        <f t="shared" si="33"/>
        <v>2</v>
      </c>
      <c r="AS166" s="93" t="str">
        <f t="shared" si="34"/>
        <v>金币</v>
      </c>
      <c r="AT166" s="115">
        <f t="shared" si="35"/>
        <v>2</v>
      </c>
      <c r="AU166" s="94">
        <f>IF(AR166&gt;0,SUMIFS(AT$13:AT166,AQ$13:AQ166,"="&amp;AQ166),"[x]")</f>
        <v>3</v>
      </c>
    </row>
    <row r="167" spans="34:47" ht="16.5" x14ac:dyDescent="0.2">
      <c r="AN167" s="93">
        <v>155</v>
      </c>
      <c r="AO167" s="93">
        <f t="shared" si="30"/>
        <v>1</v>
      </c>
      <c r="AP167" s="93">
        <f t="shared" si="31"/>
        <v>2</v>
      </c>
      <c r="AQ167" s="88">
        <f t="shared" si="32"/>
        <v>2</v>
      </c>
      <c r="AR167" s="93">
        <f t="shared" si="33"/>
        <v>3</v>
      </c>
      <c r="AS167" s="93" t="str">
        <f t="shared" si="34"/>
        <v>金币</v>
      </c>
      <c r="AT167" s="115">
        <f t="shared" si="35"/>
        <v>3</v>
      </c>
      <c r="AU167" s="94">
        <f>IF(AR167&gt;0,SUMIFS(AT$13:AT167,AQ$13:AQ167,"="&amp;AQ167),"[x]")</f>
        <v>6</v>
      </c>
    </row>
    <row r="168" spans="34:47" ht="16.5" x14ac:dyDescent="0.2">
      <c r="AN168" s="93">
        <v>156</v>
      </c>
      <c r="AO168" s="93">
        <f t="shared" si="30"/>
        <v>1</v>
      </c>
      <c r="AP168" s="93">
        <f t="shared" si="31"/>
        <v>2</v>
      </c>
      <c r="AQ168" s="88">
        <f t="shared" si="32"/>
        <v>2</v>
      </c>
      <c r="AR168" s="93">
        <f t="shared" si="33"/>
        <v>4</v>
      </c>
      <c r="AS168" s="93" t="str">
        <f t="shared" si="34"/>
        <v>金币</v>
      </c>
      <c r="AT168" s="115">
        <f t="shared" si="35"/>
        <v>5</v>
      </c>
      <c r="AU168" s="94">
        <f>IF(AR168&gt;0,SUMIFS(AT$13:AT168,AQ$13:AQ168,"="&amp;AQ168),"[x]")</f>
        <v>11</v>
      </c>
    </row>
    <row r="169" spans="34:47" ht="16.5" x14ac:dyDescent="0.2">
      <c r="AN169" s="93">
        <v>157</v>
      </c>
      <c r="AO169" s="93">
        <f t="shared" si="30"/>
        <v>1</v>
      </c>
      <c r="AP169" s="93">
        <f t="shared" si="31"/>
        <v>2</v>
      </c>
      <c r="AQ169" s="88">
        <f t="shared" si="32"/>
        <v>2</v>
      </c>
      <c r="AR169" s="93">
        <f t="shared" si="33"/>
        <v>5</v>
      </c>
      <c r="AS169" s="93" t="str">
        <f t="shared" si="34"/>
        <v>金币</v>
      </c>
      <c r="AT169" s="115">
        <f t="shared" si="35"/>
        <v>6</v>
      </c>
      <c r="AU169" s="94">
        <f>IF(AR169&gt;0,SUMIFS(AT$13:AT169,AQ$13:AQ169,"="&amp;AQ169),"[x]")</f>
        <v>17</v>
      </c>
    </row>
    <row r="170" spans="34:47" ht="16.5" x14ac:dyDescent="0.2">
      <c r="AN170" s="93">
        <v>158</v>
      </c>
      <c r="AO170" s="93">
        <f t="shared" si="30"/>
        <v>1</v>
      </c>
      <c r="AP170" s="93">
        <f t="shared" si="31"/>
        <v>2</v>
      </c>
      <c r="AQ170" s="88">
        <f t="shared" si="32"/>
        <v>2</v>
      </c>
      <c r="AR170" s="93">
        <f t="shared" si="33"/>
        <v>6</v>
      </c>
      <c r="AS170" s="93" t="str">
        <f t="shared" si="34"/>
        <v>金币</v>
      </c>
      <c r="AT170" s="115">
        <f t="shared" si="35"/>
        <v>7</v>
      </c>
      <c r="AU170" s="94">
        <f>IF(AR170&gt;0,SUMIFS(AT$13:AT170,AQ$13:AQ170,"="&amp;AQ170),"[x]")</f>
        <v>24</v>
      </c>
    </row>
    <row r="171" spans="34:47" ht="16.5" x14ac:dyDescent="0.2">
      <c r="AN171" s="93">
        <v>159</v>
      </c>
      <c r="AO171" s="93">
        <f t="shared" si="30"/>
        <v>1</v>
      </c>
      <c r="AP171" s="93">
        <f t="shared" si="31"/>
        <v>2</v>
      </c>
      <c r="AQ171" s="88">
        <f t="shared" si="32"/>
        <v>2</v>
      </c>
      <c r="AR171" s="93">
        <f t="shared" si="33"/>
        <v>7</v>
      </c>
      <c r="AS171" s="93" t="str">
        <f t="shared" si="34"/>
        <v>金币</v>
      </c>
      <c r="AT171" s="115">
        <f t="shared" si="35"/>
        <v>8</v>
      </c>
      <c r="AU171" s="94">
        <f>IF(AR171&gt;0,SUMIFS(AT$13:AT171,AQ$13:AQ171,"="&amp;AQ171),"[x]")</f>
        <v>32</v>
      </c>
    </row>
    <row r="172" spans="34:47" ht="16.5" x14ac:dyDescent="0.2">
      <c r="AN172" s="93">
        <v>160</v>
      </c>
      <c r="AO172" s="93">
        <f t="shared" si="30"/>
        <v>1</v>
      </c>
      <c r="AP172" s="93">
        <f t="shared" si="31"/>
        <v>2</v>
      </c>
      <c r="AQ172" s="88">
        <f t="shared" si="32"/>
        <v>2</v>
      </c>
      <c r="AR172" s="93">
        <f t="shared" si="33"/>
        <v>8</v>
      </c>
      <c r="AS172" s="93" t="str">
        <f t="shared" si="34"/>
        <v>金币</v>
      </c>
      <c r="AT172" s="115">
        <f t="shared" si="35"/>
        <v>10</v>
      </c>
      <c r="AU172" s="94">
        <f>IF(AR172&gt;0,SUMIFS(AT$13:AT172,AQ$13:AQ172,"="&amp;AQ172),"[x]")</f>
        <v>42</v>
      </c>
    </row>
    <row r="173" spans="34:47" ht="16.5" x14ac:dyDescent="0.2">
      <c r="AN173" s="93">
        <v>161</v>
      </c>
      <c r="AO173" s="93">
        <f t="shared" si="30"/>
        <v>1</v>
      </c>
      <c r="AP173" s="93">
        <f t="shared" si="31"/>
        <v>2</v>
      </c>
      <c r="AQ173" s="88">
        <f t="shared" si="32"/>
        <v>2</v>
      </c>
      <c r="AR173" s="93">
        <f t="shared" si="33"/>
        <v>9</v>
      </c>
      <c r="AS173" s="93" t="str">
        <f t="shared" si="34"/>
        <v>金币</v>
      </c>
      <c r="AT173" s="115">
        <f t="shared" si="35"/>
        <v>11</v>
      </c>
      <c r="AU173" s="94">
        <f>IF(AR173&gt;0,SUMIFS(AT$13:AT173,AQ$13:AQ173,"="&amp;AQ173),"[x]")</f>
        <v>53</v>
      </c>
    </row>
    <row r="174" spans="34:47" ht="16.5" x14ac:dyDescent="0.2">
      <c r="AN174" s="93">
        <v>162</v>
      </c>
      <c r="AO174" s="93">
        <f t="shared" si="30"/>
        <v>1</v>
      </c>
      <c r="AP174" s="93">
        <f t="shared" si="31"/>
        <v>2</v>
      </c>
      <c r="AQ174" s="88">
        <f t="shared" si="32"/>
        <v>2</v>
      </c>
      <c r="AR174" s="93">
        <f t="shared" si="33"/>
        <v>10</v>
      </c>
      <c r="AS174" s="93" t="str">
        <f t="shared" si="34"/>
        <v>金币</v>
      </c>
      <c r="AT174" s="115">
        <f t="shared" si="35"/>
        <v>12</v>
      </c>
      <c r="AU174" s="94">
        <f>IF(AR174&gt;0,SUMIFS(AT$13:AT174,AQ$13:AQ174,"="&amp;AQ174),"[x]")</f>
        <v>65</v>
      </c>
    </row>
    <row r="175" spans="34:47" ht="16.5" x14ac:dyDescent="0.2">
      <c r="AN175" s="93">
        <v>163</v>
      </c>
      <c r="AO175" s="93">
        <f t="shared" si="30"/>
        <v>1</v>
      </c>
      <c r="AP175" s="93">
        <f t="shared" si="31"/>
        <v>2</v>
      </c>
      <c r="AQ175" s="88">
        <f t="shared" si="32"/>
        <v>2</v>
      </c>
      <c r="AR175" s="93">
        <f t="shared" si="33"/>
        <v>11</v>
      </c>
      <c r="AS175" s="93" t="str">
        <f t="shared" si="34"/>
        <v>金币</v>
      </c>
      <c r="AT175" s="115">
        <f t="shared" si="35"/>
        <v>14</v>
      </c>
      <c r="AU175" s="94">
        <f>IF(AR175&gt;0,SUMIFS(AT$13:AT175,AQ$13:AQ175,"="&amp;AQ175),"[x]")</f>
        <v>79</v>
      </c>
    </row>
    <row r="176" spans="34:47" ht="16.5" x14ac:dyDescent="0.2">
      <c r="AN176" s="93">
        <v>164</v>
      </c>
      <c r="AO176" s="93">
        <f t="shared" si="30"/>
        <v>1</v>
      </c>
      <c r="AP176" s="93">
        <f t="shared" si="31"/>
        <v>2</v>
      </c>
      <c r="AQ176" s="88">
        <f t="shared" si="32"/>
        <v>2</v>
      </c>
      <c r="AR176" s="93">
        <f t="shared" si="33"/>
        <v>12</v>
      </c>
      <c r="AS176" s="93" t="str">
        <f t="shared" si="34"/>
        <v>金币</v>
      </c>
      <c r="AT176" s="115">
        <f t="shared" si="35"/>
        <v>15</v>
      </c>
      <c r="AU176" s="94">
        <f>IF(AR176&gt;0,SUMIFS(AT$13:AT176,AQ$13:AQ176,"="&amp;AQ176),"[x]")</f>
        <v>94</v>
      </c>
    </row>
    <row r="177" spans="40:47" ht="16.5" x14ac:dyDescent="0.2">
      <c r="AN177" s="93">
        <v>165</v>
      </c>
      <c r="AO177" s="93">
        <f t="shared" si="30"/>
        <v>1</v>
      </c>
      <c r="AP177" s="93">
        <f t="shared" si="31"/>
        <v>2</v>
      </c>
      <c r="AQ177" s="88">
        <f t="shared" si="32"/>
        <v>2</v>
      </c>
      <c r="AR177" s="93">
        <f t="shared" si="33"/>
        <v>13</v>
      </c>
      <c r="AS177" s="93" t="str">
        <f t="shared" si="34"/>
        <v>金币</v>
      </c>
      <c r="AT177" s="115">
        <f t="shared" si="35"/>
        <v>16</v>
      </c>
      <c r="AU177" s="94">
        <f>IF(AR177&gt;0,SUMIFS(AT$13:AT177,AQ$13:AQ177,"="&amp;AQ177),"[x]")</f>
        <v>110</v>
      </c>
    </row>
    <row r="178" spans="40:47" ht="16.5" x14ac:dyDescent="0.2">
      <c r="AN178" s="93">
        <v>166</v>
      </c>
      <c r="AO178" s="93">
        <f t="shared" si="30"/>
        <v>1</v>
      </c>
      <c r="AP178" s="93">
        <f t="shared" si="31"/>
        <v>2</v>
      </c>
      <c r="AQ178" s="88">
        <f t="shared" si="32"/>
        <v>2</v>
      </c>
      <c r="AR178" s="93">
        <f t="shared" si="33"/>
        <v>14</v>
      </c>
      <c r="AS178" s="93" t="str">
        <f t="shared" si="34"/>
        <v>金币</v>
      </c>
      <c r="AT178" s="115">
        <f t="shared" si="35"/>
        <v>17</v>
      </c>
      <c r="AU178" s="94">
        <f>IF(AR178&gt;0,SUMIFS(AT$13:AT178,AQ$13:AQ178,"="&amp;AQ178),"[x]")</f>
        <v>127</v>
      </c>
    </row>
    <row r="179" spans="40:47" ht="16.5" x14ac:dyDescent="0.2">
      <c r="AN179" s="93">
        <v>167</v>
      </c>
      <c r="AO179" s="93">
        <f t="shared" si="30"/>
        <v>1</v>
      </c>
      <c r="AP179" s="93">
        <f t="shared" si="31"/>
        <v>2</v>
      </c>
      <c r="AQ179" s="88">
        <f t="shared" si="32"/>
        <v>2</v>
      </c>
      <c r="AR179" s="93">
        <f t="shared" si="33"/>
        <v>15</v>
      </c>
      <c r="AS179" s="93" t="str">
        <f t="shared" si="34"/>
        <v>金币</v>
      </c>
      <c r="AT179" s="115">
        <f t="shared" si="35"/>
        <v>19</v>
      </c>
      <c r="AU179" s="94">
        <f>IF(AR179&gt;0,SUMIFS(AT$13:AT179,AQ$13:AQ179,"="&amp;AQ179),"[x]")</f>
        <v>146</v>
      </c>
    </row>
    <row r="180" spans="40:47" ht="16.5" x14ac:dyDescent="0.2">
      <c r="AN180" s="93">
        <v>168</v>
      </c>
      <c r="AO180" s="93">
        <f t="shared" si="30"/>
        <v>1</v>
      </c>
      <c r="AP180" s="93">
        <f t="shared" si="31"/>
        <v>2</v>
      </c>
      <c r="AQ180" s="88">
        <f t="shared" si="32"/>
        <v>2</v>
      </c>
      <c r="AR180" s="93">
        <f t="shared" si="33"/>
        <v>16</v>
      </c>
      <c r="AS180" s="93" t="str">
        <f t="shared" si="34"/>
        <v>金币</v>
      </c>
      <c r="AT180" s="115">
        <f t="shared" si="35"/>
        <v>20</v>
      </c>
      <c r="AU180" s="94">
        <f>IF(AR180&gt;0,SUMIFS(AT$13:AT180,AQ$13:AQ180,"="&amp;AQ180),"[x]")</f>
        <v>166</v>
      </c>
    </row>
    <row r="181" spans="40:47" ht="16.5" x14ac:dyDescent="0.2">
      <c r="AN181" s="93">
        <v>169</v>
      </c>
      <c r="AO181" s="93">
        <f t="shared" si="30"/>
        <v>1</v>
      </c>
      <c r="AP181" s="93">
        <f t="shared" si="31"/>
        <v>2</v>
      </c>
      <c r="AQ181" s="88">
        <f t="shared" si="32"/>
        <v>2</v>
      </c>
      <c r="AR181" s="93">
        <f t="shared" si="33"/>
        <v>17</v>
      </c>
      <c r="AS181" s="93" t="str">
        <f t="shared" si="34"/>
        <v>金币</v>
      </c>
      <c r="AT181" s="115">
        <f t="shared" si="35"/>
        <v>21</v>
      </c>
      <c r="AU181" s="94">
        <f>IF(AR181&gt;0,SUMIFS(AT$13:AT181,AQ$13:AQ181,"="&amp;AQ181),"[x]")</f>
        <v>187</v>
      </c>
    </row>
    <row r="182" spans="40:47" ht="16.5" x14ac:dyDescent="0.2">
      <c r="AN182" s="93">
        <v>170</v>
      </c>
      <c r="AO182" s="93">
        <f t="shared" si="30"/>
        <v>1</v>
      </c>
      <c r="AP182" s="93">
        <f t="shared" si="31"/>
        <v>2</v>
      </c>
      <c r="AQ182" s="88">
        <f t="shared" si="32"/>
        <v>2</v>
      </c>
      <c r="AR182" s="93">
        <f t="shared" si="33"/>
        <v>18</v>
      </c>
      <c r="AS182" s="93" t="str">
        <f t="shared" si="34"/>
        <v>金币</v>
      </c>
      <c r="AT182" s="115">
        <f t="shared" si="35"/>
        <v>23</v>
      </c>
      <c r="AU182" s="94">
        <f>IF(AR182&gt;0,SUMIFS(AT$13:AT182,AQ$13:AQ182,"="&amp;AQ182),"[x]")</f>
        <v>210</v>
      </c>
    </row>
    <row r="183" spans="40:47" ht="16.5" x14ac:dyDescent="0.2">
      <c r="AN183" s="93">
        <v>171</v>
      </c>
      <c r="AO183" s="93">
        <f t="shared" si="30"/>
        <v>1</v>
      </c>
      <c r="AP183" s="93">
        <f t="shared" si="31"/>
        <v>2</v>
      </c>
      <c r="AQ183" s="88">
        <f t="shared" si="32"/>
        <v>2</v>
      </c>
      <c r="AR183" s="93">
        <f t="shared" si="33"/>
        <v>19</v>
      </c>
      <c r="AS183" s="93" t="str">
        <f t="shared" si="34"/>
        <v>金币</v>
      </c>
      <c r="AT183" s="115">
        <f t="shared" si="35"/>
        <v>24</v>
      </c>
      <c r="AU183" s="94">
        <f>IF(AR183&gt;0,SUMIFS(AT$13:AT183,AQ$13:AQ183,"="&amp;AQ183),"[x]")</f>
        <v>234</v>
      </c>
    </row>
    <row r="184" spans="40:47" ht="16.5" x14ac:dyDescent="0.2">
      <c r="AN184" s="93">
        <v>172</v>
      </c>
      <c r="AO184" s="93">
        <f t="shared" si="30"/>
        <v>1</v>
      </c>
      <c r="AP184" s="93">
        <f t="shared" si="31"/>
        <v>2</v>
      </c>
      <c r="AQ184" s="88">
        <f t="shared" si="32"/>
        <v>2</v>
      </c>
      <c r="AR184" s="93">
        <f t="shared" si="33"/>
        <v>20</v>
      </c>
      <c r="AS184" s="93" t="str">
        <f t="shared" si="34"/>
        <v>金币</v>
      </c>
      <c r="AT184" s="115">
        <f t="shared" si="35"/>
        <v>25</v>
      </c>
      <c r="AU184" s="94">
        <f>IF(AR184&gt;0,SUMIFS(AT$13:AT184,AQ$13:AQ184,"="&amp;AQ184),"[x]")</f>
        <v>259</v>
      </c>
    </row>
    <row r="185" spans="40:47" ht="16.5" x14ac:dyDescent="0.2">
      <c r="AN185" s="93">
        <v>173</v>
      </c>
      <c r="AO185" s="93">
        <f t="shared" si="30"/>
        <v>1</v>
      </c>
      <c r="AP185" s="93">
        <f t="shared" si="31"/>
        <v>2</v>
      </c>
      <c r="AQ185" s="88">
        <f t="shared" si="32"/>
        <v>2</v>
      </c>
      <c r="AR185" s="93">
        <f t="shared" si="33"/>
        <v>21</v>
      </c>
      <c r="AS185" s="93" t="str">
        <f t="shared" si="34"/>
        <v>金币</v>
      </c>
      <c r="AT185" s="115">
        <f t="shared" si="35"/>
        <v>26</v>
      </c>
      <c r="AU185" s="94">
        <f>IF(AR185&gt;0,SUMIFS(AT$13:AT185,AQ$13:AQ185,"="&amp;AQ185),"[x]")</f>
        <v>285</v>
      </c>
    </row>
    <row r="186" spans="40:47" ht="16.5" x14ac:dyDescent="0.2">
      <c r="AN186" s="93">
        <v>174</v>
      </c>
      <c r="AO186" s="93">
        <f t="shared" si="30"/>
        <v>1</v>
      </c>
      <c r="AP186" s="93">
        <f t="shared" si="31"/>
        <v>2</v>
      </c>
      <c r="AQ186" s="88">
        <f t="shared" si="32"/>
        <v>2</v>
      </c>
      <c r="AR186" s="93">
        <f t="shared" si="33"/>
        <v>22</v>
      </c>
      <c r="AS186" s="93" t="str">
        <f t="shared" si="34"/>
        <v>金币</v>
      </c>
      <c r="AT186" s="115">
        <f t="shared" si="35"/>
        <v>28</v>
      </c>
      <c r="AU186" s="94">
        <f>IF(AR186&gt;0,SUMIFS(AT$13:AT186,AQ$13:AQ186,"="&amp;AQ186),"[x]")</f>
        <v>313</v>
      </c>
    </row>
    <row r="187" spans="40:47" ht="16.5" x14ac:dyDescent="0.2">
      <c r="AN187" s="93">
        <v>175</v>
      </c>
      <c r="AO187" s="93">
        <f t="shared" si="30"/>
        <v>1</v>
      </c>
      <c r="AP187" s="93">
        <f t="shared" si="31"/>
        <v>2</v>
      </c>
      <c r="AQ187" s="88">
        <f t="shared" si="32"/>
        <v>2</v>
      </c>
      <c r="AR187" s="93">
        <f t="shared" si="33"/>
        <v>23</v>
      </c>
      <c r="AS187" s="93" t="str">
        <f t="shared" si="34"/>
        <v>金币</v>
      </c>
      <c r="AT187" s="115">
        <f t="shared" si="35"/>
        <v>29</v>
      </c>
      <c r="AU187" s="94">
        <f>IF(AR187&gt;0,SUMIFS(AT$13:AT187,AQ$13:AQ187,"="&amp;AQ187),"[x]")</f>
        <v>342</v>
      </c>
    </row>
    <row r="188" spans="40:47" ht="16.5" x14ac:dyDescent="0.2">
      <c r="AN188" s="93">
        <v>176</v>
      </c>
      <c r="AO188" s="93">
        <f t="shared" si="30"/>
        <v>1</v>
      </c>
      <c r="AP188" s="93">
        <f t="shared" si="31"/>
        <v>2</v>
      </c>
      <c r="AQ188" s="88">
        <f t="shared" si="32"/>
        <v>2</v>
      </c>
      <c r="AR188" s="93">
        <f t="shared" si="33"/>
        <v>24</v>
      </c>
      <c r="AS188" s="93" t="str">
        <f t="shared" si="34"/>
        <v>金币</v>
      </c>
      <c r="AT188" s="115">
        <f t="shared" si="35"/>
        <v>30</v>
      </c>
      <c r="AU188" s="94">
        <f>IF(AR188&gt;0,SUMIFS(AT$13:AT188,AQ$13:AQ188,"="&amp;AQ188),"[x]")</f>
        <v>372</v>
      </c>
    </row>
    <row r="189" spans="40:47" ht="16.5" x14ac:dyDescent="0.2">
      <c r="AN189" s="93">
        <v>177</v>
      </c>
      <c r="AO189" s="93">
        <f t="shared" si="30"/>
        <v>1</v>
      </c>
      <c r="AP189" s="93">
        <f t="shared" si="31"/>
        <v>2</v>
      </c>
      <c r="AQ189" s="88">
        <f t="shared" si="32"/>
        <v>2</v>
      </c>
      <c r="AR189" s="93">
        <f t="shared" si="33"/>
        <v>25</v>
      </c>
      <c r="AS189" s="93" t="str">
        <f t="shared" si="34"/>
        <v>金币</v>
      </c>
      <c r="AT189" s="115">
        <f t="shared" si="35"/>
        <v>32</v>
      </c>
      <c r="AU189" s="94">
        <f>IF(AR189&gt;0,SUMIFS(AT$13:AT189,AQ$13:AQ189,"="&amp;AQ189),"[x]")</f>
        <v>404</v>
      </c>
    </row>
    <row r="190" spans="40:47" ht="16.5" x14ac:dyDescent="0.2">
      <c r="AN190" s="93">
        <v>178</v>
      </c>
      <c r="AO190" s="93">
        <f t="shared" si="30"/>
        <v>1</v>
      </c>
      <c r="AP190" s="93">
        <f t="shared" si="31"/>
        <v>2</v>
      </c>
      <c r="AQ190" s="88">
        <f t="shared" si="32"/>
        <v>2</v>
      </c>
      <c r="AR190" s="93">
        <f t="shared" si="33"/>
        <v>26</v>
      </c>
      <c r="AS190" s="93" t="str">
        <f t="shared" si="34"/>
        <v>金币</v>
      </c>
      <c r="AT190" s="115">
        <f t="shared" si="35"/>
        <v>33</v>
      </c>
      <c r="AU190" s="94">
        <f>IF(AR190&gt;0,SUMIFS(AT$13:AT190,AQ$13:AQ190,"="&amp;AQ190),"[x]")</f>
        <v>437</v>
      </c>
    </row>
    <row r="191" spans="40:47" ht="16.5" x14ac:dyDescent="0.2">
      <c r="AN191" s="93">
        <v>179</v>
      </c>
      <c r="AO191" s="93">
        <f t="shared" si="30"/>
        <v>1</v>
      </c>
      <c r="AP191" s="93">
        <f t="shared" si="31"/>
        <v>2</v>
      </c>
      <c r="AQ191" s="88">
        <f t="shared" si="32"/>
        <v>2</v>
      </c>
      <c r="AR191" s="93">
        <f t="shared" si="33"/>
        <v>27</v>
      </c>
      <c r="AS191" s="93" t="str">
        <f t="shared" si="34"/>
        <v>金币</v>
      </c>
      <c r="AT191" s="115">
        <f t="shared" si="35"/>
        <v>34</v>
      </c>
      <c r="AU191" s="94">
        <f>IF(AR191&gt;0,SUMIFS(AT$13:AT191,AQ$13:AQ191,"="&amp;AQ191),"[x]")</f>
        <v>471</v>
      </c>
    </row>
    <row r="192" spans="40:47" ht="16.5" x14ac:dyDescent="0.2">
      <c r="AN192" s="93">
        <v>180</v>
      </c>
      <c r="AO192" s="93">
        <f t="shared" si="30"/>
        <v>1</v>
      </c>
      <c r="AP192" s="93">
        <f t="shared" si="31"/>
        <v>2</v>
      </c>
      <c r="AQ192" s="88">
        <f t="shared" si="32"/>
        <v>2</v>
      </c>
      <c r="AR192" s="93">
        <f t="shared" si="33"/>
        <v>28</v>
      </c>
      <c r="AS192" s="93" t="str">
        <f t="shared" si="34"/>
        <v>金币</v>
      </c>
      <c r="AT192" s="115">
        <f t="shared" si="35"/>
        <v>35</v>
      </c>
      <c r="AU192" s="94">
        <f>IF(AR192&gt;0,SUMIFS(AT$13:AT192,AQ$13:AQ192,"="&amp;AQ192),"[x]")</f>
        <v>506</v>
      </c>
    </row>
    <row r="193" spans="40:47" ht="16.5" x14ac:dyDescent="0.2">
      <c r="AN193" s="93">
        <v>181</v>
      </c>
      <c r="AO193" s="93">
        <f t="shared" si="30"/>
        <v>1</v>
      </c>
      <c r="AP193" s="93">
        <f t="shared" si="31"/>
        <v>2</v>
      </c>
      <c r="AQ193" s="88">
        <f t="shared" si="32"/>
        <v>2</v>
      </c>
      <c r="AR193" s="93">
        <f t="shared" si="33"/>
        <v>29</v>
      </c>
      <c r="AS193" s="93" t="str">
        <f t="shared" si="34"/>
        <v>金币</v>
      </c>
      <c r="AT193" s="115">
        <f t="shared" si="35"/>
        <v>37</v>
      </c>
      <c r="AU193" s="94">
        <f>IF(AR193&gt;0,SUMIFS(AT$13:AT193,AQ$13:AQ193,"="&amp;AQ193),"[x]")</f>
        <v>543</v>
      </c>
    </row>
    <row r="194" spans="40:47" ht="16.5" x14ac:dyDescent="0.2">
      <c r="AN194" s="93">
        <v>182</v>
      </c>
      <c r="AO194" s="93">
        <f t="shared" si="30"/>
        <v>1</v>
      </c>
      <c r="AP194" s="93">
        <f t="shared" si="31"/>
        <v>2</v>
      </c>
      <c r="AQ194" s="88">
        <f t="shared" si="32"/>
        <v>2</v>
      </c>
      <c r="AR194" s="93">
        <f t="shared" si="33"/>
        <v>30</v>
      </c>
      <c r="AS194" s="93" t="str">
        <f t="shared" si="34"/>
        <v>金币</v>
      </c>
      <c r="AT194" s="115">
        <f t="shared" si="35"/>
        <v>38</v>
      </c>
      <c r="AU194" s="94">
        <f>IF(AR194&gt;0,SUMIFS(AT$13:AT194,AQ$13:AQ194,"="&amp;AQ194),"[x]")</f>
        <v>581</v>
      </c>
    </row>
    <row r="195" spans="40:47" ht="16.5" x14ac:dyDescent="0.2">
      <c r="AN195" s="93">
        <v>183</v>
      </c>
      <c r="AO195" s="93">
        <f t="shared" si="30"/>
        <v>1</v>
      </c>
      <c r="AP195" s="93">
        <f t="shared" si="31"/>
        <v>2</v>
      </c>
      <c r="AQ195" s="88">
        <f t="shared" si="32"/>
        <v>2</v>
      </c>
      <c r="AR195" s="93">
        <f t="shared" si="33"/>
        <v>31</v>
      </c>
      <c r="AS195" s="93" t="str">
        <f t="shared" si="34"/>
        <v>金币</v>
      </c>
      <c r="AT195" s="115">
        <f t="shared" si="35"/>
        <v>39</v>
      </c>
      <c r="AU195" s="94">
        <f>IF(AR195&gt;0,SUMIFS(AT$13:AT195,AQ$13:AQ195,"="&amp;AQ195),"[x]")</f>
        <v>620</v>
      </c>
    </row>
    <row r="196" spans="40:47" ht="16.5" x14ac:dyDescent="0.2">
      <c r="AN196" s="93">
        <v>184</v>
      </c>
      <c r="AO196" s="93">
        <f t="shared" si="30"/>
        <v>1</v>
      </c>
      <c r="AP196" s="93">
        <f t="shared" si="31"/>
        <v>2</v>
      </c>
      <c r="AQ196" s="88">
        <f t="shared" si="32"/>
        <v>2</v>
      </c>
      <c r="AR196" s="93">
        <f t="shared" si="33"/>
        <v>32</v>
      </c>
      <c r="AS196" s="93" t="str">
        <f t="shared" si="34"/>
        <v>金币</v>
      </c>
      <c r="AT196" s="115">
        <f t="shared" si="35"/>
        <v>41</v>
      </c>
      <c r="AU196" s="94">
        <f>IF(AR196&gt;0,SUMIFS(AT$13:AT196,AQ$13:AQ196,"="&amp;AQ196),"[x]")</f>
        <v>661</v>
      </c>
    </row>
    <row r="197" spans="40:47" ht="16.5" x14ac:dyDescent="0.2">
      <c r="AN197" s="93">
        <v>185</v>
      </c>
      <c r="AO197" s="93">
        <f t="shared" si="30"/>
        <v>1</v>
      </c>
      <c r="AP197" s="93">
        <f t="shared" si="31"/>
        <v>2</v>
      </c>
      <c r="AQ197" s="88">
        <f t="shared" si="32"/>
        <v>2</v>
      </c>
      <c r="AR197" s="93">
        <f t="shared" si="33"/>
        <v>33</v>
      </c>
      <c r="AS197" s="93" t="str">
        <f t="shared" si="34"/>
        <v>金币</v>
      </c>
      <c r="AT197" s="115">
        <f t="shared" si="35"/>
        <v>42</v>
      </c>
      <c r="AU197" s="94">
        <f>IF(AR197&gt;0,SUMIFS(AT$13:AT197,AQ$13:AQ197,"="&amp;AQ197),"[x]")</f>
        <v>703</v>
      </c>
    </row>
    <row r="198" spans="40:47" ht="16.5" x14ac:dyDescent="0.2">
      <c r="AN198" s="93">
        <v>186</v>
      </c>
      <c r="AO198" s="93">
        <f t="shared" si="30"/>
        <v>1</v>
      </c>
      <c r="AP198" s="93">
        <f t="shared" si="31"/>
        <v>2</v>
      </c>
      <c r="AQ198" s="88">
        <f t="shared" si="32"/>
        <v>2</v>
      </c>
      <c r="AR198" s="93">
        <f t="shared" si="33"/>
        <v>34</v>
      </c>
      <c r="AS198" s="93" t="str">
        <f t="shared" si="34"/>
        <v>金币</v>
      </c>
      <c r="AT198" s="115">
        <f t="shared" si="35"/>
        <v>43</v>
      </c>
      <c r="AU198" s="94">
        <f>IF(AR198&gt;0,SUMIFS(AT$13:AT198,AQ$13:AQ198,"="&amp;AQ198),"[x]")</f>
        <v>746</v>
      </c>
    </row>
    <row r="199" spans="40:47" ht="16.5" x14ac:dyDescent="0.2">
      <c r="AN199" s="93">
        <v>187</v>
      </c>
      <c r="AO199" s="93">
        <f t="shared" si="30"/>
        <v>1</v>
      </c>
      <c r="AP199" s="93">
        <f t="shared" si="31"/>
        <v>2</v>
      </c>
      <c r="AQ199" s="88">
        <f t="shared" si="32"/>
        <v>2</v>
      </c>
      <c r="AR199" s="93">
        <f t="shared" si="33"/>
        <v>35</v>
      </c>
      <c r="AS199" s="93" t="str">
        <f t="shared" si="34"/>
        <v>金币</v>
      </c>
      <c r="AT199" s="115">
        <f t="shared" si="35"/>
        <v>44</v>
      </c>
      <c r="AU199" s="94">
        <f>IF(AR199&gt;0,SUMIFS(AT$13:AT199,AQ$13:AQ199,"="&amp;AQ199),"[x]")</f>
        <v>790</v>
      </c>
    </row>
    <row r="200" spans="40:47" ht="16.5" x14ac:dyDescent="0.2">
      <c r="AN200" s="93">
        <v>188</v>
      </c>
      <c r="AO200" s="93">
        <f t="shared" si="30"/>
        <v>1</v>
      </c>
      <c r="AP200" s="93">
        <f t="shared" si="31"/>
        <v>2</v>
      </c>
      <c r="AQ200" s="88">
        <f t="shared" si="32"/>
        <v>2</v>
      </c>
      <c r="AR200" s="93">
        <f t="shared" si="33"/>
        <v>36</v>
      </c>
      <c r="AS200" s="93" t="str">
        <f t="shared" si="34"/>
        <v>金币</v>
      </c>
      <c r="AT200" s="115">
        <f t="shared" si="35"/>
        <v>46</v>
      </c>
      <c r="AU200" s="94">
        <f>IF(AR200&gt;0,SUMIFS(AT$13:AT200,AQ$13:AQ200,"="&amp;AQ200),"[x]")</f>
        <v>836</v>
      </c>
    </row>
    <row r="201" spans="40:47" ht="16.5" x14ac:dyDescent="0.2">
      <c r="AN201" s="93">
        <v>189</v>
      </c>
      <c r="AO201" s="93">
        <f t="shared" si="30"/>
        <v>1</v>
      </c>
      <c r="AP201" s="93">
        <f t="shared" si="31"/>
        <v>2</v>
      </c>
      <c r="AQ201" s="88">
        <f t="shared" si="32"/>
        <v>2</v>
      </c>
      <c r="AR201" s="93">
        <f t="shared" si="33"/>
        <v>37</v>
      </c>
      <c r="AS201" s="93" t="str">
        <f t="shared" si="34"/>
        <v>金币</v>
      </c>
      <c r="AT201" s="115">
        <f t="shared" si="35"/>
        <v>47</v>
      </c>
      <c r="AU201" s="94">
        <f>IF(AR201&gt;0,SUMIFS(AT$13:AT201,AQ$13:AQ201,"="&amp;AQ201),"[x]")</f>
        <v>883</v>
      </c>
    </row>
    <row r="202" spans="40:47" ht="16.5" x14ac:dyDescent="0.2">
      <c r="AN202" s="93">
        <v>190</v>
      </c>
      <c r="AO202" s="93">
        <f t="shared" si="30"/>
        <v>1</v>
      </c>
      <c r="AP202" s="93">
        <f t="shared" si="31"/>
        <v>2</v>
      </c>
      <c r="AQ202" s="88">
        <f t="shared" si="32"/>
        <v>2</v>
      </c>
      <c r="AR202" s="93">
        <f t="shared" si="33"/>
        <v>38</v>
      </c>
      <c r="AS202" s="93" t="str">
        <f t="shared" si="34"/>
        <v>金币</v>
      </c>
      <c r="AT202" s="115">
        <f t="shared" si="35"/>
        <v>48</v>
      </c>
      <c r="AU202" s="94">
        <f>IF(AR202&gt;0,SUMIFS(AT$13:AT202,AQ$13:AQ202,"="&amp;AQ202),"[x]")</f>
        <v>931</v>
      </c>
    </row>
    <row r="203" spans="40:47" ht="16.5" x14ac:dyDescent="0.2">
      <c r="AN203" s="93">
        <v>191</v>
      </c>
      <c r="AO203" s="93">
        <f t="shared" si="30"/>
        <v>1</v>
      </c>
      <c r="AP203" s="93">
        <f t="shared" si="31"/>
        <v>2</v>
      </c>
      <c r="AQ203" s="88">
        <f t="shared" si="32"/>
        <v>2</v>
      </c>
      <c r="AR203" s="93">
        <f t="shared" si="33"/>
        <v>39</v>
      </c>
      <c r="AS203" s="93" t="str">
        <f t="shared" si="34"/>
        <v>金币</v>
      </c>
      <c r="AT203" s="115">
        <f t="shared" si="35"/>
        <v>50</v>
      </c>
      <c r="AU203" s="94">
        <f>IF(AR203&gt;0,SUMIFS(AT$13:AT203,AQ$13:AQ203,"="&amp;AQ203),"[x]")</f>
        <v>981</v>
      </c>
    </row>
    <row r="204" spans="40:47" ht="16.5" x14ac:dyDescent="0.2">
      <c r="AN204" s="93">
        <v>192</v>
      </c>
      <c r="AO204" s="93">
        <f t="shared" si="30"/>
        <v>1</v>
      </c>
      <c r="AP204" s="93">
        <f t="shared" si="31"/>
        <v>2</v>
      </c>
      <c r="AQ204" s="88">
        <f t="shared" si="32"/>
        <v>2</v>
      </c>
      <c r="AR204" s="93">
        <f t="shared" si="33"/>
        <v>40</v>
      </c>
      <c r="AS204" s="93" t="str">
        <f t="shared" si="34"/>
        <v>金币</v>
      </c>
      <c r="AT204" s="115">
        <f t="shared" si="35"/>
        <v>51</v>
      </c>
      <c r="AU204" s="94">
        <f>IF(AR204&gt;0,SUMIFS(AT$13:AT204,AQ$13:AQ204,"="&amp;AQ204),"[x]")</f>
        <v>1032</v>
      </c>
    </row>
    <row r="205" spans="40:47" ht="16.5" x14ac:dyDescent="0.2">
      <c r="AN205" s="93">
        <v>193</v>
      </c>
      <c r="AO205" s="93">
        <f t="shared" si="30"/>
        <v>1</v>
      </c>
      <c r="AP205" s="93">
        <f t="shared" si="31"/>
        <v>2</v>
      </c>
      <c r="AQ205" s="88">
        <f t="shared" si="32"/>
        <v>2</v>
      </c>
      <c r="AR205" s="93">
        <f t="shared" si="33"/>
        <v>41</v>
      </c>
      <c r="AS205" s="93" t="str">
        <f t="shared" si="34"/>
        <v>金币</v>
      </c>
      <c r="AT205" s="115">
        <f t="shared" si="35"/>
        <v>30</v>
      </c>
      <c r="AU205" s="94">
        <f>IF(AR205&gt;0,SUMIFS(AT$13:AT205,AQ$13:AQ205,"="&amp;AQ205),"[x]")</f>
        <v>1062</v>
      </c>
    </row>
    <row r="206" spans="40:47" ht="16.5" x14ac:dyDescent="0.2">
      <c r="AN206" s="93">
        <v>194</v>
      </c>
      <c r="AO206" s="93">
        <f t="shared" ref="AO206:AO269" si="36">INT((AN206-1)/604)+1</f>
        <v>1</v>
      </c>
      <c r="AP206" s="93">
        <f t="shared" ref="AP206:AP269" si="37">INT(MOD(INT((AN206-1)/151),4))+1</f>
        <v>2</v>
      </c>
      <c r="AQ206" s="88">
        <f t="shared" ref="AQ206:AQ269" si="38">(AO206-1)*4+AP206</f>
        <v>2</v>
      </c>
      <c r="AR206" s="93">
        <f t="shared" ref="AR206:AR269" si="39">MOD(AN206-1,151)</f>
        <v>42</v>
      </c>
      <c r="AS206" s="93" t="str">
        <f t="shared" ref="AS206:AS269" si="40">IF(AR206&gt;0,"金币","[x]")</f>
        <v>金币</v>
      </c>
      <c r="AT206" s="115">
        <f t="shared" si="35"/>
        <v>36</v>
      </c>
      <c r="AU206" s="94">
        <f>IF(AR206&gt;0,SUMIFS(AT$13:AT206,AQ$13:AQ206,"="&amp;AQ206),"[x]")</f>
        <v>1098</v>
      </c>
    </row>
    <row r="207" spans="40:47" ht="16.5" x14ac:dyDescent="0.2">
      <c r="AN207" s="93">
        <v>195</v>
      </c>
      <c r="AO207" s="93">
        <f t="shared" si="36"/>
        <v>1</v>
      </c>
      <c r="AP207" s="93">
        <f t="shared" si="37"/>
        <v>2</v>
      </c>
      <c r="AQ207" s="88">
        <f t="shared" si="38"/>
        <v>2</v>
      </c>
      <c r="AR207" s="93">
        <f t="shared" si="39"/>
        <v>43</v>
      </c>
      <c r="AS207" s="93" t="str">
        <f t="shared" si="40"/>
        <v>金币</v>
      </c>
      <c r="AT207" s="115">
        <f t="shared" ref="AT207:AT270" si="41">IF(AR207&gt;0,INT(INDEX($AL$13:$AL$162,AR207)/48*INDEX($AL$4:$AL$9,AO207)*INDEX($AO$4:$AO$7,AP207)),"[x]")</f>
        <v>42</v>
      </c>
      <c r="AU207" s="94">
        <f>IF(AR207&gt;0,SUMIFS(AT$13:AT207,AQ$13:AQ207,"="&amp;AQ207),"[x]")</f>
        <v>1140</v>
      </c>
    </row>
    <row r="208" spans="40:47" ht="16.5" x14ac:dyDescent="0.2">
      <c r="AN208" s="93">
        <v>196</v>
      </c>
      <c r="AO208" s="93">
        <f t="shared" si="36"/>
        <v>1</v>
      </c>
      <c r="AP208" s="93">
        <f t="shared" si="37"/>
        <v>2</v>
      </c>
      <c r="AQ208" s="88">
        <f t="shared" si="38"/>
        <v>2</v>
      </c>
      <c r="AR208" s="93">
        <f t="shared" si="39"/>
        <v>44</v>
      </c>
      <c r="AS208" s="93" t="str">
        <f t="shared" si="40"/>
        <v>金币</v>
      </c>
      <c r="AT208" s="115">
        <f t="shared" si="41"/>
        <v>49</v>
      </c>
      <c r="AU208" s="94">
        <f>IF(AR208&gt;0,SUMIFS(AT$13:AT208,AQ$13:AQ208,"="&amp;AQ208),"[x]")</f>
        <v>1189</v>
      </c>
    </row>
    <row r="209" spans="40:47" ht="16.5" x14ac:dyDescent="0.2">
      <c r="AN209" s="93">
        <v>197</v>
      </c>
      <c r="AO209" s="93">
        <f t="shared" si="36"/>
        <v>1</v>
      </c>
      <c r="AP209" s="93">
        <f t="shared" si="37"/>
        <v>2</v>
      </c>
      <c r="AQ209" s="88">
        <f t="shared" si="38"/>
        <v>2</v>
      </c>
      <c r="AR209" s="93">
        <f t="shared" si="39"/>
        <v>45</v>
      </c>
      <c r="AS209" s="93" t="str">
        <f t="shared" si="40"/>
        <v>金币</v>
      </c>
      <c r="AT209" s="115">
        <f t="shared" si="41"/>
        <v>55</v>
      </c>
      <c r="AU209" s="94">
        <f>IF(AR209&gt;0,SUMIFS(AT$13:AT209,AQ$13:AQ209,"="&amp;AQ209),"[x]")</f>
        <v>1244</v>
      </c>
    </row>
    <row r="210" spans="40:47" ht="16.5" x14ac:dyDescent="0.2">
      <c r="AN210" s="93">
        <v>198</v>
      </c>
      <c r="AO210" s="93">
        <f t="shared" si="36"/>
        <v>1</v>
      </c>
      <c r="AP210" s="93">
        <f t="shared" si="37"/>
        <v>2</v>
      </c>
      <c r="AQ210" s="88">
        <f t="shared" si="38"/>
        <v>2</v>
      </c>
      <c r="AR210" s="93">
        <f t="shared" si="39"/>
        <v>46</v>
      </c>
      <c r="AS210" s="93" t="str">
        <f t="shared" si="40"/>
        <v>金币</v>
      </c>
      <c r="AT210" s="115">
        <f t="shared" si="41"/>
        <v>61</v>
      </c>
      <c r="AU210" s="94">
        <f>IF(AR210&gt;0,SUMIFS(AT$13:AT210,AQ$13:AQ210,"="&amp;AQ210),"[x]")</f>
        <v>1305</v>
      </c>
    </row>
    <row r="211" spans="40:47" ht="16.5" x14ac:dyDescent="0.2">
      <c r="AN211" s="93">
        <v>199</v>
      </c>
      <c r="AO211" s="93">
        <f t="shared" si="36"/>
        <v>1</v>
      </c>
      <c r="AP211" s="93">
        <f t="shared" si="37"/>
        <v>2</v>
      </c>
      <c r="AQ211" s="88">
        <f t="shared" si="38"/>
        <v>2</v>
      </c>
      <c r="AR211" s="93">
        <f t="shared" si="39"/>
        <v>47</v>
      </c>
      <c r="AS211" s="93" t="str">
        <f t="shared" si="40"/>
        <v>金币</v>
      </c>
      <c r="AT211" s="115">
        <f t="shared" si="41"/>
        <v>67</v>
      </c>
      <c r="AU211" s="94">
        <f>IF(AR211&gt;0,SUMIFS(AT$13:AT211,AQ$13:AQ211,"="&amp;AQ211),"[x]")</f>
        <v>1372</v>
      </c>
    </row>
    <row r="212" spans="40:47" ht="16.5" x14ac:dyDescent="0.2">
      <c r="AN212" s="93">
        <v>200</v>
      </c>
      <c r="AO212" s="93">
        <f t="shared" si="36"/>
        <v>1</v>
      </c>
      <c r="AP212" s="93">
        <f t="shared" si="37"/>
        <v>2</v>
      </c>
      <c r="AQ212" s="88">
        <f t="shared" si="38"/>
        <v>2</v>
      </c>
      <c r="AR212" s="93">
        <f t="shared" si="39"/>
        <v>48</v>
      </c>
      <c r="AS212" s="93" t="str">
        <f t="shared" si="40"/>
        <v>金币</v>
      </c>
      <c r="AT212" s="115">
        <f t="shared" si="41"/>
        <v>73</v>
      </c>
      <c r="AU212" s="94">
        <f>IF(AR212&gt;0,SUMIFS(AT$13:AT212,AQ$13:AQ212,"="&amp;AQ212),"[x]")</f>
        <v>1445</v>
      </c>
    </row>
    <row r="213" spans="40:47" ht="16.5" x14ac:dyDescent="0.2">
      <c r="AN213" s="93">
        <v>201</v>
      </c>
      <c r="AO213" s="93">
        <f t="shared" si="36"/>
        <v>1</v>
      </c>
      <c r="AP213" s="93">
        <f t="shared" si="37"/>
        <v>2</v>
      </c>
      <c r="AQ213" s="88">
        <f t="shared" si="38"/>
        <v>2</v>
      </c>
      <c r="AR213" s="93">
        <f t="shared" si="39"/>
        <v>49</v>
      </c>
      <c r="AS213" s="93" t="str">
        <f t="shared" si="40"/>
        <v>金币</v>
      </c>
      <c r="AT213" s="115">
        <f t="shared" si="41"/>
        <v>79</v>
      </c>
      <c r="AU213" s="94">
        <f>IF(AR213&gt;0,SUMIFS(AT$13:AT213,AQ$13:AQ213,"="&amp;AQ213),"[x]")</f>
        <v>1524</v>
      </c>
    </row>
    <row r="214" spans="40:47" ht="16.5" x14ac:dyDescent="0.2">
      <c r="AN214" s="93">
        <v>202</v>
      </c>
      <c r="AO214" s="93">
        <f t="shared" si="36"/>
        <v>1</v>
      </c>
      <c r="AP214" s="93">
        <f t="shared" si="37"/>
        <v>2</v>
      </c>
      <c r="AQ214" s="88">
        <f t="shared" si="38"/>
        <v>2</v>
      </c>
      <c r="AR214" s="93">
        <f t="shared" si="39"/>
        <v>50</v>
      </c>
      <c r="AS214" s="93" t="str">
        <f t="shared" si="40"/>
        <v>金币</v>
      </c>
      <c r="AT214" s="115">
        <f t="shared" si="41"/>
        <v>85</v>
      </c>
      <c r="AU214" s="94">
        <f>IF(AR214&gt;0,SUMIFS(AT$13:AT214,AQ$13:AQ214,"="&amp;AQ214),"[x]")</f>
        <v>1609</v>
      </c>
    </row>
    <row r="215" spans="40:47" ht="16.5" x14ac:dyDescent="0.2">
      <c r="AN215" s="93">
        <v>203</v>
      </c>
      <c r="AO215" s="93">
        <f t="shared" si="36"/>
        <v>1</v>
      </c>
      <c r="AP215" s="93">
        <f t="shared" si="37"/>
        <v>2</v>
      </c>
      <c r="AQ215" s="88">
        <f t="shared" si="38"/>
        <v>2</v>
      </c>
      <c r="AR215" s="93">
        <f t="shared" si="39"/>
        <v>51</v>
      </c>
      <c r="AS215" s="93" t="str">
        <f t="shared" si="40"/>
        <v>金币</v>
      </c>
      <c r="AT215" s="115">
        <f t="shared" si="41"/>
        <v>92</v>
      </c>
      <c r="AU215" s="94">
        <f>IF(AR215&gt;0,SUMIFS(AT$13:AT215,AQ$13:AQ215,"="&amp;AQ215),"[x]")</f>
        <v>1701</v>
      </c>
    </row>
    <row r="216" spans="40:47" ht="16.5" x14ac:dyDescent="0.2">
      <c r="AN216" s="93">
        <v>204</v>
      </c>
      <c r="AO216" s="93">
        <f t="shared" si="36"/>
        <v>1</v>
      </c>
      <c r="AP216" s="93">
        <f t="shared" si="37"/>
        <v>2</v>
      </c>
      <c r="AQ216" s="88">
        <f t="shared" si="38"/>
        <v>2</v>
      </c>
      <c r="AR216" s="93">
        <f t="shared" si="39"/>
        <v>52</v>
      </c>
      <c r="AS216" s="93" t="str">
        <f t="shared" si="40"/>
        <v>金币</v>
      </c>
      <c r="AT216" s="115">
        <f t="shared" si="41"/>
        <v>98</v>
      </c>
      <c r="AU216" s="94">
        <f>IF(AR216&gt;0,SUMIFS(AT$13:AT216,AQ$13:AQ216,"="&amp;AQ216),"[x]")</f>
        <v>1799</v>
      </c>
    </row>
    <row r="217" spans="40:47" ht="16.5" x14ac:dyDescent="0.2">
      <c r="AN217" s="93">
        <v>205</v>
      </c>
      <c r="AO217" s="93">
        <f t="shared" si="36"/>
        <v>1</v>
      </c>
      <c r="AP217" s="93">
        <f t="shared" si="37"/>
        <v>2</v>
      </c>
      <c r="AQ217" s="88">
        <f t="shared" si="38"/>
        <v>2</v>
      </c>
      <c r="AR217" s="93">
        <f t="shared" si="39"/>
        <v>53</v>
      </c>
      <c r="AS217" s="93" t="str">
        <f t="shared" si="40"/>
        <v>金币</v>
      </c>
      <c r="AT217" s="115">
        <f t="shared" si="41"/>
        <v>104</v>
      </c>
      <c r="AU217" s="94">
        <f>IF(AR217&gt;0,SUMIFS(AT$13:AT217,AQ$13:AQ217,"="&amp;AQ217),"[x]")</f>
        <v>1903</v>
      </c>
    </row>
    <row r="218" spans="40:47" ht="16.5" x14ac:dyDescent="0.2">
      <c r="AN218" s="93">
        <v>206</v>
      </c>
      <c r="AO218" s="93">
        <f t="shared" si="36"/>
        <v>1</v>
      </c>
      <c r="AP218" s="93">
        <f t="shared" si="37"/>
        <v>2</v>
      </c>
      <c r="AQ218" s="88">
        <f t="shared" si="38"/>
        <v>2</v>
      </c>
      <c r="AR218" s="93">
        <f t="shared" si="39"/>
        <v>54</v>
      </c>
      <c r="AS218" s="93" t="str">
        <f t="shared" si="40"/>
        <v>金币</v>
      </c>
      <c r="AT218" s="115">
        <f t="shared" si="41"/>
        <v>110</v>
      </c>
      <c r="AU218" s="94">
        <f>IF(AR218&gt;0,SUMIFS(AT$13:AT218,AQ$13:AQ218,"="&amp;AQ218),"[x]")</f>
        <v>2013</v>
      </c>
    </row>
    <row r="219" spans="40:47" ht="16.5" x14ac:dyDescent="0.2">
      <c r="AN219" s="93">
        <v>207</v>
      </c>
      <c r="AO219" s="93">
        <f t="shared" si="36"/>
        <v>1</v>
      </c>
      <c r="AP219" s="93">
        <f t="shared" si="37"/>
        <v>2</v>
      </c>
      <c r="AQ219" s="88">
        <f t="shared" si="38"/>
        <v>2</v>
      </c>
      <c r="AR219" s="93">
        <f t="shared" si="39"/>
        <v>55</v>
      </c>
      <c r="AS219" s="93" t="str">
        <f t="shared" si="40"/>
        <v>金币</v>
      </c>
      <c r="AT219" s="115">
        <f t="shared" si="41"/>
        <v>116</v>
      </c>
      <c r="AU219" s="94">
        <f>IF(AR219&gt;0,SUMIFS(AT$13:AT219,AQ$13:AQ219,"="&amp;AQ219),"[x]")</f>
        <v>2129</v>
      </c>
    </row>
    <row r="220" spans="40:47" ht="16.5" x14ac:dyDescent="0.2">
      <c r="AN220" s="93">
        <v>208</v>
      </c>
      <c r="AO220" s="93">
        <f t="shared" si="36"/>
        <v>1</v>
      </c>
      <c r="AP220" s="93">
        <f t="shared" si="37"/>
        <v>2</v>
      </c>
      <c r="AQ220" s="88">
        <f t="shared" si="38"/>
        <v>2</v>
      </c>
      <c r="AR220" s="93">
        <f t="shared" si="39"/>
        <v>56</v>
      </c>
      <c r="AS220" s="93" t="str">
        <f t="shared" si="40"/>
        <v>金币</v>
      </c>
      <c r="AT220" s="115">
        <f t="shared" si="41"/>
        <v>122</v>
      </c>
      <c r="AU220" s="94">
        <f>IF(AR220&gt;0,SUMIFS(AT$13:AT220,AQ$13:AQ220,"="&amp;AQ220),"[x]")</f>
        <v>2251</v>
      </c>
    </row>
    <row r="221" spans="40:47" ht="16.5" x14ac:dyDescent="0.2">
      <c r="AN221" s="93">
        <v>209</v>
      </c>
      <c r="AO221" s="93">
        <f t="shared" si="36"/>
        <v>1</v>
      </c>
      <c r="AP221" s="93">
        <f t="shared" si="37"/>
        <v>2</v>
      </c>
      <c r="AQ221" s="88">
        <f t="shared" si="38"/>
        <v>2</v>
      </c>
      <c r="AR221" s="93">
        <f t="shared" si="39"/>
        <v>57</v>
      </c>
      <c r="AS221" s="93" t="str">
        <f t="shared" si="40"/>
        <v>金币</v>
      </c>
      <c r="AT221" s="115">
        <f t="shared" si="41"/>
        <v>128</v>
      </c>
      <c r="AU221" s="94">
        <f>IF(AR221&gt;0,SUMIFS(AT$13:AT221,AQ$13:AQ221,"="&amp;AQ221),"[x]")</f>
        <v>2379</v>
      </c>
    </row>
    <row r="222" spans="40:47" ht="16.5" x14ac:dyDescent="0.2">
      <c r="AN222" s="93">
        <v>210</v>
      </c>
      <c r="AO222" s="93">
        <f t="shared" si="36"/>
        <v>1</v>
      </c>
      <c r="AP222" s="93">
        <f t="shared" si="37"/>
        <v>2</v>
      </c>
      <c r="AQ222" s="88">
        <f t="shared" si="38"/>
        <v>2</v>
      </c>
      <c r="AR222" s="93">
        <f t="shared" si="39"/>
        <v>58</v>
      </c>
      <c r="AS222" s="93" t="str">
        <f t="shared" si="40"/>
        <v>金币</v>
      </c>
      <c r="AT222" s="115">
        <f t="shared" si="41"/>
        <v>135</v>
      </c>
      <c r="AU222" s="94">
        <f>IF(AR222&gt;0,SUMIFS(AT$13:AT222,AQ$13:AQ222,"="&amp;AQ222),"[x]")</f>
        <v>2514</v>
      </c>
    </row>
    <row r="223" spans="40:47" ht="16.5" x14ac:dyDescent="0.2">
      <c r="AN223" s="93">
        <v>211</v>
      </c>
      <c r="AO223" s="93">
        <f t="shared" si="36"/>
        <v>1</v>
      </c>
      <c r="AP223" s="93">
        <f t="shared" si="37"/>
        <v>2</v>
      </c>
      <c r="AQ223" s="88">
        <f t="shared" si="38"/>
        <v>2</v>
      </c>
      <c r="AR223" s="93">
        <f t="shared" si="39"/>
        <v>59</v>
      </c>
      <c r="AS223" s="93" t="str">
        <f t="shared" si="40"/>
        <v>金币</v>
      </c>
      <c r="AT223" s="115">
        <f t="shared" si="41"/>
        <v>141</v>
      </c>
      <c r="AU223" s="94">
        <f>IF(AR223&gt;0,SUMIFS(AT$13:AT223,AQ$13:AQ223,"="&amp;AQ223),"[x]")</f>
        <v>2655</v>
      </c>
    </row>
    <row r="224" spans="40:47" ht="16.5" x14ac:dyDescent="0.2">
      <c r="AN224" s="93">
        <v>212</v>
      </c>
      <c r="AO224" s="93">
        <f t="shared" si="36"/>
        <v>1</v>
      </c>
      <c r="AP224" s="93">
        <f t="shared" si="37"/>
        <v>2</v>
      </c>
      <c r="AQ224" s="88">
        <f t="shared" si="38"/>
        <v>2</v>
      </c>
      <c r="AR224" s="93">
        <f t="shared" si="39"/>
        <v>60</v>
      </c>
      <c r="AS224" s="93" t="str">
        <f t="shared" si="40"/>
        <v>金币</v>
      </c>
      <c r="AT224" s="115">
        <f t="shared" si="41"/>
        <v>147</v>
      </c>
      <c r="AU224" s="94">
        <f>IF(AR224&gt;0,SUMIFS(AT$13:AT224,AQ$13:AQ224,"="&amp;AQ224),"[x]")</f>
        <v>2802</v>
      </c>
    </row>
    <row r="225" spans="40:47" ht="16.5" x14ac:dyDescent="0.2">
      <c r="AN225" s="93">
        <v>213</v>
      </c>
      <c r="AO225" s="93">
        <f t="shared" si="36"/>
        <v>1</v>
      </c>
      <c r="AP225" s="93">
        <f t="shared" si="37"/>
        <v>2</v>
      </c>
      <c r="AQ225" s="88">
        <f t="shared" si="38"/>
        <v>2</v>
      </c>
      <c r="AR225" s="93">
        <f t="shared" si="39"/>
        <v>61</v>
      </c>
      <c r="AS225" s="93" t="str">
        <f t="shared" si="40"/>
        <v>金币</v>
      </c>
      <c r="AT225" s="115">
        <f t="shared" si="41"/>
        <v>153</v>
      </c>
      <c r="AU225" s="94">
        <f>IF(AR225&gt;0,SUMIFS(AT$13:AT225,AQ$13:AQ225,"="&amp;AQ225),"[x]")</f>
        <v>2955</v>
      </c>
    </row>
    <row r="226" spans="40:47" ht="16.5" x14ac:dyDescent="0.2">
      <c r="AN226" s="93">
        <v>214</v>
      </c>
      <c r="AO226" s="93">
        <f t="shared" si="36"/>
        <v>1</v>
      </c>
      <c r="AP226" s="93">
        <f t="shared" si="37"/>
        <v>2</v>
      </c>
      <c r="AQ226" s="88">
        <f t="shared" si="38"/>
        <v>2</v>
      </c>
      <c r="AR226" s="93">
        <f t="shared" si="39"/>
        <v>62</v>
      </c>
      <c r="AS226" s="93" t="str">
        <f t="shared" si="40"/>
        <v>金币</v>
      </c>
      <c r="AT226" s="115">
        <f t="shared" si="41"/>
        <v>159</v>
      </c>
      <c r="AU226" s="94">
        <f>IF(AR226&gt;0,SUMIFS(AT$13:AT226,AQ$13:AQ226,"="&amp;AQ226),"[x]")</f>
        <v>3114</v>
      </c>
    </row>
    <row r="227" spans="40:47" ht="16.5" x14ac:dyDescent="0.2">
      <c r="AN227" s="93">
        <v>215</v>
      </c>
      <c r="AO227" s="93">
        <f t="shared" si="36"/>
        <v>1</v>
      </c>
      <c r="AP227" s="93">
        <f t="shared" si="37"/>
        <v>2</v>
      </c>
      <c r="AQ227" s="88">
        <f t="shared" si="38"/>
        <v>2</v>
      </c>
      <c r="AR227" s="93">
        <f t="shared" si="39"/>
        <v>63</v>
      </c>
      <c r="AS227" s="93" t="str">
        <f t="shared" si="40"/>
        <v>金币</v>
      </c>
      <c r="AT227" s="115">
        <f t="shared" si="41"/>
        <v>165</v>
      </c>
      <c r="AU227" s="94">
        <f>IF(AR227&gt;0,SUMIFS(AT$13:AT227,AQ$13:AQ227,"="&amp;AQ227),"[x]")</f>
        <v>3279</v>
      </c>
    </row>
    <row r="228" spans="40:47" ht="16.5" x14ac:dyDescent="0.2">
      <c r="AN228" s="93">
        <v>216</v>
      </c>
      <c r="AO228" s="93">
        <f t="shared" si="36"/>
        <v>1</v>
      </c>
      <c r="AP228" s="93">
        <f t="shared" si="37"/>
        <v>2</v>
      </c>
      <c r="AQ228" s="88">
        <f t="shared" si="38"/>
        <v>2</v>
      </c>
      <c r="AR228" s="93">
        <f t="shared" si="39"/>
        <v>64</v>
      </c>
      <c r="AS228" s="93" t="str">
        <f t="shared" si="40"/>
        <v>金币</v>
      </c>
      <c r="AT228" s="115">
        <f t="shared" si="41"/>
        <v>171</v>
      </c>
      <c r="AU228" s="94">
        <f>IF(AR228&gt;0,SUMIFS(AT$13:AT228,AQ$13:AQ228,"="&amp;AQ228),"[x]")</f>
        <v>3450</v>
      </c>
    </row>
    <row r="229" spans="40:47" ht="16.5" x14ac:dyDescent="0.2">
      <c r="AN229" s="93">
        <v>217</v>
      </c>
      <c r="AO229" s="93">
        <f t="shared" si="36"/>
        <v>1</v>
      </c>
      <c r="AP229" s="93">
        <f t="shared" si="37"/>
        <v>2</v>
      </c>
      <c r="AQ229" s="88">
        <f t="shared" si="38"/>
        <v>2</v>
      </c>
      <c r="AR229" s="93">
        <f t="shared" si="39"/>
        <v>65</v>
      </c>
      <c r="AS229" s="93" t="str">
        <f t="shared" si="40"/>
        <v>金币</v>
      </c>
      <c r="AT229" s="115">
        <f t="shared" si="41"/>
        <v>177</v>
      </c>
      <c r="AU229" s="94">
        <f>IF(AR229&gt;0,SUMIFS(AT$13:AT229,AQ$13:AQ229,"="&amp;AQ229),"[x]")</f>
        <v>3627</v>
      </c>
    </row>
    <row r="230" spans="40:47" ht="16.5" x14ac:dyDescent="0.2">
      <c r="AN230" s="93">
        <v>218</v>
      </c>
      <c r="AO230" s="93">
        <f t="shared" si="36"/>
        <v>1</v>
      </c>
      <c r="AP230" s="93">
        <f t="shared" si="37"/>
        <v>2</v>
      </c>
      <c r="AQ230" s="88">
        <f t="shared" si="38"/>
        <v>2</v>
      </c>
      <c r="AR230" s="93">
        <f t="shared" si="39"/>
        <v>66</v>
      </c>
      <c r="AS230" s="93" t="str">
        <f t="shared" si="40"/>
        <v>金币</v>
      </c>
      <c r="AT230" s="115">
        <f t="shared" si="41"/>
        <v>184</v>
      </c>
      <c r="AU230" s="94">
        <f>IF(AR230&gt;0,SUMIFS(AT$13:AT230,AQ$13:AQ230,"="&amp;AQ230),"[x]")</f>
        <v>3811</v>
      </c>
    </row>
    <row r="231" spans="40:47" ht="16.5" x14ac:dyDescent="0.2">
      <c r="AN231" s="93">
        <v>219</v>
      </c>
      <c r="AO231" s="93">
        <f t="shared" si="36"/>
        <v>1</v>
      </c>
      <c r="AP231" s="93">
        <f t="shared" si="37"/>
        <v>2</v>
      </c>
      <c r="AQ231" s="88">
        <f t="shared" si="38"/>
        <v>2</v>
      </c>
      <c r="AR231" s="93">
        <f t="shared" si="39"/>
        <v>67</v>
      </c>
      <c r="AS231" s="93" t="str">
        <f t="shared" si="40"/>
        <v>金币</v>
      </c>
      <c r="AT231" s="115">
        <f t="shared" si="41"/>
        <v>190</v>
      </c>
      <c r="AU231" s="94">
        <f>IF(AR231&gt;0,SUMIFS(AT$13:AT231,AQ$13:AQ231,"="&amp;AQ231),"[x]")</f>
        <v>4001</v>
      </c>
    </row>
    <row r="232" spans="40:47" ht="16.5" x14ac:dyDescent="0.2">
      <c r="AN232" s="93">
        <v>220</v>
      </c>
      <c r="AO232" s="93">
        <f t="shared" si="36"/>
        <v>1</v>
      </c>
      <c r="AP232" s="93">
        <f t="shared" si="37"/>
        <v>2</v>
      </c>
      <c r="AQ232" s="88">
        <f t="shared" si="38"/>
        <v>2</v>
      </c>
      <c r="AR232" s="93">
        <f t="shared" si="39"/>
        <v>68</v>
      </c>
      <c r="AS232" s="93" t="str">
        <f t="shared" si="40"/>
        <v>金币</v>
      </c>
      <c r="AT232" s="115">
        <f t="shared" si="41"/>
        <v>196</v>
      </c>
      <c r="AU232" s="94">
        <f>IF(AR232&gt;0,SUMIFS(AT$13:AT232,AQ$13:AQ232,"="&amp;AQ232),"[x]")</f>
        <v>4197</v>
      </c>
    </row>
    <row r="233" spans="40:47" ht="16.5" x14ac:dyDescent="0.2">
      <c r="AN233" s="93">
        <v>221</v>
      </c>
      <c r="AO233" s="93">
        <f t="shared" si="36"/>
        <v>1</v>
      </c>
      <c r="AP233" s="93">
        <f t="shared" si="37"/>
        <v>2</v>
      </c>
      <c r="AQ233" s="88">
        <f t="shared" si="38"/>
        <v>2</v>
      </c>
      <c r="AR233" s="93">
        <f t="shared" si="39"/>
        <v>69</v>
      </c>
      <c r="AS233" s="93" t="str">
        <f t="shared" si="40"/>
        <v>金币</v>
      </c>
      <c r="AT233" s="115">
        <f t="shared" si="41"/>
        <v>202</v>
      </c>
      <c r="AU233" s="94">
        <f>IF(AR233&gt;0,SUMIFS(AT$13:AT233,AQ$13:AQ233,"="&amp;AQ233),"[x]")</f>
        <v>4399</v>
      </c>
    </row>
    <row r="234" spans="40:47" ht="16.5" x14ac:dyDescent="0.2">
      <c r="AN234" s="93">
        <v>222</v>
      </c>
      <c r="AO234" s="93">
        <f t="shared" si="36"/>
        <v>1</v>
      </c>
      <c r="AP234" s="93">
        <f t="shared" si="37"/>
        <v>2</v>
      </c>
      <c r="AQ234" s="88">
        <f t="shared" si="38"/>
        <v>2</v>
      </c>
      <c r="AR234" s="93">
        <f t="shared" si="39"/>
        <v>70</v>
      </c>
      <c r="AS234" s="93" t="str">
        <f t="shared" si="40"/>
        <v>金币</v>
      </c>
      <c r="AT234" s="115">
        <f t="shared" si="41"/>
        <v>208</v>
      </c>
      <c r="AU234" s="94">
        <f>IF(AR234&gt;0,SUMIFS(AT$13:AT234,AQ$13:AQ234,"="&amp;AQ234),"[x]")</f>
        <v>4607</v>
      </c>
    </row>
    <row r="235" spans="40:47" ht="16.5" x14ac:dyDescent="0.2">
      <c r="AN235" s="93">
        <v>223</v>
      </c>
      <c r="AO235" s="93">
        <f t="shared" si="36"/>
        <v>1</v>
      </c>
      <c r="AP235" s="93">
        <f t="shared" si="37"/>
        <v>2</v>
      </c>
      <c r="AQ235" s="88">
        <f t="shared" si="38"/>
        <v>2</v>
      </c>
      <c r="AR235" s="93">
        <f t="shared" si="39"/>
        <v>71</v>
      </c>
      <c r="AS235" s="93" t="str">
        <f t="shared" si="40"/>
        <v>金币</v>
      </c>
      <c r="AT235" s="115">
        <f t="shared" si="41"/>
        <v>214</v>
      </c>
      <c r="AU235" s="94">
        <f>IF(AR235&gt;0,SUMIFS(AT$13:AT235,AQ$13:AQ235,"="&amp;AQ235),"[x]")</f>
        <v>4821</v>
      </c>
    </row>
    <row r="236" spans="40:47" ht="16.5" x14ac:dyDescent="0.2">
      <c r="AN236" s="93">
        <v>224</v>
      </c>
      <c r="AO236" s="93">
        <f t="shared" si="36"/>
        <v>1</v>
      </c>
      <c r="AP236" s="93">
        <f t="shared" si="37"/>
        <v>2</v>
      </c>
      <c r="AQ236" s="88">
        <f t="shared" si="38"/>
        <v>2</v>
      </c>
      <c r="AR236" s="93">
        <f t="shared" si="39"/>
        <v>72</v>
      </c>
      <c r="AS236" s="93" t="str">
        <f t="shared" si="40"/>
        <v>金币</v>
      </c>
      <c r="AT236" s="115">
        <f t="shared" si="41"/>
        <v>220</v>
      </c>
      <c r="AU236" s="94">
        <f>IF(AR236&gt;0,SUMIFS(AT$13:AT236,AQ$13:AQ236,"="&amp;AQ236),"[x]")</f>
        <v>5041</v>
      </c>
    </row>
    <row r="237" spans="40:47" ht="16.5" x14ac:dyDescent="0.2">
      <c r="AN237" s="93">
        <v>225</v>
      </c>
      <c r="AO237" s="93">
        <f t="shared" si="36"/>
        <v>1</v>
      </c>
      <c r="AP237" s="93">
        <f t="shared" si="37"/>
        <v>2</v>
      </c>
      <c r="AQ237" s="88">
        <f t="shared" si="38"/>
        <v>2</v>
      </c>
      <c r="AR237" s="93">
        <f t="shared" si="39"/>
        <v>73</v>
      </c>
      <c r="AS237" s="93" t="str">
        <f t="shared" si="40"/>
        <v>金币</v>
      </c>
      <c r="AT237" s="115">
        <f t="shared" si="41"/>
        <v>227</v>
      </c>
      <c r="AU237" s="94">
        <f>IF(AR237&gt;0,SUMIFS(AT$13:AT237,AQ$13:AQ237,"="&amp;AQ237),"[x]")</f>
        <v>5268</v>
      </c>
    </row>
    <row r="238" spans="40:47" ht="16.5" x14ac:dyDescent="0.2">
      <c r="AN238" s="93">
        <v>226</v>
      </c>
      <c r="AO238" s="93">
        <f t="shared" si="36"/>
        <v>1</v>
      </c>
      <c r="AP238" s="93">
        <f t="shared" si="37"/>
        <v>2</v>
      </c>
      <c r="AQ238" s="88">
        <f t="shared" si="38"/>
        <v>2</v>
      </c>
      <c r="AR238" s="93">
        <f t="shared" si="39"/>
        <v>74</v>
      </c>
      <c r="AS238" s="93" t="str">
        <f t="shared" si="40"/>
        <v>金币</v>
      </c>
      <c r="AT238" s="115">
        <f t="shared" si="41"/>
        <v>233</v>
      </c>
      <c r="AU238" s="94">
        <f>IF(AR238&gt;0,SUMIFS(AT$13:AT238,AQ$13:AQ238,"="&amp;AQ238),"[x]")</f>
        <v>5501</v>
      </c>
    </row>
    <row r="239" spans="40:47" ht="16.5" x14ac:dyDescent="0.2">
      <c r="AN239" s="93">
        <v>227</v>
      </c>
      <c r="AO239" s="93">
        <f t="shared" si="36"/>
        <v>1</v>
      </c>
      <c r="AP239" s="93">
        <f t="shared" si="37"/>
        <v>2</v>
      </c>
      <c r="AQ239" s="88">
        <f t="shared" si="38"/>
        <v>2</v>
      </c>
      <c r="AR239" s="93">
        <f t="shared" si="39"/>
        <v>75</v>
      </c>
      <c r="AS239" s="93" t="str">
        <f t="shared" si="40"/>
        <v>金币</v>
      </c>
      <c r="AT239" s="115">
        <f t="shared" si="41"/>
        <v>239</v>
      </c>
      <c r="AU239" s="94">
        <f>IF(AR239&gt;0,SUMIFS(AT$13:AT239,AQ$13:AQ239,"="&amp;AQ239),"[x]")</f>
        <v>5740</v>
      </c>
    </row>
    <row r="240" spans="40:47" ht="16.5" x14ac:dyDescent="0.2">
      <c r="AN240" s="93">
        <v>228</v>
      </c>
      <c r="AO240" s="93">
        <f t="shared" si="36"/>
        <v>1</v>
      </c>
      <c r="AP240" s="93">
        <f t="shared" si="37"/>
        <v>2</v>
      </c>
      <c r="AQ240" s="88">
        <f t="shared" si="38"/>
        <v>2</v>
      </c>
      <c r="AR240" s="93">
        <f t="shared" si="39"/>
        <v>76</v>
      </c>
      <c r="AS240" s="93" t="str">
        <f t="shared" si="40"/>
        <v>金币</v>
      </c>
      <c r="AT240" s="115">
        <f t="shared" si="41"/>
        <v>245</v>
      </c>
      <c r="AU240" s="94">
        <f>IF(AR240&gt;0,SUMIFS(AT$13:AT240,AQ$13:AQ240,"="&amp;AQ240),"[x]")</f>
        <v>5985</v>
      </c>
    </row>
    <row r="241" spans="40:47" ht="16.5" x14ac:dyDescent="0.2">
      <c r="AN241" s="93">
        <v>229</v>
      </c>
      <c r="AO241" s="93">
        <f t="shared" si="36"/>
        <v>1</v>
      </c>
      <c r="AP241" s="93">
        <f t="shared" si="37"/>
        <v>2</v>
      </c>
      <c r="AQ241" s="88">
        <f t="shared" si="38"/>
        <v>2</v>
      </c>
      <c r="AR241" s="93">
        <f t="shared" si="39"/>
        <v>77</v>
      </c>
      <c r="AS241" s="93" t="str">
        <f t="shared" si="40"/>
        <v>金币</v>
      </c>
      <c r="AT241" s="115">
        <f t="shared" si="41"/>
        <v>251</v>
      </c>
      <c r="AU241" s="94">
        <f>IF(AR241&gt;0,SUMIFS(AT$13:AT241,AQ$13:AQ241,"="&amp;AQ241),"[x]")</f>
        <v>6236</v>
      </c>
    </row>
    <row r="242" spans="40:47" ht="16.5" x14ac:dyDescent="0.2">
      <c r="AN242" s="93">
        <v>230</v>
      </c>
      <c r="AO242" s="93">
        <f t="shared" si="36"/>
        <v>1</v>
      </c>
      <c r="AP242" s="93">
        <f t="shared" si="37"/>
        <v>2</v>
      </c>
      <c r="AQ242" s="88">
        <f t="shared" si="38"/>
        <v>2</v>
      </c>
      <c r="AR242" s="93">
        <f t="shared" si="39"/>
        <v>78</v>
      </c>
      <c r="AS242" s="93" t="str">
        <f t="shared" si="40"/>
        <v>金币</v>
      </c>
      <c r="AT242" s="115">
        <f t="shared" si="41"/>
        <v>257</v>
      </c>
      <c r="AU242" s="94">
        <f>IF(AR242&gt;0,SUMIFS(AT$13:AT242,AQ$13:AQ242,"="&amp;AQ242),"[x]")</f>
        <v>6493</v>
      </c>
    </row>
    <row r="243" spans="40:47" ht="16.5" x14ac:dyDescent="0.2">
      <c r="AN243" s="93">
        <v>231</v>
      </c>
      <c r="AO243" s="93">
        <f t="shared" si="36"/>
        <v>1</v>
      </c>
      <c r="AP243" s="93">
        <f t="shared" si="37"/>
        <v>2</v>
      </c>
      <c r="AQ243" s="88">
        <f t="shared" si="38"/>
        <v>2</v>
      </c>
      <c r="AR243" s="93">
        <f t="shared" si="39"/>
        <v>79</v>
      </c>
      <c r="AS243" s="93" t="str">
        <f t="shared" si="40"/>
        <v>金币</v>
      </c>
      <c r="AT243" s="115">
        <f t="shared" si="41"/>
        <v>263</v>
      </c>
      <c r="AU243" s="94">
        <f>IF(AR243&gt;0,SUMIFS(AT$13:AT243,AQ$13:AQ243,"="&amp;AQ243),"[x]")</f>
        <v>6756</v>
      </c>
    </row>
    <row r="244" spans="40:47" ht="16.5" x14ac:dyDescent="0.2">
      <c r="AN244" s="93">
        <v>232</v>
      </c>
      <c r="AO244" s="93">
        <f t="shared" si="36"/>
        <v>1</v>
      </c>
      <c r="AP244" s="93">
        <f t="shared" si="37"/>
        <v>2</v>
      </c>
      <c r="AQ244" s="88">
        <f t="shared" si="38"/>
        <v>2</v>
      </c>
      <c r="AR244" s="93">
        <f t="shared" si="39"/>
        <v>80</v>
      </c>
      <c r="AS244" s="93" t="str">
        <f t="shared" si="40"/>
        <v>金币</v>
      </c>
      <c r="AT244" s="115">
        <f t="shared" si="41"/>
        <v>270</v>
      </c>
      <c r="AU244" s="94">
        <f>IF(AR244&gt;0,SUMIFS(AT$13:AT244,AQ$13:AQ244,"="&amp;AQ244),"[x]")</f>
        <v>7026</v>
      </c>
    </row>
    <row r="245" spans="40:47" ht="16.5" x14ac:dyDescent="0.2">
      <c r="AN245" s="93">
        <v>233</v>
      </c>
      <c r="AO245" s="93">
        <f t="shared" si="36"/>
        <v>1</v>
      </c>
      <c r="AP245" s="93">
        <f t="shared" si="37"/>
        <v>2</v>
      </c>
      <c r="AQ245" s="88">
        <f t="shared" si="38"/>
        <v>2</v>
      </c>
      <c r="AR245" s="93">
        <f t="shared" si="39"/>
        <v>81</v>
      </c>
      <c r="AS245" s="93" t="str">
        <f t="shared" si="40"/>
        <v>金币</v>
      </c>
      <c r="AT245" s="115">
        <f t="shared" si="41"/>
        <v>176</v>
      </c>
      <c r="AU245" s="94">
        <f>IF(AR245&gt;0,SUMIFS(AT$13:AT245,AQ$13:AQ245,"="&amp;AQ245),"[x]")</f>
        <v>7202</v>
      </c>
    </row>
    <row r="246" spans="40:47" ht="16.5" x14ac:dyDescent="0.2">
      <c r="AN246" s="93">
        <v>234</v>
      </c>
      <c r="AO246" s="93">
        <f t="shared" si="36"/>
        <v>1</v>
      </c>
      <c r="AP246" s="93">
        <f t="shared" si="37"/>
        <v>2</v>
      </c>
      <c r="AQ246" s="88">
        <f t="shared" si="38"/>
        <v>2</v>
      </c>
      <c r="AR246" s="93">
        <f t="shared" si="39"/>
        <v>82</v>
      </c>
      <c r="AS246" s="93" t="str">
        <f t="shared" si="40"/>
        <v>金币</v>
      </c>
      <c r="AT246" s="115">
        <f t="shared" si="41"/>
        <v>189</v>
      </c>
      <c r="AU246" s="94">
        <f>IF(AR246&gt;0,SUMIFS(AT$13:AT246,AQ$13:AQ246,"="&amp;AQ246),"[x]")</f>
        <v>7391</v>
      </c>
    </row>
    <row r="247" spans="40:47" ht="16.5" x14ac:dyDescent="0.2">
      <c r="AN247" s="93">
        <v>235</v>
      </c>
      <c r="AO247" s="93">
        <f t="shared" si="36"/>
        <v>1</v>
      </c>
      <c r="AP247" s="93">
        <f t="shared" si="37"/>
        <v>2</v>
      </c>
      <c r="AQ247" s="88">
        <f t="shared" si="38"/>
        <v>2</v>
      </c>
      <c r="AR247" s="93">
        <f t="shared" si="39"/>
        <v>83</v>
      </c>
      <c r="AS247" s="93" t="str">
        <f t="shared" si="40"/>
        <v>金币</v>
      </c>
      <c r="AT247" s="115">
        <f t="shared" si="41"/>
        <v>203</v>
      </c>
      <c r="AU247" s="94">
        <f>IF(AR247&gt;0,SUMIFS(AT$13:AT247,AQ$13:AQ247,"="&amp;AQ247),"[x]")</f>
        <v>7594</v>
      </c>
    </row>
    <row r="248" spans="40:47" ht="16.5" x14ac:dyDescent="0.2">
      <c r="AN248" s="93">
        <v>236</v>
      </c>
      <c r="AO248" s="93">
        <f t="shared" si="36"/>
        <v>1</v>
      </c>
      <c r="AP248" s="93">
        <f t="shared" si="37"/>
        <v>2</v>
      </c>
      <c r="AQ248" s="88">
        <f t="shared" si="38"/>
        <v>2</v>
      </c>
      <c r="AR248" s="93">
        <f t="shared" si="39"/>
        <v>84</v>
      </c>
      <c r="AS248" s="93" t="str">
        <f t="shared" si="40"/>
        <v>金币</v>
      </c>
      <c r="AT248" s="115">
        <f t="shared" si="41"/>
        <v>216</v>
      </c>
      <c r="AU248" s="94">
        <f>IF(AR248&gt;0,SUMIFS(AT$13:AT248,AQ$13:AQ248,"="&amp;AQ248),"[x]")</f>
        <v>7810</v>
      </c>
    </row>
    <row r="249" spans="40:47" ht="16.5" x14ac:dyDescent="0.2">
      <c r="AN249" s="93">
        <v>237</v>
      </c>
      <c r="AO249" s="93">
        <f t="shared" si="36"/>
        <v>1</v>
      </c>
      <c r="AP249" s="93">
        <f t="shared" si="37"/>
        <v>2</v>
      </c>
      <c r="AQ249" s="88">
        <f t="shared" si="38"/>
        <v>2</v>
      </c>
      <c r="AR249" s="93">
        <f t="shared" si="39"/>
        <v>85</v>
      </c>
      <c r="AS249" s="93" t="str">
        <f t="shared" si="40"/>
        <v>金币</v>
      </c>
      <c r="AT249" s="115">
        <f t="shared" si="41"/>
        <v>230</v>
      </c>
      <c r="AU249" s="94">
        <f>IF(AR249&gt;0,SUMIFS(AT$13:AT249,AQ$13:AQ249,"="&amp;AQ249),"[x]")</f>
        <v>8040</v>
      </c>
    </row>
    <row r="250" spans="40:47" ht="16.5" x14ac:dyDescent="0.2">
      <c r="AN250" s="93">
        <v>238</v>
      </c>
      <c r="AO250" s="93">
        <f t="shared" si="36"/>
        <v>1</v>
      </c>
      <c r="AP250" s="93">
        <f t="shared" si="37"/>
        <v>2</v>
      </c>
      <c r="AQ250" s="88">
        <f t="shared" si="38"/>
        <v>2</v>
      </c>
      <c r="AR250" s="93">
        <f t="shared" si="39"/>
        <v>86</v>
      </c>
      <c r="AS250" s="93" t="str">
        <f t="shared" si="40"/>
        <v>金币</v>
      </c>
      <c r="AT250" s="115">
        <f t="shared" si="41"/>
        <v>243</v>
      </c>
      <c r="AU250" s="94">
        <f>IF(AR250&gt;0,SUMIFS(AT$13:AT250,AQ$13:AQ250,"="&amp;AQ250),"[x]")</f>
        <v>8283</v>
      </c>
    </row>
    <row r="251" spans="40:47" ht="16.5" x14ac:dyDescent="0.2">
      <c r="AN251" s="93">
        <v>239</v>
      </c>
      <c r="AO251" s="93">
        <f t="shared" si="36"/>
        <v>1</v>
      </c>
      <c r="AP251" s="93">
        <f t="shared" si="37"/>
        <v>2</v>
      </c>
      <c r="AQ251" s="88">
        <f t="shared" si="38"/>
        <v>2</v>
      </c>
      <c r="AR251" s="93">
        <f t="shared" si="39"/>
        <v>87</v>
      </c>
      <c r="AS251" s="93" t="str">
        <f t="shared" si="40"/>
        <v>金币</v>
      </c>
      <c r="AT251" s="115">
        <f t="shared" si="41"/>
        <v>257</v>
      </c>
      <c r="AU251" s="94">
        <f>IF(AR251&gt;0,SUMIFS(AT$13:AT251,AQ$13:AQ251,"="&amp;AQ251),"[x]")</f>
        <v>8540</v>
      </c>
    </row>
    <row r="252" spans="40:47" ht="16.5" x14ac:dyDescent="0.2">
      <c r="AN252" s="93">
        <v>240</v>
      </c>
      <c r="AO252" s="93">
        <f t="shared" si="36"/>
        <v>1</v>
      </c>
      <c r="AP252" s="93">
        <f t="shared" si="37"/>
        <v>2</v>
      </c>
      <c r="AQ252" s="88">
        <f t="shared" si="38"/>
        <v>2</v>
      </c>
      <c r="AR252" s="93">
        <f t="shared" si="39"/>
        <v>88</v>
      </c>
      <c r="AS252" s="93" t="str">
        <f t="shared" si="40"/>
        <v>金币</v>
      </c>
      <c r="AT252" s="115">
        <f t="shared" si="41"/>
        <v>271</v>
      </c>
      <c r="AU252" s="94">
        <f>IF(AR252&gt;0,SUMIFS(AT$13:AT252,AQ$13:AQ252,"="&amp;AQ252),"[x]")</f>
        <v>8811</v>
      </c>
    </row>
    <row r="253" spans="40:47" ht="16.5" x14ac:dyDescent="0.2">
      <c r="AN253" s="93">
        <v>241</v>
      </c>
      <c r="AO253" s="93">
        <f t="shared" si="36"/>
        <v>1</v>
      </c>
      <c r="AP253" s="93">
        <f t="shared" si="37"/>
        <v>2</v>
      </c>
      <c r="AQ253" s="88">
        <f t="shared" si="38"/>
        <v>2</v>
      </c>
      <c r="AR253" s="93">
        <f t="shared" si="39"/>
        <v>89</v>
      </c>
      <c r="AS253" s="93" t="str">
        <f t="shared" si="40"/>
        <v>金币</v>
      </c>
      <c r="AT253" s="115">
        <f t="shared" si="41"/>
        <v>284</v>
      </c>
      <c r="AU253" s="94">
        <f>IF(AR253&gt;0,SUMIFS(AT$13:AT253,AQ$13:AQ253,"="&amp;AQ253),"[x]")</f>
        <v>9095</v>
      </c>
    </row>
    <row r="254" spans="40:47" ht="16.5" x14ac:dyDescent="0.2">
      <c r="AN254" s="93">
        <v>242</v>
      </c>
      <c r="AO254" s="93">
        <f t="shared" si="36"/>
        <v>1</v>
      </c>
      <c r="AP254" s="93">
        <f t="shared" si="37"/>
        <v>2</v>
      </c>
      <c r="AQ254" s="88">
        <f t="shared" si="38"/>
        <v>2</v>
      </c>
      <c r="AR254" s="93">
        <f t="shared" si="39"/>
        <v>90</v>
      </c>
      <c r="AS254" s="93" t="str">
        <f t="shared" si="40"/>
        <v>金币</v>
      </c>
      <c r="AT254" s="115">
        <f t="shared" si="41"/>
        <v>298</v>
      </c>
      <c r="AU254" s="94">
        <f>IF(AR254&gt;0,SUMIFS(AT$13:AT254,AQ$13:AQ254,"="&amp;AQ254),"[x]")</f>
        <v>9393</v>
      </c>
    </row>
    <row r="255" spans="40:47" ht="16.5" x14ac:dyDescent="0.2">
      <c r="AN255" s="93">
        <v>243</v>
      </c>
      <c r="AO255" s="93">
        <f t="shared" si="36"/>
        <v>1</v>
      </c>
      <c r="AP255" s="93">
        <f t="shared" si="37"/>
        <v>2</v>
      </c>
      <c r="AQ255" s="88">
        <f t="shared" si="38"/>
        <v>2</v>
      </c>
      <c r="AR255" s="93">
        <f t="shared" si="39"/>
        <v>91</v>
      </c>
      <c r="AS255" s="93" t="str">
        <f t="shared" si="40"/>
        <v>金币</v>
      </c>
      <c r="AT255" s="115">
        <f t="shared" si="41"/>
        <v>311</v>
      </c>
      <c r="AU255" s="94">
        <f>IF(AR255&gt;0,SUMIFS(AT$13:AT255,AQ$13:AQ255,"="&amp;AQ255),"[x]")</f>
        <v>9704</v>
      </c>
    </row>
    <row r="256" spans="40:47" ht="16.5" x14ac:dyDescent="0.2">
      <c r="AN256" s="93">
        <v>244</v>
      </c>
      <c r="AO256" s="93">
        <f t="shared" si="36"/>
        <v>1</v>
      </c>
      <c r="AP256" s="93">
        <f t="shared" si="37"/>
        <v>2</v>
      </c>
      <c r="AQ256" s="88">
        <f t="shared" si="38"/>
        <v>2</v>
      </c>
      <c r="AR256" s="93">
        <f t="shared" si="39"/>
        <v>92</v>
      </c>
      <c r="AS256" s="93" t="str">
        <f t="shared" si="40"/>
        <v>金币</v>
      </c>
      <c r="AT256" s="115">
        <f t="shared" si="41"/>
        <v>325</v>
      </c>
      <c r="AU256" s="94">
        <f>IF(AR256&gt;0,SUMIFS(AT$13:AT256,AQ$13:AQ256,"="&amp;AQ256),"[x]")</f>
        <v>10029</v>
      </c>
    </row>
    <row r="257" spans="40:47" ht="16.5" x14ac:dyDescent="0.2">
      <c r="AN257" s="93">
        <v>245</v>
      </c>
      <c r="AO257" s="93">
        <f t="shared" si="36"/>
        <v>1</v>
      </c>
      <c r="AP257" s="93">
        <f t="shared" si="37"/>
        <v>2</v>
      </c>
      <c r="AQ257" s="88">
        <f t="shared" si="38"/>
        <v>2</v>
      </c>
      <c r="AR257" s="93">
        <f t="shared" si="39"/>
        <v>93</v>
      </c>
      <c r="AS257" s="93" t="str">
        <f t="shared" si="40"/>
        <v>金币</v>
      </c>
      <c r="AT257" s="115">
        <f t="shared" si="41"/>
        <v>338</v>
      </c>
      <c r="AU257" s="94">
        <f>IF(AR257&gt;0,SUMIFS(AT$13:AT257,AQ$13:AQ257,"="&amp;AQ257),"[x]")</f>
        <v>10367</v>
      </c>
    </row>
    <row r="258" spans="40:47" ht="16.5" x14ac:dyDescent="0.2">
      <c r="AN258" s="93">
        <v>246</v>
      </c>
      <c r="AO258" s="93">
        <f t="shared" si="36"/>
        <v>1</v>
      </c>
      <c r="AP258" s="93">
        <f t="shared" si="37"/>
        <v>2</v>
      </c>
      <c r="AQ258" s="88">
        <f t="shared" si="38"/>
        <v>2</v>
      </c>
      <c r="AR258" s="93">
        <f t="shared" si="39"/>
        <v>94</v>
      </c>
      <c r="AS258" s="93" t="str">
        <f t="shared" si="40"/>
        <v>金币</v>
      </c>
      <c r="AT258" s="115">
        <f t="shared" si="41"/>
        <v>352</v>
      </c>
      <c r="AU258" s="94">
        <f>IF(AR258&gt;0,SUMIFS(AT$13:AT258,AQ$13:AQ258,"="&amp;AQ258),"[x]")</f>
        <v>10719</v>
      </c>
    </row>
    <row r="259" spans="40:47" ht="16.5" x14ac:dyDescent="0.2">
      <c r="AN259" s="93">
        <v>247</v>
      </c>
      <c r="AO259" s="93">
        <f t="shared" si="36"/>
        <v>1</v>
      </c>
      <c r="AP259" s="93">
        <f t="shared" si="37"/>
        <v>2</v>
      </c>
      <c r="AQ259" s="88">
        <f t="shared" si="38"/>
        <v>2</v>
      </c>
      <c r="AR259" s="93">
        <f t="shared" si="39"/>
        <v>95</v>
      </c>
      <c r="AS259" s="93" t="str">
        <f t="shared" si="40"/>
        <v>金币</v>
      </c>
      <c r="AT259" s="115">
        <f t="shared" si="41"/>
        <v>365</v>
      </c>
      <c r="AU259" s="94">
        <f>IF(AR259&gt;0,SUMIFS(AT$13:AT259,AQ$13:AQ259,"="&amp;AQ259),"[x]")</f>
        <v>11084</v>
      </c>
    </row>
    <row r="260" spans="40:47" ht="16.5" x14ac:dyDescent="0.2">
      <c r="AN260" s="93">
        <v>248</v>
      </c>
      <c r="AO260" s="93">
        <f t="shared" si="36"/>
        <v>1</v>
      </c>
      <c r="AP260" s="93">
        <f t="shared" si="37"/>
        <v>2</v>
      </c>
      <c r="AQ260" s="88">
        <f t="shared" si="38"/>
        <v>2</v>
      </c>
      <c r="AR260" s="93">
        <f t="shared" si="39"/>
        <v>96</v>
      </c>
      <c r="AS260" s="93" t="str">
        <f t="shared" si="40"/>
        <v>金币</v>
      </c>
      <c r="AT260" s="115">
        <f t="shared" si="41"/>
        <v>379</v>
      </c>
      <c r="AU260" s="94">
        <f>IF(AR260&gt;0,SUMIFS(AT$13:AT260,AQ$13:AQ260,"="&amp;AQ260),"[x]")</f>
        <v>11463</v>
      </c>
    </row>
    <row r="261" spans="40:47" ht="16.5" x14ac:dyDescent="0.2">
      <c r="AN261" s="93">
        <v>249</v>
      </c>
      <c r="AO261" s="93">
        <f t="shared" si="36"/>
        <v>1</v>
      </c>
      <c r="AP261" s="93">
        <f t="shared" si="37"/>
        <v>2</v>
      </c>
      <c r="AQ261" s="88">
        <f t="shared" si="38"/>
        <v>2</v>
      </c>
      <c r="AR261" s="93">
        <f t="shared" si="39"/>
        <v>97</v>
      </c>
      <c r="AS261" s="93" t="str">
        <f t="shared" si="40"/>
        <v>金币</v>
      </c>
      <c r="AT261" s="115">
        <f t="shared" si="41"/>
        <v>393</v>
      </c>
      <c r="AU261" s="94">
        <f>IF(AR261&gt;0,SUMIFS(AT$13:AT261,AQ$13:AQ261,"="&amp;AQ261),"[x]")</f>
        <v>11856</v>
      </c>
    </row>
    <row r="262" spans="40:47" ht="16.5" x14ac:dyDescent="0.2">
      <c r="AN262" s="93">
        <v>250</v>
      </c>
      <c r="AO262" s="93">
        <f t="shared" si="36"/>
        <v>1</v>
      </c>
      <c r="AP262" s="93">
        <f t="shared" si="37"/>
        <v>2</v>
      </c>
      <c r="AQ262" s="88">
        <f t="shared" si="38"/>
        <v>2</v>
      </c>
      <c r="AR262" s="93">
        <f t="shared" si="39"/>
        <v>98</v>
      </c>
      <c r="AS262" s="93" t="str">
        <f t="shared" si="40"/>
        <v>金币</v>
      </c>
      <c r="AT262" s="115">
        <f t="shared" si="41"/>
        <v>406</v>
      </c>
      <c r="AU262" s="94">
        <f>IF(AR262&gt;0,SUMIFS(AT$13:AT262,AQ$13:AQ262,"="&amp;AQ262),"[x]")</f>
        <v>12262</v>
      </c>
    </row>
    <row r="263" spans="40:47" ht="16.5" x14ac:dyDescent="0.2">
      <c r="AN263" s="93">
        <v>251</v>
      </c>
      <c r="AO263" s="93">
        <f t="shared" si="36"/>
        <v>1</v>
      </c>
      <c r="AP263" s="93">
        <f t="shared" si="37"/>
        <v>2</v>
      </c>
      <c r="AQ263" s="88">
        <f t="shared" si="38"/>
        <v>2</v>
      </c>
      <c r="AR263" s="93">
        <f t="shared" si="39"/>
        <v>99</v>
      </c>
      <c r="AS263" s="93" t="str">
        <f t="shared" si="40"/>
        <v>金币</v>
      </c>
      <c r="AT263" s="115">
        <f t="shared" si="41"/>
        <v>420</v>
      </c>
      <c r="AU263" s="94">
        <f>IF(AR263&gt;0,SUMIFS(AT$13:AT263,AQ$13:AQ263,"="&amp;AQ263),"[x]")</f>
        <v>12682</v>
      </c>
    </row>
    <row r="264" spans="40:47" ht="16.5" x14ac:dyDescent="0.2">
      <c r="AN264" s="93">
        <v>252</v>
      </c>
      <c r="AO264" s="93">
        <f t="shared" si="36"/>
        <v>1</v>
      </c>
      <c r="AP264" s="93">
        <f t="shared" si="37"/>
        <v>2</v>
      </c>
      <c r="AQ264" s="88">
        <f t="shared" si="38"/>
        <v>2</v>
      </c>
      <c r="AR264" s="93">
        <f t="shared" si="39"/>
        <v>100</v>
      </c>
      <c r="AS264" s="93" t="str">
        <f t="shared" si="40"/>
        <v>金币</v>
      </c>
      <c r="AT264" s="115">
        <f t="shared" si="41"/>
        <v>433</v>
      </c>
      <c r="AU264" s="94">
        <f>IF(AR264&gt;0,SUMIFS(AT$13:AT264,AQ$13:AQ264,"="&amp;AQ264),"[x]")</f>
        <v>13115</v>
      </c>
    </row>
    <row r="265" spans="40:47" ht="16.5" x14ac:dyDescent="0.2">
      <c r="AN265" s="93">
        <v>253</v>
      </c>
      <c r="AO265" s="93">
        <f t="shared" si="36"/>
        <v>1</v>
      </c>
      <c r="AP265" s="93">
        <f t="shared" si="37"/>
        <v>2</v>
      </c>
      <c r="AQ265" s="88">
        <f t="shared" si="38"/>
        <v>2</v>
      </c>
      <c r="AR265" s="93">
        <f t="shared" si="39"/>
        <v>101</v>
      </c>
      <c r="AS265" s="93" t="str">
        <f t="shared" si="40"/>
        <v>金币</v>
      </c>
      <c r="AT265" s="115">
        <f t="shared" si="41"/>
        <v>246</v>
      </c>
      <c r="AU265" s="94">
        <f>IF(AR265&gt;0,SUMIFS(AT$13:AT265,AQ$13:AQ265,"="&amp;AQ265),"[x]")</f>
        <v>13361</v>
      </c>
    </row>
    <row r="266" spans="40:47" ht="16.5" x14ac:dyDescent="0.2">
      <c r="AN266" s="93">
        <v>254</v>
      </c>
      <c r="AO266" s="93">
        <f t="shared" si="36"/>
        <v>1</v>
      </c>
      <c r="AP266" s="93">
        <f t="shared" si="37"/>
        <v>2</v>
      </c>
      <c r="AQ266" s="88">
        <f t="shared" si="38"/>
        <v>2</v>
      </c>
      <c r="AR266" s="93">
        <f t="shared" si="39"/>
        <v>102</v>
      </c>
      <c r="AS266" s="93" t="str">
        <f t="shared" si="40"/>
        <v>金币</v>
      </c>
      <c r="AT266" s="115">
        <f t="shared" si="41"/>
        <v>264</v>
      </c>
      <c r="AU266" s="94">
        <f>IF(AR266&gt;0,SUMIFS(AT$13:AT266,AQ$13:AQ266,"="&amp;AQ266),"[x]")</f>
        <v>13625</v>
      </c>
    </row>
    <row r="267" spans="40:47" ht="16.5" x14ac:dyDescent="0.2">
      <c r="AN267" s="93">
        <v>255</v>
      </c>
      <c r="AO267" s="93">
        <f t="shared" si="36"/>
        <v>1</v>
      </c>
      <c r="AP267" s="93">
        <f t="shared" si="37"/>
        <v>2</v>
      </c>
      <c r="AQ267" s="88">
        <f t="shared" si="38"/>
        <v>2</v>
      </c>
      <c r="AR267" s="93">
        <f t="shared" si="39"/>
        <v>103</v>
      </c>
      <c r="AS267" s="93" t="str">
        <f t="shared" si="40"/>
        <v>金币</v>
      </c>
      <c r="AT267" s="115">
        <f t="shared" si="41"/>
        <v>283</v>
      </c>
      <c r="AU267" s="94">
        <f>IF(AR267&gt;0,SUMIFS(AT$13:AT267,AQ$13:AQ267,"="&amp;AQ267),"[x]")</f>
        <v>13908</v>
      </c>
    </row>
    <row r="268" spans="40:47" ht="16.5" x14ac:dyDescent="0.2">
      <c r="AN268" s="93">
        <v>256</v>
      </c>
      <c r="AO268" s="93">
        <f t="shared" si="36"/>
        <v>1</v>
      </c>
      <c r="AP268" s="93">
        <f t="shared" si="37"/>
        <v>2</v>
      </c>
      <c r="AQ268" s="88">
        <f t="shared" si="38"/>
        <v>2</v>
      </c>
      <c r="AR268" s="93">
        <f t="shared" si="39"/>
        <v>104</v>
      </c>
      <c r="AS268" s="93" t="str">
        <f t="shared" si="40"/>
        <v>金币</v>
      </c>
      <c r="AT268" s="115">
        <f t="shared" si="41"/>
        <v>302</v>
      </c>
      <c r="AU268" s="94">
        <f>IF(AR268&gt;0,SUMIFS(AT$13:AT268,AQ$13:AQ268,"="&amp;AQ268),"[x]")</f>
        <v>14210</v>
      </c>
    </row>
    <row r="269" spans="40:47" ht="16.5" x14ac:dyDescent="0.2">
      <c r="AN269" s="93">
        <v>257</v>
      </c>
      <c r="AO269" s="93">
        <f t="shared" si="36"/>
        <v>1</v>
      </c>
      <c r="AP269" s="93">
        <f t="shared" si="37"/>
        <v>2</v>
      </c>
      <c r="AQ269" s="88">
        <f t="shared" si="38"/>
        <v>2</v>
      </c>
      <c r="AR269" s="93">
        <f t="shared" si="39"/>
        <v>105</v>
      </c>
      <c r="AS269" s="93" t="str">
        <f t="shared" si="40"/>
        <v>金币</v>
      </c>
      <c r="AT269" s="115">
        <f t="shared" si="41"/>
        <v>321</v>
      </c>
      <c r="AU269" s="94">
        <f>IF(AR269&gt;0,SUMIFS(AT$13:AT269,AQ$13:AQ269,"="&amp;AQ269),"[x]")</f>
        <v>14531</v>
      </c>
    </row>
    <row r="270" spans="40:47" ht="16.5" x14ac:dyDescent="0.2">
      <c r="AN270" s="93">
        <v>258</v>
      </c>
      <c r="AO270" s="93">
        <f t="shared" ref="AO270:AO333" si="42">INT((AN270-1)/604)+1</f>
        <v>1</v>
      </c>
      <c r="AP270" s="93">
        <f t="shared" ref="AP270:AP333" si="43">INT(MOD(INT((AN270-1)/151),4))+1</f>
        <v>2</v>
      </c>
      <c r="AQ270" s="88">
        <f t="shared" ref="AQ270:AQ333" si="44">(AO270-1)*4+AP270</f>
        <v>2</v>
      </c>
      <c r="AR270" s="93">
        <f t="shared" ref="AR270:AR333" si="45">MOD(AN270-1,151)</f>
        <v>106</v>
      </c>
      <c r="AS270" s="93" t="str">
        <f t="shared" ref="AS270:AS333" si="46">IF(AR270&gt;0,"金币","[x]")</f>
        <v>金币</v>
      </c>
      <c r="AT270" s="115">
        <f t="shared" si="41"/>
        <v>340</v>
      </c>
      <c r="AU270" s="94">
        <f>IF(AR270&gt;0,SUMIFS(AT$13:AT270,AQ$13:AQ270,"="&amp;AQ270),"[x]")</f>
        <v>14871</v>
      </c>
    </row>
    <row r="271" spans="40:47" ht="16.5" x14ac:dyDescent="0.2">
      <c r="AN271" s="93">
        <v>259</v>
      </c>
      <c r="AO271" s="93">
        <f t="shared" si="42"/>
        <v>1</v>
      </c>
      <c r="AP271" s="93">
        <f t="shared" si="43"/>
        <v>2</v>
      </c>
      <c r="AQ271" s="88">
        <f t="shared" si="44"/>
        <v>2</v>
      </c>
      <c r="AR271" s="93">
        <f t="shared" si="45"/>
        <v>107</v>
      </c>
      <c r="AS271" s="93" t="str">
        <f t="shared" si="46"/>
        <v>金币</v>
      </c>
      <c r="AT271" s="115">
        <f t="shared" ref="AT271:AT334" si="47">IF(AR271&gt;0,INT(INDEX($AL$13:$AL$162,AR271)/48*INDEX($AL$4:$AL$9,AO271)*INDEX($AO$4:$AO$7,AP271)),"[x]")</f>
        <v>359</v>
      </c>
      <c r="AU271" s="94">
        <f>IF(AR271&gt;0,SUMIFS(AT$13:AT271,AQ$13:AQ271,"="&amp;AQ271),"[x]")</f>
        <v>15230</v>
      </c>
    </row>
    <row r="272" spans="40:47" ht="16.5" x14ac:dyDescent="0.2">
      <c r="AN272" s="93">
        <v>260</v>
      </c>
      <c r="AO272" s="93">
        <f t="shared" si="42"/>
        <v>1</v>
      </c>
      <c r="AP272" s="93">
        <f t="shared" si="43"/>
        <v>2</v>
      </c>
      <c r="AQ272" s="88">
        <f t="shared" si="44"/>
        <v>2</v>
      </c>
      <c r="AR272" s="93">
        <f t="shared" si="45"/>
        <v>108</v>
      </c>
      <c r="AS272" s="93" t="str">
        <f t="shared" si="46"/>
        <v>金币</v>
      </c>
      <c r="AT272" s="115">
        <f t="shared" si="47"/>
        <v>378</v>
      </c>
      <c r="AU272" s="94">
        <f>IF(AR272&gt;0,SUMIFS(AT$13:AT272,AQ$13:AQ272,"="&amp;AQ272),"[x]")</f>
        <v>15608</v>
      </c>
    </row>
    <row r="273" spans="40:47" ht="16.5" x14ac:dyDescent="0.2">
      <c r="AN273" s="93">
        <v>261</v>
      </c>
      <c r="AO273" s="93">
        <f t="shared" si="42"/>
        <v>1</v>
      </c>
      <c r="AP273" s="93">
        <f t="shared" si="43"/>
        <v>2</v>
      </c>
      <c r="AQ273" s="88">
        <f t="shared" si="44"/>
        <v>2</v>
      </c>
      <c r="AR273" s="93">
        <f t="shared" si="45"/>
        <v>109</v>
      </c>
      <c r="AS273" s="93" t="str">
        <f t="shared" si="46"/>
        <v>金币</v>
      </c>
      <c r="AT273" s="115">
        <f t="shared" si="47"/>
        <v>397</v>
      </c>
      <c r="AU273" s="94">
        <f>IF(AR273&gt;0,SUMIFS(AT$13:AT273,AQ$13:AQ273,"="&amp;AQ273),"[x]")</f>
        <v>16005</v>
      </c>
    </row>
    <row r="274" spans="40:47" ht="16.5" x14ac:dyDescent="0.2">
      <c r="AN274" s="93">
        <v>262</v>
      </c>
      <c r="AO274" s="93">
        <f t="shared" si="42"/>
        <v>1</v>
      </c>
      <c r="AP274" s="93">
        <f t="shared" si="43"/>
        <v>2</v>
      </c>
      <c r="AQ274" s="88">
        <f t="shared" si="44"/>
        <v>2</v>
      </c>
      <c r="AR274" s="93">
        <f t="shared" si="45"/>
        <v>110</v>
      </c>
      <c r="AS274" s="93" t="str">
        <f t="shared" si="46"/>
        <v>金币</v>
      </c>
      <c r="AT274" s="115">
        <f t="shared" si="47"/>
        <v>416</v>
      </c>
      <c r="AU274" s="94">
        <f>IF(AR274&gt;0,SUMIFS(AT$13:AT274,AQ$13:AQ274,"="&amp;AQ274),"[x]")</f>
        <v>16421</v>
      </c>
    </row>
    <row r="275" spans="40:47" ht="16.5" x14ac:dyDescent="0.2">
      <c r="AN275" s="93">
        <v>263</v>
      </c>
      <c r="AO275" s="93">
        <f t="shared" si="42"/>
        <v>1</v>
      </c>
      <c r="AP275" s="93">
        <f t="shared" si="43"/>
        <v>2</v>
      </c>
      <c r="AQ275" s="88">
        <f t="shared" si="44"/>
        <v>2</v>
      </c>
      <c r="AR275" s="93">
        <f t="shared" si="45"/>
        <v>111</v>
      </c>
      <c r="AS275" s="93" t="str">
        <f t="shared" si="46"/>
        <v>金币</v>
      </c>
      <c r="AT275" s="115">
        <f t="shared" si="47"/>
        <v>435</v>
      </c>
      <c r="AU275" s="94">
        <f>IF(AR275&gt;0,SUMIFS(AT$13:AT275,AQ$13:AQ275,"="&amp;AQ275),"[x]")</f>
        <v>16856</v>
      </c>
    </row>
    <row r="276" spans="40:47" ht="16.5" x14ac:dyDescent="0.2">
      <c r="AN276" s="93">
        <v>264</v>
      </c>
      <c r="AO276" s="93">
        <f t="shared" si="42"/>
        <v>1</v>
      </c>
      <c r="AP276" s="93">
        <f t="shared" si="43"/>
        <v>2</v>
      </c>
      <c r="AQ276" s="88">
        <f t="shared" si="44"/>
        <v>2</v>
      </c>
      <c r="AR276" s="93">
        <f t="shared" si="45"/>
        <v>112</v>
      </c>
      <c r="AS276" s="93" t="str">
        <f t="shared" si="46"/>
        <v>金币</v>
      </c>
      <c r="AT276" s="115">
        <f t="shared" si="47"/>
        <v>454</v>
      </c>
      <c r="AU276" s="94">
        <f>IF(AR276&gt;0,SUMIFS(AT$13:AT276,AQ$13:AQ276,"="&amp;AQ276),"[x]")</f>
        <v>17310</v>
      </c>
    </row>
    <row r="277" spans="40:47" ht="16.5" x14ac:dyDescent="0.2">
      <c r="AN277" s="93">
        <v>265</v>
      </c>
      <c r="AO277" s="93">
        <f t="shared" si="42"/>
        <v>1</v>
      </c>
      <c r="AP277" s="93">
        <f t="shared" si="43"/>
        <v>2</v>
      </c>
      <c r="AQ277" s="88">
        <f t="shared" si="44"/>
        <v>2</v>
      </c>
      <c r="AR277" s="93">
        <f t="shared" si="45"/>
        <v>113</v>
      </c>
      <c r="AS277" s="93" t="str">
        <f t="shared" si="46"/>
        <v>金币</v>
      </c>
      <c r="AT277" s="115">
        <f t="shared" si="47"/>
        <v>473</v>
      </c>
      <c r="AU277" s="94">
        <f>IF(AR277&gt;0,SUMIFS(AT$13:AT277,AQ$13:AQ277,"="&amp;AQ277),"[x]")</f>
        <v>17783</v>
      </c>
    </row>
    <row r="278" spans="40:47" ht="16.5" x14ac:dyDescent="0.2">
      <c r="AN278" s="93">
        <v>266</v>
      </c>
      <c r="AO278" s="93">
        <f t="shared" si="42"/>
        <v>1</v>
      </c>
      <c r="AP278" s="93">
        <f t="shared" si="43"/>
        <v>2</v>
      </c>
      <c r="AQ278" s="88">
        <f t="shared" si="44"/>
        <v>2</v>
      </c>
      <c r="AR278" s="93">
        <f t="shared" si="45"/>
        <v>114</v>
      </c>
      <c r="AS278" s="93" t="str">
        <f t="shared" si="46"/>
        <v>金币</v>
      </c>
      <c r="AT278" s="115">
        <f t="shared" si="47"/>
        <v>492</v>
      </c>
      <c r="AU278" s="94">
        <f>IF(AR278&gt;0,SUMIFS(AT$13:AT278,AQ$13:AQ278,"="&amp;AQ278),"[x]")</f>
        <v>18275</v>
      </c>
    </row>
    <row r="279" spans="40:47" ht="16.5" x14ac:dyDescent="0.2">
      <c r="AN279" s="93">
        <v>267</v>
      </c>
      <c r="AO279" s="93">
        <f t="shared" si="42"/>
        <v>1</v>
      </c>
      <c r="AP279" s="93">
        <f t="shared" si="43"/>
        <v>2</v>
      </c>
      <c r="AQ279" s="88">
        <f t="shared" si="44"/>
        <v>2</v>
      </c>
      <c r="AR279" s="93">
        <f t="shared" si="45"/>
        <v>115</v>
      </c>
      <c r="AS279" s="93" t="str">
        <f t="shared" si="46"/>
        <v>金币</v>
      </c>
      <c r="AT279" s="115">
        <f t="shared" si="47"/>
        <v>510</v>
      </c>
      <c r="AU279" s="94">
        <f>IF(AR279&gt;0,SUMIFS(AT$13:AT279,AQ$13:AQ279,"="&amp;AQ279),"[x]")</f>
        <v>18785</v>
      </c>
    </row>
    <row r="280" spans="40:47" ht="16.5" x14ac:dyDescent="0.2">
      <c r="AN280" s="93">
        <v>268</v>
      </c>
      <c r="AO280" s="93">
        <f t="shared" si="42"/>
        <v>1</v>
      </c>
      <c r="AP280" s="93">
        <f t="shared" si="43"/>
        <v>2</v>
      </c>
      <c r="AQ280" s="88">
        <f t="shared" si="44"/>
        <v>2</v>
      </c>
      <c r="AR280" s="93">
        <f t="shared" si="45"/>
        <v>116</v>
      </c>
      <c r="AS280" s="93" t="str">
        <f t="shared" si="46"/>
        <v>金币</v>
      </c>
      <c r="AT280" s="115">
        <f t="shared" si="47"/>
        <v>529</v>
      </c>
      <c r="AU280" s="94">
        <f>IF(AR280&gt;0,SUMIFS(AT$13:AT280,AQ$13:AQ280,"="&amp;AQ280),"[x]")</f>
        <v>19314</v>
      </c>
    </row>
    <row r="281" spans="40:47" ht="16.5" x14ac:dyDescent="0.2">
      <c r="AN281" s="93">
        <v>269</v>
      </c>
      <c r="AO281" s="93">
        <f t="shared" si="42"/>
        <v>1</v>
      </c>
      <c r="AP281" s="93">
        <f t="shared" si="43"/>
        <v>2</v>
      </c>
      <c r="AQ281" s="88">
        <f t="shared" si="44"/>
        <v>2</v>
      </c>
      <c r="AR281" s="93">
        <f t="shared" si="45"/>
        <v>117</v>
      </c>
      <c r="AS281" s="93" t="str">
        <f t="shared" si="46"/>
        <v>金币</v>
      </c>
      <c r="AT281" s="115">
        <f t="shared" si="47"/>
        <v>548</v>
      </c>
      <c r="AU281" s="94">
        <f>IF(AR281&gt;0,SUMIFS(AT$13:AT281,AQ$13:AQ281,"="&amp;AQ281),"[x]")</f>
        <v>19862</v>
      </c>
    </row>
    <row r="282" spans="40:47" ht="16.5" x14ac:dyDescent="0.2">
      <c r="AN282" s="93">
        <v>270</v>
      </c>
      <c r="AO282" s="93">
        <f t="shared" si="42"/>
        <v>1</v>
      </c>
      <c r="AP282" s="93">
        <f t="shared" si="43"/>
        <v>2</v>
      </c>
      <c r="AQ282" s="88">
        <f t="shared" si="44"/>
        <v>2</v>
      </c>
      <c r="AR282" s="93">
        <f t="shared" si="45"/>
        <v>118</v>
      </c>
      <c r="AS282" s="93" t="str">
        <f t="shared" si="46"/>
        <v>金币</v>
      </c>
      <c r="AT282" s="115">
        <f t="shared" si="47"/>
        <v>567</v>
      </c>
      <c r="AU282" s="94">
        <f>IF(AR282&gt;0,SUMIFS(AT$13:AT282,AQ$13:AQ282,"="&amp;AQ282),"[x]")</f>
        <v>20429</v>
      </c>
    </row>
    <row r="283" spans="40:47" ht="16.5" x14ac:dyDescent="0.2">
      <c r="AN283" s="93">
        <v>271</v>
      </c>
      <c r="AO283" s="93">
        <f t="shared" si="42"/>
        <v>1</v>
      </c>
      <c r="AP283" s="93">
        <f t="shared" si="43"/>
        <v>2</v>
      </c>
      <c r="AQ283" s="88">
        <f t="shared" si="44"/>
        <v>2</v>
      </c>
      <c r="AR283" s="93">
        <f t="shared" si="45"/>
        <v>119</v>
      </c>
      <c r="AS283" s="93" t="str">
        <f t="shared" si="46"/>
        <v>金币</v>
      </c>
      <c r="AT283" s="115">
        <f t="shared" si="47"/>
        <v>586</v>
      </c>
      <c r="AU283" s="94">
        <f>IF(AR283&gt;0,SUMIFS(AT$13:AT283,AQ$13:AQ283,"="&amp;AQ283),"[x]")</f>
        <v>21015</v>
      </c>
    </row>
    <row r="284" spans="40:47" ht="16.5" x14ac:dyDescent="0.2">
      <c r="AN284" s="93">
        <v>272</v>
      </c>
      <c r="AO284" s="93">
        <f t="shared" si="42"/>
        <v>1</v>
      </c>
      <c r="AP284" s="93">
        <f t="shared" si="43"/>
        <v>2</v>
      </c>
      <c r="AQ284" s="88">
        <f t="shared" si="44"/>
        <v>2</v>
      </c>
      <c r="AR284" s="93">
        <f t="shared" si="45"/>
        <v>120</v>
      </c>
      <c r="AS284" s="93" t="str">
        <f t="shared" si="46"/>
        <v>金币</v>
      </c>
      <c r="AT284" s="115">
        <f t="shared" si="47"/>
        <v>605</v>
      </c>
      <c r="AU284" s="94">
        <f>IF(AR284&gt;0,SUMIFS(AT$13:AT284,AQ$13:AQ284,"="&amp;AQ284),"[x]")</f>
        <v>21620</v>
      </c>
    </row>
    <row r="285" spans="40:47" ht="16.5" x14ac:dyDescent="0.2">
      <c r="AN285" s="93">
        <v>273</v>
      </c>
      <c r="AO285" s="93">
        <f t="shared" si="42"/>
        <v>1</v>
      </c>
      <c r="AP285" s="93">
        <f t="shared" si="43"/>
        <v>2</v>
      </c>
      <c r="AQ285" s="88">
        <f t="shared" si="44"/>
        <v>2</v>
      </c>
      <c r="AR285" s="93">
        <f t="shared" si="45"/>
        <v>121</v>
      </c>
      <c r="AS285" s="93" t="str">
        <f t="shared" si="46"/>
        <v>金币</v>
      </c>
      <c r="AT285" s="115">
        <f t="shared" si="47"/>
        <v>255</v>
      </c>
      <c r="AU285" s="94">
        <f>IF(AR285&gt;0,SUMIFS(AT$13:AT285,AQ$13:AQ285,"="&amp;AQ285),"[x]")</f>
        <v>21875</v>
      </c>
    </row>
    <row r="286" spans="40:47" ht="16.5" x14ac:dyDescent="0.2">
      <c r="AN286" s="93">
        <v>274</v>
      </c>
      <c r="AO286" s="93">
        <f t="shared" si="42"/>
        <v>1</v>
      </c>
      <c r="AP286" s="93">
        <f t="shared" si="43"/>
        <v>2</v>
      </c>
      <c r="AQ286" s="88">
        <f t="shared" si="44"/>
        <v>2</v>
      </c>
      <c r="AR286" s="93">
        <f t="shared" si="45"/>
        <v>122</v>
      </c>
      <c r="AS286" s="93" t="str">
        <f t="shared" si="46"/>
        <v>金币</v>
      </c>
      <c r="AT286" s="115">
        <f t="shared" si="47"/>
        <v>269</v>
      </c>
      <c r="AU286" s="94">
        <f>IF(AR286&gt;0,SUMIFS(AT$13:AT286,AQ$13:AQ286,"="&amp;AQ286),"[x]")</f>
        <v>22144</v>
      </c>
    </row>
    <row r="287" spans="40:47" ht="16.5" x14ac:dyDescent="0.2">
      <c r="AN287" s="93">
        <v>275</v>
      </c>
      <c r="AO287" s="93">
        <f t="shared" si="42"/>
        <v>1</v>
      </c>
      <c r="AP287" s="93">
        <f t="shared" si="43"/>
        <v>2</v>
      </c>
      <c r="AQ287" s="88">
        <f t="shared" si="44"/>
        <v>2</v>
      </c>
      <c r="AR287" s="93">
        <f t="shared" si="45"/>
        <v>123</v>
      </c>
      <c r="AS287" s="93" t="str">
        <f t="shared" si="46"/>
        <v>金币</v>
      </c>
      <c r="AT287" s="115">
        <f t="shared" si="47"/>
        <v>282</v>
      </c>
      <c r="AU287" s="94">
        <f>IF(AR287&gt;0,SUMIFS(AT$13:AT287,AQ$13:AQ287,"="&amp;AQ287),"[x]")</f>
        <v>22426</v>
      </c>
    </row>
    <row r="288" spans="40:47" ht="16.5" x14ac:dyDescent="0.2">
      <c r="AN288" s="93">
        <v>276</v>
      </c>
      <c r="AO288" s="93">
        <f t="shared" si="42"/>
        <v>1</v>
      </c>
      <c r="AP288" s="93">
        <f t="shared" si="43"/>
        <v>2</v>
      </c>
      <c r="AQ288" s="88">
        <f t="shared" si="44"/>
        <v>2</v>
      </c>
      <c r="AR288" s="93">
        <f t="shared" si="45"/>
        <v>124</v>
      </c>
      <c r="AS288" s="93" t="str">
        <f t="shared" si="46"/>
        <v>金币</v>
      </c>
      <c r="AT288" s="115">
        <f t="shared" si="47"/>
        <v>296</v>
      </c>
      <c r="AU288" s="94">
        <f>IF(AR288&gt;0,SUMIFS(AT$13:AT288,AQ$13:AQ288,"="&amp;AQ288),"[x]")</f>
        <v>22722</v>
      </c>
    </row>
    <row r="289" spans="40:47" ht="16.5" x14ac:dyDescent="0.2">
      <c r="AN289" s="93">
        <v>277</v>
      </c>
      <c r="AO289" s="93">
        <f t="shared" si="42"/>
        <v>1</v>
      </c>
      <c r="AP289" s="93">
        <f t="shared" si="43"/>
        <v>2</v>
      </c>
      <c r="AQ289" s="88">
        <f t="shared" si="44"/>
        <v>2</v>
      </c>
      <c r="AR289" s="93">
        <f t="shared" si="45"/>
        <v>125</v>
      </c>
      <c r="AS289" s="93" t="str">
        <f t="shared" si="46"/>
        <v>金币</v>
      </c>
      <c r="AT289" s="115">
        <f t="shared" si="47"/>
        <v>309</v>
      </c>
      <c r="AU289" s="94">
        <f>IF(AR289&gt;0,SUMIFS(AT$13:AT289,AQ$13:AQ289,"="&amp;AQ289),"[x]")</f>
        <v>23031</v>
      </c>
    </row>
    <row r="290" spans="40:47" ht="16.5" x14ac:dyDescent="0.2">
      <c r="AN290" s="93">
        <v>278</v>
      </c>
      <c r="AO290" s="93">
        <f t="shared" si="42"/>
        <v>1</v>
      </c>
      <c r="AP290" s="93">
        <f t="shared" si="43"/>
        <v>2</v>
      </c>
      <c r="AQ290" s="88">
        <f t="shared" si="44"/>
        <v>2</v>
      </c>
      <c r="AR290" s="93">
        <f t="shared" si="45"/>
        <v>126</v>
      </c>
      <c r="AS290" s="93" t="str">
        <f t="shared" si="46"/>
        <v>金币</v>
      </c>
      <c r="AT290" s="115">
        <f t="shared" si="47"/>
        <v>323</v>
      </c>
      <c r="AU290" s="94">
        <f>IF(AR290&gt;0,SUMIFS(AT$13:AT290,AQ$13:AQ290,"="&amp;AQ290),"[x]")</f>
        <v>23354</v>
      </c>
    </row>
    <row r="291" spans="40:47" ht="16.5" x14ac:dyDescent="0.2">
      <c r="AN291" s="93">
        <v>279</v>
      </c>
      <c r="AO291" s="93">
        <f t="shared" si="42"/>
        <v>1</v>
      </c>
      <c r="AP291" s="93">
        <f t="shared" si="43"/>
        <v>2</v>
      </c>
      <c r="AQ291" s="88">
        <f t="shared" si="44"/>
        <v>2</v>
      </c>
      <c r="AR291" s="93">
        <f t="shared" si="45"/>
        <v>127</v>
      </c>
      <c r="AS291" s="93" t="str">
        <f t="shared" si="46"/>
        <v>金币</v>
      </c>
      <c r="AT291" s="115">
        <f t="shared" si="47"/>
        <v>336</v>
      </c>
      <c r="AU291" s="94">
        <f>IF(AR291&gt;0,SUMIFS(AT$13:AT291,AQ$13:AQ291,"="&amp;AQ291),"[x]")</f>
        <v>23690</v>
      </c>
    </row>
    <row r="292" spans="40:47" ht="16.5" x14ac:dyDescent="0.2">
      <c r="AN292" s="93">
        <v>280</v>
      </c>
      <c r="AO292" s="93">
        <f t="shared" si="42"/>
        <v>1</v>
      </c>
      <c r="AP292" s="93">
        <f t="shared" si="43"/>
        <v>2</v>
      </c>
      <c r="AQ292" s="88">
        <f t="shared" si="44"/>
        <v>2</v>
      </c>
      <c r="AR292" s="93">
        <f t="shared" si="45"/>
        <v>128</v>
      </c>
      <c r="AS292" s="93" t="str">
        <f t="shared" si="46"/>
        <v>金币</v>
      </c>
      <c r="AT292" s="115">
        <f t="shared" si="47"/>
        <v>350</v>
      </c>
      <c r="AU292" s="94">
        <f>IF(AR292&gt;0,SUMIFS(AT$13:AT292,AQ$13:AQ292,"="&amp;AQ292),"[x]")</f>
        <v>24040</v>
      </c>
    </row>
    <row r="293" spans="40:47" ht="16.5" x14ac:dyDescent="0.2">
      <c r="AN293" s="93">
        <v>281</v>
      </c>
      <c r="AO293" s="93">
        <f t="shared" si="42"/>
        <v>1</v>
      </c>
      <c r="AP293" s="93">
        <f t="shared" si="43"/>
        <v>2</v>
      </c>
      <c r="AQ293" s="88">
        <f t="shared" si="44"/>
        <v>2</v>
      </c>
      <c r="AR293" s="93">
        <f t="shared" si="45"/>
        <v>129</v>
      </c>
      <c r="AS293" s="93" t="str">
        <f t="shared" si="46"/>
        <v>金币</v>
      </c>
      <c r="AT293" s="115">
        <f t="shared" si="47"/>
        <v>363</v>
      </c>
      <c r="AU293" s="94">
        <f>IF(AR293&gt;0,SUMIFS(AT$13:AT293,AQ$13:AQ293,"="&amp;AQ293),"[x]")</f>
        <v>24403</v>
      </c>
    </row>
    <row r="294" spans="40:47" ht="16.5" x14ac:dyDescent="0.2">
      <c r="AN294" s="93">
        <v>282</v>
      </c>
      <c r="AO294" s="93">
        <f t="shared" si="42"/>
        <v>1</v>
      </c>
      <c r="AP294" s="93">
        <f t="shared" si="43"/>
        <v>2</v>
      </c>
      <c r="AQ294" s="88">
        <f t="shared" si="44"/>
        <v>2</v>
      </c>
      <c r="AR294" s="93">
        <f t="shared" si="45"/>
        <v>130</v>
      </c>
      <c r="AS294" s="93" t="str">
        <f t="shared" si="46"/>
        <v>金币</v>
      </c>
      <c r="AT294" s="115">
        <f t="shared" si="47"/>
        <v>376</v>
      </c>
      <c r="AU294" s="94">
        <f>IF(AR294&gt;0,SUMIFS(AT$13:AT294,AQ$13:AQ294,"="&amp;AQ294),"[x]")</f>
        <v>24779</v>
      </c>
    </row>
    <row r="295" spans="40:47" ht="16.5" x14ac:dyDescent="0.2">
      <c r="AN295" s="93">
        <v>283</v>
      </c>
      <c r="AO295" s="93">
        <f t="shared" si="42"/>
        <v>1</v>
      </c>
      <c r="AP295" s="93">
        <f t="shared" si="43"/>
        <v>2</v>
      </c>
      <c r="AQ295" s="88">
        <f t="shared" si="44"/>
        <v>2</v>
      </c>
      <c r="AR295" s="93">
        <f t="shared" si="45"/>
        <v>131</v>
      </c>
      <c r="AS295" s="93" t="str">
        <f t="shared" si="46"/>
        <v>金币</v>
      </c>
      <c r="AT295" s="115">
        <f t="shared" si="47"/>
        <v>390</v>
      </c>
      <c r="AU295" s="94">
        <f>IF(AR295&gt;0,SUMIFS(AT$13:AT295,AQ$13:AQ295,"="&amp;AQ295),"[x]")</f>
        <v>25169</v>
      </c>
    </row>
    <row r="296" spans="40:47" ht="16.5" x14ac:dyDescent="0.2">
      <c r="AN296" s="93">
        <v>284</v>
      </c>
      <c r="AO296" s="93">
        <f t="shared" si="42"/>
        <v>1</v>
      </c>
      <c r="AP296" s="93">
        <f t="shared" si="43"/>
        <v>2</v>
      </c>
      <c r="AQ296" s="88">
        <f t="shared" si="44"/>
        <v>2</v>
      </c>
      <c r="AR296" s="93">
        <f t="shared" si="45"/>
        <v>132</v>
      </c>
      <c r="AS296" s="93" t="str">
        <f t="shared" si="46"/>
        <v>金币</v>
      </c>
      <c r="AT296" s="115">
        <f t="shared" si="47"/>
        <v>403</v>
      </c>
      <c r="AU296" s="94">
        <f>IF(AR296&gt;0,SUMIFS(AT$13:AT296,AQ$13:AQ296,"="&amp;AQ296),"[x]")</f>
        <v>25572</v>
      </c>
    </row>
    <row r="297" spans="40:47" ht="16.5" x14ac:dyDescent="0.2">
      <c r="AN297" s="93">
        <v>285</v>
      </c>
      <c r="AO297" s="93">
        <f t="shared" si="42"/>
        <v>1</v>
      </c>
      <c r="AP297" s="93">
        <f t="shared" si="43"/>
        <v>2</v>
      </c>
      <c r="AQ297" s="88">
        <f t="shared" si="44"/>
        <v>2</v>
      </c>
      <c r="AR297" s="93">
        <f t="shared" si="45"/>
        <v>133</v>
      </c>
      <c r="AS297" s="93" t="str">
        <f t="shared" si="46"/>
        <v>金币</v>
      </c>
      <c r="AT297" s="115">
        <f t="shared" si="47"/>
        <v>417</v>
      </c>
      <c r="AU297" s="94">
        <f>IF(AR297&gt;0,SUMIFS(AT$13:AT297,AQ$13:AQ297,"="&amp;AQ297),"[x]")</f>
        <v>25989</v>
      </c>
    </row>
    <row r="298" spans="40:47" ht="16.5" x14ac:dyDescent="0.2">
      <c r="AN298" s="93">
        <v>286</v>
      </c>
      <c r="AO298" s="93">
        <f t="shared" si="42"/>
        <v>1</v>
      </c>
      <c r="AP298" s="93">
        <f t="shared" si="43"/>
        <v>2</v>
      </c>
      <c r="AQ298" s="88">
        <f t="shared" si="44"/>
        <v>2</v>
      </c>
      <c r="AR298" s="93">
        <f t="shared" si="45"/>
        <v>134</v>
      </c>
      <c r="AS298" s="93" t="str">
        <f t="shared" si="46"/>
        <v>金币</v>
      </c>
      <c r="AT298" s="115">
        <f t="shared" si="47"/>
        <v>430</v>
      </c>
      <c r="AU298" s="94">
        <f>IF(AR298&gt;0,SUMIFS(AT$13:AT298,AQ$13:AQ298,"="&amp;AQ298),"[x]")</f>
        <v>26419</v>
      </c>
    </row>
    <row r="299" spans="40:47" ht="16.5" x14ac:dyDescent="0.2">
      <c r="AN299" s="93">
        <v>287</v>
      </c>
      <c r="AO299" s="93">
        <f t="shared" si="42"/>
        <v>1</v>
      </c>
      <c r="AP299" s="93">
        <f t="shared" si="43"/>
        <v>2</v>
      </c>
      <c r="AQ299" s="88">
        <f t="shared" si="44"/>
        <v>2</v>
      </c>
      <c r="AR299" s="93">
        <f t="shared" si="45"/>
        <v>135</v>
      </c>
      <c r="AS299" s="93" t="str">
        <f t="shared" si="46"/>
        <v>金币</v>
      </c>
      <c r="AT299" s="115">
        <f t="shared" si="47"/>
        <v>444</v>
      </c>
      <c r="AU299" s="94">
        <f>IF(AR299&gt;0,SUMIFS(AT$13:AT299,AQ$13:AQ299,"="&amp;AQ299),"[x]")</f>
        <v>26863</v>
      </c>
    </row>
    <row r="300" spans="40:47" ht="16.5" x14ac:dyDescent="0.2">
      <c r="AN300" s="93">
        <v>288</v>
      </c>
      <c r="AO300" s="93">
        <f t="shared" si="42"/>
        <v>1</v>
      </c>
      <c r="AP300" s="93">
        <f t="shared" si="43"/>
        <v>2</v>
      </c>
      <c r="AQ300" s="88">
        <f t="shared" si="44"/>
        <v>2</v>
      </c>
      <c r="AR300" s="93">
        <f t="shared" si="45"/>
        <v>136</v>
      </c>
      <c r="AS300" s="93" t="str">
        <f t="shared" si="46"/>
        <v>金币</v>
      </c>
      <c r="AT300" s="115">
        <f t="shared" si="47"/>
        <v>457</v>
      </c>
      <c r="AU300" s="94">
        <f>IF(AR300&gt;0,SUMIFS(AT$13:AT300,AQ$13:AQ300,"="&amp;AQ300),"[x]")</f>
        <v>27320</v>
      </c>
    </row>
    <row r="301" spans="40:47" ht="16.5" x14ac:dyDescent="0.2">
      <c r="AN301" s="93">
        <v>289</v>
      </c>
      <c r="AO301" s="93">
        <f t="shared" si="42"/>
        <v>1</v>
      </c>
      <c r="AP301" s="93">
        <f t="shared" si="43"/>
        <v>2</v>
      </c>
      <c r="AQ301" s="88">
        <f t="shared" si="44"/>
        <v>2</v>
      </c>
      <c r="AR301" s="93">
        <f t="shared" si="45"/>
        <v>137</v>
      </c>
      <c r="AS301" s="93" t="str">
        <f t="shared" si="46"/>
        <v>金币</v>
      </c>
      <c r="AT301" s="115">
        <f t="shared" si="47"/>
        <v>471</v>
      </c>
      <c r="AU301" s="94">
        <f>IF(AR301&gt;0,SUMIFS(AT$13:AT301,AQ$13:AQ301,"="&amp;AQ301),"[x]")</f>
        <v>27791</v>
      </c>
    </row>
    <row r="302" spans="40:47" ht="16.5" x14ac:dyDescent="0.2">
      <c r="AN302" s="93">
        <v>290</v>
      </c>
      <c r="AO302" s="93">
        <f t="shared" si="42"/>
        <v>1</v>
      </c>
      <c r="AP302" s="93">
        <f t="shared" si="43"/>
        <v>2</v>
      </c>
      <c r="AQ302" s="88">
        <f t="shared" si="44"/>
        <v>2</v>
      </c>
      <c r="AR302" s="93">
        <f t="shared" si="45"/>
        <v>138</v>
      </c>
      <c r="AS302" s="93" t="str">
        <f t="shared" si="46"/>
        <v>金币</v>
      </c>
      <c r="AT302" s="115">
        <f t="shared" si="47"/>
        <v>484</v>
      </c>
      <c r="AU302" s="94">
        <f>IF(AR302&gt;0,SUMIFS(AT$13:AT302,AQ$13:AQ302,"="&amp;AQ302),"[x]")</f>
        <v>28275</v>
      </c>
    </row>
    <row r="303" spans="40:47" ht="16.5" x14ac:dyDescent="0.2">
      <c r="AN303" s="93">
        <v>291</v>
      </c>
      <c r="AO303" s="93">
        <f t="shared" si="42"/>
        <v>1</v>
      </c>
      <c r="AP303" s="93">
        <f t="shared" si="43"/>
        <v>2</v>
      </c>
      <c r="AQ303" s="88">
        <f t="shared" si="44"/>
        <v>2</v>
      </c>
      <c r="AR303" s="93">
        <f t="shared" si="45"/>
        <v>139</v>
      </c>
      <c r="AS303" s="93" t="str">
        <f t="shared" si="46"/>
        <v>金币</v>
      </c>
      <c r="AT303" s="115">
        <f t="shared" si="47"/>
        <v>498</v>
      </c>
      <c r="AU303" s="94">
        <f>IF(AR303&gt;0,SUMIFS(AT$13:AT303,AQ$13:AQ303,"="&amp;AQ303),"[x]")</f>
        <v>28773</v>
      </c>
    </row>
    <row r="304" spans="40:47" ht="16.5" x14ac:dyDescent="0.2">
      <c r="AN304" s="93">
        <v>292</v>
      </c>
      <c r="AO304" s="93">
        <f t="shared" si="42"/>
        <v>1</v>
      </c>
      <c r="AP304" s="93">
        <f t="shared" si="43"/>
        <v>2</v>
      </c>
      <c r="AQ304" s="88">
        <f t="shared" si="44"/>
        <v>2</v>
      </c>
      <c r="AR304" s="93">
        <f t="shared" si="45"/>
        <v>140</v>
      </c>
      <c r="AS304" s="93" t="str">
        <f t="shared" si="46"/>
        <v>金币</v>
      </c>
      <c r="AT304" s="115">
        <f t="shared" si="47"/>
        <v>511</v>
      </c>
      <c r="AU304" s="94">
        <f>IF(AR304&gt;0,SUMIFS(AT$13:AT304,AQ$13:AQ304,"="&amp;AQ304),"[x]")</f>
        <v>29284</v>
      </c>
    </row>
    <row r="305" spans="40:47" ht="16.5" x14ac:dyDescent="0.2">
      <c r="AN305" s="93">
        <v>293</v>
      </c>
      <c r="AO305" s="93">
        <f t="shared" si="42"/>
        <v>1</v>
      </c>
      <c r="AP305" s="93">
        <f t="shared" si="43"/>
        <v>2</v>
      </c>
      <c r="AQ305" s="88">
        <f t="shared" si="44"/>
        <v>2</v>
      </c>
      <c r="AR305" s="93">
        <f t="shared" si="45"/>
        <v>141</v>
      </c>
      <c r="AS305" s="93" t="str">
        <f t="shared" si="46"/>
        <v>金币</v>
      </c>
      <c r="AT305" s="115">
        <f t="shared" si="47"/>
        <v>525</v>
      </c>
      <c r="AU305" s="94">
        <f>IF(AR305&gt;0,SUMIFS(AT$13:AT305,AQ$13:AQ305,"="&amp;AQ305),"[x]")</f>
        <v>29809</v>
      </c>
    </row>
    <row r="306" spans="40:47" ht="16.5" x14ac:dyDescent="0.2">
      <c r="AN306" s="93">
        <v>294</v>
      </c>
      <c r="AO306" s="93">
        <f t="shared" si="42"/>
        <v>1</v>
      </c>
      <c r="AP306" s="93">
        <f t="shared" si="43"/>
        <v>2</v>
      </c>
      <c r="AQ306" s="88">
        <f t="shared" si="44"/>
        <v>2</v>
      </c>
      <c r="AR306" s="93">
        <f t="shared" si="45"/>
        <v>142</v>
      </c>
      <c r="AS306" s="93" t="str">
        <f t="shared" si="46"/>
        <v>金币</v>
      </c>
      <c r="AT306" s="115">
        <f t="shared" si="47"/>
        <v>538</v>
      </c>
      <c r="AU306" s="94">
        <f>IF(AR306&gt;0,SUMIFS(AT$13:AT306,AQ$13:AQ306,"="&amp;AQ306),"[x]")</f>
        <v>30347</v>
      </c>
    </row>
    <row r="307" spans="40:47" ht="16.5" x14ac:dyDescent="0.2">
      <c r="AN307" s="93">
        <v>295</v>
      </c>
      <c r="AO307" s="93">
        <f t="shared" si="42"/>
        <v>1</v>
      </c>
      <c r="AP307" s="93">
        <f t="shared" si="43"/>
        <v>2</v>
      </c>
      <c r="AQ307" s="88">
        <f t="shared" si="44"/>
        <v>2</v>
      </c>
      <c r="AR307" s="93">
        <f t="shared" si="45"/>
        <v>143</v>
      </c>
      <c r="AS307" s="93" t="str">
        <f t="shared" si="46"/>
        <v>金币</v>
      </c>
      <c r="AT307" s="115">
        <f t="shared" si="47"/>
        <v>551</v>
      </c>
      <c r="AU307" s="94">
        <f>IF(AR307&gt;0,SUMIFS(AT$13:AT307,AQ$13:AQ307,"="&amp;AQ307),"[x]")</f>
        <v>30898</v>
      </c>
    </row>
    <row r="308" spans="40:47" ht="16.5" x14ac:dyDescent="0.2">
      <c r="AN308" s="93">
        <v>296</v>
      </c>
      <c r="AO308" s="93">
        <f t="shared" si="42"/>
        <v>1</v>
      </c>
      <c r="AP308" s="93">
        <f t="shared" si="43"/>
        <v>2</v>
      </c>
      <c r="AQ308" s="88">
        <f t="shared" si="44"/>
        <v>2</v>
      </c>
      <c r="AR308" s="93">
        <f t="shared" si="45"/>
        <v>144</v>
      </c>
      <c r="AS308" s="93" t="str">
        <f t="shared" si="46"/>
        <v>金币</v>
      </c>
      <c r="AT308" s="115">
        <f t="shared" si="47"/>
        <v>565</v>
      </c>
      <c r="AU308" s="94">
        <f>IF(AR308&gt;0,SUMIFS(AT$13:AT308,AQ$13:AQ308,"="&amp;AQ308),"[x]")</f>
        <v>31463</v>
      </c>
    </row>
    <row r="309" spans="40:47" ht="16.5" x14ac:dyDescent="0.2">
      <c r="AN309" s="93">
        <v>297</v>
      </c>
      <c r="AO309" s="93">
        <f t="shared" si="42"/>
        <v>1</v>
      </c>
      <c r="AP309" s="93">
        <f t="shared" si="43"/>
        <v>2</v>
      </c>
      <c r="AQ309" s="88">
        <f t="shared" si="44"/>
        <v>2</v>
      </c>
      <c r="AR309" s="93">
        <f t="shared" si="45"/>
        <v>145</v>
      </c>
      <c r="AS309" s="93" t="str">
        <f t="shared" si="46"/>
        <v>金币</v>
      </c>
      <c r="AT309" s="115">
        <f t="shared" si="47"/>
        <v>578</v>
      </c>
      <c r="AU309" s="94">
        <f>IF(AR309&gt;0,SUMIFS(AT$13:AT309,AQ$13:AQ309,"="&amp;AQ309),"[x]")</f>
        <v>32041</v>
      </c>
    </row>
    <row r="310" spans="40:47" ht="16.5" x14ac:dyDescent="0.2">
      <c r="AN310" s="93">
        <v>298</v>
      </c>
      <c r="AO310" s="93">
        <f t="shared" si="42"/>
        <v>1</v>
      </c>
      <c r="AP310" s="93">
        <f t="shared" si="43"/>
        <v>2</v>
      </c>
      <c r="AQ310" s="88">
        <f t="shared" si="44"/>
        <v>2</v>
      </c>
      <c r="AR310" s="93">
        <f t="shared" si="45"/>
        <v>146</v>
      </c>
      <c r="AS310" s="93" t="str">
        <f t="shared" si="46"/>
        <v>金币</v>
      </c>
      <c r="AT310" s="115">
        <f t="shared" si="47"/>
        <v>592</v>
      </c>
      <c r="AU310" s="94">
        <f>IF(AR310&gt;0,SUMIFS(AT$13:AT310,AQ$13:AQ310,"="&amp;AQ310),"[x]")</f>
        <v>32633</v>
      </c>
    </row>
    <row r="311" spans="40:47" ht="16.5" x14ac:dyDescent="0.2">
      <c r="AN311" s="93">
        <v>299</v>
      </c>
      <c r="AO311" s="93">
        <f t="shared" si="42"/>
        <v>1</v>
      </c>
      <c r="AP311" s="93">
        <f t="shared" si="43"/>
        <v>2</v>
      </c>
      <c r="AQ311" s="88">
        <f t="shared" si="44"/>
        <v>2</v>
      </c>
      <c r="AR311" s="93">
        <f t="shared" si="45"/>
        <v>147</v>
      </c>
      <c r="AS311" s="93" t="str">
        <f t="shared" si="46"/>
        <v>金币</v>
      </c>
      <c r="AT311" s="115">
        <f t="shared" si="47"/>
        <v>605</v>
      </c>
      <c r="AU311" s="94">
        <f>IF(AR311&gt;0,SUMIFS(AT$13:AT311,AQ$13:AQ311,"="&amp;AQ311),"[x]")</f>
        <v>33238</v>
      </c>
    </row>
    <row r="312" spans="40:47" ht="16.5" x14ac:dyDescent="0.2">
      <c r="AN312" s="93">
        <v>300</v>
      </c>
      <c r="AO312" s="93">
        <f t="shared" si="42"/>
        <v>1</v>
      </c>
      <c r="AP312" s="93">
        <f t="shared" si="43"/>
        <v>2</v>
      </c>
      <c r="AQ312" s="88">
        <f t="shared" si="44"/>
        <v>2</v>
      </c>
      <c r="AR312" s="93">
        <f t="shared" si="45"/>
        <v>148</v>
      </c>
      <c r="AS312" s="93" t="str">
        <f t="shared" si="46"/>
        <v>金币</v>
      </c>
      <c r="AT312" s="115">
        <f t="shared" si="47"/>
        <v>619</v>
      </c>
      <c r="AU312" s="94">
        <f>IF(AR312&gt;0,SUMIFS(AT$13:AT312,AQ$13:AQ312,"="&amp;AQ312),"[x]")</f>
        <v>33857</v>
      </c>
    </row>
    <row r="313" spans="40:47" ht="16.5" x14ac:dyDescent="0.2">
      <c r="AN313" s="93">
        <v>301</v>
      </c>
      <c r="AO313" s="93">
        <f t="shared" si="42"/>
        <v>1</v>
      </c>
      <c r="AP313" s="93">
        <f t="shared" si="43"/>
        <v>2</v>
      </c>
      <c r="AQ313" s="88">
        <f t="shared" si="44"/>
        <v>2</v>
      </c>
      <c r="AR313" s="93">
        <f t="shared" si="45"/>
        <v>149</v>
      </c>
      <c r="AS313" s="93" t="str">
        <f t="shared" si="46"/>
        <v>金币</v>
      </c>
      <c r="AT313" s="115">
        <f t="shared" si="47"/>
        <v>632</v>
      </c>
      <c r="AU313" s="94">
        <f>IF(AR313&gt;0,SUMIFS(AT$13:AT313,AQ$13:AQ313,"="&amp;AQ313),"[x]")</f>
        <v>34489</v>
      </c>
    </row>
    <row r="314" spans="40:47" ht="16.5" x14ac:dyDescent="0.2">
      <c r="AN314" s="93">
        <v>302</v>
      </c>
      <c r="AO314" s="93">
        <f t="shared" si="42"/>
        <v>1</v>
      </c>
      <c r="AP314" s="93">
        <f t="shared" si="43"/>
        <v>2</v>
      </c>
      <c r="AQ314" s="88">
        <f t="shared" si="44"/>
        <v>2</v>
      </c>
      <c r="AR314" s="93">
        <f t="shared" si="45"/>
        <v>150</v>
      </c>
      <c r="AS314" s="93" t="str">
        <f t="shared" si="46"/>
        <v>金币</v>
      </c>
      <c r="AT314" s="115">
        <f t="shared" si="47"/>
        <v>646</v>
      </c>
      <c r="AU314" s="94">
        <f>IF(AR314&gt;0,SUMIFS(AT$13:AT314,AQ$13:AQ314,"="&amp;AQ314),"[x]")</f>
        <v>35135</v>
      </c>
    </row>
    <row r="315" spans="40:47" ht="16.5" x14ac:dyDescent="0.2">
      <c r="AN315" s="93">
        <v>303</v>
      </c>
      <c r="AO315" s="93">
        <f t="shared" si="42"/>
        <v>1</v>
      </c>
      <c r="AP315" s="93">
        <f t="shared" si="43"/>
        <v>3</v>
      </c>
      <c r="AQ315" s="88">
        <f t="shared" si="44"/>
        <v>3</v>
      </c>
      <c r="AR315" s="93">
        <f t="shared" si="45"/>
        <v>0</v>
      </c>
      <c r="AS315" s="93" t="str">
        <f t="shared" si="46"/>
        <v>[x]</v>
      </c>
      <c r="AT315" s="115" t="str">
        <f t="shared" si="47"/>
        <v>[x]</v>
      </c>
      <c r="AU315" s="94" t="str">
        <f>IF(AR315&gt;0,SUMIFS(AT$13:AT315,AQ$13:AQ315,"="&amp;AQ315),"[x]")</f>
        <v>[x]</v>
      </c>
    </row>
    <row r="316" spans="40:47" ht="16.5" x14ac:dyDescent="0.2">
      <c r="AN316" s="93">
        <v>304</v>
      </c>
      <c r="AO316" s="93">
        <f t="shared" si="42"/>
        <v>1</v>
      </c>
      <c r="AP316" s="93">
        <f t="shared" si="43"/>
        <v>3</v>
      </c>
      <c r="AQ316" s="88">
        <f t="shared" si="44"/>
        <v>3</v>
      </c>
      <c r="AR316" s="93">
        <f t="shared" si="45"/>
        <v>1</v>
      </c>
      <c r="AS316" s="93" t="str">
        <f t="shared" si="46"/>
        <v>金币</v>
      </c>
      <c r="AT316" s="115">
        <f t="shared" si="47"/>
        <v>1</v>
      </c>
      <c r="AU316" s="94">
        <f>IF(AR316&gt;0,SUMIFS(AT$13:AT316,AQ$13:AQ316,"="&amp;AQ316),"[x]")</f>
        <v>1</v>
      </c>
    </row>
    <row r="317" spans="40:47" ht="16.5" x14ac:dyDescent="0.2">
      <c r="AN317" s="93">
        <v>305</v>
      </c>
      <c r="AO317" s="93">
        <f t="shared" si="42"/>
        <v>1</v>
      </c>
      <c r="AP317" s="93">
        <f t="shared" si="43"/>
        <v>3</v>
      </c>
      <c r="AQ317" s="88">
        <f t="shared" si="44"/>
        <v>3</v>
      </c>
      <c r="AR317" s="93">
        <f t="shared" si="45"/>
        <v>2</v>
      </c>
      <c r="AS317" s="93" t="str">
        <f t="shared" si="46"/>
        <v>金币</v>
      </c>
      <c r="AT317" s="115">
        <f t="shared" si="47"/>
        <v>3</v>
      </c>
      <c r="AU317" s="94">
        <f>IF(AR317&gt;0,SUMIFS(AT$13:AT317,AQ$13:AQ317,"="&amp;AQ317),"[x]")</f>
        <v>4</v>
      </c>
    </row>
    <row r="318" spans="40:47" ht="16.5" x14ac:dyDescent="0.2">
      <c r="AN318" s="93">
        <v>306</v>
      </c>
      <c r="AO318" s="93">
        <f t="shared" si="42"/>
        <v>1</v>
      </c>
      <c r="AP318" s="93">
        <f t="shared" si="43"/>
        <v>3</v>
      </c>
      <c r="AQ318" s="88">
        <f t="shared" si="44"/>
        <v>3</v>
      </c>
      <c r="AR318" s="93">
        <f t="shared" si="45"/>
        <v>3</v>
      </c>
      <c r="AS318" s="93" t="str">
        <f t="shared" si="46"/>
        <v>金币</v>
      </c>
      <c r="AT318" s="115">
        <f t="shared" si="47"/>
        <v>4</v>
      </c>
      <c r="AU318" s="94">
        <f>IF(AR318&gt;0,SUMIFS(AT$13:AT318,AQ$13:AQ318,"="&amp;AQ318),"[x]")</f>
        <v>8</v>
      </c>
    </row>
    <row r="319" spans="40:47" ht="16.5" x14ac:dyDescent="0.2">
      <c r="AN319" s="93">
        <v>307</v>
      </c>
      <c r="AO319" s="93">
        <f t="shared" si="42"/>
        <v>1</v>
      </c>
      <c r="AP319" s="93">
        <f t="shared" si="43"/>
        <v>3</v>
      </c>
      <c r="AQ319" s="88">
        <f t="shared" si="44"/>
        <v>3</v>
      </c>
      <c r="AR319" s="93">
        <f t="shared" si="45"/>
        <v>4</v>
      </c>
      <c r="AS319" s="93" t="str">
        <f t="shared" si="46"/>
        <v>金币</v>
      </c>
      <c r="AT319" s="115">
        <f t="shared" si="47"/>
        <v>6</v>
      </c>
      <c r="AU319" s="94">
        <f>IF(AR319&gt;0,SUMIFS(AT$13:AT319,AQ$13:AQ319,"="&amp;AQ319),"[x]")</f>
        <v>14</v>
      </c>
    </row>
    <row r="320" spans="40:47" ht="16.5" x14ac:dyDescent="0.2">
      <c r="AN320" s="93">
        <v>308</v>
      </c>
      <c r="AO320" s="93">
        <f t="shared" si="42"/>
        <v>1</v>
      </c>
      <c r="AP320" s="93">
        <f t="shared" si="43"/>
        <v>3</v>
      </c>
      <c r="AQ320" s="88">
        <f t="shared" si="44"/>
        <v>3</v>
      </c>
      <c r="AR320" s="93">
        <f t="shared" si="45"/>
        <v>5</v>
      </c>
      <c r="AS320" s="93" t="str">
        <f t="shared" si="46"/>
        <v>金币</v>
      </c>
      <c r="AT320" s="115">
        <f t="shared" si="47"/>
        <v>7</v>
      </c>
      <c r="AU320" s="94">
        <f>IF(AR320&gt;0,SUMIFS(AT$13:AT320,AQ$13:AQ320,"="&amp;AQ320),"[x]")</f>
        <v>21</v>
      </c>
    </row>
    <row r="321" spans="40:47" ht="16.5" x14ac:dyDescent="0.2">
      <c r="AN321" s="93">
        <v>309</v>
      </c>
      <c r="AO321" s="93">
        <f t="shared" si="42"/>
        <v>1</v>
      </c>
      <c r="AP321" s="93">
        <f t="shared" si="43"/>
        <v>3</v>
      </c>
      <c r="AQ321" s="88">
        <f t="shared" si="44"/>
        <v>3</v>
      </c>
      <c r="AR321" s="93">
        <f t="shared" si="45"/>
        <v>6</v>
      </c>
      <c r="AS321" s="93" t="str">
        <f t="shared" si="46"/>
        <v>金币</v>
      </c>
      <c r="AT321" s="115">
        <f t="shared" si="47"/>
        <v>9</v>
      </c>
      <c r="AU321" s="94">
        <f>IF(AR321&gt;0,SUMIFS(AT$13:AT321,AQ$13:AQ321,"="&amp;AQ321),"[x]")</f>
        <v>30</v>
      </c>
    </row>
    <row r="322" spans="40:47" ht="16.5" x14ac:dyDescent="0.2">
      <c r="AN322" s="93">
        <v>310</v>
      </c>
      <c r="AO322" s="93">
        <f t="shared" si="42"/>
        <v>1</v>
      </c>
      <c r="AP322" s="93">
        <f t="shared" si="43"/>
        <v>3</v>
      </c>
      <c r="AQ322" s="88">
        <f t="shared" si="44"/>
        <v>3</v>
      </c>
      <c r="AR322" s="93">
        <f t="shared" si="45"/>
        <v>7</v>
      </c>
      <c r="AS322" s="93" t="str">
        <f t="shared" si="46"/>
        <v>金币</v>
      </c>
      <c r="AT322" s="115">
        <f t="shared" si="47"/>
        <v>11</v>
      </c>
      <c r="AU322" s="94">
        <f>IF(AR322&gt;0,SUMIFS(AT$13:AT322,AQ$13:AQ322,"="&amp;AQ322),"[x]")</f>
        <v>41</v>
      </c>
    </row>
    <row r="323" spans="40:47" ht="16.5" x14ac:dyDescent="0.2">
      <c r="AN323" s="93">
        <v>311</v>
      </c>
      <c r="AO323" s="93">
        <f t="shared" si="42"/>
        <v>1</v>
      </c>
      <c r="AP323" s="93">
        <f t="shared" si="43"/>
        <v>3</v>
      </c>
      <c r="AQ323" s="88">
        <f t="shared" si="44"/>
        <v>3</v>
      </c>
      <c r="AR323" s="93">
        <f t="shared" si="45"/>
        <v>8</v>
      </c>
      <c r="AS323" s="93" t="str">
        <f t="shared" si="46"/>
        <v>金币</v>
      </c>
      <c r="AT323" s="115">
        <f t="shared" si="47"/>
        <v>12</v>
      </c>
      <c r="AU323" s="94">
        <f>IF(AR323&gt;0,SUMIFS(AT$13:AT323,AQ$13:AQ323,"="&amp;AQ323),"[x]")</f>
        <v>53</v>
      </c>
    </row>
    <row r="324" spans="40:47" ht="16.5" x14ac:dyDescent="0.2">
      <c r="AN324" s="93">
        <v>312</v>
      </c>
      <c r="AO324" s="93">
        <f t="shared" si="42"/>
        <v>1</v>
      </c>
      <c r="AP324" s="93">
        <f t="shared" si="43"/>
        <v>3</v>
      </c>
      <c r="AQ324" s="88">
        <f t="shared" si="44"/>
        <v>3</v>
      </c>
      <c r="AR324" s="93">
        <f t="shared" si="45"/>
        <v>9</v>
      </c>
      <c r="AS324" s="93" t="str">
        <f t="shared" si="46"/>
        <v>金币</v>
      </c>
      <c r="AT324" s="115">
        <f t="shared" si="47"/>
        <v>14</v>
      </c>
      <c r="AU324" s="94">
        <f>IF(AR324&gt;0,SUMIFS(AT$13:AT324,AQ$13:AQ324,"="&amp;AQ324),"[x]")</f>
        <v>67</v>
      </c>
    </row>
    <row r="325" spans="40:47" ht="16.5" x14ac:dyDescent="0.2">
      <c r="AN325" s="93">
        <v>313</v>
      </c>
      <c r="AO325" s="93">
        <f t="shared" si="42"/>
        <v>1</v>
      </c>
      <c r="AP325" s="93">
        <f t="shared" si="43"/>
        <v>3</v>
      </c>
      <c r="AQ325" s="88">
        <f t="shared" si="44"/>
        <v>3</v>
      </c>
      <c r="AR325" s="93">
        <f t="shared" si="45"/>
        <v>10</v>
      </c>
      <c r="AS325" s="93" t="str">
        <f t="shared" si="46"/>
        <v>金币</v>
      </c>
      <c r="AT325" s="115">
        <f t="shared" si="47"/>
        <v>15</v>
      </c>
      <c r="AU325" s="94">
        <f>IF(AR325&gt;0,SUMIFS(AT$13:AT325,AQ$13:AQ325,"="&amp;AQ325),"[x]")</f>
        <v>82</v>
      </c>
    </row>
    <row r="326" spans="40:47" ht="16.5" x14ac:dyDescent="0.2">
      <c r="AN326" s="93">
        <v>314</v>
      </c>
      <c r="AO326" s="93">
        <f t="shared" si="42"/>
        <v>1</v>
      </c>
      <c r="AP326" s="93">
        <f t="shared" si="43"/>
        <v>3</v>
      </c>
      <c r="AQ326" s="88">
        <f t="shared" si="44"/>
        <v>3</v>
      </c>
      <c r="AR326" s="93">
        <f t="shared" si="45"/>
        <v>11</v>
      </c>
      <c r="AS326" s="93" t="str">
        <f t="shared" si="46"/>
        <v>金币</v>
      </c>
      <c r="AT326" s="115">
        <f t="shared" si="47"/>
        <v>17</v>
      </c>
      <c r="AU326" s="94">
        <f>IF(AR326&gt;0,SUMIFS(AT$13:AT326,AQ$13:AQ326,"="&amp;AQ326),"[x]")</f>
        <v>99</v>
      </c>
    </row>
    <row r="327" spans="40:47" ht="16.5" x14ac:dyDescent="0.2">
      <c r="AN327" s="93">
        <v>315</v>
      </c>
      <c r="AO327" s="93">
        <f t="shared" si="42"/>
        <v>1</v>
      </c>
      <c r="AP327" s="93">
        <f t="shared" si="43"/>
        <v>3</v>
      </c>
      <c r="AQ327" s="88">
        <f t="shared" si="44"/>
        <v>3</v>
      </c>
      <c r="AR327" s="93">
        <f t="shared" si="45"/>
        <v>12</v>
      </c>
      <c r="AS327" s="93" t="str">
        <f t="shared" si="46"/>
        <v>金币</v>
      </c>
      <c r="AT327" s="115">
        <f t="shared" si="47"/>
        <v>18</v>
      </c>
      <c r="AU327" s="94">
        <f>IF(AR327&gt;0,SUMIFS(AT$13:AT327,AQ$13:AQ327,"="&amp;AQ327),"[x]")</f>
        <v>117</v>
      </c>
    </row>
    <row r="328" spans="40:47" ht="16.5" x14ac:dyDescent="0.2">
      <c r="AN328" s="93">
        <v>316</v>
      </c>
      <c r="AO328" s="93">
        <f t="shared" si="42"/>
        <v>1</v>
      </c>
      <c r="AP328" s="93">
        <f t="shared" si="43"/>
        <v>3</v>
      </c>
      <c r="AQ328" s="88">
        <f t="shared" si="44"/>
        <v>3</v>
      </c>
      <c r="AR328" s="93">
        <f t="shared" si="45"/>
        <v>13</v>
      </c>
      <c r="AS328" s="93" t="str">
        <f t="shared" si="46"/>
        <v>金币</v>
      </c>
      <c r="AT328" s="115">
        <f t="shared" si="47"/>
        <v>20</v>
      </c>
      <c r="AU328" s="94">
        <f>IF(AR328&gt;0,SUMIFS(AT$13:AT328,AQ$13:AQ328,"="&amp;AQ328),"[x]")</f>
        <v>137</v>
      </c>
    </row>
    <row r="329" spans="40:47" ht="16.5" x14ac:dyDescent="0.2">
      <c r="AN329" s="93">
        <v>317</v>
      </c>
      <c r="AO329" s="93">
        <f t="shared" si="42"/>
        <v>1</v>
      </c>
      <c r="AP329" s="93">
        <f t="shared" si="43"/>
        <v>3</v>
      </c>
      <c r="AQ329" s="88">
        <f t="shared" si="44"/>
        <v>3</v>
      </c>
      <c r="AR329" s="93">
        <f t="shared" si="45"/>
        <v>14</v>
      </c>
      <c r="AS329" s="93" t="str">
        <f t="shared" si="46"/>
        <v>金币</v>
      </c>
      <c r="AT329" s="115">
        <f t="shared" si="47"/>
        <v>22</v>
      </c>
      <c r="AU329" s="94">
        <f>IF(AR329&gt;0,SUMIFS(AT$13:AT329,AQ$13:AQ329,"="&amp;AQ329),"[x]")</f>
        <v>159</v>
      </c>
    </row>
    <row r="330" spans="40:47" ht="16.5" x14ac:dyDescent="0.2">
      <c r="AN330" s="93">
        <v>318</v>
      </c>
      <c r="AO330" s="93">
        <f t="shared" si="42"/>
        <v>1</v>
      </c>
      <c r="AP330" s="93">
        <f t="shared" si="43"/>
        <v>3</v>
      </c>
      <c r="AQ330" s="88">
        <f t="shared" si="44"/>
        <v>3</v>
      </c>
      <c r="AR330" s="93">
        <f t="shared" si="45"/>
        <v>15</v>
      </c>
      <c r="AS330" s="93" t="str">
        <f t="shared" si="46"/>
        <v>金币</v>
      </c>
      <c r="AT330" s="115">
        <f t="shared" si="47"/>
        <v>23</v>
      </c>
      <c r="AU330" s="94">
        <f>IF(AR330&gt;0,SUMIFS(AT$13:AT330,AQ$13:AQ330,"="&amp;AQ330),"[x]")</f>
        <v>182</v>
      </c>
    </row>
    <row r="331" spans="40:47" ht="16.5" x14ac:dyDescent="0.2">
      <c r="AN331" s="93">
        <v>319</v>
      </c>
      <c r="AO331" s="93">
        <f t="shared" si="42"/>
        <v>1</v>
      </c>
      <c r="AP331" s="93">
        <f t="shared" si="43"/>
        <v>3</v>
      </c>
      <c r="AQ331" s="88">
        <f t="shared" si="44"/>
        <v>3</v>
      </c>
      <c r="AR331" s="93">
        <f t="shared" si="45"/>
        <v>16</v>
      </c>
      <c r="AS331" s="93" t="str">
        <f t="shared" si="46"/>
        <v>金币</v>
      </c>
      <c r="AT331" s="115">
        <f t="shared" si="47"/>
        <v>25</v>
      </c>
      <c r="AU331" s="94">
        <f>IF(AR331&gt;0,SUMIFS(AT$13:AT331,AQ$13:AQ331,"="&amp;AQ331),"[x]")</f>
        <v>207</v>
      </c>
    </row>
    <row r="332" spans="40:47" ht="16.5" x14ac:dyDescent="0.2">
      <c r="AN332" s="93">
        <v>320</v>
      </c>
      <c r="AO332" s="93">
        <f t="shared" si="42"/>
        <v>1</v>
      </c>
      <c r="AP332" s="93">
        <f t="shared" si="43"/>
        <v>3</v>
      </c>
      <c r="AQ332" s="88">
        <f t="shared" si="44"/>
        <v>3</v>
      </c>
      <c r="AR332" s="93">
        <f t="shared" si="45"/>
        <v>17</v>
      </c>
      <c r="AS332" s="93" t="str">
        <f t="shared" si="46"/>
        <v>金币</v>
      </c>
      <c r="AT332" s="115">
        <f t="shared" si="47"/>
        <v>26</v>
      </c>
      <c r="AU332" s="94">
        <f>IF(AR332&gt;0,SUMIFS(AT$13:AT332,AQ$13:AQ332,"="&amp;AQ332),"[x]")</f>
        <v>233</v>
      </c>
    </row>
    <row r="333" spans="40:47" ht="16.5" x14ac:dyDescent="0.2">
      <c r="AN333" s="93">
        <v>321</v>
      </c>
      <c r="AO333" s="93">
        <f t="shared" si="42"/>
        <v>1</v>
      </c>
      <c r="AP333" s="93">
        <f t="shared" si="43"/>
        <v>3</v>
      </c>
      <c r="AQ333" s="88">
        <f t="shared" si="44"/>
        <v>3</v>
      </c>
      <c r="AR333" s="93">
        <f t="shared" si="45"/>
        <v>18</v>
      </c>
      <c r="AS333" s="93" t="str">
        <f t="shared" si="46"/>
        <v>金币</v>
      </c>
      <c r="AT333" s="115">
        <f t="shared" si="47"/>
        <v>28</v>
      </c>
      <c r="AU333" s="94">
        <f>IF(AR333&gt;0,SUMIFS(AT$13:AT333,AQ$13:AQ333,"="&amp;AQ333),"[x]")</f>
        <v>261</v>
      </c>
    </row>
    <row r="334" spans="40:47" ht="16.5" x14ac:dyDescent="0.2">
      <c r="AN334" s="93">
        <v>322</v>
      </c>
      <c r="AO334" s="93">
        <f t="shared" ref="AO334:AO397" si="48">INT((AN334-1)/604)+1</f>
        <v>1</v>
      </c>
      <c r="AP334" s="93">
        <f t="shared" ref="AP334:AP397" si="49">INT(MOD(INT((AN334-1)/151),4))+1</f>
        <v>3</v>
      </c>
      <c r="AQ334" s="88">
        <f t="shared" ref="AQ334:AQ397" si="50">(AO334-1)*4+AP334</f>
        <v>3</v>
      </c>
      <c r="AR334" s="93">
        <f t="shared" ref="AR334:AR397" si="51">MOD(AN334-1,151)</f>
        <v>19</v>
      </c>
      <c r="AS334" s="93" t="str">
        <f t="shared" ref="AS334:AS397" si="52">IF(AR334&gt;0,"金币","[x]")</f>
        <v>金币</v>
      </c>
      <c r="AT334" s="115">
        <f t="shared" si="47"/>
        <v>30</v>
      </c>
      <c r="AU334" s="94">
        <f>IF(AR334&gt;0,SUMIFS(AT$13:AT334,AQ$13:AQ334,"="&amp;AQ334),"[x]")</f>
        <v>291</v>
      </c>
    </row>
    <row r="335" spans="40:47" ht="16.5" x14ac:dyDescent="0.2">
      <c r="AN335" s="93">
        <v>323</v>
      </c>
      <c r="AO335" s="93">
        <f t="shared" si="48"/>
        <v>1</v>
      </c>
      <c r="AP335" s="93">
        <f t="shared" si="49"/>
        <v>3</v>
      </c>
      <c r="AQ335" s="88">
        <f t="shared" si="50"/>
        <v>3</v>
      </c>
      <c r="AR335" s="93">
        <f t="shared" si="51"/>
        <v>20</v>
      </c>
      <c r="AS335" s="93" t="str">
        <f t="shared" si="52"/>
        <v>金币</v>
      </c>
      <c r="AT335" s="115">
        <f t="shared" ref="AT335:AT398" si="53">IF(AR335&gt;0,INT(INDEX($AL$13:$AL$162,AR335)/48*INDEX($AL$4:$AL$9,AO335)*INDEX($AO$4:$AO$7,AP335)),"[x]")</f>
        <v>31</v>
      </c>
      <c r="AU335" s="94">
        <f>IF(AR335&gt;0,SUMIFS(AT$13:AT335,AQ$13:AQ335,"="&amp;AQ335),"[x]")</f>
        <v>322</v>
      </c>
    </row>
    <row r="336" spans="40:47" ht="16.5" x14ac:dyDescent="0.2">
      <c r="AN336" s="93">
        <v>324</v>
      </c>
      <c r="AO336" s="93">
        <f t="shared" si="48"/>
        <v>1</v>
      </c>
      <c r="AP336" s="93">
        <f t="shared" si="49"/>
        <v>3</v>
      </c>
      <c r="AQ336" s="88">
        <f t="shared" si="50"/>
        <v>3</v>
      </c>
      <c r="AR336" s="93">
        <f t="shared" si="51"/>
        <v>21</v>
      </c>
      <c r="AS336" s="93" t="str">
        <f t="shared" si="52"/>
        <v>金币</v>
      </c>
      <c r="AT336" s="115">
        <f t="shared" si="53"/>
        <v>33</v>
      </c>
      <c r="AU336" s="94">
        <f>IF(AR336&gt;0,SUMIFS(AT$13:AT336,AQ$13:AQ336,"="&amp;AQ336),"[x]")</f>
        <v>355</v>
      </c>
    </row>
    <row r="337" spans="40:47" ht="16.5" x14ac:dyDescent="0.2">
      <c r="AN337" s="93">
        <v>325</v>
      </c>
      <c r="AO337" s="93">
        <f t="shared" si="48"/>
        <v>1</v>
      </c>
      <c r="AP337" s="93">
        <f t="shared" si="49"/>
        <v>3</v>
      </c>
      <c r="AQ337" s="88">
        <f t="shared" si="50"/>
        <v>3</v>
      </c>
      <c r="AR337" s="93">
        <f t="shared" si="51"/>
        <v>22</v>
      </c>
      <c r="AS337" s="93" t="str">
        <f t="shared" si="52"/>
        <v>金币</v>
      </c>
      <c r="AT337" s="115">
        <f t="shared" si="53"/>
        <v>34</v>
      </c>
      <c r="AU337" s="94">
        <f>IF(AR337&gt;0,SUMIFS(AT$13:AT337,AQ$13:AQ337,"="&amp;AQ337),"[x]")</f>
        <v>389</v>
      </c>
    </row>
    <row r="338" spans="40:47" ht="16.5" x14ac:dyDescent="0.2">
      <c r="AN338" s="93">
        <v>326</v>
      </c>
      <c r="AO338" s="93">
        <f t="shared" si="48"/>
        <v>1</v>
      </c>
      <c r="AP338" s="93">
        <f t="shared" si="49"/>
        <v>3</v>
      </c>
      <c r="AQ338" s="88">
        <f t="shared" si="50"/>
        <v>3</v>
      </c>
      <c r="AR338" s="93">
        <f t="shared" si="51"/>
        <v>23</v>
      </c>
      <c r="AS338" s="93" t="str">
        <f t="shared" si="52"/>
        <v>金币</v>
      </c>
      <c r="AT338" s="115">
        <f t="shared" si="53"/>
        <v>36</v>
      </c>
      <c r="AU338" s="94">
        <f>IF(AR338&gt;0,SUMIFS(AT$13:AT338,AQ$13:AQ338,"="&amp;AQ338),"[x]")</f>
        <v>425</v>
      </c>
    </row>
    <row r="339" spans="40:47" ht="16.5" x14ac:dyDescent="0.2">
      <c r="AN339" s="93">
        <v>327</v>
      </c>
      <c r="AO339" s="93">
        <f t="shared" si="48"/>
        <v>1</v>
      </c>
      <c r="AP339" s="93">
        <f t="shared" si="49"/>
        <v>3</v>
      </c>
      <c r="AQ339" s="88">
        <f t="shared" si="50"/>
        <v>3</v>
      </c>
      <c r="AR339" s="93">
        <f t="shared" si="51"/>
        <v>24</v>
      </c>
      <c r="AS339" s="93" t="str">
        <f t="shared" si="52"/>
        <v>金币</v>
      </c>
      <c r="AT339" s="115">
        <f t="shared" si="53"/>
        <v>37</v>
      </c>
      <c r="AU339" s="94">
        <f>IF(AR339&gt;0,SUMIFS(AT$13:AT339,AQ$13:AQ339,"="&amp;AQ339),"[x]")</f>
        <v>462</v>
      </c>
    </row>
    <row r="340" spans="40:47" ht="16.5" x14ac:dyDescent="0.2">
      <c r="AN340" s="93">
        <v>328</v>
      </c>
      <c r="AO340" s="93">
        <f t="shared" si="48"/>
        <v>1</v>
      </c>
      <c r="AP340" s="93">
        <f t="shared" si="49"/>
        <v>3</v>
      </c>
      <c r="AQ340" s="88">
        <f t="shared" si="50"/>
        <v>3</v>
      </c>
      <c r="AR340" s="93">
        <f t="shared" si="51"/>
        <v>25</v>
      </c>
      <c r="AS340" s="93" t="str">
        <f t="shared" si="52"/>
        <v>金币</v>
      </c>
      <c r="AT340" s="115">
        <f t="shared" si="53"/>
        <v>39</v>
      </c>
      <c r="AU340" s="94">
        <f>IF(AR340&gt;0,SUMIFS(AT$13:AT340,AQ$13:AQ340,"="&amp;AQ340),"[x]")</f>
        <v>501</v>
      </c>
    </row>
    <row r="341" spans="40:47" ht="16.5" x14ac:dyDescent="0.2">
      <c r="AN341" s="93">
        <v>329</v>
      </c>
      <c r="AO341" s="93">
        <f t="shared" si="48"/>
        <v>1</v>
      </c>
      <c r="AP341" s="93">
        <f t="shared" si="49"/>
        <v>3</v>
      </c>
      <c r="AQ341" s="88">
        <f t="shared" si="50"/>
        <v>3</v>
      </c>
      <c r="AR341" s="93">
        <f t="shared" si="51"/>
        <v>26</v>
      </c>
      <c r="AS341" s="93" t="str">
        <f t="shared" si="52"/>
        <v>金币</v>
      </c>
      <c r="AT341" s="115">
        <f t="shared" si="53"/>
        <v>41</v>
      </c>
      <c r="AU341" s="94">
        <f>IF(AR341&gt;0,SUMIFS(AT$13:AT341,AQ$13:AQ341,"="&amp;AQ341),"[x]")</f>
        <v>542</v>
      </c>
    </row>
    <row r="342" spans="40:47" ht="16.5" x14ac:dyDescent="0.2">
      <c r="AN342" s="93">
        <v>330</v>
      </c>
      <c r="AO342" s="93">
        <f t="shared" si="48"/>
        <v>1</v>
      </c>
      <c r="AP342" s="93">
        <f t="shared" si="49"/>
        <v>3</v>
      </c>
      <c r="AQ342" s="88">
        <f t="shared" si="50"/>
        <v>3</v>
      </c>
      <c r="AR342" s="93">
        <f t="shared" si="51"/>
        <v>27</v>
      </c>
      <c r="AS342" s="93" t="str">
        <f t="shared" si="52"/>
        <v>金币</v>
      </c>
      <c r="AT342" s="115">
        <f t="shared" si="53"/>
        <v>42</v>
      </c>
      <c r="AU342" s="94">
        <f>IF(AR342&gt;0,SUMIFS(AT$13:AT342,AQ$13:AQ342,"="&amp;AQ342),"[x]")</f>
        <v>584</v>
      </c>
    </row>
    <row r="343" spans="40:47" ht="16.5" x14ac:dyDescent="0.2">
      <c r="AN343" s="93">
        <v>331</v>
      </c>
      <c r="AO343" s="93">
        <f t="shared" si="48"/>
        <v>1</v>
      </c>
      <c r="AP343" s="93">
        <f t="shared" si="49"/>
        <v>3</v>
      </c>
      <c r="AQ343" s="88">
        <f t="shared" si="50"/>
        <v>3</v>
      </c>
      <c r="AR343" s="93">
        <f t="shared" si="51"/>
        <v>28</v>
      </c>
      <c r="AS343" s="93" t="str">
        <f t="shared" si="52"/>
        <v>金币</v>
      </c>
      <c r="AT343" s="115">
        <f t="shared" si="53"/>
        <v>44</v>
      </c>
      <c r="AU343" s="94">
        <f>IF(AR343&gt;0,SUMIFS(AT$13:AT343,AQ$13:AQ343,"="&amp;AQ343),"[x]")</f>
        <v>628</v>
      </c>
    </row>
    <row r="344" spans="40:47" ht="16.5" x14ac:dyDescent="0.2">
      <c r="AN344" s="93">
        <v>332</v>
      </c>
      <c r="AO344" s="93">
        <f t="shared" si="48"/>
        <v>1</v>
      </c>
      <c r="AP344" s="93">
        <f t="shared" si="49"/>
        <v>3</v>
      </c>
      <c r="AQ344" s="88">
        <f t="shared" si="50"/>
        <v>3</v>
      </c>
      <c r="AR344" s="93">
        <f t="shared" si="51"/>
        <v>29</v>
      </c>
      <c r="AS344" s="93" t="str">
        <f t="shared" si="52"/>
        <v>金币</v>
      </c>
      <c r="AT344" s="115">
        <f t="shared" si="53"/>
        <v>45</v>
      </c>
      <c r="AU344" s="94">
        <f>IF(AR344&gt;0,SUMIFS(AT$13:AT344,AQ$13:AQ344,"="&amp;AQ344),"[x]")</f>
        <v>673</v>
      </c>
    </row>
    <row r="345" spans="40:47" ht="16.5" x14ac:dyDescent="0.2">
      <c r="AN345" s="93">
        <v>333</v>
      </c>
      <c r="AO345" s="93">
        <f t="shared" si="48"/>
        <v>1</v>
      </c>
      <c r="AP345" s="93">
        <f t="shared" si="49"/>
        <v>3</v>
      </c>
      <c r="AQ345" s="88">
        <f t="shared" si="50"/>
        <v>3</v>
      </c>
      <c r="AR345" s="93">
        <f t="shared" si="51"/>
        <v>30</v>
      </c>
      <c r="AS345" s="93" t="str">
        <f t="shared" si="52"/>
        <v>金币</v>
      </c>
      <c r="AT345" s="115">
        <f t="shared" si="53"/>
        <v>47</v>
      </c>
      <c r="AU345" s="94">
        <f>IF(AR345&gt;0,SUMIFS(AT$13:AT345,AQ$13:AQ345,"="&amp;AQ345),"[x]")</f>
        <v>720</v>
      </c>
    </row>
    <row r="346" spans="40:47" ht="16.5" x14ac:dyDescent="0.2">
      <c r="AN346" s="93">
        <v>334</v>
      </c>
      <c r="AO346" s="93">
        <f t="shared" si="48"/>
        <v>1</v>
      </c>
      <c r="AP346" s="93">
        <f t="shared" si="49"/>
        <v>3</v>
      </c>
      <c r="AQ346" s="88">
        <f t="shared" si="50"/>
        <v>3</v>
      </c>
      <c r="AR346" s="93">
        <f t="shared" si="51"/>
        <v>31</v>
      </c>
      <c r="AS346" s="93" t="str">
        <f t="shared" si="52"/>
        <v>金币</v>
      </c>
      <c r="AT346" s="115">
        <f t="shared" si="53"/>
        <v>49</v>
      </c>
      <c r="AU346" s="94">
        <f>IF(AR346&gt;0,SUMIFS(AT$13:AT346,AQ$13:AQ346,"="&amp;AQ346),"[x]")</f>
        <v>769</v>
      </c>
    </row>
    <row r="347" spans="40:47" ht="16.5" x14ac:dyDescent="0.2">
      <c r="AN347" s="93">
        <v>335</v>
      </c>
      <c r="AO347" s="93">
        <f t="shared" si="48"/>
        <v>1</v>
      </c>
      <c r="AP347" s="93">
        <f t="shared" si="49"/>
        <v>3</v>
      </c>
      <c r="AQ347" s="88">
        <f t="shared" si="50"/>
        <v>3</v>
      </c>
      <c r="AR347" s="93">
        <f t="shared" si="51"/>
        <v>32</v>
      </c>
      <c r="AS347" s="93" t="str">
        <f t="shared" si="52"/>
        <v>金币</v>
      </c>
      <c r="AT347" s="115">
        <f t="shared" si="53"/>
        <v>50</v>
      </c>
      <c r="AU347" s="94">
        <f>IF(AR347&gt;0,SUMIFS(AT$13:AT347,AQ$13:AQ347,"="&amp;AQ347),"[x]")</f>
        <v>819</v>
      </c>
    </row>
    <row r="348" spans="40:47" ht="16.5" x14ac:dyDescent="0.2">
      <c r="AN348" s="93">
        <v>336</v>
      </c>
      <c r="AO348" s="93">
        <f t="shared" si="48"/>
        <v>1</v>
      </c>
      <c r="AP348" s="93">
        <f t="shared" si="49"/>
        <v>3</v>
      </c>
      <c r="AQ348" s="88">
        <f t="shared" si="50"/>
        <v>3</v>
      </c>
      <c r="AR348" s="93">
        <f t="shared" si="51"/>
        <v>33</v>
      </c>
      <c r="AS348" s="93" t="str">
        <f t="shared" si="52"/>
        <v>金币</v>
      </c>
      <c r="AT348" s="115">
        <f t="shared" si="53"/>
        <v>52</v>
      </c>
      <c r="AU348" s="94">
        <f>IF(AR348&gt;0,SUMIFS(AT$13:AT348,AQ$13:AQ348,"="&amp;AQ348),"[x]")</f>
        <v>871</v>
      </c>
    </row>
    <row r="349" spans="40:47" ht="16.5" x14ac:dyDescent="0.2">
      <c r="AN349" s="93">
        <v>337</v>
      </c>
      <c r="AO349" s="93">
        <f t="shared" si="48"/>
        <v>1</v>
      </c>
      <c r="AP349" s="93">
        <f t="shared" si="49"/>
        <v>3</v>
      </c>
      <c r="AQ349" s="88">
        <f t="shared" si="50"/>
        <v>3</v>
      </c>
      <c r="AR349" s="93">
        <f t="shared" si="51"/>
        <v>34</v>
      </c>
      <c r="AS349" s="93" t="str">
        <f t="shared" si="52"/>
        <v>金币</v>
      </c>
      <c r="AT349" s="115">
        <f t="shared" si="53"/>
        <v>53</v>
      </c>
      <c r="AU349" s="94">
        <f>IF(AR349&gt;0,SUMIFS(AT$13:AT349,AQ$13:AQ349,"="&amp;AQ349),"[x]")</f>
        <v>924</v>
      </c>
    </row>
    <row r="350" spans="40:47" ht="16.5" x14ac:dyDescent="0.2">
      <c r="AN350" s="93">
        <v>338</v>
      </c>
      <c r="AO350" s="93">
        <f t="shared" si="48"/>
        <v>1</v>
      </c>
      <c r="AP350" s="93">
        <f t="shared" si="49"/>
        <v>3</v>
      </c>
      <c r="AQ350" s="88">
        <f t="shared" si="50"/>
        <v>3</v>
      </c>
      <c r="AR350" s="93">
        <f t="shared" si="51"/>
        <v>35</v>
      </c>
      <c r="AS350" s="93" t="str">
        <f t="shared" si="52"/>
        <v>金币</v>
      </c>
      <c r="AT350" s="115">
        <f t="shared" si="53"/>
        <v>55</v>
      </c>
      <c r="AU350" s="94">
        <f>IF(AR350&gt;0,SUMIFS(AT$13:AT350,AQ$13:AQ350,"="&amp;AQ350),"[x]")</f>
        <v>979</v>
      </c>
    </row>
    <row r="351" spans="40:47" ht="16.5" x14ac:dyDescent="0.2">
      <c r="AN351" s="93">
        <v>339</v>
      </c>
      <c r="AO351" s="93">
        <f t="shared" si="48"/>
        <v>1</v>
      </c>
      <c r="AP351" s="93">
        <f t="shared" si="49"/>
        <v>3</v>
      </c>
      <c r="AQ351" s="88">
        <f t="shared" si="50"/>
        <v>3</v>
      </c>
      <c r="AR351" s="93">
        <f t="shared" si="51"/>
        <v>36</v>
      </c>
      <c r="AS351" s="93" t="str">
        <f t="shared" si="52"/>
        <v>金币</v>
      </c>
      <c r="AT351" s="115">
        <f t="shared" si="53"/>
        <v>56</v>
      </c>
      <c r="AU351" s="94">
        <f>IF(AR351&gt;0,SUMIFS(AT$13:AT351,AQ$13:AQ351,"="&amp;AQ351),"[x]")</f>
        <v>1035</v>
      </c>
    </row>
    <row r="352" spans="40:47" ht="16.5" x14ac:dyDescent="0.2">
      <c r="AN352" s="93">
        <v>340</v>
      </c>
      <c r="AO352" s="93">
        <f t="shared" si="48"/>
        <v>1</v>
      </c>
      <c r="AP352" s="93">
        <f t="shared" si="49"/>
        <v>3</v>
      </c>
      <c r="AQ352" s="88">
        <f t="shared" si="50"/>
        <v>3</v>
      </c>
      <c r="AR352" s="93">
        <f t="shared" si="51"/>
        <v>37</v>
      </c>
      <c r="AS352" s="93" t="str">
        <f t="shared" si="52"/>
        <v>金币</v>
      </c>
      <c r="AT352" s="115">
        <f t="shared" si="53"/>
        <v>58</v>
      </c>
      <c r="AU352" s="94">
        <f>IF(AR352&gt;0,SUMIFS(AT$13:AT352,AQ$13:AQ352,"="&amp;AQ352),"[x]")</f>
        <v>1093</v>
      </c>
    </row>
    <row r="353" spans="40:47" ht="16.5" x14ac:dyDescent="0.2">
      <c r="AN353" s="93">
        <v>341</v>
      </c>
      <c r="AO353" s="93">
        <f t="shared" si="48"/>
        <v>1</v>
      </c>
      <c r="AP353" s="93">
        <f t="shared" si="49"/>
        <v>3</v>
      </c>
      <c r="AQ353" s="88">
        <f t="shared" si="50"/>
        <v>3</v>
      </c>
      <c r="AR353" s="93">
        <f t="shared" si="51"/>
        <v>38</v>
      </c>
      <c r="AS353" s="93" t="str">
        <f t="shared" si="52"/>
        <v>金币</v>
      </c>
      <c r="AT353" s="115">
        <f t="shared" si="53"/>
        <v>60</v>
      </c>
      <c r="AU353" s="94">
        <f>IF(AR353&gt;0,SUMIFS(AT$13:AT353,AQ$13:AQ353,"="&amp;AQ353),"[x]")</f>
        <v>1153</v>
      </c>
    </row>
    <row r="354" spans="40:47" ht="16.5" x14ac:dyDescent="0.2">
      <c r="AN354" s="93">
        <v>342</v>
      </c>
      <c r="AO354" s="93">
        <f t="shared" si="48"/>
        <v>1</v>
      </c>
      <c r="AP354" s="93">
        <f t="shared" si="49"/>
        <v>3</v>
      </c>
      <c r="AQ354" s="88">
        <f t="shared" si="50"/>
        <v>3</v>
      </c>
      <c r="AR354" s="93">
        <f t="shared" si="51"/>
        <v>39</v>
      </c>
      <c r="AS354" s="93" t="str">
        <f t="shared" si="52"/>
        <v>金币</v>
      </c>
      <c r="AT354" s="115">
        <f t="shared" si="53"/>
        <v>61</v>
      </c>
      <c r="AU354" s="94">
        <f>IF(AR354&gt;0,SUMIFS(AT$13:AT354,AQ$13:AQ354,"="&amp;AQ354),"[x]")</f>
        <v>1214</v>
      </c>
    </row>
    <row r="355" spans="40:47" ht="16.5" x14ac:dyDescent="0.2">
      <c r="AN355" s="93">
        <v>343</v>
      </c>
      <c r="AO355" s="93">
        <f t="shared" si="48"/>
        <v>1</v>
      </c>
      <c r="AP355" s="93">
        <f t="shared" si="49"/>
        <v>3</v>
      </c>
      <c r="AQ355" s="88">
        <f t="shared" si="50"/>
        <v>3</v>
      </c>
      <c r="AR355" s="93">
        <f t="shared" si="51"/>
        <v>40</v>
      </c>
      <c r="AS355" s="93" t="str">
        <f t="shared" si="52"/>
        <v>金币</v>
      </c>
      <c r="AT355" s="115">
        <f t="shared" si="53"/>
        <v>63</v>
      </c>
      <c r="AU355" s="94">
        <f>IF(AR355&gt;0,SUMIFS(AT$13:AT355,AQ$13:AQ355,"="&amp;AQ355),"[x]")</f>
        <v>1277</v>
      </c>
    </row>
    <row r="356" spans="40:47" ht="16.5" x14ac:dyDescent="0.2">
      <c r="AN356" s="93">
        <v>344</v>
      </c>
      <c r="AO356" s="93">
        <f t="shared" si="48"/>
        <v>1</v>
      </c>
      <c r="AP356" s="93">
        <f t="shared" si="49"/>
        <v>3</v>
      </c>
      <c r="AQ356" s="88">
        <f t="shared" si="50"/>
        <v>3</v>
      </c>
      <c r="AR356" s="93">
        <f t="shared" si="51"/>
        <v>41</v>
      </c>
      <c r="AS356" s="93" t="str">
        <f t="shared" si="52"/>
        <v>金币</v>
      </c>
      <c r="AT356" s="115">
        <f t="shared" si="53"/>
        <v>37</v>
      </c>
      <c r="AU356" s="94">
        <f>IF(AR356&gt;0,SUMIFS(AT$13:AT356,AQ$13:AQ356,"="&amp;AQ356),"[x]")</f>
        <v>1314</v>
      </c>
    </row>
    <row r="357" spans="40:47" ht="16.5" x14ac:dyDescent="0.2">
      <c r="AN357" s="93">
        <v>345</v>
      </c>
      <c r="AO357" s="93">
        <f t="shared" si="48"/>
        <v>1</v>
      </c>
      <c r="AP357" s="93">
        <f t="shared" si="49"/>
        <v>3</v>
      </c>
      <c r="AQ357" s="88">
        <f t="shared" si="50"/>
        <v>3</v>
      </c>
      <c r="AR357" s="93">
        <f t="shared" si="51"/>
        <v>42</v>
      </c>
      <c r="AS357" s="93" t="str">
        <f t="shared" si="52"/>
        <v>金币</v>
      </c>
      <c r="AT357" s="115">
        <f t="shared" si="53"/>
        <v>45</v>
      </c>
      <c r="AU357" s="94">
        <f>IF(AR357&gt;0,SUMIFS(AT$13:AT357,AQ$13:AQ357,"="&amp;AQ357),"[x]")</f>
        <v>1359</v>
      </c>
    </row>
    <row r="358" spans="40:47" ht="16.5" x14ac:dyDescent="0.2">
      <c r="AN358" s="93">
        <v>346</v>
      </c>
      <c r="AO358" s="93">
        <f t="shared" si="48"/>
        <v>1</v>
      </c>
      <c r="AP358" s="93">
        <f t="shared" si="49"/>
        <v>3</v>
      </c>
      <c r="AQ358" s="88">
        <f t="shared" si="50"/>
        <v>3</v>
      </c>
      <c r="AR358" s="93">
        <f t="shared" si="51"/>
        <v>43</v>
      </c>
      <c r="AS358" s="93" t="str">
        <f t="shared" si="52"/>
        <v>金币</v>
      </c>
      <c r="AT358" s="115">
        <f t="shared" si="53"/>
        <v>52</v>
      </c>
      <c r="AU358" s="94">
        <f>IF(AR358&gt;0,SUMIFS(AT$13:AT358,AQ$13:AQ358,"="&amp;AQ358),"[x]")</f>
        <v>1411</v>
      </c>
    </row>
    <row r="359" spans="40:47" ht="16.5" x14ac:dyDescent="0.2">
      <c r="AN359" s="93">
        <v>347</v>
      </c>
      <c r="AO359" s="93">
        <f t="shared" si="48"/>
        <v>1</v>
      </c>
      <c r="AP359" s="93">
        <f t="shared" si="49"/>
        <v>3</v>
      </c>
      <c r="AQ359" s="88">
        <f t="shared" si="50"/>
        <v>3</v>
      </c>
      <c r="AR359" s="93">
        <f t="shared" si="51"/>
        <v>44</v>
      </c>
      <c r="AS359" s="93" t="str">
        <f t="shared" si="52"/>
        <v>金币</v>
      </c>
      <c r="AT359" s="115">
        <f t="shared" si="53"/>
        <v>60</v>
      </c>
      <c r="AU359" s="94">
        <f>IF(AR359&gt;0,SUMIFS(AT$13:AT359,AQ$13:AQ359,"="&amp;AQ359),"[x]")</f>
        <v>1471</v>
      </c>
    </row>
    <row r="360" spans="40:47" ht="16.5" x14ac:dyDescent="0.2">
      <c r="AN360" s="93">
        <v>348</v>
      </c>
      <c r="AO360" s="93">
        <f t="shared" si="48"/>
        <v>1</v>
      </c>
      <c r="AP360" s="93">
        <f t="shared" si="49"/>
        <v>3</v>
      </c>
      <c r="AQ360" s="88">
        <f t="shared" si="50"/>
        <v>3</v>
      </c>
      <c r="AR360" s="93">
        <f t="shared" si="51"/>
        <v>45</v>
      </c>
      <c r="AS360" s="93" t="str">
        <f t="shared" si="52"/>
        <v>金币</v>
      </c>
      <c r="AT360" s="115">
        <f t="shared" si="53"/>
        <v>67</v>
      </c>
      <c r="AU360" s="94">
        <f>IF(AR360&gt;0,SUMIFS(AT$13:AT360,AQ$13:AQ360,"="&amp;AQ360),"[x]")</f>
        <v>1538</v>
      </c>
    </row>
    <row r="361" spans="40:47" ht="16.5" x14ac:dyDescent="0.2">
      <c r="AN361" s="93">
        <v>349</v>
      </c>
      <c r="AO361" s="93">
        <f t="shared" si="48"/>
        <v>1</v>
      </c>
      <c r="AP361" s="93">
        <f t="shared" si="49"/>
        <v>3</v>
      </c>
      <c r="AQ361" s="88">
        <f t="shared" si="50"/>
        <v>3</v>
      </c>
      <c r="AR361" s="93">
        <f t="shared" si="51"/>
        <v>46</v>
      </c>
      <c r="AS361" s="93" t="str">
        <f t="shared" si="52"/>
        <v>金币</v>
      </c>
      <c r="AT361" s="115">
        <f t="shared" si="53"/>
        <v>75</v>
      </c>
      <c r="AU361" s="94">
        <f>IF(AR361&gt;0,SUMIFS(AT$13:AT361,AQ$13:AQ361,"="&amp;AQ361),"[x]")</f>
        <v>1613</v>
      </c>
    </row>
    <row r="362" spans="40:47" ht="16.5" x14ac:dyDescent="0.2">
      <c r="AN362" s="93">
        <v>350</v>
      </c>
      <c r="AO362" s="93">
        <f t="shared" si="48"/>
        <v>1</v>
      </c>
      <c r="AP362" s="93">
        <f t="shared" si="49"/>
        <v>3</v>
      </c>
      <c r="AQ362" s="88">
        <f t="shared" si="50"/>
        <v>3</v>
      </c>
      <c r="AR362" s="93">
        <f t="shared" si="51"/>
        <v>47</v>
      </c>
      <c r="AS362" s="93" t="str">
        <f t="shared" si="52"/>
        <v>金币</v>
      </c>
      <c r="AT362" s="115">
        <f t="shared" si="53"/>
        <v>83</v>
      </c>
      <c r="AU362" s="94">
        <f>IF(AR362&gt;0,SUMIFS(AT$13:AT362,AQ$13:AQ362,"="&amp;AQ362),"[x]")</f>
        <v>1696</v>
      </c>
    </row>
    <row r="363" spans="40:47" ht="16.5" x14ac:dyDescent="0.2">
      <c r="AN363" s="93">
        <v>351</v>
      </c>
      <c r="AO363" s="93">
        <f t="shared" si="48"/>
        <v>1</v>
      </c>
      <c r="AP363" s="93">
        <f t="shared" si="49"/>
        <v>3</v>
      </c>
      <c r="AQ363" s="88">
        <f t="shared" si="50"/>
        <v>3</v>
      </c>
      <c r="AR363" s="93">
        <f t="shared" si="51"/>
        <v>48</v>
      </c>
      <c r="AS363" s="93" t="str">
        <f t="shared" si="52"/>
        <v>金币</v>
      </c>
      <c r="AT363" s="115">
        <f t="shared" si="53"/>
        <v>90</v>
      </c>
      <c r="AU363" s="94">
        <f>IF(AR363&gt;0,SUMIFS(AT$13:AT363,AQ$13:AQ363,"="&amp;AQ363),"[x]")</f>
        <v>1786</v>
      </c>
    </row>
    <row r="364" spans="40:47" ht="16.5" x14ac:dyDescent="0.2">
      <c r="AN364" s="93">
        <v>352</v>
      </c>
      <c r="AO364" s="93">
        <f t="shared" si="48"/>
        <v>1</v>
      </c>
      <c r="AP364" s="93">
        <f t="shared" si="49"/>
        <v>3</v>
      </c>
      <c r="AQ364" s="88">
        <f t="shared" si="50"/>
        <v>3</v>
      </c>
      <c r="AR364" s="93">
        <f t="shared" si="51"/>
        <v>49</v>
      </c>
      <c r="AS364" s="93" t="str">
        <f t="shared" si="52"/>
        <v>金币</v>
      </c>
      <c r="AT364" s="115">
        <f t="shared" si="53"/>
        <v>98</v>
      </c>
      <c r="AU364" s="94">
        <f>IF(AR364&gt;0,SUMIFS(AT$13:AT364,AQ$13:AQ364,"="&amp;AQ364),"[x]")</f>
        <v>1884</v>
      </c>
    </row>
    <row r="365" spans="40:47" ht="16.5" x14ac:dyDescent="0.2">
      <c r="AN365" s="93">
        <v>353</v>
      </c>
      <c r="AO365" s="93">
        <f t="shared" si="48"/>
        <v>1</v>
      </c>
      <c r="AP365" s="93">
        <f t="shared" si="49"/>
        <v>3</v>
      </c>
      <c r="AQ365" s="88">
        <f t="shared" si="50"/>
        <v>3</v>
      </c>
      <c r="AR365" s="93">
        <f t="shared" si="51"/>
        <v>50</v>
      </c>
      <c r="AS365" s="93" t="str">
        <f t="shared" si="52"/>
        <v>金币</v>
      </c>
      <c r="AT365" s="115">
        <f t="shared" si="53"/>
        <v>105</v>
      </c>
      <c r="AU365" s="94">
        <f>IF(AR365&gt;0,SUMIFS(AT$13:AT365,AQ$13:AQ365,"="&amp;AQ365),"[x]")</f>
        <v>1989</v>
      </c>
    </row>
    <row r="366" spans="40:47" ht="16.5" x14ac:dyDescent="0.2">
      <c r="AN366" s="93">
        <v>354</v>
      </c>
      <c r="AO366" s="93">
        <f t="shared" si="48"/>
        <v>1</v>
      </c>
      <c r="AP366" s="93">
        <f t="shared" si="49"/>
        <v>3</v>
      </c>
      <c r="AQ366" s="88">
        <f t="shared" si="50"/>
        <v>3</v>
      </c>
      <c r="AR366" s="93">
        <f t="shared" si="51"/>
        <v>51</v>
      </c>
      <c r="AS366" s="93" t="str">
        <f t="shared" si="52"/>
        <v>金币</v>
      </c>
      <c r="AT366" s="115">
        <f t="shared" si="53"/>
        <v>113</v>
      </c>
      <c r="AU366" s="94">
        <f>IF(AR366&gt;0,SUMIFS(AT$13:AT366,AQ$13:AQ366,"="&amp;AQ366),"[x]")</f>
        <v>2102</v>
      </c>
    </row>
    <row r="367" spans="40:47" ht="16.5" x14ac:dyDescent="0.2">
      <c r="AN367" s="93">
        <v>355</v>
      </c>
      <c r="AO367" s="93">
        <f t="shared" si="48"/>
        <v>1</v>
      </c>
      <c r="AP367" s="93">
        <f t="shared" si="49"/>
        <v>3</v>
      </c>
      <c r="AQ367" s="88">
        <f t="shared" si="50"/>
        <v>3</v>
      </c>
      <c r="AR367" s="93">
        <f t="shared" si="51"/>
        <v>52</v>
      </c>
      <c r="AS367" s="93" t="str">
        <f t="shared" si="52"/>
        <v>金币</v>
      </c>
      <c r="AT367" s="115">
        <f t="shared" si="53"/>
        <v>120</v>
      </c>
      <c r="AU367" s="94">
        <f>IF(AR367&gt;0,SUMIFS(AT$13:AT367,AQ$13:AQ367,"="&amp;AQ367),"[x]")</f>
        <v>2222</v>
      </c>
    </row>
    <row r="368" spans="40:47" ht="16.5" x14ac:dyDescent="0.2">
      <c r="AN368" s="93">
        <v>356</v>
      </c>
      <c r="AO368" s="93">
        <f t="shared" si="48"/>
        <v>1</v>
      </c>
      <c r="AP368" s="93">
        <f t="shared" si="49"/>
        <v>3</v>
      </c>
      <c r="AQ368" s="88">
        <f t="shared" si="50"/>
        <v>3</v>
      </c>
      <c r="AR368" s="93">
        <f t="shared" si="51"/>
        <v>53</v>
      </c>
      <c r="AS368" s="93" t="str">
        <f t="shared" si="52"/>
        <v>金币</v>
      </c>
      <c r="AT368" s="115">
        <f t="shared" si="53"/>
        <v>128</v>
      </c>
      <c r="AU368" s="94">
        <f>IF(AR368&gt;0,SUMIFS(AT$13:AT368,AQ$13:AQ368,"="&amp;AQ368),"[x]")</f>
        <v>2350</v>
      </c>
    </row>
    <row r="369" spans="40:47" ht="16.5" x14ac:dyDescent="0.2">
      <c r="AN369" s="93">
        <v>357</v>
      </c>
      <c r="AO369" s="93">
        <f t="shared" si="48"/>
        <v>1</v>
      </c>
      <c r="AP369" s="93">
        <f t="shared" si="49"/>
        <v>3</v>
      </c>
      <c r="AQ369" s="88">
        <f t="shared" si="50"/>
        <v>3</v>
      </c>
      <c r="AR369" s="93">
        <f t="shared" si="51"/>
        <v>54</v>
      </c>
      <c r="AS369" s="93" t="str">
        <f t="shared" si="52"/>
        <v>金币</v>
      </c>
      <c r="AT369" s="115">
        <f t="shared" si="53"/>
        <v>135</v>
      </c>
      <c r="AU369" s="94">
        <f>IF(AR369&gt;0,SUMIFS(AT$13:AT369,AQ$13:AQ369,"="&amp;AQ369),"[x]")</f>
        <v>2485</v>
      </c>
    </row>
    <row r="370" spans="40:47" ht="16.5" x14ac:dyDescent="0.2">
      <c r="AN370" s="93">
        <v>358</v>
      </c>
      <c r="AO370" s="93">
        <f t="shared" si="48"/>
        <v>1</v>
      </c>
      <c r="AP370" s="93">
        <f t="shared" si="49"/>
        <v>3</v>
      </c>
      <c r="AQ370" s="88">
        <f t="shared" si="50"/>
        <v>3</v>
      </c>
      <c r="AR370" s="93">
        <f t="shared" si="51"/>
        <v>55</v>
      </c>
      <c r="AS370" s="93" t="str">
        <f t="shared" si="52"/>
        <v>金币</v>
      </c>
      <c r="AT370" s="115">
        <f t="shared" si="53"/>
        <v>143</v>
      </c>
      <c r="AU370" s="94">
        <f>IF(AR370&gt;0,SUMIFS(AT$13:AT370,AQ$13:AQ370,"="&amp;AQ370),"[x]")</f>
        <v>2628</v>
      </c>
    </row>
    <row r="371" spans="40:47" ht="16.5" x14ac:dyDescent="0.2">
      <c r="AN371" s="93">
        <v>359</v>
      </c>
      <c r="AO371" s="93">
        <f t="shared" si="48"/>
        <v>1</v>
      </c>
      <c r="AP371" s="93">
        <f t="shared" si="49"/>
        <v>3</v>
      </c>
      <c r="AQ371" s="88">
        <f t="shared" si="50"/>
        <v>3</v>
      </c>
      <c r="AR371" s="93">
        <f t="shared" si="51"/>
        <v>56</v>
      </c>
      <c r="AS371" s="93" t="str">
        <f t="shared" si="52"/>
        <v>金币</v>
      </c>
      <c r="AT371" s="115">
        <f t="shared" si="53"/>
        <v>151</v>
      </c>
      <c r="AU371" s="94">
        <f>IF(AR371&gt;0,SUMIFS(AT$13:AT371,AQ$13:AQ371,"="&amp;AQ371),"[x]")</f>
        <v>2779</v>
      </c>
    </row>
    <row r="372" spans="40:47" ht="16.5" x14ac:dyDescent="0.2">
      <c r="AN372" s="93">
        <v>360</v>
      </c>
      <c r="AO372" s="93">
        <f t="shared" si="48"/>
        <v>1</v>
      </c>
      <c r="AP372" s="93">
        <f t="shared" si="49"/>
        <v>3</v>
      </c>
      <c r="AQ372" s="88">
        <f t="shared" si="50"/>
        <v>3</v>
      </c>
      <c r="AR372" s="93">
        <f t="shared" si="51"/>
        <v>57</v>
      </c>
      <c r="AS372" s="93" t="str">
        <f t="shared" si="52"/>
        <v>金币</v>
      </c>
      <c r="AT372" s="115">
        <f t="shared" si="53"/>
        <v>158</v>
      </c>
      <c r="AU372" s="94">
        <f>IF(AR372&gt;0,SUMIFS(AT$13:AT372,AQ$13:AQ372,"="&amp;AQ372),"[x]")</f>
        <v>2937</v>
      </c>
    </row>
    <row r="373" spans="40:47" ht="16.5" x14ac:dyDescent="0.2">
      <c r="AN373" s="93">
        <v>361</v>
      </c>
      <c r="AO373" s="93">
        <f t="shared" si="48"/>
        <v>1</v>
      </c>
      <c r="AP373" s="93">
        <f t="shared" si="49"/>
        <v>3</v>
      </c>
      <c r="AQ373" s="88">
        <f t="shared" si="50"/>
        <v>3</v>
      </c>
      <c r="AR373" s="93">
        <f t="shared" si="51"/>
        <v>58</v>
      </c>
      <c r="AS373" s="93" t="str">
        <f t="shared" si="52"/>
        <v>金币</v>
      </c>
      <c r="AT373" s="115">
        <f t="shared" si="53"/>
        <v>166</v>
      </c>
      <c r="AU373" s="94">
        <f>IF(AR373&gt;0,SUMIFS(AT$13:AT373,AQ$13:AQ373,"="&amp;AQ373),"[x]")</f>
        <v>3103</v>
      </c>
    </row>
    <row r="374" spans="40:47" ht="16.5" x14ac:dyDescent="0.2">
      <c r="AN374" s="93">
        <v>362</v>
      </c>
      <c r="AO374" s="93">
        <f t="shared" si="48"/>
        <v>1</v>
      </c>
      <c r="AP374" s="93">
        <f t="shared" si="49"/>
        <v>3</v>
      </c>
      <c r="AQ374" s="88">
        <f t="shared" si="50"/>
        <v>3</v>
      </c>
      <c r="AR374" s="93">
        <f t="shared" si="51"/>
        <v>59</v>
      </c>
      <c r="AS374" s="93" t="str">
        <f t="shared" si="52"/>
        <v>金币</v>
      </c>
      <c r="AT374" s="115">
        <f t="shared" si="53"/>
        <v>173</v>
      </c>
      <c r="AU374" s="94">
        <f>IF(AR374&gt;0,SUMIFS(AT$13:AT374,AQ$13:AQ374,"="&amp;AQ374),"[x]")</f>
        <v>3276</v>
      </c>
    </row>
    <row r="375" spans="40:47" ht="16.5" x14ac:dyDescent="0.2">
      <c r="AN375" s="93">
        <v>363</v>
      </c>
      <c r="AO375" s="93">
        <f t="shared" si="48"/>
        <v>1</v>
      </c>
      <c r="AP375" s="93">
        <f t="shared" si="49"/>
        <v>3</v>
      </c>
      <c r="AQ375" s="88">
        <f t="shared" si="50"/>
        <v>3</v>
      </c>
      <c r="AR375" s="93">
        <f t="shared" si="51"/>
        <v>60</v>
      </c>
      <c r="AS375" s="93" t="str">
        <f t="shared" si="52"/>
        <v>金币</v>
      </c>
      <c r="AT375" s="115">
        <f t="shared" si="53"/>
        <v>181</v>
      </c>
      <c r="AU375" s="94">
        <f>IF(AR375&gt;0,SUMIFS(AT$13:AT375,AQ$13:AQ375,"="&amp;AQ375),"[x]")</f>
        <v>3457</v>
      </c>
    </row>
    <row r="376" spans="40:47" ht="16.5" x14ac:dyDescent="0.2">
      <c r="AN376" s="93">
        <v>364</v>
      </c>
      <c r="AO376" s="93">
        <f t="shared" si="48"/>
        <v>1</v>
      </c>
      <c r="AP376" s="93">
        <f t="shared" si="49"/>
        <v>3</v>
      </c>
      <c r="AQ376" s="88">
        <f t="shared" si="50"/>
        <v>3</v>
      </c>
      <c r="AR376" s="93">
        <f t="shared" si="51"/>
        <v>61</v>
      </c>
      <c r="AS376" s="93" t="str">
        <f t="shared" si="52"/>
        <v>金币</v>
      </c>
      <c r="AT376" s="115">
        <f t="shared" si="53"/>
        <v>188</v>
      </c>
      <c r="AU376" s="94">
        <f>IF(AR376&gt;0,SUMIFS(AT$13:AT376,AQ$13:AQ376,"="&amp;AQ376),"[x]")</f>
        <v>3645</v>
      </c>
    </row>
    <row r="377" spans="40:47" ht="16.5" x14ac:dyDescent="0.2">
      <c r="AN377" s="93">
        <v>365</v>
      </c>
      <c r="AO377" s="93">
        <f t="shared" si="48"/>
        <v>1</v>
      </c>
      <c r="AP377" s="93">
        <f t="shared" si="49"/>
        <v>3</v>
      </c>
      <c r="AQ377" s="88">
        <f t="shared" si="50"/>
        <v>3</v>
      </c>
      <c r="AR377" s="93">
        <f t="shared" si="51"/>
        <v>62</v>
      </c>
      <c r="AS377" s="93" t="str">
        <f t="shared" si="52"/>
        <v>金币</v>
      </c>
      <c r="AT377" s="115">
        <f t="shared" si="53"/>
        <v>196</v>
      </c>
      <c r="AU377" s="94">
        <f>IF(AR377&gt;0,SUMIFS(AT$13:AT377,AQ$13:AQ377,"="&amp;AQ377),"[x]")</f>
        <v>3841</v>
      </c>
    </row>
    <row r="378" spans="40:47" ht="16.5" x14ac:dyDescent="0.2">
      <c r="AN378" s="93">
        <v>366</v>
      </c>
      <c r="AO378" s="93">
        <f t="shared" si="48"/>
        <v>1</v>
      </c>
      <c r="AP378" s="93">
        <f t="shared" si="49"/>
        <v>3</v>
      </c>
      <c r="AQ378" s="88">
        <f t="shared" si="50"/>
        <v>3</v>
      </c>
      <c r="AR378" s="93">
        <f t="shared" si="51"/>
        <v>63</v>
      </c>
      <c r="AS378" s="93" t="str">
        <f t="shared" si="52"/>
        <v>金币</v>
      </c>
      <c r="AT378" s="115">
        <f t="shared" si="53"/>
        <v>203</v>
      </c>
      <c r="AU378" s="94">
        <f>IF(AR378&gt;0,SUMIFS(AT$13:AT378,AQ$13:AQ378,"="&amp;AQ378),"[x]")</f>
        <v>4044</v>
      </c>
    </row>
    <row r="379" spans="40:47" ht="16.5" x14ac:dyDescent="0.2">
      <c r="AN379" s="93">
        <v>367</v>
      </c>
      <c r="AO379" s="93">
        <f t="shared" si="48"/>
        <v>1</v>
      </c>
      <c r="AP379" s="93">
        <f t="shared" si="49"/>
        <v>3</v>
      </c>
      <c r="AQ379" s="88">
        <f t="shared" si="50"/>
        <v>3</v>
      </c>
      <c r="AR379" s="93">
        <f t="shared" si="51"/>
        <v>64</v>
      </c>
      <c r="AS379" s="93" t="str">
        <f t="shared" si="52"/>
        <v>金币</v>
      </c>
      <c r="AT379" s="115">
        <f t="shared" si="53"/>
        <v>211</v>
      </c>
      <c r="AU379" s="94">
        <f>IF(AR379&gt;0,SUMIFS(AT$13:AT379,AQ$13:AQ379,"="&amp;AQ379),"[x]")</f>
        <v>4255</v>
      </c>
    </row>
    <row r="380" spans="40:47" ht="16.5" x14ac:dyDescent="0.2">
      <c r="AN380" s="93">
        <v>368</v>
      </c>
      <c r="AO380" s="93">
        <f t="shared" si="48"/>
        <v>1</v>
      </c>
      <c r="AP380" s="93">
        <f t="shared" si="49"/>
        <v>3</v>
      </c>
      <c r="AQ380" s="88">
        <f t="shared" si="50"/>
        <v>3</v>
      </c>
      <c r="AR380" s="93">
        <f t="shared" si="51"/>
        <v>65</v>
      </c>
      <c r="AS380" s="93" t="str">
        <f t="shared" si="52"/>
        <v>金币</v>
      </c>
      <c r="AT380" s="115">
        <f t="shared" si="53"/>
        <v>219</v>
      </c>
      <c r="AU380" s="94">
        <f>IF(AR380&gt;0,SUMIFS(AT$13:AT380,AQ$13:AQ380,"="&amp;AQ380),"[x]")</f>
        <v>4474</v>
      </c>
    </row>
    <row r="381" spans="40:47" ht="16.5" x14ac:dyDescent="0.2">
      <c r="AN381" s="93">
        <v>369</v>
      </c>
      <c r="AO381" s="93">
        <f t="shared" si="48"/>
        <v>1</v>
      </c>
      <c r="AP381" s="93">
        <f t="shared" si="49"/>
        <v>3</v>
      </c>
      <c r="AQ381" s="88">
        <f t="shared" si="50"/>
        <v>3</v>
      </c>
      <c r="AR381" s="93">
        <f t="shared" si="51"/>
        <v>66</v>
      </c>
      <c r="AS381" s="93" t="str">
        <f t="shared" si="52"/>
        <v>金币</v>
      </c>
      <c r="AT381" s="115">
        <f t="shared" si="53"/>
        <v>226</v>
      </c>
      <c r="AU381" s="94">
        <f>IF(AR381&gt;0,SUMIFS(AT$13:AT381,AQ$13:AQ381,"="&amp;AQ381),"[x]")</f>
        <v>4700</v>
      </c>
    </row>
    <row r="382" spans="40:47" ht="16.5" x14ac:dyDescent="0.2">
      <c r="AN382" s="93">
        <v>370</v>
      </c>
      <c r="AO382" s="93">
        <f t="shared" si="48"/>
        <v>1</v>
      </c>
      <c r="AP382" s="93">
        <f t="shared" si="49"/>
        <v>3</v>
      </c>
      <c r="AQ382" s="88">
        <f t="shared" si="50"/>
        <v>3</v>
      </c>
      <c r="AR382" s="93">
        <f t="shared" si="51"/>
        <v>67</v>
      </c>
      <c r="AS382" s="93" t="str">
        <f t="shared" si="52"/>
        <v>金币</v>
      </c>
      <c r="AT382" s="115">
        <f t="shared" si="53"/>
        <v>234</v>
      </c>
      <c r="AU382" s="94">
        <f>IF(AR382&gt;0,SUMIFS(AT$13:AT382,AQ$13:AQ382,"="&amp;AQ382),"[x]")</f>
        <v>4934</v>
      </c>
    </row>
    <row r="383" spans="40:47" ht="16.5" x14ac:dyDescent="0.2">
      <c r="AN383" s="93">
        <v>371</v>
      </c>
      <c r="AO383" s="93">
        <f t="shared" si="48"/>
        <v>1</v>
      </c>
      <c r="AP383" s="93">
        <f t="shared" si="49"/>
        <v>3</v>
      </c>
      <c r="AQ383" s="88">
        <f t="shared" si="50"/>
        <v>3</v>
      </c>
      <c r="AR383" s="93">
        <f t="shared" si="51"/>
        <v>68</v>
      </c>
      <c r="AS383" s="93" t="str">
        <f t="shared" si="52"/>
        <v>金币</v>
      </c>
      <c r="AT383" s="115">
        <f t="shared" si="53"/>
        <v>241</v>
      </c>
      <c r="AU383" s="94">
        <f>IF(AR383&gt;0,SUMIFS(AT$13:AT383,AQ$13:AQ383,"="&amp;AQ383),"[x]")</f>
        <v>5175</v>
      </c>
    </row>
    <row r="384" spans="40:47" ht="16.5" x14ac:dyDescent="0.2">
      <c r="AN384" s="93">
        <v>372</v>
      </c>
      <c r="AO384" s="93">
        <f t="shared" si="48"/>
        <v>1</v>
      </c>
      <c r="AP384" s="93">
        <f t="shared" si="49"/>
        <v>3</v>
      </c>
      <c r="AQ384" s="88">
        <f t="shared" si="50"/>
        <v>3</v>
      </c>
      <c r="AR384" s="93">
        <f t="shared" si="51"/>
        <v>69</v>
      </c>
      <c r="AS384" s="93" t="str">
        <f t="shared" si="52"/>
        <v>金币</v>
      </c>
      <c r="AT384" s="115">
        <f t="shared" si="53"/>
        <v>249</v>
      </c>
      <c r="AU384" s="94">
        <f>IF(AR384&gt;0,SUMIFS(AT$13:AT384,AQ$13:AQ384,"="&amp;AQ384),"[x]")</f>
        <v>5424</v>
      </c>
    </row>
    <row r="385" spans="40:47" ht="16.5" x14ac:dyDescent="0.2">
      <c r="AN385" s="93">
        <v>373</v>
      </c>
      <c r="AO385" s="93">
        <f t="shared" si="48"/>
        <v>1</v>
      </c>
      <c r="AP385" s="93">
        <f t="shared" si="49"/>
        <v>3</v>
      </c>
      <c r="AQ385" s="88">
        <f t="shared" si="50"/>
        <v>3</v>
      </c>
      <c r="AR385" s="93">
        <f t="shared" si="51"/>
        <v>70</v>
      </c>
      <c r="AS385" s="93" t="str">
        <f t="shared" si="52"/>
        <v>金币</v>
      </c>
      <c r="AT385" s="115">
        <f t="shared" si="53"/>
        <v>256</v>
      </c>
      <c r="AU385" s="94">
        <f>IF(AR385&gt;0,SUMIFS(AT$13:AT385,AQ$13:AQ385,"="&amp;AQ385),"[x]")</f>
        <v>5680</v>
      </c>
    </row>
    <row r="386" spans="40:47" ht="16.5" x14ac:dyDescent="0.2">
      <c r="AN386" s="93">
        <v>374</v>
      </c>
      <c r="AO386" s="93">
        <f t="shared" si="48"/>
        <v>1</v>
      </c>
      <c r="AP386" s="93">
        <f t="shared" si="49"/>
        <v>3</v>
      </c>
      <c r="AQ386" s="88">
        <f t="shared" si="50"/>
        <v>3</v>
      </c>
      <c r="AR386" s="93">
        <f t="shared" si="51"/>
        <v>71</v>
      </c>
      <c r="AS386" s="93" t="str">
        <f t="shared" si="52"/>
        <v>金币</v>
      </c>
      <c r="AT386" s="115">
        <f t="shared" si="53"/>
        <v>264</v>
      </c>
      <c r="AU386" s="94">
        <f>IF(AR386&gt;0,SUMIFS(AT$13:AT386,AQ$13:AQ386,"="&amp;AQ386),"[x]")</f>
        <v>5944</v>
      </c>
    </row>
    <row r="387" spans="40:47" ht="16.5" x14ac:dyDescent="0.2">
      <c r="AN387" s="93">
        <v>375</v>
      </c>
      <c r="AO387" s="93">
        <f t="shared" si="48"/>
        <v>1</v>
      </c>
      <c r="AP387" s="93">
        <f t="shared" si="49"/>
        <v>3</v>
      </c>
      <c r="AQ387" s="88">
        <f t="shared" si="50"/>
        <v>3</v>
      </c>
      <c r="AR387" s="93">
        <f t="shared" si="51"/>
        <v>72</v>
      </c>
      <c r="AS387" s="93" t="str">
        <f t="shared" si="52"/>
        <v>金币</v>
      </c>
      <c r="AT387" s="115">
        <f t="shared" si="53"/>
        <v>271</v>
      </c>
      <c r="AU387" s="94">
        <f>IF(AR387&gt;0,SUMIFS(AT$13:AT387,AQ$13:AQ387,"="&amp;AQ387),"[x]")</f>
        <v>6215</v>
      </c>
    </row>
    <row r="388" spans="40:47" ht="16.5" x14ac:dyDescent="0.2">
      <c r="AN388" s="93">
        <v>376</v>
      </c>
      <c r="AO388" s="93">
        <f t="shared" si="48"/>
        <v>1</v>
      </c>
      <c r="AP388" s="93">
        <f t="shared" si="49"/>
        <v>3</v>
      </c>
      <c r="AQ388" s="88">
        <f t="shared" si="50"/>
        <v>3</v>
      </c>
      <c r="AR388" s="93">
        <f t="shared" si="51"/>
        <v>73</v>
      </c>
      <c r="AS388" s="93" t="str">
        <f t="shared" si="52"/>
        <v>金币</v>
      </c>
      <c r="AT388" s="115">
        <f t="shared" si="53"/>
        <v>279</v>
      </c>
      <c r="AU388" s="94">
        <f>IF(AR388&gt;0,SUMIFS(AT$13:AT388,AQ$13:AQ388,"="&amp;AQ388),"[x]")</f>
        <v>6494</v>
      </c>
    </row>
    <row r="389" spans="40:47" ht="16.5" x14ac:dyDescent="0.2">
      <c r="AN389" s="93">
        <v>377</v>
      </c>
      <c r="AO389" s="93">
        <f t="shared" si="48"/>
        <v>1</v>
      </c>
      <c r="AP389" s="93">
        <f t="shared" si="49"/>
        <v>3</v>
      </c>
      <c r="AQ389" s="88">
        <f t="shared" si="50"/>
        <v>3</v>
      </c>
      <c r="AR389" s="93">
        <f t="shared" si="51"/>
        <v>74</v>
      </c>
      <c r="AS389" s="93" t="str">
        <f t="shared" si="52"/>
        <v>金币</v>
      </c>
      <c r="AT389" s="115">
        <f t="shared" si="53"/>
        <v>287</v>
      </c>
      <c r="AU389" s="94">
        <f>IF(AR389&gt;0,SUMIFS(AT$13:AT389,AQ$13:AQ389,"="&amp;AQ389),"[x]")</f>
        <v>6781</v>
      </c>
    </row>
    <row r="390" spans="40:47" ht="16.5" x14ac:dyDescent="0.2">
      <c r="AN390" s="93">
        <v>378</v>
      </c>
      <c r="AO390" s="93">
        <f t="shared" si="48"/>
        <v>1</v>
      </c>
      <c r="AP390" s="93">
        <f t="shared" si="49"/>
        <v>3</v>
      </c>
      <c r="AQ390" s="88">
        <f t="shared" si="50"/>
        <v>3</v>
      </c>
      <c r="AR390" s="93">
        <f t="shared" si="51"/>
        <v>75</v>
      </c>
      <c r="AS390" s="93" t="str">
        <f t="shared" si="52"/>
        <v>金币</v>
      </c>
      <c r="AT390" s="115">
        <f t="shared" si="53"/>
        <v>294</v>
      </c>
      <c r="AU390" s="94">
        <f>IF(AR390&gt;0,SUMIFS(AT$13:AT390,AQ$13:AQ390,"="&amp;AQ390),"[x]")</f>
        <v>7075</v>
      </c>
    </row>
    <row r="391" spans="40:47" ht="16.5" x14ac:dyDescent="0.2">
      <c r="AN391" s="93">
        <v>379</v>
      </c>
      <c r="AO391" s="93">
        <f t="shared" si="48"/>
        <v>1</v>
      </c>
      <c r="AP391" s="93">
        <f t="shared" si="49"/>
        <v>3</v>
      </c>
      <c r="AQ391" s="88">
        <f t="shared" si="50"/>
        <v>3</v>
      </c>
      <c r="AR391" s="93">
        <f t="shared" si="51"/>
        <v>76</v>
      </c>
      <c r="AS391" s="93" t="str">
        <f t="shared" si="52"/>
        <v>金币</v>
      </c>
      <c r="AT391" s="115">
        <f t="shared" si="53"/>
        <v>302</v>
      </c>
      <c r="AU391" s="94">
        <f>IF(AR391&gt;0,SUMIFS(AT$13:AT391,AQ$13:AQ391,"="&amp;AQ391),"[x]")</f>
        <v>7377</v>
      </c>
    </row>
    <row r="392" spans="40:47" ht="16.5" x14ac:dyDescent="0.2">
      <c r="AN392" s="93">
        <v>380</v>
      </c>
      <c r="AO392" s="93">
        <f t="shared" si="48"/>
        <v>1</v>
      </c>
      <c r="AP392" s="93">
        <f t="shared" si="49"/>
        <v>3</v>
      </c>
      <c r="AQ392" s="88">
        <f t="shared" si="50"/>
        <v>3</v>
      </c>
      <c r="AR392" s="93">
        <f t="shared" si="51"/>
        <v>77</v>
      </c>
      <c r="AS392" s="93" t="str">
        <f t="shared" si="52"/>
        <v>金币</v>
      </c>
      <c r="AT392" s="115">
        <f t="shared" si="53"/>
        <v>309</v>
      </c>
      <c r="AU392" s="94">
        <f>IF(AR392&gt;0,SUMIFS(AT$13:AT392,AQ$13:AQ392,"="&amp;AQ392),"[x]")</f>
        <v>7686</v>
      </c>
    </row>
    <row r="393" spans="40:47" ht="16.5" x14ac:dyDescent="0.2">
      <c r="AN393" s="93">
        <v>381</v>
      </c>
      <c r="AO393" s="93">
        <f t="shared" si="48"/>
        <v>1</v>
      </c>
      <c r="AP393" s="93">
        <f t="shared" si="49"/>
        <v>3</v>
      </c>
      <c r="AQ393" s="88">
        <f t="shared" si="50"/>
        <v>3</v>
      </c>
      <c r="AR393" s="93">
        <f t="shared" si="51"/>
        <v>78</v>
      </c>
      <c r="AS393" s="93" t="str">
        <f t="shared" si="52"/>
        <v>金币</v>
      </c>
      <c r="AT393" s="115">
        <f t="shared" si="53"/>
        <v>317</v>
      </c>
      <c r="AU393" s="94">
        <f>IF(AR393&gt;0,SUMIFS(AT$13:AT393,AQ$13:AQ393,"="&amp;AQ393),"[x]")</f>
        <v>8003</v>
      </c>
    </row>
    <row r="394" spans="40:47" ht="16.5" x14ac:dyDescent="0.2">
      <c r="AN394" s="93">
        <v>382</v>
      </c>
      <c r="AO394" s="93">
        <f t="shared" si="48"/>
        <v>1</v>
      </c>
      <c r="AP394" s="93">
        <f t="shared" si="49"/>
        <v>3</v>
      </c>
      <c r="AQ394" s="88">
        <f t="shared" si="50"/>
        <v>3</v>
      </c>
      <c r="AR394" s="93">
        <f t="shared" si="51"/>
        <v>79</v>
      </c>
      <c r="AS394" s="93" t="str">
        <f t="shared" si="52"/>
        <v>金币</v>
      </c>
      <c r="AT394" s="115">
        <f t="shared" si="53"/>
        <v>324</v>
      </c>
      <c r="AU394" s="94">
        <f>IF(AR394&gt;0,SUMIFS(AT$13:AT394,AQ$13:AQ394,"="&amp;AQ394),"[x]")</f>
        <v>8327</v>
      </c>
    </row>
    <row r="395" spans="40:47" ht="16.5" x14ac:dyDescent="0.2">
      <c r="AN395" s="93">
        <v>383</v>
      </c>
      <c r="AO395" s="93">
        <f t="shared" si="48"/>
        <v>1</v>
      </c>
      <c r="AP395" s="93">
        <f t="shared" si="49"/>
        <v>3</v>
      </c>
      <c r="AQ395" s="88">
        <f t="shared" si="50"/>
        <v>3</v>
      </c>
      <c r="AR395" s="93">
        <f t="shared" si="51"/>
        <v>80</v>
      </c>
      <c r="AS395" s="93" t="str">
        <f t="shared" si="52"/>
        <v>金币</v>
      </c>
      <c r="AT395" s="115">
        <f t="shared" si="53"/>
        <v>332</v>
      </c>
      <c r="AU395" s="94">
        <f>IF(AR395&gt;0,SUMIFS(AT$13:AT395,AQ$13:AQ395,"="&amp;AQ395),"[x]")</f>
        <v>8659</v>
      </c>
    </row>
    <row r="396" spans="40:47" ht="16.5" x14ac:dyDescent="0.2">
      <c r="AN396" s="93">
        <v>384</v>
      </c>
      <c r="AO396" s="93">
        <f t="shared" si="48"/>
        <v>1</v>
      </c>
      <c r="AP396" s="93">
        <f t="shared" si="49"/>
        <v>3</v>
      </c>
      <c r="AQ396" s="88">
        <f t="shared" si="50"/>
        <v>3</v>
      </c>
      <c r="AR396" s="93">
        <f t="shared" si="51"/>
        <v>81</v>
      </c>
      <c r="AS396" s="93" t="str">
        <f t="shared" si="52"/>
        <v>金币</v>
      </c>
      <c r="AT396" s="115">
        <f t="shared" si="53"/>
        <v>216</v>
      </c>
      <c r="AU396" s="94">
        <f>IF(AR396&gt;0,SUMIFS(AT$13:AT396,AQ$13:AQ396,"="&amp;AQ396),"[x]")</f>
        <v>8875</v>
      </c>
    </row>
    <row r="397" spans="40:47" ht="16.5" x14ac:dyDescent="0.2">
      <c r="AN397" s="93">
        <v>385</v>
      </c>
      <c r="AO397" s="93">
        <f t="shared" si="48"/>
        <v>1</v>
      </c>
      <c r="AP397" s="93">
        <f t="shared" si="49"/>
        <v>3</v>
      </c>
      <c r="AQ397" s="88">
        <f t="shared" si="50"/>
        <v>3</v>
      </c>
      <c r="AR397" s="93">
        <f t="shared" si="51"/>
        <v>82</v>
      </c>
      <c r="AS397" s="93" t="str">
        <f t="shared" si="52"/>
        <v>金币</v>
      </c>
      <c r="AT397" s="115">
        <f t="shared" si="53"/>
        <v>233</v>
      </c>
      <c r="AU397" s="94">
        <f>IF(AR397&gt;0,SUMIFS(AT$13:AT397,AQ$13:AQ397,"="&amp;AQ397),"[x]")</f>
        <v>9108</v>
      </c>
    </row>
    <row r="398" spans="40:47" ht="16.5" x14ac:dyDescent="0.2">
      <c r="AN398" s="93">
        <v>386</v>
      </c>
      <c r="AO398" s="93">
        <f t="shared" ref="AO398:AO461" si="54">INT((AN398-1)/604)+1</f>
        <v>1</v>
      </c>
      <c r="AP398" s="93">
        <f t="shared" ref="AP398:AP461" si="55">INT(MOD(INT((AN398-1)/151),4))+1</f>
        <v>3</v>
      </c>
      <c r="AQ398" s="88">
        <f t="shared" ref="AQ398:AQ461" si="56">(AO398-1)*4+AP398</f>
        <v>3</v>
      </c>
      <c r="AR398" s="93">
        <f t="shared" ref="AR398:AR461" si="57">MOD(AN398-1,151)</f>
        <v>83</v>
      </c>
      <c r="AS398" s="93" t="str">
        <f t="shared" ref="AS398:AS461" si="58">IF(AR398&gt;0,"金币","[x]")</f>
        <v>金币</v>
      </c>
      <c r="AT398" s="115">
        <f t="shared" si="53"/>
        <v>250</v>
      </c>
      <c r="AU398" s="94">
        <f>IF(AR398&gt;0,SUMIFS(AT$13:AT398,AQ$13:AQ398,"="&amp;AQ398),"[x]")</f>
        <v>9358</v>
      </c>
    </row>
    <row r="399" spans="40:47" ht="16.5" x14ac:dyDescent="0.2">
      <c r="AN399" s="93">
        <v>387</v>
      </c>
      <c r="AO399" s="93">
        <f t="shared" si="54"/>
        <v>1</v>
      </c>
      <c r="AP399" s="93">
        <f t="shared" si="55"/>
        <v>3</v>
      </c>
      <c r="AQ399" s="88">
        <f t="shared" si="56"/>
        <v>3</v>
      </c>
      <c r="AR399" s="93">
        <f t="shared" si="57"/>
        <v>84</v>
      </c>
      <c r="AS399" s="93" t="str">
        <f t="shared" si="58"/>
        <v>金币</v>
      </c>
      <c r="AT399" s="115">
        <f t="shared" ref="AT399:AT462" si="59">IF(AR399&gt;0,INT(INDEX($AL$13:$AL$162,AR399)/48*INDEX($AL$4:$AL$9,AO399)*INDEX($AO$4:$AO$7,AP399)),"[x]")</f>
        <v>266</v>
      </c>
      <c r="AU399" s="94">
        <f>IF(AR399&gt;0,SUMIFS(AT$13:AT399,AQ$13:AQ399,"="&amp;AQ399),"[x]")</f>
        <v>9624</v>
      </c>
    </row>
    <row r="400" spans="40:47" ht="16.5" x14ac:dyDescent="0.2">
      <c r="AN400" s="93">
        <v>388</v>
      </c>
      <c r="AO400" s="93">
        <f t="shared" si="54"/>
        <v>1</v>
      </c>
      <c r="AP400" s="93">
        <f t="shared" si="55"/>
        <v>3</v>
      </c>
      <c r="AQ400" s="88">
        <f t="shared" si="56"/>
        <v>3</v>
      </c>
      <c r="AR400" s="93">
        <f t="shared" si="57"/>
        <v>85</v>
      </c>
      <c r="AS400" s="93" t="str">
        <f t="shared" si="58"/>
        <v>金币</v>
      </c>
      <c r="AT400" s="115">
        <f t="shared" si="59"/>
        <v>283</v>
      </c>
      <c r="AU400" s="94">
        <f>IF(AR400&gt;0,SUMIFS(AT$13:AT400,AQ$13:AQ400,"="&amp;AQ400),"[x]")</f>
        <v>9907</v>
      </c>
    </row>
    <row r="401" spans="40:47" ht="16.5" x14ac:dyDescent="0.2">
      <c r="AN401" s="93">
        <v>389</v>
      </c>
      <c r="AO401" s="93">
        <f t="shared" si="54"/>
        <v>1</v>
      </c>
      <c r="AP401" s="93">
        <f t="shared" si="55"/>
        <v>3</v>
      </c>
      <c r="AQ401" s="88">
        <f t="shared" si="56"/>
        <v>3</v>
      </c>
      <c r="AR401" s="93">
        <f t="shared" si="57"/>
        <v>86</v>
      </c>
      <c r="AS401" s="93" t="str">
        <f t="shared" si="58"/>
        <v>金币</v>
      </c>
      <c r="AT401" s="115">
        <f t="shared" si="59"/>
        <v>300</v>
      </c>
      <c r="AU401" s="94">
        <f>IF(AR401&gt;0,SUMIFS(AT$13:AT401,AQ$13:AQ401,"="&amp;AQ401),"[x]")</f>
        <v>10207</v>
      </c>
    </row>
    <row r="402" spans="40:47" ht="16.5" x14ac:dyDescent="0.2">
      <c r="AN402" s="93">
        <v>390</v>
      </c>
      <c r="AO402" s="93">
        <f t="shared" si="54"/>
        <v>1</v>
      </c>
      <c r="AP402" s="93">
        <f t="shared" si="55"/>
        <v>3</v>
      </c>
      <c r="AQ402" s="88">
        <f t="shared" si="56"/>
        <v>3</v>
      </c>
      <c r="AR402" s="93">
        <f t="shared" si="57"/>
        <v>87</v>
      </c>
      <c r="AS402" s="93" t="str">
        <f t="shared" si="58"/>
        <v>金币</v>
      </c>
      <c r="AT402" s="115">
        <f t="shared" si="59"/>
        <v>316</v>
      </c>
      <c r="AU402" s="94">
        <f>IF(AR402&gt;0,SUMIFS(AT$13:AT402,AQ$13:AQ402,"="&amp;AQ402),"[x]")</f>
        <v>10523</v>
      </c>
    </row>
    <row r="403" spans="40:47" ht="16.5" x14ac:dyDescent="0.2">
      <c r="AN403" s="93">
        <v>391</v>
      </c>
      <c r="AO403" s="93">
        <f t="shared" si="54"/>
        <v>1</v>
      </c>
      <c r="AP403" s="93">
        <f t="shared" si="55"/>
        <v>3</v>
      </c>
      <c r="AQ403" s="88">
        <f t="shared" si="56"/>
        <v>3</v>
      </c>
      <c r="AR403" s="93">
        <f t="shared" si="57"/>
        <v>88</v>
      </c>
      <c r="AS403" s="93" t="str">
        <f t="shared" si="58"/>
        <v>金币</v>
      </c>
      <c r="AT403" s="115">
        <f t="shared" si="59"/>
        <v>333</v>
      </c>
      <c r="AU403" s="94">
        <f>IF(AR403&gt;0,SUMIFS(AT$13:AT403,AQ$13:AQ403,"="&amp;AQ403),"[x]")</f>
        <v>10856</v>
      </c>
    </row>
    <row r="404" spans="40:47" ht="16.5" x14ac:dyDescent="0.2">
      <c r="AN404" s="93">
        <v>392</v>
      </c>
      <c r="AO404" s="93">
        <f t="shared" si="54"/>
        <v>1</v>
      </c>
      <c r="AP404" s="93">
        <f t="shared" si="55"/>
        <v>3</v>
      </c>
      <c r="AQ404" s="88">
        <f t="shared" si="56"/>
        <v>3</v>
      </c>
      <c r="AR404" s="93">
        <f t="shared" si="57"/>
        <v>89</v>
      </c>
      <c r="AS404" s="93" t="str">
        <f t="shared" si="58"/>
        <v>金币</v>
      </c>
      <c r="AT404" s="115">
        <f t="shared" si="59"/>
        <v>350</v>
      </c>
      <c r="AU404" s="94">
        <f>IF(AR404&gt;0,SUMIFS(AT$13:AT404,AQ$13:AQ404,"="&amp;AQ404),"[x]")</f>
        <v>11206</v>
      </c>
    </row>
    <row r="405" spans="40:47" ht="16.5" x14ac:dyDescent="0.2">
      <c r="AN405" s="93">
        <v>393</v>
      </c>
      <c r="AO405" s="93">
        <f t="shared" si="54"/>
        <v>1</v>
      </c>
      <c r="AP405" s="93">
        <f t="shared" si="55"/>
        <v>3</v>
      </c>
      <c r="AQ405" s="88">
        <f t="shared" si="56"/>
        <v>3</v>
      </c>
      <c r="AR405" s="93">
        <f t="shared" si="57"/>
        <v>90</v>
      </c>
      <c r="AS405" s="93" t="str">
        <f t="shared" si="58"/>
        <v>金币</v>
      </c>
      <c r="AT405" s="115">
        <f t="shared" si="59"/>
        <v>367</v>
      </c>
      <c r="AU405" s="94">
        <f>IF(AR405&gt;0,SUMIFS(AT$13:AT405,AQ$13:AQ405,"="&amp;AQ405),"[x]")</f>
        <v>11573</v>
      </c>
    </row>
    <row r="406" spans="40:47" ht="16.5" x14ac:dyDescent="0.2">
      <c r="AN406" s="93">
        <v>394</v>
      </c>
      <c r="AO406" s="93">
        <f t="shared" si="54"/>
        <v>1</v>
      </c>
      <c r="AP406" s="93">
        <f t="shared" si="55"/>
        <v>3</v>
      </c>
      <c r="AQ406" s="88">
        <f t="shared" si="56"/>
        <v>3</v>
      </c>
      <c r="AR406" s="93">
        <f t="shared" si="57"/>
        <v>91</v>
      </c>
      <c r="AS406" s="93" t="str">
        <f t="shared" si="58"/>
        <v>金币</v>
      </c>
      <c r="AT406" s="115">
        <f t="shared" si="59"/>
        <v>383</v>
      </c>
      <c r="AU406" s="94">
        <f>IF(AR406&gt;0,SUMIFS(AT$13:AT406,AQ$13:AQ406,"="&amp;AQ406),"[x]")</f>
        <v>11956</v>
      </c>
    </row>
    <row r="407" spans="40:47" ht="16.5" x14ac:dyDescent="0.2">
      <c r="AN407" s="93">
        <v>395</v>
      </c>
      <c r="AO407" s="93">
        <f t="shared" si="54"/>
        <v>1</v>
      </c>
      <c r="AP407" s="93">
        <f t="shared" si="55"/>
        <v>3</v>
      </c>
      <c r="AQ407" s="88">
        <f t="shared" si="56"/>
        <v>3</v>
      </c>
      <c r="AR407" s="93">
        <f t="shared" si="57"/>
        <v>92</v>
      </c>
      <c r="AS407" s="93" t="str">
        <f t="shared" si="58"/>
        <v>金币</v>
      </c>
      <c r="AT407" s="115">
        <f t="shared" si="59"/>
        <v>400</v>
      </c>
      <c r="AU407" s="94">
        <f>IF(AR407&gt;0,SUMIFS(AT$13:AT407,AQ$13:AQ407,"="&amp;AQ407),"[x]")</f>
        <v>12356</v>
      </c>
    </row>
    <row r="408" spans="40:47" ht="16.5" x14ac:dyDescent="0.2">
      <c r="AN408" s="93">
        <v>396</v>
      </c>
      <c r="AO408" s="93">
        <f t="shared" si="54"/>
        <v>1</v>
      </c>
      <c r="AP408" s="93">
        <f t="shared" si="55"/>
        <v>3</v>
      </c>
      <c r="AQ408" s="88">
        <f t="shared" si="56"/>
        <v>3</v>
      </c>
      <c r="AR408" s="93">
        <f t="shared" si="57"/>
        <v>93</v>
      </c>
      <c r="AS408" s="93" t="str">
        <f t="shared" si="58"/>
        <v>金币</v>
      </c>
      <c r="AT408" s="115">
        <f t="shared" si="59"/>
        <v>417</v>
      </c>
      <c r="AU408" s="94">
        <f>IF(AR408&gt;0,SUMIFS(AT$13:AT408,AQ$13:AQ408,"="&amp;AQ408),"[x]")</f>
        <v>12773</v>
      </c>
    </row>
    <row r="409" spans="40:47" ht="16.5" x14ac:dyDescent="0.2">
      <c r="AN409" s="93">
        <v>397</v>
      </c>
      <c r="AO409" s="93">
        <f t="shared" si="54"/>
        <v>1</v>
      </c>
      <c r="AP409" s="93">
        <f t="shared" si="55"/>
        <v>3</v>
      </c>
      <c r="AQ409" s="88">
        <f t="shared" si="56"/>
        <v>3</v>
      </c>
      <c r="AR409" s="93">
        <f t="shared" si="57"/>
        <v>94</v>
      </c>
      <c r="AS409" s="93" t="str">
        <f t="shared" si="58"/>
        <v>金币</v>
      </c>
      <c r="AT409" s="115">
        <f t="shared" si="59"/>
        <v>433</v>
      </c>
      <c r="AU409" s="94">
        <f>IF(AR409&gt;0,SUMIFS(AT$13:AT409,AQ$13:AQ409,"="&amp;AQ409),"[x]")</f>
        <v>13206</v>
      </c>
    </row>
    <row r="410" spans="40:47" ht="16.5" x14ac:dyDescent="0.2">
      <c r="AN410" s="93">
        <v>398</v>
      </c>
      <c r="AO410" s="93">
        <f t="shared" si="54"/>
        <v>1</v>
      </c>
      <c r="AP410" s="93">
        <f t="shared" si="55"/>
        <v>3</v>
      </c>
      <c r="AQ410" s="88">
        <f t="shared" si="56"/>
        <v>3</v>
      </c>
      <c r="AR410" s="93">
        <f t="shared" si="57"/>
        <v>95</v>
      </c>
      <c r="AS410" s="93" t="str">
        <f t="shared" si="58"/>
        <v>金币</v>
      </c>
      <c r="AT410" s="115">
        <f t="shared" si="59"/>
        <v>450</v>
      </c>
      <c r="AU410" s="94">
        <f>IF(AR410&gt;0,SUMIFS(AT$13:AT410,AQ$13:AQ410,"="&amp;AQ410),"[x]")</f>
        <v>13656</v>
      </c>
    </row>
    <row r="411" spans="40:47" ht="16.5" x14ac:dyDescent="0.2">
      <c r="AN411" s="93">
        <v>399</v>
      </c>
      <c r="AO411" s="93">
        <f t="shared" si="54"/>
        <v>1</v>
      </c>
      <c r="AP411" s="93">
        <f t="shared" si="55"/>
        <v>3</v>
      </c>
      <c r="AQ411" s="88">
        <f t="shared" si="56"/>
        <v>3</v>
      </c>
      <c r="AR411" s="93">
        <f t="shared" si="57"/>
        <v>96</v>
      </c>
      <c r="AS411" s="93" t="str">
        <f t="shared" si="58"/>
        <v>金币</v>
      </c>
      <c r="AT411" s="115">
        <f t="shared" si="59"/>
        <v>467</v>
      </c>
      <c r="AU411" s="94">
        <f>IF(AR411&gt;0,SUMIFS(AT$13:AT411,AQ$13:AQ411,"="&amp;AQ411),"[x]")</f>
        <v>14123</v>
      </c>
    </row>
    <row r="412" spans="40:47" ht="16.5" x14ac:dyDescent="0.2">
      <c r="AN412" s="93">
        <v>400</v>
      </c>
      <c r="AO412" s="93">
        <f t="shared" si="54"/>
        <v>1</v>
      </c>
      <c r="AP412" s="93">
        <f t="shared" si="55"/>
        <v>3</v>
      </c>
      <c r="AQ412" s="88">
        <f t="shared" si="56"/>
        <v>3</v>
      </c>
      <c r="AR412" s="93">
        <f t="shared" si="57"/>
        <v>97</v>
      </c>
      <c r="AS412" s="93" t="str">
        <f t="shared" si="58"/>
        <v>金币</v>
      </c>
      <c r="AT412" s="115">
        <f t="shared" si="59"/>
        <v>483</v>
      </c>
      <c r="AU412" s="94">
        <f>IF(AR412&gt;0,SUMIFS(AT$13:AT412,AQ$13:AQ412,"="&amp;AQ412),"[x]")</f>
        <v>14606</v>
      </c>
    </row>
    <row r="413" spans="40:47" ht="16.5" x14ac:dyDescent="0.2">
      <c r="AN413" s="93">
        <v>401</v>
      </c>
      <c r="AO413" s="93">
        <f t="shared" si="54"/>
        <v>1</v>
      </c>
      <c r="AP413" s="93">
        <f t="shared" si="55"/>
        <v>3</v>
      </c>
      <c r="AQ413" s="88">
        <f t="shared" si="56"/>
        <v>3</v>
      </c>
      <c r="AR413" s="93">
        <f t="shared" si="57"/>
        <v>98</v>
      </c>
      <c r="AS413" s="93" t="str">
        <f t="shared" si="58"/>
        <v>金币</v>
      </c>
      <c r="AT413" s="115">
        <f t="shared" si="59"/>
        <v>500</v>
      </c>
      <c r="AU413" s="94">
        <f>IF(AR413&gt;0,SUMIFS(AT$13:AT413,AQ$13:AQ413,"="&amp;AQ413),"[x]")</f>
        <v>15106</v>
      </c>
    </row>
    <row r="414" spans="40:47" ht="16.5" x14ac:dyDescent="0.2">
      <c r="AN414" s="93">
        <v>402</v>
      </c>
      <c r="AO414" s="93">
        <f t="shared" si="54"/>
        <v>1</v>
      </c>
      <c r="AP414" s="93">
        <f t="shared" si="55"/>
        <v>3</v>
      </c>
      <c r="AQ414" s="88">
        <f t="shared" si="56"/>
        <v>3</v>
      </c>
      <c r="AR414" s="93">
        <f t="shared" si="57"/>
        <v>99</v>
      </c>
      <c r="AS414" s="93" t="str">
        <f t="shared" si="58"/>
        <v>金币</v>
      </c>
      <c r="AT414" s="115">
        <f t="shared" si="59"/>
        <v>517</v>
      </c>
      <c r="AU414" s="94">
        <f>IF(AR414&gt;0,SUMIFS(AT$13:AT414,AQ$13:AQ414,"="&amp;AQ414),"[x]")</f>
        <v>15623</v>
      </c>
    </row>
    <row r="415" spans="40:47" ht="16.5" x14ac:dyDescent="0.2">
      <c r="AN415" s="93">
        <v>403</v>
      </c>
      <c r="AO415" s="93">
        <f t="shared" si="54"/>
        <v>1</v>
      </c>
      <c r="AP415" s="93">
        <f t="shared" si="55"/>
        <v>3</v>
      </c>
      <c r="AQ415" s="88">
        <f t="shared" si="56"/>
        <v>3</v>
      </c>
      <c r="AR415" s="93">
        <f t="shared" si="57"/>
        <v>100</v>
      </c>
      <c r="AS415" s="93" t="str">
        <f t="shared" si="58"/>
        <v>金币</v>
      </c>
      <c r="AT415" s="115">
        <f t="shared" si="59"/>
        <v>533</v>
      </c>
      <c r="AU415" s="94">
        <f>IF(AR415&gt;0,SUMIFS(AT$13:AT415,AQ$13:AQ415,"="&amp;AQ415),"[x]")</f>
        <v>16156</v>
      </c>
    </row>
    <row r="416" spans="40:47" ht="16.5" x14ac:dyDescent="0.2">
      <c r="AN416" s="93">
        <v>404</v>
      </c>
      <c r="AO416" s="93">
        <f t="shared" si="54"/>
        <v>1</v>
      </c>
      <c r="AP416" s="93">
        <f t="shared" si="55"/>
        <v>3</v>
      </c>
      <c r="AQ416" s="88">
        <f t="shared" si="56"/>
        <v>3</v>
      </c>
      <c r="AR416" s="93">
        <f t="shared" si="57"/>
        <v>101</v>
      </c>
      <c r="AS416" s="93" t="str">
        <f t="shared" si="58"/>
        <v>金币</v>
      </c>
      <c r="AT416" s="115">
        <f t="shared" si="59"/>
        <v>302</v>
      </c>
      <c r="AU416" s="94">
        <f>IF(AR416&gt;0,SUMIFS(AT$13:AT416,AQ$13:AQ416,"="&amp;AQ416),"[x]")</f>
        <v>16458</v>
      </c>
    </row>
    <row r="417" spans="40:47" ht="16.5" x14ac:dyDescent="0.2">
      <c r="AN417" s="93">
        <v>405</v>
      </c>
      <c r="AO417" s="93">
        <f t="shared" si="54"/>
        <v>1</v>
      </c>
      <c r="AP417" s="93">
        <f t="shared" si="55"/>
        <v>3</v>
      </c>
      <c r="AQ417" s="88">
        <f t="shared" si="56"/>
        <v>3</v>
      </c>
      <c r="AR417" s="93">
        <f t="shared" si="57"/>
        <v>102</v>
      </c>
      <c r="AS417" s="93" t="str">
        <f t="shared" si="58"/>
        <v>金币</v>
      </c>
      <c r="AT417" s="115">
        <f t="shared" si="59"/>
        <v>326</v>
      </c>
      <c r="AU417" s="94">
        <f>IF(AR417&gt;0,SUMIFS(AT$13:AT417,AQ$13:AQ417,"="&amp;AQ417),"[x]")</f>
        <v>16784</v>
      </c>
    </row>
    <row r="418" spans="40:47" ht="16.5" x14ac:dyDescent="0.2">
      <c r="AN418" s="93">
        <v>406</v>
      </c>
      <c r="AO418" s="93">
        <f t="shared" si="54"/>
        <v>1</v>
      </c>
      <c r="AP418" s="93">
        <f t="shared" si="55"/>
        <v>3</v>
      </c>
      <c r="AQ418" s="88">
        <f t="shared" si="56"/>
        <v>3</v>
      </c>
      <c r="AR418" s="93">
        <f t="shared" si="57"/>
        <v>103</v>
      </c>
      <c r="AS418" s="93" t="str">
        <f t="shared" si="58"/>
        <v>金币</v>
      </c>
      <c r="AT418" s="115">
        <f t="shared" si="59"/>
        <v>349</v>
      </c>
      <c r="AU418" s="94">
        <f>IF(AR418&gt;0,SUMIFS(AT$13:AT418,AQ$13:AQ418,"="&amp;AQ418),"[x]")</f>
        <v>17133</v>
      </c>
    </row>
    <row r="419" spans="40:47" ht="16.5" x14ac:dyDescent="0.2">
      <c r="AN419" s="93">
        <v>407</v>
      </c>
      <c r="AO419" s="93">
        <f t="shared" si="54"/>
        <v>1</v>
      </c>
      <c r="AP419" s="93">
        <f t="shared" si="55"/>
        <v>3</v>
      </c>
      <c r="AQ419" s="88">
        <f t="shared" si="56"/>
        <v>3</v>
      </c>
      <c r="AR419" s="93">
        <f t="shared" si="57"/>
        <v>104</v>
      </c>
      <c r="AS419" s="93" t="str">
        <f t="shared" si="58"/>
        <v>金币</v>
      </c>
      <c r="AT419" s="115">
        <f t="shared" si="59"/>
        <v>372</v>
      </c>
      <c r="AU419" s="94">
        <f>IF(AR419&gt;0,SUMIFS(AT$13:AT419,AQ$13:AQ419,"="&amp;AQ419),"[x]")</f>
        <v>17505</v>
      </c>
    </row>
    <row r="420" spans="40:47" ht="16.5" x14ac:dyDescent="0.2">
      <c r="AN420" s="93">
        <v>408</v>
      </c>
      <c r="AO420" s="93">
        <f t="shared" si="54"/>
        <v>1</v>
      </c>
      <c r="AP420" s="93">
        <f t="shared" si="55"/>
        <v>3</v>
      </c>
      <c r="AQ420" s="88">
        <f t="shared" si="56"/>
        <v>3</v>
      </c>
      <c r="AR420" s="93">
        <f t="shared" si="57"/>
        <v>105</v>
      </c>
      <c r="AS420" s="93" t="str">
        <f t="shared" si="58"/>
        <v>金币</v>
      </c>
      <c r="AT420" s="115">
        <f t="shared" si="59"/>
        <v>395</v>
      </c>
      <c r="AU420" s="94">
        <f>IF(AR420&gt;0,SUMIFS(AT$13:AT420,AQ$13:AQ420,"="&amp;AQ420),"[x]")</f>
        <v>17900</v>
      </c>
    </row>
    <row r="421" spans="40:47" ht="16.5" x14ac:dyDescent="0.2">
      <c r="AN421" s="93">
        <v>409</v>
      </c>
      <c r="AO421" s="93">
        <f t="shared" si="54"/>
        <v>1</v>
      </c>
      <c r="AP421" s="93">
        <f t="shared" si="55"/>
        <v>3</v>
      </c>
      <c r="AQ421" s="88">
        <f t="shared" si="56"/>
        <v>3</v>
      </c>
      <c r="AR421" s="93">
        <f t="shared" si="57"/>
        <v>106</v>
      </c>
      <c r="AS421" s="93" t="str">
        <f t="shared" si="58"/>
        <v>金币</v>
      </c>
      <c r="AT421" s="115">
        <f t="shared" si="59"/>
        <v>419</v>
      </c>
      <c r="AU421" s="94">
        <f>IF(AR421&gt;0,SUMIFS(AT$13:AT421,AQ$13:AQ421,"="&amp;AQ421),"[x]")</f>
        <v>18319</v>
      </c>
    </row>
    <row r="422" spans="40:47" ht="16.5" x14ac:dyDescent="0.2">
      <c r="AN422" s="93">
        <v>410</v>
      </c>
      <c r="AO422" s="93">
        <f t="shared" si="54"/>
        <v>1</v>
      </c>
      <c r="AP422" s="93">
        <f t="shared" si="55"/>
        <v>3</v>
      </c>
      <c r="AQ422" s="88">
        <f t="shared" si="56"/>
        <v>3</v>
      </c>
      <c r="AR422" s="93">
        <f t="shared" si="57"/>
        <v>107</v>
      </c>
      <c r="AS422" s="93" t="str">
        <f t="shared" si="58"/>
        <v>金币</v>
      </c>
      <c r="AT422" s="115">
        <f t="shared" si="59"/>
        <v>442</v>
      </c>
      <c r="AU422" s="94">
        <f>IF(AR422&gt;0,SUMIFS(AT$13:AT422,AQ$13:AQ422,"="&amp;AQ422),"[x]")</f>
        <v>18761</v>
      </c>
    </row>
    <row r="423" spans="40:47" ht="16.5" x14ac:dyDescent="0.2">
      <c r="AN423" s="93">
        <v>411</v>
      </c>
      <c r="AO423" s="93">
        <f t="shared" si="54"/>
        <v>1</v>
      </c>
      <c r="AP423" s="93">
        <f t="shared" si="55"/>
        <v>3</v>
      </c>
      <c r="AQ423" s="88">
        <f t="shared" si="56"/>
        <v>3</v>
      </c>
      <c r="AR423" s="93">
        <f t="shared" si="57"/>
        <v>108</v>
      </c>
      <c r="AS423" s="93" t="str">
        <f t="shared" si="58"/>
        <v>金币</v>
      </c>
      <c r="AT423" s="115">
        <f t="shared" si="59"/>
        <v>465</v>
      </c>
      <c r="AU423" s="94">
        <f>IF(AR423&gt;0,SUMIFS(AT$13:AT423,AQ$13:AQ423,"="&amp;AQ423),"[x]")</f>
        <v>19226</v>
      </c>
    </row>
    <row r="424" spans="40:47" ht="16.5" x14ac:dyDescent="0.2">
      <c r="AN424" s="93">
        <v>412</v>
      </c>
      <c r="AO424" s="93">
        <f t="shared" si="54"/>
        <v>1</v>
      </c>
      <c r="AP424" s="93">
        <f t="shared" si="55"/>
        <v>3</v>
      </c>
      <c r="AQ424" s="88">
        <f t="shared" si="56"/>
        <v>3</v>
      </c>
      <c r="AR424" s="93">
        <f t="shared" si="57"/>
        <v>109</v>
      </c>
      <c r="AS424" s="93" t="str">
        <f t="shared" si="58"/>
        <v>金币</v>
      </c>
      <c r="AT424" s="115">
        <f t="shared" si="59"/>
        <v>489</v>
      </c>
      <c r="AU424" s="94">
        <f>IF(AR424&gt;0,SUMIFS(AT$13:AT424,AQ$13:AQ424,"="&amp;AQ424),"[x]")</f>
        <v>19715</v>
      </c>
    </row>
    <row r="425" spans="40:47" ht="16.5" x14ac:dyDescent="0.2">
      <c r="AN425" s="93">
        <v>413</v>
      </c>
      <c r="AO425" s="93">
        <f t="shared" si="54"/>
        <v>1</v>
      </c>
      <c r="AP425" s="93">
        <f t="shared" si="55"/>
        <v>3</v>
      </c>
      <c r="AQ425" s="88">
        <f t="shared" si="56"/>
        <v>3</v>
      </c>
      <c r="AR425" s="93">
        <f t="shared" si="57"/>
        <v>110</v>
      </c>
      <c r="AS425" s="93" t="str">
        <f t="shared" si="58"/>
        <v>金币</v>
      </c>
      <c r="AT425" s="115">
        <f t="shared" si="59"/>
        <v>512</v>
      </c>
      <c r="AU425" s="94">
        <f>IF(AR425&gt;0,SUMIFS(AT$13:AT425,AQ$13:AQ425,"="&amp;AQ425),"[x]")</f>
        <v>20227</v>
      </c>
    </row>
    <row r="426" spans="40:47" ht="16.5" x14ac:dyDescent="0.2">
      <c r="AN426" s="93">
        <v>414</v>
      </c>
      <c r="AO426" s="93">
        <f t="shared" si="54"/>
        <v>1</v>
      </c>
      <c r="AP426" s="93">
        <f t="shared" si="55"/>
        <v>3</v>
      </c>
      <c r="AQ426" s="88">
        <f t="shared" si="56"/>
        <v>3</v>
      </c>
      <c r="AR426" s="93">
        <f t="shared" si="57"/>
        <v>111</v>
      </c>
      <c r="AS426" s="93" t="str">
        <f t="shared" si="58"/>
        <v>金币</v>
      </c>
      <c r="AT426" s="115">
        <f t="shared" si="59"/>
        <v>535</v>
      </c>
      <c r="AU426" s="94">
        <f>IF(AR426&gt;0,SUMIFS(AT$13:AT426,AQ$13:AQ426,"="&amp;AQ426),"[x]")</f>
        <v>20762</v>
      </c>
    </row>
    <row r="427" spans="40:47" ht="16.5" x14ac:dyDescent="0.2">
      <c r="AN427" s="93">
        <v>415</v>
      </c>
      <c r="AO427" s="93">
        <f t="shared" si="54"/>
        <v>1</v>
      </c>
      <c r="AP427" s="93">
        <f t="shared" si="55"/>
        <v>3</v>
      </c>
      <c r="AQ427" s="88">
        <f t="shared" si="56"/>
        <v>3</v>
      </c>
      <c r="AR427" s="93">
        <f t="shared" si="57"/>
        <v>112</v>
      </c>
      <c r="AS427" s="93" t="str">
        <f t="shared" si="58"/>
        <v>金币</v>
      </c>
      <c r="AT427" s="115">
        <f t="shared" si="59"/>
        <v>558</v>
      </c>
      <c r="AU427" s="94">
        <f>IF(AR427&gt;0,SUMIFS(AT$13:AT427,AQ$13:AQ427,"="&amp;AQ427),"[x]")</f>
        <v>21320</v>
      </c>
    </row>
    <row r="428" spans="40:47" ht="16.5" x14ac:dyDescent="0.2">
      <c r="AN428" s="93">
        <v>416</v>
      </c>
      <c r="AO428" s="93">
        <f t="shared" si="54"/>
        <v>1</v>
      </c>
      <c r="AP428" s="93">
        <f t="shared" si="55"/>
        <v>3</v>
      </c>
      <c r="AQ428" s="88">
        <f t="shared" si="56"/>
        <v>3</v>
      </c>
      <c r="AR428" s="93">
        <f t="shared" si="57"/>
        <v>113</v>
      </c>
      <c r="AS428" s="93" t="str">
        <f t="shared" si="58"/>
        <v>金币</v>
      </c>
      <c r="AT428" s="115">
        <f t="shared" si="59"/>
        <v>582</v>
      </c>
      <c r="AU428" s="94">
        <f>IF(AR428&gt;0,SUMIFS(AT$13:AT428,AQ$13:AQ428,"="&amp;AQ428),"[x]")</f>
        <v>21902</v>
      </c>
    </row>
    <row r="429" spans="40:47" ht="16.5" x14ac:dyDescent="0.2">
      <c r="AN429" s="93">
        <v>417</v>
      </c>
      <c r="AO429" s="93">
        <f t="shared" si="54"/>
        <v>1</v>
      </c>
      <c r="AP429" s="93">
        <f t="shared" si="55"/>
        <v>3</v>
      </c>
      <c r="AQ429" s="88">
        <f t="shared" si="56"/>
        <v>3</v>
      </c>
      <c r="AR429" s="93">
        <f t="shared" si="57"/>
        <v>114</v>
      </c>
      <c r="AS429" s="93" t="str">
        <f t="shared" si="58"/>
        <v>金币</v>
      </c>
      <c r="AT429" s="115">
        <f t="shared" si="59"/>
        <v>605</v>
      </c>
      <c r="AU429" s="94">
        <f>IF(AR429&gt;0,SUMIFS(AT$13:AT429,AQ$13:AQ429,"="&amp;AQ429),"[x]")</f>
        <v>22507</v>
      </c>
    </row>
    <row r="430" spans="40:47" ht="16.5" x14ac:dyDescent="0.2">
      <c r="AN430" s="93">
        <v>418</v>
      </c>
      <c r="AO430" s="93">
        <f t="shared" si="54"/>
        <v>1</v>
      </c>
      <c r="AP430" s="93">
        <f t="shared" si="55"/>
        <v>3</v>
      </c>
      <c r="AQ430" s="88">
        <f t="shared" si="56"/>
        <v>3</v>
      </c>
      <c r="AR430" s="93">
        <f t="shared" si="57"/>
        <v>115</v>
      </c>
      <c r="AS430" s="93" t="str">
        <f t="shared" si="58"/>
        <v>金币</v>
      </c>
      <c r="AT430" s="115">
        <f t="shared" si="59"/>
        <v>628</v>
      </c>
      <c r="AU430" s="94">
        <f>IF(AR430&gt;0,SUMIFS(AT$13:AT430,AQ$13:AQ430,"="&amp;AQ430),"[x]")</f>
        <v>23135</v>
      </c>
    </row>
    <row r="431" spans="40:47" ht="16.5" x14ac:dyDescent="0.2">
      <c r="AN431" s="93">
        <v>419</v>
      </c>
      <c r="AO431" s="93">
        <f t="shared" si="54"/>
        <v>1</v>
      </c>
      <c r="AP431" s="93">
        <f t="shared" si="55"/>
        <v>3</v>
      </c>
      <c r="AQ431" s="88">
        <f t="shared" si="56"/>
        <v>3</v>
      </c>
      <c r="AR431" s="93">
        <f t="shared" si="57"/>
        <v>116</v>
      </c>
      <c r="AS431" s="93" t="str">
        <f t="shared" si="58"/>
        <v>金币</v>
      </c>
      <c r="AT431" s="115">
        <f t="shared" si="59"/>
        <v>652</v>
      </c>
      <c r="AU431" s="94">
        <f>IF(AR431&gt;0,SUMIFS(AT$13:AT431,AQ$13:AQ431,"="&amp;AQ431),"[x]")</f>
        <v>23787</v>
      </c>
    </row>
    <row r="432" spans="40:47" ht="16.5" x14ac:dyDescent="0.2">
      <c r="AN432" s="93">
        <v>420</v>
      </c>
      <c r="AO432" s="93">
        <f t="shared" si="54"/>
        <v>1</v>
      </c>
      <c r="AP432" s="93">
        <f t="shared" si="55"/>
        <v>3</v>
      </c>
      <c r="AQ432" s="88">
        <f t="shared" si="56"/>
        <v>3</v>
      </c>
      <c r="AR432" s="93">
        <f t="shared" si="57"/>
        <v>117</v>
      </c>
      <c r="AS432" s="93" t="str">
        <f t="shared" si="58"/>
        <v>金币</v>
      </c>
      <c r="AT432" s="115">
        <f t="shared" si="59"/>
        <v>675</v>
      </c>
      <c r="AU432" s="94">
        <f>IF(AR432&gt;0,SUMIFS(AT$13:AT432,AQ$13:AQ432,"="&amp;AQ432),"[x]")</f>
        <v>24462</v>
      </c>
    </row>
    <row r="433" spans="40:47" ht="16.5" x14ac:dyDescent="0.2">
      <c r="AN433" s="93">
        <v>421</v>
      </c>
      <c r="AO433" s="93">
        <f t="shared" si="54"/>
        <v>1</v>
      </c>
      <c r="AP433" s="93">
        <f t="shared" si="55"/>
        <v>3</v>
      </c>
      <c r="AQ433" s="88">
        <f t="shared" si="56"/>
        <v>3</v>
      </c>
      <c r="AR433" s="93">
        <f t="shared" si="57"/>
        <v>118</v>
      </c>
      <c r="AS433" s="93" t="str">
        <f t="shared" si="58"/>
        <v>金币</v>
      </c>
      <c r="AT433" s="115">
        <f t="shared" si="59"/>
        <v>698</v>
      </c>
      <c r="AU433" s="94">
        <f>IF(AR433&gt;0,SUMIFS(AT$13:AT433,AQ$13:AQ433,"="&amp;AQ433),"[x]")</f>
        <v>25160</v>
      </c>
    </row>
    <row r="434" spans="40:47" ht="16.5" x14ac:dyDescent="0.2">
      <c r="AN434" s="93">
        <v>422</v>
      </c>
      <c r="AO434" s="93">
        <f t="shared" si="54"/>
        <v>1</v>
      </c>
      <c r="AP434" s="93">
        <f t="shared" si="55"/>
        <v>3</v>
      </c>
      <c r="AQ434" s="88">
        <f t="shared" si="56"/>
        <v>3</v>
      </c>
      <c r="AR434" s="93">
        <f t="shared" si="57"/>
        <v>119</v>
      </c>
      <c r="AS434" s="93" t="str">
        <f t="shared" si="58"/>
        <v>金币</v>
      </c>
      <c r="AT434" s="115">
        <f t="shared" si="59"/>
        <v>722</v>
      </c>
      <c r="AU434" s="94">
        <f>IF(AR434&gt;0,SUMIFS(AT$13:AT434,AQ$13:AQ434,"="&amp;AQ434),"[x]")</f>
        <v>25882</v>
      </c>
    </row>
    <row r="435" spans="40:47" ht="16.5" x14ac:dyDescent="0.2">
      <c r="AN435" s="93">
        <v>423</v>
      </c>
      <c r="AO435" s="93">
        <f t="shared" si="54"/>
        <v>1</v>
      </c>
      <c r="AP435" s="93">
        <f t="shared" si="55"/>
        <v>3</v>
      </c>
      <c r="AQ435" s="88">
        <f t="shared" si="56"/>
        <v>3</v>
      </c>
      <c r="AR435" s="93">
        <f t="shared" si="57"/>
        <v>120</v>
      </c>
      <c r="AS435" s="93" t="str">
        <f t="shared" si="58"/>
        <v>金币</v>
      </c>
      <c r="AT435" s="115">
        <f t="shared" si="59"/>
        <v>745</v>
      </c>
      <c r="AU435" s="94">
        <f>IF(AR435&gt;0,SUMIFS(AT$13:AT435,AQ$13:AQ435,"="&amp;AQ435),"[x]")</f>
        <v>26627</v>
      </c>
    </row>
    <row r="436" spans="40:47" ht="16.5" x14ac:dyDescent="0.2">
      <c r="AN436" s="93">
        <v>424</v>
      </c>
      <c r="AO436" s="93">
        <f t="shared" si="54"/>
        <v>1</v>
      </c>
      <c r="AP436" s="93">
        <f t="shared" si="55"/>
        <v>3</v>
      </c>
      <c r="AQ436" s="88">
        <f t="shared" si="56"/>
        <v>3</v>
      </c>
      <c r="AR436" s="93">
        <f t="shared" si="57"/>
        <v>121</v>
      </c>
      <c r="AS436" s="93" t="str">
        <f t="shared" si="58"/>
        <v>金币</v>
      </c>
      <c r="AT436" s="115">
        <f t="shared" si="59"/>
        <v>314</v>
      </c>
      <c r="AU436" s="94">
        <f>IF(AR436&gt;0,SUMIFS(AT$13:AT436,AQ$13:AQ436,"="&amp;AQ436),"[x]")</f>
        <v>26941</v>
      </c>
    </row>
    <row r="437" spans="40:47" ht="16.5" x14ac:dyDescent="0.2">
      <c r="AN437" s="93">
        <v>425</v>
      </c>
      <c r="AO437" s="93">
        <f t="shared" si="54"/>
        <v>1</v>
      </c>
      <c r="AP437" s="93">
        <f t="shared" si="55"/>
        <v>3</v>
      </c>
      <c r="AQ437" s="88">
        <f t="shared" si="56"/>
        <v>3</v>
      </c>
      <c r="AR437" s="93">
        <f t="shared" si="57"/>
        <v>122</v>
      </c>
      <c r="AS437" s="93" t="str">
        <f t="shared" si="58"/>
        <v>金币</v>
      </c>
      <c r="AT437" s="115">
        <f t="shared" si="59"/>
        <v>331</v>
      </c>
      <c r="AU437" s="94">
        <f>IF(AR437&gt;0,SUMIFS(AT$13:AT437,AQ$13:AQ437,"="&amp;AQ437),"[x]")</f>
        <v>27272</v>
      </c>
    </row>
    <row r="438" spans="40:47" ht="16.5" x14ac:dyDescent="0.2">
      <c r="AN438" s="93">
        <v>426</v>
      </c>
      <c r="AO438" s="93">
        <f t="shared" si="54"/>
        <v>1</v>
      </c>
      <c r="AP438" s="93">
        <f t="shared" si="55"/>
        <v>3</v>
      </c>
      <c r="AQ438" s="88">
        <f t="shared" si="56"/>
        <v>3</v>
      </c>
      <c r="AR438" s="93">
        <f t="shared" si="57"/>
        <v>123</v>
      </c>
      <c r="AS438" s="93" t="str">
        <f t="shared" si="58"/>
        <v>金币</v>
      </c>
      <c r="AT438" s="115">
        <f t="shared" si="59"/>
        <v>347</v>
      </c>
      <c r="AU438" s="94">
        <f>IF(AR438&gt;0,SUMIFS(AT$13:AT438,AQ$13:AQ438,"="&amp;AQ438),"[x]")</f>
        <v>27619</v>
      </c>
    </row>
    <row r="439" spans="40:47" ht="16.5" x14ac:dyDescent="0.2">
      <c r="AN439" s="93">
        <v>427</v>
      </c>
      <c r="AO439" s="93">
        <f t="shared" si="54"/>
        <v>1</v>
      </c>
      <c r="AP439" s="93">
        <f t="shared" si="55"/>
        <v>3</v>
      </c>
      <c r="AQ439" s="88">
        <f t="shared" si="56"/>
        <v>3</v>
      </c>
      <c r="AR439" s="93">
        <f t="shared" si="57"/>
        <v>124</v>
      </c>
      <c r="AS439" s="93" t="str">
        <f t="shared" si="58"/>
        <v>金币</v>
      </c>
      <c r="AT439" s="115">
        <f t="shared" si="59"/>
        <v>364</v>
      </c>
      <c r="AU439" s="94">
        <f>IF(AR439&gt;0,SUMIFS(AT$13:AT439,AQ$13:AQ439,"="&amp;AQ439),"[x]")</f>
        <v>27983</v>
      </c>
    </row>
    <row r="440" spans="40:47" ht="16.5" x14ac:dyDescent="0.2">
      <c r="AN440" s="93">
        <v>428</v>
      </c>
      <c r="AO440" s="93">
        <f t="shared" si="54"/>
        <v>1</v>
      </c>
      <c r="AP440" s="93">
        <f t="shared" si="55"/>
        <v>3</v>
      </c>
      <c r="AQ440" s="88">
        <f t="shared" si="56"/>
        <v>3</v>
      </c>
      <c r="AR440" s="93">
        <f t="shared" si="57"/>
        <v>125</v>
      </c>
      <c r="AS440" s="93" t="str">
        <f t="shared" si="58"/>
        <v>金币</v>
      </c>
      <c r="AT440" s="115">
        <f t="shared" si="59"/>
        <v>381</v>
      </c>
      <c r="AU440" s="94">
        <f>IF(AR440&gt;0,SUMIFS(AT$13:AT440,AQ$13:AQ440,"="&amp;AQ440),"[x]")</f>
        <v>28364</v>
      </c>
    </row>
    <row r="441" spans="40:47" ht="16.5" x14ac:dyDescent="0.2">
      <c r="AN441" s="93">
        <v>429</v>
      </c>
      <c r="AO441" s="93">
        <f t="shared" si="54"/>
        <v>1</v>
      </c>
      <c r="AP441" s="93">
        <f t="shared" si="55"/>
        <v>3</v>
      </c>
      <c r="AQ441" s="88">
        <f t="shared" si="56"/>
        <v>3</v>
      </c>
      <c r="AR441" s="93">
        <f t="shared" si="57"/>
        <v>126</v>
      </c>
      <c r="AS441" s="93" t="str">
        <f t="shared" si="58"/>
        <v>金币</v>
      </c>
      <c r="AT441" s="115">
        <f t="shared" si="59"/>
        <v>397</v>
      </c>
      <c r="AU441" s="94">
        <f>IF(AR441&gt;0,SUMIFS(AT$13:AT441,AQ$13:AQ441,"="&amp;AQ441),"[x]")</f>
        <v>28761</v>
      </c>
    </row>
    <row r="442" spans="40:47" ht="16.5" x14ac:dyDescent="0.2">
      <c r="AN442" s="93">
        <v>430</v>
      </c>
      <c r="AO442" s="93">
        <f t="shared" si="54"/>
        <v>1</v>
      </c>
      <c r="AP442" s="93">
        <f t="shared" si="55"/>
        <v>3</v>
      </c>
      <c r="AQ442" s="88">
        <f t="shared" si="56"/>
        <v>3</v>
      </c>
      <c r="AR442" s="93">
        <f t="shared" si="57"/>
        <v>127</v>
      </c>
      <c r="AS442" s="93" t="str">
        <f t="shared" si="58"/>
        <v>金币</v>
      </c>
      <c r="AT442" s="115">
        <f t="shared" si="59"/>
        <v>414</v>
      </c>
      <c r="AU442" s="94">
        <f>IF(AR442&gt;0,SUMIFS(AT$13:AT442,AQ$13:AQ442,"="&amp;AQ442),"[x]")</f>
        <v>29175</v>
      </c>
    </row>
    <row r="443" spans="40:47" ht="16.5" x14ac:dyDescent="0.2">
      <c r="AN443" s="93">
        <v>431</v>
      </c>
      <c r="AO443" s="93">
        <f t="shared" si="54"/>
        <v>1</v>
      </c>
      <c r="AP443" s="93">
        <f t="shared" si="55"/>
        <v>3</v>
      </c>
      <c r="AQ443" s="88">
        <f t="shared" si="56"/>
        <v>3</v>
      </c>
      <c r="AR443" s="93">
        <f t="shared" si="57"/>
        <v>128</v>
      </c>
      <c r="AS443" s="93" t="str">
        <f t="shared" si="58"/>
        <v>金币</v>
      </c>
      <c r="AT443" s="115">
        <f t="shared" si="59"/>
        <v>430</v>
      </c>
      <c r="AU443" s="94">
        <f>IF(AR443&gt;0,SUMIFS(AT$13:AT443,AQ$13:AQ443,"="&amp;AQ443),"[x]")</f>
        <v>29605</v>
      </c>
    </row>
    <row r="444" spans="40:47" ht="16.5" x14ac:dyDescent="0.2">
      <c r="AN444" s="93">
        <v>432</v>
      </c>
      <c r="AO444" s="93">
        <f t="shared" si="54"/>
        <v>1</v>
      </c>
      <c r="AP444" s="93">
        <f t="shared" si="55"/>
        <v>3</v>
      </c>
      <c r="AQ444" s="88">
        <f t="shared" si="56"/>
        <v>3</v>
      </c>
      <c r="AR444" s="93">
        <f t="shared" si="57"/>
        <v>129</v>
      </c>
      <c r="AS444" s="93" t="str">
        <f t="shared" si="58"/>
        <v>金币</v>
      </c>
      <c r="AT444" s="115">
        <f t="shared" si="59"/>
        <v>447</v>
      </c>
      <c r="AU444" s="94">
        <f>IF(AR444&gt;0,SUMIFS(AT$13:AT444,AQ$13:AQ444,"="&amp;AQ444),"[x]")</f>
        <v>30052</v>
      </c>
    </row>
    <row r="445" spans="40:47" ht="16.5" x14ac:dyDescent="0.2">
      <c r="AN445" s="93">
        <v>433</v>
      </c>
      <c r="AO445" s="93">
        <f t="shared" si="54"/>
        <v>1</v>
      </c>
      <c r="AP445" s="93">
        <f t="shared" si="55"/>
        <v>3</v>
      </c>
      <c r="AQ445" s="88">
        <f t="shared" si="56"/>
        <v>3</v>
      </c>
      <c r="AR445" s="93">
        <f t="shared" si="57"/>
        <v>130</v>
      </c>
      <c r="AS445" s="93" t="str">
        <f t="shared" si="58"/>
        <v>金币</v>
      </c>
      <c r="AT445" s="115">
        <f t="shared" si="59"/>
        <v>463</v>
      </c>
      <c r="AU445" s="94">
        <f>IF(AR445&gt;0,SUMIFS(AT$13:AT445,AQ$13:AQ445,"="&amp;AQ445),"[x]")</f>
        <v>30515</v>
      </c>
    </row>
    <row r="446" spans="40:47" ht="16.5" x14ac:dyDescent="0.2">
      <c r="AN446" s="93">
        <v>434</v>
      </c>
      <c r="AO446" s="93">
        <f t="shared" si="54"/>
        <v>1</v>
      </c>
      <c r="AP446" s="93">
        <f t="shared" si="55"/>
        <v>3</v>
      </c>
      <c r="AQ446" s="88">
        <f t="shared" si="56"/>
        <v>3</v>
      </c>
      <c r="AR446" s="93">
        <f t="shared" si="57"/>
        <v>131</v>
      </c>
      <c r="AS446" s="93" t="str">
        <f t="shared" si="58"/>
        <v>金币</v>
      </c>
      <c r="AT446" s="115">
        <f t="shared" si="59"/>
        <v>480</v>
      </c>
      <c r="AU446" s="94">
        <f>IF(AR446&gt;0,SUMIFS(AT$13:AT446,AQ$13:AQ446,"="&amp;AQ446),"[x]")</f>
        <v>30995</v>
      </c>
    </row>
    <row r="447" spans="40:47" ht="16.5" x14ac:dyDescent="0.2">
      <c r="AN447" s="93">
        <v>435</v>
      </c>
      <c r="AO447" s="93">
        <f t="shared" si="54"/>
        <v>1</v>
      </c>
      <c r="AP447" s="93">
        <f t="shared" si="55"/>
        <v>3</v>
      </c>
      <c r="AQ447" s="88">
        <f t="shared" si="56"/>
        <v>3</v>
      </c>
      <c r="AR447" s="93">
        <f t="shared" si="57"/>
        <v>132</v>
      </c>
      <c r="AS447" s="93" t="str">
        <f t="shared" si="58"/>
        <v>金币</v>
      </c>
      <c r="AT447" s="115">
        <f t="shared" si="59"/>
        <v>497</v>
      </c>
      <c r="AU447" s="94">
        <f>IF(AR447&gt;0,SUMIFS(AT$13:AT447,AQ$13:AQ447,"="&amp;AQ447),"[x]")</f>
        <v>31492</v>
      </c>
    </row>
    <row r="448" spans="40:47" ht="16.5" x14ac:dyDescent="0.2">
      <c r="AN448" s="93">
        <v>436</v>
      </c>
      <c r="AO448" s="93">
        <f t="shared" si="54"/>
        <v>1</v>
      </c>
      <c r="AP448" s="93">
        <f t="shared" si="55"/>
        <v>3</v>
      </c>
      <c r="AQ448" s="88">
        <f t="shared" si="56"/>
        <v>3</v>
      </c>
      <c r="AR448" s="93">
        <f t="shared" si="57"/>
        <v>133</v>
      </c>
      <c r="AS448" s="93" t="str">
        <f t="shared" si="58"/>
        <v>金币</v>
      </c>
      <c r="AT448" s="115">
        <f t="shared" si="59"/>
        <v>513</v>
      </c>
      <c r="AU448" s="94">
        <f>IF(AR448&gt;0,SUMIFS(AT$13:AT448,AQ$13:AQ448,"="&amp;AQ448),"[x]")</f>
        <v>32005</v>
      </c>
    </row>
    <row r="449" spans="40:47" ht="16.5" x14ac:dyDescent="0.2">
      <c r="AN449" s="93">
        <v>437</v>
      </c>
      <c r="AO449" s="93">
        <f t="shared" si="54"/>
        <v>1</v>
      </c>
      <c r="AP449" s="93">
        <f t="shared" si="55"/>
        <v>3</v>
      </c>
      <c r="AQ449" s="88">
        <f t="shared" si="56"/>
        <v>3</v>
      </c>
      <c r="AR449" s="93">
        <f t="shared" si="57"/>
        <v>134</v>
      </c>
      <c r="AS449" s="93" t="str">
        <f t="shared" si="58"/>
        <v>金币</v>
      </c>
      <c r="AT449" s="115">
        <f t="shared" si="59"/>
        <v>530</v>
      </c>
      <c r="AU449" s="94">
        <f>IF(AR449&gt;0,SUMIFS(AT$13:AT449,AQ$13:AQ449,"="&amp;AQ449),"[x]")</f>
        <v>32535</v>
      </c>
    </row>
    <row r="450" spans="40:47" ht="16.5" x14ac:dyDescent="0.2">
      <c r="AN450" s="93">
        <v>438</v>
      </c>
      <c r="AO450" s="93">
        <f t="shared" si="54"/>
        <v>1</v>
      </c>
      <c r="AP450" s="93">
        <f t="shared" si="55"/>
        <v>3</v>
      </c>
      <c r="AQ450" s="88">
        <f t="shared" si="56"/>
        <v>3</v>
      </c>
      <c r="AR450" s="93">
        <f t="shared" si="57"/>
        <v>135</v>
      </c>
      <c r="AS450" s="93" t="str">
        <f t="shared" si="58"/>
        <v>金币</v>
      </c>
      <c r="AT450" s="115">
        <f t="shared" si="59"/>
        <v>546</v>
      </c>
      <c r="AU450" s="94">
        <f>IF(AR450&gt;0,SUMIFS(AT$13:AT450,AQ$13:AQ450,"="&amp;AQ450),"[x]")</f>
        <v>33081</v>
      </c>
    </row>
    <row r="451" spans="40:47" ht="16.5" x14ac:dyDescent="0.2">
      <c r="AN451" s="93">
        <v>439</v>
      </c>
      <c r="AO451" s="93">
        <f t="shared" si="54"/>
        <v>1</v>
      </c>
      <c r="AP451" s="93">
        <f t="shared" si="55"/>
        <v>3</v>
      </c>
      <c r="AQ451" s="88">
        <f t="shared" si="56"/>
        <v>3</v>
      </c>
      <c r="AR451" s="93">
        <f t="shared" si="57"/>
        <v>136</v>
      </c>
      <c r="AS451" s="93" t="str">
        <f t="shared" si="58"/>
        <v>金币</v>
      </c>
      <c r="AT451" s="115">
        <f t="shared" si="59"/>
        <v>563</v>
      </c>
      <c r="AU451" s="94">
        <f>IF(AR451&gt;0,SUMIFS(AT$13:AT451,AQ$13:AQ451,"="&amp;AQ451),"[x]")</f>
        <v>33644</v>
      </c>
    </row>
    <row r="452" spans="40:47" ht="16.5" x14ac:dyDescent="0.2">
      <c r="AN452" s="93">
        <v>440</v>
      </c>
      <c r="AO452" s="93">
        <f t="shared" si="54"/>
        <v>1</v>
      </c>
      <c r="AP452" s="93">
        <f t="shared" si="55"/>
        <v>3</v>
      </c>
      <c r="AQ452" s="88">
        <f t="shared" si="56"/>
        <v>3</v>
      </c>
      <c r="AR452" s="93">
        <f t="shared" si="57"/>
        <v>137</v>
      </c>
      <c r="AS452" s="93" t="str">
        <f t="shared" si="58"/>
        <v>金币</v>
      </c>
      <c r="AT452" s="115">
        <f t="shared" si="59"/>
        <v>579</v>
      </c>
      <c r="AU452" s="94">
        <f>IF(AR452&gt;0,SUMIFS(AT$13:AT452,AQ$13:AQ452,"="&amp;AQ452),"[x]")</f>
        <v>34223</v>
      </c>
    </row>
    <row r="453" spans="40:47" ht="16.5" x14ac:dyDescent="0.2">
      <c r="AN453" s="93">
        <v>441</v>
      </c>
      <c r="AO453" s="93">
        <f t="shared" si="54"/>
        <v>1</v>
      </c>
      <c r="AP453" s="93">
        <f t="shared" si="55"/>
        <v>3</v>
      </c>
      <c r="AQ453" s="88">
        <f t="shared" si="56"/>
        <v>3</v>
      </c>
      <c r="AR453" s="93">
        <f t="shared" si="57"/>
        <v>138</v>
      </c>
      <c r="AS453" s="93" t="str">
        <f t="shared" si="58"/>
        <v>金币</v>
      </c>
      <c r="AT453" s="115">
        <f t="shared" si="59"/>
        <v>596</v>
      </c>
      <c r="AU453" s="94">
        <f>IF(AR453&gt;0,SUMIFS(AT$13:AT453,AQ$13:AQ453,"="&amp;AQ453),"[x]")</f>
        <v>34819</v>
      </c>
    </row>
    <row r="454" spans="40:47" ht="16.5" x14ac:dyDescent="0.2">
      <c r="AN454" s="93">
        <v>442</v>
      </c>
      <c r="AO454" s="93">
        <f t="shared" si="54"/>
        <v>1</v>
      </c>
      <c r="AP454" s="93">
        <f t="shared" si="55"/>
        <v>3</v>
      </c>
      <c r="AQ454" s="88">
        <f t="shared" si="56"/>
        <v>3</v>
      </c>
      <c r="AR454" s="93">
        <f t="shared" si="57"/>
        <v>139</v>
      </c>
      <c r="AS454" s="93" t="str">
        <f t="shared" si="58"/>
        <v>金币</v>
      </c>
      <c r="AT454" s="115">
        <f t="shared" si="59"/>
        <v>613</v>
      </c>
      <c r="AU454" s="94">
        <f>IF(AR454&gt;0,SUMIFS(AT$13:AT454,AQ$13:AQ454,"="&amp;AQ454),"[x]")</f>
        <v>35432</v>
      </c>
    </row>
    <row r="455" spans="40:47" ht="16.5" x14ac:dyDescent="0.2">
      <c r="AN455" s="93">
        <v>443</v>
      </c>
      <c r="AO455" s="93">
        <f t="shared" si="54"/>
        <v>1</v>
      </c>
      <c r="AP455" s="93">
        <f t="shared" si="55"/>
        <v>3</v>
      </c>
      <c r="AQ455" s="88">
        <f t="shared" si="56"/>
        <v>3</v>
      </c>
      <c r="AR455" s="93">
        <f t="shared" si="57"/>
        <v>140</v>
      </c>
      <c r="AS455" s="93" t="str">
        <f t="shared" si="58"/>
        <v>金币</v>
      </c>
      <c r="AT455" s="115">
        <f t="shared" si="59"/>
        <v>629</v>
      </c>
      <c r="AU455" s="94">
        <f>IF(AR455&gt;0,SUMIFS(AT$13:AT455,AQ$13:AQ455,"="&amp;AQ455),"[x]")</f>
        <v>36061</v>
      </c>
    </row>
    <row r="456" spans="40:47" ht="16.5" x14ac:dyDescent="0.2">
      <c r="AN456" s="93">
        <v>444</v>
      </c>
      <c r="AO456" s="93">
        <f t="shared" si="54"/>
        <v>1</v>
      </c>
      <c r="AP456" s="93">
        <f t="shared" si="55"/>
        <v>3</v>
      </c>
      <c r="AQ456" s="88">
        <f t="shared" si="56"/>
        <v>3</v>
      </c>
      <c r="AR456" s="93">
        <f t="shared" si="57"/>
        <v>141</v>
      </c>
      <c r="AS456" s="93" t="str">
        <f t="shared" si="58"/>
        <v>金币</v>
      </c>
      <c r="AT456" s="115">
        <f t="shared" si="59"/>
        <v>646</v>
      </c>
      <c r="AU456" s="94">
        <f>IF(AR456&gt;0,SUMIFS(AT$13:AT456,AQ$13:AQ456,"="&amp;AQ456),"[x]")</f>
        <v>36707</v>
      </c>
    </row>
    <row r="457" spans="40:47" ht="16.5" x14ac:dyDescent="0.2">
      <c r="AN457" s="93">
        <v>445</v>
      </c>
      <c r="AO457" s="93">
        <f t="shared" si="54"/>
        <v>1</v>
      </c>
      <c r="AP457" s="93">
        <f t="shared" si="55"/>
        <v>3</v>
      </c>
      <c r="AQ457" s="88">
        <f t="shared" si="56"/>
        <v>3</v>
      </c>
      <c r="AR457" s="93">
        <f t="shared" si="57"/>
        <v>142</v>
      </c>
      <c r="AS457" s="93" t="str">
        <f t="shared" si="58"/>
        <v>金币</v>
      </c>
      <c r="AT457" s="115">
        <f t="shared" si="59"/>
        <v>662</v>
      </c>
      <c r="AU457" s="94">
        <f>IF(AR457&gt;0,SUMIFS(AT$13:AT457,AQ$13:AQ457,"="&amp;AQ457),"[x]")</f>
        <v>37369</v>
      </c>
    </row>
    <row r="458" spans="40:47" ht="16.5" x14ac:dyDescent="0.2">
      <c r="AN458" s="93">
        <v>446</v>
      </c>
      <c r="AO458" s="93">
        <f t="shared" si="54"/>
        <v>1</v>
      </c>
      <c r="AP458" s="93">
        <f t="shared" si="55"/>
        <v>3</v>
      </c>
      <c r="AQ458" s="88">
        <f t="shared" si="56"/>
        <v>3</v>
      </c>
      <c r="AR458" s="93">
        <f t="shared" si="57"/>
        <v>143</v>
      </c>
      <c r="AS458" s="93" t="str">
        <f t="shared" si="58"/>
        <v>金币</v>
      </c>
      <c r="AT458" s="115">
        <f t="shared" si="59"/>
        <v>679</v>
      </c>
      <c r="AU458" s="94">
        <f>IF(AR458&gt;0,SUMIFS(AT$13:AT458,AQ$13:AQ458,"="&amp;AQ458),"[x]")</f>
        <v>38048</v>
      </c>
    </row>
    <row r="459" spans="40:47" ht="16.5" x14ac:dyDescent="0.2">
      <c r="AN459" s="93">
        <v>447</v>
      </c>
      <c r="AO459" s="93">
        <f t="shared" si="54"/>
        <v>1</v>
      </c>
      <c r="AP459" s="93">
        <f t="shared" si="55"/>
        <v>3</v>
      </c>
      <c r="AQ459" s="88">
        <f t="shared" si="56"/>
        <v>3</v>
      </c>
      <c r="AR459" s="93">
        <f t="shared" si="57"/>
        <v>144</v>
      </c>
      <c r="AS459" s="93" t="str">
        <f t="shared" si="58"/>
        <v>金币</v>
      </c>
      <c r="AT459" s="115">
        <f t="shared" si="59"/>
        <v>695</v>
      </c>
      <c r="AU459" s="94">
        <f>IF(AR459&gt;0,SUMIFS(AT$13:AT459,AQ$13:AQ459,"="&amp;AQ459),"[x]")</f>
        <v>38743</v>
      </c>
    </row>
    <row r="460" spans="40:47" ht="16.5" x14ac:dyDescent="0.2">
      <c r="AN460" s="93">
        <v>448</v>
      </c>
      <c r="AO460" s="93">
        <f t="shared" si="54"/>
        <v>1</v>
      </c>
      <c r="AP460" s="93">
        <f t="shared" si="55"/>
        <v>3</v>
      </c>
      <c r="AQ460" s="88">
        <f t="shared" si="56"/>
        <v>3</v>
      </c>
      <c r="AR460" s="93">
        <f t="shared" si="57"/>
        <v>145</v>
      </c>
      <c r="AS460" s="93" t="str">
        <f t="shared" si="58"/>
        <v>金币</v>
      </c>
      <c r="AT460" s="115">
        <f t="shared" si="59"/>
        <v>712</v>
      </c>
      <c r="AU460" s="94">
        <f>IF(AR460&gt;0,SUMIFS(AT$13:AT460,AQ$13:AQ460,"="&amp;AQ460),"[x]")</f>
        <v>39455</v>
      </c>
    </row>
    <row r="461" spans="40:47" ht="16.5" x14ac:dyDescent="0.2">
      <c r="AN461" s="93">
        <v>449</v>
      </c>
      <c r="AO461" s="93">
        <f t="shared" si="54"/>
        <v>1</v>
      </c>
      <c r="AP461" s="93">
        <f t="shared" si="55"/>
        <v>3</v>
      </c>
      <c r="AQ461" s="88">
        <f t="shared" si="56"/>
        <v>3</v>
      </c>
      <c r="AR461" s="93">
        <f t="shared" si="57"/>
        <v>146</v>
      </c>
      <c r="AS461" s="93" t="str">
        <f t="shared" si="58"/>
        <v>金币</v>
      </c>
      <c r="AT461" s="115">
        <f t="shared" si="59"/>
        <v>729</v>
      </c>
      <c r="AU461" s="94">
        <f>IF(AR461&gt;0,SUMIFS(AT$13:AT461,AQ$13:AQ461,"="&amp;AQ461),"[x]")</f>
        <v>40184</v>
      </c>
    </row>
    <row r="462" spans="40:47" ht="16.5" x14ac:dyDescent="0.2">
      <c r="AN462" s="93">
        <v>450</v>
      </c>
      <c r="AO462" s="93">
        <f t="shared" ref="AO462:AO525" si="60">INT((AN462-1)/604)+1</f>
        <v>1</v>
      </c>
      <c r="AP462" s="93">
        <f t="shared" ref="AP462:AP525" si="61">INT(MOD(INT((AN462-1)/151),4))+1</f>
        <v>3</v>
      </c>
      <c r="AQ462" s="88">
        <f t="shared" ref="AQ462:AQ525" si="62">(AO462-1)*4+AP462</f>
        <v>3</v>
      </c>
      <c r="AR462" s="93">
        <f t="shared" ref="AR462:AR525" si="63">MOD(AN462-1,151)</f>
        <v>147</v>
      </c>
      <c r="AS462" s="93" t="str">
        <f t="shared" ref="AS462:AS525" si="64">IF(AR462&gt;0,"金币","[x]")</f>
        <v>金币</v>
      </c>
      <c r="AT462" s="115">
        <f t="shared" si="59"/>
        <v>745</v>
      </c>
      <c r="AU462" s="94">
        <f>IF(AR462&gt;0,SUMIFS(AT$13:AT462,AQ$13:AQ462,"="&amp;AQ462),"[x]")</f>
        <v>40929</v>
      </c>
    </row>
    <row r="463" spans="40:47" ht="16.5" x14ac:dyDescent="0.2">
      <c r="AN463" s="93">
        <v>451</v>
      </c>
      <c r="AO463" s="93">
        <f t="shared" si="60"/>
        <v>1</v>
      </c>
      <c r="AP463" s="93">
        <f t="shared" si="61"/>
        <v>3</v>
      </c>
      <c r="AQ463" s="88">
        <f t="shared" si="62"/>
        <v>3</v>
      </c>
      <c r="AR463" s="93">
        <f t="shared" si="63"/>
        <v>148</v>
      </c>
      <c r="AS463" s="93" t="str">
        <f t="shared" si="64"/>
        <v>金币</v>
      </c>
      <c r="AT463" s="115">
        <f t="shared" ref="AT463:AT526" si="65">IF(AR463&gt;0,INT(INDEX($AL$13:$AL$162,AR463)/48*INDEX($AL$4:$AL$9,AO463)*INDEX($AO$4:$AO$7,AP463)),"[x]")</f>
        <v>762</v>
      </c>
      <c r="AU463" s="94">
        <f>IF(AR463&gt;0,SUMIFS(AT$13:AT463,AQ$13:AQ463,"="&amp;AQ463),"[x]")</f>
        <v>41691</v>
      </c>
    </row>
    <row r="464" spans="40:47" ht="16.5" x14ac:dyDescent="0.2">
      <c r="AN464" s="93">
        <v>452</v>
      </c>
      <c r="AO464" s="93">
        <f t="shared" si="60"/>
        <v>1</v>
      </c>
      <c r="AP464" s="93">
        <f t="shared" si="61"/>
        <v>3</v>
      </c>
      <c r="AQ464" s="88">
        <f t="shared" si="62"/>
        <v>3</v>
      </c>
      <c r="AR464" s="93">
        <f t="shared" si="63"/>
        <v>149</v>
      </c>
      <c r="AS464" s="93" t="str">
        <f t="shared" si="64"/>
        <v>金币</v>
      </c>
      <c r="AT464" s="115">
        <f t="shared" si="65"/>
        <v>778</v>
      </c>
      <c r="AU464" s="94">
        <f>IF(AR464&gt;0,SUMIFS(AT$13:AT464,AQ$13:AQ464,"="&amp;AQ464),"[x]")</f>
        <v>42469</v>
      </c>
    </row>
    <row r="465" spans="40:47" ht="16.5" x14ac:dyDescent="0.2">
      <c r="AN465" s="93">
        <v>453</v>
      </c>
      <c r="AO465" s="93">
        <f t="shared" si="60"/>
        <v>1</v>
      </c>
      <c r="AP465" s="93">
        <f t="shared" si="61"/>
        <v>3</v>
      </c>
      <c r="AQ465" s="88">
        <f t="shared" si="62"/>
        <v>3</v>
      </c>
      <c r="AR465" s="93">
        <f t="shared" si="63"/>
        <v>150</v>
      </c>
      <c r="AS465" s="93" t="str">
        <f t="shared" si="64"/>
        <v>金币</v>
      </c>
      <c r="AT465" s="115">
        <f t="shared" si="65"/>
        <v>795</v>
      </c>
      <c r="AU465" s="94">
        <f>IF(AR465&gt;0,SUMIFS(AT$13:AT465,AQ$13:AQ465,"="&amp;AQ465),"[x]")</f>
        <v>43264</v>
      </c>
    </row>
    <row r="466" spans="40:47" ht="16.5" x14ac:dyDescent="0.2">
      <c r="AN466" s="93">
        <v>454</v>
      </c>
      <c r="AO466" s="93">
        <f t="shared" si="60"/>
        <v>1</v>
      </c>
      <c r="AP466" s="93">
        <f t="shared" si="61"/>
        <v>4</v>
      </c>
      <c r="AQ466" s="88">
        <f t="shared" si="62"/>
        <v>4</v>
      </c>
      <c r="AR466" s="93">
        <f t="shared" si="63"/>
        <v>0</v>
      </c>
      <c r="AS466" s="93" t="str">
        <f t="shared" si="64"/>
        <v>[x]</v>
      </c>
      <c r="AT466" s="115" t="str">
        <f t="shared" si="65"/>
        <v>[x]</v>
      </c>
      <c r="AU466" s="94" t="str">
        <f>IF(AR466&gt;0,SUMIFS(AT$13:AT466,AQ$13:AQ466,"="&amp;AQ466),"[x]")</f>
        <v>[x]</v>
      </c>
    </row>
    <row r="467" spans="40:47" ht="16.5" x14ac:dyDescent="0.2">
      <c r="AN467" s="93">
        <v>455</v>
      </c>
      <c r="AO467" s="93">
        <f t="shared" si="60"/>
        <v>1</v>
      </c>
      <c r="AP467" s="93">
        <f t="shared" si="61"/>
        <v>4</v>
      </c>
      <c r="AQ467" s="88">
        <f t="shared" si="62"/>
        <v>4</v>
      </c>
      <c r="AR467" s="93">
        <f t="shared" si="63"/>
        <v>1</v>
      </c>
      <c r="AS467" s="93" t="str">
        <f t="shared" si="64"/>
        <v>金币</v>
      </c>
      <c r="AT467" s="115">
        <f t="shared" si="65"/>
        <v>1</v>
      </c>
      <c r="AU467" s="94">
        <f>IF(AR467&gt;0,SUMIFS(AT$13:AT467,AQ$13:AQ467,"="&amp;AQ467),"[x]")</f>
        <v>1</v>
      </c>
    </row>
    <row r="468" spans="40:47" ht="16.5" x14ac:dyDescent="0.2">
      <c r="AN468" s="93">
        <v>456</v>
      </c>
      <c r="AO468" s="93">
        <f t="shared" si="60"/>
        <v>1</v>
      </c>
      <c r="AP468" s="93">
        <f t="shared" si="61"/>
        <v>4</v>
      </c>
      <c r="AQ468" s="88">
        <f t="shared" si="62"/>
        <v>4</v>
      </c>
      <c r="AR468" s="93">
        <f t="shared" si="63"/>
        <v>2</v>
      </c>
      <c r="AS468" s="93" t="str">
        <f t="shared" si="64"/>
        <v>金币</v>
      </c>
      <c r="AT468" s="115">
        <f t="shared" si="65"/>
        <v>3</v>
      </c>
      <c r="AU468" s="94">
        <f>IF(AR468&gt;0,SUMIFS(AT$13:AT468,AQ$13:AQ468,"="&amp;AQ468),"[x]")</f>
        <v>4</v>
      </c>
    </row>
    <row r="469" spans="40:47" ht="16.5" x14ac:dyDescent="0.2">
      <c r="AN469" s="93">
        <v>457</v>
      </c>
      <c r="AO469" s="93">
        <f t="shared" si="60"/>
        <v>1</v>
      </c>
      <c r="AP469" s="93">
        <f t="shared" si="61"/>
        <v>4</v>
      </c>
      <c r="AQ469" s="88">
        <f t="shared" si="62"/>
        <v>4</v>
      </c>
      <c r="AR469" s="93">
        <f t="shared" si="63"/>
        <v>3</v>
      </c>
      <c r="AS469" s="93" t="str">
        <f t="shared" si="64"/>
        <v>金币</v>
      </c>
      <c r="AT469" s="115">
        <f t="shared" si="65"/>
        <v>5</v>
      </c>
      <c r="AU469" s="94">
        <f>IF(AR469&gt;0,SUMIFS(AT$13:AT469,AQ$13:AQ469,"="&amp;AQ469),"[x]")</f>
        <v>9</v>
      </c>
    </row>
    <row r="470" spans="40:47" ht="16.5" x14ac:dyDescent="0.2">
      <c r="AN470" s="93">
        <v>458</v>
      </c>
      <c r="AO470" s="93">
        <f t="shared" si="60"/>
        <v>1</v>
      </c>
      <c r="AP470" s="93">
        <f t="shared" si="61"/>
        <v>4</v>
      </c>
      <c r="AQ470" s="88">
        <f t="shared" si="62"/>
        <v>4</v>
      </c>
      <c r="AR470" s="93">
        <f t="shared" si="63"/>
        <v>4</v>
      </c>
      <c r="AS470" s="93" t="str">
        <f t="shared" si="64"/>
        <v>金币</v>
      </c>
      <c r="AT470" s="115">
        <f t="shared" si="65"/>
        <v>7</v>
      </c>
      <c r="AU470" s="94">
        <f>IF(AR470&gt;0,SUMIFS(AT$13:AT470,AQ$13:AQ470,"="&amp;AQ470),"[x]")</f>
        <v>16</v>
      </c>
    </row>
    <row r="471" spans="40:47" ht="16.5" x14ac:dyDescent="0.2">
      <c r="AN471" s="93">
        <v>459</v>
      </c>
      <c r="AO471" s="93">
        <f t="shared" si="60"/>
        <v>1</v>
      </c>
      <c r="AP471" s="93">
        <f t="shared" si="61"/>
        <v>4</v>
      </c>
      <c r="AQ471" s="88">
        <f t="shared" si="62"/>
        <v>4</v>
      </c>
      <c r="AR471" s="93">
        <f t="shared" si="63"/>
        <v>5</v>
      </c>
      <c r="AS471" s="93" t="str">
        <f t="shared" si="64"/>
        <v>金币</v>
      </c>
      <c r="AT471" s="115">
        <f t="shared" si="65"/>
        <v>9</v>
      </c>
      <c r="AU471" s="94">
        <f>IF(AR471&gt;0,SUMIFS(AT$13:AT471,AQ$13:AQ471,"="&amp;AQ471),"[x]")</f>
        <v>25</v>
      </c>
    </row>
    <row r="472" spans="40:47" ht="16.5" x14ac:dyDescent="0.2">
      <c r="AN472" s="93">
        <v>460</v>
      </c>
      <c r="AO472" s="93">
        <f t="shared" si="60"/>
        <v>1</v>
      </c>
      <c r="AP472" s="93">
        <f t="shared" si="61"/>
        <v>4</v>
      </c>
      <c r="AQ472" s="88">
        <f t="shared" si="62"/>
        <v>4</v>
      </c>
      <c r="AR472" s="93">
        <f t="shared" si="63"/>
        <v>6</v>
      </c>
      <c r="AS472" s="93" t="str">
        <f t="shared" si="64"/>
        <v>金币</v>
      </c>
      <c r="AT472" s="115">
        <f t="shared" si="65"/>
        <v>11</v>
      </c>
      <c r="AU472" s="94">
        <f>IF(AR472&gt;0,SUMIFS(AT$13:AT472,AQ$13:AQ472,"="&amp;AQ472),"[x]")</f>
        <v>36</v>
      </c>
    </row>
    <row r="473" spans="40:47" ht="16.5" x14ac:dyDescent="0.2">
      <c r="AN473" s="93">
        <v>461</v>
      </c>
      <c r="AO473" s="93">
        <f t="shared" si="60"/>
        <v>1</v>
      </c>
      <c r="AP473" s="93">
        <f t="shared" si="61"/>
        <v>4</v>
      </c>
      <c r="AQ473" s="88">
        <f t="shared" si="62"/>
        <v>4</v>
      </c>
      <c r="AR473" s="93">
        <f t="shared" si="63"/>
        <v>7</v>
      </c>
      <c r="AS473" s="93" t="str">
        <f t="shared" si="64"/>
        <v>金币</v>
      </c>
      <c r="AT473" s="115">
        <f t="shared" si="65"/>
        <v>13</v>
      </c>
      <c r="AU473" s="94">
        <f>IF(AR473&gt;0,SUMIFS(AT$13:AT473,AQ$13:AQ473,"="&amp;AQ473),"[x]")</f>
        <v>49</v>
      </c>
    </row>
    <row r="474" spans="40:47" ht="16.5" x14ac:dyDescent="0.2">
      <c r="AN474" s="93">
        <v>462</v>
      </c>
      <c r="AO474" s="93">
        <f t="shared" si="60"/>
        <v>1</v>
      </c>
      <c r="AP474" s="93">
        <f t="shared" si="61"/>
        <v>4</v>
      </c>
      <c r="AQ474" s="88">
        <f t="shared" si="62"/>
        <v>4</v>
      </c>
      <c r="AR474" s="93">
        <f t="shared" si="63"/>
        <v>8</v>
      </c>
      <c r="AS474" s="93" t="str">
        <f t="shared" si="64"/>
        <v>金币</v>
      </c>
      <c r="AT474" s="115">
        <f t="shared" si="65"/>
        <v>15</v>
      </c>
      <c r="AU474" s="94">
        <f>IF(AR474&gt;0,SUMIFS(AT$13:AT474,AQ$13:AQ474,"="&amp;AQ474),"[x]")</f>
        <v>64</v>
      </c>
    </row>
    <row r="475" spans="40:47" ht="16.5" x14ac:dyDescent="0.2">
      <c r="AN475" s="93">
        <v>463</v>
      </c>
      <c r="AO475" s="93">
        <f t="shared" si="60"/>
        <v>1</v>
      </c>
      <c r="AP475" s="93">
        <f t="shared" si="61"/>
        <v>4</v>
      </c>
      <c r="AQ475" s="88">
        <f t="shared" si="62"/>
        <v>4</v>
      </c>
      <c r="AR475" s="93">
        <f t="shared" si="63"/>
        <v>9</v>
      </c>
      <c r="AS475" s="93" t="str">
        <f t="shared" si="64"/>
        <v>金币</v>
      </c>
      <c r="AT475" s="115">
        <f t="shared" si="65"/>
        <v>17</v>
      </c>
      <c r="AU475" s="94">
        <f>IF(AR475&gt;0,SUMIFS(AT$13:AT475,AQ$13:AQ475,"="&amp;AQ475),"[x]")</f>
        <v>81</v>
      </c>
    </row>
    <row r="476" spans="40:47" ht="16.5" x14ac:dyDescent="0.2">
      <c r="AN476" s="93">
        <v>464</v>
      </c>
      <c r="AO476" s="93">
        <f t="shared" si="60"/>
        <v>1</v>
      </c>
      <c r="AP476" s="93">
        <f t="shared" si="61"/>
        <v>4</v>
      </c>
      <c r="AQ476" s="88">
        <f t="shared" si="62"/>
        <v>4</v>
      </c>
      <c r="AR476" s="93">
        <f t="shared" si="63"/>
        <v>10</v>
      </c>
      <c r="AS476" s="93" t="str">
        <f t="shared" si="64"/>
        <v>金币</v>
      </c>
      <c r="AT476" s="115">
        <f t="shared" si="65"/>
        <v>19</v>
      </c>
      <c r="AU476" s="94">
        <f>IF(AR476&gt;0,SUMIFS(AT$13:AT476,AQ$13:AQ476,"="&amp;AQ476),"[x]")</f>
        <v>100</v>
      </c>
    </row>
    <row r="477" spans="40:47" ht="16.5" x14ac:dyDescent="0.2">
      <c r="AN477" s="93">
        <v>465</v>
      </c>
      <c r="AO477" s="93">
        <f t="shared" si="60"/>
        <v>1</v>
      </c>
      <c r="AP477" s="93">
        <f t="shared" si="61"/>
        <v>4</v>
      </c>
      <c r="AQ477" s="88">
        <f t="shared" si="62"/>
        <v>4</v>
      </c>
      <c r="AR477" s="93">
        <f t="shared" si="63"/>
        <v>11</v>
      </c>
      <c r="AS477" s="93" t="str">
        <f t="shared" si="64"/>
        <v>金币</v>
      </c>
      <c r="AT477" s="115">
        <f t="shared" si="65"/>
        <v>21</v>
      </c>
      <c r="AU477" s="94">
        <f>IF(AR477&gt;0,SUMIFS(AT$13:AT477,AQ$13:AQ477,"="&amp;AQ477),"[x]")</f>
        <v>121</v>
      </c>
    </row>
    <row r="478" spans="40:47" ht="16.5" x14ac:dyDescent="0.2">
      <c r="AN478" s="93">
        <v>466</v>
      </c>
      <c r="AO478" s="93">
        <f t="shared" si="60"/>
        <v>1</v>
      </c>
      <c r="AP478" s="93">
        <f t="shared" si="61"/>
        <v>4</v>
      </c>
      <c r="AQ478" s="88">
        <f t="shared" si="62"/>
        <v>4</v>
      </c>
      <c r="AR478" s="93">
        <f t="shared" si="63"/>
        <v>12</v>
      </c>
      <c r="AS478" s="93" t="str">
        <f t="shared" si="64"/>
        <v>金币</v>
      </c>
      <c r="AT478" s="115">
        <f t="shared" si="65"/>
        <v>23</v>
      </c>
      <c r="AU478" s="94">
        <f>IF(AR478&gt;0,SUMIFS(AT$13:AT478,AQ$13:AQ478,"="&amp;AQ478),"[x]")</f>
        <v>144</v>
      </c>
    </row>
    <row r="479" spans="40:47" ht="16.5" x14ac:dyDescent="0.2">
      <c r="AN479" s="93">
        <v>467</v>
      </c>
      <c r="AO479" s="93">
        <f t="shared" si="60"/>
        <v>1</v>
      </c>
      <c r="AP479" s="93">
        <f t="shared" si="61"/>
        <v>4</v>
      </c>
      <c r="AQ479" s="88">
        <f t="shared" si="62"/>
        <v>4</v>
      </c>
      <c r="AR479" s="93">
        <f t="shared" si="63"/>
        <v>13</v>
      </c>
      <c r="AS479" s="93" t="str">
        <f t="shared" si="64"/>
        <v>金币</v>
      </c>
      <c r="AT479" s="115">
        <f t="shared" si="65"/>
        <v>25</v>
      </c>
      <c r="AU479" s="94">
        <f>IF(AR479&gt;0,SUMIFS(AT$13:AT479,AQ$13:AQ479,"="&amp;AQ479),"[x]")</f>
        <v>169</v>
      </c>
    </row>
    <row r="480" spans="40:47" ht="16.5" x14ac:dyDescent="0.2">
      <c r="AN480" s="93">
        <v>468</v>
      </c>
      <c r="AO480" s="93">
        <f t="shared" si="60"/>
        <v>1</v>
      </c>
      <c r="AP480" s="93">
        <f t="shared" si="61"/>
        <v>4</v>
      </c>
      <c r="AQ480" s="88">
        <f t="shared" si="62"/>
        <v>4</v>
      </c>
      <c r="AR480" s="93">
        <f t="shared" si="63"/>
        <v>14</v>
      </c>
      <c r="AS480" s="93" t="str">
        <f t="shared" si="64"/>
        <v>金币</v>
      </c>
      <c r="AT480" s="115">
        <f t="shared" si="65"/>
        <v>27</v>
      </c>
      <c r="AU480" s="94">
        <f>IF(AR480&gt;0,SUMIFS(AT$13:AT480,AQ$13:AQ480,"="&amp;AQ480),"[x]")</f>
        <v>196</v>
      </c>
    </row>
    <row r="481" spans="40:47" ht="16.5" x14ac:dyDescent="0.2">
      <c r="AN481" s="93">
        <v>469</v>
      </c>
      <c r="AO481" s="93">
        <f t="shared" si="60"/>
        <v>1</v>
      </c>
      <c r="AP481" s="93">
        <f t="shared" si="61"/>
        <v>4</v>
      </c>
      <c r="AQ481" s="88">
        <f t="shared" si="62"/>
        <v>4</v>
      </c>
      <c r="AR481" s="93">
        <f t="shared" si="63"/>
        <v>15</v>
      </c>
      <c r="AS481" s="93" t="str">
        <f t="shared" si="64"/>
        <v>金币</v>
      </c>
      <c r="AT481" s="115">
        <f t="shared" si="65"/>
        <v>29</v>
      </c>
      <c r="AU481" s="94">
        <f>IF(AR481&gt;0,SUMIFS(AT$13:AT481,AQ$13:AQ481,"="&amp;AQ481),"[x]")</f>
        <v>225</v>
      </c>
    </row>
    <row r="482" spans="40:47" ht="16.5" x14ac:dyDescent="0.2">
      <c r="AN482" s="93">
        <v>470</v>
      </c>
      <c r="AO482" s="93">
        <f t="shared" si="60"/>
        <v>1</v>
      </c>
      <c r="AP482" s="93">
        <f t="shared" si="61"/>
        <v>4</v>
      </c>
      <c r="AQ482" s="88">
        <f t="shared" si="62"/>
        <v>4</v>
      </c>
      <c r="AR482" s="93">
        <f t="shared" si="63"/>
        <v>16</v>
      </c>
      <c r="AS482" s="93" t="str">
        <f t="shared" si="64"/>
        <v>金币</v>
      </c>
      <c r="AT482" s="115">
        <f t="shared" si="65"/>
        <v>31</v>
      </c>
      <c r="AU482" s="94">
        <f>IF(AR482&gt;0,SUMIFS(AT$13:AT482,AQ$13:AQ482,"="&amp;AQ482),"[x]")</f>
        <v>256</v>
      </c>
    </row>
    <row r="483" spans="40:47" ht="16.5" x14ac:dyDescent="0.2">
      <c r="AN483" s="93">
        <v>471</v>
      </c>
      <c r="AO483" s="93">
        <f t="shared" si="60"/>
        <v>1</v>
      </c>
      <c r="AP483" s="93">
        <f t="shared" si="61"/>
        <v>4</v>
      </c>
      <c r="AQ483" s="88">
        <f t="shared" si="62"/>
        <v>4</v>
      </c>
      <c r="AR483" s="93">
        <f t="shared" si="63"/>
        <v>17</v>
      </c>
      <c r="AS483" s="93" t="str">
        <f t="shared" si="64"/>
        <v>金币</v>
      </c>
      <c r="AT483" s="115">
        <f t="shared" si="65"/>
        <v>33</v>
      </c>
      <c r="AU483" s="94">
        <f>IF(AR483&gt;0,SUMIFS(AT$13:AT483,AQ$13:AQ483,"="&amp;AQ483),"[x]")</f>
        <v>289</v>
      </c>
    </row>
    <row r="484" spans="40:47" ht="16.5" x14ac:dyDescent="0.2">
      <c r="AN484" s="93">
        <v>472</v>
      </c>
      <c r="AO484" s="93">
        <f t="shared" si="60"/>
        <v>1</v>
      </c>
      <c r="AP484" s="93">
        <f t="shared" si="61"/>
        <v>4</v>
      </c>
      <c r="AQ484" s="88">
        <f t="shared" si="62"/>
        <v>4</v>
      </c>
      <c r="AR484" s="93">
        <f t="shared" si="63"/>
        <v>18</v>
      </c>
      <c r="AS484" s="93" t="str">
        <f t="shared" si="64"/>
        <v>金币</v>
      </c>
      <c r="AT484" s="115">
        <f t="shared" si="65"/>
        <v>35</v>
      </c>
      <c r="AU484" s="94">
        <f>IF(AR484&gt;0,SUMIFS(AT$13:AT484,AQ$13:AQ484,"="&amp;AQ484),"[x]")</f>
        <v>324</v>
      </c>
    </row>
    <row r="485" spans="40:47" ht="16.5" x14ac:dyDescent="0.2">
      <c r="AN485" s="93">
        <v>473</v>
      </c>
      <c r="AO485" s="93">
        <f t="shared" si="60"/>
        <v>1</v>
      </c>
      <c r="AP485" s="93">
        <f t="shared" si="61"/>
        <v>4</v>
      </c>
      <c r="AQ485" s="88">
        <f t="shared" si="62"/>
        <v>4</v>
      </c>
      <c r="AR485" s="93">
        <f t="shared" si="63"/>
        <v>19</v>
      </c>
      <c r="AS485" s="93" t="str">
        <f t="shared" si="64"/>
        <v>金币</v>
      </c>
      <c r="AT485" s="115">
        <f t="shared" si="65"/>
        <v>37</v>
      </c>
      <c r="AU485" s="94">
        <f>IF(AR485&gt;0,SUMIFS(AT$13:AT485,AQ$13:AQ485,"="&amp;AQ485),"[x]")</f>
        <v>361</v>
      </c>
    </row>
    <row r="486" spans="40:47" ht="16.5" x14ac:dyDescent="0.2">
      <c r="AN486" s="93">
        <v>474</v>
      </c>
      <c r="AO486" s="93">
        <f t="shared" si="60"/>
        <v>1</v>
      </c>
      <c r="AP486" s="93">
        <f t="shared" si="61"/>
        <v>4</v>
      </c>
      <c r="AQ486" s="88">
        <f t="shared" si="62"/>
        <v>4</v>
      </c>
      <c r="AR486" s="93">
        <f t="shared" si="63"/>
        <v>20</v>
      </c>
      <c r="AS486" s="93" t="str">
        <f t="shared" si="64"/>
        <v>金币</v>
      </c>
      <c r="AT486" s="115">
        <f t="shared" si="65"/>
        <v>39</v>
      </c>
      <c r="AU486" s="94">
        <f>IF(AR486&gt;0,SUMIFS(AT$13:AT486,AQ$13:AQ486,"="&amp;AQ486),"[x]")</f>
        <v>400</v>
      </c>
    </row>
    <row r="487" spans="40:47" ht="16.5" x14ac:dyDescent="0.2">
      <c r="AN487" s="93">
        <v>475</v>
      </c>
      <c r="AO487" s="93">
        <f t="shared" si="60"/>
        <v>1</v>
      </c>
      <c r="AP487" s="93">
        <f t="shared" si="61"/>
        <v>4</v>
      </c>
      <c r="AQ487" s="88">
        <f t="shared" si="62"/>
        <v>4</v>
      </c>
      <c r="AR487" s="93">
        <f t="shared" si="63"/>
        <v>21</v>
      </c>
      <c r="AS487" s="93" t="str">
        <f t="shared" si="64"/>
        <v>金币</v>
      </c>
      <c r="AT487" s="115">
        <f t="shared" si="65"/>
        <v>41</v>
      </c>
      <c r="AU487" s="94">
        <f>IF(AR487&gt;0,SUMIFS(AT$13:AT487,AQ$13:AQ487,"="&amp;AQ487),"[x]")</f>
        <v>441</v>
      </c>
    </row>
    <row r="488" spans="40:47" ht="16.5" x14ac:dyDescent="0.2">
      <c r="AN488" s="93">
        <v>476</v>
      </c>
      <c r="AO488" s="93">
        <f t="shared" si="60"/>
        <v>1</v>
      </c>
      <c r="AP488" s="93">
        <f t="shared" si="61"/>
        <v>4</v>
      </c>
      <c r="AQ488" s="88">
        <f t="shared" si="62"/>
        <v>4</v>
      </c>
      <c r="AR488" s="93">
        <f t="shared" si="63"/>
        <v>22</v>
      </c>
      <c r="AS488" s="93" t="str">
        <f t="shared" si="64"/>
        <v>金币</v>
      </c>
      <c r="AT488" s="115">
        <f t="shared" si="65"/>
        <v>43</v>
      </c>
      <c r="AU488" s="94">
        <f>IF(AR488&gt;0,SUMIFS(AT$13:AT488,AQ$13:AQ488,"="&amp;AQ488),"[x]")</f>
        <v>484</v>
      </c>
    </row>
    <row r="489" spans="40:47" ht="16.5" x14ac:dyDescent="0.2">
      <c r="AN489" s="93">
        <v>477</v>
      </c>
      <c r="AO489" s="93">
        <f t="shared" si="60"/>
        <v>1</v>
      </c>
      <c r="AP489" s="93">
        <f t="shared" si="61"/>
        <v>4</v>
      </c>
      <c r="AQ489" s="88">
        <f t="shared" si="62"/>
        <v>4</v>
      </c>
      <c r="AR489" s="93">
        <f t="shared" si="63"/>
        <v>23</v>
      </c>
      <c r="AS489" s="93" t="str">
        <f t="shared" si="64"/>
        <v>金币</v>
      </c>
      <c r="AT489" s="115">
        <f t="shared" si="65"/>
        <v>45</v>
      </c>
      <c r="AU489" s="94">
        <f>IF(AR489&gt;0,SUMIFS(AT$13:AT489,AQ$13:AQ489,"="&amp;AQ489),"[x]")</f>
        <v>529</v>
      </c>
    </row>
    <row r="490" spans="40:47" ht="16.5" x14ac:dyDescent="0.2">
      <c r="AN490" s="93">
        <v>478</v>
      </c>
      <c r="AO490" s="93">
        <f t="shared" si="60"/>
        <v>1</v>
      </c>
      <c r="AP490" s="93">
        <f t="shared" si="61"/>
        <v>4</v>
      </c>
      <c r="AQ490" s="88">
        <f t="shared" si="62"/>
        <v>4</v>
      </c>
      <c r="AR490" s="93">
        <f t="shared" si="63"/>
        <v>24</v>
      </c>
      <c r="AS490" s="93" t="str">
        <f t="shared" si="64"/>
        <v>金币</v>
      </c>
      <c r="AT490" s="115">
        <f t="shared" si="65"/>
        <v>47</v>
      </c>
      <c r="AU490" s="94">
        <f>IF(AR490&gt;0,SUMIFS(AT$13:AT490,AQ$13:AQ490,"="&amp;AQ490),"[x]")</f>
        <v>576</v>
      </c>
    </row>
    <row r="491" spans="40:47" ht="16.5" x14ac:dyDescent="0.2">
      <c r="AN491" s="93">
        <v>479</v>
      </c>
      <c r="AO491" s="93">
        <f t="shared" si="60"/>
        <v>1</v>
      </c>
      <c r="AP491" s="93">
        <f t="shared" si="61"/>
        <v>4</v>
      </c>
      <c r="AQ491" s="88">
        <f t="shared" si="62"/>
        <v>4</v>
      </c>
      <c r="AR491" s="93">
        <f t="shared" si="63"/>
        <v>25</v>
      </c>
      <c r="AS491" s="93" t="str">
        <f t="shared" si="64"/>
        <v>金币</v>
      </c>
      <c r="AT491" s="115">
        <f t="shared" si="65"/>
        <v>49</v>
      </c>
      <c r="AU491" s="94">
        <f>IF(AR491&gt;0,SUMIFS(AT$13:AT491,AQ$13:AQ491,"="&amp;AQ491),"[x]")</f>
        <v>625</v>
      </c>
    </row>
    <row r="492" spans="40:47" ht="16.5" x14ac:dyDescent="0.2">
      <c r="AN492" s="93">
        <v>480</v>
      </c>
      <c r="AO492" s="93">
        <f t="shared" si="60"/>
        <v>1</v>
      </c>
      <c r="AP492" s="93">
        <f t="shared" si="61"/>
        <v>4</v>
      </c>
      <c r="AQ492" s="88">
        <f t="shared" si="62"/>
        <v>4</v>
      </c>
      <c r="AR492" s="93">
        <f t="shared" si="63"/>
        <v>26</v>
      </c>
      <c r="AS492" s="93" t="str">
        <f t="shared" si="64"/>
        <v>金币</v>
      </c>
      <c r="AT492" s="115">
        <f t="shared" si="65"/>
        <v>51</v>
      </c>
      <c r="AU492" s="94">
        <f>IF(AR492&gt;0,SUMIFS(AT$13:AT492,AQ$13:AQ492,"="&amp;AQ492),"[x]")</f>
        <v>676</v>
      </c>
    </row>
    <row r="493" spans="40:47" ht="16.5" x14ac:dyDescent="0.2">
      <c r="AN493" s="93">
        <v>481</v>
      </c>
      <c r="AO493" s="93">
        <f t="shared" si="60"/>
        <v>1</v>
      </c>
      <c r="AP493" s="93">
        <f t="shared" si="61"/>
        <v>4</v>
      </c>
      <c r="AQ493" s="88">
        <f t="shared" si="62"/>
        <v>4</v>
      </c>
      <c r="AR493" s="93">
        <f t="shared" si="63"/>
        <v>27</v>
      </c>
      <c r="AS493" s="93" t="str">
        <f t="shared" si="64"/>
        <v>金币</v>
      </c>
      <c r="AT493" s="115">
        <f t="shared" si="65"/>
        <v>53</v>
      </c>
      <c r="AU493" s="94">
        <f>IF(AR493&gt;0,SUMIFS(AT$13:AT493,AQ$13:AQ493,"="&amp;AQ493),"[x]")</f>
        <v>729</v>
      </c>
    </row>
    <row r="494" spans="40:47" ht="16.5" x14ac:dyDescent="0.2">
      <c r="AN494" s="93">
        <v>482</v>
      </c>
      <c r="AO494" s="93">
        <f t="shared" si="60"/>
        <v>1</v>
      </c>
      <c r="AP494" s="93">
        <f t="shared" si="61"/>
        <v>4</v>
      </c>
      <c r="AQ494" s="88">
        <f t="shared" si="62"/>
        <v>4</v>
      </c>
      <c r="AR494" s="93">
        <f t="shared" si="63"/>
        <v>28</v>
      </c>
      <c r="AS494" s="93" t="str">
        <f t="shared" si="64"/>
        <v>金币</v>
      </c>
      <c r="AT494" s="115">
        <f t="shared" si="65"/>
        <v>55</v>
      </c>
      <c r="AU494" s="94">
        <f>IF(AR494&gt;0,SUMIFS(AT$13:AT494,AQ$13:AQ494,"="&amp;AQ494),"[x]")</f>
        <v>784</v>
      </c>
    </row>
    <row r="495" spans="40:47" ht="16.5" x14ac:dyDescent="0.2">
      <c r="AN495" s="93">
        <v>483</v>
      </c>
      <c r="AO495" s="93">
        <f t="shared" si="60"/>
        <v>1</v>
      </c>
      <c r="AP495" s="93">
        <f t="shared" si="61"/>
        <v>4</v>
      </c>
      <c r="AQ495" s="88">
        <f t="shared" si="62"/>
        <v>4</v>
      </c>
      <c r="AR495" s="93">
        <f t="shared" si="63"/>
        <v>29</v>
      </c>
      <c r="AS495" s="93" t="str">
        <f t="shared" si="64"/>
        <v>金币</v>
      </c>
      <c r="AT495" s="115">
        <f t="shared" si="65"/>
        <v>57</v>
      </c>
      <c r="AU495" s="94">
        <f>IF(AR495&gt;0,SUMIFS(AT$13:AT495,AQ$13:AQ495,"="&amp;AQ495),"[x]")</f>
        <v>841</v>
      </c>
    </row>
    <row r="496" spans="40:47" ht="16.5" x14ac:dyDescent="0.2">
      <c r="AN496" s="93">
        <v>484</v>
      </c>
      <c r="AO496" s="93">
        <f t="shared" si="60"/>
        <v>1</v>
      </c>
      <c r="AP496" s="93">
        <f t="shared" si="61"/>
        <v>4</v>
      </c>
      <c r="AQ496" s="88">
        <f t="shared" si="62"/>
        <v>4</v>
      </c>
      <c r="AR496" s="93">
        <f t="shared" si="63"/>
        <v>30</v>
      </c>
      <c r="AS496" s="93" t="str">
        <f t="shared" si="64"/>
        <v>金币</v>
      </c>
      <c r="AT496" s="115">
        <f t="shared" si="65"/>
        <v>59</v>
      </c>
      <c r="AU496" s="94">
        <f>IF(AR496&gt;0,SUMIFS(AT$13:AT496,AQ$13:AQ496,"="&amp;AQ496),"[x]")</f>
        <v>900</v>
      </c>
    </row>
    <row r="497" spans="40:47" ht="16.5" x14ac:dyDescent="0.2">
      <c r="AN497" s="93">
        <v>485</v>
      </c>
      <c r="AO497" s="93">
        <f t="shared" si="60"/>
        <v>1</v>
      </c>
      <c r="AP497" s="93">
        <f t="shared" si="61"/>
        <v>4</v>
      </c>
      <c r="AQ497" s="88">
        <f t="shared" si="62"/>
        <v>4</v>
      </c>
      <c r="AR497" s="93">
        <f t="shared" si="63"/>
        <v>31</v>
      </c>
      <c r="AS497" s="93" t="str">
        <f t="shared" si="64"/>
        <v>金币</v>
      </c>
      <c r="AT497" s="115">
        <f t="shared" si="65"/>
        <v>61</v>
      </c>
      <c r="AU497" s="94">
        <f>IF(AR497&gt;0,SUMIFS(AT$13:AT497,AQ$13:AQ497,"="&amp;AQ497),"[x]")</f>
        <v>961</v>
      </c>
    </row>
    <row r="498" spans="40:47" ht="16.5" x14ac:dyDescent="0.2">
      <c r="AN498" s="93">
        <v>486</v>
      </c>
      <c r="AO498" s="93">
        <f t="shared" si="60"/>
        <v>1</v>
      </c>
      <c r="AP498" s="93">
        <f t="shared" si="61"/>
        <v>4</v>
      </c>
      <c r="AQ498" s="88">
        <f t="shared" si="62"/>
        <v>4</v>
      </c>
      <c r="AR498" s="93">
        <f t="shared" si="63"/>
        <v>32</v>
      </c>
      <c r="AS498" s="93" t="str">
        <f t="shared" si="64"/>
        <v>金币</v>
      </c>
      <c r="AT498" s="115">
        <f t="shared" si="65"/>
        <v>63</v>
      </c>
      <c r="AU498" s="94">
        <f>IF(AR498&gt;0,SUMIFS(AT$13:AT498,AQ$13:AQ498,"="&amp;AQ498),"[x]")</f>
        <v>1024</v>
      </c>
    </row>
    <row r="499" spans="40:47" ht="16.5" x14ac:dyDescent="0.2">
      <c r="AN499" s="93">
        <v>487</v>
      </c>
      <c r="AO499" s="93">
        <f t="shared" si="60"/>
        <v>1</v>
      </c>
      <c r="AP499" s="93">
        <f t="shared" si="61"/>
        <v>4</v>
      </c>
      <c r="AQ499" s="88">
        <f t="shared" si="62"/>
        <v>4</v>
      </c>
      <c r="AR499" s="93">
        <f t="shared" si="63"/>
        <v>33</v>
      </c>
      <c r="AS499" s="93" t="str">
        <f t="shared" si="64"/>
        <v>金币</v>
      </c>
      <c r="AT499" s="115">
        <f t="shared" si="65"/>
        <v>65</v>
      </c>
      <c r="AU499" s="94">
        <f>IF(AR499&gt;0,SUMIFS(AT$13:AT499,AQ$13:AQ499,"="&amp;AQ499),"[x]")</f>
        <v>1089</v>
      </c>
    </row>
    <row r="500" spans="40:47" ht="16.5" x14ac:dyDescent="0.2">
      <c r="AN500" s="93">
        <v>488</v>
      </c>
      <c r="AO500" s="93">
        <f t="shared" si="60"/>
        <v>1</v>
      </c>
      <c r="AP500" s="93">
        <f t="shared" si="61"/>
        <v>4</v>
      </c>
      <c r="AQ500" s="88">
        <f t="shared" si="62"/>
        <v>4</v>
      </c>
      <c r="AR500" s="93">
        <f t="shared" si="63"/>
        <v>34</v>
      </c>
      <c r="AS500" s="93" t="str">
        <f t="shared" si="64"/>
        <v>金币</v>
      </c>
      <c r="AT500" s="115">
        <f t="shared" si="65"/>
        <v>67</v>
      </c>
      <c r="AU500" s="94">
        <f>IF(AR500&gt;0,SUMIFS(AT$13:AT500,AQ$13:AQ500,"="&amp;AQ500),"[x]")</f>
        <v>1156</v>
      </c>
    </row>
    <row r="501" spans="40:47" ht="16.5" x14ac:dyDescent="0.2">
      <c r="AN501" s="93">
        <v>489</v>
      </c>
      <c r="AO501" s="93">
        <f t="shared" si="60"/>
        <v>1</v>
      </c>
      <c r="AP501" s="93">
        <f t="shared" si="61"/>
        <v>4</v>
      </c>
      <c r="AQ501" s="88">
        <f t="shared" si="62"/>
        <v>4</v>
      </c>
      <c r="AR501" s="93">
        <f t="shared" si="63"/>
        <v>35</v>
      </c>
      <c r="AS501" s="93" t="str">
        <f t="shared" si="64"/>
        <v>金币</v>
      </c>
      <c r="AT501" s="115">
        <f t="shared" si="65"/>
        <v>69</v>
      </c>
      <c r="AU501" s="94">
        <f>IF(AR501&gt;0,SUMIFS(AT$13:AT501,AQ$13:AQ501,"="&amp;AQ501),"[x]")</f>
        <v>1225</v>
      </c>
    </row>
    <row r="502" spans="40:47" ht="16.5" x14ac:dyDescent="0.2">
      <c r="AN502" s="93">
        <v>490</v>
      </c>
      <c r="AO502" s="93">
        <f t="shared" si="60"/>
        <v>1</v>
      </c>
      <c r="AP502" s="93">
        <f t="shared" si="61"/>
        <v>4</v>
      </c>
      <c r="AQ502" s="88">
        <f t="shared" si="62"/>
        <v>4</v>
      </c>
      <c r="AR502" s="93">
        <f t="shared" si="63"/>
        <v>36</v>
      </c>
      <c r="AS502" s="93" t="str">
        <f t="shared" si="64"/>
        <v>金币</v>
      </c>
      <c r="AT502" s="115">
        <f t="shared" si="65"/>
        <v>71</v>
      </c>
      <c r="AU502" s="94">
        <f>IF(AR502&gt;0,SUMIFS(AT$13:AT502,AQ$13:AQ502,"="&amp;AQ502),"[x]")</f>
        <v>1296</v>
      </c>
    </row>
    <row r="503" spans="40:47" ht="16.5" x14ac:dyDescent="0.2">
      <c r="AN503" s="93">
        <v>491</v>
      </c>
      <c r="AO503" s="93">
        <f t="shared" si="60"/>
        <v>1</v>
      </c>
      <c r="AP503" s="93">
        <f t="shared" si="61"/>
        <v>4</v>
      </c>
      <c r="AQ503" s="88">
        <f t="shared" si="62"/>
        <v>4</v>
      </c>
      <c r="AR503" s="93">
        <f t="shared" si="63"/>
        <v>37</v>
      </c>
      <c r="AS503" s="93" t="str">
        <f t="shared" si="64"/>
        <v>金币</v>
      </c>
      <c r="AT503" s="115">
        <f t="shared" si="65"/>
        <v>73</v>
      </c>
      <c r="AU503" s="94">
        <f>IF(AR503&gt;0,SUMIFS(AT$13:AT503,AQ$13:AQ503,"="&amp;AQ503),"[x]")</f>
        <v>1369</v>
      </c>
    </row>
    <row r="504" spans="40:47" ht="16.5" x14ac:dyDescent="0.2">
      <c r="AN504" s="93">
        <v>492</v>
      </c>
      <c r="AO504" s="93">
        <f t="shared" si="60"/>
        <v>1</v>
      </c>
      <c r="AP504" s="93">
        <f t="shared" si="61"/>
        <v>4</v>
      </c>
      <c r="AQ504" s="88">
        <f t="shared" si="62"/>
        <v>4</v>
      </c>
      <c r="AR504" s="93">
        <f t="shared" si="63"/>
        <v>38</v>
      </c>
      <c r="AS504" s="93" t="str">
        <f t="shared" si="64"/>
        <v>金币</v>
      </c>
      <c r="AT504" s="115">
        <f t="shared" si="65"/>
        <v>75</v>
      </c>
      <c r="AU504" s="94">
        <f>IF(AR504&gt;0,SUMIFS(AT$13:AT504,AQ$13:AQ504,"="&amp;AQ504),"[x]")</f>
        <v>1444</v>
      </c>
    </row>
    <row r="505" spans="40:47" ht="16.5" x14ac:dyDescent="0.2">
      <c r="AN505" s="93">
        <v>493</v>
      </c>
      <c r="AO505" s="93">
        <f t="shared" si="60"/>
        <v>1</v>
      </c>
      <c r="AP505" s="93">
        <f t="shared" si="61"/>
        <v>4</v>
      </c>
      <c r="AQ505" s="88">
        <f t="shared" si="62"/>
        <v>4</v>
      </c>
      <c r="AR505" s="93">
        <f t="shared" si="63"/>
        <v>39</v>
      </c>
      <c r="AS505" s="93" t="str">
        <f t="shared" si="64"/>
        <v>金币</v>
      </c>
      <c r="AT505" s="115">
        <f t="shared" si="65"/>
        <v>77</v>
      </c>
      <c r="AU505" s="94">
        <f>IF(AR505&gt;0,SUMIFS(AT$13:AT505,AQ$13:AQ505,"="&amp;AQ505),"[x]")</f>
        <v>1521</v>
      </c>
    </row>
    <row r="506" spans="40:47" ht="16.5" x14ac:dyDescent="0.2">
      <c r="AN506" s="93">
        <v>494</v>
      </c>
      <c r="AO506" s="93">
        <f t="shared" si="60"/>
        <v>1</v>
      </c>
      <c r="AP506" s="93">
        <f t="shared" si="61"/>
        <v>4</v>
      </c>
      <c r="AQ506" s="88">
        <f t="shared" si="62"/>
        <v>4</v>
      </c>
      <c r="AR506" s="93">
        <f t="shared" si="63"/>
        <v>40</v>
      </c>
      <c r="AS506" s="93" t="str">
        <f t="shared" si="64"/>
        <v>金币</v>
      </c>
      <c r="AT506" s="115">
        <f t="shared" si="65"/>
        <v>79</v>
      </c>
      <c r="AU506" s="94">
        <f>IF(AR506&gt;0,SUMIFS(AT$13:AT506,AQ$13:AQ506,"="&amp;AQ506),"[x]")</f>
        <v>1600</v>
      </c>
    </row>
    <row r="507" spans="40:47" ht="16.5" x14ac:dyDescent="0.2">
      <c r="AN507" s="93">
        <v>495</v>
      </c>
      <c r="AO507" s="93">
        <f t="shared" si="60"/>
        <v>1</v>
      </c>
      <c r="AP507" s="93">
        <f t="shared" si="61"/>
        <v>4</v>
      </c>
      <c r="AQ507" s="88">
        <f t="shared" si="62"/>
        <v>4</v>
      </c>
      <c r="AR507" s="93">
        <f t="shared" si="63"/>
        <v>41</v>
      </c>
      <c r="AS507" s="93" t="str">
        <f t="shared" si="64"/>
        <v>金币</v>
      </c>
      <c r="AT507" s="115">
        <f t="shared" si="65"/>
        <v>47</v>
      </c>
      <c r="AU507" s="94">
        <f>IF(AR507&gt;0,SUMIFS(AT$13:AT507,AQ$13:AQ507,"="&amp;AQ507),"[x]")</f>
        <v>1647</v>
      </c>
    </row>
    <row r="508" spans="40:47" ht="16.5" x14ac:dyDescent="0.2">
      <c r="AN508" s="93">
        <v>496</v>
      </c>
      <c r="AO508" s="93">
        <f t="shared" si="60"/>
        <v>1</v>
      </c>
      <c r="AP508" s="93">
        <f t="shared" si="61"/>
        <v>4</v>
      </c>
      <c r="AQ508" s="88">
        <f t="shared" si="62"/>
        <v>4</v>
      </c>
      <c r="AR508" s="93">
        <f t="shared" si="63"/>
        <v>42</v>
      </c>
      <c r="AS508" s="93" t="str">
        <f t="shared" si="64"/>
        <v>金币</v>
      </c>
      <c r="AT508" s="115">
        <f t="shared" si="65"/>
        <v>56</v>
      </c>
      <c r="AU508" s="94">
        <f>IF(AR508&gt;0,SUMIFS(AT$13:AT508,AQ$13:AQ508,"="&amp;AQ508),"[x]")</f>
        <v>1703</v>
      </c>
    </row>
    <row r="509" spans="40:47" ht="16.5" x14ac:dyDescent="0.2">
      <c r="AN509" s="93">
        <v>497</v>
      </c>
      <c r="AO509" s="93">
        <f t="shared" si="60"/>
        <v>1</v>
      </c>
      <c r="AP509" s="93">
        <f t="shared" si="61"/>
        <v>4</v>
      </c>
      <c r="AQ509" s="88">
        <f t="shared" si="62"/>
        <v>4</v>
      </c>
      <c r="AR509" s="93">
        <f t="shared" si="63"/>
        <v>43</v>
      </c>
      <c r="AS509" s="93" t="str">
        <f t="shared" si="64"/>
        <v>金币</v>
      </c>
      <c r="AT509" s="115">
        <f t="shared" si="65"/>
        <v>66</v>
      </c>
      <c r="AU509" s="94">
        <f>IF(AR509&gt;0,SUMIFS(AT$13:AT509,AQ$13:AQ509,"="&amp;AQ509),"[x]")</f>
        <v>1769</v>
      </c>
    </row>
    <row r="510" spans="40:47" ht="16.5" x14ac:dyDescent="0.2">
      <c r="AN510" s="93">
        <v>498</v>
      </c>
      <c r="AO510" s="93">
        <f t="shared" si="60"/>
        <v>1</v>
      </c>
      <c r="AP510" s="93">
        <f t="shared" si="61"/>
        <v>4</v>
      </c>
      <c r="AQ510" s="88">
        <f t="shared" si="62"/>
        <v>4</v>
      </c>
      <c r="AR510" s="93">
        <f t="shared" si="63"/>
        <v>44</v>
      </c>
      <c r="AS510" s="93" t="str">
        <f t="shared" si="64"/>
        <v>金币</v>
      </c>
      <c r="AT510" s="115">
        <f t="shared" si="65"/>
        <v>75</v>
      </c>
      <c r="AU510" s="94">
        <f>IF(AR510&gt;0,SUMIFS(AT$13:AT510,AQ$13:AQ510,"="&amp;AQ510),"[x]")</f>
        <v>1844</v>
      </c>
    </row>
    <row r="511" spans="40:47" ht="16.5" x14ac:dyDescent="0.2">
      <c r="AN511" s="93">
        <v>499</v>
      </c>
      <c r="AO511" s="93">
        <f t="shared" si="60"/>
        <v>1</v>
      </c>
      <c r="AP511" s="93">
        <f t="shared" si="61"/>
        <v>4</v>
      </c>
      <c r="AQ511" s="88">
        <f t="shared" si="62"/>
        <v>4</v>
      </c>
      <c r="AR511" s="93">
        <f t="shared" si="63"/>
        <v>45</v>
      </c>
      <c r="AS511" s="93" t="str">
        <f t="shared" si="64"/>
        <v>金币</v>
      </c>
      <c r="AT511" s="115">
        <f t="shared" si="65"/>
        <v>84</v>
      </c>
      <c r="AU511" s="94">
        <f>IF(AR511&gt;0,SUMIFS(AT$13:AT511,AQ$13:AQ511,"="&amp;AQ511),"[x]")</f>
        <v>1928</v>
      </c>
    </row>
    <row r="512" spans="40:47" ht="16.5" x14ac:dyDescent="0.2">
      <c r="AN512" s="93">
        <v>500</v>
      </c>
      <c r="AO512" s="93">
        <f t="shared" si="60"/>
        <v>1</v>
      </c>
      <c r="AP512" s="93">
        <f t="shared" si="61"/>
        <v>4</v>
      </c>
      <c r="AQ512" s="88">
        <f t="shared" si="62"/>
        <v>4</v>
      </c>
      <c r="AR512" s="93">
        <f t="shared" si="63"/>
        <v>46</v>
      </c>
      <c r="AS512" s="93" t="str">
        <f t="shared" si="64"/>
        <v>金币</v>
      </c>
      <c r="AT512" s="115">
        <f t="shared" si="65"/>
        <v>94</v>
      </c>
      <c r="AU512" s="94">
        <f>IF(AR512&gt;0,SUMIFS(AT$13:AT512,AQ$13:AQ512,"="&amp;AQ512),"[x]")</f>
        <v>2022</v>
      </c>
    </row>
    <row r="513" spans="40:47" ht="16.5" x14ac:dyDescent="0.2">
      <c r="AN513" s="93">
        <v>501</v>
      </c>
      <c r="AO513" s="93">
        <f t="shared" si="60"/>
        <v>1</v>
      </c>
      <c r="AP513" s="93">
        <f t="shared" si="61"/>
        <v>4</v>
      </c>
      <c r="AQ513" s="88">
        <f t="shared" si="62"/>
        <v>4</v>
      </c>
      <c r="AR513" s="93">
        <f t="shared" si="63"/>
        <v>47</v>
      </c>
      <c r="AS513" s="93" t="str">
        <f t="shared" si="64"/>
        <v>金币</v>
      </c>
      <c r="AT513" s="115">
        <f t="shared" si="65"/>
        <v>103</v>
      </c>
      <c r="AU513" s="94">
        <f>IF(AR513&gt;0,SUMIFS(AT$13:AT513,AQ$13:AQ513,"="&amp;AQ513),"[x]")</f>
        <v>2125</v>
      </c>
    </row>
    <row r="514" spans="40:47" ht="16.5" x14ac:dyDescent="0.2">
      <c r="AN514" s="93">
        <v>502</v>
      </c>
      <c r="AO514" s="93">
        <f t="shared" si="60"/>
        <v>1</v>
      </c>
      <c r="AP514" s="93">
        <f t="shared" si="61"/>
        <v>4</v>
      </c>
      <c r="AQ514" s="88">
        <f t="shared" si="62"/>
        <v>4</v>
      </c>
      <c r="AR514" s="93">
        <f t="shared" si="63"/>
        <v>48</v>
      </c>
      <c r="AS514" s="93" t="str">
        <f t="shared" si="64"/>
        <v>金币</v>
      </c>
      <c r="AT514" s="115">
        <f t="shared" si="65"/>
        <v>113</v>
      </c>
      <c r="AU514" s="94">
        <f>IF(AR514&gt;0,SUMIFS(AT$13:AT514,AQ$13:AQ514,"="&amp;AQ514),"[x]")</f>
        <v>2238</v>
      </c>
    </row>
    <row r="515" spans="40:47" ht="16.5" x14ac:dyDescent="0.2">
      <c r="AN515" s="93">
        <v>503</v>
      </c>
      <c r="AO515" s="93">
        <f t="shared" si="60"/>
        <v>1</v>
      </c>
      <c r="AP515" s="93">
        <f t="shared" si="61"/>
        <v>4</v>
      </c>
      <c r="AQ515" s="88">
        <f t="shared" si="62"/>
        <v>4</v>
      </c>
      <c r="AR515" s="93">
        <f t="shared" si="63"/>
        <v>49</v>
      </c>
      <c r="AS515" s="93" t="str">
        <f t="shared" si="64"/>
        <v>金币</v>
      </c>
      <c r="AT515" s="115">
        <f t="shared" si="65"/>
        <v>122</v>
      </c>
      <c r="AU515" s="94">
        <f>IF(AR515&gt;0,SUMIFS(AT$13:AT515,AQ$13:AQ515,"="&amp;AQ515),"[x]")</f>
        <v>2360</v>
      </c>
    </row>
    <row r="516" spans="40:47" ht="16.5" x14ac:dyDescent="0.2">
      <c r="AN516" s="93">
        <v>504</v>
      </c>
      <c r="AO516" s="93">
        <f t="shared" si="60"/>
        <v>1</v>
      </c>
      <c r="AP516" s="93">
        <f t="shared" si="61"/>
        <v>4</v>
      </c>
      <c r="AQ516" s="88">
        <f t="shared" si="62"/>
        <v>4</v>
      </c>
      <c r="AR516" s="93">
        <f t="shared" si="63"/>
        <v>50</v>
      </c>
      <c r="AS516" s="93" t="str">
        <f t="shared" si="64"/>
        <v>金币</v>
      </c>
      <c r="AT516" s="115">
        <f t="shared" si="65"/>
        <v>132</v>
      </c>
      <c r="AU516" s="94">
        <f>IF(AR516&gt;0,SUMIFS(AT$13:AT516,AQ$13:AQ516,"="&amp;AQ516),"[x]")</f>
        <v>2492</v>
      </c>
    </row>
    <row r="517" spans="40:47" ht="16.5" x14ac:dyDescent="0.2">
      <c r="AN517" s="93">
        <v>505</v>
      </c>
      <c r="AO517" s="93">
        <f t="shared" si="60"/>
        <v>1</v>
      </c>
      <c r="AP517" s="93">
        <f t="shared" si="61"/>
        <v>4</v>
      </c>
      <c r="AQ517" s="88">
        <f t="shared" si="62"/>
        <v>4</v>
      </c>
      <c r="AR517" s="93">
        <f t="shared" si="63"/>
        <v>51</v>
      </c>
      <c r="AS517" s="93" t="str">
        <f t="shared" si="64"/>
        <v>金币</v>
      </c>
      <c r="AT517" s="115">
        <f t="shared" si="65"/>
        <v>141</v>
      </c>
      <c r="AU517" s="94">
        <f>IF(AR517&gt;0,SUMIFS(AT$13:AT517,AQ$13:AQ517,"="&amp;AQ517),"[x]")</f>
        <v>2633</v>
      </c>
    </row>
    <row r="518" spans="40:47" ht="16.5" x14ac:dyDescent="0.2">
      <c r="AN518" s="93">
        <v>506</v>
      </c>
      <c r="AO518" s="93">
        <f t="shared" si="60"/>
        <v>1</v>
      </c>
      <c r="AP518" s="93">
        <f t="shared" si="61"/>
        <v>4</v>
      </c>
      <c r="AQ518" s="88">
        <f t="shared" si="62"/>
        <v>4</v>
      </c>
      <c r="AR518" s="93">
        <f t="shared" si="63"/>
        <v>52</v>
      </c>
      <c r="AS518" s="93" t="str">
        <f t="shared" si="64"/>
        <v>金币</v>
      </c>
      <c r="AT518" s="115">
        <f t="shared" si="65"/>
        <v>151</v>
      </c>
      <c r="AU518" s="94">
        <f>IF(AR518&gt;0,SUMIFS(AT$13:AT518,AQ$13:AQ518,"="&amp;AQ518),"[x]")</f>
        <v>2784</v>
      </c>
    </row>
    <row r="519" spans="40:47" ht="16.5" x14ac:dyDescent="0.2">
      <c r="AN519" s="93">
        <v>507</v>
      </c>
      <c r="AO519" s="93">
        <f t="shared" si="60"/>
        <v>1</v>
      </c>
      <c r="AP519" s="93">
        <f t="shared" si="61"/>
        <v>4</v>
      </c>
      <c r="AQ519" s="88">
        <f t="shared" si="62"/>
        <v>4</v>
      </c>
      <c r="AR519" s="93">
        <f t="shared" si="63"/>
        <v>53</v>
      </c>
      <c r="AS519" s="93" t="str">
        <f t="shared" si="64"/>
        <v>金币</v>
      </c>
      <c r="AT519" s="115">
        <f t="shared" si="65"/>
        <v>160</v>
      </c>
      <c r="AU519" s="94">
        <f>IF(AR519&gt;0,SUMIFS(AT$13:AT519,AQ$13:AQ519,"="&amp;AQ519),"[x]")</f>
        <v>2944</v>
      </c>
    </row>
    <row r="520" spans="40:47" ht="16.5" x14ac:dyDescent="0.2">
      <c r="AN520" s="93">
        <v>508</v>
      </c>
      <c r="AO520" s="93">
        <f t="shared" si="60"/>
        <v>1</v>
      </c>
      <c r="AP520" s="93">
        <f t="shared" si="61"/>
        <v>4</v>
      </c>
      <c r="AQ520" s="88">
        <f t="shared" si="62"/>
        <v>4</v>
      </c>
      <c r="AR520" s="93">
        <f t="shared" si="63"/>
        <v>54</v>
      </c>
      <c r="AS520" s="93" t="str">
        <f t="shared" si="64"/>
        <v>金币</v>
      </c>
      <c r="AT520" s="115">
        <f t="shared" si="65"/>
        <v>169</v>
      </c>
      <c r="AU520" s="94">
        <f>IF(AR520&gt;0,SUMIFS(AT$13:AT520,AQ$13:AQ520,"="&amp;AQ520),"[x]")</f>
        <v>3113</v>
      </c>
    </row>
    <row r="521" spans="40:47" ht="16.5" x14ac:dyDescent="0.2">
      <c r="AN521" s="93">
        <v>509</v>
      </c>
      <c r="AO521" s="93">
        <f t="shared" si="60"/>
        <v>1</v>
      </c>
      <c r="AP521" s="93">
        <f t="shared" si="61"/>
        <v>4</v>
      </c>
      <c r="AQ521" s="88">
        <f t="shared" si="62"/>
        <v>4</v>
      </c>
      <c r="AR521" s="93">
        <f t="shared" si="63"/>
        <v>55</v>
      </c>
      <c r="AS521" s="93" t="str">
        <f t="shared" si="64"/>
        <v>金币</v>
      </c>
      <c r="AT521" s="115">
        <f t="shared" si="65"/>
        <v>179</v>
      </c>
      <c r="AU521" s="94">
        <f>IF(AR521&gt;0,SUMIFS(AT$13:AT521,AQ$13:AQ521,"="&amp;AQ521),"[x]")</f>
        <v>3292</v>
      </c>
    </row>
    <row r="522" spans="40:47" ht="16.5" x14ac:dyDescent="0.2">
      <c r="AN522" s="93">
        <v>510</v>
      </c>
      <c r="AO522" s="93">
        <f t="shared" si="60"/>
        <v>1</v>
      </c>
      <c r="AP522" s="93">
        <f t="shared" si="61"/>
        <v>4</v>
      </c>
      <c r="AQ522" s="88">
        <f t="shared" si="62"/>
        <v>4</v>
      </c>
      <c r="AR522" s="93">
        <f t="shared" si="63"/>
        <v>56</v>
      </c>
      <c r="AS522" s="93" t="str">
        <f t="shared" si="64"/>
        <v>金币</v>
      </c>
      <c r="AT522" s="115">
        <f t="shared" si="65"/>
        <v>188</v>
      </c>
      <c r="AU522" s="94">
        <f>IF(AR522&gt;0,SUMIFS(AT$13:AT522,AQ$13:AQ522,"="&amp;AQ522),"[x]")</f>
        <v>3480</v>
      </c>
    </row>
    <row r="523" spans="40:47" ht="16.5" x14ac:dyDescent="0.2">
      <c r="AN523" s="93">
        <v>511</v>
      </c>
      <c r="AO523" s="93">
        <f t="shared" si="60"/>
        <v>1</v>
      </c>
      <c r="AP523" s="93">
        <f t="shared" si="61"/>
        <v>4</v>
      </c>
      <c r="AQ523" s="88">
        <f t="shared" si="62"/>
        <v>4</v>
      </c>
      <c r="AR523" s="93">
        <f t="shared" si="63"/>
        <v>57</v>
      </c>
      <c r="AS523" s="93" t="str">
        <f t="shared" si="64"/>
        <v>金币</v>
      </c>
      <c r="AT523" s="115">
        <f t="shared" si="65"/>
        <v>198</v>
      </c>
      <c r="AU523" s="94">
        <f>IF(AR523&gt;0,SUMIFS(AT$13:AT523,AQ$13:AQ523,"="&amp;AQ523),"[x]")</f>
        <v>3678</v>
      </c>
    </row>
    <row r="524" spans="40:47" ht="16.5" x14ac:dyDescent="0.2">
      <c r="AN524" s="93">
        <v>512</v>
      </c>
      <c r="AO524" s="93">
        <f t="shared" si="60"/>
        <v>1</v>
      </c>
      <c r="AP524" s="93">
        <f t="shared" si="61"/>
        <v>4</v>
      </c>
      <c r="AQ524" s="88">
        <f t="shared" si="62"/>
        <v>4</v>
      </c>
      <c r="AR524" s="93">
        <f t="shared" si="63"/>
        <v>58</v>
      </c>
      <c r="AS524" s="93" t="str">
        <f t="shared" si="64"/>
        <v>金币</v>
      </c>
      <c r="AT524" s="115">
        <f t="shared" si="65"/>
        <v>207</v>
      </c>
      <c r="AU524" s="94">
        <f>IF(AR524&gt;0,SUMIFS(AT$13:AT524,AQ$13:AQ524,"="&amp;AQ524),"[x]")</f>
        <v>3885</v>
      </c>
    </row>
    <row r="525" spans="40:47" ht="16.5" x14ac:dyDescent="0.2">
      <c r="AN525" s="93">
        <v>513</v>
      </c>
      <c r="AO525" s="93">
        <f t="shared" si="60"/>
        <v>1</v>
      </c>
      <c r="AP525" s="93">
        <f t="shared" si="61"/>
        <v>4</v>
      </c>
      <c r="AQ525" s="88">
        <f t="shared" si="62"/>
        <v>4</v>
      </c>
      <c r="AR525" s="93">
        <f t="shared" si="63"/>
        <v>59</v>
      </c>
      <c r="AS525" s="93" t="str">
        <f t="shared" si="64"/>
        <v>金币</v>
      </c>
      <c r="AT525" s="115">
        <f t="shared" si="65"/>
        <v>217</v>
      </c>
      <c r="AU525" s="94">
        <f>IF(AR525&gt;0,SUMIFS(AT$13:AT525,AQ$13:AQ525,"="&amp;AQ525),"[x]")</f>
        <v>4102</v>
      </c>
    </row>
    <row r="526" spans="40:47" ht="16.5" x14ac:dyDescent="0.2">
      <c r="AN526" s="93">
        <v>514</v>
      </c>
      <c r="AO526" s="93">
        <f t="shared" ref="AO526:AO589" si="66">INT((AN526-1)/604)+1</f>
        <v>1</v>
      </c>
      <c r="AP526" s="93">
        <f t="shared" ref="AP526:AP589" si="67">INT(MOD(INT((AN526-1)/151),4))+1</f>
        <v>4</v>
      </c>
      <c r="AQ526" s="88">
        <f t="shared" ref="AQ526:AQ589" si="68">(AO526-1)*4+AP526</f>
        <v>4</v>
      </c>
      <c r="AR526" s="93">
        <f t="shared" ref="AR526:AR589" si="69">MOD(AN526-1,151)</f>
        <v>60</v>
      </c>
      <c r="AS526" s="93" t="str">
        <f t="shared" ref="AS526:AS589" si="70">IF(AR526&gt;0,"金币","[x]")</f>
        <v>金币</v>
      </c>
      <c r="AT526" s="115">
        <f t="shared" si="65"/>
        <v>226</v>
      </c>
      <c r="AU526" s="94">
        <f>IF(AR526&gt;0,SUMIFS(AT$13:AT526,AQ$13:AQ526,"="&amp;AQ526),"[x]")</f>
        <v>4328</v>
      </c>
    </row>
    <row r="527" spans="40:47" ht="16.5" x14ac:dyDescent="0.2">
      <c r="AN527" s="93">
        <v>515</v>
      </c>
      <c r="AO527" s="93">
        <f t="shared" si="66"/>
        <v>1</v>
      </c>
      <c r="AP527" s="93">
        <f t="shared" si="67"/>
        <v>4</v>
      </c>
      <c r="AQ527" s="88">
        <f t="shared" si="68"/>
        <v>4</v>
      </c>
      <c r="AR527" s="93">
        <f t="shared" si="69"/>
        <v>61</v>
      </c>
      <c r="AS527" s="93" t="str">
        <f t="shared" si="70"/>
        <v>金币</v>
      </c>
      <c r="AT527" s="115">
        <f t="shared" ref="AT527:AT590" si="71">IF(AR527&gt;0,INT(INDEX($AL$13:$AL$162,AR527)/48*INDEX($AL$4:$AL$9,AO527)*INDEX($AO$4:$AO$7,AP527)),"[x]")</f>
        <v>236</v>
      </c>
      <c r="AU527" s="94">
        <f>IF(AR527&gt;0,SUMIFS(AT$13:AT527,AQ$13:AQ527,"="&amp;AQ527),"[x]")</f>
        <v>4564</v>
      </c>
    </row>
    <row r="528" spans="40:47" ht="16.5" x14ac:dyDescent="0.2">
      <c r="AN528" s="93">
        <v>516</v>
      </c>
      <c r="AO528" s="93">
        <f t="shared" si="66"/>
        <v>1</v>
      </c>
      <c r="AP528" s="93">
        <f t="shared" si="67"/>
        <v>4</v>
      </c>
      <c r="AQ528" s="88">
        <f t="shared" si="68"/>
        <v>4</v>
      </c>
      <c r="AR528" s="93">
        <f t="shared" si="69"/>
        <v>62</v>
      </c>
      <c r="AS528" s="93" t="str">
        <f t="shared" si="70"/>
        <v>金币</v>
      </c>
      <c r="AT528" s="115">
        <f t="shared" si="71"/>
        <v>245</v>
      </c>
      <c r="AU528" s="94">
        <f>IF(AR528&gt;0,SUMIFS(AT$13:AT528,AQ$13:AQ528,"="&amp;AQ528),"[x]")</f>
        <v>4809</v>
      </c>
    </row>
    <row r="529" spans="40:47" ht="16.5" x14ac:dyDescent="0.2">
      <c r="AN529" s="93">
        <v>517</v>
      </c>
      <c r="AO529" s="93">
        <f t="shared" si="66"/>
        <v>1</v>
      </c>
      <c r="AP529" s="93">
        <f t="shared" si="67"/>
        <v>4</v>
      </c>
      <c r="AQ529" s="88">
        <f t="shared" si="68"/>
        <v>4</v>
      </c>
      <c r="AR529" s="93">
        <f t="shared" si="69"/>
        <v>63</v>
      </c>
      <c r="AS529" s="93" t="str">
        <f t="shared" si="70"/>
        <v>金币</v>
      </c>
      <c r="AT529" s="115">
        <f t="shared" si="71"/>
        <v>254</v>
      </c>
      <c r="AU529" s="94">
        <f>IF(AR529&gt;0,SUMIFS(AT$13:AT529,AQ$13:AQ529,"="&amp;AQ529),"[x]")</f>
        <v>5063</v>
      </c>
    </row>
    <row r="530" spans="40:47" ht="16.5" x14ac:dyDescent="0.2">
      <c r="AN530" s="93">
        <v>518</v>
      </c>
      <c r="AO530" s="93">
        <f t="shared" si="66"/>
        <v>1</v>
      </c>
      <c r="AP530" s="93">
        <f t="shared" si="67"/>
        <v>4</v>
      </c>
      <c r="AQ530" s="88">
        <f t="shared" si="68"/>
        <v>4</v>
      </c>
      <c r="AR530" s="93">
        <f t="shared" si="69"/>
        <v>64</v>
      </c>
      <c r="AS530" s="93" t="str">
        <f t="shared" si="70"/>
        <v>金币</v>
      </c>
      <c r="AT530" s="115">
        <f t="shared" si="71"/>
        <v>264</v>
      </c>
      <c r="AU530" s="94">
        <f>IF(AR530&gt;0,SUMIFS(AT$13:AT530,AQ$13:AQ530,"="&amp;AQ530),"[x]")</f>
        <v>5327</v>
      </c>
    </row>
    <row r="531" spans="40:47" ht="16.5" x14ac:dyDescent="0.2">
      <c r="AN531" s="93">
        <v>519</v>
      </c>
      <c r="AO531" s="93">
        <f t="shared" si="66"/>
        <v>1</v>
      </c>
      <c r="AP531" s="93">
        <f t="shared" si="67"/>
        <v>4</v>
      </c>
      <c r="AQ531" s="88">
        <f t="shared" si="68"/>
        <v>4</v>
      </c>
      <c r="AR531" s="93">
        <f t="shared" si="69"/>
        <v>65</v>
      </c>
      <c r="AS531" s="93" t="str">
        <f t="shared" si="70"/>
        <v>金币</v>
      </c>
      <c r="AT531" s="115">
        <f t="shared" si="71"/>
        <v>273</v>
      </c>
      <c r="AU531" s="94">
        <f>IF(AR531&gt;0,SUMIFS(AT$13:AT531,AQ$13:AQ531,"="&amp;AQ531),"[x]")</f>
        <v>5600</v>
      </c>
    </row>
    <row r="532" spans="40:47" ht="16.5" x14ac:dyDescent="0.2">
      <c r="AN532" s="93">
        <v>520</v>
      </c>
      <c r="AO532" s="93">
        <f t="shared" si="66"/>
        <v>1</v>
      </c>
      <c r="AP532" s="93">
        <f t="shared" si="67"/>
        <v>4</v>
      </c>
      <c r="AQ532" s="88">
        <f t="shared" si="68"/>
        <v>4</v>
      </c>
      <c r="AR532" s="93">
        <f t="shared" si="69"/>
        <v>66</v>
      </c>
      <c r="AS532" s="93" t="str">
        <f t="shared" si="70"/>
        <v>金币</v>
      </c>
      <c r="AT532" s="115">
        <f t="shared" si="71"/>
        <v>283</v>
      </c>
      <c r="AU532" s="94">
        <f>IF(AR532&gt;0,SUMIFS(AT$13:AT532,AQ$13:AQ532,"="&amp;AQ532),"[x]")</f>
        <v>5883</v>
      </c>
    </row>
    <row r="533" spans="40:47" ht="16.5" x14ac:dyDescent="0.2">
      <c r="AN533" s="93">
        <v>521</v>
      </c>
      <c r="AO533" s="93">
        <f t="shared" si="66"/>
        <v>1</v>
      </c>
      <c r="AP533" s="93">
        <f t="shared" si="67"/>
        <v>4</v>
      </c>
      <c r="AQ533" s="88">
        <f t="shared" si="68"/>
        <v>4</v>
      </c>
      <c r="AR533" s="93">
        <f t="shared" si="69"/>
        <v>67</v>
      </c>
      <c r="AS533" s="93" t="str">
        <f t="shared" si="70"/>
        <v>金币</v>
      </c>
      <c r="AT533" s="115">
        <f t="shared" si="71"/>
        <v>292</v>
      </c>
      <c r="AU533" s="94">
        <f>IF(AR533&gt;0,SUMIFS(AT$13:AT533,AQ$13:AQ533,"="&amp;AQ533),"[x]")</f>
        <v>6175</v>
      </c>
    </row>
    <row r="534" spans="40:47" ht="16.5" x14ac:dyDescent="0.2">
      <c r="AN534" s="93">
        <v>522</v>
      </c>
      <c r="AO534" s="93">
        <f t="shared" si="66"/>
        <v>1</v>
      </c>
      <c r="AP534" s="93">
        <f t="shared" si="67"/>
        <v>4</v>
      </c>
      <c r="AQ534" s="88">
        <f t="shared" si="68"/>
        <v>4</v>
      </c>
      <c r="AR534" s="93">
        <f t="shared" si="69"/>
        <v>68</v>
      </c>
      <c r="AS534" s="93" t="str">
        <f t="shared" si="70"/>
        <v>金币</v>
      </c>
      <c r="AT534" s="115">
        <f t="shared" si="71"/>
        <v>302</v>
      </c>
      <c r="AU534" s="94">
        <f>IF(AR534&gt;0,SUMIFS(AT$13:AT534,AQ$13:AQ534,"="&amp;AQ534),"[x]")</f>
        <v>6477</v>
      </c>
    </row>
    <row r="535" spans="40:47" ht="16.5" x14ac:dyDescent="0.2">
      <c r="AN535" s="93">
        <v>523</v>
      </c>
      <c r="AO535" s="93">
        <f t="shared" si="66"/>
        <v>1</v>
      </c>
      <c r="AP535" s="93">
        <f t="shared" si="67"/>
        <v>4</v>
      </c>
      <c r="AQ535" s="88">
        <f t="shared" si="68"/>
        <v>4</v>
      </c>
      <c r="AR535" s="93">
        <f t="shared" si="69"/>
        <v>69</v>
      </c>
      <c r="AS535" s="93" t="str">
        <f t="shared" si="70"/>
        <v>金币</v>
      </c>
      <c r="AT535" s="115">
        <f t="shared" si="71"/>
        <v>311</v>
      </c>
      <c r="AU535" s="94">
        <f>IF(AR535&gt;0,SUMIFS(AT$13:AT535,AQ$13:AQ535,"="&amp;AQ535),"[x]")</f>
        <v>6788</v>
      </c>
    </row>
    <row r="536" spans="40:47" ht="16.5" x14ac:dyDescent="0.2">
      <c r="AN536" s="93">
        <v>524</v>
      </c>
      <c r="AO536" s="93">
        <f t="shared" si="66"/>
        <v>1</v>
      </c>
      <c r="AP536" s="93">
        <f t="shared" si="67"/>
        <v>4</v>
      </c>
      <c r="AQ536" s="88">
        <f t="shared" si="68"/>
        <v>4</v>
      </c>
      <c r="AR536" s="93">
        <f t="shared" si="69"/>
        <v>70</v>
      </c>
      <c r="AS536" s="93" t="str">
        <f t="shared" si="70"/>
        <v>金币</v>
      </c>
      <c r="AT536" s="115">
        <f t="shared" si="71"/>
        <v>321</v>
      </c>
      <c r="AU536" s="94">
        <f>IF(AR536&gt;0,SUMIFS(AT$13:AT536,AQ$13:AQ536,"="&amp;AQ536),"[x]")</f>
        <v>7109</v>
      </c>
    </row>
    <row r="537" spans="40:47" ht="16.5" x14ac:dyDescent="0.2">
      <c r="AN537" s="93">
        <v>525</v>
      </c>
      <c r="AO537" s="93">
        <f t="shared" si="66"/>
        <v>1</v>
      </c>
      <c r="AP537" s="93">
        <f t="shared" si="67"/>
        <v>4</v>
      </c>
      <c r="AQ537" s="88">
        <f t="shared" si="68"/>
        <v>4</v>
      </c>
      <c r="AR537" s="93">
        <f t="shared" si="69"/>
        <v>71</v>
      </c>
      <c r="AS537" s="93" t="str">
        <f t="shared" si="70"/>
        <v>金币</v>
      </c>
      <c r="AT537" s="115">
        <f t="shared" si="71"/>
        <v>330</v>
      </c>
      <c r="AU537" s="94">
        <f>IF(AR537&gt;0,SUMIFS(AT$13:AT537,AQ$13:AQ537,"="&amp;AQ537),"[x]")</f>
        <v>7439</v>
      </c>
    </row>
    <row r="538" spans="40:47" ht="16.5" x14ac:dyDescent="0.2">
      <c r="AN538" s="93">
        <v>526</v>
      </c>
      <c r="AO538" s="93">
        <f t="shared" si="66"/>
        <v>1</v>
      </c>
      <c r="AP538" s="93">
        <f t="shared" si="67"/>
        <v>4</v>
      </c>
      <c r="AQ538" s="88">
        <f t="shared" si="68"/>
        <v>4</v>
      </c>
      <c r="AR538" s="93">
        <f t="shared" si="69"/>
        <v>72</v>
      </c>
      <c r="AS538" s="93" t="str">
        <f t="shared" si="70"/>
        <v>金币</v>
      </c>
      <c r="AT538" s="115">
        <f t="shared" si="71"/>
        <v>339</v>
      </c>
      <c r="AU538" s="94">
        <f>IF(AR538&gt;0,SUMIFS(AT$13:AT538,AQ$13:AQ538,"="&amp;AQ538),"[x]")</f>
        <v>7778</v>
      </c>
    </row>
    <row r="539" spans="40:47" ht="16.5" x14ac:dyDescent="0.2">
      <c r="AN539" s="93">
        <v>527</v>
      </c>
      <c r="AO539" s="93">
        <f t="shared" si="66"/>
        <v>1</v>
      </c>
      <c r="AP539" s="93">
        <f t="shared" si="67"/>
        <v>4</v>
      </c>
      <c r="AQ539" s="88">
        <f t="shared" si="68"/>
        <v>4</v>
      </c>
      <c r="AR539" s="93">
        <f t="shared" si="69"/>
        <v>73</v>
      </c>
      <c r="AS539" s="93" t="str">
        <f t="shared" si="70"/>
        <v>金币</v>
      </c>
      <c r="AT539" s="115">
        <f t="shared" si="71"/>
        <v>349</v>
      </c>
      <c r="AU539" s="94">
        <f>IF(AR539&gt;0,SUMIFS(AT$13:AT539,AQ$13:AQ539,"="&amp;AQ539),"[x]")</f>
        <v>8127</v>
      </c>
    </row>
    <row r="540" spans="40:47" ht="16.5" x14ac:dyDescent="0.2">
      <c r="AN540" s="93">
        <v>528</v>
      </c>
      <c r="AO540" s="93">
        <f t="shared" si="66"/>
        <v>1</v>
      </c>
      <c r="AP540" s="93">
        <f t="shared" si="67"/>
        <v>4</v>
      </c>
      <c r="AQ540" s="88">
        <f t="shared" si="68"/>
        <v>4</v>
      </c>
      <c r="AR540" s="93">
        <f t="shared" si="69"/>
        <v>74</v>
      </c>
      <c r="AS540" s="93" t="str">
        <f t="shared" si="70"/>
        <v>金币</v>
      </c>
      <c r="AT540" s="115">
        <f t="shared" si="71"/>
        <v>358</v>
      </c>
      <c r="AU540" s="94">
        <f>IF(AR540&gt;0,SUMIFS(AT$13:AT540,AQ$13:AQ540,"="&amp;AQ540),"[x]")</f>
        <v>8485</v>
      </c>
    </row>
    <row r="541" spans="40:47" ht="16.5" x14ac:dyDescent="0.2">
      <c r="AN541" s="93">
        <v>529</v>
      </c>
      <c r="AO541" s="93">
        <f t="shared" si="66"/>
        <v>1</v>
      </c>
      <c r="AP541" s="93">
        <f t="shared" si="67"/>
        <v>4</v>
      </c>
      <c r="AQ541" s="88">
        <f t="shared" si="68"/>
        <v>4</v>
      </c>
      <c r="AR541" s="93">
        <f t="shared" si="69"/>
        <v>75</v>
      </c>
      <c r="AS541" s="93" t="str">
        <f t="shared" si="70"/>
        <v>金币</v>
      </c>
      <c r="AT541" s="115">
        <f t="shared" si="71"/>
        <v>368</v>
      </c>
      <c r="AU541" s="94">
        <f>IF(AR541&gt;0,SUMIFS(AT$13:AT541,AQ$13:AQ541,"="&amp;AQ541),"[x]")</f>
        <v>8853</v>
      </c>
    </row>
    <row r="542" spans="40:47" ht="16.5" x14ac:dyDescent="0.2">
      <c r="AN542" s="93">
        <v>530</v>
      </c>
      <c r="AO542" s="93">
        <f t="shared" si="66"/>
        <v>1</v>
      </c>
      <c r="AP542" s="93">
        <f t="shared" si="67"/>
        <v>4</v>
      </c>
      <c r="AQ542" s="88">
        <f t="shared" si="68"/>
        <v>4</v>
      </c>
      <c r="AR542" s="93">
        <f t="shared" si="69"/>
        <v>76</v>
      </c>
      <c r="AS542" s="93" t="str">
        <f t="shared" si="70"/>
        <v>金币</v>
      </c>
      <c r="AT542" s="115">
        <f t="shared" si="71"/>
        <v>377</v>
      </c>
      <c r="AU542" s="94">
        <f>IF(AR542&gt;0,SUMIFS(AT$13:AT542,AQ$13:AQ542,"="&amp;AQ542),"[x]")</f>
        <v>9230</v>
      </c>
    </row>
    <row r="543" spans="40:47" ht="16.5" x14ac:dyDescent="0.2">
      <c r="AN543" s="93">
        <v>531</v>
      </c>
      <c r="AO543" s="93">
        <f t="shared" si="66"/>
        <v>1</v>
      </c>
      <c r="AP543" s="93">
        <f t="shared" si="67"/>
        <v>4</v>
      </c>
      <c r="AQ543" s="88">
        <f t="shared" si="68"/>
        <v>4</v>
      </c>
      <c r="AR543" s="93">
        <f t="shared" si="69"/>
        <v>77</v>
      </c>
      <c r="AS543" s="93" t="str">
        <f t="shared" si="70"/>
        <v>金币</v>
      </c>
      <c r="AT543" s="115">
        <f t="shared" si="71"/>
        <v>387</v>
      </c>
      <c r="AU543" s="94">
        <f>IF(AR543&gt;0,SUMIFS(AT$13:AT543,AQ$13:AQ543,"="&amp;AQ543),"[x]")</f>
        <v>9617</v>
      </c>
    </row>
    <row r="544" spans="40:47" ht="16.5" x14ac:dyDescent="0.2">
      <c r="AN544" s="93">
        <v>532</v>
      </c>
      <c r="AO544" s="93">
        <f t="shared" si="66"/>
        <v>1</v>
      </c>
      <c r="AP544" s="93">
        <f t="shared" si="67"/>
        <v>4</v>
      </c>
      <c r="AQ544" s="88">
        <f t="shared" si="68"/>
        <v>4</v>
      </c>
      <c r="AR544" s="93">
        <f t="shared" si="69"/>
        <v>78</v>
      </c>
      <c r="AS544" s="93" t="str">
        <f t="shared" si="70"/>
        <v>金币</v>
      </c>
      <c r="AT544" s="115">
        <f t="shared" si="71"/>
        <v>396</v>
      </c>
      <c r="AU544" s="94">
        <f>IF(AR544&gt;0,SUMIFS(AT$13:AT544,AQ$13:AQ544,"="&amp;AQ544),"[x]")</f>
        <v>10013</v>
      </c>
    </row>
    <row r="545" spans="40:47" ht="16.5" x14ac:dyDescent="0.2">
      <c r="AN545" s="93">
        <v>533</v>
      </c>
      <c r="AO545" s="93">
        <f t="shared" si="66"/>
        <v>1</v>
      </c>
      <c r="AP545" s="93">
        <f t="shared" si="67"/>
        <v>4</v>
      </c>
      <c r="AQ545" s="88">
        <f t="shared" si="68"/>
        <v>4</v>
      </c>
      <c r="AR545" s="93">
        <f t="shared" si="69"/>
        <v>79</v>
      </c>
      <c r="AS545" s="93" t="str">
        <f t="shared" si="70"/>
        <v>金币</v>
      </c>
      <c r="AT545" s="115">
        <f t="shared" si="71"/>
        <v>406</v>
      </c>
      <c r="AU545" s="94">
        <f>IF(AR545&gt;0,SUMIFS(AT$13:AT545,AQ$13:AQ545,"="&amp;AQ545),"[x]")</f>
        <v>10419</v>
      </c>
    </row>
    <row r="546" spans="40:47" ht="16.5" x14ac:dyDescent="0.2">
      <c r="AN546" s="93">
        <v>534</v>
      </c>
      <c r="AO546" s="93">
        <f t="shared" si="66"/>
        <v>1</v>
      </c>
      <c r="AP546" s="93">
        <f t="shared" si="67"/>
        <v>4</v>
      </c>
      <c r="AQ546" s="88">
        <f t="shared" si="68"/>
        <v>4</v>
      </c>
      <c r="AR546" s="93">
        <f t="shared" si="69"/>
        <v>80</v>
      </c>
      <c r="AS546" s="93" t="str">
        <f t="shared" si="70"/>
        <v>金币</v>
      </c>
      <c r="AT546" s="115">
        <f t="shared" si="71"/>
        <v>415</v>
      </c>
      <c r="AU546" s="94">
        <f>IF(AR546&gt;0,SUMIFS(AT$13:AT546,AQ$13:AQ546,"="&amp;AQ546),"[x]")</f>
        <v>10834</v>
      </c>
    </row>
    <row r="547" spans="40:47" ht="16.5" x14ac:dyDescent="0.2">
      <c r="AN547" s="93">
        <v>535</v>
      </c>
      <c r="AO547" s="93">
        <f t="shared" si="66"/>
        <v>1</v>
      </c>
      <c r="AP547" s="93">
        <f t="shared" si="67"/>
        <v>4</v>
      </c>
      <c r="AQ547" s="88">
        <f t="shared" si="68"/>
        <v>4</v>
      </c>
      <c r="AR547" s="93">
        <f t="shared" si="69"/>
        <v>81</v>
      </c>
      <c r="AS547" s="93" t="str">
        <f t="shared" si="70"/>
        <v>金币</v>
      </c>
      <c r="AT547" s="115">
        <f t="shared" si="71"/>
        <v>271</v>
      </c>
      <c r="AU547" s="94">
        <f>IF(AR547&gt;0,SUMIFS(AT$13:AT547,AQ$13:AQ547,"="&amp;AQ547),"[x]")</f>
        <v>11105</v>
      </c>
    </row>
    <row r="548" spans="40:47" ht="16.5" x14ac:dyDescent="0.2">
      <c r="AN548" s="93">
        <v>536</v>
      </c>
      <c r="AO548" s="93">
        <f t="shared" si="66"/>
        <v>1</v>
      </c>
      <c r="AP548" s="93">
        <f t="shared" si="67"/>
        <v>4</v>
      </c>
      <c r="AQ548" s="88">
        <f t="shared" si="68"/>
        <v>4</v>
      </c>
      <c r="AR548" s="93">
        <f t="shared" si="69"/>
        <v>82</v>
      </c>
      <c r="AS548" s="93" t="str">
        <f t="shared" si="70"/>
        <v>金币</v>
      </c>
      <c r="AT548" s="115">
        <f t="shared" si="71"/>
        <v>291</v>
      </c>
      <c r="AU548" s="94">
        <f>IF(AR548&gt;0,SUMIFS(AT$13:AT548,AQ$13:AQ548,"="&amp;AQ548),"[x]")</f>
        <v>11396</v>
      </c>
    </row>
    <row r="549" spans="40:47" ht="16.5" x14ac:dyDescent="0.2">
      <c r="AN549" s="93">
        <v>537</v>
      </c>
      <c r="AO549" s="93">
        <f t="shared" si="66"/>
        <v>1</v>
      </c>
      <c r="AP549" s="93">
        <f t="shared" si="67"/>
        <v>4</v>
      </c>
      <c r="AQ549" s="88">
        <f t="shared" si="68"/>
        <v>4</v>
      </c>
      <c r="AR549" s="93">
        <f t="shared" si="69"/>
        <v>83</v>
      </c>
      <c r="AS549" s="93" t="str">
        <f t="shared" si="70"/>
        <v>金币</v>
      </c>
      <c r="AT549" s="115">
        <f t="shared" si="71"/>
        <v>312</v>
      </c>
      <c r="AU549" s="94">
        <f>IF(AR549&gt;0,SUMIFS(AT$13:AT549,AQ$13:AQ549,"="&amp;AQ549),"[x]")</f>
        <v>11708</v>
      </c>
    </row>
    <row r="550" spans="40:47" ht="16.5" x14ac:dyDescent="0.2">
      <c r="AN550" s="93">
        <v>538</v>
      </c>
      <c r="AO550" s="93">
        <f t="shared" si="66"/>
        <v>1</v>
      </c>
      <c r="AP550" s="93">
        <f t="shared" si="67"/>
        <v>4</v>
      </c>
      <c r="AQ550" s="88">
        <f t="shared" si="68"/>
        <v>4</v>
      </c>
      <c r="AR550" s="93">
        <f t="shared" si="69"/>
        <v>84</v>
      </c>
      <c r="AS550" s="93" t="str">
        <f t="shared" si="70"/>
        <v>金币</v>
      </c>
      <c r="AT550" s="115">
        <f t="shared" si="71"/>
        <v>333</v>
      </c>
      <c r="AU550" s="94">
        <f>IF(AR550&gt;0,SUMIFS(AT$13:AT550,AQ$13:AQ550,"="&amp;AQ550),"[x]")</f>
        <v>12041</v>
      </c>
    </row>
    <row r="551" spans="40:47" ht="16.5" x14ac:dyDescent="0.2">
      <c r="AN551" s="93">
        <v>539</v>
      </c>
      <c r="AO551" s="93">
        <f t="shared" si="66"/>
        <v>1</v>
      </c>
      <c r="AP551" s="93">
        <f t="shared" si="67"/>
        <v>4</v>
      </c>
      <c r="AQ551" s="88">
        <f t="shared" si="68"/>
        <v>4</v>
      </c>
      <c r="AR551" s="93">
        <f t="shared" si="69"/>
        <v>85</v>
      </c>
      <c r="AS551" s="93" t="str">
        <f t="shared" si="70"/>
        <v>金币</v>
      </c>
      <c r="AT551" s="115">
        <f t="shared" si="71"/>
        <v>354</v>
      </c>
      <c r="AU551" s="94">
        <f>IF(AR551&gt;0,SUMIFS(AT$13:AT551,AQ$13:AQ551,"="&amp;AQ551),"[x]")</f>
        <v>12395</v>
      </c>
    </row>
    <row r="552" spans="40:47" ht="16.5" x14ac:dyDescent="0.2">
      <c r="AN552" s="93">
        <v>540</v>
      </c>
      <c r="AO552" s="93">
        <f t="shared" si="66"/>
        <v>1</v>
      </c>
      <c r="AP552" s="93">
        <f t="shared" si="67"/>
        <v>4</v>
      </c>
      <c r="AQ552" s="88">
        <f t="shared" si="68"/>
        <v>4</v>
      </c>
      <c r="AR552" s="93">
        <f t="shared" si="69"/>
        <v>86</v>
      </c>
      <c r="AS552" s="93" t="str">
        <f t="shared" si="70"/>
        <v>金币</v>
      </c>
      <c r="AT552" s="115">
        <f t="shared" si="71"/>
        <v>375</v>
      </c>
      <c r="AU552" s="94">
        <f>IF(AR552&gt;0,SUMIFS(AT$13:AT552,AQ$13:AQ552,"="&amp;AQ552),"[x]")</f>
        <v>12770</v>
      </c>
    </row>
    <row r="553" spans="40:47" ht="16.5" x14ac:dyDescent="0.2">
      <c r="AN553" s="93">
        <v>541</v>
      </c>
      <c r="AO553" s="93">
        <f t="shared" si="66"/>
        <v>1</v>
      </c>
      <c r="AP553" s="93">
        <f t="shared" si="67"/>
        <v>4</v>
      </c>
      <c r="AQ553" s="88">
        <f t="shared" si="68"/>
        <v>4</v>
      </c>
      <c r="AR553" s="93">
        <f t="shared" si="69"/>
        <v>87</v>
      </c>
      <c r="AS553" s="93" t="str">
        <f t="shared" si="70"/>
        <v>金币</v>
      </c>
      <c r="AT553" s="115">
        <f t="shared" si="71"/>
        <v>396</v>
      </c>
      <c r="AU553" s="94">
        <f>IF(AR553&gt;0,SUMIFS(AT$13:AT553,AQ$13:AQ553,"="&amp;AQ553),"[x]")</f>
        <v>13166</v>
      </c>
    </row>
    <row r="554" spans="40:47" ht="16.5" x14ac:dyDescent="0.2">
      <c r="AN554" s="93">
        <v>542</v>
      </c>
      <c r="AO554" s="93">
        <f t="shared" si="66"/>
        <v>1</v>
      </c>
      <c r="AP554" s="93">
        <f t="shared" si="67"/>
        <v>4</v>
      </c>
      <c r="AQ554" s="88">
        <f t="shared" si="68"/>
        <v>4</v>
      </c>
      <c r="AR554" s="93">
        <f t="shared" si="69"/>
        <v>88</v>
      </c>
      <c r="AS554" s="93" t="str">
        <f t="shared" si="70"/>
        <v>金币</v>
      </c>
      <c r="AT554" s="115">
        <f t="shared" si="71"/>
        <v>417</v>
      </c>
      <c r="AU554" s="94">
        <f>IF(AR554&gt;0,SUMIFS(AT$13:AT554,AQ$13:AQ554,"="&amp;AQ554),"[x]")</f>
        <v>13583</v>
      </c>
    </row>
    <row r="555" spans="40:47" ht="16.5" x14ac:dyDescent="0.2">
      <c r="AN555" s="93">
        <v>543</v>
      </c>
      <c r="AO555" s="93">
        <f t="shared" si="66"/>
        <v>1</v>
      </c>
      <c r="AP555" s="93">
        <f t="shared" si="67"/>
        <v>4</v>
      </c>
      <c r="AQ555" s="88">
        <f t="shared" si="68"/>
        <v>4</v>
      </c>
      <c r="AR555" s="93">
        <f t="shared" si="69"/>
        <v>89</v>
      </c>
      <c r="AS555" s="93" t="str">
        <f t="shared" si="70"/>
        <v>金币</v>
      </c>
      <c r="AT555" s="115">
        <f t="shared" si="71"/>
        <v>437</v>
      </c>
      <c r="AU555" s="94">
        <f>IF(AR555&gt;0,SUMIFS(AT$13:AT555,AQ$13:AQ555,"="&amp;AQ555),"[x]")</f>
        <v>14020</v>
      </c>
    </row>
    <row r="556" spans="40:47" ht="16.5" x14ac:dyDescent="0.2">
      <c r="AN556" s="93">
        <v>544</v>
      </c>
      <c r="AO556" s="93">
        <f t="shared" si="66"/>
        <v>1</v>
      </c>
      <c r="AP556" s="93">
        <f t="shared" si="67"/>
        <v>4</v>
      </c>
      <c r="AQ556" s="88">
        <f t="shared" si="68"/>
        <v>4</v>
      </c>
      <c r="AR556" s="93">
        <f t="shared" si="69"/>
        <v>90</v>
      </c>
      <c r="AS556" s="93" t="str">
        <f t="shared" si="70"/>
        <v>金币</v>
      </c>
      <c r="AT556" s="115">
        <f t="shared" si="71"/>
        <v>458</v>
      </c>
      <c r="AU556" s="94">
        <f>IF(AR556&gt;0,SUMIFS(AT$13:AT556,AQ$13:AQ556,"="&amp;AQ556),"[x]")</f>
        <v>14478</v>
      </c>
    </row>
    <row r="557" spans="40:47" ht="16.5" x14ac:dyDescent="0.2">
      <c r="AN557" s="93">
        <v>545</v>
      </c>
      <c r="AO557" s="93">
        <f t="shared" si="66"/>
        <v>1</v>
      </c>
      <c r="AP557" s="93">
        <f t="shared" si="67"/>
        <v>4</v>
      </c>
      <c r="AQ557" s="88">
        <f t="shared" si="68"/>
        <v>4</v>
      </c>
      <c r="AR557" s="93">
        <f t="shared" si="69"/>
        <v>91</v>
      </c>
      <c r="AS557" s="93" t="str">
        <f t="shared" si="70"/>
        <v>金币</v>
      </c>
      <c r="AT557" s="115">
        <f t="shared" si="71"/>
        <v>479</v>
      </c>
      <c r="AU557" s="94">
        <f>IF(AR557&gt;0,SUMIFS(AT$13:AT557,AQ$13:AQ557,"="&amp;AQ557),"[x]")</f>
        <v>14957</v>
      </c>
    </row>
    <row r="558" spans="40:47" ht="16.5" x14ac:dyDescent="0.2">
      <c r="AN558" s="93">
        <v>546</v>
      </c>
      <c r="AO558" s="93">
        <f t="shared" si="66"/>
        <v>1</v>
      </c>
      <c r="AP558" s="93">
        <f t="shared" si="67"/>
        <v>4</v>
      </c>
      <c r="AQ558" s="88">
        <f t="shared" si="68"/>
        <v>4</v>
      </c>
      <c r="AR558" s="93">
        <f t="shared" si="69"/>
        <v>92</v>
      </c>
      <c r="AS558" s="93" t="str">
        <f t="shared" si="70"/>
        <v>金币</v>
      </c>
      <c r="AT558" s="115">
        <f t="shared" si="71"/>
        <v>500</v>
      </c>
      <c r="AU558" s="94">
        <f>IF(AR558&gt;0,SUMIFS(AT$13:AT558,AQ$13:AQ558,"="&amp;AQ558),"[x]")</f>
        <v>15457</v>
      </c>
    </row>
    <row r="559" spans="40:47" ht="16.5" x14ac:dyDescent="0.2">
      <c r="AN559" s="93">
        <v>547</v>
      </c>
      <c r="AO559" s="93">
        <f t="shared" si="66"/>
        <v>1</v>
      </c>
      <c r="AP559" s="93">
        <f t="shared" si="67"/>
        <v>4</v>
      </c>
      <c r="AQ559" s="88">
        <f t="shared" si="68"/>
        <v>4</v>
      </c>
      <c r="AR559" s="93">
        <f t="shared" si="69"/>
        <v>93</v>
      </c>
      <c r="AS559" s="93" t="str">
        <f t="shared" si="70"/>
        <v>金币</v>
      </c>
      <c r="AT559" s="115">
        <f t="shared" si="71"/>
        <v>521</v>
      </c>
      <c r="AU559" s="94">
        <f>IF(AR559&gt;0,SUMIFS(AT$13:AT559,AQ$13:AQ559,"="&amp;AQ559),"[x]")</f>
        <v>15978</v>
      </c>
    </row>
    <row r="560" spans="40:47" ht="16.5" x14ac:dyDescent="0.2">
      <c r="AN560" s="93">
        <v>548</v>
      </c>
      <c r="AO560" s="93">
        <f t="shared" si="66"/>
        <v>1</v>
      </c>
      <c r="AP560" s="93">
        <f t="shared" si="67"/>
        <v>4</v>
      </c>
      <c r="AQ560" s="88">
        <f t="shared" si="68"/>
        <v>4</v>
      </c>
      <c r="AR560" s="93">
        <f t="shared" si="69"/>
        <v>94</v>
      </c>
      <c r="AS560" s="93" t="str">
        <f t="shared" si="70"/>
        <v>金币</v>
      </c>
      <c r="AT560" s="115">
        <f t="shared" si="71"/>
        <v>542</v>
      </c>
      <c r="AU560" s="94">
        <f>IF(AR560&gt;0,SUMIFS(AT$13:AT560,AQ$13:AQ560,"="&amp;AQ560),"[x]")</f>
        <v>16520</v>
      </c>
    </row>
    <row r="561" spans="40:47" ht="16.5" x14ac:dyDescent="0.2">
      <c r="AN561" s="93">
        <v>549</v>
      </c>
      <c r="AO561" s="93">
        <f t="shared" si="66"/>
        <v>1</v>
      </c>
      <c r="AP561" s="93">
        <f t="shared" si="67"/>
        <v>4</v>
      </c>
      <c r="AQ561" s="88">
        <f t="shared" si="68"/>
        <v>4</v>
      </c>
      <c r="AR561" s="93">
        <f t="shared" si="69"/>
        <v>95</v>
      </c>
      <c r="AS561" s="93" t="str">
        <f t="shared" si="70"/>
        <v>金币</v>
      </c>
      <c r="AT561" s="115">
        <f t="shared" si="71"/>
        <v>563</v>
      </c>
      <c r="AU561" s="94">
        <f>IF(AR561&gt;0,SUMIFS(AT$13:AT561,AQ$13:AQ561,"="&amp;AQ561),"[x]")</f>
        <v>17083</v>
      </c>
    </row>
    <row r="562" spans="40:47" ht="16.5" x14ac:dyDescent="0.2">
      <c r="AN562" s="93">
        <v>550</v>
      </c>
      <c r="AO562" s="93">
        <f t="shared" si="66"/>
        <v>1</v>
      </c>
      <c r="AP562" s="93">
        <f t="shared" si="67"/>
        <v>4</v>
      </c>
      <c r="AQ562" s="88">
        <f t="shared" si="68"/>
        <v>4</v>
      </c>
      <c r="AR562" s="93">
        <f t="shared" si="69"/>
        <v>96</v>
      </c>
      <c r="AS562" s="93" t="str">
        <f t="shared" si="70"/>
        <v>金币</v>
      </c>
      <c r="AT562" s="115">
        <f t="shared" si="71"/>
        <v>583</v>
      </c>
      <c r="AU562" s="94">
        <f>IF(AR562&gt;0,SUMIFS(AT$13:AT562,AQ$13:AQ562,"="&amp;AQ562),"[x]")</f>
        <v>17666</v>
      </c>
    </row>
    <row r="563" spans="40:47" ht="16.5" x14ac:dyDescent="0.2">
      <c r="AN563" s="93">
        <v>551</v>
      </c>
      <c r="AO563" s="93">
        <f t="shared" si="66"/>
        <v>1</v>
      </c>
      <c r="AP563" s="93">
        <f t="shared" si="67"/>
        <v>4</v>
      </c>
      <c r="AQ563" s="88">
        <f t="shared" si="68"/>
        <v>4</v>
      </c>
      <c r="AR563" s="93">
        <f t="shared" si="69"/>
        <v>97</v>
      </c>
      <c r="AS563" s="93" t="str">
        <f t="shared" si="70"/>
        <v>金币</v>
      </c>
      <c r="AT563" s="115">
        <f t="shared" si="71"/>
        <v>604</v>
      </c>
      <c r="AU563" s="94">
        <f>IF(AR563&gt;0,SUMIFS(AT$13:AT563,AQ$13:AQ563,"="&amp;AQ563),"[x]")</f>
        <v>18270</v>
      </c>
    </row>
    <row r="564" spans="40:47" ht="16.5" x14ac:dyDescent="0.2">
      <c r="AN564" s="93">
        <v>552</v>
      </c>
      <c r="AO564" s="93">
        <f t="shared" si="66"/>
        <v>1</v>
      </c>
      <c r="AP564" s="93">
        <f t="shared" si="67"/>
        <v>4</v>
      </c>
      <c r="AQ564" s="88">
        <f t="shared" si="68"/>
        <v>4</v>
      </c>
      <c r="AR564" s="93">
        <f t="shared" si="69"/>
        <v>98</v>
      </c>
      <c r="AS564" s="93" t="str">
        <f t="shared" si="70"/>
        <v>金币</v>
      </c>
      <c r="AT564" s="115">
        <f t="shared" si="71"/>
        <v>625</v>
      </c>
      <c r="AU564" s="94">
        <f>IF(AR564&gt;0,SUMIFS(AT$13:AT564,AQ$13:AQ564,"="&amp;AQ564),"[x]")</f>
        <v>18895</v>
      </c>
    </row>
    <row r="565" spans="40:47" ht="16.5" x14ac:dyDescent="0.2">
      <c r="AN565" s="93">
        <v>553</v>
      </c>
      <c r="AO565" s="93">
        <f t="shared" si="66"/>
        <v>1</v>
      </c>
      <c r="AP565" s="93">
        <f t="shared" si="67"/>
        <v>4</v>
      </c>
      <c r="AQ565" s="88">
        <f t="shared" si="68"/>
        <v>4</v>
      </c>
      <c r="AR565" s="93">
        <f t="shared" si="69"/>
        <v>99</v>
      </c>
      <c r="AS565" s="93" t="str">
        <f t="shared" si="70"/>
        <v>金币</v>
      </c>
      <c r="AT565" s="115">
        <f t="shared" si="71"/>
        <v>646</v>
      </c>
      <c r="AU565" s="94">
        <f>IF(AR565&gt;0,SUMIFS(AT$13:AT565,AQ$13:AQ565,"="&amp;AQ565),"[x]")</f>
        <v>19541</v>
      </c>
    </row>
    <row r="566" spans="40:47" ht="16.5" x14ac:dyDescent="0.2">
      <c r="AN566" s="93">
        <v>554</v>
      </c>
      <c r="AO566" s="93">
        <f t="shared" si="66"/>
        <v>1</v>
      </c>
      <c r="AP566" s="93">
        <f t="shared" si="67"/>
        <v>4</v>
      </c>
      <c r="AQ566" s="88">
        <f t="shared" si="68"/>
        <v>4</v>
      </c>
      <c r="AR566" s="93">
        <f t="shared" si="69"/>
        <v>100</v>
      </c>
      <c r="AS566" s="93" t="str">
        <f t="shared" si="70"/>
        <v>金币</v>
      </c>
      <c r="AT566" s="115">
        <f t="shared" si="71"/>
        <v>667</v>
      </c>
      <c r="AU566" s="94">
        <f>IF(AR566&gt;0,SUMIFS(AT$13:AT566,AQ$13:AQ566,"="&amp;AQ566),"[x]")</f>
        <v>20208</v>
      </c>
    </row>
    <row r="567" spans="40:47" ht="16.5" x14ac:dyDescent="0.2">
      <c r="AN567" s="93">
        <v>555</v>
      </c>
      <c r="AO567" s="93">
        <f t="shared" si="66"/>
        <v>1</v>
      </c>
      <c r="AP567" s="93">
        <f t="shared" si="67"/>
        <v>4</v>
      </c>
      <c r="AQ567" s="88">
        <f t="shared" si="68"/>
        <v>4</v>
      </c>
      <c r="AR567" s="93">
        <f t="shared" si="69"/>
        <v>101</v>
      </c>
      <c r="AS567" s="93" t="str">
        <f t="shared" si="70"/>
        <v>金币</v>
      </c>
      <c r="AT567" s="115">
        <f t="shared" si="71"/>
        <v>378</v>
      </c>
      <c r="AU567" s="94">
        <f>IF(AR567&gt;0,SUMIFS(AT$13:AT567,AQ$13:AQ567,"="&amp;AQ567),"[x]")</f>
        <v>20586</v>
      </c>
    </row>
    <row r="568" spans="40:47" ht="16.5" x14ac:dyDescent="0.2">
      <c r="AN568" s="93">
        <v>556</v>
      </c>
      <c r="AO568" s="93">
        <f t="shared" si="66"/>
        <v>1</v>
      </c>
      <c r="AP568" s="93">
        <f t="shared" si="67"/>
        <v>4</v>
      </c>
      <c r="AQ568" s="88">
        <f t="shared" si="68"/>
        <v>4</v>
      </c>
      <c r="AR568" s="93">
        <f t="shared" si="69"/>
        <v>102</v>
      </c>
      <c r="AS568" s="93" t="str">
        <f t="shared" si="70"/>
        <v>金币</v>
      </c>
      <c r="AT568" s="115">
        <f t="shared" si="71"/>
        <v>407</v>
      </c>
      <c r="AU568" s="94">
        <f>IF(AR568&gt;0,SUMIFS(AT$13:AT568,AQ$13:AQ568,"="&amp;AQ568),"[x]")</f>
        <v>20993</v>
      </c>
    </row>
    <row r="569" spans="40:47" ht="16.5" x14ac:dyDescent="0.2">
      <c r="AN569" s="93">
        <v>557</v>
      </c>
      <c r="AO569" s="93">
        <f t="shared" si="66"/>
        <v>1</v>
      </c>
      <c r="AP569" s="93">
        <f t="shared" si="67"/>
        <v>4</v>
      </c>
      <c r="AQ569" s="88">
        <f t="shared" si="68"/>
        <v>4</v>
      </c>
      <c r="AR569" s="93">
        <f t="shared" si="69"/>
        <v>103</v>
      </c>
      <c r="AS569" s="93" t="str">
        <f t="shared" si="70"/>
        <v>金币</v>
      </c>
      <c r="AT569" s="115">
        <f t="shared" si="71"/>
        <v>436</v>
      </c>
      <c r="AU569" s="94">
        <f>IF(AR569&gt;0,SUMIFS(AT$13:AT569,AQ$13:AQ569,"="&amp;AQ569),"[x]")</f>
        <v>21429</v>
      </c>
    </row>
    <row r="570" spans="40:47" ht="16.5" x14ac:dyDescent="0.2">
      <c r="AN570" s="93">
        <v>558</v>
      </c>
      <c r="AO570" s="93">
        <f t="shared" si="66"/>
        <v>1</v>
      </c>
      <c r="AP570" s="93">
        <f t="shared" si="67"/>
        <v>4</v>
      </c>
      <c r="AQ570" s="88">
        <f t="shared" si="68"/>
        <v>4</v>
      </c>
      <c r="AR570" s="93">
        <f t="shared" si="69"/>
        <v>104</v>
      </c>
      <c r="AS570" s="93" t="str">
        <f t="shared" si="70"/>
        <v>金币</v>
      </c>
      <c r="AT570" s="115">
        <f t="shared" si="71"/>
        <v>465</v>
      </c>
      <c r="AU570" s="94">
        <f>IF(AR570&gt;0,SUMIFS(AT$13:AT570,AQ$13:AQ570,"="&amp;AQ570),"[x]")</f>
        <v>21894</v>
      </c>
    </row>
    <row r="571" spans="40:47" ht="16.5" x14ac:dyDescent="0.2">
      <c r="AN571" s="93">
        <v>559</v>
      </c>
      <c r="AO571" s="93">
        <f t="shared" si="66"/>
        <v>1</v>
      </c>
      <c r="AP571" s="93">
        <f t="shared" si="67"/>
        <v>4</v>
      </c>
      <c r="AQ571" s="88">
        <f t="shared" si="68"/>
        <v>4</v>
      </c>
      <c r="AR571" s="93">
        <f t="shared" si="69"/>
        <v>105</v>
      </c>
      <c r="AS571" s="93" t="str">
        <f t="shared" si="70"/>
        <v>金币</v>
      </c>
      <c r="AT571" s="115">
        <f t="shared" si="71"/>
        <v>494</v>
      </c>
      <c r="AU571" s="94">
        <f>IF(AR571&gt;0,SUMIFS(AT$13:AT571,AQ$13:AQ571,"="&amp;AQ571),"[x]")</f>
        <v>22388</v>
      </c>
    </row>
    <row r="572" spans="40:47" ht="16.5" x14ac:dyDescent="0.2">
      <c r="AN572" s="93">
        <v>560</v>
      </c>
      <c r="AO572" s="93">
        <f t="shared" si="66"/>
        <v>1</v>
      </c>
      <c r="AP572" s="93">
        <f t="shared" si="67"/>
        <v>4</v>
      </c>
      <c r="AQ572" s="88">
        <f t="shared" si="68"/>
        <v>4</v>
      </c>
      <c r="AR572" s="93">
        <f t="shared" si="69"/>
        <v>106</v>
      </c>
      <c r="AS572" s="93" t="str">
        <f t="shared" si="70"/>
        <v>金币</v>
      </c>
      <c r="AT572" s="115">
        <f t="shared" si="71"/>
        <v>524</v>
      </c>
      <c r="AU572" s="94">
        <f>IF(AR572&gt;0,SUMIFS(AT$13:AT572,AQ$13:AQ572,"="&amp;AQ572),"[x]")</f>
        <v>22912</v>
      </c>
    </row>
    <row r="573" spans="40:47" ht="16.5" x14ac:dyDescent="0.2">
      <c r="AN573" s="93">
        <v>561</v>
      </c>
      <c r="AO573" s="93">
        <f t="shared" si="66"/>
        <v>1</v>
      </c>
      <c r="AP573" s="93">
        <f t="shared" si="67"/>
        <v>4</v>
      </c>
      <c r="AQ573" s="88">
        <f t="shared" si="68"/>
        <v>4</v>
      </c>
      <c r="AR573" s="93">
        <f t="shared" si="69"/>
        <v>107</v>
      </c>
      <c r="AS573" s="93" t="str">
        <f t="shared" si="70"/>
        <v>金币</v>
      </c>
      <c r="AT573" s="115">
        <f t="shared" si="71"/>
        <v>553</v>
      </c>
      <c r="AU573" s="94">
        <f>IF(AR573&gt;0,SUMIFS(AT$13:AT573,AQ$13:AQ573,"="&amp;AQ573),"[x]")</f>
        <v>23465</v>
      </c>
    </row>
    <row r="574" spans="40:47" ht="16.5" x14ac:dyDescent="0.2">
      <c r="AN574" s="93">
        <v>562</v>
      </c>
      <c r="AO574" s="93">
        <f t="shared" si="66"/>
        <v>1</v>
      </c>
      <c r="AP574" s="93">
        <f t="shared" si="67"/>
        <v>4</v>
      </c>
      <c r="AQ574" s="88">
        <f t="shared" si="68"/>
        <v>4</v>
      </c>
      <c r="AR574" s="93">
        <f t="shared" si="69"/>
        <v>108</v>
      </c>
      <c r="AS574" s="93" t="str">
        <f t="shared" si="70"/>
        <v>金币</v>
      </c>
      <c r="AT574" s="115">
        <f t="shared" si="71"/>
        <v>582</v>
      </c>
      <c r="AU574" s="94">
        <f>IF(AR574&gt;0,SUMIFS(AT$13:AT574,AQ$13:AQ574,"="&amp;AQ574),"[x]")</f>
        <v>24047</v>
      </c>
    </row>
    <row r="575" spans="40:47" ht="16.5" x14ac:dyDescent="0.2">
      <c r="AN575" s="93">
        <v>563</v>
      </c>
      <c r="AO575" s="93">
        <f t="shared" si="66"/>
        <v>1</v>
      </c>
      <c r="AP575" s="93">
        <f t="shared" si="67"/>
        <v>4</v>
      </c>
      <c r="AQ575" s="88">
        <f t="shared" si="68"/>
        <v>4</v>
      </c>
      <c r="AR575" s="93">
        <f t="shared" si="69"/>
        <v>109</v>
      </c>
      <c r="AS575" s="93" t="str">
        <f t="shared" si="70"/>
        <v>金币</v>
      </c>
      <c r="AT575" s="115">
        <f t="shared" si="71"/>
        <v>611</v>
      </c>
      <c r="AU575" s="94">
        <f>IF(AR575&gt;0,SUMIFS(AT$13:AT575,AQ$13:AQ575,"="&amp;AQ575),"[x]")</f>
        <v>24658</v>
      </c>
    </row>
    <row r="576" spans="40:47" ht="16.5" x14ac:dyDescent="0.2">
      <c r="AN576" s="93">
        <v>564</v>
      </c>
      <c r="AO576" s="93">
        <f t="shared" si="66"/>
        <v>1</v>
      </c>
      <c r="AP576" s="93">
        <f t="shared" si="67"/>
        <v>4</v>
      </c>
      <c r="AQ576" s="88">
        <f t="shared" si="68"/>
        <v>4</v>
      </c>
      <c r="AR576" s="93">
        <f t="shared" si="69"/>
        <v>110</v>
      </c>
      <c r="AS576" s="93" t="str">
        <f t="shared" si="70"/>
        <v>金币</v>
      </c>
      <c r="AT576" s="115">
        <f t="shared" si="71"/>
        <v>640</v>
      </c>
      <c r="AU576" s="94">
        <f>IF(AR576&gt;0,SUMIFS(AT$13:AT576,AQ$13:AQ576,"="&amp;AQ576),"[x]")</f>
        <v>25298</v>
      </c>
    </row>
    <row r="577" spans="40:47" ht="16.5" x14ac:dyDescent="0.2">
      <c r="AN577" s="93">
        <v>565</v>
      </c>
      <c r="AO577" s="93">
        <f t="shared" si="66"/>
        <v>1</v>
      </c>
      <c r="AP577" s="93">
        <f t="shared" si="67"/>
        <v>4</v>
      </c>
      <c r="AQ577" s="88">
        <f t="shared" si="68"/>
        <v>4</v>
      </c>
      <c r="AR577" s="93">
        <f t="shared" si="69"/>
        <v>111</v>
      </c>
      <c r="AS577" s="93" t="str">
        <f t="shared" si="70"/>
        <v>金币</v>
      </c>
      <c r="AT577" s="115">
        <f t="shared" si="71"/>
        <v>669</v>
      </c>
      <c r="AU577" s="94">
        <f>IF(AR577&gt;0,SUMIFS(AT$13:AT577,AQ$13:AQ577,"="&amp;AQ577),"[x]")</f>
        <v>25967</v>
      </c>
    </row>
    <row r="578" spans="40:47" ht="16.5" x14ac:dyDescent="0.2">
      <c r="AN578" s="93">
        <v>566</v>
      </c>
      <c r="AO578" s="93">
        <f t="shared" si="66"/>
        <v>1</v>
      </c>
      <c r="AP578" s="93">
        <f t="shared" si="67"/>
        <v>4</v>
      </c>
      <c r="AQ578" s="88">
        <f t="shared" si="68"/>
        <v>4</v>
      </c>
      <c r="AR578" s="93">
        <f t="shared" si="69"/>
        <v>112</v>
      </c>
      <c r="AS578" s="93" t="str">
        <f t="shared" si="70"/>
        <v>金币</v>
      </c>
      <c r="AT578" s="115">
        <f t="shared" si="71"/>
        <v>698</v>
      </c>
      <c r="AU578" s="94">
        <f>IF(AR578&gt;0,SUMIFS(AT$13:AT578,AQ$13:AQ578,"="&amp;AQ578),"[x]")</f>
        <v>26665</v>
      </c>
    </row>
    <row r="579" spans="40:47" ht="16.5" x14ac:dyDescent="0.2">
      <c r="AN579" s="93">
        <v>567</v>
      </c>
      <c r="AO579" s="93">
        <f t="shared" si="66"/>
        <v>1</v>
      </c>
      <c r="AP579" s="93">
        <f t="shared" si="67"/>
        <v>4</v>
      </c>
      <c r="AQ579" s="88">
        <f t="shared" si="68"/>
        <v>4</v>
      </c>
      <c r="AR579" s="93">
        <f t="shared" si="69"/>
        <v>113</v>
      </c>
      <c r="AS579" s="93" t="str">
        <f t="shared" si="70"/>
        <v>金币</v>
      </c>
      <c r="AT579" s="115">
        <f t="shared" si="71"/>
        <v>727</v>
      </c>
      <c r="AU579" s="94">
        <f>IF(AR579&gt;0,SUMIFS(AT$13:AT579,AQ$13:AQ579,"="&amp;AQ579),"[x]")</f>
        <v>27392</v>
      </c>
    </row>
    <row r="580" spans="40:47" ht="16.5" x14ac:dyDescent="0.2">
      <c r="AN580" s="93">
        <v>568</v>
      </c>
      <c r="AO580" s="93">
        <f t="shared" si="66"/>
        <v>1</v>
      </c>
      <c r="AP580" s="93">
        <f t="shared" si="67"/>
        <v>4</v>
      </c>
      <c r="AQ580" s="88">
        <f t="shared" si="68"/>
        <v>4</v>
      </c>
      <c r="AR580" s="93">
        <f t="shared" si="69"/>
        <v>114</v>
      </c>
      <c r="AS580" s="93" t="str">
        <f t="shared" si="70"/>
        <v>金币</v>
      </c>
      <c r="AT580" s="115">
        <f t="shared" si="71"/>
        <v>756</v>
      </c>
      <c r="AU580" s="94">
        <f>IF(AR580&gt;0,SUMIFS(AT$13:AT580,AQ$13:AQ580,"="&amp;AQ580),"[x]")</f>
        <v>28148</v>
      </c>
    </row>
    <row r="581" spans="40:47" ht="16.5" x14ac:dyDescent="0.2">
      <c r="AN581" s="93">
        <v>569</v>
      </c>
      <c r="AO581" s="93">
        <f t="shared" si="66"/>
        <v>1</v>
      </c>
      <c r="AP581" s="93">
        <f t="shared" si="67"/>
        <v>4</v>
      </c>
      <c r="AQ581" s="88">
        <f t="shared" si="68"/>
        <v>4</v>
      </c>
      <c r="AR581" s="93">
        <f t="shared" si="69"/>
        <v>115</v>
      </c>
      <c r="AS581" s="93" t="str">
        <f t="shared" si="70"/>
        <v>金币</v>
      </c>
      <c r="AT581" s="115">
        <f t="shared" si="71"/>
        <v>786</v>
      </c>
      <c r="AU581" s="94">
        <f>IF(AR581&gt;0,SUMIFS(AT$13:AT581,AQ$13:AQ581,"="&amp;AQ581),"[x]")</f>
        <v>28934</v>
      </c>
    </row>
    <row r="582" spans="40:47" ht="16.5" x14ac:dyDescent="0.2">
      <c r="AN582" s="93">
        <v>570</v>
      </c>
      <c r="AO582" s="93">
        <f t="shared" si="66"/>
        <v>1</v>
      </c>
      <c r="AP582" s="93">
        <f t="shared" si="67"/>
        <v>4</v>
      </c>
      <c r="AQ582" s="88">
        <f t="shared" si="68"/>
        <v>4</v>
      </c>
      <c r="AR582" s="93">
        <f t="shared" si="69"/>
        <v>116</v>
      </c>
      <c r="AS582" s="93" t="str">
        <f t="shared" si="70"/>
        <v>金币</v>
      </c>
      <c r="AT582" s="115">
        <f t="shared" si="71"/>
        <v>815</v>
      </c>
      <c r="AU582" s="94">
        <f>IF(AR582&gt;0,SUMIFS(AT$13:AT582,AQ$13:AQ582,"="&amp;AQ582),"[x]")</f>
        <v>29749</v>
      </c>
    </row>
    <row r="583" spans="40:47" ht="16.5" x14ac:dyDescent="0.2">
      <c r="AN583" s="93">
        <v>571</v>
      </c>
      <c r="AO583" s="93">
        <f t="shared" si="66"/>
        <v>1</v>
      </c>
      <c r="AP583" s="93">
        <f t="shared" si="67"/>
        <v>4</v>
      </c>
      <c r="AQ583" s="88">
        <f t="shared" si="68"/>
        <v>4</v>
      </c>
      <c r="AR583" s="93">
        <f t="shared" si="69"/>
        <v>117</v>
      </c>
      <c r="AS583" s="93" t="str">
        <f t="shared" si="70"/>
        <v>金币</v>
      </c>
      <c r="AT583" s="115">
        <f t="shared" si="71"/>
        <v>844</v>
      </c>
      <c r="AU583" s="94">
        <f>IF(AR583&gt;0,SUMIFS(AT$13:AT583,AQ$13:AQ583,"="&amp;AQ583),"[x]")</f>
        <v>30593</v>
      </c>
    </row>
    <row r="584" spans="40:47" ht="16.5" x14ac:dyDescent="0.2">
      <c r="AN584" s="93">
        <v>572</v>
      </c>
      <c r="AO584" s="93">
        <f t="shared" si="66"/>
        <v>1</v>
      </c>
      <c r="AP584" s="93">
        <f t="shared" si="67"/>
        <v>4</v>
      </c>
      <c r="AQ584" s="88">
        <f t="shared" si="68"/>
        <v>4</v>
      </c>
      <c r="AR584" s="93">
        <f t="shared" si="69"/>
        <v>118</v>
      </c>
      <c r="AS584" s="93" t="str">
        <f t="shared" si="70"/>
        <v>金币</v>
      </c>
      <c r="AT584" s="115">
        <f t="shared" si="71"/>
        <v>873</v>
      </c>
      <c r="AU584" s="94">
        <f>IF(AR584&gt;0,SUMIFS(AT$13:AT584,AQ$13:AQ584,"="&amp;AQ584),"[x]")</f>
        <v>31466</v>
      </c>
    </row>
    <row r="585" spans="40:47" ht="16.5" x14ac:dyDescent="0.2">
      <c r="AN585" s="93">
        <v>573</v>
      </c>
      <c r="AO585" s="93">
        <f t="shared" si="66"/>
        <v>1</v>
      </c>
      <c r="AP585" s="93">
        <f t="shared" si="67"/>
        <v>4</v>
      </c>
      <c r="AQ585" s="88">
        <f t="shared" si="68"/>
        <v>4</v>
      </c>
      <c r="AR585" s="93">
        <f t="shared" si="69"/>
        <v>119</v>
      </c>
      <c r="AS585" s="93" t="str">
        <f t="shared" si="70"/>
        <v>金币</v>
      </c>
      <c r="AT585" s="115">
        <f t="shared" si="71"/>
        <v>902</v>
      </c>
      <c r="AU585" s="94">
        <f>IF(AR585&gt;0,SUMIFS(AT$13:AT585,AQ$13:AQ585,"="&amp;AQ585),"[x]")</f>
        <v>32368</v>
      </c>
    </row>
    <row r="586" spans="40:47" ht="16.5" x14ac:dyDescent="0.2">
      <c r="AN586" s="93">
        <v>574</v>
      </c>
      <c r="AO586" s="93">
        <f t="shared" si="66"/>
        <v>1</v>
      </c>
      <c r="AP586" s="93">
        <f t="shared" si="67"/>
        <v>4</v>
      </c>
      <c r="AQ586" s="88">
        <f t="shared" si="68"/>
        <v>4</v>
      </c>
      <c r="AR586" s="93">
        <f t="shared" si="69"/>
        <v>120</v>
      </c>
      <c r="AS586" s="93" t="str">
        <f t="shared" si="70"/>
        <v>金币</v>
      </c>
      <c r="AT586" s="115">
        <f t="shared" si="71"/>
        <v>931</v>
      </c>
      <c r="AU586" s="94">
        <f>IF(AR586&gt;0,SUMIFS(AT$13:AT586,AQ$13:AQ586,"="&amp;AQ586),"[x]")</f>
        <v>33299</v>
      </c>
    </row>
    <row r="587" spans="40:47" ht="16.5" x14ac:dyDescent="0.2">
      <c r="AN587" s="93">
        <v>575</v>
      </c>
      <c r="AO587" s="93">
        <f t="shared" si="66"/>
        <v>1</v>
      </c>
      <c r="AP587" s="93">
        <f t="shared" si="67"/>
        <v>4</v>
      </c>
      <c r="AQ587" s="88">
        <f t="shared" si="68"/>
        <v>4</v>
      </c>
      <c r="AR587" s="93">
        <f t="shared" si="69"/>
        <v>121</v>
      </c>
      <c r="AS587" s="93" t="str">
        <f t="shared" si="70"/>
        <v>金币</v>
      </c>
      <c r="AT587" s="115">
        <f t="shared" si="71"/>
        <v>393</v>
      </c>
      <c r="AU587" s="94">
        <f>IF(AR587&gt;0,SUMIFS(AT$13:AT587,AQ$13:AQ587,"="&amp;AQ587),"[x]")</f>
        <v>33692</v>
      </c>
    </row>
    <row r="588" spans="40:47" ht="16.5" x14ac:dyDescent="0.2">
      <c r="AN588" s="93">
        <v>576</v>
      </c>
      <c r="AO588" s="93">
        <f t="shared" si="66"/>
        <v>1</v>
      </c>
      <c r="AP588" s="93">
        <f t="shared" si="67"/>
        <v>4</v>
      </c>
      <c r="AQ588" s="88">
        <f t="shared" si="68"/>
        <v>4</v>
      </c>
      <c r="AR588" s="93">
        <f t="shared" si="69"/>
        <v>122</v>
      </c>
      <c r="AS588" s="93" t="str">
        <f t="shared" si="70"/>
        <v>金币</v>
      </c>
      <c r="AT588" s="115">
        <f t="shared" si="71"/>
        <v>414</v>
      </c>
      <c r="AU588" s="94">
        <f>IF(AR588&gt;0,SUMIFS(AT$13:AT588,AQ$13:AQ588,"="&amp;AQ588),"[x]")</f>
        <v>34106</v>
      </c>
    </row>
    <row r="589" spans="40:47" ht="16.5" x14ac:dyDescent="0.2">
      <c r="AN589" s="93">
        <v>577</v>
      </c>
      <c r="AO589" s="93">
        <f t="shared" si="66"/>
        <v>1</v>
      </c>
      <c r="AP589" s="93">
        <f t="shared" si="67"/>
        <v>4</v>
      </c>
      <c r="AQ589" s="88">
        <f t="shared" si="68"/>
        <v>4</v>
      </c>
      <c r="AR589" s="93">
        <f t="shared" si="69"/>
        <v>123</v>
      </c>
      <c r="AS589" s="93" t="str">
        <f t="shared" si="70"/>
        <v>金币</v>
      </c>
      <c r="AT589" s="115">
        <f t="shared" si="71"/>
        <v>434</v>
      </c>
      <c r="AU589" s="94">
        <f>IF(AR589&gt;0,SUMIFS(AT$13:AT589,AQ$13:AQ589,"="&amp;AQ589),"[x]")</f>
        <v>34540</v>
      </c>
    </row>
    <row r="590" spans="40:47" ht="16.5" x14ac:dyDescent="0.2">
      <c r="AN590" s="93">
        <v>578</v>
      </c>
      <c r="AO590" s="93">
        <f t="shared" ref="AO590:AO653" si="72">INT((AN590-1)/604)+1</f>
        <v>1</v>
      </c>
      <c r="AP590" s="93">
        <f t="shared" ref="AP590:AP653" si="73">INT(MOD(INT((AN590-1)/151),4))+1</f>
        <v>4</v>
      </c>
      <c r="AQ590" s="88">
        <f t="shared" ref="AQ590:AQ653" si="74">(AO590-1)*4+AP590</f>
        <v>4</v>
      </c>
      <c r="AR590" s="93">
        <f t="shared" ref="AR590:AR653" si="75">MOD(AN590-1,151)</f>
        <v>124</v>
      </c>
      <c r="AS590" s="93" t="str">
        <f t="shared" ref="AS590:AS653" si="76">IF(AR590&gt;0,"金币","[x]")</f>
        <v>金币</v>
      </c>
      <c r="AT590" s="115">
        <f t="shared" si="71"/>
        <v>455</v>
      </c>
      <c r="AU590" s="94">
        <f>IF(AR590&gt;0,SUMIFS(AT$13:AT590,AQ$13:AQ590,"="&amp;AQ590),"[x]")</f>
        <v>34995</v>
      </c>
    </row>
    <row r="591" spans="40:47" ht="16.5" x14ac:dyDescent="0.2">
      <c r="AN591" s="93">
        <v>579</v>
      </c>
      <c r="AO591" s="93">
        <f t="shared" si="72"/>
        <v>1</v>
      </c>
      <c r="AP591" s="93">
        <f t="shared" si="73"/>
        <v>4</v>
      </c>
      <c r="AQ591" s="88">
        <f t="shared" si="74"/>
        <v>4</v>
      </c>
      <c r="AR591" s="93">
        <f t="shared" si="75"/>
        <v>125</v>
      </c>
      <c r="AS591" s="93" t="str">
        <f t="shared" si="76"/>
        <v>金币</v>
      </c>
      <c r="AT591" s="115">
        <f t="shared" ref="AT591:AT654" si="77">IF(AR591&gt;0,INT(INDEX($AL$13:$AL$162,AR591)/48*INDEX($AL$4:$AL$9,AO591)*INDEX($AO$4:$AO$7,AP591)),"[x]")</f>
        <v>476</v>
      </c>
      <c r="AU591" s="94">
        <f>IF(AR591&gt;0,SUMIFS(AT$13:AT591,AQ$13:AQ591,"="&amp;AQ591),"[x]")</f>
        <v>35471</v>
      </c>
    </row>
    <row r="592" spans="40:47" ht="16.5" x14ac:dyDescent="0.2">
      <c r="AN592" s="93">
        <v>580</v>
      </c>
      <c r="AO592" s="93">
        <f t="shared" si="72"/>
        <v>1</v>
      </c>
      <c r="AP592" s="93">
        <f t="shared" si="73"/>
        <v>4</v>
      </c>
      <c r="AQ592" s="88">
        <f t="shared" si="74"/>
        <v>4</v>
      </c>
      <c r="AR592" s="93">
        <f t="shared" si="75"/>
        <v>126</v>
      </c>
      <c r="AS592" s="93" t="str">
        <f t="shared" si="76"/>
        <v>金币</v>
      </c>
      <c r="AT592" s="115">
        <f t="shared" si="77"/>
        <v>497</v>
      </c>
      <c r="AU592" s="94">
        <f>IF(AR592&gt;0,SUMIFS(AT$13:AT592,AQ$13:AQ592,"="&amp;AQ592),"[x]")</f>
        <v>35968</v>
      </c>
    </row>
    <row r="593" spans="40:47" ht="16.5" x14ac:dyDescent="0.2">
      <c r="AN593" s="93">
        <v>581</v>
      </c>
      <c r="AO593" s="93">
        <f t="shared" si="72"/>
        <v>1</v>
      </c>
      <c r="AP593" s="93">
        <f t="shared" si="73"/>
        <v>4</v>
      </c>
      <c r="AQ593" s="88">
        <f t="shared" si="74"/>
        <v>4</v>
      </c>
      <c r="AR593" s="93">
        <f t="shared" si="75"/>
        <v>127</v>
      </c>
      <c r="AS593" s="93" t="str">
        <f t="shared" si="76"/>
        <v>金币</v>
      </c>
      <c r="AT593" s="115">
        <f t="shared" si="77"/>
        <v>517</v>
      </c>
      <c r="AU593" s="94">
        <f>IF(AR593&gt;0,SUMIFS(AT$13:AT593,AQ$13:AQ593,"="&amp;AQ593),"[x]")</f>
        <v>36485</v>
      </c>
    </row>
    <row r="594" spans="40:47" ht="16.5" x14ac:dyDescent="0.2">
      <c r="AN594" s="93">
        <v>582</v>
      </c>
      <c r="AO594" s="93">
        <f t="shared" si="72"/>
        <v>1</v>
      </c>
      <c r="AP594" s="93">
        <f t="shared" si="73"/>
        <v>4</v>
      </c>
      <c r="AQ594" s="88">
        <f t="shared" si="74"/>
        <v>4</v>
      </c>
      <c r="AR594" s="93">
        <f t="shared" si="75"/>
        <v>128</v>
      </c>
      <c r="AS594" s="93" t="str">
        <f t="shared" si="76"/>
        <v>金币</v>
      </c>
      <c r="AT594" s="115">
        <f t="shared" si="77"/>
        <v>538</v>
      </c>
      <c r="AU594" s="94">
        <f>IF(AR594&gt;0,SUMIFS(AT$13:AT594,AQ$13:AQ594,"="&amp;AQ594),"[x]")</f>
        <v>37023</v>
      </c>
    </row>
    <row r="595" spans="40:47" ht="16.5" x14ac:dyDescent="0.2">
      <c r="AN595" s="93">
        <v>583</v>
      </c>
      <c r="AO595" s="93">
        <f t="shared" si="72"/>
        <v>1</v>
      </c>
      <c r="AP595" s="93">
        <f t="shared" si="73"/>
        <v>4</v>
      </c>
      <c r="AQ595" s="88">
        <f t="shared" si="74"/>
        <v>4</v>
      </c>
      <c r="AR595" s="93">
        <f t="shared" si="75"/>
        <v>129</v>
      </c>
      <c r="AS595" s="93" t="str">
        <f t="shared" si="76"/>
        <v>金币</v>
      </c>
      <c r="AT595" s="115">
        <f t="shared" si="77"/>
        <v>559</v>
      </c>
      <c r="AU595" s="94">
        <f>IF(AR595&gt;0,SUMIFS(AT$13:AT595,AQ$13:AQ595,"="&amp;AQ595),"[x]")</f>
        <v>37582</v>
      </c>
    </row>
    <row r="596" spans="40:47" ht="16.5" x14ac:dyDescent="0.2">
      <c r="AN596" s="93">
        <v>584</v>
      </c>
      <c r="AO596" s="93">
        <f t="shared" si="72"/>
        <v>1</v>
      </c>
      <c r="AP596" s="93">
        <f t="shared" si="73"/>
        <v>4</v>
      </c>
      <c r="AQ596" s="88">
        <f t="shared" si="74"/>
        <v>4</v>
      </c>
      <c r="AR596" s="93">
        <f t="shared" si="75"/>
        <v>130</v>
      </c>
      <c r="AS596" s="93" t="str">
        <f t="shared" si="76"/>
        <v>金币</v>
      </c>
      <c r="AT596" s="115">
        <f t="shared" si="77"/>
        <v>579</v>
      </c>
      <c r="AU596" s="94">
        <f>IF(AR596&gt;0,SUMIFS(AT$13:AT596,AQ$13:AQ596,"="&amp;AQ596),"[x]")</f>
        <v>38161</v>
      </c>
    </row>
    <row r="597" spans="40:47" ht="16.5" x14ac:dyDescent="0.2">
      <c r="AN597" s="93">
        <v>585</v>
      </c>
      <c r="AO597" s="93">
        <f t="shared" si="72"/>
        <v>1</v>
      </c>
      <c r="AP597" s="93">
        <f t="shared" si="73"/>
        <v>4</v>
      </c>
      <c r="AQ597" s="88">
        <f t="shared" si="74"/>
        <v>4</v>
      </c>
      <c r="AR597" s="93">
        <f t="shared" si="75"/>
        <v>131</v>
      </c>
      <c r="AS597" s="93" t="str">
        <f t="shared" si="76"/>
        <v>金币</v>
      </c>
      <c r="AT597" s="115">
        <f t="shared" si="77"/>
        <v>600</v>
      </c>
      <c r="AU597" s="94">
        <f>IF(AR597&gt;0,SUMIFS(AT$13:AT597,AQ$13:AQ597,"="&amp;AQ597),"[x]")</f>
        <v>38761</v>
      </c>
    </row>
    <row r="598" spans="40:47" ht="16.5" x14ac:dyDescent="0.2">
      <c r="AN598" s="93">
        <v>586</v>
      </c>
      <c r="AO598" s="93">
        <f t="shared" si="72"/>
        <v>1</v>
      </c>
      <c r="AP598" s="93">
        <f t="shared" si="73"/>
        <v>4</v>
      </c>
      <c r="AQ598" s="88">
        <f t="shared" si="74"/>
        <v>4</v>
      </c>
      <c r="AR598" s="93">
        <f t="shared" si="75"/>
        <v>132</v>
      </c>
      <c r="AS598" s="93" t="str">
        <f t="shared" si="76"/>
        <v>金币</v>
      </c>
      <c r="AT598" s="115">
        <f t="shared" si="77"/>
        <v>621</v>
      </c>
      <c r="AU598" s="94">
        <f>IF(AR598&gt;0,SUMIFS(AT$13:AT598,AQ$13:AQ598,"="&amp;AQ598),"[x]")</f>
        <v>39382</v>
      </c>
    </row>
    <row r="599" spans="40:47" ht="16.5" x14ac:dyDescent="0.2">
      <c r="AN599" s="93">
        <v>587</v>
      </c>
      <c r="AO599" s="93">
        <f t="shared" si="72"/>
        <v>1</v>
      </c>
      <c r="AP599" s="93">
        <f t="shared" si="73"/>
        <v>4</v>
      </c>
      <c r="AQ599" s="88">
        <f t="shared" si="74"/>
        <v>4</v>
      </c>
      <c r="AR599" s="93">
        <f t="shared" si="75"/>
        <v>133</v>
      </c>
      <c r="AS599" s="93" t="str">
        <f t="shared" si="76"/>
        <v>金币</v>
      </c>
      <c r="AT599" s="115">
        <f t="shared" si="77"/>
        <v>642</v>
      </c>
      <c r="AU599" s="94">
        <f>IF(AR599&gt;0,SUMIFS(AT$13:AT599,AQ$13:AQ599,"="&amp;AQ599),"[x]")</f>
        <v>40024</v>
      </c>
    </row>
    <row r="600" spans="40:47" ht="16.5" x14ac:dyDescent="0.2">
      <c r="AN600" s="93">
        <v>588</v>
      </c>
      <c r="AO600" s="93">
        <f t="shared" si="72"/>
        <v>1</v>
      </c>
      <c r="AP600" s="93">
        <f t="shared" si="73"/>
        <v>4</v>
      </c>
      <c r="AQ600" s="88">
        <f t="shared" si="74"/>
        <v>4</v>
      </c>
      <c r="AR600" s="93">
        <f t="shared" si="75"/>
        <v>134</v>
      </c>
      <c r="AS600" s="93" t="str">
        <f t="shared" si="76"/>
        <v>金币</v>
      </c>
      <c r="AT600" s="115">
        <f t="shared" si="77"/>
        <v>662</v>
      </c>
      <c r="AU600" s="94">
        <f>IF(AR600&gt;0,SUMIFS(AT$13:AT600,AQ$13:AQ600,"="&amp;AQ600),"[x]")</f>
        <v>40686</v>
      </c>
    </row>
    <row r="601" spans="40:47" ht="16.5" x14ac:dyDescent="0.2">
      <c r="AN601" s="93">
        <v>589</v>
      </c>
      <c r="AO601" s="93">
        <f t="shared" si="72"/>
        <v>1</v>
      </c>
      <c r="AP601" s="93">
        <f t="shared" si="73"/>
        <v>4</v>
      </c>
      <c r="AQ601" s="88">
        <f t="shared" si="74"/>
        <v>4</v>
      </c>
      <c r="AR601" s="93">
        <f t="shared" si="75"/>
        <v>135</v>
      </c>
      <c r="AS601" s="93" t="str">
        <f t="shared" si="76"/>
        <v>金币</v>
      </c>
      <c r="AT601" s="115">
        <f t="shared" si="77"/>
        <v>683</v>
      </c>
      <c r="AU601" s="94">
        <f>IF(AR601&gt;0,SUMIFS(AT$13:AT601,AQ$13:AQ601,"="&amp;AQ601),"[x]")</f>
        <v>41369</v>
      </c>
    </row>
    <row r="602" spans="40:47" ht="16.5" x14ac:dyDescent="0.2">
      <c r="AN602" s="93">
        <v>590</v>
      </c>
      <c r="AO602" s="93">
        <f t="shared" si="72"/>
        <v>1</v>
      </c>
      <c r="AP602" s="93">
        <f t="shared" si="73"/>
        <v>4</v>
      </c>
      <c r="AQ602" s="88">
        <f t="shared" si="74"/>
        <v>4</v>
      </c>
      <c r="AR602" s="93">
        <f t="shared" si="75"/>
        <v>136</v>
      </c>
      <c r="AS602" s="93" t="str">
        <f t="shared" si="76"/>
        <v>金币</v>
      </c>
      <c r="AT602" s="115">
        <f t="shared" si="77"/>
        <v>704</v>
      </c>
      <c r="AU602" s="94">
        <f>IF(AR602&gt;0,SUMIFS(AT$13:AT602,AQ$13:AQ602,"="&amp;AQ602),"[x]")</f>
        <v>42073</v>
      </c>
    </row>
    <row r="603" spans="40:47" ht="16.5" x14ac:dyDescent="0.2">
      <c r="AN603" s="93">
        <v>591</v>
      </c>
      <c r="AO603" s="93">
        <f t="shared" si="72"/>
        <v>1</v>
      </c>
      <c r="AP603" s="93">
        <f t="shared" si="73"/>
        <v>4</v>
      </c>
      <c r="AQ603" s="88">
        <f t="shared" si="74"/>
        <v>4</v>
      </c>
      <c r="AR603" s="93">
        <f t="shared" si="75"/>
        <v>137</v>
      </c>
      <c r="AS603" s="93" t="str">
        <f t="shared" si="76"/>
        <v>金币</v>
      </c>
      <c r="AT603" s="115">
        <f t="shared" si="77"/>
        <v>724</v>
      </c>
      <c r="AU603" s="94">
        <f>IF(AR603&gt;0,SUMIFS(AT$13:AT603,AQ$13:AQ603,"="&amp;AQ603),"[x]")</f>
        <v>42797</v>
      </c>
    </row>
    <row r="604" spans="40:47" ht="16.5" x14ac:dyDescent="0.2">
      <c r="AN604" s="93">
        <v>592</v>
      </c>
      <c r="AO604" s="93">
        <f t="shared" si="72"/>
        <v>1</v>
      </c>
      <c r="AP604" s="93">
        <f t="shared" si="73"/>
        <v>4</v>
      </c>
      <c r="AQ604" s="88">
        <f t="shared" si="74"/>
        <v>4</v>
      </c>
      <c r="AR604" s="93">
        <f t="shared" si="75"/>
        <v>138</v>
      </c>
      <c r="AS604" s="93" t="str">
        <f t="shared" si="76"/>
        <v>金币</v>
      </c>
      <c r="AT604" s="115">
        <f t="shared" si="77"/>
        <v>745</v>
      </c>
      <c r="AU604" s="94">
        <f>IF(AR604&gt;0,SUMIFS(AT$13:AT604,AQ$13:AQ604,"="&amp;AQ604),"[x]")</f>
        <v>43542</v>
      </c>
    </row>
    <row r="605" spans="40:47" ht="16.5" x14ac:dyDescent="0.2">
      <c r="AN605" s="93">
        <v>593</v>
      </c>
      <c r="AO605" s="93">
        <f t="shared" si="72"/>
        <v>1</v>
      </c>
      <c r="AP605" s="93">
        <f t="shared" si="73"/>
        <v>4</v>
      </c>
      <c r="AQ605" s="88">
        <f t="shared" si="74"/>
        <v>4</v>
      </c>
      <c r="AR605" s="93">
        <f t="shared" si="75"/>
        <v>139</v>
      </c>
      <c r="AS605" s="93" t="str">
        <f t="shared" si="76"/>
        <v>金币</v>
      </c>
      <c r="AT605" s="115">
        <f t="shared" si="77"/>
        <v>766</v>
      </c>
      <c r="AU605" s="94">
        <f>IF(AR605&gt;0,SUMIFS(AT$13:AT605,AQ$13:AQ605,"="&amp;AQ605),"[x]")</f>
        <v>44308</v>
      </c>
    </row>
    <row r="606" spans="40:47" ht="16.5" x14ac:dyDescent="0.2">
      <c r="AN606" s="93">
        <v>594</v>
      </c>
      <c r="AO606" s="93">
        <f t="shared" si="72"/>
        <v>1</v>
      </c>
      <c r="AP606" s="93">
        <f t="shared" si="73"/>
        <v>4</v>
      </c>
      <c r="AQ606" s="88">
        <f t="shared" si="74"/>
        <v>4</v>
      </c>
      <c r="AR606" s="93">
        <f t="shared" si="75"/>
        <v>140</v>
      </c>
      <c r="AS606" s="93" t="str">
        <f t="shared" si="76"/>
        <v>金币</v>
      </c>
      <c r="AT606" s="115">
        <f t="shared" si="77"/>
        <v>787</v>
      </c>
      <c r="AU606" s="94">
        <f>IF(AR606&gt;0,SUMIFS(AT$13:AT606,AQ$13:AQ606,"="&amp;AQ606),"[x]")</f>
        <v>45095</v>
      </c>
    </row>
    <row r="607" spans="40:47" ht="16.5" x14ac:dyDescent="0.2">
      <c r="AN607" s="93">
        <v>595</v>
      </c>
      <c r="AO607" s="93">
        <f t="shared" si="72"/>
        <v>1</v>
      </c>
      <c r="AP607" s="93">
        <f t="shared" si="73"/>
        <v>4</v>
      </c>
      <c r="AQ607" s="88">
        <f t="shared" si="74"/>
        <v>4</v>
      </c>
      <c r="AR607" s="93">
        <f t="shared" si="75"/>
        <v>141</v>
      </c>
      <c r="AS607" s="93" t="str">
        <f t="shared" si="76"/>
        <v>金币</v>
      </c>
      <c r="AT607" s="115">
        <f t="shared" si="77"/>
        <v>807</v>
      </c>
      <c r="AU607" s="94">
        <f>IF(AR607&gt;0,SUMIFS(AT$13:AT607,AQ$13:AQ607,"="&amp;AQ607),"[x]")</f>
        <v>45902</v>
      </c>
    </row>
    <row r="608" spans="40:47" ht="16.5" x14ac:dyDescent="0.2">
      <c r="AN608" s="93">
        <v>596</v>
      </c>
      <c r="AO608" s="93">
        <f t="shared" si="72"/>
        <v>1</v>
      </c>
      <c r="AP608" s="93">
        <f t="shared" si="73"/>
        <v>4</v>
      </c>
      <c r="AQ608" s="88">
        <f t="shared" si="74"/>
        <v>4</v>
      </c>
      <c r="AR608" s="93">
        <f t="shared" si="75"/>
        <v>142</v>
      </c>
      <c r="AS608" s="93" t="str">
        <f t="shared" si="76"/>
        <v>金币</v>
      </c>
      <c r="AT608" s="115">
        <f t="shared" si="77"/>
        <v>828</v>
      </c>
      <c r="AU608" s="94">
        <f>IF(AR608&gt;0,SUMIFS(AT$13:AT608,AQ$13:AQ608,"="&amp;AQ608),"[x]")</f>
        <v>46730</v>
      </c>
    </row>
    <row r="609" spans="40:47" ht="16.5" x14ac:dyDescent="0.2">
      <c r="AN609" s="93">
        <v>597</v>
      </c>
      <c r="AO609" s="93">
        <f t="shared" si="72"/>
        <v>1</v>
      </c>
      <c r="AP609" s="93">
        <f t="shared" si="73"/>
        <v>4</v>
      </c>
      <c r="AQ609" s="88">
        <f t="shared" si="74"/>
        <v>4</v>
      </c>
      <c r="AR609" s="93">
        <f t="shared" si="75"/>
        <v>143</v>
      </c>
      <c r="AS609" s="93" t="str">
        <f t="shared" si="76"/>
        <v>金币</v>
      </c>
      <c r="AT609" s="115">
        <f t="shared" si="77"/>
        <v>849</v>
      </c>
      <c r="AU609" s="94">
        <f>IF(AR609&gt;0,SUMIFS(AT$13:AT609,AQ$13:AQ609,"="&amp;AQ609),"[x]")</f>
        <v>47579</v>
      </c>
    </row>
    <row r="610" spans="40:47" ht="16.5" x14ac:dyDescent="0.2">
      <c r="AN610" s="93">
        <v>598</v>
      </c>
      <c r="AO610" s="93">
        <f t="shared" si="72"/>
        <v>1</v>
      </c>
      <c r="AP610" s="93">
        <f t="shared" si="73"/>
        <v>4</v>
      </c>
      <c r="AQ610" s="88">
        <f t="shared" si="74"/>
        <v>4</v>
      </c>
      <c r="AR610" s="93">
        <f t="shared" si="75"/>
        <v>144</v>
      </c>
      <c r="AS610" s="93" t="str">
        <f t="shared" si="76"/>
        <v>金币</v>
      </c>
      <c r="AT610" s="115">
        <f t="shared" si="77"/>
        <v>869</v>
      </c>
      <c r="AU610" s="94">
        <f>IF(AR610&gt;0,SUMIFS(AT$13:AT610,AQ$13:AQ610,"="&amp;AQ610),"[x]")</f>
        <v>48448</v>
      </c>
    </row>
    <row r="611" spans="40:47" ht="16.5" x14ac:dyDescent="0.2">
      <c r="AN611" s="93">
        <v>599</v>
      </c>
      <c r="AO611" s="93">
        <f t="shared" si="72"/>
        <v>1</v>
      </c>
      <c r="AP611" s="93">
        <f t="shared" si="73"/>
        <v>4</v>
      </c>
      <c r="AQ611" s="88">
        <f t="shared" si="74"/>
        <v>4</v>
      </c>
      <c r="AR611" s="93">
        <f t="shared" si="75"/>
        <v>145</v>
      </c>
      <c r="AS611" s="93" t="str">
        <f t="shared" si="76"/>
        <v>金币</v>
      </c>
      <c r="AT611" s="115">
        <f t="shared" si="77"/>
        <v>890</v>
      </c>
      <c r="AU611" s="94">
        <f>IF(AR611&gt;0,SUMIFS(AT$13:AT611,AQ$13:AQ611,"="&amp;AQ611),"[x]")</f>
        <v>49338</v>
      </c>
    </row>
    <row r="612" spans="40:47" ht="16.5" x14ac:dyDescent="0.2">
      <c r="AN612" s="93">
        <v>600</v>
      </c>
      <c r="AO612" s="93">
        <f t="shared" si="72"/>
        <v>1</v>
      </c>
      <c r="AP612" s="93">
        <f t="shared" si="73"/>
        <v>4</v>
      </c>
      <c r="AQ612" s="88">
        <f t="shared" si="74"/>
        <v>4</v>
      </c>
      <c r="AR612" s="93">
        <f t="shared" si="75"/>
        <v>146</v>
      </c>
      <c r="AS612" s="93" t="str">
        <f t="shared" si="76"/>
        <v>金币</v>
      </c>
      <c r="AT612" s="115">
        <f t="shared" si="77"/>
        <v>911</v>
      </c>
      <c r="AU612" s="94">
        <f>IF(AR612&gt;0,SUMIFS(AT$13:AT612,AQ$13:AQ612,"="&amp;AQ612),"[x]")</f>
        <v>50249</v>
      </c>
    </row>
    <row r="613" spans="40:47" ht="16.5" x14ac:dyDescent="0.2">
      <c r="AN613" s="93">
        <v>601</v>
      </c>
      <c r="AO613" s="93">
        <f t="shared" si="72"/>
        <v>1</v>
      </c>
      <c r="AP613" s="93">
        <f t="shared" si="73"/>
        <v>4</v>
      </c>
      <c r="AQ613" s="88">
        <f t="shared" si="74"/>
        <v>4</v>
      </c>
      <c r="AR613" s="93">
        <f t="shared" si="75"/>
        <v>147</v>
      </c>
      <c r="AS613" s="93" t="str">
        <f t="shared" si="76"/>
        <v>金币</v>
      </c>
      <c r="AT613" s="115">
        <f t="shared" si="77"/>
        <v>932</v>
      </c>
      <c r="AU613" s="94">
        <f>IF(AR613&gt;0,SUMIFS(AT$13:AT613,AQ$13:AQ613,"="&amp;AQ613),"[x]")</f>
        <v>51181</v>
      </c>
    </row>
    <row r="614" spans="40:47" ht="16.5" x14ac:dyDescent="0.2">
      <c r="AN614" s="93">
        <v>602</v>
      </c>
      <c r="AO614" s="93">
        <f t="shared" si="72"/>
        <v>1</v>
      </c>
      <c r="AP614" s="93">
        <f t="shared" si="73"/>
        <v>4</v>
      </c>
      <c r="AQ614" s="88">
        <f t="shared" si="74"/>
        <v>4</v>
      </c>
      <c r="AR614" s="93">
        <f t="shared" si="75"/>
        <v>148</v>
      </c>
      <c r="AS614" s="93" t="str">
        <f t="shared" si="76"/>
        <v>金币</v>
      </c>
      <c r="AT614" s="115">
        <f t="shared" si="77"/>
        <v>952</v>
      </c>
      <c r="AU614" s="94">
        <f>IF(AR614&gt;0,SUMIFS(AT$13:AT614,AQ$13:AQ614,"="&amp;AQ614),"[x]")</f>
        <v>52133</v>
      </c>
    </row>
    <row r="615" spans="40:47" ht="16.5" x14ac:dyDescent="0.2">
      <c r="AN615" s="93">
        <v>603</v>
      </c>
      <c r="AO615" s="93">
        <f t="shared" si="72"/>
        <v>1</v>
      </c>
      <c r="AP615" s="93">
        <f t="shared" si="73"/>
        <v>4</v>
      </c>
      <c r="AQ615" s="88">
        <f t="shared" si="74"/>
        <v>4</v>
      </c>
      <c r="AR615" s="93">
        <f t="shared" si="75"/>
        <v>149</v>
      </c>
      <c r="AS615" s="93" t="str">
        <f t="shared" si="76"/>
        <v>金币</v>
      </c>
      <c r="AT615" s="115">
        <f t="shared" si="77"/>
        <v>973</v>
      </c>
      <c r="AU615" s="94">
        <f>IF(AR615&gt;0,SUMIFS(AT$13:AT615,AQ$13:AQ615,"="&amp;AQ615),"[x]")</f>
        <v>53106</v>
      </c>
    </row>
    <row r="616" spans="40:47" ht="16.5" x14ac:dyDescent="0.2">
      <c r="AN616" s="93">
        <v>604</v>
      </c>
      <c r="AO616" s="93">
        <f t="shared" si="72"/>
        <v>1</v>
      </c>
      <c r="AP616" s="93">
        <f t="shared" si="73"/>
        <v>4</v>
      </c>
      <c r="AQ616" s="88">
        <f t="shared" si="74"/>
        <v>4</v>
      </c>
      <c r="AR616" s="93">
        <f t="shared" si="75"/>
        <v>150</v>
      </c>
      <c r="AS616" s="93" t="str">
        <f t="shared" si="76"/>
        <v>金币</v>
      </c>
      <c r="AT616" s="115">
        <f t="shared" si="77"/>
        <v>994</v>
      </c>
      <c r="AU616" s="94">
        <f>IF(AR616&gt;0,SUMIFS(AT$13:AT616,AQ$13:AQ616,"="&amp;AQ616),"[x]")</f>
        <v>54100</v>
      </c>
    </row>
    <row r="617" spans="40:47" ht="16.5" x14ac:dyDescent="0.2">
      <c r="AN617" s="93">
        <v>605</v>
      </c>
      <c r="AO617" s="93">
        <f t="shared" si="72"/>
        <v>2</v>
      </c>
      <c r="AP617" s="93">
        <f t="shared" si="73"/>
        <v>1</v>
      </c>
      <c r="AQ617" s="88">
        <f t="shared" si="74"/>
        <v>5</v>
      </c>
      <c r="AR617" s="93">
        <f t="shared" si="75"/>
        <v>0</v>
      </c>
      <c r="AS617" s="93" t="str">
        <f t="shared" si="76"/>
        <v>[x]</v>
      </c>
      <c r="AT617" s="115" t="str">
        <f t="shared" si="77"/>
        <v>[x]</v>
      </c>
      <c r="AU617" s="94" t="str">
        <f>IF(AR617&gt;0,SUMIFS(AT$13:AT617,AQ$13:AQ617,"="&amp;AQ617),"[x]")</f>
        <v>[x]</v>
      </c>
    </row>
    <row r="618" spans="40:47" ht="16.5" x14ac:dyDescent="0.2">
      <c r="AN618" s="93">
        <v>606</v>
      </c>
      <c r="AO618" s="93">
        <f t="shared" si="72"/>
        <v>2</v>
      </c>
      <c r="AP618" s="93">
        <f t="shared" si="73"/>
        <v>1</v>
      </c>
      <c r="AQ618" s="88">
        <f t="shared" si="74"/>
        <v>5</v>
      </c>
      <c r="AR618" s="93">
        <f t="shared" si="75"/>
        <v>1</v>
      </c>
      <c r="AS618" s="93" t="str">
        <f t="shared" si="76"/>
        <v>金币</v>
      </c>
      <c r="AT618" s="115">
        <f t="shared" si="77"/>
        <v>1</v>
      </c>
      <c r="AU618" s="94">
        <f>IF(AR618&gt;0,SUMIFS(AT$13:AT618,AQ$13:AQ618,"="&amp;AQ618),"[x]")</f>
        <v>1</v>
      </c>
    </row>
    <row r="619" spans="40:47" ht="16.5" x14ac:dyDescent="0.2">
      <c r="AN619" s="93">
        <v>607</v>
      </c>
      <c r="AO619" s="93">
        <f t="shared" si="72"/>
        <v>2</v>
      </c>
      <c r="AP619" s="93">
        <f t="shared" si="73"/>
        <v>1</v>
      </c>
      <c r="AQ619" s="88">
        <f t="shared" si="74"/>
        <v>5</v>
      </c>
      <c r="AR619" s="93">
        <f t="shared" si="75"/>
        <v>2</v>
      </c>
      <c r="AS619" s="93" t="str">
        <f t="shared" si="76"/>
        <v>金币</v>
      </c>
      <c r="AT619" s="115">
        <f t="shared" si="77"/>
        <v>2</v>
      </c>
      <c r="AU619" s="94">
        <f>IF(AR619&gt;0,SUMIFS(AT$13:AT619,AQ$13:AQ619,"="&amp;AQ619),"[x]")</f>
        <v>3</v>
      </c>
    </row>
    <row r="620" spans="40:47" ht="16.5" x14ac:dyDescent="0.2">
      <c r="AN620" s="93">
        <v>608</v>
      </c>
      <c r="AO620" s="93">
        <f t="shared" si="72"/>
        <v>2</v>
      </c>
      <c r="AP620" s="93">
        <f t="shared" si="73"/>
        <v>1</v>
      </c>
      <c r="AQ620" s="88">
        <f t="shared" si="74"/>
        <v>5</v>
      </c>
      <c r="AR620" s="93">
        <f t="shared" si="75"/>
        <v>3</v>
      </c>
      <c r="AS620" s="93" t="str">
        <f t="shared" si="76"/>
        <v>金币</v>
      </c>
      <c r="AT620" s="115">
        <f t="shared" si="77"/>
        <v>4</v>
      </c>
      <c r="AU620" s="94">
        <f>IF(AR620&gt;0,SUMIFS(AT$13:AT620,AQ$13:AQ620,"="&amp;AQ620),"[x]")</f>
        <v>7</v>
      </c>
    </row>
    <row r="621" spans="40:47" ht="16.5" x14ac:dyDescent="0.2">
      <c r="AN621" s="93">
        <v>609</v>
      </c>
      <c r="AO621" s="93">
        <f t="shared" si="72"/>
        <v>2</v>
      </c>
      <c r="AP621" s="93">
        <f t="shared" si="73"/>
        <v>1</v>
      </c>
      <c r="AQ621" s="88">
        <f t="shared" si="74"/>
        <v>5</v>
      </c>
      <c r="AR621" s="93">
        <f t="shared" si="75"/>
        <v>4</v>
      </c>
      <c r="AS621" s="93" t="str">
        <f t="shared" si="76"/>
        <v>金币</v>
      </c>
      <c r="AT621" s="115">
        <f t="shared" si="77"/>
        <v>5</v>
      </c>
      <c r="AU621" s="94">
        <f>IF(AR621&gt;0,SUMIFS(AT$13:AT621,AQ$13:AQ621,"="&amp;AQ621),"[x]")</f>
        <v>12</v>
      </c>
    </row>
    <row r="622" spans="40:47" ht="16.5" x14ac:dyDescent="0.2">
      <c r="AN622" s="93">
        <v>610</v>
      </c>
      <c r="AO622" s="93">
        <f t="shared" si="72"/>
        <v>2</v>
      </c>
      <c r="AP622" s="93">
        <f t="shared" si="73"/>
        <v>1</v>
      </c>
      <c r="AQ622" s="88">
        <f t="shared" si="74"/>
        <v>5</v>
      </c>
      <c r="AR622" s="93">
        <f t="shared" si="75"/>
        <v>5</v>
      </c>
      <c r="AS622" s="93" t="str">
        <f t="shared" si="76"/>
        <v>金币</v>
      </c>
      <c r="AT622" s="115">
        <f t="shared" si="77"/>
        <v>6</v>
      </c>
      <c r="AU622" s="94">
        <f>IF(AR622&gt;0,SUMIFS(AT$13:AT622,AQ$13:AQ622,"="&amp;AQ622),"[x]")</f>
        <v>18</v>
      </c>
    </row>
    <row r="623" spans="40:47" ht="16.5" x14ac:dyDescent="0.2">
      <c r="AN623" s="93">
        <v>611</v>
      </c>
      <c r="AO623" s="93">
        <f t="shared" si="72"/>
        <v>2</v>
      </c>
      <c r="AP623" s="93">
        <f t="shared" si="73"/>
        <v>1</v>
      </c>
      <c r="AQ623" s="88">
        <f t="shared" si="74"/>
        <v>5</v>
      </c>
      <c r="AR623" s="93">
        <f t="shared" si="75"/>
        <v>6</v>
      </c>
      <c r="AS623" s="93" t="str">
        <f t="shared" si="76"/>
        <v>金币</v>
      </c>
      <c r="AT623" s="115">
        <f t="shared" si="77"/>
        <v>8</v>
      </c>
      <c r="AU623" s="94">
        <f>IF(AR623&gt;0,SUMIFS(AT$13:AT623,AQ$13:AQ623,"="&amp;AQ623),"[x]")</f>
        <v>26</v>
      </c>
    </row>
    <row r="624" spans="40:47" ht="16.5" x14ac:dyDescent="0.2">
      <c r="AN624" s="93">
        <v>612</v>
      </c>
      <c r="AO624" s="93">
        <f t="shared" si="72"/>
        <v>2</v>
      </c>
      <c r="AP624" s="93">
        <f t="shared" si="73"/>
        <v>1</v>
      </c>
      <c r="AQ624" s="88">
        <f t="shared" si="74"/>
        <v>5</v>
      </c>
      <c r="AR624" s="93">
        <f t="shared" si="75"/>
        <v>7</v>
      </c>
      <c r="AS624" s="93" t="str">
        <f t="shared" si="76"/>
        <v>金币</v>
      </c>
      <c r="AT624" s="115">
        <f t="shared" si="77"/>
        <v>9</v>
      </c>
      <c r="AU624" s="94">
        <f>IF(AR624&gt;0,SUMIFS(AT$13:AT624,AQ$13:AQ624,"="&amp;AQ624),"[x]")</f>
        <v>35</v>
      </c>
    </row>
    <row r="625" spans="40:47" ht="16.5" x14ac:dyDescent="0.2">
      <c r="AN625" s="93">
        <v>613</v>
      </c>
      <c r="AO625" s="93">
        <f t="shared" si="72"/>
        <v>2</v>
      </c>
      <c r="AP625" s="93">
        <f t="shared" si="73"/>
        <v>1</v>
      </c>
      <c r="AQ625" s="88">
        <f t="shared" si="74"/>
        <v>5</v>
      </c>
      <c r="AR625" s="93">
        <f t="shared" si="75"/>
        <v>8</v>
      </c>
      <c r="AS625" s="93" t="str">
        <f t="shared" si="76"/>
        <v>金币</v>
      </c>
      <c r="AT625" s="115">
        <f t="shared" si="77"/>
        <v>11</v>
      </c>
      <c r="AU625" s="94">
        <f>IF(AR625&gt;0,SUMIFS(AT$13:AT625,AQ$13:AQ625,"="&amp;AQ625),"[x]")</f>
        <v>46</v>
      </c>
    </row>
    <row r="626" spans="40:47" ht="16.5" x14ac:dyDescent="0.2">
      <c r="AN626" s="93">
        <v>614</v>
      </c>
      <c r="AO626" s="93">
        <f t="shared" si="72"/>
        <v>2</v>
      </c>
      <c r="AP626" s="93">
        <f t="shared" si="73"/>
        <v>1</v>
      </c>
      <c r="AQ626" s="88">
        <f t="shared" si="74"/>
        <v>5</v>
      </c>
      <c r="AR626" s="93">
        <f t="shared" si="75"/>
        <v>9</v>
      </c>
      <c r="AS626" s="93" t="str">
        <f t="shared" si="76"/>
        <v>金币</v>
      </c>
      <c r="AT626" s="115">
        <f t="shared" si="77"/>
        <v>12</v>
      </c>
      <c r="AU626" s="94">
        <f>IF(AR626&gt;0,SUMIFS(AT$13:AT626,AQ$13:AQ626,"="&amp;AQ626),"[x]")</f>
        <v>58</v>
      </c>
    </row>
    <row r="627" spans="40:47" ht="16.5" x14ac:dyDescent="0.2">
      <c r="AN627" s="93">
        <v>615</v>
      </c>
      <c r="AO627" s="93">
        <f t="shared" si="72"/>
        <v>2</v>
      </c>
      <c r="AP627" s="93">
        <f t="shared" si="73"/>
        <v>1</v>
      </c>
      <c r="AQ627" s="88">
        <f t="shared" si="74"/>
        <v>5</v>
      </c>
      <c r="AR627" s="93">
        <f t="shared" si="75"/>
        <v>10</v>
      </c>
      <c r="AS627" s="93" t="str">
        <f t="shared" si="76"/>
        <v>金币</v>
      </c>
      <c r="AT627" s="115">
        <f t="shared" si="77"/>
        <v>13</v>
      </c>
      <c r="AU627" s="94">
        <f>IF(AR627&gt;0,SUMIFS(AT$13:AT627,AQ$13:AQ627,"="&amp;AQ627),"[x]")</f>
        <v>71</v>
      </c>
    </row>
    <row r="628" spans="40:47" ht="16.5" x14ac:dyDescent="0.2">
      <c r="AN628" s="93">
        <v>616</v>
      </c>
      <c r="AO628" s="93">
        <f t="shared" si="72"/>
        <v>2</v>
      </c>
      <c r="AP628" s="93">
        <f t="shared" si="73"/>
        <v>1</v>
      </c>
      <c r="AQ628" s="88">
        <f t="shared" si="74"/>
        <v>5</v>
      </c>
      <c r="AR628" s="93">
        <f t="shared" si="75"/>
        <v>11</v>
      </c>
      <c r="AS628" s="93" t="str">
        <f t="shared" si="76"/>
        <v>金币</v>
      </c>
      <c r="AT628" s="115">
        <f t="shared" si="77"/>
        <v>15</v>
      </c>
      <c r="AU628" s="94">
        <f>IF(AR628&gt;0,SUMIFS(AT$13:AT628,AQ$13:AQ628,"="&amp;AQ628),"[x]")</f>
        <v>86</v>
      </c>
    </row>
    <row r="629" spans="40:47" ht="16.5" x14ac:dyDescent="0.2">
      <c r="AN629" s="93">
        <v>617</v>
      </c>
      <c r="AO629" s="93">
        <f t="shared" si="72"/>
        <v>2</v>
      </c>
      <c r="AP629" s="93">
        <f t="shared" si="73"/>
        <v>1</v>
      </c>
      <c r="AQ629" s="88">
        <f t="shared" si="74"/>
        <v>5</v>
      </c>
      <c r="AR629" s="93">
        <f t="shared" si="75"/>
        <v>12</v>
      </c>
      <c r="AS629" s="93" t="str">
        <f t="shared" si="76"/>
        <v>金币</v>
      </c>
      <c r="AT629" s="115">
        <f t="shared" si="77"/>
        <v>16</v>
      </c>
      <c r="AU629" s="94">
        <f>IF(AR629&gt;0,SUMIFS(AT$13:AT629,AQ$13:AQ629,"="&amp;AQ629),"[x]")</f>
        <v>102</v>
      </c>
    </row>
    <row r="630" spans="40:47" ht="16.5" x14ac:dyDescent="0.2">
      <c r="AN630" s="93">
        <v>618</v>
      </c>
      <c r="AO630" s="93">
        <f t="shared" si="72"/>
        <v>2</v>
      </c>
      <c r="AP630" s="93">
        <f t="shared" si="73"/>
        <v>1</v>
      </c>
      <c r="AQ630" s="88">
        <f t="shared" si="74"/>
        <v>5</v>
      </c>
      <c r="AR630" s="93">
        <f t="shared" si="75"/>
        <v>13</v>
      </c>
      <c r="AS630" s="93" t="str">
        <f t="shared" si="76"/>
        <v>金币</v>
      </c>
      <c r="AT630" s="115">
        <f t="shared" si="77"/>
        <v>17</v>
      </c>
      <c r="AU630" s="94">
        <f>IF(AR630&gt;0,SUMIFS(AT$13:AT630,AQ$13:AQ630,"="&amp;AQ630),"[x]")</f>
        <v>119</v>
      </c>
    </row>
    <row r="631" spans="40:47" ht="16.5" x14ac:dyDescent="0.2">
      <c r="AN631" s="93">
        <v>619</v>
      </c>
      <c r="AO631" s="93">
        <f t="shared" si="72"/>
        <v>2</v>
      </c>
      <c r="AP631" s="93">
        <f t="shared" si="73"/>
        <v>1</v>
      </c>
      <c r="AQ631" s="88">
        <f t="shared" si="74"/>
        <v>5</v>
      </c>
      <c r="AR631" s="93">
        <f t="shared" si="75"/>
        <v>14</v>
      </c>
      <c r="AS631" s="93" t="str">
        <f t="shared" si="76"/>
        <v>金币</v>
      </c>
      <c r="AT631" s="115">
        <f t="shared" si="77"/>
        <v>19</v>
      </c>
      <c r="AU631" s="94">
        <f>IF(AR631&gt;0,SUMIFS(AT$13:AT631,AQ$13:AQ631,"="&amp;AQ631),"[x]")</f>
        <v>138</v>
      </c>
    </row>
    <row r="632" spans="40:47" ht="16.5" x14ac:dyDescent="0.2">
      <c r="AN632" s="93">
        <v>620</v>
      </c>
      <c r="AO632" s="93">
        <f t="shared" si="72"/>
        <v>2</v>
      </c>
      <c r="AP632" s="93">
        <f t="shared" si="73"/>
        <v>1</v>
      </c>
      <c r="AQ632" s="88">
        <f t="shared" si="74"/>
        <v>5</v>
      </c>
      <c r="AR632" s="93">
        <f t="shared" si="75"/>
        <v>15</v>
      </c>
      <c r="AS632" s="93" t="str">
        <f t="shared" si="76"/>
        <v>金币</v>
      </c>
      <c r="AT632" s="115">
        <f t="shared" si="77"/>
        <v>20</v>
      </c>
      <c r="AU632" s="94">
        <f>IF(AR632&gt;0,SUMIFS(AT$13:AT632,AQ$13:AQ632,"="&amp;AQ632),"[x]")</f>
        <v>158</v>
      </c>
    </row>
    <row r="633" spans="40:47" ht="16.5" x14ac:dyDescent="0.2">
      <c r="AN633" s="93">
        <v>621</v>
      </c>
      <c r="AO633" s="93">
        <f t="shared" si="72"/>
        <v>2</v>
      </c>
      <c r="AP633" s="93">
        <f t="shared" si="73"/>
        <v>1</v>
      </c>
      <c r="AQ633" s="88">
        <f t="shared" si="74"/>
        <v>5</v>
      </c>
      <c r="AR633" s="93">
        <f t="shared" si="75"/>
        <v>16</v>
      </c>
      <c r="AS633" s="93" t="str">
        <f t="shared" si="76"/>
        <v>金币</v>
      </c>
      <c r="AT633" s="115">
        <f t="shared" si="77"/>
        <v>22</v>
      </c>
      <c r="AU633" s="94">
        <f>IF(AR633&gt;0,SUMIFS(AT$13:AT633,AQ$13:AQ633,"="&amp;AQ633),"[x]")</f>
        <v>180</v>
      </c>
    </row>
    <row r="634" spans="40:47" ht="16.5" x14ac:dyDescent="0.2">
      <c r="AN634" s="93">
        <v>622</v>
      </c>
      <c r="AO634" s="93">
        <f t="shared" si="72"/>
        <v>2</v>
      </c>
      <c r="AP634" s="93">
        <f t="shared" si="73"/>
        <v>1</v>
      </c>
      <c r="AQ634" s="88">
        <f t="shared" si="74"/>
        <v>5</v>
      </c>
      <c r="AR634" s="93">
        <f t="shared" si="75"/>
        <v>17</v>
      </c>
      <c r="AS634" s="93" t="str">
        <f t="shared" si="76"/>
        <v>金币</v>
      </c>
      <c r="AT634" s="115">
        <f t="shared" si="77"/>
        <v>23</v>
      </c>
      <c r="AU634" s="94">
        <f>IF(AR634&gt;0,SUMIFS(AT$13:AT634,AQ$13:AQ634,"="&amp;AQ634),"[x]")</f>
        <v>203</v>
      </c>
    </row>
    <row r="635" spans="40:47" ht="16.5" x14ac:dyDescent="0.2">
      <c r="AN635" s="93">
        <v>623</v>
      </c>
      <c r="AO635" s="93">
        <f t="shared" si="72"/>
        <v>2</v>
      </c>
      <c r="AP635" s="93">
        <f t="shared" si="73"/>
        <v>1</v>
      </c>
      <c r="AQ635" s="88">
        <f t="shared" si="74"/>
        <v>5</v>
      </c>
      <c r="AR635" s="93">
        <f t="shared" si="75"/>
        <v>18</v>
      </c>
      <c r="AS635" s="93" t="str">
        <f t="shared" si="76"/>
        <v>金币</v>
      </c>
      <c r="AT635" s="115">
        <f t="shared" si="77"/>
        <v>24</v>
      </c>
      <c r="AU635" s="94">
        <f>IF(AR635&gt;0,SUMIFS(AT$13:AT635,AQ$13:AQ635,"="&amp;AQ635),"[x]")</f>
        <v>227</v>
      </c>
    </row>
    <row r="636" spans="40:47" ht="16.5" x14ac:dyDescent="0.2">
      <c r="AN636" s="93">
        <v>624</v>
      </c>
      <c r="AO636" s="93">
        <f t="shared" si="72"/>
        <v>2</v>
      </c>
      <c r="AP636" s="93">
        <f t="shared" si="73"/>
        <v>1</v>
      </c>
      <c r="AQ636" s="88">
        <f t="shared" si="74"/>
        <v>5</v>
      </c>
      <c r="AR636" s="93">
        <f t="shared" si="75"/>
        <v>19</v>
      </c>
      <c r="AS636" s="93" t="str">
        <f t="shared" si="76"/>
        <v>金币</v>
      </c>
      <c r="AT636" s="115">
        <f t="shared" si="77"/>
        <v>26</v>
      </c>
      <c r="AU636" s="94">
        <f>IF(AR636&gt;0,SUMIFS(AT$13:AT636,AQ$13:AQ636,"="&amp;AQ636),"[x]")</f>
        <v>253</v>
      </c>
    </row>
    <row r="637" spans="40:47" ht="16.5" x14ac:dyDescent="0.2">
      <c r="AN637" s="93">
        <v>625</v>
      </c>
      <c r="AO637" s="93">
        <f t="shared" si="72"/>
        <v>2</v>
      </c>
      <c r="AP637" s="93">
        <f t="shared" si="73"/>
        <v>1</v>
      </c>
      <c r="AQ637" s="88">
        <f t="shared" si="74"/>
        <v>5</v>
      </c>
      <c r="AR637" s="93">
        <f t="shared" si="75"/>
        <v>20</v>
      </c>
      <c r="AS637" s="93" t="str">
        <f t="shared" si="76"/>
        <v>金币</v>
      </c>
      <c r="AT637" s="115">
        <f t="shared" si="77"/>
        <v>27</v>
      </c>
      <c r="AU637" s="94">
        <f>IF(AR637&gt;0,SUMIFS(AT$13:AT637,AQ$13:AQ637,"="&amp;AQ637),"[x]")</f>
        <v>280</v>
      </c>
    </row>
    <row r="638" spans="40:47" ht="16.5" x14ac:dyDescent="0.2">
      <c r="AN638" s="93">
        <v>626</v>
      </c>
      <c r="AO638" s="93">
        <f t="shared" si="72"/>
        <v>2</v>
      </c>
      <c r="AP638" s="93">
        <f t="shared" si="73"/>
        <v>1</v>
      </c>
      <c r="AQ638" s="88">
        <f t="shared" si="74"/>
        <v>5</v>
      </c>
      <c r="AR638" s="93">
        <f t="shared" si="75"/>
        <v>21</v>
      </c>
      <c r="AS638" s="93" t="str">
        <f t="shared" si="76"/>
        <v>金币</v>
      </c>
      <c r="AT638" s="115">
        <f t="shared" si="77"/>
        <v>29</v>
      </c>
      <c r="AU638" s="94">
        <f>IF(AR638&gt;0,SUMIFS(AT$13:AT638,AQ$13:AQ638,"="&amp;AQ638),"[x]")</f>
        <v>309</v>
      </c>
    </row>
    <row r="639" spans="40:47" ht="16.5" x14ac:dyDescent="0.2">
      <c r="AN639" s="93">
        <v>627</v>
      </c>
      <c r="AO639" s="93">
        <f t="shared" si="72"/>
        <v>2</v>
      </c>
      <c r="AP639" s="93">
        <f t="shared" si="73"/>
        <v>1</v>
      </c>
      <c r="AQ639" s="88">
        <f t="shared" si="74"/>
        <v>5</v>
      </c>
      <c r="AR639" s="93">
        <f t="shared" si="75"/>
        <v>22</v>
      </c>
      <c r="AS639" s="93" t="str">
        <f t="shared" si="76"/>
        <v>金币</v>
      </c>
      <c r="AT639" s="115">
        <f t="shared" si="77"/>
        <v>30</v>
      </c>
      <c r="AU639" s="94">
        <f>IF(AR639&gt;0,SUMIFS(AT$13:AT639,AQ$13:AQ639,"="&amp;AQ639),"[x]")</f>
        <v>339</v>
      </c>
    </row>
    <row r="640" spans="40:47" ht="16.5" x14ac:dyDescent="0.2">
      <c r="AN640" s="93">
        <v>628</v>
      </c>
      <c r="AO640" s="93">
        <f t="shared" si="72"/>
        <v>2</v>
      </c>
      <c r="AP640" s="93">
        <f t="shared" si="73"/>
        <v>1</v>
      </c>
      <c r="AQ640" s="88">
        <f t="shared" si="74"/>
        <v>5</v>
      </c>
      <c r="AR640" s="93">
        <f t="shared" si="75"/>
        <v>23</v>
      </c>
      <c r="AS640" s="93" t="str">
        <f t="shared" si="76"/>
        <v>金币</v>
      </c>
      <c r="AT640" s="115">
        <f t="shared" si="77"/>
        <v>31</v>
      </c>
      <c r="AU640" s="94">
        <f>IF(AR640&gt;0,SUMIFS(AT$13:AT640,AQ$13:AQ640,"="&amp;AQ640),"[x]")</f>
        <v>370</v>
      </c>
    </row>
    <row r="641" spans="40:47" ht="16.5" x14ac:dyDescent="0.2">
      <c r="AN641" s="93">
        <v>629</v>
      </c>
      <c r="AO641" s="93">
        <f t="shared" si="72"/>
        <v>2</v>
      </c>
      <c r="AP641" s="93">
        <f t="shared" si="73"/>
        <v>1</v>
      </c>
      <c r="AQ641" s="88">
        <f t="shared" si="74"/>
        <v>5</v>
      </c>
      <c r="AR641" s="93">
        <f t="shared" si="75"/>
        <v>24</v>
      </c>
      <c r="AS641" s="93" t="str">
        <f t="shared" si="76"/>
        <v>金币</v>
      </c>
      <c r="AT641" s="115">
        <f t="shared" si="77"/>
        <v>33</v>
      </c>
      <c r="AU641" s="94">
        <f>IF(AR641&gt;0,SUMIFS(AT$13:AT641,AQ$13:AQ641,"="&amp;AQ641),"[x]")</f>
        <v>403</v>
      </c>
    </row>
    <row r="642" spans="40:47" ht="16.5" x14ac:dyDescent="0.2">
      <c r="AN642" s="93">
        <v>630</v>
      </c>
      <c r="AO642" s="93">
        <f t="shared" si="72"/>
        <v>2</v>
      </c>
      <c r="AP642" s="93">
        <f t="shared" si="73"/>
        <v>1</v>
      </c>
      <c r="AQ642" s="88">
        <f t="shared" si="74"/>
        <v>5</v>
      </c>
      <c r="AR642" s="93">
        <f t="shared" si="75"/>
        <v>25</v>
      </c>
      <c r="AS642" s="93" t="str">
        <f t="shared" si="76"/>
        <v>金币</v>
      </c>
      <c r="AT642" s="115">
        <f t="shared" si="77"/>
        <v>34</v>
      </c>
      <c r="AU642" s="94">
        <f>IF(AR642&gt;0,SUMIFS(AT$13:AT642,AQ$13:AQ642,"="&amp;AQ642),"[x]")</f>
        <v>437</v>
      </c>
    </row>
    <row r="643" spans="40:47" ht="16.5" x14ac:dyDescent="0.2">
      <c r="AN643" s="93">
        <v>631</v>
      </c>
      <c r="AO643" s="93">
        <f t="shared" si="72"/>
        <v>2</v>
      </c>
      <c r="AP643" s="93">
        <f t="shared" si="73"/>
        <v>1</v>
      </c>
      <c r="AQ643" s="88">
        <f t="shared" si="74"/>
        <v>5</v>
      </c>
      <c r="AR643" s="93">
        <f t="shared" si="75"/>
        <v>26</v>
      </c>
      <c r="AS643" s="93" t="str">
        <f t="shared" si="76"/>
        <v>金币</v>
      </c>
      <c r="AT643" s="115">
        <f t="shared" si="77"/>
        <v>35</v>
      </c>
      <c r="AU643" s="94">
        <f>IF(AR643&gt;0,SUMIFS(AT$13:AT643,AQ$13:AQ643,"="&amp;AQ643),"[x]")</f>
        <v>472</v>
      </c>
    </row>
    <row r="644" spans="40:47" ht="16.5" x14ac:dyDescent="0.2">
      <c r="AN644" s="93">
        <v>632</v>
      </c>
      <c r="AO644" s="93">
        <f t="shared" si="72"/>
        <v>2</v>
      </c>
      <c r="AP644" s="93">
        <f t="shared" si="73"/>
        <v>1</v>
      </c>
      <c r="AQ644" s="88">
        <f t="shared" si="74"/>
        <v>5</v>
      </c>
      <c r="AR644" s="93">
        <f t="shared" si="75"/>
        <v>27</v>
      </c>
      <c r="AS644" s="93" t="str">
        <f t="shared" si="76"/>
        <v>金币</v>
      </c>
      <c r="AT644" s="115">
        <f t="shared" si="77"/>
        <v>37</v>
      </c>
      <c r="AU644" s="94">
        <f>IF(AR644&gt;0,SUMIFS(AT$13:AT644,AQ$13:AQ644,"="&amp;AQ644),"[x]")</f>
        <v>509</v>
      </c>
    </row>
    <row r="645" spans="40:47" ht="16.5" x14ac:dyDescent="0.2">
      <c r="AN645" s="93">
        <v>633</v>
      </c>
      <c r="AO645" s="93">
        <f t="shared" si="72"/>
        <v>2</v>
      </c>
      <c r="AP645" s="93">
        <f t="shared" si="73"/>
        <v>1</v>
      </c>
      <c r="AQ645" s="88">
        <f t="shared" si="74"/>
        <v>5</v>
      </c>
      <c r="AR645" s="93">
        <f t="shared" si="75"/>
        <v>28</v>
      </c>
      <c r="AS645" s="93" t="str">
        <f t="shared" si="76"/>
        <v>金币</v>
      </c>
      <c r="AT645" s="115">
        <f t="shared" si="77"/>
        <v>38</v>
      </c>
      <c r="AU645" s="94">
        <f>IF(AR645&gt;0,SUMIFS(AT$13:AT645,AQ$13:AQ645,"="&amp;AQ645),"[x]")</f>
        <v>547</v>
      </c>
    </row>
    <row r="646" spans="40:47" ht="16.5" x14ac:dyDescent="0.2">
      <c r="AN646" s="93">
        <v>634</v>
      </c>
      <c r="AO646" s="93">
        <f t="shared" si="72"/>
        <v>2</v>
      </c>
      <c r="AP646" s="93">
        <f t="shared" si="73"/>
        <v>1</v>
      </c>
      <c r="AQ646" s="88">
        <f t="shared" si="74"/>
        <v>5</v>
      </c>
      <c r="AR646" s="93">
        <f t="shared" si="75"/>
        <v>29</v>
      </c>
      <c r="AS646" s="93" t="str">
        <f t="shared" si="76"/>
        <v>金币</v>
      </c>
      <c r="AT646" s="115">
        <f t="shared" si="77"/>
        <v>40</v>
      </c>
      <c r="AU646" s="94">
        <f>IF(AR646&gt;0,SUMIFS(AT$13:AT646,AQ$13:AQ646,"="&amp;AQ646),"[x]")</f>
        <v>587</v>
      </c>
    </row>
    <row r="647" spans="40:47" ht="16.5" x14ac:dyDescent="0.2">
      <c r="AN647" s="93">
        <v>635</v>
      </c>
      <c r="AO647" s="93">
        <f t="shared" si="72"/>
        <v>2</v>
      </c>
      <c r="AP647" s="93">
        <f t="shared" si="73"/>
        <v>1</v>
      </c>
      <c r="AQ647" s="88">
        <f t="shared" si="74"/>
        <v>5</v>
      </c>
      <c r="AR647" s="93">
        <f t="shared" si="75"/>
        <v>30</v>
      </c>
      <c r="AS647" s="93" t="str">
        <f t="shared" si="76"/>
        <v>金币</v>
      </c>
      <c r="AT647" s="115">
        <f t="shared" si="77"/>
        <v>41</v>
      </c>
      <c r="AU647" s="94">
        <f>IF(AR647&gt;0,SUMIFS(AT$13:AT647,AQ$13:AQ647,"="&amp;AQ647),"[x]")</f>
        <v>628</v>
      </c>
    </row>
    <row r="648" spans="40:47" ht="16.5" x14ac:dyDescent="0.2">
      <c r="AN648" s="93">
        <v>636</v>
      </c>
      <c r="AO648" s="93">
        <f t="shared" si="72"/>
        <v>2</v>
      </c>
      <c r="AP648" s="93">
        <f t="shared" si="73"/>
        <v>1</v>
      </c>
      <c r="AQ648" s="88">
        <f t="shared" si="74"/>
        <v>5</v>
      </c>
      <c r="AR648" s="93">
        <f t="shared" si="75"/>
        <v>31</v>
      </c>
      <c r="AS648" s="93" t="str">
        <f t="shared" si="76"/>
        <v>金币</v>
      </c>
      <c r="AT648" s="115">
        <f t="shared" si="77"/>
        <v>42</v>
      </c>
      <c r="AU648" s="94">
        <f>IF(AR648&gt;0,SUMIFS(AT$13:AT648,AQ$13:AQ648,"="&amp;AQ648),"[x]")</f>
        <v>670</v>
      </c>
    </row>
    <row r="649" spans="40:47" ht="16.5" x14ac:dyDescent="0.2">
      <c r="AN649" s="93">
        <v>637</v>
      </c>
      <c r="AO649" s="93">
        <f t="shared" si="72"/>
        <v>2</v>
      </c>
      <c r="AP649" s="93">
        <f t="shared" si="73"/>
        <v>1</v>
      </c>
      <c r="AQ649" s="88">
        <f t="shared" si="74"/>
        <v>5</v>
      </c>
      <c r="AR649" s="93">
        <f t="shared" si="75"/>
        <v>32</v>
      </c>
      <c r="AS649" s="93" t="str">
        <f t="shared" si="76"/>
        <v>金币</v>
      </c>
      <c r="AT649" s="115">
        <f t="shared" si="77"/>
        <v>44</v>
      </c>
      <c r="AU649" s="94">
        <f>IF(AR649&gt;0,SUMIFS(AT$13:AT649,AQ$13:AQ649,"="&amp;AQ649),"[x]")</f>
        <v>714</v>
      </c>
    </row>
    <row r="650" spans="40:47" ht="16.5" x14ac:dyDescent="0.2">
      <c r="AN650" s="93">
        <v>638</v>
      </c>
      <c r="AO650" s="93">
        <f t="shared" si="72"/>
        <v>2</v>
      </c>
      <c r="AP650" s="93">
        <f t="shared" si="73"/>
        <v>1</v>
      </c>
      <c r="AQ650" s="88">
        <f t="shared" si="74"/>
        <v>5</v>
      </c>
      <c r="AR650" s="93">
        <f t="shared" si="75"/>
        <v>33</v>
      </c>
      <c r="AS650" s="93" t="str">
        <f t="shared" si="76"/>
        <v>金币</v>
      </c>
      <c r="AT650" s="115">
        <f t="shared" si="77"/>
        <v>45</v>
      </c>
      <c r="AU650" s="94">
        <f>IF(AR650&gt;0,SUMIFS(AT$13:AT650,AQ$13:AQ650,"="&amp;AQ650),"[x]")</f>
        <v>759</v>
      </c>
    </row>
    <row r="651" spans="40:47" ht="16.5" x14ac:dyDescent="0.2">
      <c r="AN651" s="93">
        <v>639</v>
      </c>
      <c r="AO651" s="93">
        <f t="shared" si="72"/>
        <v>2</v>
      </c>
      <c r="AP651" s="93">
        <f t="shared" si="73"/>
        <v>1</v>
      </c>
      <c r="AQ651" s="88">
        <f t="shared" si="74"/>
        <v>5</v>
      </c>
      <c r="AR651" s="93">
        <f t="shared" si="75"/>
        <v>34</v>
      </c>
      <c r="AS651" s="93" t="str">
        <f t="shared" si="76"/>
        <v>金币</v>
      </c>
      <c r="AT651" s="115">
        <f t="shared" si="77"/>
        <v>47</v>
      </c>
      <c r="AU651" s="94">
        <f>IF(AR651&gt;0,SUMIFS(AT$13:AT651,AQ$13:AQ651,"="&amp;AQ651),"[x]")</f>
        <v>806</v>
      </c>
    </row>
    <row r="652" spans="40:47" ht="16.5" x14ac:dyDescent="0.2">
      <c r="AN652" s="93">
        <v>640</v>
      </c>
      <c r="AO652" s="93">
        <f t="shared" si="72"/>
        <v>2</v>
      </c>
      <c r="AP652" s="93">
        <f t="shared" si="73"/>
        <v>1</v>
      </c>
      <c r="AQ652" s="88">
        <f t="shared" si="74"/>
        <v>5</v>
      </c>
      <c r="AR652" s="93">
        <f t="shared" si="75"/>
        <v>35</v>
      </c>
      <c r="AS652" s="93" t="str">
        <f t="shared" si="76"/>
        <v>金币</v>
      </c>
      <c r="AT652" s="115">
        <f t="shared" si="77"/>
        <v>48</v>
      </c>
      <c r="AU652" s="94">
        <f>IF(AR652&gt;0,SUMIFS(AT$13:AT652,AQ$13:AQ652,"="&amp;AQ652),"[x]")</f>
        <v>854</v>
      </c>
    </row>
    <row r="653" spans="40:47" ht="16.5" x14ac:dyDescent="0.2">
      <c r="AN653" s="93">
        <v>641</v>
      </c>
      <c r="AO653" s="93">
        <f t="shared" si="72"/>
        <v>2</v>
      </c>
      <c r="AP653" s="93">
        <f t="shared" si="73"/>
        <v>1</v>
      </c>
      <c r="AQ653" s="88">
        <f t="shared" si="74"/>
        <v>5</v>
      </c>
      <c r="AR653" s="93">
        <f t="shared" si="75"/>
        <v>36</v>
      </c>
      <c r="AS653" s="93" t="str">
        <f t="shared" si="76"/>
        <v>金币</v>
      </c>
      <c r="AT653" s="115">
        <f t="shared" si="77"/>
        <v>49</v>
      </c>
      <c r="AU653" s="94">
        <f>IF(AR653&gt;0,SUMIFS(AT$13:AT653,AQ$13:AQ653,"="&amp;AQ653),"[x]")</f>
        <v>903</v>
      </c>
    </row>
    <row r="654" spans="40:47" ht="16.5" x14ac:dyDescent="0.2">
      <c r="AN654" s="93">
        <v>642</v>
      </c>
      <c r="AO654" s="93">
        <f t="shared" ref="AO654:AO717" si="78">INT((AN654-1)/604)+1</f>
        <v>2</v>
      </c>
      <c r="AP654" s="93">
        <f t="shared" ref="AP654:AP717" si="79">INT(MOD(INT((AN654-1)/151),4))+1</f>
        <v>1</v>
      </c>
      <c r="AQ654" s="88">
        <f t="shared" ref="AQ654:AQ717" si="80">(AO654-1)*4+AP654</f>
        <v>5</v>
      </c>
      <c r="AR654" s="93">
        <f t="shared" ref="AR654:AR717" si="81">MOD(AN654-1,151)</f>
        <v>37</v>
      </c>
      <c r="AS654" s="93" t="str">
        <f t="shared" ref="AS654:AS717" si="82">IF(AR654&gt;0,"金币","[x]")</f>
        <v>金币</v>
      </c>
      <c r="AT654" s="115">
        <f t="shared" si="77"/>
        <v>51</v>
      </c>
      <c r="AU654" s="94">
        <f>IF(AR654&gt;0,SUMIFS(AT$13:AT654,AQ$13:AQ654,"="&amp;AQ654),"[x]")</f>
        <v>954</v>
      </c>
    </row>
    <row r="655" spans="40:47" ht="16.5" x14ac:dyDescent="0.2">
      <c r="AN655" s="93">
        <v>643</v>
      </c>
      <c r="AO655" s="93">
        <f t="shared" si="78"/>
        <v>2</v>
      </c>
      <c r="AP655" s="93">
        <f t="shared" si="79"/>
        <v>1</v>
      </c>
      <c r="AQ655" s="88">
        <f t="shared" si="80"/>
        <v>5</v>
      </c>
      <c r="AR655" s="93">
        <f t="shared" si="81"/>
        <v>38</v>
      </c>
      <c r="AS655" s="93" t="str">
        <f t="shared" si="82"/>
        <v>金币</v>
      </c>
      <c r="AT655" s="115">
        <f t="shared" ref="AT655:AT718" si="83">IF(AR655&gt;0,INT(INDEX($AL$13:$AL$162,AR655)/48*INDEX($AL$4:$AL$9,AO655)*INDEX($AO$4:$AO$7,AP655)),"[x]")</f>
        <v>52</v>
      </c>
      <c r="AU655" s="94">
        <f>IF(AR655&gt;0,SUMIFS(AT$13:AT655,AQ$13:AQ655,"="&amp;AQ655),"[x]")</f>
        <v>1006</v>
      </c>
    </row>
    <row r="656" spans="40:47" ht="16.5" x14ac:dyDescent="0.2">
      <c r="AN656" s="93">
        <v>644</v>
      </c>
      <c r="AO656" s="93">
        <f t="shared" si="78"/>
        <v>2</v>
      </c>
      <c r="AP656" s="93">
        <f t="shared" si="79"/>
        <v>1</v>
      </c>
      <c r="AQ656" s="88">
        <f t="shared" si="80"/>
        <v>5</v>
      </c>
      <c r="AR656" s="93">
        <f t="shared" si="81"/>
        <v>39</v>
      </c>
      <c r="AS656" s="93" t="str">
        <f t="shared" si="82"/>
        <v>金币</v>
      </c>
      <c r="AT656" s="115">
        <f t="shared" si="83"/>
        <v>53</v>
      </c>
      <c r="AU656" s="94">
        <f>IF(AR656&gt;0,SUMIFS(AT$13:AT656,AQ$13:AQ656,"="&amp;AQ656),"[x]")</f>
        <v>1059</v>
      </c>
    </row>
    <row r="657" spans="40:47" ht="16.5" x14ac:dyDescent="0.2">
      <c r="AN657" s="93">
        <v>645</v>
      </c>
      <c r="AO657" s="93">
        <f t="shared" si="78"/>
        <v>2</v>
      </c>
      <c r="AP657" s="93">
        <f t="shared" si="79"/>
        <v>1</v>
      </c>
      <c r="AQ657" s="88">
        <f t="shared" si="80"/>
        <v>5</v>
      </c>
      <c r="AR657" s="93">
        <f t="shared" si="81"/>
        <v>40</v>
      </c>
      <c r="AS657" s="93" t="str">
        <f t="shared" si="82"/>
        <v>金币</v>
      </c>
      <c r="AT657" s="115">
        <f t="shared" si="83"/>
        <v>55</v>
      </c>
      <c r="AU657" s="94">
        <f>IF(AR657&gt;0,SUMIFS(AT$13:AT657,AQ$13:AQ657,"="&amp;AQ657),"[x]")</f>
        <v>1114</v>
      </c>
    </row>
    <row r="658" spans="40:47" ht="16.5" x14ac:dyDescent="0.2">
      <c r="AN658" s="93">
        <v>646</v>
      </c>
      <c r="AO658" s="93">
        <f t="shared" si="78"/>
        <v>2</v>
      </c>
      <c r="AP658" s="93">
        <f t="shared" si="79"/>
        <v>1</v>
      </c>
      <c r="AQ658" s="88">
        <f t="shared" si="80"/>
        <v>5</v>
      </c>
      <c r="AR658" s="93">
        <f t="shared" si="81"/>
        <v>41</v>
      </c>
      <c r="AS658" s="93" t="str">
        <f t="shared" si="82"/>
        <v>金币</v>
      </c>
      <c r="AT658" s="115">
        <f t="shared" si="83"/>
        <v>33</v>
      </c>
      <c r="AU658" s="94">
        <f>IF(AR658&gt;0,SUMIFS(AT$13:AT658,AQ$13:AQ658,"="&amp;AQ658),"[x]")</f>
        <v>1147</v>
      </c>
    </row>
    <row r="659" spans="40:47" ht="16.5" x14ac:dyDescent="0.2">
      <c r="AN659" s="93">
        <v>647</v>
      </c>
      <c r="AO659" s="93">
        <f t="shared" si="78"/>
        <v>2</v>
      </c>
      <c r="AP659" s="93">
        <f t="shared" si="79"/>
        <v>1</v>
      </c>
      <c r="AQ659" s="88">
        <f t="shared" si="80"/>
        <v>5</v>
      </c>
      <c r="AR659" s="93">
        <f t="shared" si="81"/>
        <v>42</v>
      </c>
      <c r="AS659" s="93" t="str">
        <f t="shared" si="82"/>
        <v>金币</v>
      </c>
      <c r="AT659" s="115">
        <f t="shared" si="83"/>
        <v>39</v>
      </c>
      <c r="AU659" s="94">
        <f>IF(AR659&gt;0,SUMIFS(AT$13:AT659,AQ$13:AQ659,"="&amp;AQ659),"[x]")</f>
        <v>1186</v>
      </c>
    </row>
    <row r="660" spans="40:47" ht="16.5" x14ac:dyDescent="0.2">
      <c r="AN660" s="93">
        <v>648</v>
      </c>
      <c r="AO660" s="93">
        <f t="shared" si="78"/>
        <v>2</v>
      </c>
      <c r="AP660" s="93">
        <f t="shared" si="79"/>
        <v>1</v>
      </c>
      <c r="AQ660" s="88">
        <f t="shared" si="80"/>
        <v>5</v>
      </c>
      <c r="AR660" s="93">
        <f t="shared" si="81"/>
        <v>43</v>
      </c>
      <c r="AS660" s="93" t="str">
        <f t="shared" si="82"/>
        <v>金币</v>
      </c>
      <c r="AT660" s="115">
        <f t="shared" si="83"/>
        <v>46</v>
      </c>
      <c r="AU660" s="94">
        <f>IF(AR660&gt;0,SUMIFS(AT$13:AT660,AQ$13:AQ660,"="&amp;AQ660),"[x]")</f>
        <v>1232</v>
      </c>
    </row>
    <row r="661" spans="40:47" ht="16.5" x14ac:dyDescent="0.2">
      <c r="AN661" s="93">
        <v>649</v>
      </c>
      <c r="AO661" s="93">
        <f t="shared" si="78"/>
        <v>2</v>
      </c>
      <c r="AP661" s="93">
        <f t="shared" si="79"/>
        <v>1</v>
      </c>
      <c r="AQ661" s="88">
        <f t="shared" si="80"/>
        <v>5</v>
      </c>
      <c r="AR661" s="93">
        <f t="shared" si="81"/>
        <v>44</v>
      </c>
      <c r="AS661" s="93" t="str">
        <f t="shared" si="82"/>
        <v>金币</v>
      </c>
      <c r="AT661" s="115">
        <f t="shared" si="83"/>
        <v>52</v>
      </c>
      <c r="AU661" s="94">
        <f>IF(AR661&gt;0,SUMIFS(AT$13:AT661,AQ$13:AQ661,"="&amp;AQ661),"[x]")</f>
        <v>1284</v>
      </c>
    </row>
    <row r="662" spans="40:47" ht="16.5" x14ac:dyDescent="0.2">
      <c r="AN662" s="93">
        <v>650</v>
      </c>
      <c r="AO662" s="93">
        <f t="shared" si="78"/>
        <v>2</v>
      </c>
      <c r="AP662" s="93">
        <f t="shared" si="79"/>
        <v>1</v>
      </c>
      <c r="AQ662" s="88">
        <f t="shared" si="80"/>
        <v>5</v>
      </c>
      <c r="AR662" s="93">
        <f t="shared" si="81"/>
        <v>45</v>
      </c>
      <c r="AS662" s="93" t="str">
        <f t="shared" si="82"/>
        <v>金币</v>
      </c>
      <c r="AT662" s="115">
        <f t="shared" si="83"/>
        <v>59</v>
      </c>
      <c r="AU662" s="94">
        <f>IF(AR662&gt;0,SUMIFS(AT$13:AT662,AQ$13:AQ662,"="&amp;AQ662),"[x]")</f>
        <v>1343</v>
      </c>
    </row>
    <row r="663" spans="40:47" ht="16.5" x14ac:dyDescent="0.2">
      <c r="AN663" s="93">
        <v>651</v>
      </c>
      <c r="AO663" s="93">
        <f t="shared" si="78"/>
        <v>2</v>
      </c>
      <c r="AP663" s="93">
        <f t="shared" si="79"/>
        <v>1</v>
      </c>
      <c r="AQ663" s="88">
        <f t="shared" si="80"/>
        <v>5</v>
      </c>
      <c r="AR663" s="93">
        <f t="shared" si="81"/>
        <v>46</v>
      </c>
      <c r="AS663" s="93" t="str">
        <f t="shared" si="82"/>
        <v>金币</v>
      </c>
      <c r="AT663" s="115">
        <f t="shared" si="83"/>
        <v>66</v>
      </c>
      <c r="AU663" s="94">
        <f>IF(AR663&gt;0,SUMIFS(AT$13:AT663,AQ$13:AQ663,"="&amp;AQ663),"[x]")</f>
        <v>1409</v>
      </c>
    </row>
    <row r="664" spans="40:47" ht="16.5" x14ac:dyDescent="0.2">
      <c r="AN664" s="93">
        <v>652</v>
      </c>
      <c r="AO664" s="93">
        <f t="shared" si="78"/>
        <v>2</v>
      </c>
      <c r="AP664" s="93">
        <f t="shared" si="79"/>
        <v>1</v>
      </c>
      <c r="AQ664" s="88">
        <f t="shared" si="80"/>
        <v>5</v>
      </c>
      <c r="AR664" s="93">
        <f t="shared" si="81"/>
        <v>47</v>
      </c>
      <c r="AS664" s="93" t="str">
        <f t="shared" si="82"/>
        <v>金币</v>
      </c>
      <c r="AT664" s="115">
        <f t="shared" si="83"/>
        <v>72</v>
      </c>
      <c r="AU664" s="94">
        <f>IF(AR664&gt;0,SUMIFS(AT$13:AT664,AQ$13:AQ664,"="&amp;AQ664),"[x]")</f>
        <v>1481</v>
      </c>
    </row>
    <row r="665" spans="40:47" ht="16.5" x14ac:dyDescent="0.2">
      <c r="AN665" s="93">
        <v>653</v>
      </c>
      <c r="AO665" s="93">
        <f t="shared" si="78"/>
        <v>2</v>
      </c>
      <c r="AP665" s="93">
        <f t="shared" si="79"/>
        <v>1</v>
      </c>
      <c r="AQ665" s="88">
        <f t="shared" si="80"/>
        <v>5</v>
      </c>
      <c r="AR665" s="93">
        <f t="shared" si="81"/>
        <v>48</v>
      </c>
      <c r="AS665" s="93" t="str">
        <f t="shared" si="82"/>
        <v>金币</v>
      </c>
      <c r="AT665" s="115">
        <f t="shared" si="83"/>
        <v>79</v>
      </c>
      <c r="AU665" s="94">
        <f>IF(AR665&gt;0,SUMIFS(AT$13:AT665,AQ$13:AQ665,"="&amp;AQ665),"[x]")</f>
        <v>1560</v>
      </c>
    </row>
    <row r="666" spans="40:47" ht="16.5" x14ac:dyDescent="0.2">
      <c r="AN666" s="93">
        <v>654</v>
      </c>
      <c r="AO666" s="93">
        <f t="shared" si="78"/>
        <v>2</v>
      </c>
      <c r="AP666" s="93">
        <f t="shared" si="79"/>
        <v>1</v>
      </c>
      <c r="AQ666" s="88">
        <f t="shared" si="80"/>
        <v>5</v>
      </c>
      <c r="AR666" s="93">
        <f t="shared" si="81"/>
        <v>49</v>
      </c>
      <c r="AS666" s="93" t="str">
        <f t="shared" si="82"/>
        <v>金币</v>
      </c>
      <c r="AT666" s="115">
        <f t="shared" si="83"/>
        <v>85</v>
      </c>
      <c r="AU666" s="94">
        <f>IF(AR666&gt;0,SUMIFS(AT$13:AT666,AQ$13:AQ666,"="&amp;AQ666),"[x]")</f>
        <v>1645</v>
      </c>
    </row>
    <row r="667" spans="40:47" ht="16.5" x14ac:dyDescent="0.2">
      <c r="AN667" s="93">
        <v>655</v>
      </c>
      <c r="AO667" s="93">
        <f t="shared" si="78"/>
        <v>2</v>
      </c>
      <c r="AP667" s="93">
        <f t="shared" si="79"/>
        <v>1</v>
      </c>
      <c r="AQ667" s="88">
        <f t="shared" si="80"/>
        <v>5</v>
      </c>
      <c r="AR667" s="93">
        <f t="shared" si="81"/>
        <v>50</v>
      </c>
      <c r="AS667" s="93" t="str">
        <f t="shared" si="82"/>
        <v>金币</v>
      </c>
      <c r="AT667" s="115">
        <f t="shared" si="83"/>
        <v>92</v>
      </c>
      <c r="AU667" s="94">
        <f>IF(AR667&gt;0,SUMIFS(AT$13:AT667,AQ$13:AQ667,"="&amp;AQ667),"[x]")</f>
        <v>1737</v>
      </c>
    </row>
    <row r="668" spans="40:47" ht="16.5" x14ac:dyDescent="0.2">
      <c r="AN668" s="93">
        <v>656</v>
      </c>
      <c r="AO668" s="93">
        <f t="shared" si="78"/>
        <v>2</v>
      </c>
      <c r="AP668" s="93">
        <f t="shared" si="79"/>
        <v>1</v>
      </c>
      <c r="AQ668" s="88">
        <f t="shared" si="80"/>
        <v>5</v>
      </c>
      <c r="AR668" s="93">
        <f t="shared" si="81"/>
        <v>51</v>
      </c>
      <c r="AS668" s="93" t="str">
        <f t="shared" si="82"/>
        <v>金币</v>
      </c>
      <c r="AT668" s="115">
        <f t="shared" si="83"/>
        <v>99</v>
      </c>
      <c r="AU668" s="94">
        <f>IF(AR668&gt;0,SUMIFS(AT$13:AT668,AQ$13:AQ668,"="&amp;AQ668),"[x]")</f>
        <v>1836</v>
      </c>
    </row>
    <row r="669" spans="40:47" ht="16.5" x14ac:dyDescent="0.2">
      <c r="AN669" s="93">
        <v>657</v>
      </c>
      <c r="AO669" s="93">
        <f t="shared" si="78"/>
        <v>2</v>
      </c>
      <c r="AP669" s="93">
        <f t="shared" si="79"/>
        <v>1</v>
      </c>
      <c r="AQ669" s="88">
        <f t="shared" si="80"/>
        <v>5</v>
      </c>
      <c r="AR669" s="93">
        <f t="shared" si="81"/>
        <v>52</v>
      </c>
      <c r="AS669" s="93" t="str">
        <f t="shared" si="82"/>
        <v>金币</v>
      </c>
      <c r="AT669" s="115">
        <f t="shared" si="83"/>
        <v>105</v>
      </c>
      <c r="AU669" s="94">
        <f>IF(AR669&gt;0,SUMIFS(AT$13:AT669,AQ$13:AQ669,"="&amp;AQ669),"[x]")</f>
        <v>1941</v>
      </c>
    </row>
    <row r="670" spans="40:47" ht="16.5" x14ac:dyDescent="0.2">
      <c r="AN670" s="93">
        <v>658</v>
      </c>
      <c r="AO670" s="93">
        <f t="shared" si="78"/>
        <v>2</v>
      </c>
      <c r="AP670" s="93">
        <f t="shared" si="79"/>
        <v>1</v>
      </c>
      <c r="AQ670" s="88">
        <f t="shared" si="80"/>
        <v>5</v>
      </c>
      <c r="AR670" s="93">
        <f t="shared" si="81"/>
        <v>53</v>
      </c>
      <c r="AS670" s="93" t="str">
        <f t="shared" si="82"/>
        <v>金币</v>
      </c>
      <c r="AT670" s="115">
        <f t="shared" si="83"/>
        <v>112</v>
      </c>
      <c r="AU670" s="94">
        <f>IF(AR670&gt;0,SUMIFS(AT$13:AT670,AQ$13:AQ670,"="&amp;AQ670),"[x]")</f>
        <v>2053</v>
      </c>
    </row>
    <row r="671" spans="40:47" ht="16.5" x14ac:dyDescent="0.2">
      <c r="AN671" s="93">
        <v>659</v>
      </c>
      <c r="AO671" s="93">
        <f t="shared" si="78"/>
        <v>2</v>
      </c>
      <c r="AP671" s="93">
        <f t="shared" si="79"/>
        <v>1</v>
      </c>
      <c r="AQ671" s="88">
        <f t="shared" si="80"/>
        <v>5</v>
      </c>
      <c r="AR671" s="93">
        <f t="shared" si="81"/>
        <v>54</v>
      </c>
      <c r="AS671" s="93" t="str">
        <f t="shared" si="82"/>
        <v>金币</v>
      </c>
      <c r="AT671" s="115">
        <f t="shared" si="83"/>
        <v>118</v>
      </c>
      <c r="AU671" s="94">
        <f>IF(AR671&gt;0,SUMIFS(AT$13:AT671,AQ$13:AQ671,"="&amp;AQ671),"[x]")</f>
        <v>2171</v>
      </c>
    </row>
    <row r="672" spans="40:47" ht="16.5" x14ac:dyDescent="0.2">
      <c r="AN672" s="93">
        <v>660</v>
      </c>
      <c r="AO672" s="93">
        <f t="shared" si="78"/>
        <v>2</v>
      </c>
      <c r="AP672" s="93">
        <f t="shared" si="79"/>
        <v>1</v>
      </c>
      <c r="AQ672" s="88">
        <f t="shared" si="80"/>
        <v>5</v>
      </c>
      <c r="AR672" s="93">
        <f t="shared" si="81"/>
        <v>55</v>
      </c>
      <c r="AS672" s="93" t="str">
        <f t="shared" si="82"/>
        <v>金币</v>
      </c>
      <c r="AT672" s="115">
        <f t="shared" si="83"/>
        <v>125</v>
      </c>
      <c r="AU672" s="94">
        <f>IF(AR672&gt;0,SUMIFS(AT$13:AT672,AQ$13:AQ672,"="&amp;AQ672),"[x]")</f>
        <v>2296</v>
      </c>
    </row>
    <row r="673" spans="40:47" ht="16.5" x14ac:dyDescent="0.2">
      <c r="AN673" s="93">
        <v>661</v>
      </c>
      <c r="AO673" s="93">
        <f t="shared" si="78"/>
        <v>2</v>
      </c>
      <c r="AP673" s="93">
        <f t="shared" si="79"/>
        <v>1</v>
      </c>
      <c r="AQ673" s="88">
        <f t="shared" si="80"/>
        <v>5</v>
      </c>
      <c r="AR673" s="93">
        <f t="shared" si="81"/>
        <v>56</v>
      </c>
      <c r="AS673" s="93" t="str">
        <f t="shared" si="82"/>
        <v>金币</v>
      </c>
      <c r="AT673" s="115">
        <f t="shared" si="83"/>
        <v>132</v>
      </c>
      <c r="AU673" s="94">
        <f>IF(AR673&gt;0,SUMIFS(AT$13:AT673,AQ$13:AQ673,"="&amp;AQ673),"[x]")</f>
        <v>2428</v>
      </c>
    </row>
    <row r="674" spans="40:47" ht="16.5" x14ac:dyDescent="0.2">
      <c r="AN674" s="93">
        <v>662</v>
      </c>
      <c r="AO674" s="93">
        <f t="shared" si="78"/>
        <v>2</v>
      </c>
      <c r="AP674" s="93">
        <f t="shared" si="79"/>
        <v>1</v>
      </c>
      <c r="AQ674" s="88">
        <f t="shared" si="80"/>
        <v>5</v>
      </c>
      <c r="AR674" s="93">
        <f t="shared" si="81"/>
        <v>57</v>
      </c>
      <c r="AS674" s="93" t="str">
        <f t="shared" si="82"/>
        <v>金币</v>
      </c>
      <c r="AT674" s="115">
        <f t="shared" si="83"/>
        <v>138</v>
      </c>
      <c r="AU674" s="94">
        <f>IF(AR674&gt;0,SUMIFS(AT$13:AT674,AQ$13:AQ674,"="&amp;AQ674),"[x]")</f>
        <v>2566</v>
      </c>
    </row>
    <row r="675" spans="40:47" ht="16.5" x14ac:dyDescent="0.2">
      <c r="AN675" s="93">
        <v>663</v>
      </c>
      <c r="AO675" s="93">
        <f t="shared" si="78"/>
        <v>2</v>
      </c>
      <c r="AP675" s="93">
        <f t="shared" si="79"/>
        <v>1</v>
      </c>
      <c r="AQ675" s="88">
        <f t="shared" si="80"/>
        <v>5</v>
      </c>
      <c r="AR675" s="93">
        <f t="shared" si="81"/>
        <v>58</v>
      </c>
      <c r="AS675" s="93" t="str">
        <f t="shared" si="82"/>
        <v>金币</v>
      </c>
      <c r="AT675" s="115">
        <f t="shared" si="83"/>
        <v>145</v>
      </c>
      <c r="AU675" s="94">
        <f>IF(AR675&gt;0,SUMIFS(AT$13:AT675,AQ$13:AQ675,"="&amp;AQ675),"[x]")</f>
        <v>2711</v>
      </c>
    </row>
    <row r="676" spans="40:47" ht="16.5" x14ac:dyDescent="0.2">
      <c r="AN676" s="93">
        <v>664</v>
      </c>
      <c r="AO676" s="93">
        <f t="shared" si="78"/>
        <v>2</v>
      </c>
      <c r="AP676" s="93">
        <f t="shared" si="79"/>
        <v>1</v>
      </c>
      <c r="AQ676" s="88">
        <f t="shared" si="80"/>
        <v>5</v>
      </c>
      <c r="AR676" s="93">
        <f t="shared" si="81"/>
        <v>59</v>
      </c>
      <c r="AS676" s="93" t="str">
        <f t="shared" si="82"/>
        <v>金币</v>
      </c>
      <c r="AT676" s="115">
        <f t="shared" si="83"/>
        <v>152</v>
      </c>
      <c r="AU676" s="94">
        <f>IF(AR676&gt;0,SUMIFS(AT$13:AT676,AQ$13:AQ676,"="&amp;AQ676),"[x]")</f>
        <v>2863</v>
      </c>
    </row>
    <row r="677" spans="40:47" ht="16.5" x14ac:dyDescent="0.2">
      <c r="AN677" s="93">
        <v>665</v>
      </c>
      <c r="AO677" s="93">
        <f t="shared" si="78"/>
        <v>2</v>
      </c>
      <c r="AP677" s="93">
        <f t="shared" si="79"/>
        <v>1</v>
      </c>
      <c r="AQ677" s="88">
        <f t="shared" si="80"/>
        <v>5</v>
      </c>
      <c r="AR677" s="93">
        <f t="shared" si="81"/>
        <v>60</v>
      </c>
      <c r="AS677" s="93" t="str">
        <f t="shared" si="82"/>
        <v>金币</v>
      </c>
      <c r="AT677" s="115">
        <f t="shared" si="83"/>
        <v>158</v>
      </c>
      <c r="AU677" s="94">
        <f>IF(AR677&gt;0,SUMIFS(AT$13:AT677,AQ$13:AQ677,"="&amp;AQ677),"[x]")</f>
        <v>3021</v>
      </c>
    </row>
    <row r="678" spans="40:47" ht="16.5" x14ac:dyDescent="0.2">
      <c r="AN678" s="93">
        <v>666</v>
      </c>
      <c r="AO678" s="93">
        <f t="shared" si="78"/>
        <v>2</v>
      </c>
      <c r="AP678" s="93">
        <f t="shared" si="79"/>
        <v>1</v>
      </c>
      <c r="AQ678" s="88">
        <f t="shared" si="80"/>
        <v>5</v>
      </c>
      <c r="AR678" s="93">
        <f t="shared" si="81"/>
        <v>61</v>
      </c>
      <c r="AS678" s="93" t="str">
        <f t="shared" si="82"/>
        <v>金币</v>
      </c>
      <c r="AT678" s="115">
        <f t="shared" si="83"/>
        <v>165</v>
      </c>
      <c r="AU678" s="94">
        <f>IF(AR678&gt;0,SUMIFS(AT$13:AT678,AQ$13:AQ678,"="&amp;AQ678),"[x]")</f>
        <v>3186</v>
      </c>
    </row>
    <row r="679" spans="40:47" ht="16.5" x14ac:dyDescent="0.2">
      <c r="AN679" s="93">
        <v>667</v>
      </c>
      <c r="AO679" s="93">
        <f t="shared" si="78"/>
        <v>2</v>
      </c>
      <c r="AP679" s="93">
        <f t="shared" si="79"/>
        <v>1</v>
      </c>
      <c r="AQ679" s="88">
        <f t="shared" si="80"/>
        <v>5</v>
      </c>
      <c r="AR679" s="93">
        <f t="shared" si="81"/>
        <v>62</v>
      </c>
      <c r="AS679" s="93" t="str">
        <f t="shared" si="82"/>
        <v>金币</v>
      </c>
      <c r="AT679" s="115">
        <f t="shared" si="83"/>
        <v>171</v>
      </c>
      <c r="AU679" s="94">
        <f>IF(AR679&gt;0,SUMIFS(AT$13:AT679,AQ$13:AQ679,"="&amp;AQ679),"[x]")</f>
        <v>3357</v>
      </c>
    </row>
    <row r="680" spans="40:47" ht="16.5" x14ac:dyDescent="0.2">
      <c r="AN680" s="93">
        <v>668</v>
      </c>
      <c r="AO680" s="93">
        <f t="shared" si="78"/>
        <v>2</v>
      </c>
      <c r="AP680" s="93">
        <f t="shared" si="79"/>
        <v>1</v>
      </c>
      <c r="AQ680" s="88">
        <f t="shared" si="80"/>
        <v>5</v>
      </c>
      <c r="AR680" s="93">
        <f t="shared" si="81"/>
        <v>63</v>
      </c>
      <c r="AS680" s="93" t="str">
        <f t="shared" si="82"/>
        <v>金币</v>
      </c>
      <c r="AT680" s="115">
        <f t="shared" si="83"/>
        <v>178</v>
      </c>
      <c r="AU680" s="94">
        <f>IF(AR680&gt;0,SUMIFS(AT$13:AT680,AQ$13:AQ680,"="&amp;AQ680),"[x]")</f>
        <v>3535</v>
      </c>
    </row>
    <row r="681" spans="40:47" ht="16.5" x14ac:dyDescent="0.2">
      <c r="AN681" s="93">
        <v>669</v>
      </c>
      <c r="AO681" s="93">
        <f t="shared" si="78"/>
        <v>2</v>
      </c>
      <c r="AP681" s="93">
        <f t="shared" si="79"/>
        <v>1</v>
      </c>
      <c r="AQ681" s="88">
        <f t="shared" si="80"/>
        <v>5</v>
      </c>
      <c r="AR681" s="93">
        <f t="shared" si="81"/>
        <v>64</v>
      </c>
      <c r="AS681" s="93" t="str">
        <f t="shared" si="82"/>
        <v>金币</v>
      </c>
      <c r="AT681" s="115">
        <f t="shared" si="83"/>
        <v>185</v>
      </c>
      <c r="AU681" s="94">
        <f>IF(AR681&gt;0,SUMIFS(AT$13:AT681,AQ$13:AQ681,"="&amp;AQ681),"[x]")</f>
        <v>3720</v>
      </c>
    </row>
    <row r="682" spans="40:47" ht="16.5" x14ac:dyDescent="0.2">
      <c r="AN682" s="93">
        <v>670</v>
      </c>
      <c r="AO682" s="93">
        <f t="shared" si="78"/>
        <v>2</v>
      </c>
      <c r="AP682" s="93">
        <f t="shared" si="79"/>
        <v>1</v>
      </c>
      <c r="AQ682" s="88">
        <f t="shared" si="80"/>
        <v>5</v>
      </c>
      <c r="AR682" s="93">
        <f t="shared" si="81"/>
        <v>65</v>
      </c>
      <c r="AS682" s="93" t="str">
        <f t="shared" si="82"/>
        <v>金币</v>
      </c>
      <c r="AT682" s="115">
        <f t="shared" si="83"/>
        <v>191</v>
      </c>
      <c r="AU682" s="94">
        <f>IF(AR682&gt;0,SUMIFS(AT$13:AT682,AQ$13:AQ682,"="&amp;AQ682),"[x]")</f>
        <v>3911</v>
      </c>
    </row>
    <row r="683" spans="40:47" ht="16.5" x14ac:dyDescent="0.2">
      <c r="AN683" s="93">
        <v>671</v>
      </c>
      <c r="AO683" s="93">
        <f t="shared" si="78"/>
        <v>2</v>
      </c>
      <c r="AP683" s="93">
        <f t="shared" si="79"/>
        <v>1</v>
      </c>
      <c r="AQ683" s="88">
        <f t="shared" si="80"/>
        <v>5</v>
      </c>
      <c r="AR683" s="93">
        <f t="shared" si="81"/>
        <v>66</v>
      </c>
      <c r="AS683" s="93" t="str">
        <f t="shared" si="82"/>
        <v>金币</v>
      </c>
      <c r="AT683" s="115">
        <f t="shared" si="83"/>
        <v>198</v>
      </c>
      <c r="AU683" s="94">
        <f>IF(AR683&gt;0,SUMIFS(AT$13:AT683,AQ$13:AQ683,"="&amp;AQ683),"[x]")</f>
        <v>4109</v>
      </c>
    </row>
    <row r="684" spans="40:47" ht="16.5" x14ac:dyDescent="0.2">
      <c r="AN684" s="93">
        <v>672</v>
      </c>
      <c r="AO684" s="93">
        <f t="shared" si="78"/>
        <v>2</v>
      </c>
      <c r="AP684" s="93">
        <f t="shared" si="79"/>
        <v>1</v>
      </c>
      <c r="AQ684" s="88">
        <f t="shared" si="80"/>
        <v>5</v>
      </c>
      <c r="AR684" s="93">
        <f t="shared" si="81"/>
        <v>67</v>
      </c>
      <c r="AS684" s="93" t="str">
        <f t="shared" si="82"/>
        <v>金币</v>
      </c>
      <c r="AT684" s="115">
        <f t="shared" si="83"/>
        <v>204</v>
      </c>
      <c r="AU684" s="94">
        <f>IF(AR684&gt;0,SUMIFS(AT$13:AT684,AQ$13:AQ684,"="&amp;AQ684),"[x]")</f>
        <v>4313</v>
      </c>
    </row>
    <row r="685" spans="40:47" ht="16.5" x14ac:dyDescent="0.2">
      <c r="AN685" s="93">
        <v>673</v>
      </c>
      <c r="AO685" s="93">
        <f t="shared" si="78"/>
        <v>2</v>
      </c>
      <c r="AP685" s="93">
        <f t="shared" si="79"/>
        <v>1</v>
      </c>
      <c r="AQ685" s="88">
        <f t="shared" si="80"/>
        <v>5</v>
      </c>
      <c r="AR685" s="93">
        <f t="shared" si="81"/>
        <v>68</v>
      </c>
      <c r="AS685" s="93" t="str">
        <f t="shared" si="82"/>
        <v>金币</v>
      </c>
      <c r="AT685" s="115">
        <f t="shared" si="83"/>
        <v>211</v>
      </c>
      <c r="AU685" s="94">
        <f>IF(AR685&gt;0,SUMIFS(AT$13:AT685,AQ$13:AQ685,"="&amp;AQ685),"[x]")</f>
        <v>4524</v>
      </c>
    </row>
    <row r="686" spans="40:47" ht="16.5" x14ac:dyDescent="0.2">
      <c r="AN686" s="93">
        <v>674</v>
      </c>
      <c r="AO686" s="93">
        <f t="shared" si="78"/>
        <v>2</v>
      </c>
      <c r="AP686" s="93">
        <f t="shared" si="79"/>
        <v>1</v>
      </c>
      <c r="AQ686" s="88">
        <f t="shared" si="80"/>
        <v>5</v>
      </c>
      <c r="AR686" s="93">
        <f t="shared" si="81"/>
        <v>69</v>
      </c>
      <c r="AS686" s="93" t="str">
        <f t="shared" si="82"/>
        <v>金币</v>
      </c>
      <c r="AT686" s="115">
        <f t="shared" si="83"/>
        <v>218</v>
      </c>
      <c r="AU686" s="94">
        <f>IF(AR686&gt;0,SUMIFS(AT$13:AT686,AQ$13:AQ686,"="&amp;AQ686),"[x]")</f>
        <v>4742</v>
      </c>
    </row>
    <row r="687" spans="40:47" ht="16.5" x14ac:dyDescent="0.2">
      <c r="AN687" s="93">
        <v>675</v>
      </c>
      <c r="AO687" s="93">
        <f t="shared" si="78"/>
        <v>2</v>
      </c>
      <c r="AP687" s="93">
        <f t="shared" si="79"/>
        <v>1</v>
      </c>
      <c r="AQ687" s="88">
        <f t="shared" si="80"/>
        <v>5</v>
      </c>
      <c r="AR687" s="93">
        <f t="shared" si="81"/>
        <v>70</v>
      </c>
      <c r="AS687" s="93" t="str">
        <f t="shared" si="82"/>
        <v>金币</v>
      </c>
      <c r="AT687" s="115">
        <f t="shared" si="83"/>
        <v>224</v>
      </c>
      <c r="AU687" s="94">
        <f>IF(AR687&gt;0,SUMIFS(AT$13:AT687,AQ$13:AQ687,"="&amp;AQ687),"[x]")</f>
        <v>4966</v>
      </c>
    </row>
    <row r="688" spans="40:47" ht="16.5" x14ac:dyDescent="0.2">
      <c r="AN688" s="93">
        <v>676</v>
      </c>
      <c r="AO688" s="93">
        <f t="shared" si="78"/>
        <v>2</v>
      </c>
      <c r="AP688" s="93">
        <f t="shared" si="79"/>
        <v>1</v>
      </c>
      <c r="AQ688" s="88">
        <f t="shared" si="80"/>
        <v>5</v>
      </c>
      <c r="AR688" s="93">
        <f t="shared" si="81"/>
        <v>71</v>
      </c>
      <c r="AS688" s="93" t="str">
        <f t="shared" si="82"/>
        <v>金币</v>
      </c>
      <c r="AT688" s="115">
        <f t="shared" si="83"/>
        <v>231</v>
      </c>
      <c r="AU688" s="94">
        <f>IF(AR688&gt;0,SUMIFS(AT$13:AT688,AQ$13:AQ688,"="&amp;AQ688),"[x]")</f>
        <v>5197</v>
      </c>
    </row>
    <row r="689" spans="40:47" ht="16.5" x14ac:dyDescent="0.2">
      <c r="AN689" s="93">
        <v>677</v>
      </c>
      <c r="AO689" s="93">
        <f t="shared" si="78"/>
        <v>2</v>
      </c>
      <c r="AP689" s="93">
        <f t="shared" si="79"/>
        <v>1</v>
      </c>
      <c r="AQ689" s="88">
        <f t="shared" si="80"/>
        <v>5</v>
      </c>
      <c r="AR689" s="93">
        <f t="shared" si="81"/>
        <v>72</v>
      </c>
      <c r="AS689" s="93" t="str">
        <f t="shared" si="82"/>
        <v>金币</v>
      </c>
      <c r="AT689" s="115">
        <f t="shared" si="83"/>
        <v>237</v>
      </c>
      <c r="AU689" s="94">
        <f>IF(AR689&gt;0,SUMIFS(AT$13:AT689,AQ$13:AQ689,"="&amp;AQ689),"[x]")</f>
        <v>5434</v>
      </c>
    </row>
    <row r="690" spans="40:47" ht="16.5" x14ac:dyDescent="0.2">
      <c r="AN690" s="93">
        <v>678</v>
      </c>
      <c r="AO690" s="93">
        <f t="shared" si="78"/>
        <v>2</v>
      </c>
      <c r="AP690" s="93">
        <f t="shared" si="79"/>
        <v>1</v>
      </c>
      <c r="AQ690" s="88">
        <f t="shared" si="80"/>
        <v>5</v>
      </c>
      <c r="AR690" s="93">
        <f t="shared" si="81"/>
        <v>73</v>
      </c>
      <c r="AS690" s="93" t="str">
        <f t="shared" si="82"/>
        <v>金币</v>
      </c>
      <c r="AT690" s="115">
        <f t="shared" si="83"/>
        <v>244</v>
      </c>
      <c r="AU690" s="94">
        <f>IF(AR690&gt;0,SUMIFS(AT$13:AT690,AQ$13:AQ690,"="&amp;AQ690),"[x]")</f>
        <v>5678</v>
      </c>
    </row>
    <row r="691" spans="40:47" ht="16.5" x14ac:dyDescent="0.2">
      <c r="AN691" s="93">
        <v>679</v>
      </c>
      <c r="AO691" s="93">
        <f t="shared" si="78"/>
        <v>2</v>
      </c>
      <c r="AP691" s="93">
        <f t="shared" si="79"/>
        <v>1</v>
      </c>
      <c r="AQ691" s="88">
        <f t="shared" si="80"/>
        <v>5</v>
      </c>
      <c r="AR691" s="93">
        <f t="shared" si="81"/>
        <v>74</v>
      </c>
      <c r="AS691" s="93" t="str">
        <f t="shared" si="82"/>
        <v>金币</v>
      </c>
      <c r="AT691" s="115">
        <f t="shared" si="83"/>
        <v>251</v>
      </c>
      <c r="AU691" s="94">
        <f>IF(AR691&gt;0,SUMIFS(AT$13:AT691,AQ$13:AQ691,"="&amp;AQ691),"[x]")</f>
        <v>5929</v>
      </c>
    </row>
    <row r="692" spans="40:47" ht="16.5" x14ac:dyDescent="0.2">
      <c r="AN692" s="93">
        <v>680</v>
      </c>
      <c r="AO692" s="93">
        <f t="shared" si="78"/>
        <v>2</v>
      </c>
      <c r="AP692" s="93">
        <f t="shared" si="79"/>
        <v>1</v>
      </c>
      <c r="AQ692" s="88">
        <f t="shared" si="80"/>
        <v>5</v>
      </c>
      <c r="AR692" s="93">
        <f t="shared" si="81"/>
        <v>75</v>
      </c>
      <c r="AS692" s="93" t="str">
        <f t="shared" si="82"/>
        <v>金币</v>
      </c>
      <c r="AT692" s="115">
        <f t="shared" si="83"/>
        <v>257</v>
      </c>
      <c r="AU692" s="94">
        <f>IF(AR692&gt;0,SUMIFS(AT$13:AT692,AQ$13:AQ692,"="&amp;AQ692),"[x]")</f>
        <v>6186</v>
      </c>
    </row>
    <row r="693" spans="40:47" ht="16.5" x14ac:dyDescent="0.2">
      <c r="AN693" s="93">
        <v>681</v>
      </c>
      <c r="AO693" s="93">
        <f t="shared" si="78"/>
        <v>2</v>
      </c>
      <c r="AP693" s="93">
        <f t="shared" si="79"/>
        <v>1</v>
      </c>
      <c r="AQ693" s="88">
        <f t="shared" si="80"/>
        <v>5</v>
      </c>
      <c r="AR693" s="93">
        <f t="shared" si="81"/>
        <v>76</v>
      </c>
      <c r="AS693" s="93" t="str">
        <f t="shared" si="82"/>
        <v>金币</v>
      </c>
      <c r="AT693" s="115">
        <f t="shared" si="83"/>
        <v>264</v>
      </c>
      <c r="AU693" s="94">
        <f>IF(AR693&gt;0,SUMIFS(AT$13:AT693,AQ$13:AQ693,"="&amp;AQ693),"[x]")</f>
        <v>6450</v>
      </c>
    </row>
    <row r="694" spans="40:47" ht="16.5" x14ac:dyDescent="0.2">
      <c r="AN694" s="93">
        <v>682</v>
      </c>
      <c r="AO694" s="93">
        <f t="shared" si="78"/>
        <v>2</v>
      </c>
      <c r="AP694" s="93">
        <f t="shared" si="79"/>
        <v>1</v>
      </c>
      <c r="AQ694" s="88">
        <f t="shared" si="80"/>
        <v>5</v>
      </c>
      <c r="AR694" s="93">
        <f t="shared" si="81"/>
        <v>77</v>
      </c>
      <c r="AS694" s="93" t="str">
        <f t="shared" si="82"/>
        <v>金币</v>
      </c>
      <c r="AT694" s="115">
        <f t="shared" si="83"/>
        <v>270</v>
      </c>
      <c r="AU694" s="94">
        <f>IF(AR694&gt;0,SUMIFS(AT$13:AT694,AQ$13:AQ694,"="&amp;AQ694),"[x]")</f>
        <v>6720</v>
      </c>
    </row>
    <row r="695" spans="40:47" ht="16.5" x14ac:dyDescent="0.2">
      <c r="AN695" s="93">
        <v>683</v>
      </c>
      <c r="AO695" s="93">
        <f t="shared" si="78"/>
        <v>2</v>
      </c>
      <c r="AP695" s="93">
        <f t="shared" si="79"/>
        <v>1</v>
      </c>
      <c r="AQ695" s="88">
        <f t="shared" si="80"/>
        <v>5</v>
      </c>
      <c r="AR695" s="93">
        <f t="shared" si="81"/>
        <v>78</v>
      </c>
      <c r="AS695" s="93" t="str">
        <f t="shared" si="82"/>
        <v>金币</v>
      </c>
      <c r="AT695" s="115">
        <f t="shared" si="83"/>
        <v>277</v>
      </c>
      <c r="AU695" s="94">
        <f>IF(AR695&gt;0,SUMIFS(AT$13:AT695,AQ$13:AQ695,"="&amp;AQ695),"[x]")</f>
        <v>6997</v>
      </c>
    </row>
    <row r="696" spans="40:47" ht="16.5" x14ac:dyDescent="0.2">
      <c r="AN696" s="93">
        <v>684</v>
      </c>
      <c r="AO696" s="93">
        <f t="shared" si="78"/>
        <v>2</v>
      </c>
      <c r="AP696" s="93">
        <f t="shared" si="79"/>
        <v>1</v>
      </c>
      <c r="AQ696" s="88">
        <f t="shared" si="80"/>
        <v>5</v>
      </c>
      <c r="AR696" s="93">
        <f t="shared" si="81"/>
        <v>79</v>
      </c>
      <c r="AS696" s="93" t="str">
        <f t="shared" si="82"/>
        <v>金币</v>
      </c>
      <c r="AT696" s="115">
        <f t="shared" si="83"/>
        <v>284</v>
      </c>
      <c r="AU696" s="94">
        <f>IF(AR696&gt;0,SUMIFS(AT$13:AT696,AQ$13:AQ696,"="&amp;AQ696),"[x]")</f>
        <v>7281</v>
      </c>
    </row>
    <row r="697" spans="40:47" ht="16.5" x14ac:dyDescent="0.2">
      <c r="AN697" s="93">
        <v>685</v>
      </c>
      <c r="AO697" s="93">
        <f t="shared" si="78"/>
        <v>2</v>
      </c>
      <c r="AP697" s="93">
        <f t="shared" si="79"/>
        <v>1</v>
      </c>
      <c r="AQ697" s="88">
        <f t="shared" si="80"/>
        <v>5</v>
      </c>
      <c r="AR697" s="93">
        <f t="shared" si="81"/>
        <v>80</v>
      </c>
      <c r="AS697" s="93" t="str">
        <f t="shared" si="82"/>
        <v>金币</v>
      </c>
      <c r="AT697" s="115">
        <f t="shared" si="83"/>
        <v>290</v>
      </c>
      <c r="AU697" s="94">
        <f>IF(AR697&gt;0,SUMIFS(AT$13:AT697,AQ$13:AQ697,"="&amp;AQ697),"[x]")</f>
        <v>7571</v>
      </c>
    </row>
    <row r="698" spans="40:47" ht="16.5" x14ac:dyDescent="0.2">
      <c r="AN698" s="93">
        <v>686</v>
      </c>
      <c r="AO698" s="93">
        <f t="shared" si="78"/>
        <v>2</v>
      </c>
      <c r="AP698" s="93">
        <f t="shared" si="79"/>
        <v>1</v>
      </c>
      <c r="AQ698" s="88">
        <f t="shared" si="80"/>
        <v>5</v>
      </c>
      <c r="AR698" s="93">
        <f t="shared" si="81"/>
        <v>81</v>
      </c>
      <c r="AS698" s="93" t="str">
        <f t="shared" si="82"/>
        <v>金币</v>
      </c>
      <c r="AT698" s="115">
        <f t="shared" si="83"/>
        <v>189</v>
      </c>
      <c r="AU698" s="94">
        <f>IF(AR698&gt;0,SUMIFS(AT$13:AT698,AQ$13:AQ698,"="&amp;AQ698),"[x]")</f>
        <v>7760</v>
      </c>
    </row>
    <row r="699" spans="40:47" ht="16.5" x14ac:dyDescent="0.2">
      <c r="AN699" s="93">
        <v>687</v>
      </c>
      <c r="AO699" s="93">
        <f t="shared" si="78"/>
        <v>2</v>
      </c>
      <c r="AP699" s="93">
        <f t="shared" si="79"/>
        <v>1</v>
      </c>
      <c r="AQ699" s="88">
        <f t="shared" si="80"/>
        <v>5</v>
      </c>
      <c r="AR699" s="93">
        <f t="shared" si="81"/>
        <v>82</v>
      </c>
      <c r="AS699" s="93" t="str">
        <f t="shared" si="82"/>
        <v>金币</v>
      </c>
      <c r="AT699" s="115">
        <f t="shared" si="83"/>
        <v>204</v>
      </c>
      <c r="AU699" s="94">
        <f>IF(AR699&gt;0,SUMIFS(AT$13:AT699,AQ$13:AQ699,"="&amp;AQ699),"[x]")</f>
        <v>7964</v>
      </c>
    </row>
    <row r="700" spans="40:47" ht="16.5" x14ac:dyDescent="0.2">
      <c r="AN700" s="93">
        <v>688</v>
      </c>
      <c r="AO700" s="93">
        <f t="shared" si="78"/>
        <v>2</v>
      </c>
      <c r="AP700" s="93">
        <f t="shared" si="79"/>
        <v>1</v>
      </c>
      <c r="AQ700" s="88">
        <f t="shared" si="80"/>
        <v>5</v>
      </c>
      <c r="AR700" s="93">
        <f t="shared" si="81"/>
        <v>83</v>
      </c>
      <c r="AS700" s="93" t="str">
        <f t="shared" si="82"/>
        <v>金币</v>
      </c>
      <c r="AT700" s="115">
        <f t="shared" si="83"/>
        <v>218</v>
      </c>
      <c r="AU700" s="94">
        <f>IF(AR700&gt;0,SUMIFS(AT$13:AT700,AQ$13:AQ700,"="&amp;AQ700),"[x]")</f>
        <v>8182</v>
      </c>
    </row>
    <row r="701" spans="40:47" ht="16.5" x14ac:dyDescent="0.2">
      <c r="AN701" s="93">
        <v>689</v>
      </c>
      <c r="AO701" s="93">
        <f t="shared" si="78"/>
        <v>2</v>
      </c>
      <c r="AP701" s="93">
        <f t="shared" si="79"/>
        <v>1</v>
      </c>
      <c r="AQ701" s="88">
        <f t="shared" si="80"/>
        <v>5</v>
      </c>
      <c r="AR701" s="93">
        <f t="shared" si="81"/>
        <v>84</v>
      </c>
      <c r="AS701" s="93" t="str">
        <f t="shared" si="82"/>
        <v>金币</v>
      </c>
      <c r="AT701" s="115">
        <f t="shared" si="83"/>
        <v>233</v>
      </c>
      <c r="AU701" s="94">
        <f>IF(AR701&gt;0,SUMIFS(AT$13:AT701,AQ$13:AQ701,"="&amp;AQ701),"[x]")</f>
        <v>8415</v>
      </c>
    </row>
    <row r="702" spans="40:47" ht="16.5" x14ac:dyDescent="0.2">
      <c r="AN702" s="93">
        <v>690</v>
      </c>
      <c r="AO702" s="93">
        <f t="shared" si="78"/>
        <v>2</v>
      </c>
      <c r="AP702" s="93">
        <f t="shared" si="79"/>
        <v>1</v>
      </c>
      <c r="AQ702" s="88">
        <f t="shared" si="80"/>
        <v>5</v>
      </c>
      <c r="AR702" s="93">
        <f t="shared" si="81"/>
        <v>85</v>
      </c>
      <c r="AS702" s="93" t="str">
        <f t="shared" si="82"/>
        <v>金币</v>
      </c>
      <c r="AT702" s="115">
        <f t="shared" si="83"/>
        <v>248</v>
      </c>
      <c r="AU702" s="94">
        <f>IF(AR702&gt;0,SUMIFS(AT$13:AT702,AQ$13:AQ702,"="&amp;AQ702),"[x]")</f>
        <v>8663</v>
      </c>
    </row>
    <row r="703" spans="40:47" ht="16.5" x14ac:dyDescent="0.2">
      <c r="AN703" s="93">
        <v>691</v>
      </c>
      <c r="AO703" s="93">
        <f t="shared" si="78"/>
        <v>2</v>
      </c>
      <c r="AP703" s="93">
        <f t="shared" si="79"/>
        <v>1</v>
      </c>
      <c r="AQ703" s="88">
        <f t="shared" si="80"/>
        <v>5</v>
      </c>
      <c r="AR703" s="93">
        <f t="shared" si="81"/>
        <v>86</v>
      </c>
      <c r="AS703" s="93" t="str">
        <f t="shared" si="82"/>
        <v>金币</v>
      </c>
      <c r="AT703" s="115">
        <f t="shared" si="83"/>
        <v>262</v>
      </c>
      <c r="AU703" s="94">
        <f>IF(AR703&gt;0,SUMIFS(AT$13:AT703,AQ$13:AQ703,"="&amp;AQ703),"[x]")</f>
        <v>8925</v>
      </c>
    </row>
    <row r="704" spans="40:47" ht="16.5" x14ac:dyDescent="0.2">
      <c r="AN704" s="93">
        <v>692</v>
      </c>
      <c r="AO704" s="93">
        <f t="shared" si="78"/>
        <v>2</v>
      </c>
      <c r="AP704" s="93">
        <f t="shared" si="79"/>
        <v>1</v>
      </c>
      <c r="AQ704" s="88">
        <f t="shared" si="80"/>
        <v>5</v>
      </c>
      <c r="AR704" s="93">
        <f t="shared" si="81"/>
        <v>87</v>
      </c>
      <c r="AS704" s="93" t="str">
        <f t="shared" si="82"/>
        <v>金币</v>
      </c>
      <c r="AT704" s="115">
        <f t="shared" si="83"/>
        <v>277</v>
      </c>
      <c r="AU704" s="94">
        <f>IF(AR704&gt;0,SUMIFS(AT$13:AT704,AQ$13:AQ704,"="&amp;AQ704),"[x]")</f>
        <v>9202</v>
      </c>
    </row>
    <row r="705" spans="40:47" ht="16.5" x14ac:dyDescent="0.2">
      <c r="AN705" s="93">
        <v>693</v>
      </c>
      <c r="AO705" s="93">
        <f t="shared" si="78"/>
        <v>2</v>
      </c>
      <c r="AP705" s="93">
        <f t="shared" si="79"/>
        <v>1</v>
      </c>
      <c r="AQ705" s="88">
        <f t="shared" si="80"/>
        <v>5</v>
      </c>
      <c r="AR705" s="93">
        <f t="shared" si="81"/>
        <v>88</v>
      </c>
      <c r="AS705" s="93" t="str">
        <f t="shared" si="82"/>
        <v>金币</v>
      </c>
      <c r="AT705" s="115">
        <f t="shared" si="83"/>
        <v>291</v>
      </c>
      <c r="AU705" s="94">
        <f>IF(AR705&gt;0,SUMIFS(AT$13:AT705,AQ$13:AQ705,"="&amp;AQ705),"[x]")</f>
        <v>9493</v>
      </c>
    </row>
    <row r="706" spans="40:47" ht="16.5" x14ac:dyDescent="0.2">
      <c r="AN706" s="93">
        <v>694</v>
      </c>
      <c r="AO706" s="93">
        <f t="shared" si="78"/>
        <v>2</v>
      </c>
      <c r="AP706" s="93">
        <f t="shared" si="79"/>
        <v>1</v>
      </c>
      <c r="AQ706" s="88">
        <f t="shared" si="80"/>
        <v>5</v>
      </c>
      <c r="AR706" s="93">
        <f t="shared" si="81"/>
        <v>89</v>
      </c>
      <c r="AS706" s="93" t="str">
        <f t="shared" si="82"/>
        <v>金币</v>
      </c>
      <c r="AT706" s="115">
        <f t="shared" si="83"/>
        <v>306</v>
      </c>
      <c r="AU706" s="94">
        <f>IF(AR706&gt;0,SUMIFS(AT$13:AT706,AQ$13:AQ706,"="&amp;AQ706),"[x]")</f>
        <v>9799</v>
      </c>
    </row>
    <row r="707" spans="40:47" ht="16.5" x14ac:dyDescent="0.2">
      <c r="AN707" s="93">
        <v>695</v>
      </c>
      <c r="AO707" s="93">
        <f t="shared" si="78"/>
        <v>2</v>
      </c>
      <c r="AP707" s="93">
        <f t="shared" si="79"/>
        <v>1</v>
      </c>
      <c r="AQ707" s="88">
        <f t="shared" si="80"/>
        <v>5</v>
      </c>
      <c r="AR707" s="93">
        <f t="shared" si="81"/>
        <v>90</v>
      </c>
      <c r="AS707" s="93" t="str">
        <f t="shared" si="82"/>
        <v>金币</v>
      </c>
      <c r="AT707" s="115">
        <f t="shared" si="83"/>
        <v>321</v>
      </c>
      <c r="AU707" s="94">
        <f>IF(AR707&gt;0,SUMIFS(AT$13:AT707,AQ$13:AQ707,"="&amp;AQ707),"[x]")</f>
        <v>10120</v>
      </c>
    </row>
    <row r="708" spans="40:47" ht="16.5" x14ac:dyDescent="0.2">
      <c r="AN708" s="93">
        <v>696</v>
      </c>
      <c r="AO708" s="93">
        <f t="shared" si="78"/>
        <v>2</v>
      </c>
      <c r="AP708" s="93">
        <f t="shared" si="79"/>
        <v>1</v>
      </c>
      <c r="AQ708" s="88">
        <f t="shared" si="80"/>
        <v>5</v>
      </c>
      <c r="AR708" s="93">
        <f t="shared" si="81"/>
        <v>91</v>
      </c>
      <c r="AS708" s="93" t="str">
        <f t="shared" si="82"/>
        <v>金币</v>
      </c>
      <c r="AT708" s="115">
        <f t="shared" si="83"/>
        <v>335</v>
      </c>
      <c r="AU708" s="94">
        <f>IF(AR708&gt;0,SUMIFS(AT$13:AT708,AQ$13:AQ708,"="&amp;AQ708),"[x]")</f>
        <v>10455</v>
      </c>
    </row>
    <row r="709" spans="40:47" ht="16.5" x14ac:dyDescent="0.2">
      <c r="AN709" s="93">
        <v>697</v>
      </c>
      <c r="AO709" s="93">
        <f t="shared" si="78"/>
        <v>2</v>
      </c>
      <c r="AP709" s="93">
        <f t="shared" si="79"/>
        <v>1</v>
      </c>
      <c r="AQ709" s="88">
        <f t="shared" si="80"/>
        <v>5</v>
      </c>
      <c r="AR709" s="93">
        <f t="shared" si="81"/>
        <v>92</v>
      </c>
      <c r="AS709" s="93" t="str">
        <f t="shared" si="82"/>
        <v>金币</v>
      </c>
      <c r="AT709" s="115">
        <f t="shared" si="83"/>
        <v>350</v>
      </c>
      <c r="AU709" s="94">
        <f>IF(AR709&gt;0,SUMIFS(AT$13:AT709,AQ$13:AQ709,"="&amp;AQ709),"[x]")</f>
        <v>10805</v>
      </c>
    </row>
    <row r="710" spans="40:47" ht="16.5" x14ac:dyDescent="0.2">
      <c r="AN710" s="93">
        <v>698</v>
      </c>
      <c r="AO710" s="93">
        <f t="shared" si="78"/>
        <v>2</v>
      </c>
      <c r="AP710" s="93">
        <f t="shared" si="79"/>
        <v>1</v>
      </c>
      <c r="AQ710" s="88">
        <f t="shared" si="80"/>
        <v>5</v>
      </c>
      <c r="AR710" s="93">
        <f t="shared" si="81"/>
        <v>93</v>
      </c>
      <c r="AS710" s="93" t="str">
        <f t="shared" si="82"/>
        <v>金币</v>
      </c>
      <c r="AT710" s="115">
        <f t="shared" si="83"/>
        <v>364</v>
      </c>
      <c r="AU710" s="94">
        <f>IF(AR710&gt;0,SUMIFS(AT$13:AT710,AQ$13:AQ710,"="&amp;AQ710),"[x]")</f>
        <v>11169</v>
      </c>
    </row>
    <row r="711" spans="40:47" ht="16.5" x14ac:dyDescent="0.2">
      <c r="AN711" s="93">
        <v>699</v>
      </c>
      <c r="AO711" s="93">
        <f t="shared" si="78"/>
        <v>2</v>
      </c>
      <c r="AP711" s="93">
        <f t="shared" si="79"/>
        <v>1</v>
      </c>
      <c r="AQ711" s="88">
        <f t="shared" si="80"/>
        <v>5</v>
      </c>
      <c r="AR711" s="93">
        <f t="shared" si="81"/>
        <v>94</v>
      </c>
      <c r="AS711" s="93" t="str">
        <f t="shared" si="82"/>
        <v>金币</v>
      </c>
      <c r="AT711" s="115">
        <f t="shared" si="83"/>
        <v>379</v>
      </c>
      <c r="AU711" s="94">
        <f>IF(AR711&gt;0,SUMIFS(AT$13:AT711,AQ$13:AQ711,"="&amp;AQ711),"[x]")</f>
        <v>11548</v>
      </c>
    </row>
    <row r="712" spans="40:47" ht="16.5" x14ac:dyDescent="0.2">
      <c r="AN712" s="93">
        <v>700</v>
      </c>
      <c r="AO712" s="93">
        <f t="shared" si="78"/>
        <v>2</v>
      </c>
      <c r="AP712" s="93">
        <f t="shared" si="79"/>
        <v>1</v>
      </c>
      <c r="AQ712" s="88">
        <f t="shared" si="80"/>
        <v>5</v>
      </c>
      <c r="AR712" s="93">
        <f t="shared" si="81"/>
        <v>95</v>
      </c>
      <c r="AS712" s="93" t="str">
        <f t="shared" si="82"/>
        <v>金币</v>
      </c>
      <c r="AT712" s="115">
        <f t="shared" si="83"/>
        <v>394</v>
      </c>
      <c r="AU712" s="94">
        <f>IF(AR712&gt;0,SUMIFS(AT$13:AT712,AQ$13:AQ712,"="&amp;AQ712),"[x]")</f>
        <v>11942</v>
      </c>
    </row>
    <row r="713" spans="40:47" ht="16.5" x14ac:dyDescent="0.2">
      <c r="AN713" s="93">
        <v>701</v>
      </c>
      <c r="AO713" s="93">
        <f t="shared" si="78"/>
        <v>2</v>
      </c>
      <c r="AP713" s="93">
        <f t="shared" si="79"/>
        <v>1</v>
      </c>
      <c r="AQ713" s="88">
        <f t="shared" si="80"/>
        <v>5</v>
      </c>
      <c r="AR713" s="93">
        <f t="shared" si="81"/>
        <v>96</v>
      </c>
      <c r="AS713" s="93" t="str">
        <f t="shared" si="82"/>
        <v>金币</v>
      </c>
      <c r="AT713" s="115">
        <f t="shared" si="83"/>
        <v>408</v>
      </c>
      <c r="AU713" s="94">
        <f>IF(AR713&gt;0,SUMIFS(AT$13:AT713,AQ$13:AQ713,"="&amp;AQ713),"[x]")</f>
        <v>12350</v>
      </c>
    </row>
    <row r="714" spans="40:47" ht="16.5" x14ac:dyDescent="0.2">
      <c r="AN714" s="93">
        <v>702</v>
      </c>
      <c r="AO714" s="93">
        <f t="shared" si="78"/>
        <v>2</v>
      </c>
      <c r="AP714" s="93">
        <f t="shared" si="79"/>
        <v>1</v>
      </c>
      <c r="AQ714" s="88">
        <f t="shared" si="80"/>
        <v>5</v>
      </c>
      <c r="AR714" s="93">
        <f t="shared" si="81"/>
        <v>97</v>
      </c>
      <c r="AS714" s="93" t="str">
        <f t="shared" si="82"/>
        <v>金币</v>
      </c>
      <c r="AT714" s="115">
        <f t="shared" si="83"/>
        <v>423</v>
      </c>
      <c r="AU714" s="94">
        <f>IF(AR714&gt;0,SUMIFS(AT$13:AT714,AQ$13:AQ714,"="&amp;AQ714),"[x]")</f>
        <v>12773</v>
      </c>
    </row>
    <row r="715" spans="40:47" ht="16.5" x14ac:dyDescent="0.2">
      <c r="AN715" s="93">
        <v>703</v>
      </c>
      <c r="AO715" s="93">
        <f t="shared" si="78"/>
        <v>2</v>
      </c>
      <c r="AP715" s="93">
        <f t="shared" si="79"/>
        <v>1</v>
      </c>
      <c r="AQ715" s="88">
        <f t="shared" si="80"/>
        <v>5</v>
      </c>
      <c r="AR715" s="93">
        <f t="shared" si="81"/>
        <v>98</v>
      </c>
      <c r="AS715" s="93" t="str">
        <f t="shared" si="82"/>
        <v>金币</v>
      </c>
      <c r="AT715" s="115">
        <f t="shared" si="83"/>
        <v>437</v>
      </c>
      <c r="AU715" s="94">
        <f>IF(AR715&gt;0,SUMIFS(AT$13:AT715,AQ$13:AQ715,"="&amp;AQ715),"[x]")</f>
        <v>13210</v>
      </c>
    </row>
    <row r="716" spans="40:47" ht="16.5" x14ac:dyDescent="0.2">
      <c r="AN716" s="93">
        <v>704</v>
      </c>
      <c r="AO716" s="93">
        <f t="shared" si="78"/>
        <v>2</v>
      </c>
      <c r="AP716" s="93">
        <f t="shared" si="79"/>
        <v>1</v>
      </c>
      <c r="AQ716" s="88">
        <f t="shared" si="80"/>
        <v>5</v>
      </c>
      <c r="AR716" s="93">
        <f t="shared" si="81"/>
        <v>99</v>
      </c>
      <c r="AS716" s="93" t="str">
        <f t="shared" si="82"/>
        <v>金币</v>
      </c>
      <c r="AT716" s="115">
        <f t="shared" si="83"/>
        <v>452</v>
      </c>
      <c r="AU716" s="94">
        <f>IF(AR716&gt;0,SUMIFS(AT$13:AT716,AQ$13:AQ716,"="&amp;AQ716),"[x]")</f>
        <v>13662</v>
      </c>
    </row>
    <row r="717" spans="40:47" ht="16.5" x14ac:dyDescent="0.2">
      <c r="AN717" s="93">
        <v>705</v>
      </c>
      <c r="AO717" s="93">
        <f t="shared" si="78"/>
        <v>2</v>
      </c>
      <c r="AP717" s="93">
        <f t="shared" si="79"/>
        <v>1</v>
      </c>
      <c r="AQ717" s="88">
        <f t="shared" si="80"/>
        <v>5</v>
      </c>
      <c r="AR717" s="93">
        <f t="shared" si="81"/>
        <v>100</v>
      </c>
      <c r="AS717" s="93" t="str">
        <f t="shared" si="82"/>
        <v>金币</v>
      </c>
      <c r="AT717" s="115">
        <f t="shared" si="83"/>
        <v>467</v>
      </c>
      <c r="AU717" s="94">
        <f>IF(AR717&gt;0,SUMIFS(AT$13:AT717,AQ$13:AQ717,"="&amp;AQ717),"[x]")</f>
        <v>14129</v>
      </c>
    </row>
    <row r="718" spans="40:47" ht="16.5" x14ac:dyDescent="0.2">
      <c r="AN718" s="93">
        <v>706</v>
      </c>
      <c r="AO718" s="93">
        <f t="shared" ref="AO718:AO781" si="84">INT((AN718-1)/604)+1</f>
        <v>2</v>
      </c>
      <c r="AP718" s="93">
        <f t="shared" ref="AP718:AP781" si="85">INT(MOD(INT((AN718-1)/151),4))+1</f>
        <v>1</v>
      </c>
      <c r="AQ718" s="88">
        <f t="shared" ref="AQ718:AQ781" si="86">(AO718-1)*4+AP718</f>
        <v>5</v>
      </c>
      <c r="AR718" s="93">
        <f t="shared" ref="AR718:AR781" si="87">MOD(AN718-1,151)</f>
        <v>101</v>
      </c>
      <c r="AS718" s="93" t="str">
        <f t="shared" ref="AS718:AS781" si="88">IF(AR718&gt;0,"金币","[x]")</f>
        <v>金币</v>
      </c>
      <c r="AT718" s="115">
        <f t="shared" si="83"/>
        <v>264</v>
      </c>
      <c r="AU718" s="94">
        <f>IF(AR718&gt;0,SUMIFS(AT$13:AT718,AQ$13:AQ718,"="&amp;AQ718),"[x]")</f>
        <v>14393</v>
      </c>
    </row>
    <row r="719" spans="40:47" ht="16.5" x14ac:dyDescent="0.2">
      <c r="AN719" s="93">
        <v>707</v>
      </c>
      <c r="AO719" s="93">
        <f t="shared" si="84"/>
        <v>2</v>
      </c>
      <c r="AP719" s="93">
        <f t="shared" si="85"/>
        <v>1</v>
      </c>
      <c r="AQ719" s="88">
        <f t="shared" si="86"/>
        <v>5</v>
      </c>
      <c r="AR719" s="93">
        <f t="shared" si="87"/>
        <v>102</v>
      </c>
      <c r="AS719" s="93" t="str">
        <f t="shared" si="88"/>
        <v>金币</v>
      </c>
      <c r="AT719" s="115">
        <f t="shared" ref="AT719:AT782" si="89">IF(AR719&gt;0,INT(INDEX($AL$13:$AL$162,AR719)/48*INDEX($AL$4:$AL$9,AO719)*INDEX($AO$4:$AO$7,AP719)),"[x]")</f>
        <v>285</v>
      </c>
      <c r="AU719" s="94">
        <f>IF(AR719&gt;0,SUMIFS(AT$13:AT719,AQ$13:AQ719,"="&amp;AQ719),"[x]")</f>
        <v>14678</v>
      </c>
    </row>
    <row r="720" spans="40:47" ht="16.5" x14ac:dyDescent="0.2">
      <c r="AN720" s="93">
        <v>708</v>
      </c>
      <c r="AO720" s="93">
        <f t="shared" si="84"/>
        <v>2</v>
      </c>
      <c r="AP720" s="93">
        <f t="shared" si="85"/>
        <v>1</v>
      </c>
      <c r="AQ720" s="88">
        <f t="shared" si="86"/>
        <v>5</v>
      </c>
      <c r="AR720" s="93">
        <f t="shared" si="87"/>
        <v>103</v>
      </c>
      <c r="AS720" s="93" t="str">
        <f t="shared" si="88"/>
        <v>金币</v>
      </c>
      <c r="AT720" s="115">
        <f t="shared" si="89"/>
        <v>305</v>
      </c>
      <c r="AU720" s="94">
        <f>IF(AR720&gt;0,SUMIFS(AT$13:AT720,AQ$13:AQ720,"="&amp;AQ720),"[x]")</f>
        <v>14983</v>
      </c>
    </row>
    <row r="721" spans="40:47" ht="16.5" x14ac:dyDescent="0.2">
      <c r="AN721" s="93">
        <v>709</v>
      </c>
      <c r="AO721" s="93">
        <f t="shared" si="84"/>
        <v>2</v>
      </c>
      <c r="AP721" s="93">
        <f t="shared" si="85"/>
        <v>1</v>
      </c>
      <c r="AQ721" s="88">
        <f t="shared" si="86"/>
        <v>5</v>
      </c>
      <c r="AR721" s="93">
        <f t="shared" si="87"/>
        <v>104</v>
      </c>
      <c r="AS721" s="93" t="str">
        <f t="shared" si="88"/>
        <v>金币</v>
      </c>
      <c r="AT721" s="115">
        <f t="shared" si="89"/>
        <v>326</v>
      </c>
      <c r="AU721" s="94">
        <f>IF(AR721&gt;0,SUMIFS(AT$13:AT721,AQ$13:AQ721,"="&amp;AQ721),"[x]")</f>
        <v>15309</v>
      </c>
    </row>
    <row r="722" spans="40:47" ht="16.5" x14ac:dyDescent="0.2">
      <c r="AN722" s="93">
        <v>710</v>
      </c>
      <c r="AO722" s="93">
        <f t="shared" si="84"/>
        <v>2</v>
      </c>
      <c r="AP722" s="93">
        <f t="shared" si="85"/>
        <v>1</v>
      </c>
      <c r="AQ722" s="88">
        <f t="shared" si="86"/>
        <v>5</v>
      </c>
      <c r="AR722" s="93">
        <f t="shared" si="87"/>
        <v>105</v>
      </c>
      <c r="AS722" s="93" t="str">
        <f t="shared" si="88"/>
        <v>金币</v>
      </c>
      <c r="AT722" s="115">
        <f t="shared" si="89"/>
        <v>346</v>
      </c>
      <c r="AU722" s="94">
        <f>IF(AR722&gt;0,SUMIFS(AT$13:AT722,AQ$13:AQ722,"="&amp;AQ722),"[x]")</f>
        <v>15655</v>
      </c>
    </row>
    <row r="723" spans="40:47" ht="16.5" x14ac:dyDescent="0.2">
      <c r="AN723" s="93">
        <v>711</v>
      </c>
      <c r="AO723" s="93">
        <f t="shared" si="84"/>
        <v>2</v>
      </c>
      <c r="AP723" s="93">
        <f t="shared" si="85"/>
        <v>1</v>
      </c>
      <c r="AQ723" s="88">
        <f t="shared" si="86"/>
        <v>5</v>
      </c>
      <c r="AR723" s="93">
        <f t="shared" si="87"/>
        <v>106</v>
      </c>
      <c r="AS723" s="93" t="str">
        <f t="shared" si="88"/>
        <v>金币</v>
      </c>
      <c r="AT723" s="115">
        <f t="shared" si="89"/>
        <v>366</v>
      </c>
      <c r="AU723" s="94">
        <f>IF(AR723&gt;0,SUMIFS(AT$13:AT723,AQ$13:AQ723,"="&amp;AQ723),"[x]")</f>
        <v>16021</v>
      </c>
    </row>
    <row r="724" spans="40:47" ht="16.5" x14ac:dyDescent="0.2">
      <c r="AN724" s="93">
        <v>712</v>
      </c>
      <c r="AO724" s="93">
        <f t="shared" si="84"/>
        <v>2</v>
      </c>
      <c r="AP724" s="93">
        <f t="shared" si="85"/>
        <v>1</v>
      </c>
      <c r="AQ724" s="88">
        <f t="shared" si="86"/>
        <v>5</v>
      </c>
      <c r="AR724" s="93">
        <f t="shared" si="87"/>
        <v>107</v>
      </c>
      <c r="AS724" s="93" t="str">
        <f t="shared" si="88"/>
        <v>金币</v>
      </c>
      <c r="AT724" s="115">
        <f t="shared" si="89"/>
        <v>387</v>
      </c>
      <c r="AU724" s="94">
        <f>IF(AR724&gt;0,SUMIFS(AT$13:AT724,AQ$13:AQ724,"="&amp;AQ724),"[x]")</f>
        <v>16408</v>
      </c>
    </row>
    <row r="725" spans="40:47" ht="16.5" x14ac:dyDescent="0.2">
      <c r="AN725" s="93">
        <v>713</v>
      </c>
      <c r="AO725" s="93">
        <f t="shared" si="84"/>
        <v>2</v>
      </c>
      <c r="AP725" s="93">
        <f t="shared" si="85"/>
        <v>1</v>
      </c>
      <c r="AQ725" s="88">
        <f t="shared" si="86"/>
        <v>5</v>
      </c>
      <c r="AR725" s="93">
        <f t="shared" si="87"/>
        <v>108</v>
      </c>
      <c r="AS725" s="93" t="str">
        <f t="shared" si="88"/>
        <v>金币</v>
      </c>
      <c r="AT725" s="115">
        <f t="shared" si="89"/>
        <v>407</v>
      </c>
      <c r="AU725" s="94">
        <f>IF(AR725&gt;0,SUMIFS(AT$13:AT725,AQ$13:AQ725,"="&amp;AQ725),"[x]")</f>
        <v>16815</v>
      </c>
    </row>
    <row r="726" spans="40:47" ht="16.5" x14ac:dyDescent="0.2">
      <c r="AN726" s="93">
        <v>714</v>
      </c>
      <c r="AO726" s="93">
        <f t="shared" si="84"/>
        <v>2</v>
      </c>
      <c r="AP726" s="93">
        <f t="shared" si="85"/>
        <v>1</v>
      </c>
      <c r="AQ726" s="88">
        <f t="shared" si="86"/>
        <v>5</v>
      </c>
      <c r="AR726" s="93">
        <f t="shared" si="87"/>
        <v>109</v>
      </c>
      <c r="AS726" s="93" t="str">
        <f t="shared" si="88"/>
        <v>金币</v>
      </c>
      <c r="AT726" s="115">
        <f t="shared" si="89"/>
        <v>427</v>
      </c>
      <c r="AU726" s="94">
        <f>IF(AR726&gt;0,SUMIFS(AT$13:AT726,AQ$13:AQ726,"="&amp;AQ726),"[x]")</f>
        <v>17242</v>
      </c>
    </row>
    <row r="727" spans="40:47" ht="16.5" x14ac:dyDescent="0.2">
      <c r="AN727" s="93">
        <v>715</v>
      </c>
      <c r="AO727" s="93">
        <f t="shared" si="84"/>
        <v>2</v>
      </c>
      <c r="AP727" s="93">
        <f t="shared" si="85"/>
        <v>1</v>
      </c>
      <c r="AQ727" s="88">
        <f t="shared" si="86"/>
        <v>5</v>
      </c>
      <c r="AR727" s="93">
        <f t="shared" si="87"/>
        <v>110</v>
      </c>
      <c r="AS727" s="93" t="str">
        <f t="shared" si="88"/>
        <v>金币</v>
      </c>
      <c r="AT727" s="115">
        <f t="shared" si="89"/>
        <v>448</v>
      </c>
      <c r="AU727" s="94">
        <f>IF(AR727&gt;0,SUMIFS(AT$13:AT727,AQ$13:AQ727,"="&amp;AQ727),"[x]")</f>
        <v>17690</v>
      </c>
    </row>
    <row r="728" spans="40:47" ht="16.5" x14ac:dyDescent="0.2">
      <c r="AN728" s="93">
        <v>716</v>
      </c>
      <c r="AO728" s="93">
        <f t="shared" si="84"/>
        <v>2</v>
      </c>
      <c r="AP728" s="93">
        <f t="shared" si="85"/>
        <v>1</v>
      </c>
      <c r="AQ728" s="88">
        <f t="shared" si="86"/>
        <v>5</v>
      </c>
      <c r="AR728" s="93">
        <f t="shared" si="87"/>
        <v>111</v>
      </c>
      <c r="AS728" s="93" t="str">
        <f t="shared" si="88"/>
        <v>金币</v>
      </c>
      <c r="AT728" s="115">
        <f t="shared" si="89"/>
        <v>468</v>
      </c>
      <c r="AU728" s="94">
        <f>IF(AR728&gt;0,SUMIFS(AT$13:AT728,AQ$13:AQ728,"="&amp;AQ728),"[x]")</f>
        <v>18158</v>
      </c>
    </row>
    <row r="729" spans="40:47" ht="16.5" x14ac:dyDescent="0.2">
      <c r="AN729" s="93">
        <v>717</v>
      </c>
      <c r="AO729" s="93">
        <f t="shared" si="84"/>
        <v>2</v>
      </c>
      <c r="AP729" s="93">
        <f t="shared" si="85"/>
        <v>1</v>
      </c>
      <c r="AQ729" s="88">
        <f t="shared" si="86"/>
        <v>5</v>
      </c>
      <c r="AR729" s="93">
        <f t="shared" si="87"/>
        <v>112</v>
      </c>
      <c r="AS729" s="93" t="str">
        <f t="shared" si="88"/>
        <v>金币</v>
      </c>
      <c r="AT729" s="115">
        <f t="shared" si="89"/>
        <v>489</v>
      </c>
      <c r="AU729" s="94">
        <f>IF(AR729&gt;0,SUMIFS(AT$13:AT729,AQ$13:AQ729,"="&amp;AQ729),"[x]")</f>
        <v>18647</v>
      </c>
    </row>
    <row r="730" spans="40:47" ht="16.5" x14ac:dyDescent="0.2">
      <c r="AN730" s="93">
        <v>718</v>
      </c>
      <c r="AO730" s="93">
        <f t="shared" si="84"/>
        <v>2</v>
      </c>
      <c r="AP730" s="93">
        <f t="shared" si="85"/>
        <v>1</v>
      </c>
      <c r="AQ730" s="88">
        <f t="shared" si="86"/>
        <v>5</v>
      </c>
      <c r="AR730" s="93">
        <f t="shared" si="87"/>
        <v>113</v>
      </c>
      <c r="AS730" s="93" t="str">
        <f t="shared" si="88"/>
        <v>金币</v>
      </c>
      <c r="AT730" s="115">
        <f t="shared" si="89"/>
        <v>509</v>
      </c>
      <c r="AU730" s="94">
        <f>IF(AR730&gt;0,SUMIFS(AT$13:AT730,AQ$13:AQ730,"="&amp;AQ730),"[x]")</f>
        <v>19156</v>
      </c>
    </row>
    <row r="731" spans="40:47" ht="16.5" x14ac:dyDescent="0.2">
      <c r="AN731" s="93">
        <v>719</v>
      </c>
      <c r="AO731" s="93">
        <f t="shared" si="84"/>
        <v>2</v>
      </c>
      <c r="AP731" s="93">
        <f t="shared" si="85"/>
        <v>1</v>
      </c>
      <c r="AQ731" s="88">
        <f t="shared" si="86"/>
        <v>5</v>
      </c>
      <c r="AR731" s="93">
        <f t="shared" si="87"/>
        <v>114</v>
      </c>
      <c r="AS731" s="93" t="str">
        <f t="shared" si="88"/>
        <v>金币</v>
      </c>
      <c r="AT731" s="115">
        <f t="shared" si="89"/>
        <v>529</v>
      </c>
      <c r="AU731" s="94">
        <f>IF(AR731&gt;0,SUMIFS(AT$13:AT731,AQ$13:AQ731,"="&amp;AQ731),"[x]")</f>
        <v>19685</v>
      </c>
    </row>
    <row r="732" spans="40:47" ht="16.5" x14ac:dyDescent="0.2">
      <c r="AN732" s="93">
        <v>720</v>
      </c>
      <c r="AO732" s="93">
        <f t="shared" si="84"/>
        <v>2</v>
      </c>
      <c r="AP732" s="93">
        <f t="shared" si="85"/>
        <v>1</v>
      </c>
      <c r="AQ732" s="88">
        <f t="shared" si="86"/>
        <v>5</v>
      </c>
      <c r="AR732" s="93">
        <f t="shared" si="87"/>
        <v>115</v>
      </c>
      <c r="AS732" s="93" t="str">
        <f t="shared" si="88"/>
        <v>金币</v>
      </c>
      <c r="AT732" s="115">
        <f t="shared" si="89"/>
        <v>550</v>
      </c>
      <c r="AU732" s="94">
        <f>IF(AR732&gt;0,SUMIFS(AT$13:AT732,AQ$13:AQ732,"="&amp;AQ732),"[x]")</f>
        <v>20235</v>
      </c>
    </row>
    <row r="733" spans="40:47" ht="16.5" x14ac:dyDescent="0.2">
      <c r="AN733" s="93">
        <v>721</v>
      </c>
      <c r="AO733" s="93">
        <f t="shared" si="84"/>
        <v>2</v>
      </c>
      <c r="AP733" s="93">
        <f t="shared" si="85"/>
        <v>1</v>
      </c>
      <c r="AQ733" s="88">
        <f t="shared" si="86"/>
        <v>5</v>
      </c>
      <c r="AR733" s="93">
        <f t="shared" si="87"/>
        <v>116</v>
      </c>
      <c r="AS733" s="93" t="str">
        <f t="shared" si="88"/>
        <v>金币</v>
      </c>
      <c r="AT733" s="115">
        <f t="shared" si="89"/>
        <v>570</v>
      </c>
      <c r="AU733" s="94">
        <f>IF(AR733&gt;0,SUMIFS(AT$13:AT733,AQ$13:AQ733,"="&amp;AQ733),"[x]")</f>
        <v>20805</v>
      </c>
    </row>
    <row r="734" spans="40:47" ht="16.5" x14ac:dyDescent="0.2">
      <c r="AN734" s="93">
        <v>722</v>
      </c>
      <c r="AO734" s="93">
        <f t="shared" si="84"/>
        <v>2</v>
      </c>
      <c r="AP734" s="93">
        <f t="shared" si="85"/>
        <v>1</v>
      </c>
      <c r="AQ734" s="88">
        <f t="shared" si="86"/>
        <v>5</v>
      </c>
      <c r="AR734" s="93">
        <f t="shared" si="87"/>
        <v>117</v>
      </c>
      <c r="AS734" s="93" t="str">
        <f t="shared" si="88"/>
        <v>金币</v>
      </c>
      <c r="AT734" s="115">
        <f t="shared" si="89"/>
        <v>591</v>
      </c>
      <c r="AU734" s="94">
        <f>IF(AR734&gt;0,SUMIFS(AT$13:AT734,AQ$13:AQ734,"="&amp;AQ734),"[x]")</f>
        <v>21396</v>
      </c>
    </row>
    <row r="735" spans="40:47" ht="16.5" x14ac:dyDescent="0.2">
      <c r="AN735" s="93">
        <v>723</v>
      </c>
      <c r="AO735" s="93">
        <f t="shared" si="84"/>
        <v>2</v>
      </c>
      <c r="AP735" s="93">
        <f t="shared" si="85"/>
        <v>1</v>
      </c>
      <c r="AQ735" s="88">
        <f t="shared" si="86"/>
        <v>5</v>
      </c>
      <c r="AR735" s="93">
        <f t="shared" si="87"/>
        <v>118</v>
      </c>
      <c r="AS735" s="93" t="str">
        <f t="shared" si="88"/>
        <v>金币</v>
      </c>
      <c r="AT735" s="115">
        <f t="shared" si="89"/>
        <v>611</v>
      </c>
      <c r="AU735" s="94">
        <f>IF(AR735&gt;0,SUMIFS(AT$13:AT735,AQ$13:AQ735,"="&amp;AQ735),"[x]")</f>
        <v>22007</v>
      </c>
    </row>
    <row r="736" spans="40:47" ht="16.5" x14ac:dyDescent="0.2">
      <c r="AN736" s="93">
        <v>724</v>
      </c>
      <c r="AO736" s="93">
        <f t="shared" si="84"/>
        <v>2</v>
      </c>
      <c r="AP736" s="93">
        <f t="shared" si="85"/>
        <v>1</v>
      </c>
      <c r="AQ736" s="88">
        <f t="shared" si="86"/>
        <v>5</v>
      </c>
      <c r="AR736" s="93">
        <f t="shared" si="87"/>
        <v>119</v>
      </c>
      <c r="AS736" s="93" t="str">
        <f t="shared" si="88"/>
        <v>金币</v>
      </c>
      <c r="AT736" s="115">
        <f t="shared" si="89"/>
        <v>631</v>
      </c>
      <c r="AU736" s="94">
        <f>IF(AR736&gt;0,SUMIFS(AT$13:AT736,AQ$13:AQ736,"="&amp;AQ736),"[x]")</f>
        <v>22638</v>
      </c>
    </row>
    <row r="737" spans="40:47" ht="16.5" x14ac:dyDescent="0.2">
      <c r="AN737" s="93">
        <v>725</v>
      </c>
      <c r="AO737" s="93">
        <f t="shared" si="84"/>
        <v>2</v>
      </c>
      <c r="AP737" s="93">
        <f t="shared" si="85"/>
        <v>1</v>
      </c>
      <c r="AQ737" s="88">
        <f t="shared" si="86"/>
        <v>5</v>
      </c>
      <c r="AR737" s="93">
        <f t="shared" si="87"/>
        <v>120</v>
      </c>
      <c r="AS737" s="93" t="str">
        <f t="shared" si="88"/>
        <v>金币</v>
      </c>
      <c r="AT737" s="115">
        <f t="shared" si="89"/>
        <v>652</v>
      </c>
      <c r="AU737" s="94">
        <f>IF(AR737&gt;0,SUMIFS(AT$13:AT737,AQ$13:AQ737,"="&amp;AQ737),"[x]")</f>
        <v>23290</v>
      </c>
    </row>
    <row r="738" spans="40:47" ht="16.5" x14ac:dyDescent="0.2">
      <c r="AN738" s="93">
        <v>726</v>
      </c>
      <c r="AO738" s="93">
        <f t="shared" si="84"/>
        <v>2</v>
      </c>
      <c r="AP738" s="93">
        <f t="shared" si="85"/>
        <v>1</v>
      </c>
      <c r="AQ738" s="88">
        <f t="shared" si="86"/>
        <v>5</v>
      </c>
      <c r="AR738" s="93">
        <f t="shared" si="87"/>
        <v>121</v>
      </c>
      <c r="AS738" s="93" t="str">
        <f t="shared" si="88"/>
        <v>金币</v>
      </c>
      <c r="AT738" s="115">
        <f t="shared" si="89"/>
        <v>275</v>
      </c>
      <c r="AU738" s="94">
        <f>IF(AR738&gt;0,SUMIFS(AT$13:AT738,AQ$13:AQ738,"="&amp;AQ738),"[x]")</f>
        <v>23565</v>
      </c>
    </row>
    <row r="739" spans="40:47" ht="16.5" x14ac:dyDescent="0.2">
      <c r="AN739" s="93">
        <v>727</v>
      </c>
      <c r="AO739" s="93">
        <f t="shared" si="84"/>
        <v>2</v>
      </c>
      <c r="AP739" s="93">
        <f t="shared" si="85"/>
        <v>1</v>
      </c>
      <c r="AQ739" s="88">
        <f t="shared" si="86"/>
        <v>5</v>
      </c>
      <c r="AR739" s="93">
        <f t="shared" si="87"/>
        <v>122</v>
      </c>
      <c r="AS739" s="93" t="str">
        <f t="shared" si="88"/>
        <v>金币</v>
      </c>
      <c r="AT739" s="115">
        <f t="shared" si="89"/>
        <v>289</v>
      </c>
      <c r="AU739" s="94">
        <f>IF(AR739&gt;0,SUMIFS(AT$13:AT739,AQ$13:AQ739,"="&amp;AQ739),"[x]")</f>
        <v>23854</v>
      </c>
    </row>
    <row r="740" spans="40:47" ht="16.5" x14ac:dyDescent="0.2">
      <c r="AN740" s="93">
        <v>728</v>
      </c>
      <c r="AO740" s="93">
        <f t="shared" si="84"/>
        <v>2</v>
      </c>
      <c r="AP740" s="93">
        <f t="shared" si="85"/>
        <v>1</v>
      </c>
      <c r="AQ740" s="88">
        <f t="shared" si="86"/>
        <v>5</v>
      </c>
      <c r="AR740" s="93">
        <f t="shared" si="87"/>
        <v>123</v>
      </c>
      <c r="AS740" s="93" t="str">
        <f t="shared" si="88"/>
        <v>金币</v>
      </c>
      <c r="AT740" s="115">
        <f t="shared" si="89"/>
        <v>304</v>
      </c>
      <c r="AU740" s="94">
        <f>IF(AR740&gt;0,SUMIFS(AT$13:AT740,AQ$13:AQ740,"="&amp;AQ740),"[x]")</f>
        <v>24158</v>
      </c>
    </row>
    <row r="741" spans="40:47" ht="16.5" x14ac:dyDescent="0.2">
      <c r="AN741" s="93">
        <v>729</v>
      </c>
      <c r="AO741" s="93">
        <f t="shared" si="84"/>
        <v>2</v>
      </c>
      <c r="AP741" s="93">
        <f t="shared" si="85"/>
        <v>1</v>
      </c>
      <c r="AQ741" s="88">
        <f t="shared" si="86"/>
        <v>5</v>
      </c>
      <c r="AR741" s="93">
        <f t="shared" si="87"/>
        <v>124</v>
      </c>
      <c r="AS741" s="93" t="str">
        <f t="shared" si="88"/>
        <v>金币</v>
      </c>
      <c r="AT741" s="115">
        <f t="shared" si="89"/>
        <v>318</v>
      </c>
      <c r="AU741" s="94">
        <f>IF(AR741&gt;0,SUMIFS(AT$13:AT741,AQ$13:AQ741,"="&amp;AQ741),"[x]")</f>
        <v>24476</v>
      </c>
    </row>
    <row r="742" spans="40:47" ht="16.5" x14ac:dyDescent="0.2">
      <c r="AN742" s="93">
        <v>730</v>
      </c>
      <c r="AO742" s="93">
        <f t="shared" si="84"/>
        <v>2</v>
      </c>
      <c r="AP742" s="93">
        <f t="shared" si="85"/>
        <v>1</v>
      </c>
      <c r="AQ742" s="88">
        <f t="shared" si="86"/>
        <v>5</v>
      </c>
      <c r="AR742" s="93">
        <f t="shared" si="87"/>
        <v>125</v>
      </c>
      <c r="AS742" s="93" t="str">
        <f t="shared" si="88"/>
        <v>金币</v>
      </c>
      <c r="AT742" s="115">
        <f t="shared" si="89"/>
        <v>333</v>
      </c>
      <c r="AU742" s="94">
        <f>IF(AR742&gt;0,SUMIFS(AT$13:AT742,AQ$13:AQ742,"="&amp;AQ742),"[x]")</f>
        <v>24809</v>
      </c>
    </row>
    <row r="743" spans="40:47" ht="16.5" x14ac:dyDescent="0.2">
      <c r="AN743" s="93">
        <v>731</v>
      </c>
      <c r="AO743" s="93">
        <f t="shared" si="84"/>
        <v>2</v>
      </c>
      <c r="AP743" s="93">
        <f t="shared" si="85"/>
        <v>1</v>
      </c>
      <c r="AQ743" s="88">
        <f t="shared" si="86"/>
        <v>5</v>
      </c>
      <c r="AR743" s="93">
        <f t="shared" si="87"/>
        <v>126</v>
      </c>
      <c r="AS743" s="93" t="str">
        <f t="shared" si="88"/>
        <v>金币</v>
      </c>
      <c r="AT743" s="115">
        <f t="shared" si="89"/>
        <v>347</v>
      </c>
      <c r="AU743" s="94">
        <f>IF(AR743&gt;0,SUMIFS(AT$13:AT743,AQ$13:AQ743,"="&amp;AQ743),"[x]")</f>
        <v>25156</v>
      </c>
    </row>
    <row r="744" spans="40:47" ht="16.5" x14ac:dyDescent="0.2">
      <c r="AN744" s="93">
        <v>732</v>
      </c>
      <c r="AO744" s="93">
        <f t="shared" si="84"/>
        <v>2</v>
      </c>
      <c r="AP744" s="93">
        <f t="shared" si="85"/>
        <v>1</v>
      </c>
      <c r="AQ744" s="88">
        <f t="shared" si="86"/>
        <v>5</v>
      </c>
      <c r="AR744" s="93">
        <f t="shared" si="87"/>
        <v>127</v>
      </c>
      <c r="AS744" s="93" t="str">
        <f t="shared" si="88"/>
        <v>金币</v>
      </c>
      <c r="AT744" s="115">
        <f t="shared" si="89"/>
        <v>362</v>
      </c>
      <c r="AU744" s="94">
        <f>IF(AR744&gt;0,SUMIFS(AT$13:AT744,AQ$13:AQ744,"="&amp;AQ744),"[x]")</f>
        <v>25518</v>
      </c>
    </row>
    <row r="745" spans="40:47" ht="16.5" x14ac:dyDescent="0.2">
      <c r="AN745" s="93">
        <v>733</v>
      </c>
      <c r="AO745" s="93">
        <f t="shared" si="84"/>
        <v>2</v>
      </c>
      <c r="AP745" s="93">
        <f t="shared" si="85"/>
        <v>1</v>
      </c>
      <c r="AQ745" s="88">
        <f t="shared" si="86"/>
        <v>5</v>
      </c>
      <c r="AR745" s="93">
        <f t="shared" si="87"/>
        <v>128</v>
      </c>
      <c r="AS745" s="93" t="str">
        <f t="shared" si="88"/>
        <v>金币</v>
      </c>
      <c r="AT745" s="115">
        <f t="shared" si="89"/>
        <v>376</v>
      </c>
      <c r="AU745" s="94">
        <f>IF(AR745&gt;0,SUMIFS(AT$13:AT745,AQ$13:AQ745,"="&amp;AQ745),"[x]")</f>
        <v>25894</v>
      </c>
    </row>
    <row r="746" spans="40:47" ht="16.5" x14ac:dyDescent="0.2">
      <c r="AN746" s="93">
        <v>734</v>
      </c>
      <c r="AO746" s="93">
        <f t="shared" si="84"/>
        <v>2</v>
      </c>
      <c r="AP746" s="93">
        <f t="shared" si="85"/>
        <v>1</v>
      </c>
      <c r="AQ746" s="88">
        <f t="shared" si="86"/>
        <v>5</v>
      </c>
      <c r="AR746" s="93">
        <f t="shared" si="87"/>
        <v>129</v>
      </c>
      <c r="AS746" s="93" t="str">
        <f t="shared" si="88"/>
        <v>金币</v>
      </c>
      <c r="AT746" s="115">
        <f t="shared" si="89"/>
        <v>391</v>
      </c>
      <c r="AU746" s="94">
        <f>IF(AR746&gt;0,SUMIFS(AT$13:AT746,AQ$13:AQ746,"="&amp;AQ746),"[x]")</f>
        <v>26285</v>
      </c>
    </row>
    <row r="747" spans="40:47" ht="16.5" x14ac:dyDescent="0.2">
      <c r="AN747" s="93">
        <v>735</v>
      </c>
      <c r="AO747" s="93">
        <f t="shared" si="84"/>
        <v>2</v>
      </c>
      <c r="AP747" s="93">
        <f t="shared" si="85"/>
        <v>1</v>
      </c>
      <c r="AQ747" s="88">
        <f t="shared" si="86"/>
        <v>5</v>
      </c>
      <c r="AR747" s="93">
        <f t="shared" si="87"/>
        <v>130</v>
      </c>
      <c r="AS747" s="93" t="str">
        <f t="shared" si="88"/>
        <v>金币</v>
      </c>
      <c r="AT747" s="115">
        <f t="shared" si="89"/>
        <v>405</v>
      </c>
      <c r="AU747" s="94">
        <f>IF(AR747&gt;0,SUMIFS(AT$13:AT747,AQ$13:AQ747,"="&amp;AQ747),"[x]")</f>
        <v>26690</v>
      </c>
    </row>
    <row r="748" spans="40:47" ht="16.5" x14ac:dyDescent="0.2">
      <c r="AN748" s="93">
        <v>736</v>
      </c>
      <c r="AO748" s="93">
        <f t="shared" si="84"/>
        <v>2</v>
      </c>
      <c r="AP748" s="93">
        <f t="shared" si="85"/>
        <v>1</v>
      </c>
      <c r="AQ748" s="88">
        <f t="shared" si="86"/>
        <v>5</v>
      </c>
      <c r="AR748" s="93">
        <f t="shared" si="87"/>
        <v>131</v>
      </c>
      <c r="AS748" s="93" t="str">
        <f t="shared" si="88"/>
        <v>金币</v>
      </c>
      <c r="AT748" s="115">
        <f t="shared" si="89"/>
        <v>420</v>
      </c>
      <c r="AU748" s="94">
        <f>IF(AR748&gt;0,SUMIFS(AT$13:AT748,AQ$13:AQ748,"="&amp;AQ748),"[x]")</f>
        <v>27110</v>
      </c>
    </row>
    <row r="749" spans="40:47" ht="16.5" x14ac:dyDescent="0.2">
      <c r="AN749" s="93">
        <v>737</v>
      </c>
      <c r="AO749" s="93">
        <f t="shared" si="84"/>
        <v>2</v>
      </c>
      <c r="AP749" s="93">
        <f t="shared" si="85"/>
        <v>1</v>
      </c>
      <c r="AQ749" s="88">
        <f t="shared" si="86"/>
        <v>5</v>
      </c>
      <c r="AR749" s="93">
        <f t="shared" si="87"/>
        <v>132</v>
      </c>
      <c r="AS749" s="93" t="str">
        <f t="shared" si="88"/>
        <v>金币</v>
      </c>
      <c r="AT749" s="115">
        <f t="shared" si="89"/>
        <v>434</v>
      </c>
      <c r="AU749" s="94">
        <f>IF(AR749&gt;0,SUMIFS(AT$13:AT749,AQ$13:AQ749,"="&amp;AQ749),"[x]")</f>
        <v>27544</v>
      </c>
    </row>
    <row r="750" spans="40:47" ht="16.5" x14ac:dyDescent="0.2">
      <c r="AN750" s="93">
        <v>738</v>
      </c>
      <c r="AO750" s="93">
        <f t="shared" si="84"/>
        <v>2</v>
      </c>
      <c r="AP750" s="93">
        <f t="shared" si="85"/>
        <v>1</v>
      </c>
      <c r="AQ750" s="88">
        <f t="shared" si="86"/>
        <v>5</v>
      </c>
      <c r="AR750" s="93">
        <f t="shared" si="87"/>
        <v>133</v>
      </c>
      <c r="AS750" s="93" t="str">
        <f t="shared" si="88"/>
        <v>金币</v>
      </c>
      <c r="AT750" s="115">
        <f t="shared" si="89"/>
        <v>449</v>
      </c>
      <c r="AU750" s="94">
        <f>IF(AR750&gt;0,SUMIFS(AT$13:AT750,AQ$13:AQ750,"="&amp;AQ750),"[x]")</f>
        <v>27993</v>
      </c>
    </row>
    <row r="751" spans="40:47" ht="16.5" x14ac:dyDescent="0.2">
      <c r="AN751" s="93">
        <v>739</v>
      </c>
      <c r="AO751" s="93">
        <f t="shared" si="84"/>
        <v>2</v>
      </c>
      <c r="AP751" s="93">
        <f t="shared" si="85"/>
        <v>1</v>
      </c>
      <c r="AQ751" s="88">
        <f t="shared" si="86"/>
        <v>5</v>
      </c>
      <c r="AR751" s="93">
        <f t="shared" si="87"/>
        <v>134</v>
      </c>
      <c r="AS751" s="93" t="str">
        <f t="shared" si="88"/>
        <v>金币</v>
      </c>
      <c r="AT751" s="115">
        <f t="shared" si="89"/>
        <v>463</v>
      </c>
      <c r="AU751" s="94">
        <f>IF(AR751&gt;0,SUMIFS(AT$13:AT751,AQ$13:AQ751,"="&amp;AQ751),"[x]")</f>
        <v>28456</v>
      </c>
    </row>
    <row r="752" spans="40:47" ht="16.5" x14ac:dyDescent="0.2">
      <c r="AN752" s="93">
        <v>740</v>
      </c>
      <c r="AO752" s="93">
        <f t="shared" si="84"/>
        <v>2</v>
      </c>
      <c r="AP752" s="93">
        <f t="shared" si="85"/>
        <v>1</v>
      </c>
      <c r="AQ752" s="88">
        <f t="shared" si="86"/>
        <v>5</v>
      </c>
      <c r="AR752" s="93">
        <f t="shared" si="87"/>
        <v>135</v>
      </c>
      <c r="AS752" s="93" t="str">
        <f t="shared" si="88"/>
        <v>金币</v>
      </c>
      <c r="AT752" s="115">
        <f t="shared" si="89"/>
        <v>478</v>
      </c>
      <c r="AU752" s="94">
        <f>IF(AR752&gt;0,SUMIFS(AT$13:AT752,AQ$13:AQ752,"="&amp;AQ752),"[x]")</f>
        <v>28934</v>
      </c>
    </row>
    <row r="753" spans="40:47" ht="16.5" x14ac:dyDescent="0.2">
      <c r="AN753" s="93">
        <v>741</v>
      </c>
      <c r="AO753" s="93">
        <f t="shared" si="84"/>
        <v>2</v>
      </c>
      <c r="AP753" s="93">
        <f t="shared" si="85"/>
        <v>1</v>
      </c>
      <c r="AQ753" s="88">
        <f t="shared" si="86"/>
        <v>5</v>
      </c>
      <c r="AR753" s="93">
        <f t="shared" si="87"/>
        <v>136</v>
      </c>
      <c r="AS753" s="93" t="str">
        <f t="shared" si="88"/>
        <v>金币</v>
      </c>
      <c r="AT753" s="115">
        <f t="shared" si="89"/>
        <v>492</v>
      </c>
      <c r="AU753" s="94">
        <f>IF(AR753&gt;0,SUMIFS(AT$13:AT753,AQ$13:AQ753,"="&amp;AQ753),"[x]")</f>
        <v>29426</v>
      </c>
    </row>
    <row r="754" spans="40:47" ht="16.5" x14ac:dyDescent="0.2">
      <c r="AN754" s="93">
        <v>742</v>
      </c>
      <c r="AO754" s="93">
        <f t="shared" si="84"/>
        <v>2</v>
      </c>
      <c r="AP754" s="93">
        <f t="shared" si="85"/>
        <v>1</v>
      </c>
      <c r="AQ754" s="88">
        <f t="shared" si="86"/>
        <v>5</v>
      </c>
      <c r="AR754" s="93">
        <f t="shared" si="87"/>
        <v>137</v>
      </c>
      <c r="AS754" s="93" t="str">
        <f t="shared" si="88"/>
        <v>金币</v>
      </c>
      <c r="AT754" s="115">
        <f t="shared" si="89"/>
        <v>507</v>
      </c>
      <c r="AU754" s="94">
        <f>IF(AR754&gt;0,SUMIFS(AT$13:AT754,AQ$13:AQ754,"="&amp;AQ754),"[x]")</f>
        <v>29933</v>
      </c>
    </row>
    <row r="755" spans="40:47" ht="16.5" x14ac:dyDescent="0.2">
      <c r="AN755" s="93">
        <v>743</v>
      </c>
      <c r="AO755" s="93">
        <f t="shared" si="84"/>
        <v>2</v>
      </c>
      <c r="AP755" s="93">
        <f t="shared" si="85"/>
        <v>1</v>
      </c>
      <c r="AQ755" s="88">
        <f t="shared" si="86"/>
        <v>5</v>
      </c>
      <c r="AR755" s="93">
        <f t="shared" si="87"/>
        <v>138</v>
      </c>
      <c r="AS755" s="93" t="str">
        <f t="shared" si="88"/>
        <v>金币</v>
      </c>
      <c r="AT755" s="115">
        <f t="shared" si="89"/>
        <v>521</v>
      </c>
      <c r="AU755" s="94">
        <f>IF(AR755&gt;0,SUMIFS(AT$13:AT755,AQ$13:AQ755,"="&amp;AQ755),"[x]")</f>
        <v>30454</v>
      </c>
    </row>
    <row r="756" spans="40:47" ht="16.5" x14ac:dyDescent="0.2">
      <c r="AN756" s="93">
        <v>744</v>
      </c>
      <c r="AO756" s="93">
        <f t="shared" si="84"/>
        <v>2</v>
      </c>
      <c r="AP756" s="93">
        <f t="shared" si="85"/>
        <v>1</v>
      </c>
      <c r="AQ756" s="88">
        <f t="shared" si="86"/>
        <v>5</v>
      </c>
      <c r="AR756" s="93">
        <f t="shared" si="87"/>
        <v>139</v>
      </c>
      <c r="AS756" s="93" t="str">
        <f t="shared" si="88"/>
        <v>金币</v>
      </c>
      <c r="AT756" s="115">
        <f t="shared" si="89"/>
        <v>536</v>
      </c>
      <c r="AU756" s="94">
        <f>IF(AR756&gt;0,SUMIFS(AT$13:AT756,AQ$13:AQ756,"="&amp;AQ756),"[x]")</f>
        <v>30990</v>
      </c>
    </row>
    <row r="757" spans="40:47" ht="16.5" x14ac:dyDescent="0.2">
      <c r="AN757" s="93">
        <v>745</v>
      </c>
      <c r="AO757" s="93">
        <f t="shared" si="84"/>
        <v>2</v>
      </c>
      <c r="AP757" s="93">
        <f t="shared" si="85"/>
        <v>1</v>
      </c>
      <c r="AQ757" s="88">
        <f t="shared" si="86"/>
        <v>5</v>
      </c>
      <c r="AR757" s="93">
        <f t="shared" si="87"/>
        <v>140</v>
      </c>
      <c r="AS757" s="93" t="str">
        <f t="shared" si="88"/>
        <v>金币</v>
      </c>
      <c r="AT757" s="115">
        <f t="shared" si="89"/>
        <v>550</v>
      </c>
      <c r="AU757" s="94">
        <f>IF(AR757&gt;0,SUMIFS(AT$13:AT757,AQ$13:AQ757,"="&amp;AQ757),"[x]")</f>
        <v>31540</v>
      </c>
    </row>
    <row r="758" spans="40:47" ht="16.5" x14ac:dyDescent="0.2">
      <c r="AN758" s="93">
        <v>746</v>
      </c>
      <c r="AO758" s="93">
        <f t="shared" si="84"/>
        <v>2</v>
      </c>
      <c r="AP758" s="93">
        <f t="shared" si="85"/>
        <v>1</v>
      </c>
      <c r="AQ758" s="88">
        <f t="shared" si="86"/>
        <v>5</v>
      </c>
      <c r="AR758" s="93">
        <f t="shared" si="87"/>
        <v>141</v>
      </c>
      <c r="AS758" s="93" t="str">
        <f t="shared" si="88"/>
        <v>金币</v>
      </c>
      <c r="AT758" s="115">
        <f t="shared" si="89"/>
        <v>565</v>
      </c>
      <c r="AU758" s="94">
        <f>IF(AR758&gt;0,SUMIFS(AT$13:AT758,AQ$13:AQ758,"="&amp;AQ758),"[x]")</f>
        <v>32105</v>
      </c>
    </row>
    <row r="759" spans="40:47" ht="16.5" x14ac:dyDescent="0.2">
      <c r="AN759" s="93">
        <v>747</v>
      </c>
      <c r="AO759" s="93">
        <f t="shared" si="84"/>
        <v>2</v>
      </c>
      <c r="AP759" s="93">
        <f t="shared" si="85"/>
        <v>1</v>
      </c>
      <c r="AQ759" s="88">
        <f t="shared" si="86"/>
        <v>5</v>
      </c>
      <c r="AR759" s="93">
        <f t="shared" si="87"/>
        <v>142</v>
      </c>
      <c r="AS759" s="93" t="str">
        <f t="shared" si="88"/>
        <v>金币</v>
      </c>
      <c r="AT759" s="115">
        <f t="shared" si="89"/>
        <v>579</v>
      </c>
      <c r="AU759" s="94">
        <f>IF(AR759&gt;0,SUMIFS(AT$13:AT759,AQ$13:AQ759,"="&amp;AQ759),"[x]")</f>
        <v>32684</v>
      </c>
    </row>
    <row r="760" spans="40:47" ht="16.5" x14ac:dyDescent="0.2">
      <c r="AN760" s="93">
        <v>748</v>
      </c>
      <c r="AO760" s="93">
        <f t="shared" si="84"/>
        <v>2</v>
      </c>
      <c r="AP760" s="93">
        <f t="shared" si="85"/>
        <v>1</v>
      </c>
      <c r="AQ760" s="88">
        <f t="shared" si="86"/>
        <v>5</v>
      </c>
      <c r="AR760" s="93">
        <f t="shared" si="87"/>
        <v>143</v>
      </c>
      <c r="AS760" s="93" t="str">
        <f t="shared" si="88"/>
        <v>金币</v>
      </c>
      <c r="AT760" s="115">
        <f t="shared" si="89"/>
        <v>594</v>
      </c>
      <c r="AU760" s="94">
        <f>IF(AR760&gt;0,SUMIFS(AT$13:AT760,AQ$13:AQ760,"="&amp;AQ760),"[x]")</f>
        <v>33278</v>
      </c>
    </row>
    <row r="761" spans="40:47" ht="16.5" x14ac:dyDescent="0.2">
      <c r="AN761" s="93">
        <v>749</v>
      </c>
      <c r="AO761" s="93">
        <f t="shared" si="84"/>
        <v>2</v>
      </c>
      <c r="AP761" s="93">
        <f t="shared" si="85"/>
        <v>1</v>
      </c>
      <c r="AQ761" s="88">
        <f t="shared" si="86"/>
        <v>5</v>
      </c>
      <c r="AR761" s="93">
        <f t="shared" si="87"/>
        <v>144</v>
      </c>
      <c r="AS761" s="93" t="str">
        <f t="shared" si="88"/>
        <v>金币</v>
      </c>
      <c r="AT761" s="115">
        <f t="shared" si="89"/>
        <v>608</v>
      </c>
      <c r="AU761" s="94">
        <f>IF(AR761&gt;0,SUMIFS(AT$13:AT761,AQ$13:AQ761,"="&amp;AQ761),"[x]")</f>
        <v>33886</v>
      </c>
    </row>
    <row r="762" spans="40:47" ht="16.5" x14ac:dyDescent="0.2">
      <c r="AN762" s="93">
        <v>750</v>
      </c>
      <c r="AO762" s="93">
        <f t="shared" si="84"/>
        <v>2</v>
      </c>
      <c r="AP762" s="93">
        <f t="shared" si="85"/>
        <v>1</v>
      </c>
      <c r="AQ762" s="88">
        <f t="shared" si="86"/>
        <v>5</v>
      </c>
      <c r="AR762" s="93">
        <f t="shared" si="87"/>
        <v>145</v>
      </c>
      <c r="AS762" s="93" t="str">
        <f t="shared" si="88"/>
        <v>金币</v>
      </c>
      <c r="AT762" s="115">
        <f t="shared" si="89"/>
        <v>623</v>
      </c>
      <c r="AU762" s="94">
        <f>IF(AR762&gt;0,SUMIFS(AT$13:AT762,AQ$13:AQ762,"="&amp;AQ762),"[x]")</f>
        <v>34509</v>
      </c>
    </row>
    <row r="763" spans="40:47" ht="16.5" x14ac:dyDescent="0.2">
      <c r="AN763" s="93">
        <v>751</v>
      </c>
      <c r="AO763" s="93">
        <f t="shared" si="84"/>
        <v>2</v>
      </c>
      <c r="AP763" s="93">
        <f t="shared" si="85"/>
        <v>1</v>
      </c>
      <c r="AQ763" s="88">
        <f t="shared" si="86"/>
        <v>5</v>
      </c>
      <c r="AR763" s="93">
        <f t="shared" si="87"/>
        <v>146</v>
      </c>
      <c r="AS763" s="93" t="str">
        <f t="shared" si="88"/>
        <v>金币</v>
      </c>
      <c r="AT763" s="115">
        <f t="shared" si="89"/>
        <v>637</v>
      </c>
      <c r="AU763" s="94">
        <f>IF(AR763&gt;0,SUMIFS(AT$13:AT763,AQ$13:AQ763,"="&amp;AQ763),"[x]")</f>
        <v>35146</v>
      </c>
    </row>
    <row r="764" spans="40:47" ht="16.5" x14ac:dyDescent="0.2">
      <c r="AN764" s="93">
        <v>752</v>
      </c>
      <c r="AO764" s="93">
        <f t="shared" si="84"/>
        <v>2</v>
      </c>
      <c r="AP764" s="93">
        <f t="shared" si="85"/>
        <v>1</v>
      </c>
      <c r="AQ764" s="88">
        <f t="shared" si="86"/>
        <v>5</v>
      </c>
      <c r="AR764" s="93">
        <f t="shared" si="87"/>
        <v>147</v>
      </c>
      <c r="AS764" s="93" t="str">
        <f t="shared" si="88"/>
        <v>金币</v>
      </c>
      <c r="AT764" s="115">
        <f t="shared" si="89"/>
        <v>652</v>
      </c>
      <c r="AU764" s="94">
        <f>IF(AR764&gt;0,SUMIFS(AT$13:AT764,AQ$13:AQ764,"="&amp;AQ764),"[x]")</f>
        <v>35798</v>
      </c>
    </row>
    <row r="765" spans="40:47" ht="16.5" x14ac:dyDescent="0.2">
      <c r="AN765" s="93">
        <v>753</v>
      </c>
      <c r="AO765" s="93">
        <f t="shared" si="84"/>
        <v>2</v>
      </c>
      <c r="AP765" s="93">
        <f t="shared" si="85"/>
        <v>1</v>
      </c>
      <c r="AQ765" s="88">
        <f t="shared" si="86"/>
        <v>5</v>
      </c>
      <c r="AR765" s="93">
        <f t="shared" si="87"/>
        <v>148</v>
      </c>
      <c r="AS765" s="93" t="str">
        <f t="shared" si="88"/>
        <v>金币</v>
      </c>
      <c r="AT765" s="115">
        <f t="shared" si="89"/>
        <v>666</v>
      </c>
      <c r="AU765" s="94">
        <f>IF(AR765&gt;0,SUMIFS(AT$13:AT765,AQ$13:AQ765,"="&amp;AQ765),"[x]")</f>
        <v>36464</v>
      </c>
    </row>
    <row r="766" spans="40:47" ht="16.5" x14ac:dyDescent="0.2">
      <c r="AN766" s="93">
        <v>754</v>
      </c>
      <c r="AO766" s="93">
        <f t="shared" si="84"/>
        <v>2</v>
      </c>
      <c r="AP766" s="93">
        <f t="shared" si="85"/>
        <v>1</v>
      </c>
      <c r="AQ766" s="88">
        <f t="shared" si="86"/>
        <v>5</v>
      </c>
      <c r="AR766" s="93">
        <f t="shared" si="87"/>
        <v>149</v>
      </c>
      <c r="AS766" s="93" t="str">
        <f t="shared" si="88"/>
        <v>金币</v>
      </c>
      <c r="AT766" s="115">
        <f t="shared" si="89"/>
        <v>681</v>
      </c>
      <c r="AU766" s="94">
        <f>IF(AR766&gt;0,SUMIFS(AT$13:AT766,AQ$13:AQ766,"="&amp;AQ766),"[x]")</f>
        <v>37145</v>
      </c>
    </row>
    <row r="767" spans="40:47" ht="16.5" x14ac:dyDescent="0.2">
      <c r="AN767" s="93">
        <v>755</v>
      </c>
      <c r="AO767" s="93">
        <f t="shared" si="84"/>
        <v>2</v>
      </c>
      <c r="AP767" s="93">
        <f t="shared" si="85"/>
        <v>1</v>
      </c>
      <c r="AQ767" s="88">
        <f t="shared" si="86"/>
        <v>5</v>
      </c>
      <c r="AR767" s="93">
        <f t="shared" si="87"/>
        <v>150</v>
      </c>
      <c r="AS767" s="93" t="str">
        <f t="shared" si="88"/>
        <v>金币</v>
      </c>
      <c r="AT767" s="115">
        <f t="shared" si="89"/>
        <v>695</v>
      </c>
      <c r="AU767" s="94">
        <f>IF(AR767&gt;0,SUMIFS(AT$13:AT767,AQ$13:AQ767,"="&amp;AQ767),"[x]")</f>
        <v>37840</v>
      </c>
    </row>
    <row r="768" spans="40:47" ht="16.5" x14ac:dyDescent="0.2">
      <c r="AN768" s="93">
        <v>756</v>
      </c>
      <c r="AO768" s="93">
        <f t="shared" si="84"/>
        <v>2</v>
      </c>
      <c r="AP768" s="93">
        <f t="shared" si="85"/>
        <v>2</v>
      </c>
      <c r="AQ768" s="88">
        <f t="shared" si="86"/>
        <v>6</v>
      </c>
      <c r="AR768" s="93">
        <f t="shared" si="87"/>
        <v>0</v>
      </c>
      <c r="AS768" s="93" t="str">
        <f t="shared" si="88"/>
        <v>[x]</v>
      </c>
      <c r="AT768" s="115" t="str">
        <f t="shared" si="89"/>
        <v>[x]</v>
      </c>
      <c r="AU768" s="94" t="str">
        <f>IF(AR768&gt;0,SUMIFS(AT$13:AT768,AQ$13:AQ768,"="&amp;AQ768),"[x]")</f>
        <v>[x]</v>
      </c>
    </row>
    <row r="769" spans="40:47" ht="16.5" x14ac:dyDescent="0.2">
      <c r="AN769" s="93">
        <v>757</v>
      </c>
      <c r="AO769" s="93">
        <f t="shared" si="84"/>
        <v>2</v>
      </c>
      <c r="AP769" s="93">
        <f t="shared" si="85"/>
        <v>2</v>
      </c>
      <c r="AQ769" s="88">
        <f t="shared" si="86"/>
        <v>6</v>
      </c>
      <c r="AR769" s="93">
        <f t="shared" si="87"/>
        <v>1</v>
      </c>
      <c r="AS769" s="93" t="str">
        <f t="shared" si="88"/>
        <v>金币</v>
      </c>
      <c r="AT769" s="115">
        <f t="shared" si="89"/>
        <v>1</v>
      </c>
      <c r="AU769" s="94">
        <f>IF(AR769&gt;0,SUMIFS(AT$13:AT769,AQ$13:AQ769,"="&amp;AQ769),"[x]")</f>
        <v>1</v>
      </c>
    </row>
    <row r="770" spans="40:47" ht="16.5" x14ac:dyDescent="0.2">
      <c r="AN770" s="93">
        <v>758</v>
      </c>
      <c r="AO770" s="93">
        <f t="shared" si="84"/>
        <v>2</v>
      </c>
      <c r="AP770" s="93">
        <f t="shared" si="85"/>
        <v>2</v>
      </c>
      <c r="AQ770" s="88">
        <f t="shared" si="86"/>
        <v>6</v>
      </c>
      <c r="AR770" s="93">
        <f t="shared" si="87"/>
        <v>2</v>
      </c>
      <c r="AS770" s="93" t="str">
        <f t="shared" si="88"/>
        <v>金币</v>
      </c>
      <c r="AT770" s="115">
        <f t="shared" si="89"/>
        <v>3</v>
      </c>
      <c r="AU770" s="94">
        <f>IF(AR770&gt;0,SUMIFS(AT$13:AT770,AQ$13:AQ770,"="&amp;AQ770),"[x]")</f>
        <v>4</v>
      </c>
    </row>
    <row r="771" spans="40:47" ht="16.5" x14ac:dyDescent="0.2">
      <c r="AN771" s="93">
        <v>759</v>
      </c>
      <c r="AO771" s="93">
        <f t="shared" si="84"/>
        <v>2</v>
      </c>
      <c r="AP771" s="93">
        <f t="shared" si="85"/>
        <v>2</v>
      </c>
      <c r="AQ771" s="88">
        <f t="shared" si="86"/>
        <v>6</v>
      </c>
      <c r="AR771" s="93">
        <f t="shared" si="87"/>
        <v>3</v>
      </c>
      <c r="AS771" s="93" t="str">
        <f t="shared" si="88"/>
        <v>金币</v>
      </c>
      <c r="AT771" s="115">
        <f t="shared" si="89"/>
        <v>5</v>
      </c>
      <c r="AU771" s="94">
        <f>IF(AR771&gt;0,SUMIFS(AT$13:AT771,AQ$13:AQ771,"="&amp;AQ771),"[x]")</f>
        <v>9</v>
      </c>
    </row>
    <row r="772" spans="40:47" ht="16.5" x14ac:dyDescent="0.2">
      <c r="AN772" s="93">
        <v>760</v>
      </c>
      <c r="AO772" s="93">
        <f t="shared" si="84"/>
        <v>2</v>
      </c>
      <c r="AP772" s="93">
        <f t="shared" si="85"/>
        <v>2</v>
      </c>
      <c r="AQ772" s="88">
        <f t="shared" si="86"/>
        <v>6</v>
      </c>
      <c r="AR772" s="93">
        <f t="shared" si="87"/>
        <v>4</v>
      </c>
      <c r="AS772" s="93" t="str">
        <f t="shared" si="88"/>
        <v>金币</v>
      </c>
      <c r="AT772" s="115">
        <f t="shared" si="89"/>
        <v>7</v>
      </c>
      <c r="AU772" s="94">
        <f>IF(AR772&gt;0,SUMIFS(AT$13:AT772,AQ$13:AQ772,"="&amp;AQ772),"[x]")</f>
        <v>16</v>
      </c>
    </row>
    <row r="773" spans="40:47" ht="16.5" x14ac:dyDescent="0.2">
      <c r="AN773" s="93">
        <v>761</v>
      </c>
      <c r="AO773" s="93">
        <f t="shared" si="84"/>
        <v>2</v>
      </c>
      <c r="AP773" s="93">
        <f t="shared" si="85"/>
        <v>2</v>
      </c>
      <c r="AQ773" s="88">
        <f t="shared" si="86"/>
        <v>6</v>
      </c>
      <c r="AR773" s="93">
        <f t="shared" si="87"/>
        <v>5</v>
      </c>
      <c r="AS773" s="93" t="str">
        <f t="shared" si="88"/>
        <v>金币</v>
      </c>
      <c r="AT773" s="115">
        <f t="shared" si="89"/>
        <v>8</v>
      </c>
      <c r="AU773" s="94">
        <f>IF(AR773&gt;0,SUMIFS(AT$13:AT773,AQ$13:AQ773,"="&amp;AQ773),"[x]")</f>
        <v>24</v>
      </c>
    </row>
    <row r="774" spans="40:47" ht="16.5" x14ac:dyDescent="0.2">
      <c r="AN774" s="93">
        <v>762</v>
      </c>
      <c r="AO774" s="93">
        <f t="shared" si="84"/>
        <v>2</v>
      </c>
      <c r="AP774" s="93">
        <f t="shared" si="85"/>
        <v>2</v>
      </c>
      <c r="AQ774" s="88">
        <f t="shared" si="86"/>
        <v>6</v>
      </c>
      <c r="AR774" s="93">
        <f t="shared" si="87"/>
        <v>6</v>
      </c>
      <c r="AS774" s="93" t="str">
        <f t="shared" si="88"/>
        <v>金币</v>
      </c>
      <c r="AT774" s="115">
        <f t="shared" si="89"/>
        <v>10</v>
      </c>
      <c r="AU774" s="94">
        <f>IF(AR774&gt;0,SUMIFS(AT$13:AT774,AQ$13:AQ774,"="&amp;AQ774),"[x]")</f>
        <v>34</v>
      </c>
    </row>
    <row r="775" spans="40:47" ht="16.5" x14ac:dyDescent="0.2">
      <c r="AN775" s="93">
        <v>763</v>
      </c>
      <c r="AO775" s="93">
        <f t="shared" si="84"/>
        <v>2</v>
      </c>
      <c r="AP775" s="93">
        <f t="shared" si="85"/>
        <v>2</v>
      </c>
      <c r="AQ775" s="88">
        <f t="shared" si="86"/>
        <v>6</v>
      </c>
      <c r="AR775" s="93">
        <f t="shared" si="87"/>
        <v>7</v>
      </c>
      <c r="AS775" s="93" t="str">
        <f t="shared" si="88"/>
        <v>金币</v>
      </c>
      <c r="AT775" s="115">
        <f t="shared" si="89"/>
        <v>12</v>
      </c>
      <c r="AU775" s="94">
        <f>IF(AR775&gt;0,SUMIFS(AT$13:AT775,AQ$13:AQ775,"="&amp;AQ775),"[x]")</f>
        <v>46</v>
      </c>
    </row>
    <row r="776" spans="40:47" ht="16.5" x14ac:dyDescent="0.2">
      <c r="AN776" s="93">
        <v>764</v>
      </c>
      <c r="AO776" s="93">
        <f t="shared" si="84"/>
        <v>2</v>
      </c>
      <c r="AP776" s="93">
        <f t="shared" si="85"/>
        <v>2</v>
      </c>
      <c r="AQ776" s="88">
        <f t="shared" si="86"/>
        <v>6</v>
      </c>
      <c r="AR776" s="93">
        <f t="shared" si="87"/>
        <v>8</v>
      </c>
      <c r="AS776" s="93" t="str">
        <f t="shared" si="88"/>
        <v>金币</v>
      </c>
      <c r="AT776" s="115">
        <f t="shared" si="89"/>
        <v>14</v>
      </c>
      <c r="AU776" s="94">
        <f>IF(AR776&gt;0,SUMIFS(AT$13:AT776,AQ$13:AQ776,"="&amp;AQ776),"[x]")</f>
        <v>60</v>
      </c>
    </row>
    <row r="777" spans="40:47" ht="16.5" x14ac:dyDescent="0.2">
      <c r="AN777" s="93">
        <v>765</v>
      </c>
      <c r="AO777" s="93">
        <f t="shared" si="84"/>
        <v>2</v>
      </c>
      <c r="AP777" s="93">
        <f t="shared" si="85"/>
        <v>2</v>
      </c>
      <c r="AQ777" s="88">
        <f t="shared" si="86"/>
        <v>6</v>
      </c>
      <c r="AR777" s="93">
        <f t="shared" si="87"/>
        <v>9</v>
      </c>
      <c r="AS777" s="93" t="str">
        <f t="shared" si="88"/>
        <v>金币</v>
      </c>
      <c r="AT777" s="115">
        <f t="shared" si="89"/>
        <v>16</v>
      </c>
      <c r="AU777" s="94">
        <f>IF(AR777&gt;0,SUMIFS(AT$13:AT777,AQ$13:AQ777,"="&amp;AQ777),"[x]")</f>
        <v>76</v>
      </c>
    </row>
    <row r="778" spans="40:47" ht="16.5" x14ac:dyDescent="0.2">
      <c r="AN778" s="93">
        <v>766</v>
      </c>
      <c r="AO778" s="93">
        <f t="shared" si="84"/>
        <v>2</v>
      </c>
      <c r="AP778" s="93">
        <f t="shared" si="85"/>
        <v>2</v>
      </c>
      <c r="AQ778" s="88">
        <f t="shared" si="86"/>
        <v>6</v>
      </c>
      <c r="AR778" s="93">
        <f t="shared" si="87"/>
        <v>10</v>
      </c>
      <c r="AS778" s="93" t="str">
        <f t="shared" si="88"/>
        <v>金币</v>
      </c>
      <c r="AT778" s="115">
        <f t="shared" si="89"/>
        <v>17</v>
      </c>
      <c r="AU778" s="94">
        <f>IF(AR778&gt;0,SUMIFS(AT$13:AT778,AQ$13:AQ778,"="&amp;AQ778),"[x]")</f>
        <v>93</v>
      </c>
    </row>
    <row r="779" spans="40:47" ht="16.5" x14ac:dyDescent="0.2">
      <c r="AN779" s="93">
        <v>767</v>
      </c>
      <c r="AO779" s="93">
        <f t="shared" si="84"/>
        <v>2</v>
      </c>
      <c r="AP779" s="93">
        <f t="shared" si="85"/>
        <v>2</v>
      </c>
      <c r="AQ779" s="88">
        <f t="shared" si="86"/>
        <v>6</v>
      </c>
      <c r="AR779" s="93">
        <f t="shared" si="87"/>
        <v>11</v>
      </c>
      <c r="AS779" s="93" t="str">
        <f t="shared" si="88"/>
        <v>金币</v>
      </c>
      <c r="AT779" s="115">
        <f t="shared" si="89"/>
        <v>19</v>
      </c>
      <c r="AU779" s="94">
        <f>IF(AR779&gt;0,SUMIFS(AT$13:AT779,AQ$13:AQ779,"="&amp;AQ779),"[x]")</f>
        <v>112</v>
      </c>
    </row>
    <row r="780" spans="40:47" ht="16.5" x14ac:dyDescent="0.2">
      <c r="AN780" s="93">
        <v>768</v>
      </c>
      <c r="AO780" s="93">
        <f t="shared" si="84"/>
        <v>2</v>
      </c>
      <c r="AP780" s="93">
        <f t="shared" si="85"/>
        <v>2</v>
      </c>
      <c r="AQ780" s="88">
        <f t="shared" si="86"/>
        <v>6</v>
      </c>
      <c r="AR780" s="93">
        <f t="shared" si="87"/>
        <v>12</v>
      </c>
      <c r="AS780" s="93" t="str">
        <f t="shared" si="88"/>
        <v>金币</v>
      </c>
      <c r="AT780" s="115">
        <f t="shared" si="89"/>
        <v>21</v>
      </c>
      <c r="AU780" s="94">
        <f>IF(AR780&gt;0,SUMIFS(AT$13:AT780,AQ$13:AQ780,"="&amp;AQ780),"[x]")</f>
        <v>133</v>
      </c>
    </row>
    <row r="781" spans="40:47" ht="16.5" x14ac:dyDescent="0.2">
      <c r="AN781" s="93">
        <v>769</v>
      </c>
      <c r="AO781" s="93">
        <f t="shared" si="84"/>
        <v>2</v>
      </c>
      <c r="AP781" s="93">
        <f t="shared" si="85"/>
        <v>2</v>
      </c>
      <c r="AQ781" s="88">
        <f t="shared" si="86"/>
        <v>6</v>
      </c>
      <c r="AR781" s="93">
        <f t="shared" si="87"/>
        <v>13</v>
      </c>
      <c r="AS781" s="93" t="str">
        <f t="shared" si="88"/>
        <v>金币</v>
      </c>
      <c r="AT781" s="115">
        <f t="shared" si="89"/>
        <v>23</v>
      </c>
      <c r="AU781" s="94">
        <f>IF(AR781&gt;0,SUMIFS(AT$13:AT781,AQ$13:AQ781,"="&amp;AQ781),"[x]")</f>
        <v>156</v>
      </c>
    </row>
    <row r="782" spans="40:47" ht="16.5" x14ac:dyDescent="0.2">
      <c r="AN782" s="93">
        <v>770</v>
      </c>
      <c r="AO782" s="93">
        <f t="shared" ref="AO782:AO845" si="90">INT((AN782-1)/604)+1</f>
        <v>2</v>
      </c>
      <c r="AP782" s="93">
        <f t="shared" ref="AP782:AP845" si="91">INT(MOD(INT((AN782-1)/151),4))+1</f>
        <v>2</v>
      </c>
      <c r="AQ782" s="88">
        <f t="shared" ref="AQ782:AQ845" si="92">(AO782-1)*4+AP782</f>
        <v>6</v>
      </c>
      <c r="AR782" s="93">
        <f t="shared" ref="AR782:AR845" si="93">MOD(AN782-1,151)</f>
        <v>14</v>
      </c>
      <c r="AS782" s="93" t="str">
        <f t="shared" ref="AS782:AS845" si="94">IF(AR782&gt;0,"金币","[x]")</f>
        <v>金币</v>
      </c>
      <c r="AT782" s="115">
        <f t="shared" si="89"/>
        <v>25</v>
      </c>
      <c r="AU782" s="94">
        <f>IF(AR782&gt;0,SUMIFS(AT$13:AT782,AQ$13:AQ782,"="&amp;AQ782),"[x]")</f>
        <v>181</v>
      </c>
    </row>
    <row r="783" spans="40:47" ht="16.5" x14ac:dyDescent="0.2">
      <c r="AN783" s="93">
        <v>771</v>
      </c>
      <c r="AO783" s="93">
        <f t="shared" si="90"/>
        <v>2</v>
      </c>
      <c r="AP783" s="93">
        <f t="shared" si="91"/>
        <v>2</v>
      </c>
      <c r="AQ783" s="88">
        <f t="shared" si="92"/>
        <v>6</v>
      </c>
      <c r="AR783" s="93">
        <f t="shared" si="93"/>
        <v>15</v>
      </c>
      <c r="AS783" s="93" t="str">
        <f t="shared" si="94"/>
        <v>金币</v>
      </c>
      <c r="AT783" s="115">
        <f t="shared" ref="AT783:AT846" si="95">IF(AR783&gt;0,INT(INDEX($AL$13:$AL$162,AR783)/48*INDEX($AL$4:$AL$9,AO783)*INDEX($AO$4:$AO$7,AP783)),"[x]")</f>
        <v>26</v>
      </c>
      <c r="AU783" s="94">
        <f>IF(AR783&gt;0,SUMIFS(AT$13:AT783,AQ$13:AQ783,"="&amp;AQ783),"[x]")</f>
        <v>207</v>
      </c>
    </row>
    <row r="784" spans="40:47" ht="16.5" x14ac:dyDescent="0.2">
      <c r="AN784" s="93">
        <v>772</v>
      </c>
      <c r="AO784" s="93">
        <f t="shared" si="90"/>
        <v>2</v>
      </c>
      <c r="AP784" s="93">
        <f t="shared" si="91"/>
        <v>2</v>
      </c>
      <c r="AQ784" s="88">
        <f t="shared" si="92"/>
        <v>6</v>
      </c>
      <c r="AR784" s="93">
        <f t="shared" si="93"/>
        <v>16</v>
      </c>
      <c r="AS784" s="93" t="str">
        <f t="shared" si="94"/>
        <v>金币</v>
      </c>
      <c r="AT784" s="115">
        <f t="shared" si="95"/>
        <v>28</v>
      </c>
      <c r="AU784" s="94">
        <f>IF(AR784&gt;0,SUMIFS(AT$13:AT784,AQ$13:AQ784,"="&amp;AQ784),"[x]")</f>
        <v>235</v>
      </c>
    </row>
    <row r="785" spans="40:47" ht="16.5" x14ac:dyDescent="0.2">
      <c r="AN785" s="93">
        <v>773</v>
      </c>
      <c r="AO785" s="93">
        <f t="shared" si="90"/>
        <v>2</v>
      </c>
      <c r="AP785" s="93">
        <f t="shared" si="91"/>
        <v>2</v>
      </c>
      <c r="AQ785" s="88">
        <f t="shared" si="92"/>
        <v>6</v>
      </c>
      <c r="AR785" s="93">
        <f t="shared" si="93"/>
        <v>17</v>
      </c>
      <c r="AS785" s="93" t="str">
        <f t="shared" si="94"/>
        <v>金币</v>
      </c>
      <c r="AT785" s="115">
        <f t="shared" si="95"/>
        <v>30</v>
      </c>
      <c r="AU785" s="94">
        <f>IF(AR785&gt;0,SUMIFS(AT$13:AT785,AQ$13:AQ785,"="&amp;AQ785),"[x]")</f>
        <v>265</v>
      </c>
    </row>
    <row r="786" spans="40:47" ht="16.5" x14ac:dyDescent="0.2">
      <c r="AN786" s="93">
        <v>774</v>
      </c>
      <c r="AO786" s="93">
        <f t="shared" si="90"/>
        <v>2</v>
      </c>
      <c r="AP786" s="93">
        <f t="shared" si="91"/>
        <v>2</v>
      </c>
      <c r="AQ786" s="88">
        <f t="shared" si="92"/>
        <v>6</v>
      </c>
      <c r="AR786" s="93">
        <f t="shared" si="93"/>
        <v>18</v>
      </c>
      <c r="AS786" s="93" t="str">
        <f t="shared" si="94"/>
        <v>金币</v>
      </c>
      <c r="AT786" s="115">
        <f t="shared" si="95"/>
        <v>32</v>
      </c>
      <c r="AU786" s="94">
        <f>IF(AR786&gt;0,SUMIFS(AT$13:AT786,AQ$13:AQ786,"="&amp;AQ786),"[x]")</f>
        <v>297</v>
      </c>
    </row>
    <row r="787" spans="40:47" ht="16.5" x14ac:dyDescent="0.2">
      <c r="AN787" s="93">
        <v>775</v>
      </c>
      <c r="AO787" s="93">
        <f t="shared" si="90"/>
        <v>2</v>
      </c>
      <c r="AP787" s="93">
        <f t="shared" si="91"/>
        <v>2</v>
      </c>
      <c r="AQ787" s="88">
        <f t="shared" si="92"/>
        <v>6</v>
      </c>
      <c r="AR787" s="93">
        <f t="shared" si="93"/>
        <v>19</v>
      </c>
      <c r="AS787" s="93" t="str">
        <f t="shared" si="94"/>
        <v>金币</v>
      </c>
      <c r="AT787" s="115">
        <f t="shared" si="95"/>
        <v>34</v>
      </c>
      <c r="AU787" s="94">
        <f>IF(AR787&gt;0,SUMIFS(AT$13:AT787,AQ$13:AQ787,"="&amp;AQ787),"[x]")</f>
        <v>331</v>
      </c>
    </row>
    <row r="788" spans="40:47" ht="16.5" x14ac:dyDescent="0.2">
      <c r="AN788" s="93">
        <v>776</v>
      </c>
      <c r="AO788" s="93">
        <f t="shared" si="90"/>
        <v>2</v>
      </c>
      <c r="AP788" s="93">
        <f t="shared" si="91"/>
        <v>2</v>
      </c>
      <c r="AQ788" s="88">
        <f t="shared" si="92"/>
        <v>6</v>
      </c>
      <c r="AR788" s="93">
        <f t="shared" si="93"/>
        <v>20</v>
      </c>
      <c r="AS788" s="93" t="str">
        <f t="shared" si="94"/>
        <v>金币</v>
      </c>
      <c r="AT788" s="115">
        <f t="shared" si="95"/>
        <v>35</v>
      </c>
      <c r="AU788" s="94">
        <f>IF(AR788&gt;0,SUMIFS(AT$13:AT788,AQ$13:AQ788,"="&amp;AQ788),"[x]")</f>
        <v>366</v>
      </c>
    </row>
    <row r="789" spans="40:47" ht="16.5" x14ac:dyDescent="0.2">
      <c r="AN789" s="93">
        <v>777</v>
      </c>
      <c r="AO789" s="93">
        <f t="shared" si="90"/>
        <v>2</v>
      </c>
      <c r="AP789" s="93">
        <f t="shared" si="91"/>
        <v>2</v>
      </c>
      <c r="AQ789" s="88">
        <f t="shared" si="92"/>
        <v>6</v>
      </c>
      <c r="AR789" s="93">
        <f t="shared" si="93"/>
        <v>21</v>
      </c>
      <c r="AS789" s="93" t="str">
        <f t="shared" si="94"/>
        <v>金币</v>
      </c>
      <c r="AT789" s="115">
        <f t="shared" si="95"/>
        <v>37</v>
      </c>
      <c r="AU789" s="94">
        <f>IF(AR789&gt;0,SUMIFS(AT$13:AT789,AQ$13:AQ789,"="&amp;AQ789),"[x]")</f>
        <v>403</v>
      </c>
    </row>
    <row r="790" spans="40:47" ht="16.5" x14ac:dyDescent="0.2">
      <c r="AN790" s="93">
        <v>778</v>
      </c>
      <c r="AO790" s="93">
        <f t="shared" si="90"/>
        <v>2</v>
      </c>
      <c r="AP790" s="93">
        <f t="shared" si="91"/>
        <v>2</v>
      </c>
      <c r="AQ790" s="88">
        <f t="shared" si="92"/>
        <v>6</v>
      </c>
      <c r="AR790" s="93">
        <f t="shared" si="93"/>
        <v>22</v>
      </c>
      <c r="AS790" s="93" t="str">
        <f t="shared" si="94"/>
        <v>金币</v>
      </c>
      <c r="AT790" s="115">
        <f t="shared" si="95"/>
        <v>39</v>
      </c>
      <c r="AU790" s="94">
        <f>IF(AR790&gt;0,SUMIFS(AT$13:AT790,AQ$13:AQ790,"="&amp;AQ790),"[x]")</f>
        <v>442</v>
      </c>
    </row>
    <row r="791" spans="40:47" ht="16.5" x14ac:dyDescent="0.2">
      <c r="AN791" s="93">
        <v>779</v>
      </c>
      <c r="AO791" s="93">
        <f t="shared" si="90"/>
        <v>2</v>
      </c>
      <c r="AP791" s="93">
        <f t="shared" si="91"/>
        <v>2</v>
      </c>
      <c r="AQ791" s="88">
        <f t="shared" si="92"/>
        <v>6</v>
      </c>
      <c r="AR791" s="93">
        <f t="shared" si="93"/>
        <v>23</v>
      </c>
      <c r="AS791" s="93" t="str">
        <f t="shared" si="94"/>
        <v>金币</v>
      </c>
      <c r="AT791" s="115">
        <f t="shared" si="95"/>
        <v>41</v>
      </c>
      <c r="AU791" s="94">
        <f>IF(AR791&gt;0,SUMIFS(AT$13:AT791,AQ$13:AQ791,"="&amp;AQ791),"[x]")</f>
        <v>483</v>
      </c>
    </row>
    <row r="792" spans="40:47" ht="16.5" x14ac:dyDescent="0.2">
      <c r="AN792" s="93">
        <v>780</v>
      </c>
      <c r="AO792" s="93">
        <f t="shared" si="90"/>
        <v>2</v>
      </c>
      <c r="AP792" s="93">
        <f t="shared" si="91"/>
        <v>2</v>
      </c>
      <c r="AQ792" s="88">
        <f t="shared" si="92"/>
        <v>6</v>
      </c>
      <c r="AR792" s="93">
        <f t="shared" si="93"/>
        <v>24</v>
      </c>
      <c r="AS792" s="93" t="str">
        <f t="shared" si="94"/>
        <v>金币</v>
      </c>
      <c r="AT792" s="115">
        <f t="shared" si="95"/>
        <v>43</v>
      </c>
      <c r="AU792" s="94">
        <f>IF(AR792&gt;0,SUMIFS(AT$13:AT792,AQ$13:AQ792,"="&amp;AQ792),"[x]")</f>
        <v>526</v>
      </c>
    </row>
    <row r="793" spans="40:47" ht="16.5" x14ac:dyDescent="0.2">
      <c r="AN793" s="93">
        <v>781</v>
      </c>
      <c r="AO793" s="93">
        <f t="shared" si="90"/>
        <v>2</v>
      </c>
      <c r="AP793" s="93">
        <f t="shared" si="91"/>
        <v>2</v>
      </c>
      <c r="AQ793" s="88">
        <f t="shared" si="92"/>
        <v>6</v>
      </c>
      <c r="AR793" s="93">
        <f t="shared" si="93"/>
        <v>25</v>
      </c>
      <c r="AS793" s="93" t="str">
        <f t="shared" si="94"/>
        <v>金币</v>
      </c>
      <c r="AT793" s="115">
        <f t="shared" si="95"/>
        <v>44</v>
      </c>
      <c r="AU793" s="94">
        <f>IF(AR793&gt;0,SUMIFS(AT$13:AT793,AQ$13:AQ793,"="&amp;AQ793),"[x]")</f>
        <v>570</v>
      </c>
    </row>
    <row r="794" spans="40:47" ht="16.5" x14ac:dyDescent="0.2">
      <c r="AN794" s="93">
        <v>782</v>
      </c>
      <c r="AO794" s="93">
        <f t="shared" si="90"/>
        <v>2</v>
      </c>
      <c r="AP794" s="93">
        <f t="shared" si="91"/>
        <v>2</v>
      </c>
      <c r="AQ794" s="88">
        <f t="shared" si="92"/>
        <v>6</v>
      </c>
      <c r="AR794" s="93">
        <f t="shared" si="93"/>
        <v>26</v>
      </c>
      <c r="AS794" s="93" t="str">
        <f t="shared" si="94"/>
        <v>金币</v>
      </c>
      <c r="AT794" s="115">
        <f t="shared" si="95"/>
        <v>46</v>
      </c>
      <c r="AU794" s="94">
        <f>IF(AR794&gt;0,SUMIFS(AT$13:AT794,AQ$13:AQ794,"="&amp;AQ794),"[x]")</f>
        <v>616</v>
      </c>
    </row>
    <row r="795" spans="40:47" ht="16.5" x14ac:dyDescent="0.2">
      <c r="AN795" s="93">
        <v>783</v>
      </c>
      <c r="AO795" s="93">
        <f t="shared" si="90"/>
        <v>2</v>
      </c>
      <c r="AP795" s="93">
        <f t="shared" si="91"/>
        <v>2</v>
      </c>
      <c r="AQ795" s="88">
        <f t="shared" si="92"/>
        <v>6</v>
      </c>
      <c r="AR795" s="93">
        <f t="shared" si="93"/>
        <v>27</v>
      </c>
      <c r="AS795" s="93" t="str">
        <f t="shared" si="94"/>
        <v>金币</v>
      </c>
      <c r="AT795" s="115">
        <f t="shared" si="95"/>
        <v>48</v>
      </c>
      <c r="AU795" s="94">
        <f>IF(AR795&gt;0,SUMIFS(AT$13:AT795,AQ$13:AQ795,"="&amp;AQ795),"[x]")</f>
        <v>664</v>
      </c>
    </row>
    <row r="796" spans="40:47" ht="16.5" x14ac:dyDescent="0.2">
      <c r="AN796" s="93">
        <v>784</v>
      </c>
      <c r="AO796" s="93">
        <f t="shared" si="90"/>
        <v>2</v>
      </c>
      <c r="AP796" s="93">
        <f t="shared" si="91"/>
        <v>2</v>
      </c>
      <c r="AQ796" s="88">
        <f t="shared" si="92"/>
        <v>6</v>
      </c>
      <c r="AR796" s="93">
        <f t="shared" si="93"/>
        <v>28</v>
      </c>
      <c r="AS796" s="93" t="str">
        <f t="shared" si="94"/>
        <v>金币</v>
      </c>
      <c r="AT796" s="115">
        <f t="shared" si="95"/>
        <v>50</v>
      </c>
      <c r="AU796" s="94">
        <f>IF(AR796&gt;0,SUMIFS(AT$13:AT796,AQ$13:AQ796,"="&amp;AQ796),"[x]")</f>
        <v>714</v>
      </c>
    </row>
    <row r="797" spans="40:47" ht="16.5" x14ac:dyDescent="0.2">
      <c r="AN797" s="93">
        <v>785</v>
      </c>
      <c r="AO797" s="93">
        <f t="shared" si="90"/>
        <v>2</v>
      </c>
      <c r="AP797" s="93">
        <f t="shared" si="91"/>
        <v>2</v>
      </c>
      <c r="AQ797" s="88">
        <f t="shared" si="92"/>
        <v>6</v>
      </c>
      <c r="AR797" s="93">
        <f t="shared" si="93"/>
        <v>29</v>
      </c>
      <c r="AS797" s="93" t="str">
        <f t="shared" si="94"/>
        <v>金币</v>
      </c>
      <c r="AT797" s="115">
        <f t="shared" si="95"/>
        <v>52</v>
      </c>
      <c r="AU797" s="94">
        <f>IF(AR797&gt;0,SUMIFS(AT$13:AT797,AQ$13:AQ797,"="&amp;AQ797),"[x]")</f>
        <v>766</v>
      </c>
    </row>
    <row r="798" spans="40:47" ht="16.5" x14ac:dyDescent="0.2">
      <c r="AN798" s="93">
        <v>786</v>
      </c>
      <c r="AO798" s="93">
        <f t="shared" si="90"/>
        <v>2</v>
      </c>
      <c r="AP798" s="93">
        <f t="shared" si="91"/>
        <v>2</v>
      </c>
      <c r="AQ798" s="88">
        <f t="shared" si="92"/>
        <v>6</v>
      </c>
      <c r="AR798" s="93">
        <f t="shared" si="93"/>
        <v>30</v>
      </c>
      <c r="AS798" s="93" t="str">
        <f t="shared" si="94"/>
        <v>金币</v>
      </c>
      <c r="AT798" s="115">
        <f t="shared" si="95"/>
        <v>53</v>
      </c>
      <c r="AU798" s="94">
        <f>IF(AR798&gt;0,SUMIFS(AT$13:AT798,AQ$13:AQ798,"="&amp;AQ798),"[x]")</f>
        <v>819</v>
      </c>
    </row>
    <row r="799" spans="40:47" ht="16.5" x14ac:dyDescent="0.2">
      <c r="AN799" s="93">
        <v>787</v>
      </c>
      <c r="AO799" s="93">
        <f t="shared" si="90"/>
        <v>2</v>
      </c>
      <c r="AP799" s="93">
        <f t="shared" si="91"/>
        <v>2</v>
      </c>
      <c r="AQ799" s="88">
        <f t="shared" si="92"/>
        <v>6</v>
      </c>
      <c r="AR799" s="93">
        <f t="shared" si="93"/>
        <v>31</v>
      </c>
      <c r="AS799" s="93" t="str">
        <f t="shared" si="94"/>
        <v>金币</v>
      </c>
      <c r="AT799" s="115">
        <f t="shared" si="95"/>
        <v>55</v>
      </c>
      <c r="AU799" s="94">
        <f>IF(AR799&gt;0,SUMIFS(AT$13:AT799,AQ$13:AQ799,"="&amp;AQ799),"[x]")</f>
        <v>874</v>
      </c>
    </row>
    <row r="800" spans="40:47" ht="16.5" x14ac:dyDescent="0.2">
      <c r="AN800" s="93">
        <v>788</v>
      </c>
      <c r="AO800" s="93">
        <f t="shared" si="90"/>
        <v>2</v>
      </c>
      <c r="AP800" s="93">
        <f t="shared" si="91"/>
        <v>2</v>
      </c>
      <c r="AQ800" s="88">
        <f t="shared" si="92"/>
        <v>6</v>
      </c>
      <c r="AR800" s="93">
        <f t="shared" si="93"/>
        <v>32</v>
      </c>
      <c r="AS800" s="93" t="str">
        <f t="shared" si="94"/>
        <v>金币</v>
      </c>
      <c r="AT800" s="115">
        <f t="shared" si="95"/>
        <v>57</v>
      </c>
      <c r="AU800" s="94">
        <f>IF(AR800&gt;0,SUMIFS(AT$13:AT800,AQ$13:AQ800,"="&amp;AQ800),"[x]")</f>
        <v>931</v>
      </c>
    </row>
    <row r="801" spans="40:47" ht="16.5" x14ac:dyDescent="0.2">
      <c r="AN801" s="93">
        <v>789</v>
      </c>
      <c r="AO801" s="93">
        <f t="shared" si="90"/>
        <v>2</v>
      </c>
      <c r="AP801" s="93">
        <f t="shared" si="91"/>
        <v>2</v>
      </c>
      <c r="AQ801" s="88">
        <f t="shared" si="92"/>
        <v>6</v>
      </c>
      <c r="AR801" s="93">
        <f t="shared" si="93"/>
        <v>33</v>
      </c>
      <c r="AS801" s="93" t="str">
        <f t="shared" si="94"/>
        <v>金币</v>
      </c>
      <c r="AT801" s="115">
        <f t="shared" si="95"/>
        <v>59</v>
      </c>
      <c r="AU801" s="94">
        <f>IF(AR801&gt;0,SUMIFS(AT$13:AT801,AQ$13:AQ801,"="&amp;AQ801),"[x]")</f>
        <v>990</v>
      </c>
    </row>
    <row r="802" spans="40:47" ht="16.5" x14ac:dyDescent="0.2">
      <c r="AN802" s="93">
        <v>790</v>
      </c>
      <c r="AO802" s="93">
        <f t="shared" si="90"/>
        <v>2</v>
      </c>
      <c r="AP802" s="93">
        <f t="shared" si="91"/>
        <v>2</v>
      </c>
      <c r="AQ802" s="88">
        <f t="shared" si="92"/>
        <v>6</v>
      </c>
      <c r="AR802" s="93">
        <f t="shared" si="93"/>
        <v>34</v>
      </c>
      <c r="AS802" s="93" t="str">
        <f t="shared" si="94"/>
        <v>金币</v>
      </c>
      <c r="AT802" s="115">
        <f t="shared" si="95"/>
        <v>61</v>
      </c>
      <c r="AU802" s="94">
        <f>IF(AR802&gt;0,SUMIFS(AT$13:AT802,AQ$13:AQ802,"="&amp;AQ802),"[x]")</f>
        <v>1051</v>
      </c>
    </row>
    <row r="803" spans="40:47" ht="16.5" x14ac:dyDescent="0.2">
      <c r="AN803" s="93">
        <v>791</v>
      </c>
      <c r="AO803" s="93">
        <f t="shared" si="90"/>
        <v>2</v>
      </c>
      <c r="AP803" s="93">
        <f t="shared" si="91"/>
        <v>2</v>
      </c>
      <c r="AQ803" s="88">
        <f t="shared" si="92"/>
        <v>6</v>
      </c>
      <c r="AR803" s="93">
        <f t="shared" si="93"/>
        <v>35</v>
      </c>
      <c r="AS803" s="93" t="str">
        <f t="shared" si="94"/>
        <v>金币</v>
      </c>
      <c r="AT803" s="115">
        <f t="shared" si="95"/>
        <v>62</v>
      </c>
      <c r="AU803" s="94">
        <f>IF(AR803&gt;0,SUMIFS(AT$13:AT803,AQ$13:AQ803,"="&amp;AQ803),"[x]")</f>
        <v>1113</v>
      </c>
    </row>
    <row r="804" spans="40:47" ht="16.5" x14ac:dyDescent="0.2">
      <c r="AN804" s="93">
        <v>792</v>
      </c>
      <c r="AO804" s="93">
        <f t="shared" si="90"/>
        <v>2</v>
      </c>
      <c r="AP804" s="93">
        <f t="shared" si="91"/>
        <v>2</v>
      </c>
      <c r="AQ804" s="88">
        <f t="shared" si="92"/>
        <v>6</v>
      </c>
      <c r="AR804" s="93">
        <f t="shared" si="93"/>
        <v>36</v>
      </c>
      <c r="AS804" s="93" t="str">
        <f t="shared" si="94"/>
        <v>金币</v>
      </c>
      <c r="AT804" s="115">
        <f t="shared" si="95"/>
        <v>64</v>
      </c>
      <c r="AU804" s="94">
        <f>IF(AR804&gt;0,SUMIFS(AT$13:AT804,AQ$13:AQ804,"="&amp;AQ804),"[x]")</f>
        <v>1177</v>
      </c>
    </row>
    <row r="805" spans="40:47" ht="16.5" x14ac:dyDescent="0.2">
      <c r="AN805" s="93">
        <v>793</v>
      </c>
      <c r="AO805" s="93">
        <f t="shared" si="90"/>
        <v>2</v>
      </c>
      <c r="AP805" s="93">
        <f t="shared" si="91"/>
        <v>2</v>
      </c>
      <c r="AQ805" s="88">
        <f t="shared" si="92"/>
        <v>6</v>
      </c>
      <c r="AR805" s="93">
        <f t="shared" si="93"/>
        <v>37</v>
      </c>
      <c r="AS805" s="93" t="str">
        <f t="shared" si="94"/>
        <v>金币</v>
      </c>
      <c r="AT805" s="115">
        <f t="shared" si="95"/>
        <v>66</v>
      </c>
      <c r="AU805" s="94">
        <f>IF(AR805&gt;0,SUMIFS(AT$13:AT805,AQ$13:AQ805,"="&amp;AQ805),"[x]")</f>
        <v>1243</v>
      </c>
    </row>
    <row r="806" spans="40:47" ht="16.5" x14ac:dyDescent="0.2">
      <c r="AN806" s="93">
        <v>794</v>
      </c>
      <c r="AO806" s="93">
        <f t="shared" si="90"/>
        <v>2</v>
      </c>
      <c r="AP806" s="93">
        <f t="shared" si="91"/>
        <v>2</v>
      </c>
      <c r="AQ806" s="88">
        <f t="shared" si="92"/>
        <v>6</v>
      </c>
      <c r="AR806" s="93">
        <f t="shared" si="93"/>
        <v>38</v>
      </c>
      <c r="AS806" s="93" t="str">
        <f t="shared" si="94"/>
        <v>金币</v>
      </c>
      <c r="AT806" s="115">
        <f t="shared" si="95"/>
        <v>68</v>
      </c>
      <c r="AU806" s="94">
        <f>IF(AR806&gt;0,SUMIFS(AT$13:AT806,AQ$13:AQ806,"="&amp;AQ806),"[x]")</f>
        <v>1311</v>
      </c>
    </row>
    <row r="807" spans="40:47" ht="16.5" x14ac:dyDescent="0.2">
      <c r="AN807" s="93">
        <v>795</v>
      </c>
      <c r="AO807" s="93">
        <f t="shared" si="90"/>
        <v>2</v>
      </c>
      <c r="AP807" s="93">
        <f t="shared" si="91"/>
        <v>2</v>
      </c>
      <c r="AQ807" s="88">
        <f t="shared" si="92"/>
        <v>6</v>
      </c>
      <c r="AR807" s="93">
        <f t="shared" si="93"/>
        <v>39</v>
      </c>
      <c r="AS807" s="93" t="str">
        <f t="shared" si="94"/>
        <v>金币</v>
      </c>
      <c r="AT807" s="115">
        <f t="shared" si="95"/>
        <v>70</v>
      </c>
      <c r="AU807" s="94">
        <f>IF(AR807&gt;0,SUMIFS(AT$13:AT807,AQ$13:AQ807,"="&amp;AQ807),"[x]")</f>
        <v>1381</v>
      </c>
    </row>
    <row r="808" spans="40:47" ht="16.5" x14ac:dyDescent="0.2">
      <c r="AN808" s="93">
        <v>796</v>
      </c>
      <c r="AO808" s="93">
        <f t="shared" si="90"/>
        <v>2</v>
      </c>
      <c r="AP808" s="93">
        <f t="shared" si="91"/>
        <v>2</v>
      </c>
      <c r="AQ808" s="88">
        <f t="shared" si="92"/>
        <v>6</v>
      </c>
      <c r="AR808" s="93">
        <f t="shared" si="93"/>
        <v>40</v>
      </c>
      <c r="AS808" s="93" t="str">
        <f t="shared" si="94"/>
        <v>金币</v>
      </c>
      <c r="AT808" s="115">
        <f t="shared" si="95"/>
        <v>71</v>
      </c>
      <c r="AU808" s="94">
        <f>IF(AR808&gt;0,SUMIFS(AT$13:AT808,AQ$13:AQ808,"="&amp;AQ808),"[x]")</f>
        <v>1452</v>
      </c>
    </row>
    <row r="809" spans="40:47" ht="16.5" x14ac:dyDescent="0.2">
      <c r="AN809" s="93">
        <v>797</v>
      </c>
      <c r="AO809" s="93">
        <f t="shared" si="90"/>
        <v>2</v>
      </c>
      <c r="AP809" s="93">
        <f t="shared" si="91"/>
        <v>2</v>
      </c>
      <c r="AQ809" s="88">
        <f t="shared" si="92"/>
        <v>6</v>
      </c>
      <c r="AR809" s="93">
        <f t="shared" si="93"/>
        <v>41</v>
      </c>
      <c r="AS809" s="93" t="str">
        <f t="shared" si="94"/>
        <v>金币</v>
      </c>
      <c r="AT809" s="115">
        <f t="shared" si="95"/>
        <v>42</v>
      </c>
      <c r="AU809" s="94">
        <f>IF(AR809&gt;0,SUMIFS(AT$13:AT809,AQ$13:AQ809,"="&amp;AQ809),"[x]")</f>
        <v>1494</v>
      </c>
    </row>
    <row r="810" spans="40:47" ht="16.5" x14ac:dyDescent="0.2">
      <c r="AN810" s="93">
        <v>798</v>
      </c>
      <c r="AO810" s="93">
        <f t="shared" si="90"/>
        <v>2</v>
      </c>
      <c r="AP810" s="93">
        <f t="shared" si="91"/>
        <v>2</v>
      </c>
      <c r="AQ810" s="88">
        <f t="shared" si="92"/>
        <v>6</v>
      </c>
      <c r="AR810" s="93">
        <f t="shared" si="93"/>
        <v>42</v>
      </c>
      <c r="AS810" s="93" t="str">
        <f t="shared" si="94"/>
        <v>金币</v>
      </c>
      <c r="AT810" s="115">
        <f t="shared" si="95"/>
        <v>51</v>
      </c>
      <c r="AU810" s="94">
        <f>IF(AR810&gt;0,SUMIFS(AT$13:AT810,AQ$13:AQ810,"="&amp;AQ810),"[x]")</f>
        <v>1545</v>
      </c>
    </row>
    <row r="811" spans="40:47" ht="16.5" x14ac:dyDescent="0.2">
      <c r="AN811" s="93">
        <v>799</v>
      </c>
      <c r="AO811" s="93">
        <f t="shared" si="90"/>
        <v>2</v>
      </c>
      <c r="AP811" s="93">
        <f t="shared" si="91"/>
        <v>2</v>
      </c>
      <c r="AQ811" s="88">
        <f t="shared" si="92"/>
        <v>6</v>
      </c>
      <c r="AR811" s="93">
        <f t="shared" si="93"/>
        <v>43</v>
      </c>
      <c r="AS811" s="93" t="str">
        <f t="shared" si="94"/>
        <v>金币</v>
      </c>
      <c r="AT811" s="115">
        <f t="shared" si="95"/>
        <v>60</v>
      </c>
      <c r="AU811" s="94">
        <f>IF(AR811&gt;0,SUMIFS(AT$13:AT811,AQ$13:AQ811,"="&amp;AQ811),"[x]")</f>
        <v>1605</v>
      </c>
    </row>
    <row r="812" spans="40:47" ht="16.5" x14ac:dyDescent="0.2">
      <c r="AN812" s="93">
        <v>800</v>
      </c>
      <c r="AO812" s="93">
        <f t="shared" si="90"/>
        <v>2</v>
      </c>
      <c r="AP812" s="93">
        <f t="shared" si="91"/>
        <v>2</v>
      </c>
      <c r="AQ812" s="88">
        <f t="shared" si="92"/>
        <v>6</v>
      </c>
      <c r="AR812" s="93">
        <f t="shared" si="93"/>
        <v>44</v>
      </c>
      <c r="AS812" s="93" t="str">
        <f t="shared" si="94"/>
        <v>金币</v>
      </c>
      <c r="AT812" s="115">
        <f t="shared" si="95"/>
        <v>68</v>
      </c>
      <c r="AU812" s="94">
        <f>IF(AR812&gt;0,SUMIFS(AT$13:AT812,AQ$13:AQ812,"="&amp;AQ812),"[x]")</f>
        <v>1673</v>
      </c>
    </row>
    <row r="813" spans="40:47" ht="16.5" x14ac:dyDescent="0.2">
      <c r="AN813" s="93">
        <v>801</v>
      </c>
      <c r="AO813" s="93">
        <f t="shared" si="90"/>
        <v>2</v>
      </c>
      <c r="AP813" s="93">
        <f t="shared" si="91"/>
        <v>2</v>
      </c>
      <c r="AQ813" s="88">
        <f t="shared" si="92"/>
        <v>6</v>
      </c>
      <c r="AR813" s="93">
        <f t="shared" si="93"/>
        <v>45</v>
      </c>
      <c r="AS813" s="93" t="str">
        <f t="shared" si="94"/>
        <v>金币</v>
      </c>
      <c r="AT813" s="115">
        <f t="shared" si="95"/>
        <v>77</v>
      </c>
      <c r="AU813" s="94">
        <f>IF(AR813&gt;0,SUMIFS(AT$13:AT813,AQ$13:AQ813,"="&amp;AQ813),"[x]")</f>
        <v>1750</v>
      </c>
    </row>
    <row r="814" spans="40:47" ht="16.5" x14ac:dyDescent="0.2">
      <c r="AN814" s="93">
        <v>802</v>
      </c>
      <c r="AO814" s="93">
        <f t="shared" si="90"/>
        <v>2</v>
      </c>
      <c r="AP814" s="93">
        <f t="shared" si="91"/>
        <v>2</v>
      </c>
      <c r="AQ814" s="88">
        <f t="shared" si="92"/>
        <v>6</v>
      </c>
      <c r="AR814" s="93">
        <f t="shared" si="93"/>
        <v>46</v>
      </c>
      <c r="AS814" s="93" t="str">
        <f t="shared" si="94"/>
        <v>金币</v>
      </c>
      <c r="AT814" s="115">
        <f t="shared" si="95"/>
        <v>85</v>
      </c>
      <c r="AU814" s="94">
        <f>IF(AR814&gt;0,SUMIFS(AT$13:AT814,AQ$13:AQ814,"="&amp;AQ814),"[x]")</f>
        <v>1835</v>
      </c>
    </row>
    <row r="815" spans="40:47" ht="16.5" x14ac:dyDescent="0.2">
      <c r="AN815" s="93">
        <v>803</v>
      </c>
      <c r="AO815" s="93">
        <f t="shared" si="90"/>
        <v>2</v>
      </c>
      <c r="AP815" s="93">
        <f t="shared" si="91"/>
        <v>2</v>
      </c>
      <c r="AQ815" s="88">
        <f t="shared" si="92"/>
        <v>6</v>
      </c>
      <c r="AR815" s="93">
        <f t="shared" si="93"/>
        <v>47</v>
      </c>
      <c r="AS815" s="93" t="str">
        <f t="shared" si="94"/>
        <v>金币</v>
      </c>
      <c r="AT815" s="115">
        <f t="shared" si="95"/>
        <v>94</v>
      </c>
      <c r="AU815" s="94">
        <f>IF(AR815&gt;0,SUMIFS(AT$13:AT815,AQ$13:AQ815,"="&amp;AQ815),"[x]")</f>
        <v>1929</v>
      </c>
    </row>
    <row r="816" spans="40:47" ht="16.5" x14ac:dyDescent="0.2">
      <c r="AN816" s="93">
        <v>804</v>
      </c>
      <c r="AO816" s="93">
        <f t="shared" si="90"/>
        <v>2</v>
      </c>
      <c r="AP816" s="93">
        <f t="shared" si="91"/>
        <v>2</v>
      </c>
      <c r="AQ816" s="88">
        <f t="shared" si="92"/>
        <v>6</v>
      </c>
      <c r="AR816" s="93">
        <f t="shared" si="93"/>
        <v>48</v>
      </c>
      <c r="AS816" s="93" t="str">
        <f t="shared" si="94"/>
        <v>金币</v>
      </c>
      <c r="AT816" s="115">
        <f t="shared" si="95"/>
        <v>103</v>
      </c>
      <c r="AU816" s="94">
        <f>IF(AR816&gt;0,SUMIFS(AT$13:AT816,AQ$13:AQ816,"="&amp;AQ816),"[x]")</f>
        <v>2032</v>
      </c>
    </row>
    <row r="817" spans="40:47" ht="16.5" x14ac:dyDescent="0.2">
      <c r="AN817" s="93">
        <v>805</v>
      </c>
      <c r="AO817" s="93">
        <f t="shared" si="90"/>
        <v>2</v>
      </c>
      <c r="AP817" s="93">
        <f t="shared" si="91"/>
        <v>2</v>
      </c>
      <c r="AQ817" s="88">
        <f t="shared" si="92"/>
        <v>6</v>
      </c>
      <c r="AR817" s="93">
        <f t="shared" si="93"/>
        <v>49</v>
      </c>
      <c r="AS817" s="93" t="str">
        <f t="shared" si="94"/>
        <v>金币</v>
      </c>
      <c r="AT817" s="115">
        <f t="shared" si="95"/>
        <v>111</v>
      </c>
      <c r="AU817" s="94">
        <f>IF(AR817&gt;0,SUMIFS(AT$13:AT817,AQ$13:AQ817,"="&amp;AQ817),"[x]")</f>
        <v>2143</v>
      </c>
    </row>
    <row r="818" spans="40:47" ht="16.5" x14ac:dyDescent="0.2">
      <c r="AN818" s="93">
        <v>806</v>
      </c>
      <c r="AO818" s="93">
        <f t="shared" si="90"/>
        <v>2</v>
      </c>
      <c r="AP818" s="93">
        <f t="shared" si="91"/>
        <v>2</v>
      </c>
      <c r="AQ818" s="88">
        <f t="shared" si="92"/>
        <v>6</v>
      </c>
      <c r="AR818" s="93">
        <f t="shared" si="93"/>
        <v>50</v>
      </c>
      <c r="AS818" s="93" t="str">
        <f t="shared" si="94"/>
        <v>金币</v>
      </c>
      <c r="AT818" s="115">
        <f t="shared" si="95"/>
        <v>120</v>
      </c>
      <c r="AU818" s="94">
        <f>IF(AR818&gt;0,SUMIFS(AT$13:AT818,AQ$13:AQ818,"="&amp;AQ818),"[x]")</f>
        <v>2263</v>
      </c>
    </row>
    <row r="819" spans="40:47" ht="16.5" x14ac:dyDescent="0.2">
      <c r="AN819" s="93">
        <v>807</v>
      </c>
      <c r="AO819" s="93">
        <f t="shared" si="90"/>
        <v>2</v>
      </c>
      <c r="AP819" s="93">
        <f t="shared" si="91"/>
        <v>2</v>
      </c>
      <c r="AQ819" s="88">
        <f t="shared" si="92"/>
        <v>6</v>
      </c>
      <c r="AR819" s="93">
        <f t="shared" si="93"/>
        <v>51</v>
      </c>
      <c r="AS819" s="93" t="str">
        <f t="shared" si="94"/>
        <v>金币</v>
      </c>
      <c r="AT819" s="115">
        <f t="shared" si="95"/>
        <v>128</v>
      </c>
      <c r="AU819" s="94">
        <f>IF(AR819&gt;0,SUMIFS(AT$13:AT819,AQ$13:AQ819,"="&amp;AQ819),"[x]")</f>
        <v>2391</v>
      </c>
    </row>
    <row r="820" spans="40:47" ht="16.5" x14ac:dyDescent="0.2">
      <c r="AN820" s="93">
        <v>808</v>
      </c>
      <c r="AO820" s="93">
        <f t="shared" si="90"/>
        <v>2</v>
      </c>
      <c r="AP820" s="93">
        <f t="shared" si="91"/>
        <v>2</v>
      </c>
      <c r="AQ820" s="88">
        <f t="shared" si="92"/>
        <v>6</v>
      </c>
      <c r="AR820" s="93">
        <f t="shared" si="93"/>
        <v>52</v>
      </c>
      <c r="AS820" s="93" t="str">
        <f t="shared" si="94"/>
        <v>金币</v>
      </c>
      <c r="AT820" s="115">
        <f t="shared" si="95"/>
        <v>137</v>
      </c>
      <c r="AU820" s="94">
        <f>IF(AR820&gt;0,SUMIFS(AT$13:AT820,AQ$13:AQ820,"="&amp;AQ820),"[x]")</f>
        <v>2528</v>
      </c>
    </row>
    <row r="821" spans="40:47" ht="16.5" x14ac:dyDescent="0.2">
      <c r="AN821" s="93">
        <v>809</v>
      </c>
      <c r="AO821" s="93">
        <f t="shared" si="90"/>
        <v>2</v>
      </c>
      <c r="AP821" s="93">
        <f t="shared" si="91"/>
        <v>2</v>
      </c>
      <c r="AQ821" s="88">
        <f t="shared" si="92"/>
        <v>6</v>
      </c>
      <c r="AR821" s="93">
        <f t="shared" si="93"/>
        <v>53</v>
      </c>
      <c r="AS821" s="93" t="str">
        <f t="shared" si="94"/>
        <v>金币</v>
      </c>
      <c r="AT821" s="115">
        <f t="shared" si="95"/>
        <v>146</v>
      </c>
      <c r="AU821" s="94">
        <f>IF(AR821&gt;0,SUMIFS(AT$13:AT821,AQ$13:AQ821,"="&amp;AQ821),"[x]")</f>
        <v>2674</v>
      </c>
    </row>
    <row r="822" spans="40:47" ht="16.5" x14ac:dyDescent="0.2">
      <c r="AN822" s="93">
        <v>810</v>
      </c>
      <c r="AO822" s="93">
        <f t="shared" si="90"/>
        <v>2</v>
      </c>
      <c r="AP822" s="93">
        <f t="shared" si="91"/>
        <v>2</v>
      </c>
      <c r="AQ822" s="88">
        <f t="shared" si="92"/>
        <v>6</v>
      </c>
      <c r="AR822" s="93">
        <f t="shared" si="93"/>
        <v>54</v>
      </c>
      <c r="AS822" s="93" t="str">
        <f t="shared" si="94"/>
        <v>金币</v>
      </c>
      <c r="AT822" s="115">
        <f t="shared" si="95"/>
        <v>154</v>
      </c>
      <c r="AU822" s="94">
        <f>IF(AR822&gt;0,SUMIFS(AT$13:AT822,AQ$13:AQ822,"="&amp;AQ822),"[x]")</f>
        <v>2828</v>
      </c>
    </row>
    <row r="823" spans="40:47" ht="16.5" x14ac:dyDescent="0.2">
      <c r="AN823" s="93">
        <v>811</v>
      </c>
      <c r="AO823" s="93">
        <f t="shared" si="90"/>
        <v>2</v>
      </c>
      <c r="AP823" s="93">
        <f t="shared" si="91"/>
        <v>2</v>
      </c>
      <c r="AQ823" s="88">
        <f t="shared" si="92"/>
        <v>6</v>
      </c>
      <c r="AR823" s="93">
        <f t="shared" si="93"/>
        <v>55</v>
      </c>
      <c r="AS823" s="93" t="str">
        <f t="shared" si="94"/>
        <v>金币</v>
      </c>
      <c r="AT823" s="115">
        <f t="shared" si="95"/>
        <v>163</v>
      </c>
      <c r="AU823" s="94">
        <f>IF(AR823&gt;0,SUMIFS(AT$13:AT823,AQ$13:AQ823,"="&amp;AQ823),"[x]")</f>
        <v>2991</v>
      </c>
    </row>
    <row r="824" spans="40:47" ht="16.5" x14ac:dyDescent="0.2">
      <c r="AN824" s="93">
        <v>812</v>
      </c>
      <c r="AO824" s="93">
        <f t="shared" si="90"/>
        <v>2</v>
      </c>
      <c r="AP824" s="93">
        <f t="shared" si="91"/>
        <v>2</v>
      </c>
      <c r="AQ824" s="88">
        <f t="shared" si="92"/>
        <v>6</v>
      </c>
      <c r="AR824" s="93">
        <f t="shared" si="93"/>
        <v>56</v>
      </c>
      <c r="AS824" s="93" t="str">
        <f t="shared" si="94"/>
        <v>金币</v>
      </c>
      <c r="AT824" s="115">
        <f t="shared" si="95"/>
        <v>171</v>
      </c>
      <c r="AU824" s="94">
        <f>IF(AR824&gt;0,SUMIFS(AT$13:AT824,AQ$13:AQ824,"="&amp;AQ824),"[x]")</f>
        <v>3162</v>
      </c>
    </row>
    <row r="825" spans="40:47" ht="16.5" x14ac:dyDescent="0.2">
      <c r="AN825" s="93">
        <v>813</v>
      </c>
      <c r="AO825" s="93">
        <f t="shared" si="90"/>
        <v>2</v>
      </c>
      <c r="AP825" s="93">
        <f t="shared" si="91"/>
        <v>2</v>
      </c>
      <c r="AQ825" s="88">
        <f t="shared" si="92"/>
        <v>6</v>
      </c>
      <c r="AR825" s="93">
        <f t="shared" si="93"/>
        <v>57</v>
      </c>
      <c r="AS825" s="93" t="str">
        <f t="shared" si="94"/>
        <v>金币</v>
      </c>
      <c r="AT825" s="115">
        <f t="shared" si="95"/>
        <v>180</v>
      </c>
      <c r="AU825" s="94">
        <f>IF(AR825&gt;0,SUMIFS(AT$13:AT825,AQ$13:AQ825,"="&amp;AQ825),"[x]")</f>
        <v>3342</v>
      </c>
    </row>
    <row r="826" spans="40:47" ht="16.5" x14ac:dyDescent="0.2">
      <c r="AN826" s="93">
        <v>814</v>
      </c>
      <c r="AO826" s="93">
        <f t="shared" si="90"/>
        <v>2</v>
      </c>
      <c r="AP826" s="93">
        <f t="shared" si="91"/>
        <v>2</v>
      </c>
      <c r="AQ826" s="88">
        <f t="shared" si="92"/>
        <v>6</v>
      </c>
      <c r="AR826" s="93">
        <f t="shared" si="93"/>
        <v>58</v>
      </c>
      <c r="AS826" s="93" t="str">
        <f t="shared" si="94"/>
        <v>金币</v>
      </c>
      <c r="AT826" s="115">
        <f t="shared" si="95"/>
        <v>189</v>
      </c>
      <c r="AU826" s="94">
        <f>IF(AR826&gt;0,SUMIFS(AT$13:AT826,AQ$13:AQ826,"="&amp;AQ826),"[x]")</f>
        <v>3531</v>
      </c>
    </row>
    <row r="827" spans="40:47" ht="16.5" x14ac:dyDescent="0.2">
      <c r="AN827" s="93">
        <v>815</v>
      </c>
      <c r="AO827" s="93">
        <f t="shared" si="90"/>
        <v>2</v>
      </c>
      <c r="AP827" s="93">
        <f t="shared" si="91"/>
        <v>2</v>
      </c>
      <c r="AQ827" s="88">
        <f t="shared" si="92"/>
        <v>6</v>
      </c>
      <c r="AR827" s="93">
        <f t="shared" si="93"/>
        <v>59</v>
      </c>
      <c r="AS827" s="93" t="str">
        <f t="shared" si="94"/>
        <v>金币</v>
      </c>
      <c r="AT827" s="115">
        <f t="shared" si="95"/>
        <v>197</v>
      </c>
      <c r="AU827" s="94">
        <f>IF(AR827&gt;0,SUMIFS(AT$13:AT827,AQ$13:AQ827,"="&amp;AQ827),"[x]")</f>
        <v>3728</v>
      </c>
    </row>
    <row r="828" spans="40:47" ht="16.5" x14ac:dyDescent="0.2">
      <c r="AN828" s="93">
        <v>816</v>
      </c>
      <c r="AO828" s="93">
        <f t="shared" si="90"/>
        <v>2</v>
      </c>
      <c r="AP828" s="93">
        <f t="shared" si="91"/>
        <v>2</v>
      </c>
      <c r="AQ828" s="88">
        <f t="shared" si="92"/>
        <v>6</v>
      </c>
      <c r="AR828" s="93">
        <f t="shared" si="93"/>
        <v>60</v>
      </c>
      <c r="AS828" s="93" t="str">
        <f t="shared" si="94"/>
        <v>金币</v>
      </c>
      <c r="AT828" s="115">
        <f t="shared" si="95"/>
        <v>206</v>
      </c>
      <c r="AU828" s="94">
        <f>IF(AR828&gt;0,SUMIFS(AT$13:AT828,AQ$13:AQ828,"="&amp;AQ828),"[x]")</f>
        <v>3934</v>
      </c>
    </row>
    <row r="829" spans="40:47" ht="16.5" x14ac:dyDescent="0.2">
      <c r="AN829" s="93">
        <v>817</v>
      </c>
      <c r="AO829" s="93">
        <f t="shared" si="90"/>
        <v>2</v>
      </c>
      <c r="AP829" s="93">
        <f t="shared" si="91"/>
        <v>2</v>
      </c>
      <c r="AQ829" s="88">
        <f t="shared" si="92"/>
        <v>6</v>
      </c>
      <c r="AR829" s="93">
        <f t="shared" si="93"/>
        <v>61</v>
      </c>
      <c r="AS829" s="93" t="str">
        <f t="shared" si="94"/>
        <v>金币</v>
      </c>
      <c r="AT829" s="115">
        <f t="shared" si="95"/>
        <v>214</v>
      </c>
      <c r="AU829" s="94">
        <f>IF(AR829&gt;0,SUMIFS(AT$13:AT829,AQ$13:AQ829,"="&amp;AQ829),"[x]")</f>
        <v>4148</v>
      </c>
    </row>
    <row r="830" spans="40:47" ht="16.5" x14ac:dyDescent="0.2">
      <c r="AN830" s="93">
        <v>818</v>
      </c>
      <c r="AO830" s="93">
        <f t="shared" si="90"/>
        <v>2</v>
      </c>
      <c r="AP830" s="93">
        <f t="shared" si="91"/>
        <v>2</v>
      </c>
      <c r="AQ830" s="88">
        <f t="shared" si="92"/>
        <v>6</v>
      </c>
      <c r="AR830" s="93">
        <f t="shared" si="93"/>
        <v>62</v>
      </c>
      <c r="AS830" s="93" t="str">
        <f t="shared" si="94"/>
        <v>金币</v>
      </c>
      <c r="AT830" s="115">
        <f t="shared" si="95"/>
        <v>223</v>
      </c>
      <c r="AU830" s="94">
        <f>IF(AR830&gt;0,SUMIFS(AT$13:AT830,AQ$13:AQ830,"="&amp;AQ830),"[x]")</f>
        <v>4371</v>
      </c>
    </row>
    <row r="831" spans="40:47" ht="16.5" x14ac:dyDescent="0.2">
      <c r="AN831" s="93">
        <v>819</v>
      </c>
      <c r="AO831" s="93">
        <f t="shared" si="90"/>
        <v>2</v>
      </c>
      <c r="AP831" s="93">
        <f t="shared" si="91"/>
        <v>2</v>
      </c>
      <c r="AQ831" s="88">
        <f t="shared" si="92"/>
        <v>6</v>
      </c>
      <c r="AR831" s="93">
        <f t="shared" si="93"/>
        <v>63</v>
      </c>
      <c r="AS831" s="93" t="str">
        <f t="shared" si="94"/>
        <v>金币</v>
      </c>
      <c r="AT831" s="115">
        <f t="shared" si="95"/>
        <v>231</v>
      </c>
      <c r="AU831" s="94">
        <f>IF(AR831&gt;0,SUMIFS(AT$13:AT831,AQ$13:AQ831,"="&amp;AQ831),"[x]")</f>
        <v>4602</v>
      </c>
    </row>
    <row r="832" spans="40:47" ht="16.5" x14ac:dyDescent="0.2">
      <c r="AN832" s="93">
        <v>820</v>
      </c>
      <c r="AO832" s="93">
        <f t="shared" si="90"/>
        <v>2</v>
      </c>
      <c r="AP832" s="93">
        <f t="shared" si="91"/>
        <v>2</v>
      </c>
      <c r="AQ832" s="88">
        <f t="shared" si="92"/>
        <v>6</v>
      </c>
      <c r="AR832" s="93">
        <f t="shared" si="93"/>
        <v>64</v>
      </c>
      <c r="AS832" s="93" t="str">
        <f t="shared" si="94"/>
        <v>金币</v>
      </c>
      <c r="AT832" s="115">
        <f t="shared" si="95"/>
        <v>240</v>
      </c>
      <c r="AU832" s="94">
        <f>IF(AR832&gt;0,SUMIFS(AT$13:AT832,AQ$13:AQ832,"="&amp;AQ832),"[x]")</f>
        <v>4842</v>
      </c>
    </row>
    <row r="833" spans="40:47" ht="16.5" x14ac:dyDescent="0.2">
      <c r="AN833" s="93">
        <v>821</v>
      </c>
      <c r="AO833" s="93">
        <f t="shared" si="90"/>
        <v>2</v>
      </c>
      <c r="AP833" s="93">
        <f t="shared" si="91"/>
        <v>2</v>
      </c>
      <c r="AQ833" s="88">
        <f t="shared" si="92"/>
        <v>6</v>
      </c>
      <c r="AR833" s="93">
        <f t="shared" si="93"/>
        <v>65</v>
      </c>
      <c r="AS833" s="93" t="str">
        <f t="shared" si="94"/>
        <v>金币</v>
      </c>
      <c r="AT833" s="115">
        <f t="shared" si="95"/>
        <v>249</v>
      </c>
      <c r="AU833" s="94">
        <f>IF(AR833&gt;0,SUMIFS(AT$13:AT833,AQ$13:AQ833,"="&amp;AQ833),"[x]")</f>
        <v>5091</v>
      </c>
    </row>
    <row r="834" spans="40:47" ht="16.5" x14ac:dyDescent="0.2">
      <c r="AN834" s="93">
        <v>822</v>
      </c>
      <c r="AO834" s="93">
        <f t="shared" si="90"/>
        <v>2</v>
      </c>
      <c r="AP834" s="93">
        <f t="shared" si="91"/>
        <v>2</v>
      </c>
      <c r="AQ834" s="88">
        <f t="shared" si="92"/>
        <v>6</v>
      </c>
      <c r="AR834" s="93">
        <f t="shared" si="93"/>
        <v>66</v>
      </c>
      <c r="AS834" s="93" t="str">
        <f t="shared" si="94"/>
        <v>金币</v>
      </c>
      <c r="AT834" s="115">
        <f t="shared" si="95"/>
        <v>257</v>
      </c>
      <c r="AU834" s="94">
        <f>IF(AR834&gt;0,SUMIFS(AT$13:AT834,AQ$13:AQ834,"="&amp;AQ834),"[x]")</f>
        <v>5348</v>
      </c>
    </row>
    <row r="835" spans="40:47" ht="16.5" x14ac:dyDescent="0.2">
      <c r="AN835" s="93">
        <v>823</v>
      </c>
      <c r="AO835" s="93">
        <f t="shared" si="90"/>
        <v>2</v>
      </c>
      <c r="AP835" s="93">
        <f t="shared" si="91"/>
        <v>2</v>
      </c>
      <c r="AQ835" s="88">
        <f t="shared" si="92"/>
        <v>6</v>
      </c>
      <c r="AR835" s="93">
        <f t="shared" si="93"/>
        <v>67</v>
      </c>
      <c r="AS835" s="93" t="str">
        <f t="shared" si="94"/>
        <v>金币</v>
      </c>
      <c r="AT835" s="115">
        <f t="shared" si="95"/>
        <v>266</v>
      </c>
      <c r="AU835" s="94">
        <f>IF(AR835&gt;0,SUMIFS(AT$13:AT835,AQ$13:AQ835,"="&amp;AQ835),"[x]")</f>
        <v>5614</v>
      </c>
    </row>
    <row r="836" spans="40:47" ht="16.5" x14ac:dyDescent="0.2">
      <c r="AN836" s="93">
        <v>824</v>
      </c>
      <c r="AO836" s="93">
        <f t="shared" si="90"/>
        <v>2</v>
      </c>
      <c r="AP836" s="93">
        <f t="shared" si="91"/>
        <v>2</v>
      </c>
      <c r="AQ836" s="88">
        <f t="shared" si="92"/>
        <v>6</v>
      </c>
      <c r="AR836" s="93">
        <f t="shared" si="93"/>
        <v>68</v>
      </c>
      <c r="AS836" s="93" t="str">
        <f t="shared" si="94"/>
        <v>金币</v>
      </c>
      <c r="AT836" s="115">
        <f t="shared" si="95"/>
        <v>274</v>
      </c>
      <c r="AU836" s="94">
        <f>IF(AR836&gt;0,SUMIFS(AT$13:AT836,AQ$13:AQ836,"="&amp;AQ836),"[x]")</f>
        <v>5888</v>
      </c>
    </row>
    <row r="837" spans="40:47" ht="16.5" x14ac:dyDescent="0.2">
      <c r="AN837" s="93">
        <v>825</v>
      </c>
      <c r="AO837" s="93">
        <f t="shared" si="90"/>
        <v>2</v>
      </c>
      <c r="AP837" s="93">
        <f t="shared" si="91"/>
        <v>2</v>
      </c>
      <c r="AQ837" s="88">
        <f t="shared" si="92"/>
        <v>6</v>
      </c>
      <c r="AR837" s="93">
        <f t="shared" si="93"/>
        <v>69</v>
      </c>
      <c r="AS837" s="93" t="str">
        <f t="shared" si="94"/>
        <v>金币</v>
      </c>
      <c r="AT837" s="115">
        <f t="shared" si="95"/>
        <v>283</v>
      </c>
      <c r="AU837" s="94">
        <f>IF(AR837&gt;0,SUMIFS(AT$13:AT837,AQ$13:AQ837,"="&amp;AQ837),"[x]")</f>
        <v>6171</v>
      </c>
    </row>
    <row r="838" spans="40:47" ht="16.5" x14ac:dyDescent="0.2">
      <c r="AN838" s="93">
        <v>826</v>
      </c>
      <c r="AO838" s="93">
        <f t="shared" si="90"/>
        <v>2</v>
      </c>
      <c r="AP838" s="93">
        <f t="shared" si="91"/>
        <v>2</v>
      </c>
      <c r="AQ838" s="88">
        <f t="shared" si="92"/>
        <v>6</v>
      </c>
      <c r="AR838" s="93">
        <f t="shared" si="93"/>
        <v>70</v>
      </c>
      <c r="AS838" s="93" t="str">
        <f t="shared" si="94"/>
        <v>金币</v>
      </c>
      <c r="AT838" s="115">
        <f t="shared" si="95"/>
        <v>292</v>
      </c>
      <c r="AU838" s="94">
        <f>IF(AR838&gt;0,SUMIFS(AT$13:AT838,AQ$13:AQ838,"="&amp;AQ838),"[x]")</f>
        <v>6463</v>
      </c>
    </row>
    <row r="839" spans="40:47" ht="16.5" x14ac:dyDescent="0.2">
      <c r="AN839" s="93">
        <v>827</v>
      </c>
      <c r="AO839" s="93">
        <f t="shared" si="90"/>
        <v>2</v>
      </c>
      <c r="AP839" s="93">
        <f t="shared" si="91"/>
        <v>2</v>
      </c>
      <c r="AQ839" s="88">
        <f t="shared" si="92"/>
        <v>6</v>
      </c>
      <c r="AR839" s="93">
        <f t="shared" si="93"/>
        <v>71</v>
      </c>
      <c r="AS839" s="93" t="str">
        <f t="shared" si="94"/>
        <v>金币</v>
      </c>
      <c r="AT839" s="115">
        <f t="shared" si="95"/>
        <v>300</v>
      </c>
      <c r="AU839" s="94">
        <f>IF(AR839&gt;0,SUMIFS(AT$13:AT839,AQ$13:AQ839,"="&amp;AQ839),"[x]")</f>
        <v>6763</v>
      </c>
    </row>
    <row r="840" spans="40:47" ht="16.5" x14ac:dyDescent="0.2">
      <c r="AN840" s="93">
        <v>828</v>
      </c>
      <c r="AO840" s="93">
        <f t="shared" si="90"/>
        <v>2</v>
      </c>
      <c r="AP840" s="93">
        <f t="shared" si="91"/>
        <v>2</v>
      </c>
      <c r="AQ840" s="88">
        <f t="shared" si="92"/>
        <v>6</v>
      </c>
      <c r="AR840" s="93">
        <f t="shared" si="93"/>
        <v>72</v>
      </c>
      <c r="AS840" s="93" t="str">
        <f t="shared" si="94"/>
        <v>金币</v>
      </c>
      <c r="AT840" s="115">
        <f t="shared" si="95"/>
        <v>309</v>
      </c>
      <c r="AU840" s="94">
        <f>IF(AR840&gt;0,SUMIFS(AT$13:AT840,AQ$13:AQ840,"="&amp;AQ840),"[x]")</f>
        <v>7072</v>
      </c>
    </row>
    <row r="841" spans="40:47" ht="16.5" x14ac:dyDescent="0.2">
      <c r="AN841" s="93">
        <v>829</v>
      </c>
      <c r="AO841" s="93">
        <f t="shared" si="90"/>
        <v>2</v>
      </c>
      <c r="AP841" s="93">
        <f t="shared" si="91"/>
        <v>2</v>
      </c>
      <c r="AQ841" s="88">
        <f t="shared" si="92"/>
        <v>6</v>
      </c>
      <c r="AR841" s="93">
        <f t="shared" si="93"/>
        <v>73</v>
      </c>
      <c r="AS841" s="93" t="str">
        <f t="shared" si="94"/>
        <v>金币</v>
      </c>
      <c r="AT841" s="115">
        <f t="shared" si="95"/>
        <v>317</v>
      </c>
      <c r="AU841" s="94">
        <f>IF(AR841&gt;0,SUMIFS(AT$13:AT841,AQ$13:AQ841,"="&amp;AQ841),"[x]")</f>
        <v>7389</v>
      </c>
    </row>
    <row r="842" spans="40:47" ht="16.5" x14ac:dyDescent="0.2">
      <c r="AN842" s="93">
        <v>830</v>
      </c>
      <c r="AO842" s="93">
        <f t="shared" si="90"/>
        <v>2</v>
      </c>
      <c r="AP842" s="93">
        <f t="shared" si="91"/>
        <v>2</v>
      </c>
      <c r="AQ842" s="88">
        <f t="shared" si="92"/>
        <v>6</v>
      </c>
      <c r="AR842" s="93">
        <f t="shared" si="93"/>
        <v>74</v>
      </c>
      <c r="AS842" s="93" t="str">
        <f t="shared" si="94"/>
        <v>金币</v>
      </c>
      <c r="AT842" s="115">
        <f t="shared" si="95"/>
        <v>326</v>
      </c>
      <c r="AU842" s="94">
        <f>IF(AR842&gt;0,SUMIFS(AT$13:AT842,AQ$13:AQ842,"="&amp;AQ842),"[x]")</f>
        <v>7715</v>
      </c>
    </row>
    <row r="843" spans="40:47" ht="16.5" x14ac:dyDescent="0.2">
      <c r="AN843" s="93">
        <v>831</v>
      </c>
      <c r="AO843" s="93">
        <f t="shared" si="90"/>
        <v>2</v>
      </c>
      <c r="AP843" s="93">
        <f t="shared" si="91"/>
        <v>2</v>
      </c>
      <c r="AQ843" s="88">
        <f t="shared" si="92"/>
        <v>6</v>
      </c>
      <c r="AR843" s="93">
        <f t="shared" si="93"/>
        <v>75</v>
      </c>
      <c r="AS843" s="93" t="str">
        <f t="shared" si="94"/>
        <v>金币</v>
      </c>
      <c r="AT843" s="115">
        <f t="shared" si="95"/>
        <v>335</v>
      </c>
      <c r="AU843" s="94">
        <f>IF(AR843&gt;0,SUMIFS(AT$13:AT843,AQ$13:AQ843,"="&amp;AQ843),"[x]")</f>
        <v>8050</v>
      </c>
    </row>
    <row r="844" spans="40:47" ht="16.5" x14ac:dyDescent="0.2">
      <c r="AN844" s="93">
        <v>832</v>
      </c>
      <c r="AO844" s="93">
        <f t="shared" si="90"/>
        <v>2</v>
      </c>
      <c r="AP844" s="93">
        <f t="shared" si="91"/>
        <v>2</v>
      </c>
      <c r="AQ844" s="88">
        <f t="shared" si="92"/>
        <v>6</v>
      </c>
      <c r="AR844" s="93">
        <f t="shared" si="93"/>
        <v>76</v>
      </c>
      <c r="AS844" s="93" t="str">
        <f t="shared" si="94"/>
        <v>金币</v>
      </c>
      <c r="AT844" s="115">
        <f t="shared" si="95"/>
        <v>343</v>
      </c>
      <c r="AU844" s="94">
        <f>IF(AR844&gt;0,SUMIFS(AT$13:AT844,AQ$13:AQ844,"="&amp;AQ844),"[x]")</f>
        <v>8393</v>
      </c>
    </row>
    <row r="845" spans="40:47" ht="16.5" x14ac:dyDescent="0.2">
      <c r="AN845" s="93">
        <v>833</v>
      </c>
      <c r="AO845" s="93">
        <f t="shared" si="90"/>
        <v>2</v>
      </c>
      <c r="AP845" s="93">
        <f t="shared" si="91"/>
        <v>2</v>
      </c>
      <c r="AQ845" s="88">
        <f t="shared" si="92"/>
        <v>6</v>
      </c>
      <c r="AR845" s="93">
        <f t="shared" si="93"/>
        <v>77</v>
      </c>
      <c r="AS845" s="93" t="str">
        <f t="shared" si="94"/>
        <v>金币</v>
      </c>
      <c r="AT845" s="115">
        <f t="shared" si="95"/>
        <v>352</v>
      </c>
      <c r="AU845" s="94">
        <f>IF(AR845&gt;0,SUMIFS(AT$13:AT845,AQ$13:AQ845,"="&amp;AQ845),"[x]")</f>
        <v>8745</v>
      </c>
    </row>
    <row r="846" spans="40:47" ht="16.5" x14ac:dyDescent="0.2">
      <c r="AN846" s="93">
        <v>834</v>
      </c>
      <c r="AO846" s="93">
        <f t="shared" ref="AO846:AO909" si="96">INT((AN846-1)/604)+1</f>
        <v>2</v>
      </c>
      <c r="AP846" s="93">
        <f t="shared" ref="AP846:AP909" si="97">INT(MOD(INT((AN846-1)/151),4))+1</f>
        <v>2</v>
      </c>
      <c r="AQ846" s="88">
        <f t="shared" ref="AQ846:AQ909" si="98">(AO846-1)*4+AP846</f>
        <v>6</v>
      </c>
      <c r="AR846" s="93">
        <f t="shared" ref="AR846:AR909" si="99">MOD(AN846-1,151)</f>
        <v>78</v>
      </c>
      <c r="AS846" s="93" t="str">
        <f t="shared" ref="AS846:AS909" si="100">IF(AR846&gt;0,"金币","[x]")</f>
        <v>金币</v>
      </c>
      <c r="AT846" s="115">
        <f t="shared" si="95"/>
        <v>360</v>
      </c>
      <c r="AU846" s="94">
        <f>IF(AR846&gt;0,SUMIFS(AT$13:AT846,AQ$13:AQ846,"="&amp;AQ846),"[x]")</f>
        <v>9105</v>
      </c>
    </row>
    <row r="847" spans="40:47" ht="16.5" x14ac:dyDescent="0.2">
      <c r="AN847" s="93">
        <v>835</v>
      </c>
      <c r="AO847" s="93">
        <f t="shared" si="96"/>
        <v>2</v>
      </c>
      <c r="AP847" s="93">
        <f t="shared" si="97"/>
        <v>2</v>
      </c>
      <c r="AQ847" s="88">
        <f t="shared" si="98"/>
        <v>6</v>
      </c>
      <c r="AR847" s="93">
        <f t="shared" si="99"/>
        <v>79</v>
      </c>
      <c r="AS847" s="93" t="str">
        <f t="shared" si="100"/>
        <v>金币</v>
      </c>
      <c r="AT847" s="115">
        <f t="shared" ref="AT847:AT910" si="101">IF(AR847&gt;0,INT(INDEX($AL$13:$AL$162,AR847)/48*INDEX($AL$4:$AL$9,AO847)*INDEX($AO$4:$AO$7,AP847)),"[x]")</f>
        <v>369</v>
      </c>
      <c r="AU847" s="94">
        <f>IF(AR847&gt;0,SUMIFS(AT$13:AT847,AQ$13:AQ847,"="&amp;AQ847),"[x]")</f>
        <v>9474</v>
      </c>
    </row>
    <row r="848" spans="40:47" ht="16.5" x14ac:dyDescent="0.2">
      <c r="AN848" s="93">
        <v>836</v>
      </c>
      <c r="AO848" s="93">
        <f t="shared" si="96"/>
        <v>2</v>
      </c>
      <c r="AP848" s="93">
        <f t="shared" si="97"/>
        <v>2</v>
      </c>
      <c r="AQ848" s="88">
        <f t="shared" si="98"/>
        <v>6</v>
      </c>
      <c r="AR848" s="93">
        <f t="shared" si="99"/>
        <v>80</v>
      </c>
      <c r="AS848" s="93" t="str">
        <f t="shared" si="100"/>
        <v>金币</v>
      </c>
      <c r="AT848" s="115">
        <f t="shared" si="101"/>
        <v>378</v>
      </c>
      <c r="AU848" s="94">
        <f>IF(AR848&gt;0,SUMIFS(AT$13:AT848,AQ$13:AQ848,"="&amp;AQ848),"[x]")</f>
        <v>9852</v>
      </c>
    </row>
    <row r="849" spans="40:47" ht="16.5" x14ac:dyDescent="0.2">
      <c r="AN849" s="93">
        <v>837</v>
      </c>
      <c r="AO849" s="93">
        <f t="shared" si="96"/>
        <v>2</v>
      </c>
      <c r="AP849" s="93">
        <f t="shared" si="97"/>
        <v>2</v>
      </c>
      <c r="AQ849" s="88">
        <f t="shared" si="98"/>
        <v>6</v>
      </c>
      <c r="AR849" s="93">
        <f t="shared" si="99"/>
        <v>81</v>
      </c>
      <c r="AS849" s="93" t="str">
        <f t="shared" si="100"/>
        <v>金币</v>
      </c>
      <c r="AT849" s="115">
        <f t="shared" si="101"/>
        <v>246</v>
      </c>
      <c r="AU849" s="94">
        <f>IF(AR849&gt;0,SUMIFS(AT$13:AT849,AQ$13:AQ849,"="&amp;AQ849),"[x]")</f>
        <v>10098</v>
      </c>
    </row>
    <row r="850" spans="40:47" ht="16.5" x14ac:dyDescent="0.2">
      <c r="AN850" s="93">
        <v>838</v>
      </c>
      <c r="AO850" s="93">
        <f t="shared" si="96"/>
        <v>2</v>
      </c>
      <c r="AP850" s="93">
        <f t="shared" si="97"/>
        <v>2</v>
      </c>
      <c r="AQ850" s="88">
        <f t="shared" si="98"/>
        <v>6</v>
      </c>
      <c r="AR850" s="93">
        <f t="shared" si="99"/>
        <v>82</v>
      </c>
      <c r="AS850" s="93" t="str">
        <f t="shared" si="100"/>
        <v>金币</v>
      </c>
      <c r="AT850" s="115">
        <f t="shared" si="101"/>
        <v>265</v>
      </c>
      <c r="AU850" s="94">
        <f>IF(AR850&gt;0,SUMIFS(AT$13:AT850,AQ$13:AQ850,"="&amp;AQ850),"[x]")</f>
        <v>10363</v>
      </c>
    </row>
    <row r="851" spans="40:47" ht="16.5" x14ac:dyDescent="0.2">
      <c r="AN851" s="93">
        <v>839</v>
      </c>
      <c r="AO851" s="93">
        <f t="shared" si="96"/>
        <v>2</v>
      </c>
      <c r="AP851" s="93">
        <f t="shared" si="97"/>
        <v>2</v>
      </c>
      <c r="AQ851" s="88">
        <f t="shared" si="98"/>
        <v>6</v>
      </c>
      <c r="AR851" s="93">
        <f t="shared" si="99"/>
        <v>83</v>
      </c>
      <c r="AS851" s="93" t="str">
        <f t="shared" si="100"/>
        <v>金币</v>
      </c>
      <c r="AT851" s="115">
        <f t="shared" si="101"/>
        <v>284</v>
      </c>
      <c r="AU851" s="94">
        <f>IF(AR851&gt;0,SUMIFS(AT$13:AT851,AQ$13:AQ851,"="&amp;AQ851),"[x]")</f>
        <v>10647</v>
      </c>
    </row>
    <row r="852" spans="40:47" ht="16.5" x14ac:dyDescent="0.2">
      <c r="AN852" s="93">
        <v>840</v>
      </c>
      <c r="AO852" s="93">
        <f t="shared" si="96"/>
        <v>2</v>
      </c>
      <c r="AP852" s="93">
        <f t="shared" si="97"/>
        <v>2</v>
      </c>
      <c r="AQ852" s="88">
        <f t="shared" si="98"/>
        <v>6</v>
      </c>
      <c r="AR852" s="93">
        <f t="shared" si="99"/>
        <v>84</v>
      </c>
      <c r="AS852" s="93" t="str">
        <f t="shared" si="100"/>
        <v>金币</v>
      </c>
      <c r="AT852" s="115">
        <f t="shared" si="101"/>
        <v>303</v>
      </c>
      <c r="AU852" s="94">
        <f>IF(AR852&gt;0,SUMIFS(AT$13:AT852,AQ$13:AQ852,"="&amp;AQ852),"[x]")</f>
        <v>10950</v>
      </c>
    </row>
    <row r="853" spans="40:47" ht="16.5" x14ac:dyDescent="0.2">
      <c r="AN853" s="93">
        <v>841</v>
      </c>
      <c r="AO853" s="93">
        <f t="shared" si="96"/>
        <v>2</v>
      </c>
      <c r="AP853" s="93">
        <f t="shared" si="97"/>
        <v>2</v>
      </c>
      <c r="AQ853" s="88">
        <f t="shared" si="98"/>
        <v>6</v>
      </c>
      <c r="AR853" s="93">
        <f t="shared" si="99"/>
        <v>85</v>
      </c>
      <c r="AS853" s="93" t="str">
        <f t="shared" si="100"/>
        <v>金币</v>
      </c>
      <c r="AT853" s="115">
        <f t="shared" si="101"/>
        <v>322</v>
      </c>
      <c r="AU853" s="94">
        <f>IF(AR853&gt;0,SUMIFS(AT$13:AT853,AQ$13:AQ853,"="&amp;AQ853),"[x]")</f>
        <v>11272</v>
      </c>
    </row>
    <row r="854" spans="40:47" ht="16.5" x14ac:dyDescent="0.2">
      <c r="AN854" s="93">
        <v>842</v>
      </c>
      <c r="AO854" s="93">
        <f t="shared" si="96"/>
        <v>2</v>
      </c>
      <c r="AP854" s="93">
        <f t="shared" si="97"/>
        <v>2</v>
      </c>
      <c r="AQ854" s="88">
        <f t="shared" si="98"/>
        <v>6</v>
      </c>
      <c r="AR854" s="93">
        <f t="shared" si="99"/>
        <v>86</v>
      </c>
      <c r="AS854" s="93" t="str">
        <f t="shared" si="100"/>
        <v>金币</v>
      </c>
      <c r="AT854" s="115">
        <f t="shared" si="101"/>
        <v>341</v>
      </c>
      <c r="AU854" s="94">
        <f>IF(AR854&gt;0,SUMIFS(AT$13:AT854,AQ$13:AQ854,"="&amp;AQ854),"[x]")</f>
        <v>11613</v>
      </c>
    </row>
    <row r="855" spans="40:47" ht="16.5" x14ac:dyDescent="0.2">
      <c r="AN855" s="93">
        <v>843</v>
      </c>
      <c r="AO855" s="93">
        <f t="shared" si="96"/>
        <v>2</v>
      </c>
      <c r="AP855" s="93">
        <f t="shared" si="97"/>
        <v>2</v>
      </c>
      <c r="AQ855" s="88">
        <f t="shared" si="98"/>
        <v>6</v>
      </c>
      <c r="AR855" s="93">
        <f t="shared" si="99"/>
        <v>87</v>
      </c>
      <c r="AS855" s="93" t="str">
        <f t="shared" si="100"/>
        <v>金币</v>
      </c>
      <c r="AT855" s="115">
        <f t="shared" si="101"/>
        <v>360</v>
      </c>
      <c r="AU855" s="94">
        <f>IF(AR855&gt;0,SUMIFS(AT$13:AT855,AQ$13:AQ855,"="&amp;AQ855),"[x]")</f>
        <v>11973</v>
      </c>
    </row>
    <row r="856" spans="40:47" ht="16.5" x14ac:dyDescent="0.2">
      <c r="AN856" s="93">
        <v>844</v>
      </c>
      <c r="AO856" s="93">
        <f t="shared" si="96"/>
        <v>2</v>
      </c>
      <c r="AP856" s="93">
        <f t="shared" si="97"/>
        <v>2</v>
      </c>
      <c r="AQ856" s="88">
        <f t="shared" si="98"/>
        <v>6</v>
      </c>
      <c r="AR856" s="93">
        <f t="shared" si="99"/>
        <v>88</v>
      </c>
      <c r="AS856" s="93" t="str">
        <f t="shared" si="100"/>
        <v>金币</v>
      </c>
      <c r="AT856" s="115">
        <f t="shared" si="101"/>
        <v>379</v>
      </c>
      <c r="AU856" s="94">
        <f>IF(AR856&gt;0,SUMIFS(AT$13:AT856,AQ$13:AQ856,"="&amp;AQ856),"[x]")</f>
        <v>12352</v>
      </c>
    </row>
    <row r="857" spans="40:47" ht="16.5" x14ac:dyDescent="0.2">
      <c r="AN857" s="93">
        <v>845</v>
      </c>
      <c r="AO857" s="93">
        <f t="shared" si="96"/>
        <v>2</v>
      </c>
      <c r="AP857" s="93">
        <f t="shared" si="97"/>
        <v>2</v>
      </c>
      <c r="AQ857" s="88">
        <f t="shared" si="98"/>
        <v>6</v>
      </c>
      <c r="AR857" s="93">
        <f t="shared" si="99"/>
        <v>89</v>
      </c>
      <c r="AS857" s="93" t="str">
        <f t="shared" si="100"/>
        <v>金币</v>
      </c>
      <c r="AT857" s="115">
        <f t="shared" si="101"/>
        <v>398</v>
      </c>
      <c r="AU857" s="94">
        <f>IF(AR857&gt;0,SUMIFS(AT$13:AT857,AQ$13:AQ857,"="&amp;AQ857),"[x]")</f>
        <v>12750</v>
      </c>
    </row>
    <row r="858" spans="40:47" ht="16.5" x14ac:dyDescent="0.2">
      <c r="AN858" s="93">
        <v>846</v>
      </c>
      <c r="AO858" s="93">
        <f t="shared" si="96"/>
        <v>2</v>
      </c>
      <c r="AP858" s="93">
        <f t="shared" si="97"/>
        <v>2</v>
      </c>
      <c r="AQ858" s="88">
        <f t="shared" si="98"/>
        <v>6</v>
      </c>
      <c r="AR858" s="93">
        <f t="shared" si="99"/>
        <v>90</v>
      </c>
      <c r="AS858" s="93" t="str">
        <f t="shared" si="100"/>
        <v>金币</v>
      </c>
      <c r="AT858" s="115">
        <f t="shared" si="101"/>
        <v>417</v>
      </c>
      <c r="AU858" s="94">
        <f>IF(AR858&gt;0,SUMIFS(AT$13:AT858,AQ$13:AQ858,"="&amp;AQ858),"[x]")</f>
        <v>13167</v>
      </c>
    </row>
    <row r="859" spans="40:47" ht="16.5" x14ac:dyDescent="0.2">
      <c r="AN859" s="93">
        <v>847</v>
      </c>
      <c r="AO859" s="93">
        <f t="shared" si="96"/>
        <v>2</v>
      </c>
      <c r="AP859" s="93">
        <f t="shared" si="97"/>
        <v>2</v>
      </c>
      <c r="AQ859" s="88">
        <f t="shared" si="98"/>
        <v>6</v>
      </c>
      <c r="AR859" s="93">
        <f t="shared" si="99"/>
        <v>91</v>
      </c>
      <c r="AS859" s="93" t="str">
        <f t="shared" si="100"/>
        <v>金币</v>
      </c>
      <c r="AT859" s="115">
        <f t="shared" si="101"/>
        <v>436</v>
      </c>
      <c r="AU859" s="94">
        <f>IF(AR859&gt;0,SUMIFS(AT$13:AT859,AQ$13:AQ859,"="&amp;AQ859),"[x]")</f>
        <v>13603</v>
      </c>
    </row>
    <row r="860" spans="40:47" ht="16.5" x14ac:dyDescent="0.2">
      <c r="AN860" s="93">
        <v>848</v>
      </c>
      <c r="AO860" s="93">
        <f t="shared" si="96"/>
        <v>2</v>
      </c>
      <c r="AP860" s="93">
        <f t="shared" si="97"/>
        <v>2</v>
      </c>
      <c r="AQ860" s="88">
        <f t="shared" si="98"/>
        <v>6</v>
      </c>
      <c r="AR860" s="93">
        <f t="shared" si="99"/>
        <v>92</v>
      </c>
      <c r="AS860" s="93" t="str">
        <f t="shared" si="100"/>
        <v>金币</v>
      </c>
      <c r="AT860" s="115">
        <f t="shared" si="101"/>
        <v>455</v>
      </c>
      <c r="AU860" s="94">
        <f>IF(AR860&gt;0,SUMIFS(AT$13:AT860,AQ$13:AQ860,"="&amp;AQ860),"[x]")</f>
        <v>14058</v>
      </c>
    </row>
    <row r="861" spans="40:47" ht="16.5" x14ac:dyDescent="0.2">
      <c r="AN861" s="93">
        <v>849</v>
      </c>
      <c r="AO861" s="93">
        <f t="shared" si="96"/>
        <v>2</v>
      </c>
      <c r="AP861" s="93">
        <f t="shared" si="97"/>
        <v>2</v>
      </c>
      <c r="AQ861" s="88">
        <f t="shared" si="98"/>
        <v>6</v>
      </c>
      <c r="AR861" s="93">
        <f t="shared" si="99"/>
        <v>93</v>
      </c>
      <c r="AS861" s="93" t="str">
        <f t="shared" si="100"/>
        <v>金币</v>
      </c>
      <c r="AT861" s="115">
        <f t="shared" si="101"/>
        <v>474</v>
      </c>
      <c r="AU861" s="94">
        <f>IF(AR861&gt;0,SUMIFS(AT$13:AT861,AQ$13:AQ861,"="&amp;AQ861),"[x]")</f>
        <v>14532</v>
      </c>
    </row>
    <row r="862" spans="40:47" ht="16.5" x14ac:dyDescent="0.2">
      <c r="AN862" s="93">
        <v>850</v>
      </c>
      <c r="AO862" s="93">
        <f t="shared" si="96"/>
        <v>2</v>
      </c>
      <c r="AP862" s="93">
        <f t="shared" si="97"/>
        <v>2</v>
      </c>
      <c r="AQ862" s="88">
        <f t="shared" si="98"/>
        <v>6</v>
      </c>
      <c r="AR862" s="93">
        <f t="shared" si="99"/>
        <v>94</v>
      </c>
      <c r="AS862" s="93" t="str">
        <f t="shared" si="100"/>
        <v>金币</v>
      </c>
      <c r="AT862" s="115">
        <f t="shared" si="101"/>
        <v>493</v>
      </c>
      <c r="AU862" s="94">
        <f>IF(AR862&gt;0,SUMIFS(AT$13:AT862,AQ$13:AQ862,"="&amp;AQ862),"[x]")</f>
        <v>15025</v>
      </c>
    </row>
    <row r="863" spans="40:47" ht="16.5" x14ac:dyDescent="0.2">
      <c r="AN863" s="93">
        <v>851</v>
      </c>
      <c r="AO863" s="93">
        <f t="shared" si="96"/>
        <v>2</v>
      </c>
      <c r="AP863" s="93">
        <f t="shared" si="97"/>
        <v>2</v>
      </c>
      <c r="AQ863" s="88">
        <f t="shared" si="98"/>
        <v>6</v>
      </c>
      <c r="AR863" s="93">
        <f t="shared" si="99"/>
        <v>95</v>
      </c>
      <c r="AS863" s="93" t="str">
        <f t="shared" si="100"/>
        <v>金币</v>
      </c>
      <c r="AT863" s="115">
        <f t="shared" si="101"/>
        <v>512</v>
      </c>
      <c r="AU863" s="94">
        <f>IF(AR863&gt;0,SUMIFS(AT$13:AT863,AQ$13:AQ863,"="&amp;AQ863),"[x]")</f>
        <v>15537</v>
      </c>
    </row>
    <row r="864" spans="40:47" ht="16.5" x14ac:dyDescent="0.2">
      <c r="AN864" s="93">
        <v>852</v>
      </c>
      <c r="AO864" s="93">
        <f t="shared" si="96"/>
        <v>2</v>
      </c>
      <c r="AP864" s="93">
        <f t="shared" si="97"/>
        <v>2</v>
      </c>
      <c r="AQ864" s="88">
        <f t="shared" si="98"/>
        <v>6</v>
      </c>
      <c r="AR864" s="93">
        <f t="shared" si="99"/>
        <v>96</v>
      </c>
      <c r="AS864" s="93" t="str">
        <f t="shared" si="100"/>
        <v>金币</v>
      </c>
      <c r="AT864" s="115">
        <f t="shared" si="101"/>
        <v>531</v>
      </c>
      <c r="AU864" s="94">
        <f>IF(AR864&gt;0,SUMIFS(AT$13:AT864,AQ$13:AQ864,"="&amp;AQ864),"[x]")</f>
        <v>16068</v>
      </c>
    </row>
    <row r="865" spans="40:47" ht="16.5" x14ac:dyDescent="0.2">
      <c r="AN865" s="93">
        <v>853</v>
      </c>
      <c r="AO865" s="93">
        <f t="shared" si="96"/>
        <v>2</v>
      </c>
      <c r="AP865" s="93">
        <f t="shared" si="97"/>
        <v>2</v>
      </c>
      <c r="AQ865" s="88">
        <f t="shared" si="98"/>
        <v>6</v>
      </c>
      <c r="AR865" s="93">
        <f t="shared" si="99"/>
        <v>97</v>
      </c>
      <c r="AS865" s="93" t="str">
        <f t="shared" si="100"/>
        <v>金币</v>
      </c>
      <c r="AT865" s="115">
        <f t="shared" si="101"/>
        <v>550</v>
      </c>
      <c r="AU865" s="94">
        <f>IF(AR865&gt;0,SUMIFS(AT$13:AT865,AQ$13:AQ865,"="&amp;AQ865),"[x]")</f>
        <v>16618</v>
      </c>
    </row>
    <row r="866" spans="40:47" ht="16.5" x14ac:dyDescent="0.2">
      <c r="AN866" s="93">
        <v>854</v>
      </c>
      <c r="AO866" s="93">
        <f t="shared" si="96"/>
        <v>2</v>
      </c>
      <c r="AP866" s="93">
        <f t="shared" si="97"/>
        <v>2</v>
      </c>
      <c r="AQ866" s="88">
        <f t="shared" si="98"/>
        <v>6</v>
      </c>
      <c r="AR866" s="93">
        <f t="shared" si="99"/>
        <v>98</v>
      </c>
      <c r="AS866" s="93" t="str">
        <f t="shared" si="100"/>
        <v>金币</v>
      </c>
      <c r="AT866" s="115">
        <f t="shared" si="101"/>
        <v>569</v>
      </c>
      <c r="AU866" s="94">
        <f>IF(AR866&gt;0,SUMIFS(AT$13:AT866,AQ$13:AQ866,"="&amp;AQ866),"[x]")</f>
        <v>17187</v>
      </c>
    </row>
    <row r="867" spans="40:47" ht="16.5" x14ac:dyDescent="0.2">
      <c r="AN867" s="93">
        <v>855</v>
      </c>
      <c r="AO867" s="93">
        <f t="shared" si="96"/>
        <v>2</v>
      </c>
      <c r="AP867" s="93">
        <f t="shared" si="97"/>
        <v>2</v>
      </c>
      <c r="AQ867" s="88">
        <f t="shared" si="98"/>
        <v>6</v>
      </c>
      <c r="AR867" s="93">
        <f t="shared" si="99"/>
        <v>99</v>
      </c>
      <c r="AS867" s="93" t="str">
        <f t="shared" si="100"/>
        <v>金币</v>
      </c>
      <c r="AT867" s="115">
        <f t="shared" si="101"/>
        <v>588</v>
      </c>
      <c r="AU867" s="94">
        <f>IF(AR867&gt;0,SUMIFS(AT$13:AT867,AQ$13:AQ867,"="&amp;AQ867),"[x]")</f>
        <v>17775</v>
      </c>
    </row>
    <row r="868" spans="40:47" ht="16.5" x14ac:dyDescent="0.2">
      <c r="AN868" s="93">
        <v>856</v>
      </c>
      <c r="AO868" s="93">
        <f t="shared" si="96"/>
        <v>2</v>
      </c>
      <c r="AP868" s="93">
        <f t="shared" si="97"/>
        <v>2</v>
      </c>
      <c r="AQ868" s="88">
        <f t="shared" si="98"/>
        <v>6</v>
      </c>
      <c r="AR868" s="93">
        <f t="shared" si="99"/>
        <v>100</v>
      </c>
      <c r="AS868" s="93" t="str">
        <f t="shared" si="100"/>
        <v>金币</v>
      </c>
      <c r="AT868" s="115">
        <f t="shared" si="101"/>
        <v>607</v>
      </c>
      <c r="AU868" s="94">
        <f>IF(AR868&gt;0,SUMIFS(AT$13:AT868,AQ$13:AQ868,"="&amp;AQ868),"[x]")</f>
        <v>18382</v>
      </c>
    </row>
    <row r="869" spans="40:47" ht="16.5" x14ac:dyDescent="0.2">
      <c r="AN869" s="93">
        <v>857</v>
      </c>
      <c r="AO869" s="93">
        <f t="shared" si="96"/>
        <v>2</v>
      </c>
      <c r="AP869" s="93">
        <f t="shared" si="97"/>
        <v>2</v>
      </c>
      <c r="AQ869" s="88">
        <f t="shared" si="98"/>
        <v>6</v>
      </c>
      <c r="AR869" s="93">
        <f t="shared" si="99"/>
        <v>101</v>
      </c>
      <c r="AS869" s="93" t="str">
        <f t="shared" si="100"/>
        <v>金币</v>
      </c>
      <c r="AT869" s="115">
        <f t="shared" si="101"/>
        <v>344</v>
      </c>
      <c r="AU869" s="94">
        <f>IF(AR869&gt;0,SUMIFS(AT$13:AT869,AQ$13:AQ869,"="&amp;AQ869),"[x]")</f>
        <v>18726</v>
      </c>
    </row>
    <row r="870" spans="40:47" ht="16.5" x14ac:dyDescent="0.2">
      <c r="AN870" s="93">
        <v>858</v>
      </c>
      <c r="AO870" s="93">
        <f t="shared" si="96"/>
        <v>2</v>
      </c>
      <c r="AP870" s="93">
        <f t="shared" si="97"/>
        <v>2</v>
      </c>
      <c r="AQ870" s="88">
        <f t="shared" si="98"/>
        <v>6</v>
      </c>
      <c r="AR870" s="93">
        <f t="shared" si="99"/>
        <v>102</v>
      </c>
      <c r="AS870" s="93" t="str">
        <f t="shared" si="100"/>
        <v>金币</v>
      </c>
      <c r="AT870" s="115">
        <f t="shared" si="101"/>
        <v>370</v>
      </c>
      <c r="AU870" s="94">
        <f>IF(AR870&gt;0,SUMIFS(AT$13:AT870,AQ$13:AQ870,"="&amp;AQ870),"[x]")</f>
        <v>19096</v>
      </c>
    </row>
    <row r="871" spans="40:47" ht="16.5" x14ac:dyDescent="0.2">
      <c r="AN871" s="93">
        <v>859</v>
      </c>
      <c r="AO871" s="93">
        <f t="shared" si="96"/>
        <v>2</v>
      </c>
      <c r="AP871" s="93">
        <f t="shared" si="97"/>
        <v>2</v>
      </c>
      <c r="AQ871" s="88">
        <f t="shared" si="98"/>
        <v>6</v>
      </c>
      <c r="AR871" s="93">
        <f t="shared" si="99"/>
        <v>103</v>
      </c>
      <c r="AS871" s="93" t="str">
        <f t="shared" si="100"/>
        <v>金币</v>
      </c>
      <c r="AT871" s="115">
        <f t="shared" si="101"/>
        <v>397</v>
      </c>
      <c r="AU871" s="94">
        <f>IF(AR871&gt;0,SUMIFS(AT$13:AT871,AQ$13:AQ871,"="&amp;AQ871),"[x]")</f>
        <v>19493</v>
      </c>
    </row>
    <row r="872" spans="40:47" ht="16.5" x14ac:dyDescent="0.2">
      <c r="AN872" s="93">
        <v>860</v>
      </c>
      <c r="AO872" s="93">
        <f t="shared" si="96"/>
        <v>2</v>
      </c>
      <c r="AP872" s="93">
        <f t="shared" si="97"/>
        <v>2</v>
      </c>
      <c r="AQ872" s="88">
        <f t="shared" si="98"/>
        <v>6</v>
      </c>
      <c r="AR872" s="93">
        <f t="shared" si="99"/>
        <v>104</v>
      </c>
      <c r="AS872" s="93" t="str">
        <f t="shared" si="100"/>
        <v>金币</v>
      </c>
      <c r="AT872" s="115">
        <f t="shared" si="101"/>
        <v>423</v>
      </c>
      <c r="AU872" s="94">
        <f>IF(AR872&gt;0,SUMIFS(AT$13:AT872,AQ$13:AQ872,"="&amp;AQ872),"[x]")</f>
        <v>19916</v>
      </c>
    </row>
    <row r="873" spans="40:47" ht="16.5" x14ac:dyDescent="0.2">
      <c r="AN873" s="93">
        <v>861</v>
      </c>
      <c r="AO873" s="93">
        <f t="shared" si="96"/>
        <v>2</v>
      </c>
      <c r="AP873" s="93">
        <f t="shared" si="97"/>
        <v>2</v>
      </c>
      <c r="AQ873" s="88">
        <f t="shared" si="98"/>
        <v>6</v>
      </c>
      <c r="AR873" s="93">
        <f t="shared" si="99"/>
        <v>105</v>
      </c>
      <c r="AS873" s="93" t="str">
        <f t="shared" si="100"/>
        <v>金币</v>
      </c>
      <c r="AT873" s="115">
        <f t="shared" si="101"/>
        <v>450</v>
      </c>
      <c r="AU873" s="94">
        <f>IF(AR873&gt;0,SUMIFS(AT$13:AT873,AQ$13:AQ873,"="&amp;AQ873),"[x]")</f>
        <v>20366</v>
      </c>
    </row>
    <row r="874" spans="40:47" ht="16.5" x14ac:dyDescent="0.2">
      <c r="AN874" s="93">
        <v>862</v>
      </c>
      <c r="AO874" s="93">
        <f t="shared" si="96"/>
        <v>2</v>
      </c>
      <c r="AP874" s="93">
        <f t="shared" si="97"/>
        <v>2</v>
      </c>
      <c r="AQ874" s="88">
        <f t="shared" si="98"/>
        <v>6</v>
      </c>
      <c r="AR874" s="93">
        <f t="shared" si="99"/>
        <v>106</v>
      </c>
      <c r="AS874" s="93" t="str">
        <f t="shared" si="100"/>
        <v>金币</v>
      </c>
      <c r="AT874" s="115">
        <f t="shared" si="101"/>
        <v>476</v>
      </c>
      <c r="AU874" s="94">
        <f>IF(AR874&gt;0,SUMIFS(AT$13:AT874,AQ$13:AQ874,"="&amp;AQ874),"[x]")</f>
        <v>20842</v>
      </c>
    </row>
    <row r="875" spans="40:47" ht="16.5" x14ac:dyDescent="0.2">
      <c r="AN875" s="93">
        <v>863</v>
      </c>
      <c r="AO875" s="93">
        <f t="shared" si="96"/>
        <v>2</v>
      </c>
      <c r="AP875" s="93">
        <f t="shared" si="97"/>
        <v>2</v>
      </c>
      <c r="AQ875" s="88">
        <f t="shared" si="98"/>
        <v>6</v>
      </c>
      <c r="AR875" s="93">
        <f t="shared" si="99"/>
        <v>107</v>
      </c>
      <c r="AS875" s="93" t="str">
        <f t="shared" si="100"/>
        <v>金币</v>
      </c>
      <c r="AT875" s="115">
        <f t="shared" si="101"/>
        <v>503</v>
      </c>
      <c r="AU875" s="94">
        <f>IF(AR875&gt;0,SUMIFS(AT$13:AT875,AQ$13:AQ875,"="&amp;AQ875),"[x]")</f>
        <v>21345</v>
      </c>
    </row>
    <row r="876" spans="40:47" ht="16.5" x14ac:dyDescent="0.2">
      <c r="AN876" s="93">
        <v>864</v>
      </c>
      <c r="AO876" s="93">
        <f t="shared" si="96"/>
        <v>2</v>
      </c>
      <c r="AP876" s="93">
        <f t="shared" si="97"/>
        <v>2</v>
      </c>
      <c r="AQ876" s="88">
        <f t="shared" si="98"/>
        <v>6</v>
      </c>
      <c r="AR876" s="93">
        <f t="shared" si="99"/>
        <v>108</v>
      </c>
      <c r="AS876" s="93" t="str">
        <f t="shared" si="100"/>
        <v>金币</v>
      </c>
      <c r="AT876" s="115">
        <f t="shared" si="101"/>
        <v>529</v>
      </c>
      <c r="AU876" s="94">
        <f>IF(AR876&gt;0,SUMIFS(AT$13:AT876,AQ$13:AQ876,"="&amp;AQ876),"[x]")</f>
        <v>21874</v>
      </c>
    </row>
    <row r="877" spans="40:47" ht="16.5" x14ac:dyDescent="0.2">
      <c r="AN877" s="93">
        <v>865</v>
      </c>
      <c r="AO877" s="93">
        <f t="shared" si="96"/>
        <v>2</v>
      </c>
      <c r="AP877" s="93">
        <f t="shared" si="97"/>
        <v>2</v>
      </c>
      <c r="AQ877" s="88">
        <f t="shared" si="98"/>
        <v>6</v>
      </c>
      <c r="AR877" s="93">
        <f t="shared" si="99"/>
        <v>109</v>
      </c>
      <c r="AS877" s="93" t="str">
        <f t="shared" si="100"/>
        <v>金币</v>
      </c>
      <c r="AT877" s="115">
        <f t="shared" si="101"/>
        <v>556</v>
      </c>
      <c r="AU877" s="94">
        <f>IF(AR877&gt;0,SUMIFS(AT$13:AT877,AQ$13:AQ877,"="&amp;AQ877),"[x]")</f>
        <v>22430</v>
      </c>
    </row>
    <row r="878" spans="40:47" ht="16.5" x14ac:dyDescent="0.2">
      <c r="AN878" s="93">
        <v>866</v>
      </c>
      <c r="AO878" s="93">
        <f t="shared" si="96"/>
        <v>2</v>
      </c>
      <c r="AP878" s="93">
        <f t="shared" si="97"/>
        <v>2</v>
      </c>
      <c r="AQ878" s="88">
        <f t="shared" si="98"/>
        <v>6</v>
      </c>
      <c r="AR878" s="93">
        <f t="shared" si="99"/>
        <v>110</v>
      </c>
      <c r="AS878" s="93" t="str">
        <f t="shared" si="100"/>
        <v>金币</v>
      </c>
      <c r="AT878" s="115">
        <f t="shared" si="101"/>
        <v>582</v>
      </c>
      <c r="AU878" s="94">
        <f>IF(AR878&gt;0,SUMIFS(AT$13:AT878,AQ$13:AQ878,"="&amp;AQ878),"[x]")</f>
        <v>23012</v>
      </c>
    </row>
    <row r="879" spans="40:47" ht="16.5" x14ac:dyDescent="0.2">
      <c r="AN879" s="93">
        <v>867</v>
      </c>
      <c r="AO879" s="93">
        <f t="shared" si="96"/>
        <v>2</v>
      </c>
      <c r="AP879" s="93">
        <f t="shared" si="97"/>
        <v>2</v>
      </c>
      <c r="AQ879" s="88">
        <f t="shared" si="98"/>
        <v>6</v>
      </c>
      <c r="AR879" s="93">
        <f t="shared" si="99"/>
        <v>111</v>
      </c>
      <c r="AS879" s="93" t="str">
        <f t="shared" si="100"/>
        <v>金币</v>
      </c>
      <c r="AT879" s="115">
        <f t="shared" si="101"/>
        <v>609</v>
      </c>
      <c r="AU879" s="94">
        <f>IF(AR879&gt;0,SUMIFS(AT$13:AT879,AQ$13:AQ879,"="&amp;AQ879),"[x]")</f>
        <v>23621</v>
      </c>
    </row>
    <row r="880" spans="40:47" ht="16.5" x14ac:dyDescent="0.2">
      <c r="AN880" s="93">
        <v>868</v>
      </c>
      <c r="AO880" s="93">
        <f t="shared" si="96"/>
        <v>2</v>
      </c>
      <c r="AP880" s="93">
        <f t="shared" si="97"/>
        <v>2</v>
      </c>
      <c r="AQ880" s="88">
        <f t="shared" si="98"/>
        <v>6</v>
      </c>
      <c r="AR880" s="93">
        <f t="shared" si="99"/>
        <v>112</v>
      </c>
      <c r="AS880" s="93" t="str">
        <f t="shared" si="100"/>
        <v>金币</v>
      </c>
      <c r="AT880" s="115">
        <f t="shared" si="101"/>
        <v>635</v>
      </c>
      <c r="AU880" s="94">
        <f>IF(AR880&gt;0,SUMIFS(AT$13:AT880,AQ$13:AQ880,"="&amp;AQ880),"[x]")</f>
        <v>24256</v>
      </c>
    </row>
    <row r="881" spans="40:47" ht="16.5" x14ac:dyDescent="0.2">
      <c r="AN881" s="93">
        <v>869</v>
      </c>
      <c r="AO881" s="93">
        <f t="shared" si="96"/>
        <v>2</v>
      </c>
      <c r="AP881" s="93">
        <f t="shared" si="97"/>
        <v>2</v>
      </c>
      <c r="AQ881" s="88">
        <f t="shared" si="98"/>
        <v>6</v>
      </c>
      <c r="AR881" s="93">
        <f t="shared" si="99"/>
        <v>113</v>
      </c>
      <c r="AS881" s="93" t="str">
        <f t="shared" si="100"/>
        <v>金币</v>
      </c>
      <c r="AT881" s="115">
        <f t="shared" si="101"/>
        <v>662</v>
      </c>
      <c r="AU881" s="94">
        <f>IF(AR881&gt;0,SUMIFS(AT$13:AT881,AQ$13:AQ881,"="&amp;AQ881),"[x]")</f>
        <v>24918</v>
      </c>
    </row>
    <row r="882" spans="40:47" ht="16.5" x14ac:dyDescent="0.2">
      <c r="AN882" s="93">
        <v>870</v>
      </c>
      <c r="AO882" s="93">
        <f t="shared" si="96"/>
        <v>2</v>
      </c>
      <c r="AP882" s="93">
        <f t="shared" si="97"/>
        <v>2</v>
      </c>
      <c r="AQ882" s="88">
        <f t="shared" si="98"/>
        <v>6</v>
      </c>
      <c r="AR882" s="93">
        <f t="shared" si="99"/>
        <v>114</v>
      </c>
      <c r="AS882" s="93" t="str">
        <f t="shared" si="100"/>
        <v>金币</v>
      </c>
      <c r="AT882" s="115">
        <f t="shared" si="101"/>
        <v>688</v>
      </c>
      <c r="AU882" s="94">
        <f>IF(AR882&gt;0,SUMIFS(AT$13:AT882,AQ$13:AQ882,"="&amp;AQ882),"[x]")</f>
        <v>25606</v>
      </c>
    </row>
    <row r="883" spans="40:47" ht="16.5" x14ac:dyDescent="0.2">
      <c r="AN883" s="93">
        <v>871</v>
      </c>
      <c r="AO883" s="93">
        <f t="shared" si="96"/>
        <v>2</v>
      </c>
      <c r="AP883" s="93">
        <f t="shared" si="97"/>
        <v>2</v>
      </c>
      <c r="AQ883" s="88">
        <f t="shared" si="98"/>
        <v>6</v>
      </c>
      <c r="AR883" s="93">
        <f t="shared" si="99"/>
        <v>115</v>
      </c>
      <c r="AS883" s="93" t="str">
        <f t="shared" si="100"/>
        <v>金币</v>
      </c>
      <c r="AT883" s="115">
        <f t="shared" si="101"/>
        <v>715</v>
      </c>
      <c r="AU883" s="94">
        <f>IF(AR883&gt;0,SUMIFS(AT$13:AT883,AQ$13:AQ883,"="&amp;AQ883),"[x]")</f>
        <v>26321</v>
      </c>
    </row>
    <row r="884" spans="40:47" ht="16.5" x14ac:dyDescent="0.2">
      <c r="AN884" s="93">
        <v>872</v>
      </c>
      <c r="AO884" s="93">
        <f t="shared" si="96"/>
        <v>2</v>
      </c>
      <c r="AP884" s="93">
        <f t="shared" si="97"/>
        <v>2</v>
      </c>
      <c r="AQ884" s="88">
        <f t="shared" si="98"/>
        <v>6</v>
      </c>
      <c r="AR884" s="93">
        <f t="shared" si="99"/>
        <v>116</v>
      </c>
      <c r="AS884" s="93" t="str">
        <f t="shared" si="100"/>
        <v>金币</v>
      </c>
      <c r="AT884" s="115">
        <f t="shared" si="101"/>
        <v>741</v>
      </c>
      <c r="AU884" s="94">
        <f>IF(AR884&gt;0,SUMIFS(AT$13:AT884,AQ$13:AQ884,"="&amp;AQ884),"[x]")</f>
        <v>27062</v>
      </c>
    </row>
    <row r="885" spans="40:47" ht="16.5" x14ac:dyDescent="0.2">
      <c r="AN885" s="93">
        <v>873</v>
      </c>
      <c r="AO885" s="93">
        <f t="shared" si="96"/>
        <v>2</v>
      </c>
      <c r="AP885" s="93">
        <f t="shared" si="97"/>
        <v>2</v>
      </c>
      <c r="AQ885" s="88">
        <f t="shared" si="98"/>
        <v>6</v>
      </c>
      <c r="AR885" s="93">
        <f t="shared" si="99"/>
        <v>117</v>
      </c>
      <c r="AS885" s="93" t="str">
        <f t="shared" si="100"/>
        <v>金币</v>
      </c>
      <c r="AT885" s="115">
        <f t="shared" si="101"/>
        <v>768</v>
      </c>
      <c r="AU885" s="94">
        <f>IF(AR885&gt;0,SUMIFS(AT$13:AT885,AQ$13:AQ885,"="&amp;AQ885),"[x]")</f>
        <v>27830</v>
      </c>
    </row>
    <row r="886" spans="40:47" ht="16.5" x14ac:dyDescent="0.2">
      <c r="AN886" s="93">
        <v>874</v>
      </c>
      <c r="AO886" s="93">
        <f t="shared" si="96"/>
        <v>2</v>
      </c>
      <c r="AP886" s="93">
        <f t="shared" si="97"/>
        <v>2</v>
      </c>
      <c r="AQ886" s="88">
        <f t="shared" si="98"/>
        <v>6</v>
      </c>
      <c r="AR886" s="93">
        <f t="shared" si="99"/>
        <v>118</v>
      </c>
      <c r="AS886" s="93" t="str">
        <f t="shared" si="100"/>
        <v>金币</v>
      </c>
      <c r="AT886" s="115">
        <f t="shared" si="101"/>
        <v>794</v>
      </c>
      <c r="AU886" s="94">
        <f>IF(AR886&gt;0,SUMIFS(AT$13:AT886,AQ$13:AQ886,"="&amp;AQ886),"[x]")</f>
        <v>28624</v>
      </c>
    </row>
    <row r="887" spans="40:47" ht="16.5" x14ac:dyDescent="0.2">
      <c r="AN887" s="93">
        <v>875</v>
      </c>
      <c r="AO887" s="93">
        <f t="shared" si="96"/>
        <v>2</v>
      </c>
      <c r="AP887" s="93">
        <f t="shared" si="97"/>
        <v>2</v>
      </c>
      <c r="AQ887" s="88">
        <f t="shared" si="98"/>
        <v>6</v>
      </c>
      <c r="AR887" s="93">
        <f t="shared" si="99"/>
        <v>119</v>
      </c>
      <c r="AS887" s="93" t="str">
        <f t="shared" si="100"/>
        <v>金币</v>
      </c>
      <c r="AT887" s="115">
        <f t="shared" si="101"/>
        <v>821</v>
      </c>
      <c r="AU887" s="94">
        <f>IF(AR887&gt;0,SUMIFS(AT$13:AT887,AQ$13:AQ887,"="&amp;AQ887),"[x]")</f>
        <v>29445</v>
      </c>
    </row>
    <row r="888" spans="40:47" ht="16.5" x14ac:dyDescent="0.2">
      <c r="AN888" s="93">
        <v>876</v>
      </c>
      <c r="AO888" s="93">
        <f t="shared" si="96"/>
        <v>2</v>
      </c>
      <c r="AP888" s="93">
        <f t="shared" si="97"/>
        <v>2</v>
      </c>
      <c r="AQ888" s="88">
        <f t="shared" si="98"/>
        <v>6</v>
      </c>
      <c r="AR888" s="93">
        <f t="shared" si="99"/>
        <v>120</v>
      </c>
      <c r="AS888" s="93" t="str">
        <f t="shared" si="100"/>
        <v>金币</v>
      </c>
      <c r="AT888" s="115">
        <f t="shared" si="101"/>
        <v>847</v>
      </c>
      <c r="AU888" s="94">
        <f>IF(AR888&gt;0,SUMIFS(AT$13:AT888,AQ$13:AQ888,"="&amp;AQ888),"[x]")</f>
        <v>30292</v>
      </c>
    </row>
    <row r="889" spans="40:47" ht="16.5" x14ac:dyDescent="0.2">
      <c r="AN889" s="93">
        <v>877</v>
      </c>
      <c r="AO889" s="93">
        <f t="shared" si="96"/>
        <v>2</v>
      </c>
      <c r="AP889" s="93">
        <f t="shared" si="97"/>
        <v>2</v>
      </c>
      <c r="AQ889" s="88">
        <f t="shared" si="98"/>
        <v>6</v>
      </c>
      <c r="AR889" s="93">
        <f t="shared" si="99"/>
        <v>121</v>
      </c>
      <c r="AS889" s="93" t="str">
        <f t="shared" si="100"/>
        <v>金币</v>
      </c>
      <c r="AT889" s="115">
        <f t="shared" si="101"/>
        <v>358</v>
      </c>
      <c r="AU889" s="94">
        <f>IF(AR889&gt;0,SUMIFS(AT$13:AT889,AQ$13:AQ889,"="&amp;AQ889),"[x]")</f>
        <v>30650</v>
      </c>
    </row>
    <row r="890" spans="40:47" ht="16.5" x14ac:dyDescent="0.2">
      <c r="AN890" s="93">
        <v>878</v>
      </c>
      <c r="AO890" s="93">
        <f t="shared" si="96"/>
        <v>2</v>
      </c>
      <c r="AP890" s="93">
        <f t="shared" si="97"/>
        <v>2</v>
      </c>
      <c r="AQ890" s="88">
        <f t="shared" si="98"/>
        <v>6</v>
      </c>
      <c r="AR890" s="93">
        <f t="shared" si="99"/>
        <v>122</v>
      </c>
      <c r="AS890" s="93" t="str">
        <f t="shared" si="100"/>
        <v>金币</v>
      </c>
      <c r="AT890" s="115">
        <f t="shared" si="101"/>
        <v>376</v>
      </c>
      <c r="AU890" s="94">
        <f>IF(AR890&gt;0,SUMIFS(AT$13:AT890,AQ$13:AQ890,"="&amp;AQ890),"[x]")</f>
        <v>31026</v>
      </c>
    </row>
    <row r="891" spans="40:47" ht="16.5" x14ac:dyDescent="0.2">
      <c r="AN891" s="93">
        <v>879</v>
      </c>
      <c r="AO891" s="93">
        <f t="shared" si="96"/>
        <v>2</v>
      </c>
      <c r="AP891" s="93">
        <f t="shared" si="97"/>
        <v>2</v>
      </c>
      <c r="AQ891" s="88">
        <f t="shared" si="98"/>
        <v>6</v>
      </c>
      <c r="AR891" s="93">
        <f t="shared" si="99"/>
        <v>123</v>
      </c>
      <c r="AS891" s="93" t="str">
        <f t="shared" si="100"/>
        <v>金币</v>
      </c>
      <c r="AT891" s="115">
        <f t="shared" si="101"/>
        <v>395</v>
      </c>
      <c r="AU891" s="94">
        <f>IF(AR891&gt;0,SUMIFS(AT$13:AT891,AQ$13:AQ891,"="&amp;AQ891),"[x]")</f>
        <v>31421</v>
      </c>
    </row>
    <row r="892" spans="40:47" ht="16.5" x14ac:dyDescent="0.2">
      <c r="AN892" s="93">
        <v>880</v>
      </c>
      <c r="AO892" s="93">
        <f t="shared" si="96"/>
        <v>2</v>
      </c>
      <c r="AP892" s="93">
        <f t="shared" si="97"/>
        <v>2</v>
      </c>
      <c r="AQ892" s="88">
        <f t="shared" si="98"/>
        <v>6</v>
      </c>
      <c r="AR892" s="93">
        <f t="shared" si="99"/>
        <v>124</v>
      </c>
      <c r="AS892" s="93" t="str">
        <f t="shared" si="100"/>
        <v>金币</v>
      </c>
      <c r="AT892" s="115">
        <f t="shared" si="101"/>
        <v>414</v>
      </c>
      <c r="AU892" s="94">
        <f>IF(AR892&gt;0,SUMIFS(AT$13:AT892,AQ$13:AQ892,"="&amp;AQ892),"[x]")</f>
        <v>31835</v>
      </c>
    </row>
    <row r="893" spans="40:47" ht="16.5" x14ac:dyDescent="0.2">
      <c r="AN893" s="93">
        <v>881</v>
      </c>
      <c r="AO893" s="93">
        <f t="shared" si="96"/>
        <v>2</v>
      </c>
      <c r="AP893" s="93">
        <f t="shared" si="97"/>
        <v>2</v>
      </c>
      <c r="AQ893" s="88">
        <f t="shared" si="98"/>
        <v>6</v>
      </c>
      <c r="AR893" s="93">
        <f t="shared" si="99"/>
        <v>125</v>
      </c>
      <c r="AS893" s="93" t="str">
        <f t="shared" si="100"/>
        <v>金币</v>
      </c>
      <c r="AT893" s="115">
        <f t="shared" si="101"/>
        <v>433</v>
      </c>
      <c r="AU893" s="94">
        <f>IF(AR893&gt;0,SUMIFS(AT$13:AT893,AQ$13:AQ893,"="&amp;AQ893),"[x]")</f>
        <v>32268</v>
      </c>
    </row>
    <row r="894" spans="40:47" ht="16.5" x14ac:dyDescent="0.2">
      <c r="AN894" s="93">
        <v>882</v>
      </c>
      <c r="AO894" s="93">
        <f t="shared" si="96"/>
        <v>2</v>
      </c>
      <c r="AP894" s="93">
        <f t="shared" si="97"/>
        <v>2</v>
      </c>
      <c r="AQ894" s="88">
        <f t="shared" si="98"/>
        <v>6</v>
      </c>
      <c r="AR894" s="93">
        <f t="shared" si="99"/>
        <v>126</v>
      </c>
      <c r="AS894" s="93" t="str">
        <f t="shared" si="100"/>
        <v>金币</v>
      </c>
      <c r="AT894" s="115">
        <f t="shared" si="101"/>
        <v>452</v>
      </c>
      <c r="AU894" s="94">
        <f>IF(AR894&gt;0,SUMIFS(AT$13:AT894,AQ$13:AQ894,"="&amp;AQ894),"[x]")</f>
        <v>32720</v>
      </c>
    </row>
    <row r="895" spans="40:47" ht="16.5" x14ac:dyDescent="0.2">
      <c r="AN895" s="93">
        <v>883</v>
      </c>
      <c r="AO895" s="93">
        <f t="shared" si="96"/>
        <v>2</v>
      </c>
      <c r="AP895" s="93">
        <f t="shared" si="97"/>
        <v>2</v>
      </c>
      <c r="AQ895" s="88">
        <f t="shared" si="98"/>
        <v>6</v>
      </c>
      <c r="AR895" s="93">
        <f t="shared" si="99"/>
        <v>127</v>
      </c>
      <c r="AS895" s="93" t="str">
        <f t="shared" si="100"/>
        <v>金币</v>
      </c>
      <c r="AT895" s="115">
        <f t="shared" si="101"/>
        <v>471</v>
      </c>
      <c r="AU895" s="94">
        <f>IF(AR895&gt;0,SUMIFS(AT$13:AT895,AQ$13:AQ895,"="&amp;AQ895),"[x]")</f>
        <v>33191</v>
      </c>
    </row>
    <row r="896" spans="40:47" ht="16.5" x14ac:dyDescent="0.2">
      <c r="AN896" s="93">
        <v>884</v>
      </c>
      <c r="AO896" s="93">
        <f t="shared" si="96"/>
        <v>2</v>
      </c>
      <c r="AP896" s="93">
        <f t="shared" si="97"/>
        <v>2</v>
      </c>
      <c r="AQ896" s="88">
        <f t="shared" si="98"/>
        <v>6</v>
      </c>
      <c r="AR896" s="93">
        <f t="shared" si="99"/>
        <v>128</v>
      </c>
      <c r="AS896" s="93" t="str">
        <f t="shared" si="100"/>
        <v>金币</v>
      </c>
      <c r="AT896" s="115">
        <f t="shared" si="101"/>
        <v>490</v>
      </c>
      <c r="AU896" s="94">
        <f>IF(AR896&gt;0,SUMIFS(AT$13:AT896,AQ$13:AQ896,"="&amp;AQ896),"[x]")</f>
        <v>33681</v>
      </c>
    </row>
    <row r="897" spans="40:47" ht="16.5" x14ac:dyDescent="0.2">
      <c r="AN897" s="93">
        <v>885</v>
      </c>
      <c r="AO897" s="93">
        <f t="shared" si="96"/>
        <v>2</v>
      </c>
      <c r="AP897" s="93">
        <f t="shared" si="97"/>
        <v>2</v>
      </c>
      <c r="AQ897" s="88">
        <f t="shared" si="98"/>
        <v>6</v>
      </c>
      <c r="AR897" s="93">
        <f t="shared" si="99"/>
        <v>129</v>
      </c>
      <c r="AS897" s="93" t="str">
        <f t="shared" si="100"/>
        <v>金币</v>
      </c>
      <c r="AT897" s="115">
        <f t="shared" si="101"/>
        <v>508</v>
      </c>
      <c r="AU897" s="94">
        <f>IF(AR897&gt;0,SUMIFS(AT$13:AT897,AQ$13:AQ897,"="&amp;AQ897),"[x]")</f>
        <v>34189</v>
      </c>
    </row>
    <row r="898" spans="40:47" ht="16.5" x14ac:dyDescent="0.2">
      <c r="AN898" s="93">
        <v>886</v>
      </c>
      <c r="AO898" s="93">
        <f t="shared" si="96"/>
        <v>2</v>
      </c>
      <c r="AP898" s="93">
        <f t="shared" si="97"/>
        <v>2</v>
      </c>
      <c r="AQ898" s="88">
        <f t="shared" si="98"/>
        <v>6</v>
      </c>
      <c r="AR898" s="93">
        <f t="shared" si="99"/>
        <v>130</v>
      </c>
      <c r="AS898" s="93" t="str">
        <f t="shared" si="100"/>
        <v>金币</v>
      </c>
      <c r="AT898" s="115">
        <f t="shared" si="101"/>
        <v>527</v>
      </c>
      <c r="AU898" s="94">
        <f>IF(AR898&gt;0,SUMIFS(AT$13:AT898,AQ$13:AQ898,"="&amp;AQ898),"[x]")</f>
        <v>34716</v>
      </c>
    </row>
    <row r="899" spans="40:47" ht="16.5" x14ac:dyDescent="0.2">
      <c r="AN899" s="93">
        <v>887</v>
      </c>
      <c r="AO899" s="93">
        <f t="shared" si="96"/>
        <v>2</v>
      </c>
      <c r="AP899" s="93">
        <f t="shared" si="97"/>
        <v>2</v>
      </c>
      <c r="AQ899" s="88">
        <f t="shared" si="98"/>
        <v>6</v>
      </c>
      <c r="AR899" s="93">
        <f t="shared" si="99"/>
        <v>131</v>
      </c>
      <c r="AS899" s="93" t="str">
        <f t="shared" si="100"/>
        <v>金币</v>
      </c>
      <c r="AT899" s="115">
        <f t="shared" si="101"/>
        <v>546</v>
      </c>
      <c r="AU899" s="94">
        <f>IF(AR899&gt;0,SUMIFS(AT$13:AT899,AQ$13:AQ899,"="&amp;AQ899),"[x]")</f>
        <v>35262</v>
      </c>
    </row>
    <row r="900" spans="40:47" ht="16.5" x14ac:dyDescent="0.2">
      <c r="AN900" s="93">
        <v>888</v>
      </c>
      <c r="AO900" s="93">
        <f t="shared" si="96"/>
        <v>2</v>
      </c>
      <c r="AP900" s="93">
        <f t="shared" si="97"/>
        <v>2</v>
      </c>
      <c r="AQ900" s="88">
        <f t="shared" si="98"/>
        <v>6</v>
      </c>
      <c r="AR900" s="93">
        <f t="shared" si="99"/>
        <v>132</v>
      </c>
      <c r="AS900" s="93" t="str">
        <f t="shared" si="100"/>
        <v>金币</v>
      </c>
      <c r="AT900" s="115">
        <f t="shared" si="101"/>
        <v>565</v>
      </c>
      <c r="AU900" s="94">
        <f>IF(AR900&gt;0,SUMIFS(AT$13:AT900,AQ$13:AQ900,"="&amp;AQ900),"[x]")</f>
        <v>35827</v>
      </c>
    </row>
    <row r="901" spans="40:47" ht="16.5" x14ac:dyDescent="0.2">
      <c r="AN901" s="93">
        <v>889</v>
      </c>
      <c r="AO901" s="93">
        <f t="shared" si="96"/>
        <v>2</v>
      </c>
      <c r="AP901" s="93">
        <f t="shared" si="97"/>
        <v>2</v>
      </c>
      <c r="AQ901" s="88">
        <f t="shared" si="98"/>
        <v>6</v>
      </c>
      <c r="AR901" s="93">
        <f t="shared" si="99"/>
        <v>133</v>
      </c>
      <c r="AS901" s="93" t="str">
        <f t="shared" si="100"/>
        <v>金币</v>
      </c>
      <c r="AT901" s="115">
        <f t="shared" si="101"/>
        <v>584</v>
      </c>
      <c r="AU901" s="94">
        <f>IF(AR901&gt;0,SUMIFS(AT$13:AT901,AQ$13:AQ901,"="&amp;AQ901),"[x]")</f>
        <v>36411</v>
      </c>
    </row>
    <row r="902" spans="40:47" ht="16.5" x14ac:dyDescent="0.2">
      <c r="AN902" s="93">
        <v>890</v>
      </c>
      <c r="AO902" s="93">
        <f t="shared" si="96"/>
        <v>2</v>
      </c>
      <c r="AP902" s="93">
        <f t="shared" si="97"/>
        <v>2</v>
      </c>
      <c r="AQ902" s="88">
        <f t="shared" si="98"/>
        <v>6</v>
      </c>
      <c r="AR902" s="93">
        <f t="shared" si="99"/>
        <v>134</v>
      </c>
      <c r="AS902" s="93" t="str">
        <f t="shared" si="100"/>
        <v>金币</v>
      </c>
      <c r="AT902" s="115">
        <f t="shared" si="101"/>
        <v>603</v>
      </c>
      <c r="AU902" s="94">
        <f>IF(AR902&gt;0,SUMIFS(AT$13:AT902,AQ$13:AQ902,"="&amp;AQ902),"[x]")</f>
        <v>37014</v>
      </c>
    </row>
    <row r="903" spans="40:47" ht="16.5" x14ac:dyDescent="0.2">
      <c r="AN903" s="93">
        <v>891</v>
      </c>
      <c r="AO903" s="93">
        <f t="shared" si="96"/>
        <v>2</v>
      </c>
      <c r="AP903" s="93">
        <f t="shared" si="97"/>
        <v>2</v>
      </c>
      <c r="AQ903" s="88">
        <f t="shared" si="98"/>
        <v>6</v>
      </c>
      <c r="AR903" s="93">
        <f t="shared" si="99"/>
        <v>135</v>
      </c>
      <c r="AS903" s="93" t="str">
        <f t="shared" si="100"/>
        <v>金币</v>
      </c>
      <c r="AT903" s="115">
        <f t="shared" si="101"/>
        <v>621</v>
      </c>
      <c r="AU903" s="94">
        <f>IF(AR903&gt;0,SUMIFS(AT$13:AT903,AQ$13:AQ903,"="&amp;AQ903),"[x]")</f>
        <v>37635</v>
      </c>
    </row>
    <row r="904" spans="40:47" ht="16.5" x14ac:dyDescent="0.2">
      <c r="AN904" s="93">
        <v>892</v>
      </c>
      <c r="AO904" s="93">
        <f t="shared" si="96"/>
        <v>2</v>
      </c>
      <c r="AP904" s="93">
        <f t="shared" si="97"/>
        <v>2</v>
      </c>
      <c r="AQ904" s="88">
        <f t="shared" si="98"/>
        <v>6</v>
      </c>
      <c r="AR904" s="93">
        <f t="shared" si="99"/>
        <v>136</v>
      </c>
      <c r="AS904" s="93" t="str">
        <f t="shared" si="100"/>
        <v>金币</v>
      </c>
      <c r="AT904" s="115">
        <f t="shared" si="101"/>
        <v>640</v>
      </c>
      <c r="AU904" s="94">
        <f>IF(AR904&gt;0,SUMIFS(AT$13:AT904,AQ$13:AQ904,"="&amp;AQ904),"[x]")</f>
        <v>38275</v>
      </c>
    </row>
    <row r="905" spans="40:47" ht="16.5" x14ac:dyDescent="0.2">
      <c r="AN905" s="93">
        <v>893</v>
      </c>
      <c r="AO905" s="93">
        <f t="shared" si="96"/>
        <v>2</v>
      </c>
      <c r="AP905" s="93">
        <f t="shared" si="97"/>
        <v>2</v>
      </c>
      <c r="AQ905" s="88">
        <f t="shared" si="98"/>
        <v>6</v>
      </c>
      <c r="AR905" s="93">
        <f t="shared" si="99"/>
        <v>137</v>
      </c>
      <c r="AS905" s="93" t="str">
        <f t="shared" si="100"/>
        <v>金币</v>
      </c>
      <c r="AT905" s="115">
        <f t="shared" si="101"/>
        <v>659</v>
      </c>
      <c r="AU905" s="94">
        <f>IF(AR905&gt;0,SUMIFS(AT$13:AT905,AQ$13:AQ905,"="&amp;AQ905),"[x]")</f>
        <v>38934</v>
      </c>
    </row>
    <row r="906" spans="40:47" ht="16.5" x14ac:dyDescent="0.2">
      <c r="AN906" s="93">
        <v>894</v>
      </c>
      <c r="AO906" s="93">
        <f t="shared" si="96"/>
        <v>2</v>
      </c>
      <c r="AP906" s="93">
        <f t="shared" si="97"/>
        <v>2</v>
      </c>
      <c r="AQ906" s="88">
        <f t="shared" si="98"/>
        <v>6</v>
      </c>
      <c r="AR906" s="93">
        <f t="shared" si="99"/>
        <v>138</v>
      </c>
      <c r="AS906" s="93" t="str">
        <f t="shared" si="100"/>
        <v>金币</v>
      </c>
      <c r="AT906" s="115">
        <f t="shared" si="101"/>
        <v>678</v>
      </c>
      <c r="AU906" s="94">
        <f>IF(AR906&gt;0,SUMIFS(AT$13:AT906,AQ$13:AQ906,"="&amp;AQ906),"[x]")</f>
        <v>39612</v>
      </c>
    </row>
    <row r="907" spans="40:47" ht="16.5" x14ac:dyDescent="0.2">
      <c r="AN907" s="93">
        <v>895</v>
      </c>
      <c r="AO907" s="93">
        <f t="shared" si="96"/>
        <v>2</v>
      </c>
      <c r="AP907" s="93">
        <f t="shared" si="97"/>
        <v>2</v>
      </c>
      <c r="AQ907" s="88">
        <f t="shared" si="98"/>
        <v>6</v>
      </c>
      <c r="AR907" s="93">
        <f t="shared" si="99"/>
        <v>139</v>
      </c>
      <c r="AS907" s="93" t="str">
        <f t="shared" si="100"/>
        <v>金币</v>
      </c>
      <c r="AT907" s="115">
        <f t="shared" si="101"/>
        <v>697</v>
      </c>
      <c r="AU907" s="94">
        <f>IF(AR907&gt;0,SUMIFS(AT$13:AT907,AQ$13:AQ907,"="&amp;AQ907),"[x]")</f>
        <v>40309</v>
      </c>
    </row>
    <row r="908" spans="40:47" ht="16.5" x14ac:dyDescent="0.2">
      <c r="AN908" s="93">
        <v>896</v>
      </c>
      <c r="AO908" s="93">
        <f t="shared" si="96"/>
        <v>2</v>
      </c>
      <c r="AP908" s="93">
        <f t="shared" si="97"/>
        <v>2</v>
      </c>
      <c r="AQ908" s="88">
        <f t="shared" si="98"/>
        <v>6</v>
      </c>
      <c r="AR908" s="93">
        <f t="shared" si="99"/>
        <v>140</v>
      </c>
      <c r="AS908" s="93" t="str">
        <f t="shared" si="100"/>
        <v>金币</v>
      </c>
      <c r="AT908" s="115">
        <f t="shared" si="101"/>
        <v>716</v>
      </c>
      <c r="AU908" s="94">
        <f>IF(AR908&gt;0,SUMIFS(AT$13:AT908,AQ$13:AQ908,"="&amp;AQ908),"[x]")</f>
        <v>41025</v>
      </c>
    </row>
    <row r="909" spans="40:47" ht="16.5" x14ac:dyDescent="0.2">
      <c r="AN909" s="93">
        <v>897</v>
      </c>
      <c r="AO909" s="93">
        <f t="shared" si="96"/>
        <v>2</v>
      </c>
      <c r="AP909" s="93">
        <f t="shared" si="97"/>
        <v>2</v>
      </c>
      <c r="AQ909" s="88">
        <f t="shared" si="98"/>
        <v>6</v>
      </c>
      <c r="AR909" s="93">
        <f t="shared" si="99"/>
        <v>141</v>
      </c>
      <c r="AS909" s="93" t="str">
        <f t="shared" si="100"/>
        <v>金币</v>
      </c>
      <c r="AT909" s="115">
        <f t="shared" si="101"/>
        <v>735</v>
      </c>
      <c r="AU909" s="94">
        <f>IF(AR909&gt;0,SUMIFS(AT$13:AT909,AQ$13:AQ909,"="&amp;AQ909),"[x]")</f>
        <v>41760</v>
      </c>
    </row>
    <row r="910" spans="40:47" ht="16.5" x14ac:dyDescent="0.2">
      <c r="AN910" s="93">
        <v>898</v>
      </c>
      <c r="AO910" s="93">
        <f t="shared" ref="AO910:AO973" si="102">INT((AN910-1)/604)+1</f>
        <v>2</v>
      </c>
      <c r="AP910" s="93">
        <f t="shared" ref="AP910:AP973" si="103">INT(MOD(INT((AN910-1)/151),4))+1</f>
        <v>2</v>
      </c>
      <c r="AQ910" s="88">
        <f t="shared" ref="AQ910:AQ973" si="104">(AO910-1)*4+AP910</f>
        <v>6</v>
      </c>
      <c r="AR910" s="93">
        <f t="shared" ref="AR910:AR973" si="105">MOD(AN910-1,151)</f>
        <v>142</v>
      </c>
      <c r="AS910" s="93" t="str">
        <f t="shared" ref="AS910:AS973" si="106">IF(AR910&gt;0,"金币","[x]")</f>
        <v>金币</v>
      </c>
      <c r="AT910" s="115">
        <f t="shared" si="101"/>
        <v>753</v>
      </c>
      <c r="AU910" s="94">
        <f>IF(AR910&gt;0,SUMIFS(AT$13:AT910,AQ$13:AQ910,"="&amp;AQ910),"[x]")</f>
        <v>42513</v>
      </c>
    </row>
    <row r="911" spans="40:47" ht="16.5" x14ac:dyDescent="0.2">
      <c r="AN911" s="93">
        <v>899</v>
      </c>
      <c r="AO911" s="93">
        <f t="shared" si="102"/>
        <v>2</v>
      </c>
      <c r="AP911" s="93">
        <f t="shared" si="103"/>
        <v>2</v>
      </c>
      <c r="AQ911" s="88">
        <f t="shared" si="104"/>
        <v>6</v>
      </c>
      <c r="AR911" s="93">
        <f t="shared" si="105"/>
        <v>143</v>
      </c>
      <c r="AS911" s="93" t="str">
        <f t="shared" si="106"/>
        <v>金币</v>
      </c>
      <c r="AT911" s="115">
        <f t="shared" ref="AT911:AT974" si="107">IF(AR911&gt;0,INT(INDEX($AL$13:$AL$162,AR911)/48*INDEX($AL$4:$AL$9,AO911)*INDEX($AO$4:$AO$7,AP911)),"[x]")</f>
        <v>772</v>
      </c>
      <c r="AU911" s="94">
        <f>IF(AR911&gt;0,SUMIFS(AT$13:AT911,AQ$13:AQ911,"="&amp;AQ911),"[x]")</f>
        <v>43285</v>
      </c>
    </row>
    <row r="912" spans="40:47" ht="16.5" x14ac:dyDescent="0.2">
      <c r="AN912" s="93">
        <v>900</v>
      </c>
      <c r="AO912" s="93">
        <f t="shared" si="102"/>
        <v>2</v>
      </c>
      <c r="AP912" s="93">
        <f t="shared" si="103"/>
        <v>2</v>
      </c>
      <c r="AQ912" s="88">
        <f t="shared" si="104"/>
        <v>6</v>
      </c>
      <c r="AR912" s="93">
        <f t="shared" si="105"/>
        <v>144</v>
      </c>
      <c r="AS912" s="93" t="str">
        <f t="shared" si="106"/>
        <v>金币</v>
      </c>
      <c r="AT912" s="115">
        <f t="shared" si="107"/>
        <v>791</v>
      </c>
      <c r="AU912" s="94">
        <f>IF(AR912&gt;0,SUMIFS(AT$13:AT912,AQ$13:AQ912,"="&amp;AQ912),"[x]")</f>
        <v>44076</v>
      </c>
    </row>
    <row r="913" spans="40:47" ht="16.5" x14ac:dyDescent="0.2">
      <c r="AN913" s="93">
        <v>901</v>
      </c>
      <c r="AO913" s="93">
        <f t="shared" si="102"/>
        <v>2</v>
      </c>
      <c r="AP913" s="93">
        <f t="shared" si="103"/>
        <v>2</v>
      </c>
      <c r="AQ913" s="88">
        <f t="shared" si="104"/>
        <v>6</v>
      </c>
      <c r="AR913" s="93">
        <f t="shared" si="105"/>
        <v>145</v>
      </c>
      <c r="AS913" s="93" t="str">
        <f t="shared" si="106"/>
        <v>金币</v>
      </c>
      <c r="AT913" s="115">
        <f t="shared" si="107"/>
        <v>810</v>
      </c>
      <c r="AU913" s="94">
        <f>IF(AR913&gt;0,SUMIFS(AT$13:AT913,AQ$13:AQ913,"="&amp;AQ913),"[x]")</f>
        <v>44886</v>
      </c>
    </row>
    <row r="914" spans="40:47" ht="16.5" x14ac:dyDescent="0.2">
      <c r="AN914" s="93">
        <v>902</v>
      </c>
      <c r="AO914" s="93">
        <f t="shared" si="102"/>
        <v>2</v>
      </c>
      <c r="AP914" s="93">
        <f t="shared" si="103"/>
        <v>2</v>
      </c>
      <c r="AQ914" s="88">
        <f t="shared" si="104"/>
        <v>6</v>
      </c>
      <c r="AR914" s="93">
        <f t="shared" si="105"/>
        <v>146</v>
      </c>
      <c r="AS914" s="93" t="str">
        <f t="shared" si="106"/>
        <v>金币</v>
      </c>
      <c r="AT914" s="115">
        <f t="shared" si="107"/>
        <v>829</v>
      </c>
      <c r="AU914" s="94">
        <f>IF(AR914&gt;0,SUMIFS(AT$13:AT914,AQ$13:AQ914,"="&amp;AQ914),"[x]")</f>
        <v>45715</v>
      </c>
    </row>
    <row r="915" spans="40:47" ht="16.5" x14ac:dyDescent="0.2">
      <c r="AN915" s="93">
        <v>903</v>
      </c>
      <c r="AO915" s="93">
        <f t="shared" si="102"/>
        <v>2</v>
      </c>
      <c r="AP915" s="93">
        <f t="shared" si="103"/>
        <v>2</v>
      </c>
      <c r="AQ915" s="88">
        <f t="shared" si="104"/>
        <v>6</v>
      </c>
      <c r="AR915" s="93">
        <f t="shared" si="105"/>
        <v>147</v>
      </c>
      <c r="AS915" s="93" t="str">
        <f t="shared" si="106"/>
        <v>金币</v>
      </c>
      <c r="AT915" s="115">
        <f t="shared" si="107"/>
        <v>848</v>
      </c>
      <c r="AU915" s="94">
        <f>IF(AR915&gt;0,SUMIFS(AT$13:AT915,AQ$13:AQ915,"="&amp;AQ915),"[x]")</f>
        <v>46563</v>
      </c>
    </row>
    <row r="916" spans="40:47" ht="16.5" x14ac:dyDescent="0.2">
      <c r="AN916" s="93">
        <v>904</v>
      </c>
      <c r="AO916" s="93">
        <f t="shared" si="102"/>
        <v>2</v>
      </c>
      <c r="AP916" s="93">
        <f t="shared" si="103"/>
        <v>2</v>
      </c>
      <c r="AQ916" s="88">
        <f t="shared" si="104"/>
        <v>6</v>
      </c>
      <c r="AR916" s="93">
        <f t="shared" si="105"/>
        <v>148</v>
      </c>
      <c r="AS916" s="93" t="str">
        <f t="shared" si="106"/>
        <v>金币</v>
      </c>
      <c r="AT916" s="115">
        <f t="shared" si="107"/>
        <v>867</v>
      </c>
      <c r="AU916" s="94">
        <f>IF(AR916&gt;0,SUMIFS(AT$13:AT916,AQ$13:AQ916,"="&amp;AQ916),"[x]")</f>
        <v>47430</v>
      </c>
    </row>
    <row r="917" spans="40:47" ht="16.5" x14ac:dyDescent="0.2">
      <c r="AN917" s="93">
        <v>905</v>
      </c>
      <c r="AO917" s="93">
        <f t="shared" si="102"/>
        <v>2</v>
      </c>
      <c r="AP917" s="93">
        <f t="shared" si="103"/>
        <v>2</v>
      </c>
      <c r="AQ917" s="88">
        <f t="shared" si="104"/>
        <v>6</v>
      </c>
      <c r="AR917" s="93">
        <f t="shared" si="105"/>
        <v>149</v>
      </c>
      <c r="AS917" s="93" t="str">
        <f t="shared" si="106"/>
        <v>金币</v>
      </c>
      <c r="AT917" s="115">
        <f t="shared" si="107"/>
        <v>885</v>
      </c>
      <c r="AU917" s="94">
        <f>IF(AR917&gt;0,SUMIFS(AT$13:AT917,AQ$13:AQ917,"="&amp;AQ917),"[x]")</f>
        <v>48315</v>
      </c>
    </row>
    <row r="918" spans="40:47" ht="16.5" x14ac:dyDescent="0.2">
      <c r="AN918" s="93">
        <v>906</v>
      </c>
      <c r="AO918" s="93">
        <f t="shared" si="102"/>
        <v>2</v>
      </c>
      <c r="AP918" s="93">
        <f t="shared" si="103"/>
        <v>2</v>
      </c>
      <c r="AQ918" s="88">
        <f t="shared" si="104"/>
        <v>6</v>
      </c>
      <c r="AR918" s="93">
        <f t="shared" si="105"/>
        <v>150</v>
      </c>
      <c r="AS918" s="93" t="str">
        <f t="shared" si="106"/>
        <v>金币</v>
      </c>
      <c r="AT918" s="115">
        <f t="shared" si="107"/>
        <v>904</v>
      </c>
      <c r="AU918" s="94">
        <f>IF(AR918&gt;0,SUMIFS(AT$13:AT918,AQ$13:AQ918,"="&amp;AQ918),"[x]")</f>
        <v>49219</v>
      </c>
    </row>
    <row r="919" spans="40:47" ht="16.5" x14ac:dyDescent="0.2">
      <c r="AN919" s="93">
        <v>907</v>
      </c>
      <c r="AO919" s="93">
        <f t="shared" si="102"/>
        <v>2</v>
      </c>
      <c r="AP919" s="93">
        <f t="shared" si="103"/>
        <v>3</v>
      </c>
      <c r="AQ919" s="88">
        <f t="shared" si="104"/>
        <v>7</v>
      </c>
      <c r="AR919" s="93">
        <f t="shared" si="105"/>
        <v>0</v>
      </c>
      <c r="AS919" s="93" t="str">
        <f t="shared" si="106"/>
        <v>[x]</v>
      </c>
      <c r="AT919" s="115" t="str">
        <f t="shared" si="107"/>
        <v>[x]</v>
      </c>
      <c r="AU919" s="94" t="str">
        <f>IF(AR919&gt;0,SUMIFS(AT$13:AT919,AQ$13:AQ919,"="&amp;AQ919),"[x]")</f>
        <v>[x]</v>
      </c>
    </row>
    <row r="920" spans="40:47" ht="16.5" x14ac:dyDescent="0.2">
      <c r="AN920" s="93">
        <v>908</v>
      </c>
      <c r="AO920" s="93">
        <f t="shared" si="102"/>
        <v>2</v>
      </c>
      <c r="AP920" s="93">
        <f t="shared" si="103"/>
        <v>3</v>
      </c>
      <c r="AQ920" s="88">
        <f t="shared" si="104"/>
        <v>7</v>
      </c>
      <c r="AR920" s="93">
        <f t="shared" si="105"/>
        <v>1</v>
      </c>
      <c r="AS920" s="93" t="str">
        <f t="shared" si="106"/>
        <v>金币</v>
      </c>
      <c r="AT920" s="115">
        <f t="shared" si="107"/>
        <v>2</v>
      </c>
      <c r="AU920" s="94">
        <f>IF(AR920&gt;0,SUMIFS(AT$13:AT920,AQ$13:AQ920,"="&amp;AQ920),"[x]")</f>
        <v>2</v>
      </c>
    </row>
    <row r="921" spans="40:47" ht="16.5" x14ac:dyDescent="0.2">
      <c r="AN921" s="93">
        <v>909</v>
      </c>
      <c r="AO921" s="93">
        <f t="shared" si="102"/>
        <v>2</v>
      </c>
      <c r="AP921" s="93">
        <f t="shared" si="103"/>
        <v>3</v>
      </c>
      <c r="AQ921" s="88">
        <f t="shared" si="104"/>
        <v>7</v>
      </c>
      <c r="AR921" s="93">
        <f t="shared" si="105"/>
        <v>2</v>
      </c>
      <c r="AS921" s="93" t="str">
        <f t="shared" si="106"/>
        <v>金币</v>
      </c>
      <c r="AT921" s="115">
        <f t="shared" si="107"/>
        <v>4</v>
      </c>
      <c r="AU921" s="94">
        <f>IF(AR921&gt;0,SUMIFS(AT$13:AT921,AQ$13:AQ921,"="&amp;AQ921),"[x]")</f>
        <v>6</v>
      </c>
    </row>
    <row r="922" spans="40:47" ht="16.5" x14ac:dyDescent="0.2">
      <c r="AN922" s="93">
        <v>910</v>
      </c>
      <c r="AO922" s="93">
        <f t="shared" si="102"/>
        <v>2</v>
      </c>
      <c r="AP922" s="93">
        <f t="shared" si="103"/>
        <v>3</v>
      </c>
      <c r="AQ922" s="88">
        <f t="shared" si="104"/>
        <v>7</v>
      </c>
      <c r="AR922" s="93">
        <f t="shared" si="105"/>
        <v>3</v>
      </c>
      <c r="AS922" s="93" t="str">
        <f t="shared" si="106"/>
        <v>金币</v>
      </c>
      <c r="AT922" s="115">
        <f t="shared" si="107"/>
        <v>6</v>
      </c>
      <c r="AU922" s="94">
        <f>IF(AR922&gt;0,SUMIFS(AT$13:AT922,AQ$13:AQ922,"="&amp;AQ922),"[x]")</f>
        <v>12</v>
      </c>
    </row>
    <row r="923" spans="40:47" ht="16.5" x14ac:dyDescent="0.2">
      <c r="AN923" s="93">
        <v>911</v>
      </c>
      <c r="AO923" s="93">
        <f t="shared" si="102"/>
        <v>2</v>
      </c>
      <c r="AP923" s="93">
        <f t="shared" si="103"/>
        <v>3</v>
      </c>
      <c r="AQ923" s="88">
        <f t="shared" si="104"/>
        <v>7</v>
      </c>
      <c r="AR923" s="93">
        <f t="shared" si="105"/>
        <v>4</v>
      </c>
      <c r="AS923" s="93" t="str">
        <f t="shared" si="106"/>
        <v>金币</v>
      </c>
      <c r="AT923" s="115">
        <f t="shared" si="107"/>
        <v>8</v>
      </c>
      <c r="AU923" s="94">
        <f>IF(AR923&gt;0,SUMIFS(AT$13:AT923,AQ$13:AQ923,"="&amp;AQ923),"[x]")</f>
        <v>20</v>
      </c>
    </row>
    <row r="924" spans="40:47" ht="16.5" x14ac:dyDescent="0.2">
      <c r="AN924" s="93">
        <v>912</v>
      </c>
      <c r="AO924" s="93">
        <f t="shared" si="102"/>
        <v>2</v>
      </c>
      <c r="AP924" s="93">
        <f t="shared" si="103"/>
        <v>3</v>
      </c>
      <c r="AQ924" s="88">
        <f t="shared" si="104"/>
        <v>7</v>
      </c>
      <c r="AR924" s="93">
        <f t="shared" si="105"/>
        <v>5</v>
      </c>
      <c r="AS924" s="93" t="str">
        <f t="shared" si="106"/>
        <v>金币</v>
      </c>
      <c r="AT924" s="115">
        <f t="shared" si="107"/>
        <v>11</v>
      </c>
      <c r="AU924" s="94">
        <f>IF(AR924&gt;0,SUMIFS(AT$13:AT924,AQ$13:AQ924,"="&amp;AQ924),"[x]")</f>
        <v>31</v>
      </c>
    </row>
    <row r="925" spans="40:47" ht="16.5" x14ac:dyDescent="0.2">
      <c r="AN925" s="93">
        <v>913</v>
      </c>
      <c r="AO925" s="93">
        <f t="shared" si="102"/>
        <v>2</v>
      </c>
      <c r="AP925" s="93">
        <f t="shared" si="103"/>
        <v>3</v>
      </c>
      <c r="AQ925" s="88">
        <f t="shared" si="104"/>
        <v>7</v>
      </c>
      <c r="AR925" s="93">
        <f t="shared" si="105"/>
        <v>6</v>
      </c>
      <c r="AS925" s="93" t="str">
        <f t="shared" si="106"/>
        <v>金币</v>
      </c>
      <c r="AT925" s="115">
        <f t="shared" si="107"/>
        <v>13</v>
      </c>
      <c r="AU925" s="94">
        <f>IF(AR925&gt;0,SUMIFS(AT$13:AT925,AQ$13:AQ925,"="&amp;AQ925),"[x]")</f>
        <v>44</v>
      </c>
    </row>
    <row r="926" spans="40:47" ht="16.5" x14ac:dyDescent="0.2">
      <c r="AN926" s="93">
        <v>914</v>
      </c>
      <c r="AO926" s="93">
        <f t="shared" si="102"/>
        <v>2</v>
      </c>
      <c r="AP926" s="93">
        <f t="shared" si="103"/>
        <v>3</v>
      </c>
      <c r="AQ926" s="88">
        <f t="shared" si="104"/>
        <v>7</v>
      </c>
      <c r="AR926" s="93">
        <f t="shared" si="105"/>
        <v>7</v>
      </c>
      <c r="AS926" s="93" t="str">
        <f t="shared" si="106"/>
        <v>金币</v>
      </c>
      <c r="AT926" s="115">
        <f t="shared" si="107"/>
        <v>15</v>
      </c>
      <c r="AU926" s="94">
        <f>IF(AR926&gt;0,SUMIFS(AT$13:AT926,AQ$13:AQ926,"="&amp;AQ926),"[x]")</f>
        <v>59</v>
      </c>
    </row>
    <row r="927" spans="40:47" ht="16.5" x14ac:dyDescent="0.2">
      <c r="AN927" s="93">
        <v>915</v>
      </c>
      <c r="AO927" s="93">
        <f t="shared" si="102"/>
        <v>2</v>
      </c>
      <c r="AP927" s="93">
        <f t="shared" si="103"/>
        <v>3</v>
      </c>
      <c r="AQ927" s="88">
        <f t="shared" si="104"/>
        <v>7</v>
      </c>
      <c r="AR927" s="93">
        <f t="shared" si="105"/>
        <v>8</v>
      </c>
      <c r="AS927" s="93" t="str">
        <f t="shared" si="106"/>
        <v>金币</v>
      </c>
      <c r="AT927" s="115">
        <f t="shared" si="107"/>
        <v>17</v>
      </c>
      <c r="AU927" s="94">
        <f>IF(AR927&gt;0,SUMIFS(AT$13:AT927,AQ$13:AQ927,"="&amp;AQ927),"[x]")</f>
        <v>76</v>
      </c>
    </row>
    <row r="928" spans="40:47" ht="16.5" x14ac:dyDescent="0.2">
      <c r="AN928" s="93">
        <v>916</v>
      </c>
      <c r="AO928" s="93">
        <f t="shared" si="102"/>
        <v>2</v>
      </c>
      <c r="AP928" s="93">
        <f t="shared" si="103"/>
        <v>3</v>
      </c>
      <c r="AQ928" s="88">
        <f t="shared" si="104"/>
        <v>7</v>
      </c>
      <c r="AR928" s="93">
        <f t="shared" si="105"/>
        <v>9</v>
      </c>
      <c r="AS928" s="93" t="str">
        <f t="shared" si="106"/>
        <v>金币</v>
      </c>
      <c r="AT928" s="115">
        <f t="shared" si="107"/>
        <v>19</v>
      </c>
      <c r="AU928" s="94">
        <f>IF(AR928&gt;0,SUMIFS(AT$13:AT928,AQ$13:AQ928,"="&amp;AQ928),"[x]")</f>
        <v>95</v>
      </c>
    </row>
    <row r="929" spans="40:47" ht="16.5" x14ac:dyDescent="0.2">
      <c r="AN929" s="93">
        <v>917</v>
      </c>
      <c r="AO929" s="93">
        <f t="shared" si="102"/>
        <v>2</v>
      </c>
      <c r="AP929" s="93">
        <f t="shared" si="103"/>
        <v>3</v>
      </c>
      <c r="AQ929" s="88">
        <f t="shared" si="104"/>
        <v>7</v>
      </c>
      <c r="AR929" s="93">
        <f t="shared" si="105"/>
        <v>10</v>
      </c>
      <c r="AS929" s="93" t="str">
        <f t="shared" si="106"/>
        <v>金币</v>
      </c>
      <c r="AT929" s="115">
        <f t="shared" si="107"/>
        <v>22</v>
      </c>
      <c r="AU929" s="94">
        <f>IF(AR929&gt;0,SUMIFS(AT$13:AT929,AQ$13:AQ929,"="&amp;AQ929),"[x]")</f>
        <v>117</v>
      </c>
    </row>
    <row r="930" spans="40:47" ht="16.5" x14ac:dyDescent="0.2">
      <c r="AN930" s="93">
        <v>918</v>
      </c>
      <c r="AO930" s="93">
        <f t="shared" si="102"/>
        <v>2</v>
      </c>
      <c r="AP930" s="93">
        <f t="shared" si="103"/>
        <v>3</v>
      </c>
      <c r="AQ930" s="88">
        <f t="shared" si="104"/>
        <v>7</v>
      </c>
      <c r="AR930" s="93">
        <f t="shared" si="105"/>
        <v>11</v>
      </c>
      <c r="AS930" s="93" t="str">
        <f t="shared" si="106"/>
        <v>金币</v>
      </c>
      <c r="AT930" s="115">
        <f t="shared" si="107"/>
        <v>24</v>
      </c>
      <c r="AU930" s="94">
        <f>IF(AR930&gt;0,SUMIFS(AT$13:AT930,AQ$13:AQ930,"="&amp;AQ930),"[x]")</f>
        <v>141</v>
      </c>
    </row>
    <row r="931" spans="40:47" ht="16.5" x14ac:dyDescent="0.2">
      <c r="AN931" s="93">
        <v>919</v>
      </c>
      <c r="AO931" s="93">
        <f t="shared" si="102"/>
        <v>2</v>
      </c>
      <c r="AP931" s="93">
        <f t="shared" si="103"/>
        <v>3</v>
      </c>
      <c r="AQ931" s="88">
        <f t="shared" si="104"/>
        <v>7</v>
      </c>
      <c r="AR931" s="93">
        <f t="shared" si="105"/>
        <v>12</v>
      </c>
      <c r="AS931" s="93" t="str">
        <f t="shared" si="106"/>
        <v>金币</v>
      </c>
      <c r="AT931" s="115">
        <f t="shared" si="107"/>
        <v>26</v>
      </c>
      <c r="AU931" s="94">
        <f>IF(AR931&gt;0,SUMIFS(AT$13:AT931,AQ$13:AQ931,"="&amp;AQ931),"[x]")</f>
        <v>167</v>
      </c>
    </row>
    <row r="932" spans="40:47" ht="16.5" x14ac:dyDescent="0.2">
      <c r="AN932" s="93">
        <v>920</v>
      </c>
      <c r="AO932" s="93">
        <f t="shared" si="102"/>
        <v>2</v>
      </c>
      <c r="AP932" s="93">
        <f t="shared" si="103"/>
        <v>3</v>
      </c>
      <c r="AQ932" s="88">
        <f t="shared" si="104"/>
        <v>7</v>
      </c>
      <c r="AR932" s="93">
        <f t="shared" si="105"/>
        <v>13</v>
      </c>
      <c r="AS932" s="93" t="str">
        <f t="shared" si="106"/>
        <v>金币</v>
      </c>
      <c r="AT932" s="115">
        <f t="shared" si="107"/>
        <v>28</v>
      </c>
      <c r="AU932" s="94">
        <f>IF(AR932&gt;0,SUMIFS(AT$13:AT932,AQ$13:AQ932,"="&amp;AQ932),"[x]")</f>
        <v>195</v>
      </c>
    </row>
    <row r="933" spans="40:47" ht="16.5" x14ac:dyDescent="0.2">
      <c r="AN933" s="93">
        <v>921</v>
      </c>
      <c r="AO933" s="93">
        <f t="shared" si="102"/>
        <v>2</v>
      </c>
      <c r="AP933" s="93">
        <f t="shared" si="103"/>
        <v>3</v>
      </c>
      <c r="AQ933" s="88">
        <f t="shared" si="104"/>
        <v>7</v>
      </c>
      <c r="AR933" s="93">
        <f t="shared" si="105"/>
        <v>14</v>
      </c>
      <c r="AS933" s="93" t="str">
        <f t="shared" si="106"/>
        <v>金币</v>
      </c>
      <c r="AT933" s="115">
        <f t="shared" si="107"/>
        <v>30</v>
      </c>
      <c r="AU933" s="94">
        <f>IF(AR933&gt;0,SUMIFS(AT$13:AT933,AQ$13:AQ933,"="&amp;AQ933),"[x]")</f>
        <v>225</v>
      </c>
    </row>
    <row r="934" spans="40:47" ht="16.5" x14ac:dyDescent="0.2">
      <c r="AN934" s="93">
        <v>922</v>
      </c>
      <c r="AO934" s="93">
        <f t="shared" si="102"/>
        <v>2</v>
      </c>
      <c r="AP934" s="93">
        <f t="shared" si="103"/>
        <v>3</v>
      </c>
      <c r="AQ934" s="88">
        <f t="shared" si="104"/>
        <v>7</v>
      </c>
      <c r="AR934" s="93">
        <f t="shared" si="105"/>
        <v>15</v>
      </c>
      <c r="AS934" s="93" t="str">
        <f t="shared" si="106"/>
        <v>金币</v>
      </c>
      <c r="AT934" s="115">
        <f t="shared" si="107"/>
        <v>33</v>
      </c>
      <c r="AU934" s="94">
        <f>IF(AR934&gt;0,SUMIFS(AT$13:AT934,AQ$13:AQ934,"="&amp;AQ934),"[x]")</f>
        <v>258</v>
      </c>
    </row>
    <row r="935" spans="40:47" ht="16.5" x14ac:dyDescent="0.2">
      <c r="AN935" s="93">
        <v>923</v>
      </c>
      <c r="AO935" s="93">
        <f t="shared" si="102"/>
        <v>2</v>
      </c>
      <c r="AP935" s="93">
        <f t="shared" si="103"/>
        <v>3</v>
      </c>
      <c r="AQ935" s="88">
        <f t="shared" si="104"/>
        <v>7</v>
      </c>
      <c r="AR935" s="93">
        <f t="shared" si="105"/>
        <v>16</v>
      </c>
      <c r="AS935" s="93" t="str">
        <f t="shared" si="106"/>
        <v>金币</v>
      </c>
      <c r="AT935" s="115">
        <f t="shared" si="107"/>
        <v>35</v>
      </c>
      <c r="AU935" s="94">
        <f>IF(AR935&gt;0,SUMIFS(AT$13:AT935,AQ$13:AQ935,"="&amp;AQ935),"[x]")</f>
        <v>293</v>
      </c>
    </row>
    <row r="936" spans="40:47" ht="16.5" x14ac:dyDescent="0.2">
      <c r="AN936" s="93">
        <v>924</v>
      </c>
      <c r="AO936" s="93">
        <f t="shared" si="102"/>
        <v>2</v>
      </c>
      <c r="AP936" s="93">
        <f t="shared" si="103"/>
        <v>3</v>
      </c>
      <c r="AQ936" s="88">
        <f t="shared" si="104"/>
        <v>7</v>
      </c>
      <c r="AR936" s="93">
        <f t="shared" si="105"/>
        <v>17</v>
      </c>
      <c r="AS936" s="93" t="str">
        <f t="shared" si="106"/>
        <v>金币</v>
      </c>
      <c r="AT936" s="115">
        <f t="shared" si="107"/>
        <v>37</v>
      </c>
      <c r="AU936" s="94">
        <f>IF(AR936&gt;0,SUMIFS(AT$13:AT936,AQ$13:AQ936,"="&amp;AQ936),"[x]")</f>
        <v>330</v>
      </c>
    </row>
    <row r="937" spans="40:47" ht="16.5" x14ac:dyDescent="0.2">
      <c r="AN937" s="93">
        <v>925</v>
      </c>
      <c r="AO937" s="93">
        <f t="shared" si="102"/>
        <v>2</v>
      </c>
      <c r="AP937" s="93">
        <f t="shared" si="103"/>
        <v>3</v>
      </c>
      <c r="AQ937" s="88">
        <f t="shared" si="104"/>
        <v>7</v>
      </c>
      <c r="AR937" s="93">
        <f t="shared" si="105"/>
        <v>18</v>
      </c>
      <c r="AS937" s="93" t="str">
        <f t="shared" si="106"/>
        <v>金币</v>
      </c>
      <c r="AT937" s="115">
        <f t="shared" si="107"/>
        <v>39</v>
      </c>
      <c r="AU937" s="94">
        <f>IF(AR937&gt;0,SUMIFS(AT$13:AT937,AQ$13:AQ937,"="&amp;AQ937),"[x]")</f>
        <v>369</v>
      </c>
    </row>
    <row r="938" spans="40:47" ht="16.5" x14ac:dyDescent="0.2">
      <c r="AN938" s="93">
        <v>926</v>
      </c>
      <c r="AO938" s="93">
        <f t="shared" si="102"/>
        <v>2</v>
      </c>
      <c r="AP938" s="93">
        <f t="shared" si="103"/>
        <v>3</v>
      </c>
      <c r="AQ938" s="88">
        <f t="shared" si="104"/>
        <v>7</v>
      </c>
      <c r="AR938" s="93">
        <f t="shared" si="105"/>
        <v>19</v>
      </c>
      <c r="AS938" s="93" t="str">
        <f t="shared" si="106"/>
        <v>金币</v>
      </c>
      <c r="AT938" s="115">
        <f t="shared" si="107"/>
        <v>42</v>
      </c>
      <c r="AU938" s="94">
        <f>IF(AR938&gt;0,SUMIFS(AT$13:AT938,AQ$13:AQ938,"="&amp;AQ938),"[x]")</f>
        <v>411</v>
      </c>
    </row>
    <row r="939" spans="40:47" ht="16.5" x14ac:dyDescent="0.2">
      <c r="AN939" s="93">
        <v>927</v>
      </c>
      <c r="AO939" s="93">
        <f t="shared" si="102"/>
        <v>2</v>
      </c>
      <c r="AP939" s="93">
        <f t="shared" si="103"/>
        <v>3</v>
      </c>
      <c r="AQ939" s="88">
        <f t="shared" si="104"/>
        <v>7</v>
      </c>
      <c r="AR939" s="93">
        <f t="shared" si="105"/>
        <v>20</v>
      </c>
      <c r="AS939" s="93" t="str">
        <f t="shared" si="106"/>
        <v>金币</v>
      </c>
      <c r="AT939" s="115">
        <f t="shared" si="107"/>
        <v>44</v>
      </c>
      <c r="AU939" s="94">
        <f>IF(AR939&gt;0,SUMIFS(AT$13:AT939,AQ$13:AQ939,"="&amp;AQ939),"[x]")</f>
        <v>455</v>
      </c>
    </row>
    <row r="940" spans="40:47" ht="16.5" x14ac:dyDescent="0.2">
      <c r="AN940" s="93">
        <v>928</v>
      </c>
      <c r="AO940" s="93">
        <f t="shared" si="102"/>
        <v>2</v>
      </c>
      <c r="AP940" s="93">
        <f t="shared" si="103"/>
        <v>3</v>
      </c>
      <c r="AQ940" s="88">
        <f t="shared" si="104"/>
        <v>7</v>
      </c>
      <c r="AR940" s="93">
        <f t="shared" si="105"/>
        <v>21</v>
      </c>
      <c r="AS940" s="93" t="str">
        <f t="shared" si="106"/>
        <v>金币</v>
      </c>
      <c r="AT940" s="115">
        <f t="shared" si="107"/>
        <v>46</v>
      </c>
      <c r="AU940" s="94">
        <f>IF(AR940&gt;0,SUMIFS(AT$13:AT940,AQ$13:AQ940,"="&amp;AQ940),"[x]")</f>
        <v>501</v>
      </c>
    </row>
    <row r="941" spans="40:47" ht="16.5" x14ac:dyDescent="0.2">
      <c r="AN941" s="93">
        <v>929</v>
      </c>
      <c r="AO941" s="93">
        <f t="shared" si="102"/>
        <v>2</v>
      </c>
      <c r="AP941" s="93">
        <f t="shared" si="103"/>
        <v>3</v>
      </c>
      <c r="AQ941" s="88">
        <f t="shared" si="104"/>
        <v>7</v>
      </c>
      <c r="AR941" s="93">
        <f t="shared" si="105"/>
        <v>22</v>
      </c>
      <c r="AS941" s="93" t="str">
        <f t="shared" si="106"/>
        <v>金币</v>
      </c>
      <c r="AT941" s="115">
        <f t="shared" si="107"/>
        <v>48</v>
      </c>
      <c r="AU941" s="94">
        <f>IF(AR941&gt;0,SUMIFS(AT$13:AT941,AQ$13:AQ941,"="&amp;AQ941),"[x]")</f>
        <v>549</v>
      </c>
    </row>
    <row r="942" spans="40:47" ht="16.5" x14ac:dyDescent="0.2">
      <c r="AN942" s="93">
        <v>930</v>
      </c>
      <c r="AO942" s="93">
        <f t="shared" si="102"/>
        <v>2</v>
      </c>
      <c r="AP942" s="93">
        <f t="shared" si="103"/>
        <v>3</v>
      </c>
      <c r="AQ942" s="88">
        <f t="shared" si="104"/>
        <v>7</v>
      </c>
      <c r="AR942" s="93">
        <f t="shared" si="105"/>
        <v>23</v>
      </c>
      <c r="AS942" s="93" t="str">
        <f t="shared" si="106"/>
        <v>金币</v>
      </c>
      <c r="AT942" s="115">
        <f t="shared" si="107"/>
        <v>50</v>
      </c>
      <c r="AU942" s="94">
        <f>IF(AR942&gt;0,SUMIFS(AT$13:AT942,AQ$13:AQ942,"="&amp;AQ942),"[x]")</f>
        <v>599</v>
      </c>
    </row>
    <row r="943" spans="40:47" ht="16.5" x14ac:dyDescent="0.2">
      <c r="AN943" s="93">
        <v>931</v>
      </c>
      <c r="AO943" s="93">
        <f t="shared" si="102"/>
        <v>2</v>
      </c>
      <c r="AP943" s="93">
        <f t="shared" si="103"/>
        <v>3</v>
      </c>
      <c r="AQ943" s="88">
        <f t="shared" si="104"/>
        <v>7</v>
      </c>
      <c r="AR943" s="93">
        <f t="shared" si="105"/>
        <v>24</v>
      </c>
      <c r="AS943" s="93" t="str">
        <f t="shared" si="106"/>
        <v>金币</v>
      </c>
      <c r="AT943" s="115">
        <f t="shared" si="107"/>
        <v>53</v>
      </c>
      <c r="AU943" s="94">
        <f>IF(AR943&gt;0,SUMIFS(AT$13:AT943,AQ$13:AQ943,"="&amp;AQ943),"[x]")</f>
        <v>652</v>
      </c>
    </row>
    <row r="944" spans="40:47" ht="16.5" x14ac:dyDescent="0.2">
      <c r="AN944" s="93">
        <v>932</v>
      </c>
      <c r="AO944" s="93">
        <f t="shared" si="102"/>
        <v>2</v>
      </c>
      <c r="AP944" s="93">
        <f t="shared" si="103"/>
        <v>3</v>
      </c>
      <c r="AQ944" s="88">
        <f t="shared" si="104"/>
        <v>7</v>
      </c>
      <c r="AR944" s="93">
        <f t="shared" si="105"/>
        <v>25</v>
      </c>
      <c r="AS944" s="93" t="str">
        <f t="shared" si="106"/>
        <v>金币</v>
      </c>
      <c r="AT944" s="115">
        <f t="shared" si="107"/>
        <v>55</v>
      </c>
      <c r="AU944" s="94">
        <f>IF(AR944&gt;0,SUMIFS(AT$13:AT944,AQ$13:AQ944,"="&amp;AQ944),"[x]")</f>
        <v>707</v>
      </c>
    </row>
    <row r="945" spans="40:47" ht="16.5" x14ac:dyDescent="0.2">
      <c r="AN945" s="93">
        <v>933</v>
      </c>
      <c r="AO945" s="93">
        <f t="shared" si="102"/>
        <v>2</v>
      </c>
      <c r="AP945" s="93">
        <f t="shared" si="103"/>
        <v>3</v>
      </c>
      <c r="AQ945" s="88">
        <f t="shared" si="104"/>
        <v>7</v>
      </c>
      <c r="AR945" s="93">
        <f t="shared" si="105"/>
        <v>26</v>
      </c>
      <c r="AS945" s="93" t="str">
        <f t="shared" si="106"/>
        <v>金币</v>
      </c>
      <c r="AT945" s="115">
        <f t="shared" si="107"/>
        <v>57</v>
      </c>
      <c r="AU945" s="94">
        <f>IF(AR945&gt;0,SUMIFS(AT$13:AT945,AQ$13:AQ945,"="&amp;AQ945),"[x]")</f>
        <v>764</v>
      </c>
    </row>
    <row r="946" spans="40:47" ht="16.5" x14ac:dyDescent="0.2">
      <c r="AN946" s="93">
        <v>934</v>
      </c>
      <c r="AO946" s="93">
        <f t="shared" si="102"/>
        <v>2</v>
      </c>
      <c r="AP946" s="93">
        <f t="shared" si="103"/>
        <v>3</v>
      </c>
      <c r="AQ946" s="88">
        <f t="shared" si="104"/>
        <v>7</v>
      </c>
      <c r="AR946" s="93">
        <f t="shared" si="105"/>
        <v>27</v>
      </c>
      <c r="AS946" s="93" t="str">
        <f t="shared" si="106"/>
        <v>金币</v>
      </c>
      <c r="AT946" s="115">
        <f t="shared" si="107"/>
        <v>59</v>
      </c>
      <c r="AU946" s="94">
        <f>IF(AR946&gt;0,SUMIFS(AT$13:AT946,AQ$13:AQ946,"="&amp;AQ946),"[x]")</f>
        <v>823</v>
      </c>
    </row>
    <row r="947" spans="40:47" ht="16.5" x14ac:dyDescent="0.2">
      <c r="AN947" s="93">
        <v>935</v>
      </c>
      <c r="AO947" s="93">
        <f t="shared" si="102"/>
        <v>2</v>
      </c>
      <c r="AP947" s="93">
        <f t="shared" si="103"/>
        <v>3</v>
      </c>
      <c r="AQ947" s="88">
        <f t="shared" si="104"/>
        <v>7</v>
      </c>
      <c r="AR947" s="93">
        <f t="shared" si="105"/>
        <v>28</v>
      </c>
      <c r="AS947" s="93" t="str">
        <f t="shared" si="106"/>
        <v>金币</v>
      </c>
      <c r="AT947" s="115">
        <f t="shared" si="107"/>
        <v>61</v>
      </c>
      <c r="AU947" s="94">
        <f>IF(AR947&gt;0,SUMIFS(AT$13:AT947,AQ$13:AQ947,"="&amp;AQ947),"[x]")</f>
        <v>884</v>
      </c>
    </row>
    <row r="948" spans="40:47" ht="16.5" x14ac:dyDescent="0.2">
      <c r="AN948" s="93">
        <v>936</v>
      </c>
      <c r="AO948" s="93">
        <f t="shared" si="102"/>
        <v>2</v>
      </c>
      <c r="AP948" s="93">
        <f t="shared" si="103"/>
        <v>3</v>
      </c>
      <c r="AQ948" s="88">
        <f t="shared" si="104"/>
        <v>7</v>
      </c>
      <c r="AR948" s="93">
        <f t="shared" si="105"/>
        <v>29</v>
      </c>
      <c r="AS948" s="93" t="str">
        <f t="shared" si="106"/>
        <v>金币</v>
      </c>
      <c r="AT948" s="115">
        <f t="shared" si="107"/>
        <v>64</v>
      </c>
      <c r="AU948" s="94">
        <f>IF(AR948&gt;0,SUMIFS(AT$13:AT948,AQ$13:AQ948,"="&amp;AQ948),"[x]")</f>
        <v>948</v>
      </c>
    </row>
    <row r="949" spans="40:47" ht="16.5" x14ac:dyDescent="0.2">
      <c r="AN949" s="93">
        <v>937</v>
      </c>
      <c r="AO949" s="93">
        <f t="shared" si="102"/>
        <v>2</v>
      </c>
      <c r="AP949" s="93">
        <f t="shared" si="103"/>
        <v>3</v>
      </c>
      <c r="AQ949" s="88">
        <f t="shared" si="104"/>
        <v>7</v>
      </c>
      <c r="AR949" s="93">
        <f t="shared" si="105"/>
        <v>30</v>
      </c>
      <c r="AS949" s="93" t="str">
        <f t="shared" si="106"/>
        <v>金币</v>
      </c>
      <c r="AT949" s="115">
        <f t="shared" si="107"/>
        <v>66</v>
      </c>
      <c r="AU949" s="94">
        <f>IF(AR949&gt;0,SUMIFS(AT$13:AT949,AQ$13:AQ949,"="&amp;AQ949),"[x]")</f>
        <v>1014</v>
      </c>
    </row>
    <row r="950" spans="40:47" ht="16.5" x14ac:dyDescent="0.2">
      <c r="AN950" s="93">
        <v>938</v>
      </c>
      <c r="AO950" s="93">
        <f t="shared" si="102"/>
        <v>2</v>
      </c>
      <c r="AP950" s="93">
        <f t="shared" si="103"/>
        <v>3</v>
      </c>
      <c r="AQ950" s="88">
        <f t="shared" si="104"/>
        <v>7</v>
      </c>
      <c r="AR950" s="93">
        <f t="shared" si="105"/>
        <v>31</v>
      </c>
      <c r="AS950" s="93" t="str">
        <f t="shared" si="106"/>
        <v>金币</v>
      </c>
      <c r="AT950" s="115">
        <f t="shared" si="107"/>
        <v>68</v>
      </c>
      <c r="AU950" s="94">
        <f>IF(AR950&gt;0,SUMIFS(AT$13:AT950,AQ$13:AQ950,"="&amp;AQ950),"[x]")</f>
        <v>1082</v>
      </c>
    </row>
    <row r="951" spans="40:47" ht="16.5" x14ac:dyDescent="0.2">
      <c r="AN951" s="93">
        <v>939</v>
      </c>
      <c r="AO951" s="93">
        <f t="shared" si="102"/>
        <v>2</v>
      </c>
      <c r="AP951" s="93">
        <f t="shared" si="103"/>
        <v>3</v>
      </c>
      <c r="AQ951" s="88">
        <f t="shared" si="104"/>
        <v>7</v>
      </c>
      <c r="AR951" s="93">
        <f t="shared" si="105"/>
        <v>32</v>
      </c>
      <c r="AS951" s="93" t="str">
        <f t="shared" si="106"/>
        <v>金币</v>
      </c>
      <c r="AT951" s="115">
        <f t="shared" si="107"/>
        <v>70</v>
      </c>
      <c r="AU951" s="94">
        <f>IF(AR951&gt;0,SUMIFS(AT$13:AT951,AQ$13:AQ951,"="&amp;AQ951),"[x]")</f>
        <v>1152</v>
      </c>
    </row>
    <row r="952" spans="40:47" ht="16.5" x14ac:dyDescent="0.2">
      <c r="AN952" s="93">
        <v>940</v>
      </c>
      <c r="AO952" s="93">
        <f t="shared" si="102"/>
        <v>2</v>
      </c>
      <c r="AP952" s="93">
        <f t="shared" si="103"/>
        <v>3</v>
      </c>
      <c r="AQ952" s="88">
        <f t="shared" si="104"/>
        <v>7</v>
      </c>
      <c r="AR952" s="93">
        <f t="shared" si="105"/>
        <v>33</v>
      </c>
      <c r="AS952" s="93" t="str">
        <f t="shared" si="106"/>
        <v>金币</v>
      </c>
      <c r="AT952" s="115">
        <f t="shared" si="107"/>
        <v>73</v>
      </c>
      <c r="AU952" s="94">
        <f>IF(AR952&gt;0,SUMIFS(AT$13:AT952,AQ$13:AQ952,"="&amp;AQ952),"[x]")</f>
        <v>1225</v>
      </c>
    </row>
    <row r="953" spans="40:47" ht="16.5" x14ac:dyDescent="0.2">
      <c r="AN953" s="93">
        <v>941</v>
      </c>
      <c r="AO953" s="93">
        <f t="shared" si="102"/>
        <v>2</v>
      </c>
      <c r="AP953" s="93">
        <f t="shared" si="103"/>
        <v>3</v>
      </c>
      <c r="AQ953" s="88">
        <f t="shared" si="104"/>
        <v>7</v>
      </c>
      <c r="AR953" s="93">
        <f t="shared" si="105"/>
        <v>34</v>
      </c>
      <c r="AS953" s="93" t="str">
        <f t="shared" si="106"/>
        <v>金币</v>
      </c>
      <c r="AT953" s="115">
        <f t="shared" si="107"/>
        <v>75</v>
      </c>
      <c r="AU953" s="94">
        <f>IF(AR953&gt;0,SUMIFS(AT$13:AT953,AQ$13:AQ953,"="&amp;AQ953),"[x]")</f>
        <v>1300</v>
      </c>
    </row>
    <row r="954" spans="40:47" ht="16.5" x14ac:dyDescent="0.2">
      <c r="AN954" s="93">
        <v>942</v>
      </c>
      <c r="AO954" s="93">
        <f t="shared" si="102"/>
        <v>2</v>
      </c>
      <c r="AP954" s="93">
        <f t="shared" si="103"/>
        <v>3</v>
      </c>
      <c r="AQ954" s="88">
        <f t="shared" si="104"/>
        <v>7</v>
      </c>
      <c r="AR954" s="93">
        <f t="shared" si="105"/>
        <v>35</v>
      </c>
      <c r="AS954" s="93" t="str">
        <f t="shared" si="106"/>
        <v>金币</v>
      </c>
      <c r="AT954" s="115">
        <f t="shared" si="107"/>
        <v>77</v>
      </c>
      <c r="AU954" s="94">
        <f>IF(AR954&gt;0,SUMIFS(AT$13:AT954,AQ$13:AQ954,"="&amp;AQ954),"[x]")</f>
        <v>1377</v>
      </c>
    </row>
    <row r="955" spans="40:47" ht="16.5" x14ac:dyDescent="0.2">
      <c r="AN955" s="93">
        <v>943</v>
      </c>
      <c r="AO955" s="93">
        <f t="shared" si="102"/>
        <v>2</v>
      </c>
      <c r="AP955" s="93">
        <f t="shared" si="103"/>
        <v>3</v>
      </c>
      <c r="AQ955" s="88">
        <f t="shared" si="104"/>
        <v>7</v>
      </c>
      <c r="AR955" s="93">
        <f t="shared" si="105"/>
        <v>36</v>
      </c>
      <c r="AS955" s="93" t="str">
        <f t="shared" si="106"/>
        <v>金币</v>
      </c>
      <c r="AT955" s="115">
        <f t="shared" si="107"/>
        <v>79</v>
      </c>
      <c r="AU955" s="94">
        <f>IF(AR955&gt;0,SUMIFS(AT$13:AT955,AQ$13:AQ955,"="&amp;AQ955),"[x]")</f>
        <v>1456</v>
      </c>
    </row>
    <row r="956" spans="40:47" ht="16.5" x14ac:dyDescent="0.2">
      <c r="AN956" s="93">
        <v>944</v>
      </c>
      <c r="AO956" s="93">
        <f t="shared" si="102"/>
        <v>2</v>
      </c>
      <c r="AP956" s="93">
        <f t="shared" si="103"/>
        <v>3</v>
      </c>
      <c r="AQ956" s="88">
        <f t="shared" si="104"/>
        <v>7</v>
      </c>
      <c r="AR956" s="93">
        <f t="shared" si="105"/>
        <v>37</v>
      </c>
      <c r="AS956" s="93" t="str">
        <f t="shared" si="106"/>
        <v>金币</v>
      </c>
      <c r="AT956" s="115">
        <f t="shared" si="107"/>
        <v>81</v>
      </c>
      <c r="AU956" s="94">
        <f>IF(AR956&gt;0,SUMIFS(AT$13:AT956,AQ$13:AQ956,"="&amp;AQ956),"[x]")</f>
        <v>1537</v>
      </c>
    </row>
    <row r="957" spans="40:47" ht="16.5" x14ac:dyDescent="0.2">
      <c r="AN957" s="93">
        <v>945</v>
      </c>
      <c r="AO957" s="93">
        <f t="shared" si="102"/>
        <v>2</v>
      </c>
      <c r="AP957" s="93">
        <f t="shared" si="103"/>
        <v>3</v>
      </c>
      <c r="AQ957" s="88">
        <f t="shared" si="104"/>
        <v>7</v>
      </c>
      <c r="AR957" s="93">
        <f t="shared" si="105"/>
        <v>38</v>
      </c>
      <c r="AS957" s="93" t="str">
        <f t="shared" si="106"/>
        <v>金币</v>
      </c>
      <c r="AT957" s="115">
        <f t="shared" si="107"/>
        <v>84</v>
      </c>
      <c r="AU957" s="94">
        <f>IF(AR957&gt;0,SUMIFS(AT$13:AT957,AQ$13:AQ957,"="&amp;AQ957),"[x]")</f>
        <v>1621</v>
      </c>
    </row>
    <row r="958" spans="40:47" ht="16.5" x14ac:dyDescent="0.2">
      <c r="AN958" s="93">
        <v>946</v>
      </c>
      <c r="AO958" s="93">
        <f t="shared" si="102"/>
        <v>2</v>
      </c>
      <c r="AP958" s="93">
        <f t="shared" si="103"/>
        <v>3</v>
      </c>
      <c r="AQ958" s="88">
        <f t="shared" si="104"/>
        <v>7</v>
      </c>
      <c r="AR958" s="93">
        <f t="shared" si="105"/>
        <v>39</v>
      </c>
      <c r="AS958" s="93" t="str">
        <f t="shared" si="106"/>
        <v>金币</v>
      </c>
      <c r="AT958" s="115">
        <f t="shared" si="107"/>
        <v>86</v>
      </c>
      <c r="AU958" s="94">
        <f>IF(AR958&gt;0,SUMIFS(AT$13:AT958,AQ$13:AQ958,"="&amp;AQ958),"[x]")</f>
        <v>1707</v>
      </c>
    </row>
    <row r="959" spans="40:47" ht="16.5" x14ac:dyDescent="0.2">
      <c r="AN959" s="93">
        <v>947</v>
      </c>
      <c r="AO959" s="93">
        <f t="shared" si="102"/>
        <v>2</v>
      </c>
      <c r="AP959" s="93">
        <f t="shared" si="103"/>
        <v>3</v>
      </c>
      <c r="AQ959" s="88">
        <f t="shared" si="104"/>
        <v>7</v>
      </c>
      <c r="AR959" s="93">
        <f t="shared" si="105"/>
        <v>40</v>
      </c>
      <c r="AS959" s="93" t="str">
        <f t="shared" si="106"/>
        <v>金币</v>
      </c>
      <c r="AT959" s="115">
        <f t="shared" si="107"/>
        <v>88</v>
      </c>
      <c r="AU959" s="94">
        <f>IF(AR959&gt;0,SUMIFS(AT$13:AT959,AQ$13:AQ959,"="&amp;AQ959),"[x]")</f>
        <v>1795</v>
      </c>
    </row>
    <row r="960" spans="40:47" ht="16.5" x14ac:dyDescent="0.2">
      <c r="AN960" s="93">
        <v>948</v>
      </c>
      <c r="AO960" s="93">
        <f t="shared" si="102"/>
        <v>2</v>
      </c>
      <c r="AP960" s="93">
        <f t="shared" si="103"/>
        <v>3</v>
      </c>
      <c r="AQ960" s="88">
        <f t="shared" si="104"/>
        <v>7</v>
      </c>
      <c r="AR960" s="93">
        <f t="shared" si="105"/>
        <v>41</v>
      </c>
      <c r="AS960" s="93" t="str">
        <f t="shared" si="106"/>
        <v>金币</v>
      </c>
      <c r="AT960" s="115">
        <f t="shared" si="107"/>
        <v>52</v>
      </c>
      <c r="AU960" s="94">
        <f>IF(AR960&gt;0,SUMIFS(AT$13:AT960,AQ$13:AQ960,"="&amp;AQ960),"[x]")</f>
        <v>1847</v>
      </c>
    </row>
    <row r="961" spans="40:47" ht="16.5" x14ac:dyDescent="0.2">
      <c r="AN961" s="93">
        <v>949</v>
      </c>
      <c r="AO961" s="93">
        <f t="shared" si="102"/>
        <v>2</v>
      </c>
      <c r="AP961" s="93">
        <f t="shared" si="103"/>
        <v>3</v>
      </c>
      <c r="AQ961" s="88">
        <f t="shared" si="104"/>
        <v>7</v>
      </c>
      <c r="AR961" s="93">
        <f t="shared" si="105"/>
        <v>42</v>
      </c>
      <c r="AS961" s="93" t="str">
        <f t="shared" si="106"/>
        <v>金币</v>
      </c>
      <c r="AT961" s="115">
        <f t="shared" si="107"/>
        <v>63</v>
      </c>
      <c r="AU961" s="94">
        <f>IF(AR961&gt;0,SUMIFS(AT$13:AT961,AQ$13:AQ961,"="&amp;AQ961),"[x]")</f>
        <v>1910</v>
      </c>
    </row>
    <row r="962" spans="40:47" ht="16.5" x14ac:dyDescent="0.2">
      <c r="AN962" s="93">
        <v>950</v>
      </c>
      <c r="AO962" s="93">
        <f t="shared" si="102"/>
        <v>2</v>
      </c>
      <c r="AP962" s="93">
        <f t="shared" si="103"/>
        <v>3</v>
      </c>
      <c r="AQ962" s="88">
        <f t="shared" si="104"/>
        <v>7</v>
      </c>
      <c r="AR962" s="93">
        <f t="shared" si="105"/>
        <v>43</v>
      </c>
      <c r="AS962" s="93" t="str">
        <f t="shared" si="106"/>
        <v>金币</v>
      </c>
      <c r="AT962" s="115">
        <f t="shared" si="107"/>
        <v>74</v>
      </c>
      <c r="AU962" s="94">
        <f>IF(AR962&gt;0,SUMIFS(AT$13:AT962,AQ$13:AQ962,"="&amp;AQ962),"[x]")</f>
        <v>1984</v>
      </c>
    </row>
    <row r="963" spans="40:47" ht="16.5" x14ac:dyDescent="0.2">
      <c r="AN963" s="93">
        <v>951</v>
      </c>
      <c r="AO963" s="93">
        <f t="shared" si="102"/>
        <v>2</v>
      </c>
      <c r="AP963" s="93">
        <f t="shared" si="103"/>
        <v>3</v>
      </c>
      <c r="AQ963" s="88">
        <f t="shared" si="104"/>
        <v>7</v>
      </c>
      <c r="AR963" s="93">
        <f t="shared" si="105"/>
        <v>44</v>
      </c>
      <c r="AS963" s="93" t="str">
        <f t="shared" si="106"/>
        <v>金币</v>
      </c>
      <c r="AT963" s="115">
        <f t="shared" si="107"/>
        <v>84</v>
      </c>
      <c r="AU963" s="94">
        <f>IF(AR963&gt;0,SUMIFS(AT$13:AT963,AQ$13:AQ963,"="&amp;AQ963),"[x]")</f>
        <v>2068</v>
      </c>
    </row>
    <row r="964" spans="40:47" ht="16.5" x14ac:dyDescent="0.2">
      <c r="AN964" s="93">
        <v>952</v>
      </c>
      <c r="AO964" s="93">
        <f t="shared" si="102"/>
        <v>2</v>
      </c>
      <c r="AP964" s="93">
        <f t="shared" si="103"/>
        <v>3</v>
      </c>
      <c r="AQ964" s="88">
        <f t="shared" si="104"/>
        <v>7</v>
      </c>
      <c r="AR964" s="93">
        <f t="shared" si="105"/>
        <v>45</v>
      </c>
      <c r="AS964" s="93" t="str">
        <f t="shared" si="106"/>
        <v>金币</v>
      </c>
      <c r="AT964" s="115">
        <f t="shared" si="107"/>
        <v>95</v>
      </c>
      <c r="AU964" s="94">
        <f>IF(AR964&gt;0,SUMIFS(AT$13:AT964,AQ$13:AQ964,"="&amp;AQ964),"[x]")</f>
        <v>2163</v>
      </c>
    </row>
    <row r="965" spans="40:47" ht="16.5" x14ac:dyDescent="0.2">
      <c r="AN965" s="93">
        <v>953</v>
      </c>
      <c r="AO965" s="93">
        <f t="shared" si="102"/>
        <v>2</v>
      </c>
      <c r="AP965" s="93">
        <f t="shared" si="103"/>
        <v>3</v>
      </c>
      <c r="AQ965" s="88">
        <f t="shared" si="104"/>
        <v>7</v>
      </c>
      <c r="AR965" s="93">
        <f t="shared" si="105"/>
        <v>46</v>
      </c>
      <c r="AS965" s="93" t="str">
        <f t="shared" si="106"/>
        <v>金币</v>
      </c>
      <c r="AT965" s="115">
        <f t="shared" si="107"/>
        <v>105</v>
      </c>
      <c r="AU965" s="94">
        <f>IF(AR965&gt;0,SUMIFS(AT$13:AT965,AQ$13:AQ965,"="&amp;AQ965),"[x]")</f>
        <v>2268</v>
      </c>
    </row>
    <row r="966" spans="40:47" ht="16.5" x14ac:dyDescent="0.2">
      <c r="AN966" s="93">
        <v>954</v>
      </c>
      <c r="AO966" s="93">
        <f t="shared" si="102"/>
        <v>2</v>
      </c>
      <c r="AP966" s="93">
        <f t="shared" si="103"/>
        <v>3</v>
      </c>
      <c r="AQ966" s="88">
        <f t="shared" si="104"/>
        <v>7</v>
      </c>
      <c r="AR966" s="93">
        <f t="shared" si="105"/>
        <v>47</v>
      </c>
      <c r="AS966" s="93" t="str">
        <f t="shared" si="106"/>
        <v>金币</v>
      </c>
      <c r="AT966" s="115">
        <f t="shared" si="107"/>
        <v>116</v>
      </c>
      <c r="AU966" s="94">
        <f>IF(AR966&gt;0,SUMIFS(AT$13:AT966,AQ$13:AQ966,"="&amp;AQ966),"[x]")</f>
        <v>2384</v>
      </c>
    </row>
    <row r="967" spans="40:47" ht="16.5" x14ac:dyDescent="0.2">
      <c r="AN967" s="93">
        <v>955</v>
      </c>
      <c r="AO967" s="93">
        <f t="shared" si="102"/>
        <v>2</v>
      </c>
      <c r="AP967" s="93">
        <f t="shared" si="103"/>
        <v>3</v>
      </c>
      <c r="AQ967" s="88">
        <f t="shared" si="104"/>
        <v>7</v>
      </c>
      <c r="AR967" s="93">
        <f t="shared" si="105"/>
        <v>48</v>
      </c>
      <c r="AS967" s="93" t="str">
        <f t="shared" si="106"/>
        <v>金币</v>
      </c>
      <c r="AT967" s="115">
        <f t="shared" si="107"/>
        <v>126</v>
      </c>
      <c r="AU967" s="94">
        <f>IF(AR967&gt;0,SUMIFS(AT$13:AT967,AQ$13:AQ967,"="&amp;AQ967),"[x]")</f>
        <v>2510</v>
      </c>
    </row>
    <row r="968" spans="40:47" ht="16.5" x14ac:dyDescent="0.2">
      <c r="AN968" s="93">
        <v>956</v>
      </c>
      <c r="AO968" s="93">
        <f t="shared" si="102"/>
        <v>2</v>
      </c>
      <c r="AP968" s="93">
        <f t="shared" si="103"/>
        <v>3</v>
      </c>
      <c r="AQ968" s="88">
        <f t="shared" si="104"/>
        <v>7</v>
      </c>
      <c r="AR968" s="93">
        <f t="shared" si="105"/>
        <v>49</v>
      </c>
      <c r="AS968" s="93" t="str">
        <f t="shared" si="106"/>
        <v>金币</v>
      </c>
      <c r="AT968" s="115">
        <f t="shared" si="107"/>
        <v>137</v>
      </c>
      <c r="AU968" s="94">
        <f>IF(AR968&gt;0,SUMIFS(AT$13:AT968,AQ$13:AQ968,"="&amp;AQ968),"[x]")</f>
        <v>2647</v>
      </c>
    </row>
    <row r="969" spans="40:47" ht="16.5" x14ac:dyDescent="0.2">
      <c r="AN969" s="93">
        <v>957</v>
      </c>
      <c r="AO969" s="93">
        <f t="shared" si="102"/>
        <v>2</v>
      </c>
      <c r="AP969" s="93">
        <f t="shared" si="103"/>
        <v>3</v>
      </c>
      <c r="AQ969" s="88">
        <f t="shared" si="104"/>
        <v>7</v>
      </c>
      <c r="AR969" s="93">
        <f t="shared" si="105"/>
        <v>50</v>
      </c>
      <c r="AS969" s="93" t="str">
        <f t="shared" si="106"/>
        <v>金币</v>
      </c>
      <c r="AT969" s="115">
        <f t="shared" si="107"/>
        <v>148</v>
      </c>
      <c r="AU969" s="94">
        <f>IF(AR969&gt;0,SUMIFS(AT$13:AT969,AQ$13:AQ969,"="&amp;AQ969),"[x]")</f>
        <v>2795</v>
      </c>
    </row>
    <row r="970" spans="40:47" ht="16.5" x14ac:dyDescent="0.2">
      <c r="AN970" s="93">
        <v>958</v>
      </c>
      <c r="AO970" s="93">
        <f t="shared" si="102"/>
        <v>2</v>
      </c>
      <c r="AP970" s="93">
        <f t="shared" si="103"/>
        <v>3</v>
      </c>
      <c r="AQ970" s="88">
        <f t="shared" si="104"/>
        <v>7</v>
      </c>
      <c r="AR970" s="93">
        <f t="shared" si="105"/>
        <v>51</v>
      </c>
      <c r="AS970" s="93" t="str">
        <f t="shared" si="106"/>
        <v>金币</v>
      </c>
      <c r="AT970" s="115">
        <f t="shared" si="107"/>
        <v>158</v>
      </c>
      <c r="AU970" s="94">
        <f>IF(AR970&gt;0,SUMIFS(AT$13:AT970,AQ$13:AQ970,"="&amp;AQ970),"[x]")</f>
        <v>2953</v>
      </c>
    </row>
    <row r="971" spans="40:47" ht="16.5" x14ac:dyDescent="0.2">
      <c r="AN971" s="93">
        <v>959</v>
      </c>
      <c r="AO971" s="93">
        <f t="shared" si="102"/>
        <v>2</v>
      </c>
      <c r="AP971" s="93">
        <f t="shared" si="103"/>
        <v>3</v>
      </c>
      <c r="AQ971" s="88">
        <f t="shared" si="104"/>
        <v>7</v>
      </c>
      <c r="AR971" s="93">
        <f t="shared" si="105"/>
        <v>52</v>
      </c>
      <c r="AS971" s="93" t="str">
        <f t="shared" si="106"/>
        <v>金币</v>
      </c>
      <c r="AT971" s="115">
        <f t="shared" si="107"/>
        <v>169</v>
      </c>
      <c r="AU971" s="94">
        <f>IF(AR971&gt;0,SUMIFS(AT$13:AT971,AQ$13:AQ971,"="&amp;AQ971),"[x]")</f>
        <v>3122</v>
      </c>
    </row>
    <row r="972" spans="40:47" ht="16.5" x14ac:dyDescent="0.2">
      <c r="AN972" s="93">
        <v>960</v>
      </c>
      <c r="AO972" s="93">
        <f t="shared" si="102"/>
        <v>2</v>
      </c>
      <c r="AP972" s="93">
        <f t="shared" si="103"/>
        <v>3</v>
      </c>
      <c r="AQ972" s="88">
        <f t="shared" si="104"/>
        <v>7</v>
      </c>
      <c r="AR972" s="93">
        <f t="shared" si="105"/>
        <v>53</v>
      </c>
      <c r="AS972" s="93" t="str">
        <f t="shared" si="106"/>
        <v>金币</v>
      </c>
      <c r="AT972" s="115">
        <f t="shared" si="107"/>
        <v>179</v>
      </c>
      <c r="AU972" s="94">
        <f>IF(AR972&gt;0,SUMIFS(AT$13:AT972,AQ$13:AQ972,"="&amp;AQ972),"[x]")</f>
        <v>3301</v>
      </c>
    </row>
    <row r="973" spans="40:47" ht="16.5" x14ac:dyDescent="0.2">
      <c r="AN973" s="93">
        <v>961</v>
      </c>
      <c r="AO973" s="93">
        <f t="shared" si="102"/>
        <v>2</v>
      </c>
      <c r="AP973" s="93">
        <f t="shared" si="103"/>
        <v>3</v>
      </c>
      <c r="AQ973" s="88">
        <f t="shared" si="104"/>
        <v>7</v>
      </c>
      <c r="AR973" s="93">
        <f t="shared" si="105"/>
        <v>54</v>
      </c>
      <c r="AS973" s="93" t="str">
        <f t="shared" si="106"/>
        <v>金币</v>
      </c>
      <c r="AT973" s="115">
        <f t="shared" si="107"/>
        <v>190</v>
      </c>
      <c r="AU973" s="94">
        <f>IF(AR973&gt;0,SUMIFS(AT$13:AT973,AQ$13:AQ973,"="&amp;AQ973),"[x]")</f>
        <v>3491</v>
      </c>
    </row>
    <row r="974" spans="40:47" ht="16.5" x14ac:dyDescent="0.2">
      <c r="AN974" s="93">
        <v>962</v>
      </c>
      <c r="AO974" s="93">
        <f t="shared" ref="AO974:AO1037" si="108">INT((AN974-1)/604)+1</f>
        <v>2</v>
      </c>
      <c r="AP974" s="93">
        <f t="shared" ref="AP974:AP1037" si="109">INT(MOD(INT((AN974-1)/151),4))+1</f>
        <v>3</v>
      </c>
      <c r="AQ974" s="88">
        <f t="shared" ref="AQ974:AQ1037" si="110">(AO974-1)*4+AP974</f>
        <v>7</v>
      </c>
      <c r="AR974" s="93">
        <f t="shared" ref="AR974:AR1037" si="111">MOD(AN974-1,151)</f>
        <v>55</v>
      </c>
      <c r="AS974" s="93" t="str">
        <f t="shared" ref="AS974:AS1037" si="112">IF(AR974&gt;0,"金币","[x]")</f>
        <v>金币</v>
      </c>
      <c r="AT974" s="115">
        <f t="shared" si="107"/>
        <v>200</v>
      </c>
      <c r="AU974" s="94">
        <f>IF(AR974&gt;0,SUMIFS(AT$13:AT974,AQ$13:AQ974,"="&amp;AQ974),"[x]")</f>
        <v>3691</v>
      </c>
    </row>
    <row r="975" spans="40:47" ht="16.5" x14ac:dyDescent="0.2">
      <c r="AN975" s="93">
        <v>963</v>
      </c>
      <c r="AO975" s="93">
        <f t="shared" si="108"/>
        <v>2</v>
      </c>
      <c r="AP975" s="93">
        <f t="shared" si="109"/>
        <v>3</v>
      </c>
      <c r="AQ975" s="88">
        <f t="shared" si="110"/>
        <v>7</v>
      </c>
      <c r="AR975" s="93">
        <f t="shared" si="111"/>
        <v>56</v>
      </c>
      <c r="AS975" s="93" t="str">
        <f t="shared" si="112"/>
        <v>金币</v>
      </c>
      <c r="AT975" s="115">
        <f t="shared" ref="AT975:AT1038" si="113">IF(AR975&gt;0,INT(INDEX($AL$13:$AL$162,AR975)/48*INDEX($AL$4:$AL$9,AO975)*INDEX($AO$4:$AO$7,AP975)),"[x]")</f>
        <v>211</v>
      </c>
      <c r="AU975" s="94">
        <f>IF(AR975&gt;0,SUMIFS(AT$13:AT975,AQ$13:AQ975,"="&amp;AQ975),"[x]")</f>
        <v>3902</v>
      </c>
    </row>
    <row r="976" spans="40:47" ht="16.5" x14ac:dyDescent="0.2">
      <c r="AN976" s="93">
        <v>964</v>
      </c>
      <c r="AO976" s="93">
        <f t="shared" si="108"/>
        <v>2</v>
      </c>
      <c r="AP976" s="93">
        <f t="shared" si="109"/>
        <v>3</v>
      </c>
      <c r="AQ976" s="88">
        <f t="shared" si="110"/>
        <v>7</v>
      </c>
      <c r="AR976" s="93">
        <f t="shared" si="111"/>
        <v>57</v>
      </c>
      <c r="AS976" s="93" t="str">
        <f t="shared" si="112"/>
        <v>金币</v>
      </c>
      <c r="AT976" s="115">
        <f t="shared" si="113"/>
        <v>222</v>
      </c>
      <c r="AU976" s="94">
        <f>IF(AR976&gt;0,SUMIFS(AT$13:AT976,AQ$13:AQ976,"="&amp;AQ976),"[x]")</f>
        <v>4124</v>
      </c>
    </row>
    <row r="977" spans="40:47" ht="16.5" x14ac:dyDescent="0.2">
      <c r="AN977" s="93">
        <v>965</v>
      </c>
      <c r="AO977" s="93">
        <f t="shared" si="108"/>
        <v>2</v>
      </c>
      <c r="AP977" s="93">
        <f t="shared" si="109"/>
        <v>3</v>
      </c>
      <c r="AQ977" s="88">
        <f t="shared" si="110"/>
        <v>7</v>
      </c>
      <c r="AR977" s="93">
        <f t="shared" si="111"/>
        <v>58</v>
      </c>
      <c r="AS977" s="93" t="str">
        <f t="shared" si="112"/>
        <v>金币</v>
      </c>
      <c r="AT977" s="115">
        <f t="shared" si="113"/>
        <v>232</v>
      </c>
      <c r="AU977" s="94">
        <f>IF(AR977&gt;0,SUMIFS(AT$13:AT977,AQ$13:AQ977,"="&amp;AQ977),"[x]")</f>
        <v>4356</v>
      </c>
    </row>
    <row r="978" spans="40:47" ht="16.5" x14ac:dyDescent="0.2">
      <c r="AN978" s="93">
        <v>966</v>
      </c>
      <c r="AO978" s="93">
        <f t="shared" si="108"/>
        <v>2</v>
      </c>
      <c r="AP978" s="93">
        <f t="shared" si="109"/>
        <v>3</v>
      </c>
      <c r="AQ978" s="88">
        <f t="shared" si="110"/>
        <v>7</v>
      </c>
      <c r="AR978" s="93">
        <f t="shared" si="111"/>
        <v>59</v>
      </c>
      <c r="AS978" s="93" t="str">
        <f t="shared" si="112"/>
        <v>金币</v>
      </c>
      <c r="AT978" s="115">
        <f t="shared" si="113"/>
        <v>243</v>
      </c>
      <c r="AU978" s="94">
        <f>IF(AR978&gt;0,SUMIFS(AT$13:AT978,AQ$13:AQ978,"="&amp;AQ978),"[x]")</f>
        <v>4599</v>
      </c>
    </row>
    <row r="979" spans="40:47" ht="16.5" x14ac:dyDescent="0.2">
      <c r="AN979" s="93">
        <v>967</v>
      </c>
      <c r="AO979" s="93">
        <f t="shared" si="108"/>
        <v>2</v>
      </c>
      <c r="AP979" s="93">
        <f t="shared" si="109"/>
        <v>3</v>
      </c>
      <c r="AQ979" s="88">
        <f t="shared" si="110"/>
        <v>7</v>
      </c>
      <c r="AR979" s="93">
        <f t="shared" si="111"/>
        <v>60</v>
      </c>
      <c r="AS979" s="93" t="str">
        <f t="shared" si="112"/>
        <v>金币</v>
      </c>
      <c r="AT979" s="115">
        <f t="shared" si="113"/>
        <v>253</v>
      </c>
      <c r="AU979" s="94">
        <f>IF(AR979&gt;0,SUMIFS(AT$13:AT979,AQ$13:AQ979,"="&amp;AQ979),"[x]")</f>
        <v>4852</v>
      </c>
    </row>
    <row r="980" spans="40:47" ht="16.5" x14ac:dyDescent="0.2">
      <c r="AN980" s="93">
        <v>968</v>
      </c>
      <c r="AO980" s="93">
        <f t="shared" si="108"/>
        <v>2</v>
      </c>
      <c r="AP980" s="93">
        <f t="shared" si="109"/>
        <v>3</v>
      </c>
      <c r="AQ980" s="88">
        <f t="shared" si="110"/>
        <v>7</v>
      </c>
      <c r="AR980" s="93">
        <f t="shared" si="111"/>
        <v>61</v>
      </c>
      <c r="AS980" s="93" t="str">
        <f t="shared" si="112"/>
        <v>金币</v>
      </c>
      <c r="AT980" s="115">
        <f t="shared" si="113"/>
        <v>264</v>
      </c>
      <c r="AU980" s="94">
        <f>IF(AR980&gt;0,SUMIFS(AT$13:AT980,AQ$13:AQ980,"="&amp;AQ980),"[x]")</f>
        <v>5116</v>
      </c>
    </row>
    <row r="981" spans="40:47" ht="16.5" x14ac:dyDescent="0.2">
      <c r="AN981" s="93">
        <v>969</v>
      </c>
      <c r="AO981" s="93">
        <f t="shared" si="108"/>
        <v>2</v>
      </c>
      <c r="AP981" s="93">
        <f t="shared" si="109"/>
        <v>3</v>
      </c>
      <c r="AQ981" s="88">
        <f t="shared" si="110"/>
        <v>7</v>
      </c>
      <c r="AR981" s="93">
        <f t="shared" si="111"/>
        <v>62</v>
      </c>
      <c r="AS981" s="93" t="str">
        <f t="shared" si="112"/>
        <v>金币</v>
      </c>
      <c r="AT981" s="115">
        <f t="shared" si="113"/>
        <v>274</v>
      </c>
      <c r="AU981" s="94">
        <f>IF(AR981&gt;0,SUMIFS(AT$13:AT981,AQ$13:AQ981,"="&amp;AQ981),"[x]")</f>
        <v>5390</v>
      </c>
    </row>
    <row r="982" spans="40:47" ht="16.5" x14ac:dyDescent="0.2">
      <c r="AN982" s="93">
        <v>970</v>
      </c>
      <c r="AO982" s="93">
        <f t="shared" si="108"/>
        <v>2</v>
      </c>
      <c r="AP982" s="93">
        <f t="shared" si="109"/>
        <v>3</v>
      </c>
      <c r="AQ982" s="88">
        <f t="shared" si="110"/>
        <v>7</v>
      </c>
      <c r="AR982" s="93">
        <f t="shared" si="111"/>
        <v>63</v>
      </c>
      <c r="AS982" s="93" t="str">
        <f t="shared" si="112"/>
        <v>金币</v>
      </c>
      <c r="AT982" s="115">
        <f t="shared" si="113"/>
        <v>285</v>
      </c>
      <c r="AU982" s="94">
        <f>IF(AR982&gt;0,SUMIFS(AT$13:AT982,AQ$13:AQ982,"="&amp;AQ982),"[x]")</f>
        <v>5675</v>
      </c>
    </row>
    <row r="983" spans="40:47" ht="16.5" x14ac:dyDescent="0.2">
      <c r="AN983" s="93">
        <v>971</v>
      </c>
      <c r="AO983" s="93">
        <f t="shared" si="108"/>
        <v>2</v>
      </c>
      <c r="AP983" s="93">
        <f t="shared" si="109"/>
        <v>3</v>
      </c>
      <c r="AQ983" s="88">
        <f t="shared" si="110"/>
        <v>7</v>
      </c>
      <c r="AR983" s="93">
        <f t="shared" si="111"/>
        <v>64</v>
      </c>
      <c r="AS983" s="93" t="str">
        <f t="shared" si="112"/>
        <v>金币</v>
      </c>
      <c r="AT983" s="115">
        <f t="shared" si="113"/>
        <v>296</v>
      </c>
      <c r="AU983" s="94">
        <f>IF(AR983&gt;0,SUMIFS(AT$13:AT983,AQ$13:AQ983,"="&amp;AQ983),"[x]")</f>
        <v>5971</v>
      </c>
    </row>
    <row r="984" spans="40:47" ht="16.5" x14ac:dyDescent="0.2">
      <c r="AN984" s="93">
        <v>972</v>
      </c>
      <c r="AO984" s="93">
        <f t="shared" si="108"/>
        <v>2</v>
      </c>
      <c r="AP984" s="93">
        <f t="shared" si="109"/>
        <v>3</v>
      </c>
      <c r="AQ984" s="88">
        <f t="shared" si="110"/>
        <v>7</v>
      </c>
      <c r="AR984" s="93">
        <f t="shared" si="111"/>
        <v>65</v>
      </c>
      <c r="AS984" s="93" t="str">
        <f t="shared" si="112"/>
        <v>金币</v>
      </c>
      <c r="AT984" s="115">
        <f t="shared" si="113"/>
        <v>306</v>
      </c>
      <c r="AU984" s="94">
        <f>IF(AR984&gt;0,SUMIFS(AT$13:AT984,AQ$13:AQ984,"="&amp;AQ984),"[x]")</f>
        <v>6277</v>
      </c>
    </row>
    <row r="985" spans="40:47" ht="16.5" x14ac:dyDescent="0.2">
      <c r="AN985" s="93">
        <v>973</v>
      </c>
      <c r="AO985" s="93">
        <f t="shared" si="108"/>
        <v>2</v>
      </c>
      <c r="AP985" s="93">
        <f t="shared" si="109"/>
        <v>3</v>
      </c>
      <c r="AQ985" s="88">
        <f t="shared" si="110"/>
        <v>7</v>
      </c>
      <c r="AR985" s="93">
        <f t="shared" si="111"/>
        <v>66</v>
      </c>
      <c r="AS985" s="93" t="str">
        <f t="shared" si="112"/>
        <v>金币</v>
      </c>
      <c r="AT985" s="115">
        <f t="shared" si="113"/>
        <v>317</v>
      </c>
      <c r="AU985" s="94">
        <f>IF(AR985&gt;0,SUMIFS(AT$13:AT985,AQ$13:AQ985,"="&amp;AQ985),"[x]")</f>
        <v>6594</v>
      </c>
    </row>
    <row r="986" spans="40:47" ht="16.5" x14ac:dyDescent="0.2">
      <c r="AN986" s="93">
        <v>974</v>
      </c>
      <c r="AO986" s="93">
        <f t="shared" si="108"/>
        <v>2</v>
      </c>
      <c r="AP986" s="93">
        <f t="shared" si="109"/>
        <v>3</v>
      </c>
      <c r="AQ986" s="88">
        <f t="shared" si="110"/>
        <v>7</v>
      </c>
      <c r="AR986" s="93">
        <f t="shared" si="111"/>
        <v>67</v>
      </c>
      <c r="AS986" s="93" t="str">
        <f t="shared" si="112"/>
        <v>金币</v>
      </c>
      <c r="AT986" s="115">
        <f t="shared" si="113"/>
        <v>327</v>
      </c>
      <c r="AU986" s="94">
        <f>IF(AR986&gt;0,SUMIFS(AT$13:AT986,AQ$13:AQ986,"="&amp;AQ986),"[x]")</f>
        <v>6921</v>
      </c>
    </row>
    <row r="987" spans="40:47" ht="16.5" x14ac:dyDescent="0.2">
      <c r="AN987" s="93">
        <v>975</v>
      </c>
      <c r="AO987" s="93">
        <f t="shared" si="108"/>
        <v>2</v>
      </c>
      <c r="AP987" s="93">
        <f t="shared" si="109"/>
        <v>3</v>
      </c>
      <c r="AQ987" s="88">
        <f t="shared" si="110"/>
        <v>7</v>
      </c>
      <c r="AR987" s="93">
        <f t="shared" si="111"/>
        <v>68</v>
      </c>
      <c r="AS987" s="93" t="str">
        <f t="shared" si="112"/>
        <v>金币</v>
      </c>
      <c r="AT987" s="115">
        <f t="shared" si="113"/>
        <v>338</v>
      </c>
      <c r="AU987" s="94">
        <f>IF(AR987&gt;0,SUMIFS(AT$13:AT987,AQ$13:AQ987,"="&amp;AQ987),"[x]")</f>
        <v>7259</v>
      </c>
    </row>
    <row r="988" spans="40:47" ht="16.5" x14ac:dyDescent="0.2">
      <c r="AN988" s="93">
        <v>976</v>
      </c>
      <c r="AO988" s="93">
        <f t="shared" si="108"/>
        <v>2</v>
      </c>
      <c r="AP988" s="93">
        <f t="shared" si="109"/>
        <v>3</v>
      </c>
      <c r="AQ988" s="88">
        <f t="shared" si="110"/>
        <v>7</v>
      </c>
      <c r="AR988" s="93">
        <f t="shared" si="111"/>
        <v>69</v>
      </c>
      <c r="AS988" s="93" t="str">
        <f t="shared" si="112"/>
        <v>金币</v>
      </c>
      <c r="AT988" s="115">
        <f t="shared" si="113"/>
        <v>348</v>
      </c>
      <c r="AU988" s="94">
        <f>IF(AR988&gt;0,SUMIFS(AT$13:AT988,AQ$13:AQ988,"="&amp;AQ988),"[x]")</f>
        <v>7607</v>
      </c>
    </row>
    <row r="989" spans="40:47" ht="16.5" x14ac:dyDescent="0.2">
      <c r="AN989" s="93">
        <v>977</v>
      </c>
      <c r="AO989" s="93">
        <f t="shared" si="108"/>
        <v>2</v>
      </c>
      <c r="AP989" s="93">
        <f t="shared" si="109"/>
        <v>3</v>
      </c>
      <c r="AQ989" s="88">
        <f t="shared" si="110"/>
        <v>7</v>
      </c>
      <c r="AR989" s="93">
        <f t="shared" si="111"/>
        <v>70</v>
      </c>
      <c r="AS989" s="93" t="str">
        <f t="shared" si="112"/>
        <v>金币</v>
      </c>
      <c r="AT989" s="115">
        <f t="shared" si="113"/>
        <v>359</v>
      </c>
      <c r="AU989" s="94">
        <f>IF(AR989&gt;0,SUMIFS(AT$13:AT989,AQ$13:AQ989,"="&amp;AQ989),"[x]")</f>
        <v>7966</v>
      </c>
    </row>
    <row r="990" spans="40:47" ht="16.5" x14ac:dyDescent="0.2">
      <c r="AN990" s="93">
        <v>978</v>
      </c>
      <c r="AO990" s="93">
        <f t="shared" si="108"/>
        <v>2</v>
      </c>
      <c r="AP990" s="93">
        <f t="shared" si="109"/>
        <v>3</v>
      </c>
      <c r="AQ990" s="88">
        <f t="shared" si="110"/>
        <v>7</v>
      </c>
      <c r="AR990" s="93">
        <f t="shared" si="111"/>
        <v>71</v>
      </c>
      <c r="AS990" s="93" t="str">
        <f t="shared" si="112"/>
        <v>金币</v>
      </c>
      <c r="AT990" s="115">
        <f t="shared" si="113"/>
        <v>370</v>
      </c>
      <c r="AU990" s="94">
        <f>IF(AR990&gt;0,SUMIFS(AT$13:AT990,AQ$13:AQ990,"="&amp;AQ990),"[x]")</f>
        <v>8336</v>
      </c>
    </row>
    <row r="991" spans="40:47" ht="16.5" x14ac:dyDescent="0.2">
      <c r="AN991" s="93">
        <v>979</v>
      </c>
      <c r="AO991" s="93">
        <f t="shared" si="108"/>
        <v>2</v>
      </c>
      <c r="AP991" s="93">
        <f t="shared" si="109"/>
        <v>3</v>
      </c>
      <c r="AQ991" s="88">
        <f t="shared" si="110"/>
        <v>7</v>
      </c>
      <c r="AR991" s="93">
        <f t="shared" si="111"/>
        <v>72</v>
      </c>
      <c r="AS991" s="93" t="str">
        <f t="shared" si="112"/>
        <v>金币</v>
      </c>
      <c r="AT991" s="115">
        <f t="shared" si="113"/>
        <v>380</v>
      </c>
      <c r="AU991" s="94">
        <f>IF(AR991&gt;0,SUMIFS(AT$13:AT991,AQ$13:AQ991,"="&amp;AQ991),"[x]")</f>
        <v>8716</v>
      </c>
    </row>
    <row r="992" spans="40:47" ht="16.5" x14ac:dyDescent="0.2">
      <c r="AN992" s="93">
        <v>980</v>
      </c>
      <c r="AO992" s="93">
        <f t="shared" si="108"/>
        <v>2</v>
      </c>
      <c r="AP992" s="93">
        <f t="shared" si="109"/>
        <v>3</v>
      </c>
      <c r="AQ992" s="88">
        <f t="shared" si="110"/>
        <v>7</v>
      </c>
      <c r="AR992" s="93">
        <f t="shared" si="111"/>
        <v>73</v>
      </c>
      <c r="AS992" s="93" t="str">
        <f t="shared" si="112"/>
        <v>金币</v>
      </c>
      <c r="AT992" s="115">
        <f t="shared" si="113"/>
        <v>391</v>
      </c>
      <c r="AU992" s="94">
        <f>IF(AR992&gt;0,SUMIFS(AT$13:AT992,AQ$13:AQ992,"="&amp;AQ992),"[x]")</f>
        <v>9107</v>
      </c>
    </row>
    <row r="993" spans="40:47" ht="16.5" x14ac:dyDescent="0.2">
      <c r="AN993" s="93">
        <v>981</v>
      </c>
      <c r="AO993" s="93">
        <f t="shared" si="108"/>
        <v>2</v>
      </c>
      <c r="AP993" s="93">
        <f t="shared" si="109"/>
        <v>3</v>
      </c>
      <c r="AQ993" s="88">
        <f t="shared" si="110"/>
        <v>7</v>
      </c>
      <c r="AR993" s="93">
        <f t="shared" si="111"/>
        <v>74</v>
      </c>
      <c r="AS993" s="93" t="str">
        <f t="shared" si="112"/>
        <v>金币</v>
      </c>
      <c r="AT993" s="115">
        <f t="shared" si="113"/>
        <v>401</v>
      </c>
      <c r="AU993" s="94">
        <f>IF(AR993&gt;0,SUMIFS(AT$13:AT993,AQ$13:AQ993,"="&amp;AQ993),"[x]")</f>
        <v>9508</v>
      </c>
    </row>
    <row r="994" spans="40:47" ht="16.5" x14ac:dyDescent="0.2">
      <c r="AN994" s="93">
        <v>982</v>
      </c>
      <c r="AO994" s="93">
        <f t="shared" si="108"/>
        <v>2</v>
      </c>
      <c r="AP994" s="93">
        <f t="shared" si="109"/>
        <v>3</v>
      </c>
      <c r="AQ994" s="88">
        <f t="shared" si="110"/>
        <v>7</v>
      </c>
      <c r="AR994" s="93">
        <f t="shared" si="111"/>
        <v>75</v>
      </c>
      <c r="AS994" s="93" t="str">
        <f t="shared" si="112"/>
        <v>金币</v>
      </c>
      <c r="AT994" s="115">
        <f t="shared" si="113"/>
        <v>412</v>
      </c>
      <c r="AU994" s="94">
        <f>IF(AR994&gt;0,SUMIFS(AT$13:AT994,AQ$13:AQ994,"="&amp;AQ994),"[x]")</f>
        <v>9920</v>
      </c>
    </row>
    <row r="995" spans="40:47" ht="16.5" x14ac:dyDescent="0.2">
      <c r="AN995" s="93">
        <v>983</v>
      </c>
      <c r="AO995" s="93">
        <f t="shared" si="108"/>
        <v>2</v>
      </c>
      <c r="AP995" s="93">
        <f t="shared" si="109"/>
        <v>3</v>
      </c>
      <c r="AQ995" s="88">
        <f t="shared" si="110"/>
        <v>7</v>
      </c>
      <c r="AR995" s="93">
        <f t="shared" si="111"/>
        <v>76</v>
      </c>
      <c r="AS995" s="93" t="str">
        <f t="shared" si="112"/>
        <v>金币</v>
      </c>
      <c r="AT995" s="115">
        <f t="shared" si="113"/>
        <v>423</v>
      </c>
      <c r="AU995" s="94">
        <f>IF(AR995&gt;0,SUMIFS(AT$13:AT995,AQ$13:AQ995,"="&amp;AQ995),"[x]")</f>
        <v>10343</v>
      </c>
    </row>
    <row r="996" spans="40:47" ht="16.5" x14ac:dyDescent="0.2">
      <c r="AN996" s="93">
        <v>984</v>
      </c>
      <c r="AO996" s="93">
        <f t="shared" si="108"/>
        <v>2</v>
      </c>
      <c r="AP996" s="93">
        <f t="shared" si="109"/>
        <v>3</v>
      </c>
      <c r="AQ996" s="88">
        <f t="shared" si="110"/>
        <v>7</v>
      </c>
      <c r="AR996" s="93">
        <f t="shared" si="111"/>
        <v>77</v>
      </c>
      <c r="AS996" s="93" t="str">
        <f t="shared" si="112"/>
        <v>金币</v>
      </c>
      <c r="AT996" s="115">
        <f t="shared" si="113"/>
        <v>433</v>
      </c>
      <c r="AU996" s="94">
        <f>IF(AR996&gt;0,SUMIFS(AT$13:AT996,AQ$13:AQ996,"="&amp;AQ996),"[x]")</f>
        <v>10776</v>
      </c>
    </row>
    <row r="997" spans="40:47" ht="16.5" x14ac:dyDescent="0.2">
      <c r="AN997" s="93">
        <v>985</v>
      </c>
      <c r="AO997" s="93">
        <f t="shared" si="108"/>
        <v>2</v>
      </c>
      <c r="AP997" s="93">
        <f t="shared" si="109"/>
        <v>3</v>
      </c>
      <c r="AQ997" s="88">
        <f t="shared" si="110"/>
        <v>7</v>
      </c>
      <c r="AR997" s="93">
        <f t="shared" si="111"/>
        <v>78</v>
      </c>
      <c r="AS997" s="93" t="str">
        <f t="shared" si="112"/>
        <v>金币</v>
      </c>
      <c r="AT997" s="115">
        <f t="shared" si="113"/>
        <v>444</v>
      </c>
      <c r="AU997" s="94">
        <f>IF(AR997&gt;0,SUMIFS(AT$13:AT997,AQ$13:AQ997,"="&amp;AQ997),"[x]")</f>
        <v>11220</v>
      </c>
    </row>
    <row r="998" spans="40:47" ht="16.5" x14ac:dyDescent="0.2">
      <c r="AN998" s="93">
        <v>986</v>
      </c>
      <c r="AO998" s="93">
        <f t="shared" si="108"/>
        <v>2</v>
      </c>
      <c r="AP998" s="93">
        <f t="shared" si="109"/>
        <v>3</v>
      </c>
      <c r="AQ998" s="88">
        <f t="shared" si="110"/>
        <v>7</v>
      </c>
      <c r="AR998" s="93">
        <f t="shared" si="111"/>
        <v>79</v>
      </c>
      <c r="AS998" s="93" t="str">
        <f t="shared" si="112"/>
        <v>金币</v>
      </c>
      <c r="AT998" s="115">
        <f t="shared" si="113"/>
        <v>454</v>
      </c>
      <c r="AU998" s="94">
        <f>IF(AR998&gt;0,SUMIFS(AT$13:AT998,AQ$13:AQ998,"="&amp;AQ998),"[x]")</f>
        <v>11674</v>
      </c>
    </row>
    <row r="999" spans="40:47" ht="16.5" x14ac:dyDescent="0.2">
      <c r="AN999" s="93">
        <v>987</v>
      </c>
      <c r="AO999" s="93">
        <f t="shared" si="108"/>
        <v>2</v>
      </c>
      <c r="AP999" s="93">
        <f t="shared" si="109"/>
        <v>3</v>
      </c>
      <c r="AQ999" s="88">
        <f t="shared" si="110"/>
        <v>7</v>
      </c>
      <c r="AR999" s="93">
        <f t="shared" si="111"/>
        <v>80</v>
      </c>
      <c r="AS999" s="93" t="str">
        <f t="shared" si="112"/>
        <v>金币</v>
      </c>
      <c r="AT999" s="115">
        <f t="shared" si="113"/>
        <v>465</v>
      </c>
      <c r="AU999" s="94">
        <f>IF(AR999&gt;0,SUMIFS(AT$13:AT999,AQ$13:AQ999,"="&amp;AQ999),"[x]")</f>
        <v>12139</v>
      </c>
    </row>
    <row r="1000" spans="40:47" ht="16.5" x14ac:dyDescent="0.2">
      <c r="AN1000" s="93">
        <v>988</v>
      </c>
      <c r="AO1000" s="93">
        <f t="shared" si="108"/>
        <v>2</v>
      </c>
      <c r="AP1000" s="93">
        <f t="shared" si="109"/>
        <v>3</v>
      </c>
      <c r="AQ1000" s="88">
        <f t="shared" si="110"/>
        <v>7</v>
      </c>
      <c r="AR1000" s="93">
        <f t="shared" si="111"/>
        <v>81</v>
      </c>
      <c r="AS1000" s="93" t="str">
        <f t="shared" si="112"/>
        <v>金币</v>
      </c>
      <c r="AT1000" s="115">
        <f t="shared" si="113"/>
        <v>303</v>
      </c>
      <c r="AU1000" s="94">
        <f>IF(AR1000&gt;0,SUMIFS(AT$13:AT1000,AQ$13:AQ1000,"="&amp;AQ1000),"[x]")</f>
        <v>12442</v>
      </c>
    </row>
    <row r="1001" spans="40:47" ht="16.5" x14ac:dyDescent="0.2">
      <c r="AN1001" s="93">
        <v>989</v>
      </c>
      <c r="AO1001" s="93">
        <f t="shared" si="108"/>
        <v>2</v>
      </c>
      <c r="AP1001" s="93">
        <f t="shared" si="109"/>
        <v>3</v>
      </c>
      <c r="AQ1001" s="88">
        <f t="shared" si="110"/>
        <v>7</v>
      </c>
      <c r="AR1001" s="93">
        <f t="shared" si="111"/>
        <v>82</v>
      </c>
      <c r="AS1001" s="93" t="str">
        <f t="shared" si="112"/>
        <v>金币</v>
      </c>
      <c r="AT1001" s="115">
        <f t="shared" si="113"/>
        <v>326</v>
      </c>
      <c r="AU1001" s="94">
        <f>IF(AR1001&gt;0,SUMIFS(AT$13:AT1001,AQ$13:AQ1001,"="&amp;AQ1001),"[x]")</f>
        <v>12768</v>
      </c>
    </row>
    <row r="1002" spans="40:47" ht="16.5" x14ac:dyDescent="0.2">
      <c r="AN1002" s="93">
        <v>990</v>
      </c>
      <c r="AO1002" s="93">
        <f t="shared" si="108"/>
        <v>2</v>
      </c>
      <c r="AP1002" s="93">
        <f t="shared" si="109"/>
        <v>3</v>
      </c>
      <c r="AQ1002" s="88">
        <f t="shared" si="110"/>
        <v>7</v>
      </c>
      <c r="AR1002" s="93">
        <f t="shared" si="111"/>
        <v>83</v>
      </c>
      <c r="AS1002" s="93" t="str">
        <f t="shared" si="112"/>
        <v>金币</v>
      </c>
      <c r="AT1002" s="115">
        <f t="shared" si="113"/>
        <v>350</v>
      </c>
      <c r="AU1002" s="94">
        <f>IF(AR1002&gt;0,SUMIFS(AT$13:AT1002,AQ$13:AQ1002,"="&amp;AQ1002),"[x]")</f>
        <v>13118</v>
      </c>
    </row>
    <row r="1003" spans="40:47" ht="16.5" x14ac:dyDescent="0.2">
      <c r="AN1003" s="93">
        <v>991</v>
      </c>
      <c r="AO1003" s="93">
        <f t="shared" si="108"/>
        <v>2</v>
      </c>
      <c r="AP1003" s="93">
        <f t="shared" si="109"/>
        <v>3</v>
      </c>
      <c r="AQ1003" s="88">
        <f t="shared" si="110"/>
        <v>7</v>
      </c>
      <c r="AR1003" s="93">
        <f t="shared" si="111"/>
        <v>84</v>
      </c>
      <c r="AS1003" s="93" t="str">
        <f t="shared" si="112"/>
        <v>金币</v>
      </c>
      <c r="AT1003" s="115">
        <f t="shared" si="113"/>
        <v>373</v>
      </c>
      <c r="AU1003" s="94">
        <f>IF(AR1003&gt;0,SUMIFS(AT$13:AT1003,AQ$13:AQ1003,"="&amp;AQ1003),"[x]")</f>
        <v>13491</v>
      </c>
    </row>
    <row r="1004" spans="40:47" ht="16.5" x14ac:dyDescent="0.2">
      <c r="AN1004" s="93">
        <v>992</v>
      </c>
      <c r="AO1004" s="93">
        <f t="shared" si="108"/>
        <v>2</v>
      </c>
      <c r="AP1004" s="93">
        <f t="shared" si="109"/>
        <v>3</v>
      </c>
      <c r="AQ1004" s="88">
        <f t="shared" si="110"/>
        <v>7</v>
      </c>
      <c r="AR1004" s="93">
        <f t="shared" si="111"/>
        <v>85</v>
      </c>
      <c r="AS1004" s="93" t="str">
        <f t="shared" si="112"/>
        <v>金币</v>
      </c>
      <c r="AT1004" s="115">
        <f t="shared" si="113"/>
        <v>397</v>
      </c>
      <c r="AU1004" s="94">
        <f>IF(AR1004&gt;0,SUMIFS(AT$13:AT1004,AQ$13:AQ1004,"="&amp;AQ1004),"[x]")</f>
        <v>13888</v>
      </c>
    </row>
    <row r="1005" spans="40:47" ht="16.5" x14ac:dyDescent="0.2">
      <c r="AN1005" s="93">
        <v>993</v>
      </c>
      <c r="AO1005" s="93">
        <f t="shared" si="108"/>
        <v>2</v>
      </c>
      <c r="AP1005" s="93">
        <f t="shared" si="109"/>
        <v>3</v>
      </c>
      <c r="AQ1005" s="88">
        <f t="shared" si="110"/>
        <v>7</v>
      </c>
      <c r="AR1005" s="93">
        <f t="shared" si="111"/>
        <v>86</v>
      </c>
      <c r="AS1005" s="93" t="str">
        <f t="shared" si="112"/>
        <v>金币</v>
      </c>
      <c r="AT1005" s="115">
        <f t="shared" si="113"/>
        <v>420</v>
      </c>
      <c r="AU1005" s="94">
        <f>IF(AR1005&gt;0,SUMIFS(AT$13:AT1005,AQ$13:AQ1005,"="&amp;AQ1005),"[x]")</f>
        <v>14308</v>
      </c>
    </row>
    <row r="1006" spans="40:47" ht="16.5" x14ac:dyDescent="0.2">
      <c r="AN1006" s="93">
        <v>994</v>
      </c>
      <c r="AO1006" s="93">
        <f t="shared" si="108"/>
        <v>2</v>
      </c>
      <c r="AP1006" s="93">
        <f t="shared" si="109"/>
        <v>3</v>
      </c>
      <c r="AQ1006" s="88">
        <f t="shared" si="110"/>
        <v>7</v>
      </c>
      <c r="AR1006" s="93">
        <f t="shared" si="111"/>
        <v>87</v>
      </c>
      <c r="AS1006" s="93" t="str">
        <f t="shared" si="112"/>
        <v>金币</v>
      </c>
      <c r="AT1006" s="115">
        <f t="shared" si="113"/>
        <v>443</v>
      </c>
      <c r="AU1006" s="94">
        <f>IF(AR1006&gt;0,SUMIFS(AT$13:AT1006,AQ$13:AQ1006,"="&amp;AQ1006),"[x]")</f>
        <v>14751</v>
      </c>
    </row>
    <row r="1007" spans="40:47" ht="16.5" x14ac:dyDescent="0.2">
      <c r="AN1007" s="93">
        <v>995</v>
      </c>
      <c r="AO1007" s="93">
        <f t="shared" si="108"/>
        <v>2</v>
      </c>
      <c r="AP1007" s="93">
        <f t="shared" si="109"/>
        <v>3</v>
      </c>
      <c r="AQ1007" s="88">
        <f t="shared" si="110"/>
        <v>7</v>
      </c>
      <c r="AR1007" s="93">
        <f t="shared" si="111"/>
        <v>88</v>
      </c>
      <c r="AS1007" s="93" t="str">
        <f t="shared" si="112"/>
        <v>金币</v>
      </c>
      <c r="AT1007" s="115">
        <f t="shared" si="113"/>
        <v>467</v>
      </c>
      <c r="AU1007" s="94">
        <f>IF(AR1007&gt;0,SUMIFS(AT$13:AT1007,AQ$13:AQ1007,"="&amp;AQ1007),"[x]")</f>
        <v>15218</v>
      </c>
    </row>
    <row r="1008" spans="40:47" ht="16.5" x14ac:dyDescent="0.2">
      <c r="AN1008" s="93">
        <v>996</v>
      </c>
      <c r="AO1008" s="93">
        <f t="shared" si="108"/>
        <v>2</v>
      </c>
      <c r="AP1008" s="93">
        <f t="shared" si="109"/>
        <v>3</v>
      </c>
      <c r="AQ1008" s="88">
        <f t="shared" si="110"/>
        <v>7</v>
      </c>
      <c r="AR1008" s="93">
        <f t="shared" si="111"/>
        <v>89</v>
      </c>
      <c r="AS1008" s="93" t="str">
        <f t="shared" si="112"/>
        <v>金币</v>
      </c>
      <c r="AT1008" s="115">
        <f t="shared" si="113"/>
        <v>490</v>
      </c>
      <c r="AU1008" s="94">
        <f>IF(AR1008&gt;0,SUMIFS(AT$13:AT1008,AQ$13:AQ1008,"="&amp;AQ1008),"[x]")</f>
        <v>15708</v>
      </c>
    </row>
    <row r="1009" spans="40:47" ht="16.5" x14ac:dyDescent="0.2">
      <c r="AN1009" s="93">
        <v>997</v>
      </c>
      <c r="AO1009" s="93">
        <f t="shared" si="108"/>
        <v>2</v>
      </c>
      <c r="AP1009" s="93">
        <f t="shared" si="109"/>
        <v>3</v>
      </c>
      <c r="AQ1009" s="88">
        <f t="shared" si="110"/>
        <v>7</v>
      </c>
      <c r="AR1009" s="93">
        <f t="shared" si="111"/>
        <v>90</v>
      </c>
      <c r="AS1009" s="93" t="str">
        <f t="shared" si="112"/>
        <v>金币</v>
      </c>
      <c r="AT1009" s="115">
        <f t="shared" si="113"/>
        <v>513</v>
      </c>
      <c r="AU1009" s="94">
        <f>IF(AR1009&gt;0,SUMIFS(AT$13:AT1009,AQ$13:AQ1009,"="&amp;AQ1009),"[x]")</f>
        <v>16221</v>
      </c>
    </row>
    <row r="1010" spans="40:47" ht="16.5" x14ac:dyDescent="0.2">
      <c r="AN1010" s="93">
        <v>998</v>
      </c>
      <c r="AO1010" s="93">
        <f t="shared" si="108"/>
        <v>2</v>
      </c>
      <c r="AP1010" s="93">
        <f t="shared" si="109"/>
        <v>3</v>
      </c>
      <c r="AQ1010" s="88">
        <f t="shared" si="110"/>
        <v>7</v>
      </c>
      <c r="AR1010" s="93">
        <f t="shared" si="111"/>
        <v>91</v>
      </c>
      <c r="AS1010" s="93" t="str">
        <f t="shared" si="112"/>
        <v>金币</v>
      </c>
      <c r="AT1010" s="115">
        <f t="shared" si="113"/>
        <v>537</v>
      </c>
      <c r="AU1010" s="94">
        <f>IF(AR1010&gt;0,SUMIFS(AT$13:AT1010,AQ$13:AQ1010,"="&amp;AQ1010),"[x]")</f>
        <v>16758</v>
      </c>
    </row>
    <row r="1011" spans="40:47" ht="16.5" x14ac:dyDescent="0.2">
      <c r="AN1011" s="93">
        <v>999</v>
      </c>
      <c r="AO1011" s="93">
        <f t="shared" si="108"/>
        <v>2</v>
      </c>
      <c r="AP1011" s="93">
        <f t="shared" si="109"/>
        <v>3</v>
      </c>
      <c r="AQ1011" s="88">
        <f t="shared" si="110"/>
        <v>7</v>
      </c>
      <c r="AR1011" s="93">
        <f t="shared" si="111"/>
        <v>92</v>
      </c>
      <c r="AS1011" s="93" t="str">
        <f t="shared" si="112"/>
        <v>金币</v>
      </c>
      <c r="AT1011" s="115">
        <f t="shared" si="113"/>
        <v>560</v>
      </c>
      <c r="AU1011" s="94">
        <f>IF(AR1011&gt;0,SUMIFS(AT$13:AT1011,AQ$13:AQ1011,"="&amp;AQ1011),"[x]")</f>
        <v>17318</v>
      </c>
    </row>
    <row r="1012" spans="40:47" ht="16.5" x14ac:dyDescent="0.2">
      <c r="AN1012" s="93">
        <v>1000</v>
      </c>
      <c r="AO1012" s="93">
        <f t="shared" si="108"/>
        <v>2</v>
      </c>
      <c r="AP1012" s="93">
        <f t="shared" si="109"/>
        <v>3</v>
      </c>
      <c r="AQ1012" s="88">
        <f t="shared" si="110"/>
        <v>7</v>
      </c>
      <c r="AR1012" s="93">
        <f t="shared" si="111"/>
        <v>93</v>
      </c>
      <c r="AS1012" s="93" t="str">
        <f t="shared" si="112"/>
        <v>金币</v>
      </c>
      <c r="AT1012" s="115">
        <f t="shared" si="113"/>
        <v>583</v>
      </c>
      <c r="AU1012" s="94">
        <f>IF(AR1012&gt;0,SUMIFS(AT$13:AT1012,AQ$13:AQ1012,"="&amp;AQ1012),"[x]")</f>
        <v>17901</v>
      </c>
    </row>
    <row r="1013" spans="40:47" ht="16.5" x14ac:dyDescent="0.2">
      <c r="AN1013" s="93">
        <v>1001</v>
      </c>
      <c r="AO1013" s="93">
        <f t="shared" si="108"/>
        <v>2</v>
      </c>
      <c r="AP1013" s="93">
        <f t="shared" si="109"/>
        <v>3</v>
      </c>
      <c r="AQ1013" s="88">
        <f t="shared" si="110"/>
        <v>7</v>
      </c>
      <c r="AR1013" s="93">
        <f t="shared" si="111"/>
        <v>94</v>
      </c>
      <c r="AS1013" s="93" t="str">
        <f t="shared" si="112"/>
        <v>金币</v>
      </c>
      <c r="AT1013" s="115">
        <f t="shared" si="113"/>
        <v>607</v>
      </c>
      <c r="AU1013" s="94">
        <f>IF(AR1013&gt;0,SUMIFS(AT$13:AT1013,AQ$13:AQ1013,"="&amp;AQ1013),"[x]")</f>
        <v>18508</v>
      </c>
    </row>
    <row r="1014" spans="40:47" ht="16.5" x14ac:dyDescent="0.2">
      <c r="AN1014" s="93">
        <v>1002</v>
      </c>
      <c r="AO1014" s="93">
        <f t="shared" si="108"/>
        <v>2</v>
      </c>
      <c r="AP1014" s="93">
        <f t="shared" si="109"/>
        <v>3</v>
      </c>
      <c r="AQ1014" s="88">
        <f t="shared" si="110"/>
        <v>7</v>
      </c>
      <c r="AR1014" s="93">
        <f t="shared" si="111"/>
        <v>95</v>
      </c>
      <c r="AS1014" s="93" t="str">
        <f t="shared" si="112"/>
        <v>金币</v>
      </c>
      <c r="AT1014" s="115">
        <f t="shared" si="113"/>
        <v>630</v>
      </c>
      <c r="AU1014" s="94">
        <f>IF(AR1014&gt;0,SUMIFS(AT$13:AT1014,AQ$13:AQ1014,"="&amp;AQ1014),"[x]")</f>
        <v>19138</v>
      </c>
    </row>
    <row r="1015" spans="40:47" ht="16.5" x14ac:dyDescent="0.2">
      <c r="AN1015" s="93">
        <v>1003</v>
      </c>
      <c r="AO1015" s="93">
        <f t="shared" si="108"/>
        <v>2</v>
      </c>
      <c r="AP1015" s="93">
        <f t="shared" si="109"/>
        <v>3</v>
      </c>
      <c r="AQ1015" s="88">
        <f t="shared" si="110"/>
        <v>7</v>
      </c>
      <c r="AR1015" s="93">
        <f t="shared" si="111"/>
        <v>96</v>
      </c>
      <c r="AS1015" s="93" t="str">
        <f t="shared" si="112"/>
        <v>金币</v>
      </c>
      <c r="AT1015" s="115">
        <f t="shared" si="113"/>
        <v>653</v>
      </c>
      <c r="AU1015" s="94">
        <f>IF(AR1015&gt;0,SUMIFS(AT$13:AT1015,AQ$13:AQ1015,"="&amp;AQ1015),"[x]")</f>
        <v>19791</v>
      </c>
    </row>
    <row r="1016" spans="40:47" ht="16.5" x14ac:dyDescent="0.2">
      <c r="AN1016" s="93">
        <v>1004</v>
      </c>
      <c r="AO1016" s="93">
        <f t="shared" si="108"/>
        <v>2</v>
      </c>
      <c r="AP1016" s="93">
        <f t="shared" si="109"/>
        <v>3</v>
      </c>
      <c r="AQ1016" s="88">
        <f t="shared" si="110"/>
        <v>7</v>
      </c>
      <c r="AR1016" s="93">
        <f t="shared" si="111"/>
        <v>97</v>
      </c>
      <c r="AS1016" s="93" t="str">
        <f t="shared" si="112"/>
        <v>金币</v>
      </c>
      <c r="AT1016" s="115">
        <f t="shared" si="113"/>
        <v>677</v>
      </c>
      <c r="AU1016" s="94">
        <f>IF(AR1016&gt;0,SUMIFS(AT$13:AT1016,AQ$13:AQ1016,"="&amp;AQ1016),"[x]")</f>
        <v>20468</v>
      </c>
    </row>
    <row r="1017" spans="40:47" ht="16.5" x14ac:dyDescent="0.2">
      <c r="AN1017" s="93">
        <v>1005</v>
      </c>
      <c r="AO1017" s="93">
        <f t="shared" si="108"/>
        <v>2</v>
      </c>
      <c r="AP1017" s="93">
        <f t="shared" si="109"/>
        <v>3</v>
      </c>
      <c r="AQ1017" s="88">
        <f t="shared" si="110"/>
        <v>7</v>
      </c>
      <c r="AR1017" s="93">
        <f t="shared" si="111"/>
        <v>98</v>
      </c>
      <c r="AS1017" s="93" t="str">
        <f t="shared" si="112"/>
        <v>金币</v>
      </c>
      <c r="AT1017" s="115">
        <f t="shared" si="113"/>
        <v>700</v>
      </c>
      <c r="AU1017" s="94">
        <f>IF(AR1017&gt;0,SUMIFS(AT$13:AT1017,AQ$13:AQ1017,"="&amp;AQ1017),"[x]")</f>
        <v>21168</v>
      </c>
    </row>
    <row r="1018" spans="40:47" ht="16.5" x14ac:dyDescent="0.2">
      <c r="AN1018" s="93">
        <v>1006</v>
      </c>
      <c r="AO1018" s="93">
        <f t="shared" si="108"/>
        <v>2</v>
      </c>
      <c r="AP1018" s="93">
        <f t="shared" si="109"/>
        <v>3</v>
      </c>
      <c r="AQ1018" s="88">
        <f t="shared" si="110"/>
        <v>7</v>
      </c>
      <c r="AR1018" s="93">
        <f t="shared" si="111"/>
        <v>99</v>
      </c>
      <c r="AS1018" s="93" t="str">
        <f t="shared" si="112"/>
        <v>金币</v>
      </c>
      <c r="AT1018" s="115">
        <f t="shared" si="113"/>
        <v>724</v>
      </c>
      <c r="AU1018" s="94">
        <f>IF(AR1018&gt;0,SUMIFS(AT$13:AT1018,AQ$13:AQ1018,"="&amp;AQ1018),"[x]")</f>
        <v>21892</v>
      </c>
    </row>
    <row r="1019" spans="40:47" ht="16.5" x14ac:dyDescent="0.2">
      <c r="AN1019" s="93">
        <v>1007</v>
      </c>
      <c r="AO1019" s="93">
        <f t="shared" si="108"/>
        <v>2</v>
      </c>
      <c r="AP1019" s="93">
        <f t="shared" si="109"/>
        <v>3</v>
      </c>
      <c r="AQ1019" s="88">
        <f t="shared" si="110"/>
        <v>7</v>
      </c>
      <c r="AR1019" s="93">
        <f t="shared" si="111"/>
        <v>100</v>
      </c>
      <c r="AS1019" s="93" t="str">
        <f t="shared" si="112"/>
        <v>金币</v>
      </c>
      <c r="AT1019" s="115">
        <f t="shared" si="113"/>
        <v>747</v>
      </c>
      <c r="AU1019" s="94">
        <f>IF(AR1019&gt;0,SUMIFS(AT$13:AT1019,AQ$13:AQ1019,"="&amp;AQ1019),"[x]")</f>
        <v>22639</v>
      </c>
    </row>
    <row r="1020" spans="40:47" ht="16.5" x14ac:dyDescent="0.2">
      <c r="AN1020" s="93">
        <v>1008</v>
      </c>
      <c r="AO1020" s="93">
        <f t="shared" si="108"/>
        <v>2</v>
      </c>
      <c r="AP1020" s="93">
        <f t="shared" si="109"/>
        <v>3</v>
      </c>
      <c r="AQ1020" s="88">
        <f t="shared" si="110"/>
        <v>7</v>
      </c>
      <c r="AR1020" s="93">
        <f t="shared" si="111"/>
        <v>101</v>
      </c>
      <c r="AS1020" s="93" t="str">
        <f t="shared" si="112"/>
        <v>金币</v>
      </c>
      <c r="AT1020" s="115">
        <f t="shared" si="113"/>
        <v>423</v>
      </c>
      <c r="AU1020" s="94">
        <f>IF(AR1020&gt;0,SUMIFS(AT$13:AT1020,AQ$13:AQ1020,"="&amp;AQ1020),"[x]")</f>
        <v>23062</v>
      </c>
    </row>
    <row r="1021" spans="40:47" ht="16.5" x14ac:dyDescent="0.2">
      <c r="AN1021" s="93">
        <v>1009</v>
      </c>
      <c r="AO1021" s="93">
        <f t="shared" si="108"/>
        <v>2</v>
      </c>
      <c r="AP1021" s="93">
        <f t="shared" si="109"/>
        <v>3</v>
      </c>
      <c r="AQ1021" s="88">
        <f t="shared" si="110"/>
        <v>7</v>
      </c>
      <c r="AR1021" s="93">
        <f t="shared" si="111"/>
        <v>102</v>
      </c>
      <c r="AS1021" s="93" t="str">
        <f t="shared" si="112"/>
        <v>金币</v>
      </c>
      <c r="AT1021" s="115">
        <f t="shared" si="113"/>
        <v>456</v>
      </c>
      <c r="AU1021" s="94">
        <f>IF(AR1021&gt;0,SUMIFS(AT$13:AT1021,AQ$13:AQ1021,"="&amp;AQ1021),"[x]")</f>
        <v>23518</v>
      </c>
    </row>
    <row r="1022" spans="40:47" ht="16.5" x14ac:dyDescent="0.2">
      <c r="AN1022" s="93">
        <v>1010</v>
      </c>
      <c r="AO1022" s="93">
        <f t="shared" si="108"/>
        <v>2</v>
      </c>
      <c r="AP1022" s="93">
        <f t="shared" si="109"/>
        <v>3</v>
      </c>
      <c r="AQ1022" s="88">
        <f t="shared" si="110"/>
        <v>7</v>
      </c>
      <c r="AR1022" s="93">
        <f t="shared" si="111"/>
        <v>103</v>
      </c>
      <c r="AS1022" s="93" t="str">
        <f t="shared" si="112"/>
        <v>金币</v>
      </c>
      <c r="AT1022" s="115">
        <f t="shared" si="113"/>
        <v>489</v>
      </c>
      <c r="AU1022" s="94">
        <f>IF(AR1022&gt;0,SUMIFS(AT$13:AT1022,AQ$13:AQ1022,"="&amp;AQ1022),"[x]")</f>
        <v>24007</v>
      </c>
    </row>
    <row r="1023" spans="40:47" ht="16.5" x14ac:dyDescent="0.2">
      <c r="AN1023" s="93">
        <v>1011</v>
      </c>
      <c r="AO1023" s="93">
        <f t="shared" si="108"/>
        <v>2</v>
      </c>
      <c r="AP1023" s="93">
        <f t="shared" si="109"/>
        <v>3</v>
      </c>
      <c r="AQ1023" s="88">
        <f t="shared" si="110"/>
        <v>7</v>
      </c>
      <c r="AR1023" s="93">
        <f t="shared" si="111"/>
        <v>104</v>
      </c>
      <c r="AS1023" s="93" t="str">
        <f t="shared" si="112"/>
        <v>金币</v>
      </c>
      <c r="AT1023" s="115">
        <f t="shared" si="113"/>
        <v>521</v>
      </c>
      <c r="AU1023" s="94">
        <f>IF(AR1023&gt;0,SUMIFS(AT$13:AT1023,AQ$13:AQ1023,"="&amp;AQ1023),"[x]")</f>
        <v>24528</v>
      </c>
    </row>
    <row r="1024" spans="40:47" ht="16.5" x14ac:dyDescent="0.2">
      <c r="AN1024" s="93">
        <v>1012</v>
      </c>
      <c r="AO1024" s="93">
        <f t="shared" si="108"/>
        <v>2</v>
      </c>
      <c r="AP1024" s="93">
        <f t="shared" si="109"/>
        <v>3</v>
      </c>
      <c r="AQ1024" s="88">
        <f t="shared" si="110"/>
        <v>7</v>
      </c>
      <c r="AR1024" s="93">
        <f t="shared" si="111"/>
        <v>105</v>
      </c>
      <c r="AS1024" s="93" t="str">
        <f t="shared" si="112"/>
        <v>金币</v>
      </c>
      <c r="AT1024" s="115">
        <f t="shared" si="113"/>
        <v>554</v>
      </c>
      <c r="AU1024" s="94">
        <f>IF(AR1024&gt;0,SUMIFS(AT$13:AT1024,AQ$13:AQ1024,"="&amp;AQ1024),"[x]")</f>
        <v>25082</v>
      </c>
    </row>
    <row r="1025" spans="40:47" ht="16.5" x14ac:dyDescent="0.2">
      <c r="AN1025" s="93">
        <v>1013</v>
      </c>
      <c r="AO1025" s="93">
        <f t="shared" si="108"/>
        <v>2</v>
      </c>
      <c r="AP1025" s="93">
        <f t="shared" si="109"/>
        <v>3</v>
      </c>
      <c r="AQ1025" s="88">
        <f t="shared" si="110"/>
        <v>7</v>
      </c>
      <c r="AR1025" s="93">
        <f t="shared" si="111"/>
        <v>106</v>
      </c>
      <c r="AS1025" s="93" t="str">
        <f t="shared" si="112"/>
        <v>金币</v>
      </c>
      <c r="AT1025" s="115">
        <f t="shared" si="113"/>
        <v>586</v>
      </c>
      <c r="AU1025" s="94">
        <f>IF(AR1025&gt;0,SUMIFS(AT$13:AT1025,AQ$13:AQ1025,"="&amp;AQ1025),"[x]")</f>
        <v>25668</v>
      </c>
    </row>
    <row r="1026" spans="40:47" ht="16.5" x14ac:dyDescent="0.2">
      <c r="AN1026" s="93">
        <v>1014</v>
      </c>
      <c r="AO1026" s="93">
        <f t="shared" si="108"/>
        <v>2</v>
      </c>
      <c r="AP1026" s="93">
        <f t="shared" si="109"/>
        <v>3</v>
      </c>
      <c r="AQ1026" s="88">
        <f t="shared" si="110"/>
        <v>7</v>
      </c>
      <c r="AR1026" s="93">
        <f t="shared" si="111"/>
        <v>107</v>
      </c>
      <c r="AS1026" s="93" t="str">
        <f t="shared" si="112"/>
        <v>金币</v>
      </c>
      <c r="AT1026" s="115">
        <f t="shared" si="113"/>
        <v>619</v>
      </c>
      <c r="AU1026" s="94">
        <f>IF(AR1026&gt;0,SUMIFS(AT$13:AT1026,AQ$13:AQ1026,"="&amp;AQ1026),"[x]")</f>
        <v>26287</v>
      </c>
    </row>
    <row r="1027" spans="40:47" ht="16.5" x14ac:dyDescent="0.2">
      <c r="AN1027" s="93">
        <v>1015</v>
      </c>
      <c r="AO1027" s="93">
        <f t="shared" si="108"/>
        <v>2</v>
      </c>
      <c r="AP1027" s="93">
        <f t="shared" si="109"/>
        <v>3</v>
      </c>
      <c r="AQ1027" s="88">
        <f t="shared" si="110"/>
        <v>7</v>
      </c>
      <c r="AR1027" s="93">
        <f t="shared" si="111"/>
        <v>108</v>
      </c>
      <c r="AS1027" s="93" t="str">
        <f t="shared" si="112"/>
        <v>金币</v>
      </c>
      <c r="AT1027" s="115">
        <f t="shared" si="113"/>
        <v>652</v>
      </c>
      <c r="AU1027" s="94">
        <f>IF(AR1027&gt;0,SUMIFS(AT$13:AT1027,AQ$13:AQ1027,"="&amp;AQ1027),"[x]")</f>
        <v>26939</v>
      </c>
    </row>
    <row r="1028" spans="40:47" ht="16.5" x14ac:dyDescent="0.2">
      <c r="AN1028" s="93">
        <v>1016</v>
      </c>
      <c r="AO1028" s="93">
        <f t="shared" si="108"/>
        <v>2</v>
      </c>
      <c r="AP1028" s="93">
        <f t="shared" si="109"/>
        <v>3</v>
      </c>
      <c r="AQ1028" s="88">
        <f t="shared" si="110"/>
        <v>7</v>
      </c>
      <c r="AR1028" s="93">
        <f t="shared" si="111"/>
        <v>109</v>
      </c>
      <c r="AS1028" s="93" t="str">
        <f t="shared" si="112"/>
        <v>金币</v>
      </c>
      <c r="AT1028" s="115">
        <f t="shared" si="113"/>
        <v>684</v>
      </c>
      <c r="AU1028" s="94">
        <f>IF(AR1028&gt;0,SUMIFS(AT$13:AT1028,AQ$13:AQ1028,"="&amp;AQ1028),"[x]")</f>
        <v>27623</v>
      </c>
    </row>
    <row r="1029" spans="40:47" ht="16.5" x14ac:dyDescent="0.2">
      <c r="AN1029" s="93">
        <v>1017</v>
      </c>
      <c r="AO1029" s="93">
        <f t="shared" si="108"/>
        <v>2</v>
      </c>
      <c r="AP1029" s="93">
        <f t="shared" si="109"/>
        <v>3</v>
      </c>
      <c r="AQ1029" s="88">
        <f t="shared" si="110"/>
        <v>7</v>
      </c>
      <c r="AR1029" s="93">
        <f t="shared" si="111"/>
        <v>110</v>
      </c>
      <c r="AS1029" s="93" t="str">
        <f t="shared" si="112"/>
        <v>金币</v>
      </c>
      <c r="AT1029" s="115">
        <f t="shared" si="113"/>
        <v>717</v>
      </c>
      <c r="AU1029" s="94">
        <f>IF(AR1029&gt;0,SUMIFS(AT$13:AT1029,AQ$13:AQ1029,"="&amp;AQ1029),"[x]")</f>
        <v>28340</v>
      </c>
    </row>
    <row r="1030" spans="40:47" ht="16.5" x14ac:dyDescent="0.2">
      <c r="AN1030" s="93">
        <v>1018</v>
      </c>
      <c r="AO1030" s="93">
        <f t="shared" si="108"/>
        <v>2</v>
      </c>
      <c r="AP1030" s="93">
        <f t="shared" si="109"/>
        <v>3</v>
      </c>
      <c r="AQ1030" s="88">
        <f t="shared" si="110"/>
        <v>7</v>
      </c>
      <c r="AR1030" s="93">
        <f t="shared" si="111"/>
        <v>111</v>
      </c>
      <c r="AS1030" s="93" t="str">
        <f t="shared" si="112"/>
        <v>金币</v>
      </c>
      <c r="AT1030" s="115">
        <f t="shared" si="113"/>
        <v>749</v>
      </c>
      <c r="AU1030" s="94">
        <f>IF(AR1030&gt;0,SUMIFS(AT$13:AT1030,AQ$13:AQ1030,"="&amp;AQ1030),"[x]")</f>
        <v>29089</v>
      </c>
    </row>
    <row r="1031" spans="40:47" ht="16.5" x14ac:dyDescent="0.2">
      <c r="AN1031" s="93">
        <v>1019</v>
      </c>
      <c r="AO1031" s="93">
        <f t="shared" si="108"/>
        <v>2</v>
      </c>
      <c r="AP1031" s="93">
        <f t="shared" si="109"/>
        <v>3</v>
      </c>
      <c r="AQ1031" s="88">
        <f t="shared" si="110"/>
        <v>7</v>
      </c>
      <c r="AR1031" s="93">
        <f t="shared" si="111"/>
        <v>112</v>
      </c>
      <c r="AS1031" s="93" t="str">
        <f t="shared" si="112"/>
        <v>金币</v>
      </c>
      <c r="AT1031" s="115">
        <f t="shared" si="113"/>
        <v>782</v>
      </c>
      <c r="AU1031" s="94">
        <f>IF(AR1031&gt;0,SUMIFS(AT$13:AT1031,AQ$13:AQ1031,"="&amp;AQ1031),"[x]")</f>
        <v>29871</v>
      </c>
    </row>
    <row r="1032" spans="40:47" ht="16.5" x14ac:dyDescent="0.2">
      <c r="AN1032" s="93">
        <v>1020</v>
      </c>
      <c r="AO1032" s="93">
        <f t="shared" si="108"/>
        <v>2</v>
      </c>
      <c r="AP1032" s="93">
        <f t="shared" si="109"/>
        <v>3</v>
      </c>
      <c r="AQ1032" s="88">
        <f t="shared" si="110"/>
        <v>7</v>
      </c>
      <c r="AR1032" s="93">
        <f t="shared" si="111"/>
        <v>113</v>
      </c>
      <c r="AS1032" s="93" t="str">
        <f t="shared" si="112"/>
        <v>金币</v>
      </c>
      <c r="AT1032" s="115">
        <f t="shared" si="113"/>
        <v>815</v>
      </c>
      <c r="AU1032" s="94">
        <f>IF(AR1032&gt;0,SUMIFS(AT$13:AT1032,AQ$13:AQ1032,"="&amp;AQ1032),"[x]")</f>
        <v>30686</v>
      </c>
    </row>
    <row r="1033" spans="40:47" ht="16.5" x14ac:dyDescent="0.2">
      <c r="AN1033" s="93">
        <v>1021</v>
      </c>
      <c r="AO1033" s="93">
        <f t="shared" si="108"/>
        <v>2</v>
      </c>
      <c r="AP1033" s="93">
        <f t="shared" si="109"/>
        <v>3</v>
      </c>
      <c r="AQ1033" s="88">
        <f t="shared" si="110"/>
        <v>7</v>
      </c>
      <c r="AR1033" s="93">
        <f t="shared" si="111"/>
        <v>114</v>
      </c>
      <c r="AS1033" s="93" t="str">
        <f t="shared" si="112"/>
        <v>金币</v>
      </c>
      <c r="AT1033" s="115">
        <f t="shared" si="113"/>
        <v>847</v>
      </c>
      <c r="AU1033" s="94">
        <f>IF(AR1033&gt;0,SUMIFS(AT$13:AT1033,AQ$13:AQ1033,"="&amp;AQ1033),"[x]")</f>
        <v>31533</v>
      </c>
    </row>
    <row r="1034" spans="40:47" ht="16.5" x14ac:dyDescent="0.2">
      <c r="AN1034" s="93">
        <v>1022</v>
      </c>
      <c r="AO1034" s="93">
        <f t="shared" si="108"/>
        <v>2</v>
      </c>
      <c r="AP1034" s="93">
        <f t="shared" si="109"/>
        <v>3</v>
      </c>
      <c r="AQ1034" s="88">
        <f t="shared" si="110"/>
        <v>7</v>
      </c>
      <c r="AR1034" s="93">
        <f t="shared" si="111"/>
        <v>115</v>
      </c>
      <c r="AS1034" s="93" t="str">
        <f t="shared" si="112"/>
        <v>金币</v>
      </c>
      <c r="AT1034" s="115">
        <f t="shared" si="113"/>
        <v>880</v>
      </c>
      <c r="AU1034" s="94">
        <f>IF(AR1034&gt;0,SUMIFS(AT$13:AT1034,AQ$13:AQ1034,"="&amp;AQ1034),"[x]")</f>
        <v>32413</v>
      </c>
    </row>
    <row r="1035" spans="40:47" ht="16.5" x14ac:dyDescent="0.2">
      <c r="AN1035" s="93">
        <v>1023</v>
      </c>
      <c r="AO1035" s="93">
        <f t="shared" si="108"/>
        <v>2</v>
      </c>
      <c r="AP1035" s="93">
        <f t="shared" si="109"/>
        <v>3</v>
      </c>
      <c r="AQ1035" s="88">
        <f t="shared" si="110"/>
        <v>7</v>
      </c>
      <c r="AR1035" s="93">
        <f t="shared" si="111"/>
        <v>116</v>
      </c>
      <c r="AS1035" s="93" t="str">
        <f t="shared" si="112"/>
        <v>金币</v>
      </c>
      <c r="AT1035" s="115">
        <f t="shared" si="113"/>
        <v>913</v>
      </c>
      <c r="AU1035" s="94">
        <f>IF(AR1035&gt;0,SUMIFS(AT$13:AT1035,AQ$13:AQ1035,"="&amp;AQ1035),"[x]")</f>
        <v>33326</v>
      </c>
    </row>
    <row r="1036" spans="40:47" ht="16.5" x14ac:dyDescent="0.2">
      <c r="AN1036" s="93">
        <v>1024</v>
      </c>
      <c r="AO1036" s="93">
        <f t="shared" si="108"/>
        <v>2</v>
      </c>
      <c r="AP1036" s="93">
        <f t="shared" si="109"/>
        <v>3</v>
      </c>
      <c r="AQ1036" s="88">
        <f t="shared" si="110"/>
        <v>7</v>
      </c>
      <c r="AR1036" s="93">
        <f t="shared" si="111"/>
        <v>117</v>
      </c>
      <c r="AS1036" s="93" t="str">
        <f t="shared" si="112"/>
        <v>金币</v>
      </c>
      <c r="AT1036" s="115">
        <f t="shared" si="113"/>
        <v>945</v>
      </c>
      <c r="AU1036" s="94">
        <f>IF(AR1036&gt;0,SUMIFS(AT$13:AT1036,AQ$13:AQ1036,"="&amp;AQ1036),"[x]")</f>
        <v>34271</v>
      </c>
    </row>
    <row r="1037" spans="40:47" ht="16.5" x14ac:dyDescent="0.2">
      <c r="AN1037" s="93">
        <v>1025</v>
      </c>
      <c r="AO1037" s="93">
        <f t="shared" si="108"/>
        <v>2</v>
      </c>
      <c r="AP1037" s="93">
        <f t="shared" si="109"/>
        <v>3</v>
      </c>
      <c r="AQ1037" s="88">
        <f t="shared" si="110"/>
        <v>7</v>
      </c>
      <c r="AR1037" s="93">
        <f t="shared" si="111"/>
        <v>118</v>
      </c>
      <c r="AS1037" s="93" t="str">
        <f t="shared" si="112"/>
        <v>金币</v>
      </c>
      <c r="AT1037" s="115">
        <f t="shared" si="113"/>
        <v>978</v>
      </c>
      <c r="AU1037" s="94">
        <f>IF(AR1037&gt;0,SUMIFS(AT$13:AT1037,AQ$13:AQ1037,"="&amp;AQ1037),"[x]")</f>
        <v>35249</v>
      </c>
    </row>
    <row r="1038" spans="40:47" ht="16.5" x14ac:dyDescent="0.2">
      <c r="AN1038" s="93">
        <v>1026</v>
      </c>
      <c r="AO1038" s="93">
        <f t="shared" ref="AO1038:AO1101" si="114">INT((AN1038-1)/604)+1</f>
        <v>2</v>
      </c>
      <c r="AP1038" s="93">
        <f t="shared" ref="AP1038:AP1101" si="115">INT(MOD(INT((AN1038-1)/151),4))+1</f>
        <v>3</v>
      </c>
      <c r="AQ1038" s="88">
        <f t="shared" ref="AQ1038:AQ1101" si="116">(AO1038-1)*4+AP1038</f>
        <v>7</v>
      </c>
      <c r="AR1038" s="93">
        <f t="shared" ref="AR1038:AR1101" si="117">MOD(AN1038-1,151)</f>
        <v>119</v>
      </c>
      <c r="AS1038" s="93" t="str">
        <f t="shared" ref="AS1038:AS1101" si="118">IF(AR1038&gt;0,"金币","[x]")</f>
        <v>金币</v>
      </c>
      <c r="AT1038" s="115">
        <f t="shared" si="113"/>
        <v>1010</v>
      </c>
      <c r="AU1038" s="94">
        <f>IF(AR1038&gt;0,SUMIFS(AT$13:AT1038,AQ$13:AQ1038,"="&amp;AQ1038),"[x]")</f>
        <v>36259</v>
      </c>
    </row>
    <row r="1039" spans="40:47" ht="16.5" x14ac:dyDescent="0.2">
      <c r="AN1039" s="93">
        <v>1027</v>
      </c>
      <c r="AO1039" s="93">
        <f t="shared" si="114"/>
        <v>2</v>
      </c>
      <c r="AP1039" s="93">
        <f t="shared" si="115"/>
        <v>3</v>
      </c>
      <c r="AQ1039" s="88">
        <f t="shared" si="116"/>
        <v>7</v>
      </c>
      <c r="AR1039" s="93">
        <f t="shared" si="117"/>
        <v>120</v>
      </c>
      <c r="AS1039" s="93" t="str">
        <f t="shared" si="118"/>
        <v>金币</v>
      </c>
      <c r="AT1039" s="115">
        <f t="shared" ref="AT1039:AT1102" si="119">IF(AR1039&gt;0,INT(INDEX($AL$13:$AL$162,AR1039)/48*INDEX($AL$4:$AL$9,AO1039)*INDEX($AO$4:$AO$7,AP1039)),"[x]")</f>
        <v>1043</v>
      </c>
      <c r="AU1039" s="94">
        <f>IF(AR1039&gt;0,SUMIFS(AT$13:AT1039,AQ$13:AQ1039,"="&amp;AQ1039),"[x]")</f>
        <v>37302</v>
      </c>
    </row>
    <row r="1040" spans="40:47" ht="16.5" x14ac:dyDescent="0.2">
      <c r="AN1040" s="93">
        <v>1028</v>
      </c>
      <c r="AO1040" s="93">
        <f t="shared" si="114"/>
        <v>2</v>
      </c>
      <c r="AP1040" s="93">
        <f t="shared" si="115"/>
        <v>3</v>
      </c>
      <c r="AQ1040" s="88">
        <f t="shared" si="116"/>
        <v>7</v>
      </c>
      <c r="AR1040" s="93">
        <f t="shared" si="117"/>
        <v>121</v>
      </c>
      <c r="AS1040" s="93" t="str">
        <f t="shared" si="118"/>
        <v>金币</v>
      </c>
      <c r="AT1040" s="115">
        <f t="shared" si="119"/>
        <v>440</v>
      </c>
      <c r="AU1040" s="94">
        <f>IF(AR1040&gt;0,SUMIFS(AT$13:AT1040,AQ$13:AQ1040,"="&amp;AQ1040),"[x]")</f>
        <v>37742</v>
      </c>
    </row>
    <row r="1041" spans="40:47" ht="16.5" x14ac:dyDescent="0.2">
      <c r="AN1041" s="93">
        <v>1029</v>
      </c>
      <c r="AO1041" s="93">
        <f t="shared" si="114"/>
        <v>2</v>
      </c>
      <c r="AP1041" s="93">
        <f t="shared" si="115"/>
        <v>3</v>
      </c>
      <c r="AQ1041" s="88">
        <f t="shared" si="116"/>
        <v>7</v>
      </c>
      <c r="AR1041" s="93">
        <f t="shared" si="117"/>
        <v>122</v>
      </c>
      <c r="AS1041" s="93" t="str">
        <f t="shared" si="118"/>
        <v>金币</v>
      </c>
      <c r="AT1041" s="115">
        <f t="shared" si="119"/>
        <v>463</v>
      </c>
      <c r="AU1041" s="94">
        <f>IF(AR1041&gt;0,SUMIFS(AT$13:AT1041,AQ$13:AQ1041,"="&amp;AQ1041),"[x]")</f>
        <v>38205</v>
      </c>
    </row>
    <row r="1042" spans="40:47" ht="16.5" x14ac:dyDescent="0.2">
      <c r="AN1042" s="93">
        <v>1030</v>
      </c>
      <c r="AO1042" s="93">
        <f t="shared" si="114"/>
        <v>2</v>
      </c>
      <c r="AP1042" s="93">
        <f t="shared" si="115"/>
        <v>3</v>
      </c>
      <c r="AQ1042" s="88">
        <f t="shared" si="116"/>
        <v>7</v>
      </c>
      <c r="AR1042" s="93">
        <f t="shared" si="117"/>
        <v>123</v>
      </c>
      <c r="AS1042" s="93" t="str">
        <f t="shared" si="118"/>
        <v>金币</v>
      </c>
      <c r="AT1042" s="115">
        <f t="shared" si="119"/>
        <v>487</v>
      </c>
      <c r="AU1042" s="94">
        <f>IF(AR1042&gt;0,SUMIFS(AT$13:AT1042,AQ$13:AQ1042,"="&amp;AQ1042),"[x]")</f>
        <v>38692</v>
      </c>
    </row>
    <row r="1043" spans="40:47" ht="16.5" x14ac:dyDescent="0.2">
      <c r="AN1043" s="93">
        <v>1031</v>
      </c>
      <c r="AO1043" s="93">
        <f t="shared" si="114"/>
        <v>2</v>
      </c>
      <c r="AP1043" s="93">
        <f t="shared" si="115"/>
        <v>3</v>
      </c>
      <c r="AQ1043" s="88">
        <f t="shared" si="116"/>
        <v>7</v>
      </c>
      <c r="AR1043" s="93">
        <f t="shared" si="117"/>
        <v>124</v>
      </c>
      <c r="AS1043" s="93" t="str">
        <f t="shared" si="118"/>
        <v>金币</v>
      </c>
      <c r="AT1043" s="115">
        <f t="shared" si="119"/>
        <v>510</v>
      </c>
      <c r="AU1043" s="94">
        <f>IF(AR1043&gt;0,SUMIFS(AT$13:AT1043,AQ$13:AQ1043,"="&amp;AQ1043),"[x]")</f>
        <v>39202</v>
      </c>
    </row>
    <row r="1044" spans="40:47" ht="16.5" x14ac:dyDescent="0.2">
      <c r="AN1044" s="93">
        <v>1032</v>
      </c>
      <c r="AO1044" s="93">
        <f t="shared" si="114"/>
        <v>2</v>
      </c>
      <c r="AP1044" s="93">
        <f t="shared" si="115"/>
        <v>3</v>
      </c>
      <c r="AQ1044" s="88">
        <f t="shared" si="116"/>
        <v>7</v>
      </c>
      <c r="AR1044" s="93">
        <f t="shared" si="117"/>
        <v>125</v>
      </c>
      <c r="AS1044" s="93" t="str">
        <f t="shared" si="118"/>
        <v>金币</v>
      </c>
      <c r="AT1044" s="115">
        <f t="shared" si="119"/>
        <v>533</v>
      </c>
      <c r="AU1044" s="94">
        <f>IF(AR1044&gt;0,SUMIFS(AT$13:AT1044,AQ$13:AQ1044,"="&amp;AQ1044),"[x]")</f>
        <v>39735</v>
      </c>
    </row>
    <row r="1045" spans="40:47" ht="16.5" x14ac:dyDescent="0.2">
      <c r="AN1045" s="93">
        <v>1033</v>
      </c>
      <c r="AO1045" s="93">
        <f t="shared" si="114"/>
        <v>2</v>
      </c>
      <c r="AP1045" s="93">
        <f t="shared" si="115"/>
        <v>3</v>
      </c>
      <c r="AQ1045" s="88">
        <f t="shared" si="116"/>
        <v>7</v>
      </c>
      <c r="AR1045" s="93">
        <f t="shared" si="117"/>
        <v>126</v>
      </c>
      <c r="AS1045" s="93" t="str">
        <f t="shared" si="118"/>
        <v>金币</v>
      </c>
      <c r="AT1045" s="115">
        <f t="shared" si="119"/>
        <v>556</v>
      </c>
      <c r="AU1045" s="94">
        <f>IF(AR1045&gt;0,SUMIFS(AT$13:AT1045,AQ$13:AQ1045,"="&amp;AQ1045),"[x]")</f>
        <v>40291</v>
      </c>
    </row>
    <row r="1046" spans="40:47" ht="16.5" x14ac:dyDescent="0.2">
      <c r="AN1046" s="93">
        <v>1034</v>
      </c>
      <c r="AO1046" s="93">
        <f t="shared" si="114"/>
        <v>2</v>
      </c>
      <c r="AP1046" s="93">
        <f t="shared" si="115"/>
        <v>3</v>
      </c>
      <c r="AQ1046" s="88">
        <f t="shared" si="116"/>
        <v>7</v>
      </c>
      <c r="AR1046" s="93">
        <f t="shared" si="117"/>
        <v>127</v>
      </c>
      <c r="AS1046" s="93" t="str">
        <f t="shared" si="118"/>
        <v>金币</v>
      </c>
      <c r="AT1046" s="115">
        <f t="shared" si="119"/>
        <v>579</v>
      </c>
      <c r="AU1046" s="94">
        <f>IF(AR1046&gt;0,SUMIFS(AT$13:AT1046,AQ$13:AQ1046,"="&amp;AQ1046),"[x]")</f>
        <v>40870</v>
      </c>
    </row>
    <row r="1047" spans="40:47" ht="16.5" x14ac:dyDescent="0.2">
      <c r="AN1047" s="93">
        <v>1035</v>
      </c>
      <c r="AO1047" s="93">
        <f t="shared" si="114"/>
        <v>2</v>
      </c>
      <c r="AP1047" s="93">
        <f t="shared" si="115"/>
        <v>3</v>
      </c>
      <c r="AQ1047" s="88">
        <f t="shared" si="116"/>
        <v>7</v>
      </c>
      <c r="AR1047" s="93">
        <f t="shared" si="117"/>
        <v>128</v>
      </c>
      <c r="AS1047" s="93" t="str">
        <f t="shared" si="118"/>
        <v>金币</v>
      </c>
      <c r="AT1047" s="115">
        <f t="shared" si="119"/>
        <v>603</v>
      </c>
      <c r="AU1047" s="94">
        <f>IF(AR1047&gt;0,SUMIFS(AT$13:AT1047,AQ$13:AQ1047,"="&amp;AQ1047),"[x]")</f>
        <v>41473</v>
      </c>
    </row>
    <row r="1048" spans="40:47" ht="16.5" x14ac:dyDescent="0.2">
      <c r="AN1048" s="93">
        <v>1036</v>
      </c>
      <c r="AO1048" s="93">
        <f t="shared" si="114"/>
        <v>2</v>
      </c>
      <c r="AP1048" s="93">
        <f t="shared" si="115"/>
        <v>3</v>
      </c>
      <c r="AQ1048" s="88">
        <f t="shared" si="116"/>
        <v>7</v>
      </c>
      <c r="AR1048" s="93">
        <f t="shared" si="117"/>
        <v>129</v>
      </c>
      <c r="AS1048" s="93" t="str">
        <f t="shared" si="118"/>
        <v>金币</v>
      </c>
      <c r="AT1048" s="115">
        <f t="shared" si="119"/>
        <v>626</v>
      </c>
      <c r="AU1048" s="94">
        <f>IF(AR1048&gt;0,SUMIFS(AT$13:AT1048,AQ$13:AQ1048,"="&amp;AQ1048),"[x]")</f>
        <v>42099</v>
      </c>
    </row>
    <row r="1049" spans="40:47" ht="16.5" x14ac:dyDescent="0.2">
      <c r="AN1049" s="93">
        <v>1037</v>
      </c>
      <c r="AO1049" s="93">
        <f t="shared" si="114"/>
        <v>2</v>
      </c>
      <c r="AP1049" s="93">
        <f t="shared" si="115"/>
        <v>3</v>
      </c>
      <c r="AQ1049" s="88">
        <f t="shared" si="116"/>
        <v>7</v>
      </c>
      <c r="AR1049" s="93">
        <f t="shared" si="117"/>
        <v>130</v>
      </c>
      <c r="AS1049" s="93" t="str">
        <f t="shared" si="118"/>
        <v>金币</v>
      </c>
      <c r="AT1049" s="115">
        <f t="shared" si="119"/>
        <v>649</v>
      </c>
      <c r="AU1049" s="94">
        <f>IF(AR1049&gt;0,SUMIFS(AT$13:AT1049,AQ$13:AQ1049,"="&amp;AQ1049),"[x]")</f>
        <v>42748</v>
      </c>
    </row>
    <row r="1050" spans="40:47" ht="16.5" x14ac:dyDescent="0.2">
      <c r="AN1050" s="93">
        <v>1038</v>
      </c>
      <c r="AO1050" s="93">
        <f t="shared" si="114"/>
        <v>2</v>
      </c>
      <c r="AP1050" s="93">
        <f t="shared" si="115"/>
        <v>3</v>
      </c>
      <c r="AQ1050" s="88">
        <f t="shared" si="116"/>
        <v>7</v>
      </c>
      <c r="AR1050" s="93">
        <f t="shared" si="117"/>
        <v>131</v>
      </c>
      <c r="AS1050" s="93" t="str">
        <f t="shared" si="118"/>
        <v>金币</v>
      </c>
      <c r="AT1050" s="115">
        <f t="shared" si="119"/>
        <v>672</v>
      </c>
      <c r="AU1050" s="94">
        <f>IF(AR1050&gt;0,SUMIFS(AT$13:AT1050,AQ$13:AQ1050,"="&amp;AQ1050),"[x]")</f>
        <v>43420</v>
      </c>
    </row>
    <row r="1051" spans="40:47" ht="16.5" x14ac:dyDescent="0.2">
      <c r="AN1051" s="93">
        <v>1039</v>
      </c>
      <c r="AO1051" s="93">
        <f t="shared" si="114"/>
        <v>2</v>
      </c>
      <c r="AP1051" s="93">
        <f t="shared" si="115"/>
        <v>3</v>
      </c>
      <c r="AQ1051" s="88">
        <f t="shared" si="116"/>
        <v>7</v>
      </c>
      <c r="AR1051" s="93">
        <f t="shared" si="117"/>
        <v>132</v>
      </c>
      <c r="AS1051" s="93" t="str">
        <f t="shared" si="118"/>
        <v>金币</v>
      </c>
      <c r="AT1051" s="115">
        <f t="shared" si="119"/>
        <v>695</v>
      </c>
      <c r="AU1051" s="94">
        <f>IF(AR1051&gt;0,SUMIFS(AT$13:AT1051,AQ$13:AQ1051,"="&amp;AQ1051),"[x]")</f>
        <v>44115</v>
      </c>
    </row>
    <row r="1052" spans="40:47" ht="16.5" x14ac:dyDescent="0.2">
      <c r="AN1052" s="93">
        <v>1040</v>
      </c>
      <c r="AO1052" s="93">
        <f t="shared" si="114"/>
        <v>2</v>
      </c>
      <c r="AP1052" s="93">
        <f t="shared" si="115"/>
        <v>3</v>
      </c>
      <c r="AQ1052" s="88">
        <f t="shared" si="116"/>
        <v>7</v>
      </c>
      <c r="AR1052" s="93">
        <f t="shared" si="117"/>
        <v>133</v>
      </c>
      <c r="AS1052" s="93" t="str">
        <f t="shared" si="118"/>
        <v>金币</v>
      </c>
      <c r="AT1052" s="115">
        <f t="shared" si="119"/>
        <v>719</v>
      </c>
      <c r="AU1052" s="94">
        <f>IF(AR1052&gt;0,SUMIFS(AT$13:AT1052,AQ$13:AQ1052,"="&amp;AQ1052),"[x]")</f>
        <v>44834</v>
      </c>
    </row>
    <row r="1053" spans="40:47" ht="16.5" x14ac:dyDescent="0.2">
      <c r="AN1053" s="93">
        <v>1041</v>
      </c>
      <c r="AO1053" s="93">
        <f t="shared" si="114"/>
        <v>2</v>
      </c>
      <c r="AP1053" s="93">
        <f t="shared" si="115"/>
        <v>3</v>
      </c>
      <c r="AQ1053" s="88">
        <f t="shared" si="116"/>
        <v>7</v>
      </c>
      <c r="AR1053" s="93">
        <f t="shared" si="117"/>
        <v>134</v>
      </c>
      <c r="AS1053" s="93" t="str">
        <f t="shared" si="118"/>
        <v>金币</v>
      </c>
      <c r="AT1053" s="115">
        <f t="shared" si="119"/>
        <v>742</v>
      </c>
      <c r="AU1053" s="94">
        <f>IF(AR1053&gt;0,SUMIFS(AT$13:AT1053,AQ$13:AQ1053,"="&amp;AQ1053),"[x]")</f>
        <v>45576</v>
      </c>
    </row>
    <row r="1054" spans="40:47" ht="16.5" x14ac:dyDescent="0.2">
      <c r="AN1054" s="93">
        <v>1042</v>
      </c>
      <c r="AO1054" s="93">
        <f t="shared" si="114"/>
        <v>2</v>
      </c>
      <c r="AP1054" s="93">
        <f t="shared" si="115"/>
        <v>3</v>
      </c>
      <c r="AQ1054" s="88">
        <f t="shared" si="116"/>
        <v>7</v>
      </c>
      <c r="AR1054" s="93">
        <f t="shared" si="117"/>
        <v>135</v>
      </c>
      <c r="AS1054" s="93" t="str">
        <f t="shared" si="118"/>
        <v>金币</v>
      </c>
      <c r="AT1054" s="115">
        <f t="shared" si="119"/>
        <v>765</v>
      </c>
      <c r="AU1054" s="94">
        <f>IF(AR1054&gt;0,SUMIFS(AT$13:AT1054,AQ$13:AQ1054,"="&amp;AQ1054),"[x]")</f>
        <v>46341</v>
      </c>
    </row>
    <row r="1055" spans="40:47" ht="16.5" x14ac:dyDescent="0.2">
      <c r="AN1055" s="93">
        <v>1043</v>
      </c>
      <c r="AO1055" s="93">
        <f t="shared" si="114"/>
        <v>2</v>
      </c>
      <c r="AP1055" s="93">
        <f t="shared" si="115"/>
        <v>3</v>
      </c>
      <c r="AQ1055" s="88">
        <f t="shared" si="116"/>
        <v>7</v>
      </c>
      <c r="AR1055" s="93">
        <f t="shared" si="117"/>
        <v>136</v>
      </c>
      <c r="AS1055" s="93" t="str">
        <f t="shared" si="118"/>
        <v>金币</v>
      </c>
      <c r="AT1055" s="115">
        <f t="shared" si="119"/>
        <v>788</v>
      </c>
      <c r="AU1055" s="94">
        <f>IF(AR1055&gt;0,SUMIFS(AT$13:AT1055,AQ$13:AQ1055,"="&amp;AQ1055),"[x]")</f>
        <v>47129</v>
      </c>
    </row>
    <row r="1056" spans="40:47" ht="16.5" x14ac:dyDescent="0.2">
      <c r="AN1056" s="93">
        <v>1044</v>
      </c>
      <c r="AO1056" s="93">
        <f t="shared" si="114"/>
        <v>2</v>
      </c>
      <c r="AP1056" s="93">
        <f t="shared" si="115"/>
        <v>3</v>
      </c>
      <c r="AQ1056" s="88">
        <f t="shared" si="116"/>
        <v>7</v>
      </c>
      <c r="AR1056" s="93">
        <f t="shared" si="117"/>
        <v>137</v>
      </c>
      <c r="AS1056" s="93" t="str">
        <f t="shared" si="118"/>
        <v>金币</v>
      </c>
      <c r="AT1056" s="115">
        <f t="shared" si="119"/>
        <v>811</v>
      </c>
      <c r="AU1056" s="94">
        <f>IF(AR1056&gt;0,SUMIFS(AT$13:AT1056,AQ$13:AQ1056,"="&amp;AQ1056),"[x]")</f>
        <v>47940</v>
      </c>
    </row>
    <row r="1057" spans="40:47" ht="16.5" x14ac:dyDescent="0.2">
      <c r="AN1057" s="93">
        <v>1045</v>
      </c>
      <c r="AO1057" s="93">
        <f t="shared" si="114"/>
        <v>2</v>
      </c>
      <c r="AP1057" s="93">
        <f t="shared" si="115"/>
        <v>3</v>
      </c>
      <c r="AQ1057" s="88">
        <f t="shared" si="116"/>
        <v>7</v>
      </c>
      <c r="AR1057" s="93">
        <f t="shared" si="117"/>
        <v>138</v>
      </c>
      <c r="AS1057" s="93" t="str">
        <f t="shared" si="118"/>
        <v>金币</v>
      </c>
      <c r="AT1057" s="115">
        <f t="shared" si="119"/>
        <v>835</v>
      </c>
      <c r="AU1057" s="94">
        <f>IF(AR1057&gt;0,SUMIFS(AT$13:AT1057,AQ$13:AQ1057,"="&amp;AQ1057),"[x]")</f>
        <v>48775</v>
      </c>
    </row>
    <row r="1058" spans="40:47" ht="16.5" x14ac:dyDescent="0.2">
      <c r="AN1058" s="93">
        <v>1046</v>
      </c>
      <c r="AO1058" s="93">
        <f t="shared" si="114"/>
        <v>2</v>
      </c>
      <c r="AP1058" s="93">
        <f t="shared" si="115"/>
        <v>3</v>
      </c>
      <c r="AQ1058" s="88">
        <f t="shared" si="116"/>
        <v>7</v>
      </c>
      <c r="AR1058" s="93">
        <f t="shared" si="117"/>
        <v>139</v>
      </c>
      <c r="AS1058" s="93" t="str">
        <f t="shared" si="118"/>
        <v>金币</v>
      </c>
      <c r="AT1058" s="115">
        <f t="shared" si="119"/>
        <v>858</v>
      </c>
      <c r="AU1058" s="94">
        <f>IF(AR1058&gt;0,SUMIFS(AT$13:AT1058,AQ$13:AQ1058,"="&amp;AQ1058),"[x]")</f>
        <v>49633</v>
      </c>
    </row>
    <row r="1059" spans="40:47" ht="16.5" x14ac:dyDescent="0.2">
      <c r="AN1059" s="93">
        <v>1047</v>
      </c>
      <c r="AO1059" s="93">
        <f t="shared" si="114"/>
        <v>2</v>
      </c>
      <c r="AP1059" s="93">
        <f t="shared" si="115"/>
        <v>3</v>
      </c>
      <c r="AQ1059" s="88">
        <f t="shared" si="116"/>
        <v>7</v>
      </c>
      <c r="AR1059" s="93">
        <f t="shared" si="117"/>
        <v>140</v>
      </c>
      <c r="AS1059" s="93" t="str">
        <f t="shared" si="118"/>
        <v>金币</v>
      </c>
      <c r="AT1059" s="115">
        <f t="shared" si="119"/>
        <v>881</v>
      </c>
      <c r="AU1059" s="94">
        <f>IF(AR1059&gt;0,SUMIFS(AT$13:AT1059,AQ$13:AQ1059,"="&amp;AQ1059),"[x]")</f>
        <v>50514</v>
      </c>
    </row>
    <row r="1060" spans="40:47" ht="16.5" x14ac:dyDescent="0.2">
      <c r="AN1060" s="93">
        <v>1048</v>
      </c>
      <c r="AO1060" s="93">
        <f t="shared" si="114"/>
        <v>2</v>
      </c>
      <c r="AP1060" s="93">
        <f t="shared" si="115"/>
        <v>3</v>
      </c>
      <c r="AQ1060" s="88">
        <f t="shared" si="116"/>
        <v>7</v>
      </c>
      <c r="AR1060" s="93">
        <f t="shared" si="117"/>
        <v>141</v>
      </c>
      <c r="AS1060" s="93" t="str">
        <f t="shared" si="118"/>
        <v>金币</v>
      </c>
      <c r="AT1060" s="115">
        <f t="shared" si="119"/>
        <v>904</v>
      </c>
      <c r="AU1060" s="94">
        <f>IF(AR1060&gt;0,SUMIFS(AT$13:AT1060,AQ$13:AQ1060,"="&amp;AQ1060),"[x]")</f>
        <v>51418</v>
      </c>
    </row>
    <row r="1061" spans="40:47" ht="16.5" x14ac:dyDescent="0.2">
      <c r="AN1061" s="93">
        <v>1049</v>
      </c>
      <c r="AO1061" s="93">
        <f t="shared" si="114"/>
        <v>2</v>
      </c>
      <c r="AP1061" s="93">
        <f t="shared" si="115"/>
        <v>3</v>
      </c>
      <c r="AQ1061" s="88">
        <f t="shared" si="116"/>
        <v>7</v>
      </c>
      <c r="AR1061" s="93">
        <f t="shared" si="117"/>
        <v>142</v>
      </c>
      <c r="AS1061" s="93" t="str">
        <f t="shared" si="118"/>
        <v>金币</v>
      </c>
      <c r="AT1061" s="115">
        <f t="shared" si="119"/>
        <v>927</v>
      </c>
      <c r="AU1061" s="94">
        <f>IF(AR1061&gt;0,SUMIFS(AT$13:AT1061,AQ$13:AQ1061,"="&amp;AQ1061),"[x]")</f>
        <v>52345</v>
      </c>
    </row>
    <row r="1062" spans="40:47" ht="16.5" x14ac:dyDescent="0.2">
      <c r="AN1062" s="93">
        <v>1050</v>
      </c>
      <c r="AO1062" s="93">
        <f t="shared" si="114"/>
        <v>2</v>
      </c>
      <c r="AP1062" s="93">
        <f t="shared" si="115"/>
        <v>3</v>
      </c>
      <c r="AQ1062" s="88">
        <f t="shared" si="116"/>
        <v>7</v>
      </c>
      <c r="AR1062" s="93">
        <f t="shared" si="117"/>
        <v>143</v>
      </c>
      <c r="AS1062" s="93" t="str">
        <f t="shared" si="118"/>
        <v>金币</v>
      </c>
      <c r="AT1062" s="115">
        <f t="shared" si="119"/>
        <v>951</v>
      </c>
      <c r="AU1062" s="94">
        <f>IF(AR1062&gt;0,SUMIFS(AT$13:AT1062,AQ$13:AQ1062,"="&amp;AQ1062),"[x]")</f>
        <v>53296</v>
      </c>
    </row>
    <row r="1063" spans="40:47" ht="16.5" x14ac:dyDescent="0.2">
      <c r="AN1063" s="93">
        <v>1051</v>
      </c>
      <c r="AO1063" s="93">
        <f t="shared" si="114"/>
        <v>2</v>
      </c>
      <c r="AP1063" s="93">
        <f t="shared" si="115"/>
        <v>3</v>
      </c>
      <c r="AQ1063" s="88">
        <f t="shared" si="116"/>
        <v>7</v>
      </c>
      <c r="AR1063" s="93">
        <f t="shared" si="117"/>
        <v>144</v>
      </c>
      <c r="AS1063" s="93" t="str">
        <f t="shared" si="118"/>
        <v>金币</v>
      </c>
      <c r="AT1063" s="115">
        <f t="shared" si="119"/>
        <v>974</v>
      </c>
      <c r="AU1063" s="94">
        <f>IF(AR1063&gt;0,SUMIFS(AT$13:AT1063,AQ$13:AQ1063,"="&amp;AQ1063),"[x]")</f>
        <v>54270</v>
      </c>
    </row>
    <row r="1064" spans="40:47" ht="16.5" x14ac:dyDescent="0.2">
      <c r="AN1064" s="93">
        <v>1052</v>
      </c>
      <c r="AO1064" s="93">
        <f t="shared" si="114"/>
        <v>2</v>
      </c>
      <c r="AP1064" s="93">
        <f t="shared" si="115"/>
        <v>3</v>
      </c>
      <c r="AQ1064" s="88">
        <f t="shared" si="116"/>
        <v>7</v>
      </c>
      <c r="AR1064" s="93">
        <f t="shared" si="117"/>
        <v>145</v>
      </c>
      <c r="AS1064" s="93" t="str">
        <f t="shared" si="118"/>
        <v>金币</v>
      </c>
      <c r="AT1064" s="115">
        <f t="shared" si="119"/>
        <v>997</v>
      </c>
      <c r="AU1064" s="94">
        <f>IF(AR1064&gt;0,SUMIFS(AT$13:AT1064,AQ$13:AQ1064,"="&amp;AQ1064),"[x]")</f>
        <v>55267</v>
      </c>
    </row>
    <row r="1065" spans="40:47" ht="16.5" x14ac:dyDescent="0.2">
      <c r="AN1065" s="93">
        <v>1053</v>
      </c>
      <c r="AO1065" s="93">
        <f t="shared" si="114"/>
        <v>2</v>
      </c>
      <c r="AP1065" s="93">
        <f t="shared" si="115"/>
        <v>3</v>
      </c>
      <c r="AQ1065" s="88">
        <f t="shared" si="116"/>
        <v>7</v>
      </c>
      <c r="AR1065" s="93">
        <f t="shared" si="117"/>
        <v>146</v>
      </c>
      <c r="AS1065" s="93" t="str">
        <f t="shared" si="118"/>
        <v>金币</v>
      </c>
      <c r="AT1065" s="115">
        <f t="shared" si="119"/>
        <v>1020</v>
      </c>
      <c r="AU1065" s="94">
        <f>IF(AR1065&gt;0,SUMIFS(AT$13:AT1065,AQ$13:AQ1065,"="&amp;AQ1065),"[x]")</f>
        <v>56287</v>
      </c>
    </row>
    <row r="1066" spans="40:47" ht="16.5" x14ac:dyDescent="0.2">
      <c r="AN1066" s="93">
        <v>1054</v>
      </c>
      <c r="AO1066" s="93">
        <f t="shared" si="114"/>
        <v>2</v>
      </c>
      <c r="AP1066" s="93">
        <f t="shared" si="115"/>
        <v>3</v>
      </c>
      <c r="AQ1066" s="88">
        <f t="shared" si="116"/>
        <v>7</v>
      </c>
      <c r="AR1066" s="93">
        <f t="shared" si="117"/>
        <v>147</v>
      </c>
      <c r="AS1066" s="93" t="str">
        <f t="shared" si="118"/>
        <v>金币</v>
      </c>
      <c r="AT1066" s="115">
        <f t="shared" si="119"/>
        <v>1043</v>
      </c>
      <c r="AU1066" s="94">
        <f>IF(AR1066&gt;0,SUMIFS(AT$13:AT1066,AQ$13:AQ1066,"="&amp;AQ1066),"[x]")</f>
        <v>57330</v>
      </c>
    </row>
    <row r="1067" spans="40:47" ht="16.5" x14ac:dyDescent="0.2">
      <c r="AN1067" s="93">
        <v>1055</v>
      </c>
      <c r="AO1067" s="93">
        <f t="shared" si="114"/>
        <v>2</v>
      </c>
      <c r="AP1067" s="93">
        <f t="shared" si="115"/>
        <v>3</v>
      </c>
      <c r="AQ1067" s="88">
        <f t="shared" si="116"/>
        <v>7</v>
      </c>
      <c r="AR1067" s="93">
        <f t="shared" si="117"/>
        <v>148</v>
      </c>
      <c r="AS1067" s="93" t="str">
        <f t="shared" si="118"/>
        <v>金币</v>
      </c>
      <c r="AT1067" s="115">
        <f t="shared" si="119"/>
        <v>1067</v>
      </c>
      <c r="AU1067" s="94">
        <f>IF(AR1067&gt;0,SUMIFS(AT$13:AT1067,AQ$13:AQ1067,"="&amp;AQ1067),"[x]")</f>
        <v>58397</v>
      </c>
    </row>
    <row r="1068" spans="40:47" ht="16.5" x14ac:dyDescent="0.2">
      <c r="AN1068" s="93">
        <v>1056</v>
      </c>
      <c r="AO1068" s="93">
        <f t="shared" si="114"/>
        <v>2</v>
      </c>
      <c r="AP1068" s="93">
        <f t="shared" si="115"/>
        <v>3</v>
      </c>
      <c r="AQ1068" s="88">
        <f t="shared" si="116"/>
        <v>7</v>
      </c>
      <c r="AR1068" s="93">
        <f t="shared" si="117"/>
        <v>149</v>
      </c>
      <c r="AS1068" s="93" t="str">
        <f t="shared" si="118"/>
        <v>金币</v>
      </c>
      <c r="AT1068" s="115">
        <f t="shared" si="119"/>
        <v>1090</v>
      </c>
      <c r="AU1068" s="94">
        <f>IF(AR1068&gt;0,SUMIFS(AT$13:AT1068,AQ$13:AQ1068,"="&amp;AQ1068),"[x]")</f>
        <v>59487</v>
      </c>
    </row>
    <row r="1069" spans="40:47" ht="16.5" x14ac:dyDescent="0.2">
      <c r="AN1069" s="93">
        <v>1057</v>
      </c>
      <c r="AO1069" s="93">
        <f t="shared" si="114"/>
        <v>2</v>
      </c>
      <c r="AP1069" s="93">
        <f t="shared" si="115"/>
        <v>3</v>
      </c>
      <c r="AQ1069" s="88">
        <f t="shared" si="116"/>
        <v>7</v>
      </c>
      <c r="AR1069" s="93">
        <f t="shared" si="117"/>
        <v>150</v>
      </c>
      <c r="AS1069" s="93" t="str">
        <f t="shared" si="118"/>
        <v>金币</v>
      </c>
      <c r="AT1069" s="115">
        <f t="shared" si="119"/>
        <v>1113</v>
      </c>
      <c r="AU1069" s="94">
        <f>IF(AR1069&gt;0,SUMIFS(AT$13:AT1069,AQ$13:AQ1069,"="&amp;AQ1069),"[x]")</f>
        <v>60600</v>
      </c>
    </row>
    <row r="1070" spans="40:47" ht="16.5" x14ac:dyDescent="0.2">
      <c r="AN1070" s="93">
        <v>1058</v>
      </c>
      <c r="AO1070" s="93">
        <f t="shared" si="114"/>
        <v>2</v>
      </c>
      <c r="AP1070" s="93">
        <f t="shared" si="115"/>
        <v>4</v>
      </c>
      <c r="AQ1070" s="88">
        <f t="shared" si="116"/>
        <v>8</v>
      </c>
      <c r="AR1070" s="93">
        <f t="shared" si="117"/>
        <v>0</v>
      </c>
      <c r="AS1070" s="93" t="str">
        <f t="shared" si="118"/>
        <v>[x]</v>
      </c>
      <c r="AT1070" s="115" t="str">
        <f t="shared" si="119"/>
        <v>[x]</v>
      </c>
      <c r="AU1070" s="94" t="str">
        <f>IF(AR1070&gt;0,SUMIFS(AT$13:AT1070,AQ$13:AQ1070,"="&amp;AQ1070),"[x]")</f>
        <v>[x]</v>
      </c>
    </row>
    <row r="1071" spans="40:47" ht="16.5" x14ac:dyDescent="0.2">
      <c r="AN1071" s="93">
        <v>1059</v>
      </c>
      <c r="AO1071" s="93">
        <f t="shared" si="114"/>
        <v>2</v>
      </c>
      <c r="AP1071" s="93">
        <f t="shared" si="115"/>
        <v>4</v>
      </c>
      <c r="AQ1071" s="88">
        <f t="shared" si="116"/>
        <v>8</v>
      </c>
      <c r="AR1071" s="93">
        <f t="shared" si="117"/>
        <v>1</v>
      </c>
      <c r="AS1071" s="93" t="str">
        <f t="shared" si="118"/>
        <v>金币</v>
      </c>
      <c r="AT1071" s="115">
        <f t="shared" si="119"/>
        <v>2</v>
      </c>
      <c r="AU1071" s="94">
        <f>IF(AR1071&gt;0,SUMIFS(AT$13:AT1071,AQ$13:AQ1071,"="&amp;AQ1071),"[x]")</f>
        <v>2</v>
      </c>
    </row>
    <row r="1072" spans="40:47" ht="16.5" x14ac:dyDescent="0.2">
      <c r="AN1072" s="93">
        <v>1060</v>
      </c>
      <c r="AO1072" s="93">
        <f t="shared" si="114"/>
        <v>2</v>
      </c>
      <c r="AP1072" s="93">
        <f t="shared" si="115"/>
        <v>4</v>
      </c>
      <c r="AQ1072" s="88">
        <f t="shared" si="116"/>
        <v>8</v>
      </c>
      <c r="AR1072" s="93">
        <f t="shared" si="117"/>
        <v>2</v>
      </c>
      <c r="AS1072" s="93" t="str">
        <f t="shared" si="118"/>
        <v>金币</v>
      </c>
      <c r="AT1072" s="115">
        <f t="shared" si="119"/>
        <v>5</v>
      </c>
      <c r="AU1072" s="94">
        <f>IF(AR1072&gt;0,SUMIFS(AT$13:AT1072,AQ$13:AQ1072,"="&amp;AQ1072),"[x]")</f>
        <v>7</v>
      </c>
    </row>
    <row r="1073" spans="40:47" ht="16.5" x14ac:dyDescent="0.2">
      <c r="AN1073" s="93">
        <v>1061</v>
      </c>
      <c r="AO1073" s="93">
        <f t="shared" si="114"/>
        <v>2</v>
      </c>
      <c r="AP1073" s="93">
        <f t="shared" si="115"/>
        <v>4</v>
      </c>
      <c r="AQ1073" s="88">
        <f t="shared" si="116"/>
        <v>8</v>
      </c>
      <c r="AR1073" s="93">
        <f t="shared" si="117"/>
        <v>3</v>
      </c>
      <c r="AS1073" s="93" t="str">
        <f t="shared" si="118"/>
        <v>金币</v>
      </c>
      <c r="AT1073" s="115">
        <f t="shared" si="119"/>
        <v>8</v>
      </c>
      <c r="AU1073" s="94">
        <f>IF(AR1073&gt;0,SUMIFS(AT$13:AT1073,AQ$13:AQ1073,"="&amp;AQ1073),"[x]")</f>
        <v>15</v>
      </c>
    </row>
    <row r="1074" spans="40:47" ht="16.5" x14ac:dyDescent="0.2">
      <c r="AN1074" s="93">
        <v>1062</v>
      </c>
      <c r="AO1074" s="93">
        <f t="shared" si="114"/>
        <v>2</v>
      </c>
      <c r="AP1074" s="93">
        <f t="shared" si="115"/>
        <v>4</v>
      </c>
      <c r="AQ1074" s="88">
        <f t="shared" si="116"/>
        <v>8</v>
      </c>
      <c r="AR1074" s="93">
        <f t="shared" si="117"/>
        <v>4</v>
      </c>
      <c r="AS1074" s="93" t="str">
        <f t="shared" si="118"/>
        <v>金币</v>
      </c>
      <c r="AT1074" s="115">
        <f t="shared" si="119"/>
        <v>11</v>
      </c>
      <c r="AU1074" s="94">
        <f>IF(AR1074&gt;0,SUMIFS(AT$13:AT1074,AQ$13:AQ1074,"="&amp;AQ1074),"[x]")</f>
        <v>26</v>
      </c>
    </row>
    <row r="1075" spans="40:47" ht="16.5" x14ac:dyDescent="0.2">
      <c r="AN1075" s="93">
        <v>1063</v>
      </c>
      <c r="AO1075" s="93">
        <f t="shared" si="114"/>
        <v>2</v>
      </c>
      <c r="AP1075" s="93">
        <f t="shared" si="115"/>
        <v>4</v>
      </c>
      <c r="AQ1075" s="88">
        <f t="shared" si="116"/>
        <v>8</v>
      </c>
      <c r="AR1075" s="93">
        <f t="shared" si="117"/>
        <v>5</v>
      </c>
      <c r="AS1075" s="93" t="str">
        <f t="shared" si="118"/>
        <v>金币</v>
      </c>
      <c r="AT1075" s="115">
        <f t="shared" si="119"/>
        <v>13</v>
      </c>
      <c r="AU1075" s="94">
        <f>IF(AR1075&gt;0,SUMIFS(AT$13:AT1075,AQ$13:AQ1075,"="&amp;AQ1075),"[x]")</f>
        <v>39</v>
      </c>
    </row>
    <row r="1076" spans="40:47" ht="16.5" x14ac:dyDescent="0.2">
      <c r="AN1076" s="93">
        <v>1064</v>
      </c>
      <c r="AO1076" s="93">
        <f t="shared" si="114"/>
        <v>2</v>
      </c>
      <c r="AP1076" s="93">
        <f t="shared" si="115"/>
        <v>4</v>
      </c>
      <c r="AQ1076" s="88">
        <f t="shared" si="116"/>
        <v>8</v>
      </c>
      <c r="AR1076" s="93">
        <f t="shared" si="117"/>
        <v>6</v>
      </c>
      <c r="AS1076" s="93" t="str">
        <f t="shared" si="118"/>
        <v>金币</v>
      </c>
      <c r="AT1076" s="115">
        <f t="shared" si="119"/>
        <v>16</v>
      </c>
      <c r="AU1076" s="94">
        <f>IF(AR1076&gt;0,SUMIFS(AT$13:AT1076,AQ$13:AQ1076,"="&amp;AQ1076),"[x]")</f>
        <v>55</v>
      </c>
    </row>
    <row r="1077" spans="40:47" ht="16.5" x14ac:dyDescent="0.2">
      <c r="AN1077" s="93">
        <v>1065</v>
      </c>
      <c r="AO1077" s="93">
        <f t="shared" si="114"/>
        <v>2</v>
      </c>
      <c r="AP1077" s="93">
        <f t="shared" si="115"/>
        <v>4</v>
      </c>
      <c r="AQ1077" s="88">
        <f t="shared" si="116"/>
        <v>8</v>
      </c>
      <c r="AR1077" s="93">
        <f t="shared" si="117"/>
        <v>7</v>
      </c>
      <c r="AS1077" s="93" t="str">
        <f t="shared" si="118"/>
        <v>金币</v>
      </c>
      <c r="AT1077" s="115">
        <f t="shared" si="119"/>
        <v>19</v>
      </c>
      <c r="AU1077" s="94">
        <f>IF(AR1077&gt;0,SUMIFS(AT$13:AT1077,AQ$13:AQ1077,"="&amp;AQ1077),"[x]")</f>
        <v>74</v>
      </c>
    </row>
    <row r="1078" spans="40:47" ht="16.5" x14ac:dyDescent="0.2">
      <c r="AN1078" s="93">
        <v>1066</v>
      </c>
      <c r="AO1078" s="93">
        <f t="shared" si="114"/>
        <v>2</v>
      </c>
      <c r="AP1078" s="93">
        <f t="shared" si="115"/>
        <v>4</v>
      </c>
      <c r="AQ1078" s="88">
        <f t="shared" si="116"/>
        <v>8</v>
      </c>
      <c r="AR1078" s="93">
        <f t="shared" si="117"/>
        <v>8</v>
      </c>
      <c r="AS1078" s="93" t="str">
        <f t="shared" si="118"/>
        <v>金币</v>
      </c>
      <c r="AT1078" s="115">
        <f t="shared" si="119"/>
        <v>22</v>
      </c>
      <c r="AU1078" s="94">
        <f>IF(AR1078&gt;0,SUMIFS(AT$13:AT1078,AQ$13:AQ1078,"="&amp;AQ1078),"[x]")</f>
        <v>96</v>
      </c>
    </row>
    <row r="1079" spans="40:47" ht="16.5" x14ac:dyDescent="0.2">
      <c r="AN1079" s="93">
        <v>1067</v>
      </c>
      <c r="AO1079" s="93">
        <f t="shared" si="114"/>
        <v>2</v>
      </c>
      <c r="AP1079" s="93">
        <f t="shared" si="115"/>
        <v>4</v>
      </c>
      <c r="AQ1079" s="88">
        <f t="shared" si="116"/>
        <v>8</v>
      </c>
      <c r="AR1079" s="93">
        <f t="shared" si="117"/>
        <v>9</v>
      </c>
      <c r="AS1079" s="93" t="str">
        <f t="shared" si="118"/>
        <v>金币</v>
      </c>
      <c r="AT1079" s="115">
        <f t="shared" si="119"/>
        <v>24</v>
      </c>
      <c r="AU1079" s="94">
        <f>IF(AR1079&gt;0,SUMIFS(AT$13:AT1079,AQ$13:AQ1079,"="&amp;AQ1079),"[x]")</f>
        <v>120</v>
      </c>
    </row>
    <row r="1080" spans="40:47" ht="16.5" x14ac:dyDescent="0.2">
      <c r="AN1080" s="93">
        <v>1068</v>
      </c>
      <c r="AO1080" s="93">
        <f t="shared" si="114"/>
        <v>2</v>
      </c>
      <c r="AP1080" s="93">
        <f t="shared" si="115"/>
        <v>4</v>
      </c>
      <c r="AQ1080" s="88">
        <f t="shared" si="116"/>
        <v>8</v>
      </c>
      <c r="AR1080" s="93">
        <f t="shared" si="117"/>
        <v>10</v>
      </c>
      <c r="AS1080" s="93" t="str">
        <f t="shared" si="118"/>
        <v>金币</v>
      </c>
      <c r="AT1080" s="115">
        <f t="shared" si="119"/>
        <v>27</v>
      </c>
      <c r="AU1080" s="94">
        <f>IF(AR1080&gt;0,SUMIFS(AT$13:AT1080,AQ$13:AQ1080,"="&amp;AQ1080),"[x]")</f>
        <v>147</v>
      </c>
    </row>
    <row r="1081" spans="40:47" ht="16.5" x14ac:dyDescent="0.2">
      <c r="AN1081" s="93">
        <v>1069</v>
      </c>
      <c r="AO1081" s="93">
        <f t="shared" si="114"/>
        <v>2</v>
      </c>
      <c r="AP1081" s="93">
        <f t="shared" si="115"/>
        <v>4</v>
      </c>
      <c r="AQ1081" s="88">
        <f t="shared" si="116"/>
        <v>8</v>
      </c>
      <c r="AR1081" s="93">
        <f t="shared" si="117"/>
        <v>11</v>
      </c>
      <c r="AS1081" s="93" t="str">
        <f t="shared" si="118"/>
        <v>金币</v>
      </c>
      <c r="AT1081" s="115">
        <f t="shared" si="119"/>
        <v>30</v>
      </c>
      <c r="AU1081" s="94">
        <f>IF(AR1081&gt;0,SUMIFS(AT$13:AT1081,AQ$13:AQ1081,"="&amp;AQ1081),"[x]")</f>
        <v>177</v>
      </c>
    </row>
    <row r="1082" spans="40:47" ht="16.5" x14ac:dyDescent="0.2">
      <c r="AN1082" s="93">
        <v>1070</v>
      </c>
      <c r="AO1082" s="93">
        <f t="shared" si="114"/>
        <v>2</v>
      </c>
      <c r="AP1082" s="93">
        <f t="shared" si="115"/>
        <v>4</v>
      </c>
      <c r="AQ1082" s="88">
        <f t="shared" si="116"/>
        <v>8</v>
      </c>
      <c r="AR1082" s="93">
        <f t="shared" si="117"/>
        <v>12</v>
      </c>
      <c r="AS1082" s="93" t="str">
        <f t="shared" si="118"/>
        <v>金币</v>
      </c>
      <c r="AT1082" s="115">
        <f t="shared" si="119"/>
        <v>33</v>
      </c>
      <c r="AU1082" s="94">
        <f>IF(AR1082&gt;0,SUMIFS(AT$13:AT1082,AQ$13:AQ1082,"="&amp;AQ1082),"[x]")</f>
        <v>210</v>
      </c>
    </row>
    <row r="1083" spans="40:47" ht="16.5" x14ac:dyDescent="0.2">
      <c r="AN1083" s="93">
        <v>1071</v>
      </c>
      <c r="AO1083" s="93">
        <f t="shared" si="114"/>
        <v>2</v>
      </c>
      <c r="AP1083" s="93">
        <f t="shared" si="115"/>
        <v>4</v>
      </c>
      <c r="AQ1083" s="88">
        <f t="shared" si="116"/>
        <v>8</v>
      </c>
      <c r="AR1083" s="93">
        <f t="shared" si="117"/>
        <v>13</v>
      </c>
      <c r="AS1083" s="93" t="str">
        <f t="shared" si="118"/>
        <v>金币</v>
      </c>
      <c r="AT1083" s="115">
        <f t="shared" si="119"/>
        <v>35</v>
      </c>
      <c r="AU1083" s="94">
        <f>IF(AR1083&gt;0,SUMIFS(AT$13:AT1083,AQ$13:AQ1083,"="&amp;AQ1083),"[x]")</f>
        <v>245</v>
      </c>
    </row>
    <row r="1084" spans="40:47" ht="16.5" x14ac:dyDescent="0.2">
      <c r="AN1084" s="93">
        <v>1072</v>
      </c>
      <c r="AO1084" s="93">
        <f t="shared" si="114"/>
        <v>2</v>
      </c>
      <c r="AP1084" s="93">
        <f t="shared" si="115"/>
        <v>4</v>
      </c>
      <c r="AQ1084" s="88">
        <f t="shared" si="116"/>
        <v>8</v>
      </c>
      <c r="AR1084" s="93">
        <f t="shared" si="117"/>
        <v>14</v>
      </c>
      <c r="AS1084" s="93" t="str">
        <f t="shared" si="118"/>
        <v>金币</v>
      </c>
      <c r="AT1084" s="115">
        <f t="shared" si="119"/>
        <v>38</v>
      </c>
      <c r="AU1084" s="94">
        <f>IF(AR1084&gt;0,SUMIFS(AT$13:AT1084,AQ$13:AQ1084,"="&amp;AQ1084),"[x]")</f>
        <v>283</v>
      </c>
    </row>
    <row r="1085" spans="40:47" ht="16.5" x14ac:dyDescent="0.2">
      <c r="AN1085" s="93">
        <v>1073</v>
      </c>
      <c r="AO1085" s="93">
        <f t="shared" si="114"/>
        <v>2</v>
      </c>
      <c r="AP1085" s="93">
        <f t="shared" si="115"/>
        <v>4</v>
      </c>
      <c r="AQ1085" s="88">
        <f t="shared" si="116"/>
        <v>8</v>
      </c>
      <c r="AR1085" s="93">
        <f t="shared" si="117"/>
        <v>15</v>
      </c>
      <c r="AS1085" s="93" t="str">
        <f t="shared" si="118"/>
        <v>金币</v>
      </c>
      <c r="AT1085" s="115">
        <f t="shared" si="119"/>
        <v>41</v>
      </c>
      <c r="AU1085" s="94">
        <f>IF(AR1085&gt;0,SUMIFS(AT$13:AT1085,AQ$13:AQ1085,"="&amp;AQ1085),"[x]")</f>
        <v>324</v>
      </c>
    </row>
    <row r="1086" spans="40:47" ht="16.5" x14ac:dyDescent="0.2">
      <c r="AN1086" s="93">
        <v>1074</v>
      </c>
      <c r="AO1086" s="93">
        <f t="shared" si="114"/>
        <v>2</v>
      </c>
      <c r="AP1086" s="93">
        <f t="shared" si="115"/>
        <v>4</v>
      </c>
      <c r="AQ1086" s="88">
        <f t="shared" si="116"/>
        <v>8</v>
      </c>
      <c r="AR1086" s="93">
        <f t="shared" si="117"/>
        <v>16</v>
      </c>
      <c r="AS1086" s="93" t="str">
        <f t="shared" si="118"/>
        <v>金币</v>
      </c>
      <c r="AT1086" s="115">
        <f t="shared" si="119"/>
        <v>44</v>
      </c>
      <c r="AU1086" s="94">
        <f>IF(AR1086&gt;0,SUMIFS(AT$13:AT1086,AQ$13:AQ1086,"="&amp;AQ1086),"[x]")</f>
        <v>368</v>
      </c>
    </row>
    <row r="1087" spans="40:47" ht="16.5" x14ac:dyDescent="0.2">
      <c r="AN1087" s="93">
        <v>1075</v>
      </c>
      <c r="AO1087" s="93">
        <f t="shared" si="114"/>
        <v>2</v>
      </c>
      <c r="AP1087" s="93">
        <f t="shared" si="115"/>
        <v>4</v>
      </c>
      <c r="AQ1087" s="88">
        <f t="shared" si="116"/>
        <v>8</v>
      </c>
      <c r="AR1087" s="93">
        <f t="shared" si="117"/>
        <v>17</v>
      </c>
      <c r="AS1087" s="93" t="str">
        <f t="shared" si="118"/>
        <v>金币</v>
      </c>
      <c r="AT1087" s="115">
        <f t="shared" si="119"/>
        <v>47</v>
      </c>
      <c r="AU1087" s="94">
        <f>IF(AR1087&gt;0,SUMIFS(AT$13:AT1087,AQ$13:AQ1087,"="&amp;AQ1087),"[x]")</f>
        <v>415</v>
      </c>
    </row>
    <row r="1088" spans="40:47" ht="16.5" x14ac:dyDescent="0.2">
      <c r="AN1088" s="93">
        <v>1076</v>
      </c>
      <c r="AO1088" s="93">
        <f t="shared" si="114"/>
        <v>2</v>
      </c>
      <c r="AP1088" s="93">
        <f t="shared" si="115"/>
        <v>4</v>
      </c>
      <c r="AQ1088" s="88">
        <f t="shared" si="116"/>
        <v>8</v>
      </c>
      <c r="AR1088" s="93">
        <f t="shared" si="117"/>
        <v>18</v>
      </c>
      <c r="AS1088" s="93" t="str">
        <f t="shared" si="118"/>
        <v>金币</v>
      </c>
      <c r="AT1088" s="115">
        <f t="shared" si="119"/>
        <v>49</v>
      </c>
      <c r="AU1088" s="94">
        <f>IF(AR1088&gt;0,SUMIFS(AT$13:AT1088,AQ$13:AQ1088,"="&amp;AQ1088),"[x]")</f>
        <v>464</v>
      </c>
    </row>
    <row r="1089" spans="40:47" ht="16.5" x14ac:dyDescent="0.2">
      <c r="AN1089" s="93">
        <v>1077</v>
      </c>
      <c r="AO1089" s="93">
        <f t="shared" si="114"/>
        <v>2</v>
      </c>
      <c r="AP1089" s="93">
        <f t="shared" si="115"/>
        <v>4</v>
      </c>
      <c r="AQ1089" s="88">
        <f t="shared" si="116"/>
        <v>8</v>
      </c>
      <c r="AR1089" s="93">
        <f t="shared" si="117"/>
        <v>19</v>
      </c>
      <c r="AS1089" s="93" t="str">
        <f t="shared" si="118"/>
        <v>金币</v>
      </c>
      <c r="AT1089" s="115">
        <f t="shared" si="119"/>
        <v>52</v>
      </c>
      <c r="AU1089" s="94">
        <f>IF(AR1089&gt;0,SUMIFS(AT$13:AT1089,AQ$13:AQ1089,"="&amp;AQ1089),"[x]")</f>
        <v>516</v>
      </c>
    </row>
    <row r="1090" spans="40:47" ht="16.5" x14ac:dyDescent="0.2">
      <c r="AN1090" s="93">
        <v>1078</v>
      </c>
      <c r="AO1090" s="93">
        <f t="shared" si="114"/>
        <v>2</v>
      </c>
      <c r="AP1090" s="93">
        <f t="shared" si="115"/>
        <v>4</v>
      </c>
      <c r="AQ1090" s="88">
        <f t="shared" si="116"/>
        <v>8</v>
      </c>
      <c r="AR1090" s="93">
        <f t="shared" si="117"/>
        <v>20</v>
      </c>
      <c r="AS1090" s="93" t="str">
        <f t="shared" si="118"/>
        <v>金币</v>
      </c>
      <c r="AT1090" s="115">
        <f t="shared" si="119"/>
        <v>55</v>
      </c>
      <c r="AU1090" s="94">
        <f>IF(AR1090&gt;0,SUMIFS(AT$13:AT1090,AQ$13:AQ1090,"="&amp;AQ1090),"[x]")</f>
        <v>571</v>
      </c>
    </row>
    <row r="1091" spans="40:47" ht="16.5" x14ac:dyDescent="0.2">
      <c r="AN1091" s="93">
        <v>1079</v>
      </c>
      <c r="AO1091" s="93">
        <f t="shared" si="114"/>
        <v>2</v>
      </c>
      <c r="AP1091" s="93">
        <f t="shared" si="115"/>
        <v>4</v>
      </c>
      <c r="AQ1091" s="88">
        <f t="shared" si="116"/>
        <v>8</v>
      </c>
      <c r="AR1091" s="93">
        <f t="shared" si="117"/>
        <v>21</v>
      </c>
      <c r="AS1091" s="93" t="str">
        <f t="shared" si="118"/>
        <v>金币</v>
      </c>
      <c r="AT1091" s="115">
        <f t="shared" si="119"/>
        <v>58</v>
      </c>
      <c r="AU1091" s="94">
        <f>IF(AR1091&gt;0,SUMIFS(AT$13:AT1091,AQ$13:AQ1091,"="&amp;AQ1091),"[x]")</f>
        <v>629</v>
      </c>
    </row>
    <row r="1092" spans="40:47" ht="16.5" x14ac:dyDescent="0.2">
      <c r="AN1092" s="93">
        <v>1080</v>
      </c>
      <c r="AO1092" s="93">
        <f t="shared" si="114"/>
        <v>2</v>
      </c>
      <c r="AP1092" s="93">
        <f t="shared" si="115"/>
        <v>4</v>
      </c>
      <c r="AQ1092" s="88">
        <f t="shared" si="116"/>
        <v>8</v>
      </c>
      <c r="AR1092" s="93">
        <f t="shared" si="117"/>
        <v>22</v>
      </c>
      <c r="AS1092" s="93" t="str">
        <f t="shared" si="118"/>
        <v>金币</v>
      </c>
      <c r="AT1092" s="115">
        <f t="shared" si="119"/>
        <v>60</v>
      </c>
      <c r="AU1092" s="94">
        <f>IF(AR1092&gt;0,SUMIFS(AT$13:AT1092,AQ$13:AQ1092,"="&amp;AQ1092),"[x]")</f>
        <v>689</v>
      </c>
    </row>
    <row r="1093" spans="40:47" ht="16.5" x14ac:dyDescent="0.2">
      <c r="AN1093" s="93">
        <v>1081</v>
      </c>
      <c r="AO1093" s="93">
        <f t="shared" si="114"/>
        <v>2</v>
      </c>
      <c r="AP1093" s="93">
        <f t="shared" si="115"/>
        <v>4</v>
      </c>
      <c r="AQ1093" s="88">
        <f t="shared" si="116"/>
        <v>8</v>
      </c>
      <c r="AR1093" s="93">
        <f t="shared" si="117"/>
        <v>23</v>
      </c>
      <c r="AS1093" s="93" t="str">
        <f t="shared" si="118"/>
        <v>金币</v>
      </c>
      <c r="AT1093" s="115">
        <f t="shared" si="119"/>
        <v>63</v>
      </c>
      <c r="AU1093" s="94">
        <f>IF(AR1093&gt;0,SUMIFS(AT$13:AT1093,AQ$13:AQ1093,"="&amp;AQ1093),"[x]")</f>
        <v>752</v>
      </c>
    </row>
    <row r="1094" spans="40:47" ht="16.5" x14ac:dyDescent="0.2">
      <c r="AN1094" s="93">
        <v>1082</v>
      </c>
      <c r="AO1094" s="93">
        <f t="shared" si="114"/>
        <v>2</v>
      </c>
      <c r="AP1094" s="93">
        <f t="shared" si="115"/>
        <v>4</v>
      </c>
      <c r="AQ1094" s="88">
        <f t="shared" si="116"/>
        <v>8</v>
      </c>
      <c r="AR1094" s="93">
        <f t="shared" si="117"/>
        <v>24</v>
      </c>
      <c r="AS1094" s="93" t="str">
        <f t="shared" si="118"/>
        <v>金币</v>
      </c>
      <c r="AT1094" s="115">
        <f t="shared" si="119"/>
        <v>66</v>
      </c>
      <c r="AU1094" s="94">
        <f>IF(AR1094&gt;0,SUMIFS(AT$13:AT1094,AQ$13:AQ1094,"="&amp;AQ1094),"[x]")</f>
        <v>818</v>
      </c>
    </row>
    <row r="1095" spans="40:47" ht="16.5" x14ac:dyDescent="0.2">
      <c r="AN1095" s="93">
        <v>1083</v>
      </c>
      <c r="AO1095" s="93">
        <f t="shared" si="114"/>
        <v>2</v>
      </c>
      <c r="AP1095" s="93">
        <f t="shared" si="115"/>
        <v>4</v>
      </c>
      <c r="AQ1095" s="88">
        <f t="shared" si="116"/>
        <v>8</v>
      </c>
      <c r="AR1095" s="93">
        <f t="shared" si="117"/>
        <v>25</v>
      </c>
      <c r="AS1095" s="93" t="str">
        <f t="shared" si="118"/>
        <v>金币</v>
      </c>
      <c r="AT1095" s="115">
        <f t="shared" si="119"/>
        <v>69</v>
      </c>
      <c r="AU1095" s="94">
        <f>IF(AR1095&gt;0,SUMIFS(AT$13:AT1095,AQ$13:AQ1095,"="&amp;AQ1095),"[x]")</f>
        <v>887</v>
      </c>
    </row>
    <row r="1096" spans="40:47" ht="16.5" x14ac:dyDescent="0.2">
      <c r="AN1096" s="93">
        <v>1084</v>
      </c>
      <c r="AO1096" s="93">
        <f t="shared" si="114"/>
        <v>2</v>
      </c>
      <c r="AP1096" s="93">
        <f t="shared" si="115"/>
        <v>4</v>
      </c>
      <c r="AQ1096" s="88">
        <f t="shared" si="116"/>
        <v>8</v>
      </c>
      <c r="AR1096" s="93">
        <f t="shared" si="117"/>
        <v>26</v>
      </c>
      <c r="AS1096" s="93" t="str">
        <f t="shared" si="118"/>
        <v>金币</v>
      </c>
      <c r="AT1096" s="115">
        <f t="shared" si="119"/>
        <v>71</v>
      </c>
      <c r="AU1096" s="94">
        <f>IF(AR1096&gt;0,SUMIFS(AT$13:AT1096,AQ$13:AQ1096,"="&amp;AQ1096),"[x]")</f>
        <v>958</v>
      </c>
    </row>
    <row r="1097" spans="40:47" ht="16.5" x14ac:dyDescent="0.2">
      <c r="AN1097" s="93">
        <v>1085</v>
      </c>
      <c r="AO1097" s="93">
        <f t="shared" si="114"/>
        <v>2</v>
      </c>
      <c r="AP1097" s="93">
        <f t="shared" si="115"/>
        <v>4</v>
      </c>
      <c r="AQ1097" s="88">
        <f t="shared" si="116"/>
        <v>8</v>
      </c>
      <c r="AR1097" s="93">
        <f t="shared" si="117"/>
        <v>27</v>
      </c>
      <c r="AS1097" s="93" t="str">
        <f t="shared" si="118"/>
        <v>金币</v>
      </c>
      <c r="AT1097" s="115">
        <f t="shared" si="119"/>
        <v>74</v>
      </c>
      <c r="AU1097" s="94">
        <f>IF(AR1097&gt;0,SUMIFS(AT$13:AT1097,AQ$13:AQ1097,"="&amp;AQ1097),"[x]")</f>
        <v>1032</v>
      </c>
    </row>
    <row r="1098" spans="40:47" ht="16.5" x14ac:dyDescent="0.2">
      <c r="AN1098" s="93">
        <v>1086</v>
      </c>
      <c r="AO1098" s="93">
        <f t="shared" si="114"/>
        <v>2</v>
      </c>
      <c r="AP1098" s="93">
        <f t="shared" si="115"/>
        <v>4</v>
      </c>
      <c r="AQ1098" s="88">
        <f t="shared" si="116"/>
        <v>8</v>
      </c>
      <c r="AR1098" s="93">
        <f t="shared" si="117"/>
        <v>28</v>
      </c>
      <c r="AS1098" s="93" t="str">
        <f t="shared" si="118"/>
        <v>金币</v>
      </c>
      <c r="AT1098" s="115">
        <f t="shared" si="119"/>
        <v>77</v>
      </c>
      <c r="AU1098" s="94">
        <f>IF(AR1098&gt;0,SUMIFS(AT$13:AT1098,AQ$13:AQ1098,"="&amp;AQ1098),"[x]")</f>
        <v>1109</v>
      </c>
    </row>
    <row r="1099" spans="40:47" ht="16.5" x14ac:dyDescent="0.2">
      <c r="AN1099" s="93">
        <v>1087</v>
      </c>
      <c r="AO1099" s="93">
        <f t="shared" si="114"/>
        <v>2</v>
      </c>
      <c r="AP1099" s="93">
        <f t="shared" si="115"/>
        <v>4</v>
      </c>
      <c r="AQ1099" s="88">
        <f t="shared" si="116"/>
        <v>8</v>
      </c>
      <c r="AR1099" s="93">
        <f t="shared" si="117"/>
        <v>29</v>
      </c>
      <c r="AS1099" s="93" t="str">
        <f t="shared" si="118"/>
        <v>金币</v>
      </c>
      <c r="AT1099" s="115">
        <f t="shared" si="119"/>
        <v>80</v>
      </c>
      <c r="AU1099" s="94">
        <f>IF(AR1099&gt;0,SUMIFS(AT$13:AT1099,AQ$13:AQ1099,"="&amp;AQ1099),"[x]")</f>
        <v>1189</v>
      </c>
    </row>
    <row r="1100" spans="40:47" ht="16.5" x14ac:dyDescent="0.2">
      <c r="AN1100" s="93">
        <v>1088</v>
      </c>
      <c r="AO1100" s="93">
        <f t="shared" si="114"/>
        <v>2</v>
      </c>
      <c r="AP1100" s="93">
        <f t="shared" si="115"/>
        <v>4</v>
      </c>
      <c r="AQ1100" s="88">
        <f t="shared" si="116"/>
        <v>8</v>
      </c>
      <c r="AR1100" s="93">
        <f t="shared" si="117"/>
        <v>30</v>
      </c>
      <c r="AS1100" s="93" t="str">
        <f t="shared" si="118"/>
        <v>金币</v>
      </c>
      <c r="AT1100" s="115">
        <f t="shared" si="119"/>
        <v>83</v>
      </c>
      <c r="AU1100" s="94">
        <f>IF(AR1100&gt;0,SUMIFS(AT$13:AT1100,AQ$13:AQ1100,"="&amp;AQ1100),"[x]")</f>
        <v>1272</v>
      </c>
    </row>
    <row r="1101" spans="40:47" ht="16.5" x14ac:dyDescent="0.2">
      <c r="AN1101" s="93">
        <v>1089</v>
      </c>
      <c r="AO1101" s="93">
        <f t="shared" si="114"/>
        <v>2</v>
      </c>
      <c r="AP1101" s="93">
        <f t="shared" si="115"/>
        <v>4</v>
      </c>
      <c r="AQ1101" s="88">
        <f t="shared" si="116"/>
        <v>8</v>
      </c>
      <c r="AR1101" s="93">
        <f t="shared" si="117"/>
        <v>31</v>
      </c>
      <c r="AS1101" s="93" t="str">
        <f t="shared" si="118"/>
        <v>金币</v>
      </c>
      <c r="AT1101" s="115">
        <f t="shared" si="119"/>
        <v>85</v>
      </c>
      <c r="AU1101" s="94">
        <f>IF(AR1101&gt;0,SUMIFS(AT$13:AT1101,AQ$13:AQ1101,"="&amp;AQ1101),"[x]")</f>
        <v>1357</v>
      </c>
    </row>
    <row r="1102" spans="40:47" ht="16.5" x14ac:dyDescent="0.2">
      <c r="AN1102" s="93">
        <v>1090</v>
      </c>
      <c r="AO1102" s="93">
        <f t="shared" ref="AO1102:AO1165" si="120">INT((AN1102-1)/604)+1</f>
        <v>2</v>
      </c>
      <c r="AP1102" s="93">
        <f t="shared" ref="AP1102:AP1165" si="121">INT(MOD(INT((AN1102-1)/151),4))+1</f>
        <v>4</v>
      </c>
      <c r="AQ1102" s="88">
        <f t="shared" ref="AQ1102:AQ1165" si="122">(AO1102-1)*4+AP1102</f>
        <v>8</v>
      </c>
      <c r="AR1102" s="93">
        <f t="shared" ref="AR1102:AR1165" si="123">MOD(AN1102-1,151)</f>
        <v>32</v>
      </c>
      <c r="AS1102" s="93" t="str">
        <f t="shared" ref="AS1102:AS1165" si="124">IF(AR1102&gt;0,"金币","[x]")</f>
        <v>金币</v>
      </c>
      <c r="AT1102" s="115">
        <f t="shared" si="119"/>
        <v>88</v>
      </c>
      <c r="AU1102" s="94">
        <f>IF(AR1102&gt;0,SUMIFS(AT$13:AT1102,AQ$13:AQ1102,"="&amp;AQ1102),"[x]")</f>
        <v>1445</v>
      </c>
    </row>
    <row r="1103" spans="40:47" ht="16.5" x14ac:dyDescent="0.2">
      <c r="AN1103" s="93">
        <v>1091</v>
      </c>
      <c r="AO1103" s="93">
        <f t="shared" si="120"/>
        <v>2</v>
      </c>
      <c r="AP1103" s="93">
        <f t="shared" si="121"/>
        <v>4</v>
      </c>
      <c r="AQ1103" s="88">
        <f t="shared" si="122"/>
        <v>8</v>
      </c>
      <c r="AR1103" s="93">
        <f t="shared" si="123"/>
        <v>33</v>
      </c>
      <c r="AS1103" s="93" t="str">
        <f t="shared" si="124"/>
        <v>金币</v>
      </c>
      <c r="AT1103" s="115">
        <f t="shared" ref="AT1103:AT1166" si="125">IF(AR1103&gt;0,INT(INDEX($AL$13:$AL$162,AR1103)/48*INDEX($AL$4:$AL$9,AO1103)*INDEX($AO$4:$AO$7,AP1103)),"[x]")</f>
        <v>91</v>
      </c>
      <c r="AU1103" s="94">
        <f>IF(AR1103&gt;0,SUMIFS(AT$13:AT1103,AQ$13:AQ1103,"="&amp;AQ1103),"[x]")</f>
        <v>1536</v>
      </c>
    </row>
    <row r="1104" spans="40:47" ht="16.5" x14ac:dyDescent="0.2">
      <c r="AN1104" s="93">
        <v>1092</v>
      </c>
      <c r="AO1104" s="93">
        <f t="shared" si="120"/>
        <v>2</v>
      </c>
      <c r="AP1104" s="93">
        <f t="shared" si="121"/>
        <v>4</v>
      </c>
      <c r="AQ1104" s="88">
        <f t="shared" si="122"/>
        <v>8</v>
      </c>
      <c r="AR1104" s="93">
        <f t="shared" si="123"/>
        <v>34</v>
      </c>
      <c r="AS1104" s="93" t="str">
        <f t="shared" si="124"/>
        <v>金币</v>
      </c>
      <c r="AT1104" s="115">
        <f t="shared" si="125"/>
        <v>94</v>
      </c>
      <c r="AU1104" s="94">
        <f>IF(AR1104&gt;0,SUMIFS(AT$13:AT1104,AQ$13:AQ1104,"="&amp;AQ1104),"[x]")</f>
        <v>1630</v>
      </c>
    </row>
    <row r="1105" spans="40:47" ht="16.5" x14ac:dyDescent="0.2">
      <c r="AN1105" s="93">
        <v>1093</v>
      </c>
      <c r="AO1105" s="93">
        <f t="shared" si="120"/>
        <v>2</v>
      </c>
      <c r="AP1105" s="93">
        <f t="shared" si="121"/>
        <v>4</v>
      </c>
      <c r="AQ1105" s="88">
        <f t="shared" si="122"/>
        <v>8</v>
      </c>
      <c r="AR1105" s="93">
        <f t="shared" si="123"/>
        <v>35</v>
      </c>
      <c r="AS1105" s="93" t="str">
        <f t="shared" si="124"/>
        <v>金币</v>
      </c>
      <c r="AT1105" s="115">
        <f t="shared" si="125"/>
        <v>96</v>
      </c>
      <c r="AU1105" s="94">
        <f>IF(AR1105&gt;0,SUMIFS(AT$13:AT1105,AQ$13:AQ1105,"="&amp;AQ1105),"[x]")</f>
        <v>1726</v>
      </c>
    </row>
    <row r="1106" spans="40:47" ht="16.5" x14ac:dyDescent="0.2">
      <c r="AN1106" s="93">
        <v>1094</v>
      </c>
      <c r="AO1106" s="93">
        <f t="shared" si="120"/>
        <v>2</v>
      </c>
      <c r="AP1106" s="93">
        <f t="shared" si="121"/>
        <v>4</v>
      </c>
      <c r="AQ1106" s="88">
        <f t="shared" si="122"/>
        <v>8</v>
      </c>
      <c r="AR1106" s="93">
        <f t="shared" si="123"/>
        <v>36</v>
      </c>
      <c r="AS1106" s="93" t="str">
        <f t="shared" si="124"/>
        <v>金币</v>
      </c>
      <c r="AT1106" s="115">
        <f t="shared" si="125"/>
        <v>99</v>
      </c>
      <c r="AU1106" s="94">
        <f>IF(AR1106&gt;0,SUMIFS(AT$13:AT1106,AQ$13:AQ1106,"="&amp;AQ1106),"[x]")</f>
        <v>1825</v>
      </c>
    </row>
    <row r="1107" spans="40:47" ht="16.5" x14ac:dyDescent="0.2">
      <c r="AN1107" s="93">
        <v>1095</v>
      </c>
      <c r="AO1107" s="93">
        <f t="shared" si="120"/>
        <v>2</v>
      </c>
      <c r="AP1107" s="93">
        <f t="shared" si="121"/>
        <v>4</v>
      </c>
      <c r="AQ1107" s="88">
        <f t="shared" si="122"/>
        <v>8</v>
      </c>
      <c r="AR1107" s="93">
        <f t="shared" si="123"/>
        <v>37</v>
      </c>
      <c r="AS1107" s="93" t="str">
        <f t="shared" si="124"/>
        <v>金币</v>
      </c>
      <c r="AT1107" s="115">
        <f t="shared" si="125"/>
        <v>102</v>
      </c>
      <c r="AU1107" s="94">
        <f>IF(AR1107&gt;0,SUMIFS(AT$13:AT1107,AQ$13:AQ1107,"="&amp;AQ1107),"[x]")</f>
        <v>1927</v>
      </c>
    </row>
    <row r="1108" spans="40:47" ht="16.5" x14ac:dyDescent="0.2">
      <c r="AN1108" s="93">
        <v>1096</v>
      </c>
      <c r="AO1108" s="93">
        <f t="shared" si="120"/>
        <v>2</v>
      </c>
      <c r="AP1108" s="93">
        <f t="shared" si="121"/>
        <v>4</v>
      </c>
      <c r="AQ1108" s="88">
        <f t="shared" si="122"/>
        <v>8</v>
      </c>
      <c r="AR1108" s="93">
        <f t="shared" si="123"/>
        <v>38</v>
      </c>
      <c r="AS1108" s="93" t="str">
        <f t="shared" si="124"/>
        <v>金币</v>
      </c>
      <c r="AT1108" s="115">
        <f t="shared" si="125"/>
        <v>105</v>
      </c>
      <c r="AU1108" s="94">
        <f>IF(AR1108&gt;0,SUMIFS(AT$13:AT1108,AQ$13:AQ1108,"="&amp;AQ1108),"[x]")</f>
        <v>2032</v>
      </c>
    </row>
    <row r="1109" spans="40:47" ht="16.5" x14ac:dyDescent="0.2">
      <c r="AN1109" s="93">
        <v>1097</v>
      </c>
      <c r="AO1109" s="93">
        <f t="shared" si="120"/>
        <v>2</v>
      </c>
      <c r="AP1109" s="93">
        <f t="shared" si="121"/>
        <v>4</v>
      </c>
      <c r="AQ1109" s="88">
        <f t="shared" si="122"/>
        <v>8</v>
      </c>
      <c r="AR1109" s="93">
        <f t="shared" si="123"/>
        <v>39</v>
      </c>
      <c r="AS1109" s="93" t="str">
        <f t="shared" si="124"/>
        <v>金币</v>
      </c>
      <c r="AT1109" s="115">
        <f t="shared" si="125"/>
        <v>107</v>
      </c>
      <c r="AU1109" s="94">
        <f>IF(AR1109&gt;0,SUMIFS(AT$13:AT1109,AQ$13:AQ1109,"="&amp;AQ1109),"[x]")</f>
        <v>2139</v>
      </c>
    </row>
    <row r="1110" spans="40:47" ht="16.5" x14ac:dyDescent="0.2">
      <c r="AN1110" s="93">
        <v>1098</v>
      </c>
      <c r="AO1110" s="93">
        <f t="shared" si="120"/>
        <v>2</v>
      </c>
      <c r="AP1110" s="93">
        <f t="shared" si="121"/>
        <v>4</v>
      </c>
      <c r="AQ1110" s="88">
        <f t="shared" si="122"/>
        <v>8</v>
      </c>
      <c r="AR1110" s="93">
        <f t="shared" si="123"/>
        <v>40</v>
      </c>
      <c r="AS1110" s="93" t="str">
        <f t="shared" si="124"/>
        <v>金币</v>
      </c>
      <c r="AT1110" s="115">
        <f t="shared" si="125"/>
        <v>110</v>
      </c>
      <c r="AU1110" s="94">
        <f>IF(AR1110&gt;0,SUMIFS(AT$13:AT1110,AQ$13:AQ1110,"="&amp;AQ1110),"[x]")</f>
        <v>2249</v>
      </c>
    </row>
    <row r="1111" spans="40:47" ht="16.5" x14ac:dyDescent="0.2">
      <c r="AN1111" s="93">
        <v>1099</v>
      </c>
      <c r="AO1111" s="93">
        <f t="shared" si="120"/>
        <v>2</v>
      </c>
      <c r="AP1111" s="93">
        <f t="shared" si="121"/>
        <v>4</v>
      </c>
      <c r="AQ1111" s="88">
        <f t="shared" si="122"/>
        <v>8</v>
      </c>
      <c r="AR1111" s="93">
        <f t="shared" si="123"/>
        <v>41</v>
      </c>
      <c r="AS1111" s="93" t="str">
        <f t="shared" si="124"/>
        <v>金币</v>
      </c>
      <c r="AT1111" s="115">
        <f t="shared" si="125"/>
        <v>66</v>
      </c>
      <c r="AU1111" s="94">
        <f>IF(AR1111&gt;0,SUMIFS(AT$13:AT1111,AQ$13:AQ1111,"="&amp;AQ1111),"[x]")</f>
        <v>2315</v>
      </c>
    </row>
    <row r="1112" spans="40:47" ht="16.5" x14ac:dyDescent="0.2">
      <c r="AN1112" s="93">
        <v>1100</v>
      </c>
      <c r="AO1112" s="93">
        <f t="shared" si="120"/>
        <v>2</v>
      </c>
      <c r="AP1112" s="93">
        <f t="shared" si="121"/>
        <v>4</v>
      </c>
      <c r="AQ1112" s="88">
        <f t="shared" si="122"/>
        <v>8</v>
      </c>
      <c r="AR1112" s="93">
        <f t="shared" si="123"/>
        <v>42</v>
      </c>
      <c r="AS1112" s="93" t="str">
        <f t="shared" si="124"/>
        <v>金币</v>
      </c>
      <c r="AT1112" s="115">
        <f t="shared" si="125"/>
        <v>79</v>
      </c>
      <c r="AU1112" s="94">
        <f>IF(AR1112&gt;0,SUMIFS(AT$13:AT1112,AQ$13:AQ1112,"="&amp;AQ1112),"[x]")</f>
        <v>2394</v>
      </c>
    </row>
    <row r="1113" spans="40:47" ht="16.5" x14ac:dyDescent="0.2">
      <c r="AN1113" s="93">
        <v>1101</v>
      </c>
      <c r="AO1113" s="93">
        <f t="shared" si="120"/>
        <v>2</v>
      </c>
      <c r="AP1113" s="93">
        <f t="shared" si="121"/>
        <v>4</v>
      </c>
      <c r="AQ1113" s="88">
        <f t="shared" si="122"/>
        <v>8</v>
      </c>
      <c r="AR1113" s="93">
        <f t="shared" si="123"/>
        <v>43</v>
      </c>
      <c r="AS1113" s="93" t="str">
        <f t="shared" si="124"/>
        <v>金币</v>
      </c>
      <c r="AT1113" s="115">
        <f t="shared" si="125"/>
        <v>92</v>
      </c>
      <c r="AU1113" s="94">
        <f>IF(AR1113&gt;0,SUMIFS(AT$13:AT1113,AQ$13:AQ1113,"="&amp;AQ1113),"[x]")</f>
        <v>2486</v>
      </c>
    </row>
    <row r="1114" spans="40:47" ht="16.5" x14ac:dyDescent="0.2">
      <c r="AN1114" s="93">
        <v>1102</v>
      </c>
      <c r="AO1114" s="93">
        <f t="shared" si="120"/>
        <v>2</v>
      </c>
      <c r="AP1114" s="93">
        <f t="shared" si="121"/>
        <v>4</v>
      </c>
      <c r="AQ1114" s="88">
        <f t="shared" si="122"/>
        <v>8</v>
      </c>
      <c r="AR1114" s="93">
        <f t="shared" si="123"/>
        <v>44</v>
      </c>
      <c r="AS1114" s="93" t="str">
        <f t="shared" si="124"/>
        <v>金币</v>
      </c>
      <c r="AT1114" s="115">
        <f t="shared" si="125"/>
        <v>105</v>
      </c>
      <c r="AU1114" s="94">
        <f>IF(AR1114&gt;0,SUMIFS(AT$13:AT1114,AQ$13:AQ1114,"="&amp;AQ1114),"[x]")</f>
        <v>2591</v>
      </c>
    </row>
    <row r="1115" spans="40:47" ht="16.5" x14ac:dyDescent="0.2">
      <c r="AN1115" s="93">
        <v>1103</v>
      </c>
      <c r="AO1115" s="93">
        <f t="shared" si="120"/>
        <v>2</v>
      </c>
      <c r="AP1115" s="93">
        <f t="shared" si="121"/>
        <v>4</v>
      </c>
      <c r="AQ1115" s="88">
        <f t="shared" si="122"/>
        <v>8</v>
      </c>
      <c r="AR1115" s="93">
        <f t="shared" si="123"/>
        <v>45</v>
      </c>
      <c r="AS1115" s="93" t="str">
        <f t="shared" si="124"/>
        <v>金币</v>
      </c>
      <c r="AT1115" s="115">
        <f t="shared" si="125"/>
        <v>118</v>
      </c>
      <c r="AU1115" s="94">
        <f>IF(AR1115&gt;0,SUMIFS(AT$13:AT1115,AQ$13:AQ1115,"="&amp;AQ1115),"[x]")</f>
        <v>2709</v>
      </c>
    </row>
    <row r="1116" spans="40:47" ht="16.5" x14ac:dyDescent="0.2">
      <c r="AN1116" s="93">
        <v>1104</v>
      </c>
      <c r="AO1116" s="93">
        <f t="shared" si="120"/>
        <v>2</v>
      </c>
      <c r="AP1116" s="93">
        <f t="shared" si="121"/>
        <v>4</v>
      </c>
      <c r="AQ1116" s="88">
        <f t="shared" si="122"/>
        <v>8</v>
      </c>
      <c r="AR1116" s="93">
        <f t="shared" si="123"/>
        <v>46</v>
      </c>
      <c r="AS1116" s="93" t="str">
        <f t="shared" si="124"/>
        <v>金币</v>
      </c>
      <c r="AT1116" s="115">
        <f t="shared" si="125"/>
        <v>132</v>
      </c>
      <c r="AU1116" s="94">
        <f>IF(AR1116&gt;0,SUMIFS(AT$13:AT1116,AQ$13:AQ1116,"="&amp;AQ1116),"[x]")</f>
        <v>2841</v>
      </c>
    </row>
    <row r="1117" spans="40:47" ht="16.5" x14ac:dyDescent="0.2">
      <c r="AN1117" s="93">
        <v>1105</v>
      </c>
      <c r="AO1117" s="93">
        <f t="shared" si="120"/>
        <v>2</v>
      </c>
      <c r="AP1117" s="93">
        <f t="shared" si="121"/>
        <v>4</v>
      </c>
      <c r="AQ1117" s="88">
        <f t="shared" si="122"/>
        <v>8</v>
      </c>
      <c r="AR1117" s="93">
        <f t="shared" si="123"/>
        <v>47</v>
      </c>
      <c r="AS1117" s="93" t="str">
        <f t="shared" si="124"/>
        <v>金币</v>
      </c>
      <c r="AT1117" s="115">
        <f t="shared" si="125"/>
        <v>145</v>
      </c>
      <c r="AU1117" s="94">
        <f>IF(AR1117&gt;0,SUMIFS(AT$13:AT1117,AQ$13:AQ1117,"="&amp;AQ1117),"[x]")</f>
        <v>2986</v>
      </c>
    </row>
    <row r="1118" spans="40:47" ht="16.5" x14ac:dyDescent="0.2">
      <c r="AN1118" s="93">
        <v>1106</v>
      </c>
      <c r="AO1118" s="93">
        <f t="shared" si="120"/>
        <v>2</v>
      </c>
      <c r="AP1118" s="93">
        <f t="shared" si="121"/>
        <v>4</v>
      </c>
      <c r="AQ1118" s="88">
        <f t="shared" si="122"/>
        <v>8</v>
      </c>
      <c r="AR1118" s="93">
        <f t="shared" si="123"/>
        <v>48</v>
      </c>
      <c r="AS1118" s="93" t="str">
        <f t="shared" si="124"/>
        <v>金币</v>
      </c>
      <c r="AT1118" s="115">
        <f t="shared" si="125"/>
        <v>158</v>
      </c>
      <c r="AU1118" s="94">
        <f>IF(AR1118&gt;0,SUMIFS(AT$13:AT1118,AQ$13:AQ1118,"="&amp;AQ1118),"[x]")</f>
        <v>3144</v>
      </c>
    </row>
    <row r="1119" spans="40:47" ht="16.5" x14ac:dyDescent="0.2">
      <c r="AN1119" s="93">
        <v>1107</v>
      </c>
      <c r="AO1119" s="93">
        <f t="shared" si="120"/>
        <v>2</v>
      </c>
      <c r="AP1119" s="93">
        <f t="shared" si="121"/>
        <v>4</v>
      </c>
      <c r="AQ1119" s="88">
        <f t="shared" si="122"/>
        <v>8</v>
      </c>
      <c r="AR1119" s="93">
        <f t="shared" si="123"/>
        <v>49</v>
      </c>
      <c r="AS1119" s="93" t="str">
        <f t="shared" si="124"/>
        <v>金币</v>
      </c>
      <c r="AT1119" s="115">
        <f t="shared" si="125"/>
        <v>171</v>
      </c>
      <c r="AU1119" s="94">
        <f>IF(AR1119&gt;0,SUMIFS(AT$13:AT1119,AQ$13:AQ1119,"="&amp;AQ1119),"[x]")</f>
        <v>3315</v>
      </c>
    </row>
    <row r="1120" spans="40:47" ht="16.5" x14ac:dyDescent="0.2">
      <c r="AN1120" s="93">
        <v>1108</v>
      </c>
      <c r="AO1120" s="93">
        <f t="shared" si="120"/>
        <v>2</v>
      </c>
      <c r="AP1120" s="93">
        <f t="shared" si="121"/>
        <v>4</v>
      </c>
      <c r="AQ1120" s="88">
        <f t="shared" si="122"/>
        <v>8</v>
      </c>
      <c r="AR1120" s="93">
        <f t="shared" si="123"/>
        <v>50</v>
      </c>
      <c r="AS1120" s="93" t="str">
        <f t="shared" si="124"/>
        <v>金币</v>
      </c>
      <c r="AT1120" s="115">
        <f t="shared" si="125"/>
        <v>185</v>
      </c>
      <c r="AU1120" s="94">
        <f>IF(AR1120&gt;0,SUMIFS(AT$13:AT1120,AQ$13:AQ1120,"="&amp;AQ1120),"[x]")</f>
        <v>3500</v>
      </c>
    </row>
    <row r="1121" spans="40:47" ht="16.5" x14ac:dyDescent="0.2">
      <c r="AN1121" s="93">
        <v>1109</v>
      </c>
      <c r="AO1121" s="93">
        <f t="shared" si="120"/>
        <v>2</v>
      </c>
      <c r="AP1121" s="93">
        <f t="shared" si="121"/>
        <v>4</v>
      </c>
      <c r="AQ1121" s="88">
        <f t="shared" si="122"/>
        <v>8</v>
      </c>
      <c r="AR1121" s="93">
        <f t="shared" si="123"/>
        <v>51</v>
      </c>
      <c r="AS1121" s="93" t="str">
        <f t="shared" si="124"/>
        <v>金币</v>
      </c>
      <c r="AT1121" s="115">
        <f t="shared" si="125"/>
        <v>198</v>
      </c>
      <c r="AU1121" s="94">
        <f>IF(AR1121&gt;0,SUMIFS(AT$13:AT1121,AQ$13:AQ1121,"="&amp;AQ1121),"[x]")</f>
        <v>3698</v>
      </c>
    </row>
    <row r="1122" spans="40:47" ht="16.5" x14ac:dyDescent="0.2">
      <c r="AN1122" s="93">
        <v>1110</v>
      </c>
      <c r="AO1122" s="93">
        <f t="shared" si="120"/>
        <v>2</v>
      </c>
      <c r="AP1122" s="93">
        <f t="shared" si="121"/>
        <v>4</v>
      </c>
      <c r="AQ1122" s="88">
        <f t="shared" si="122"/>
        <v>8</v>
      </c>
      <c r="AR1122" s="93">
        <f t="shared" si="123"/>
        <v>52</v>
      </c>
      <c r="AS1122" s="93" t="str">
        <f t="shared" si="124"/>
        <v>金币</v>
      </c>
      <c r="AT1122" s="115">
        <f t="shared" si="125"/>
        <v>211</v>
      </c>
      <c r="AU1122" s="94">
        <f>IF(AR1122&gt;0,SUMIFS(AT$13:AT1122,AQ$13:AQ1122,"="&amp;AQ1122),"[x]")</f>
        <v>3909</v>
      </c>
    </row>
    <row r="1123" spans="40:47" ht="16.5" x14ac:dyDescent="0.2">
      <c r="AN1123" s="93">
        <v>1111</v>
      </c>
      <c r="AO1123" s="93">
        <f t="shared" si="120"/>
        <v>2</v>
      </c>
      <c r="AP1123" s="93">
        <f t="shared" si="121"/>
        <v>4</v>
      </c>
      <c r="AQ1123" s="88">
        <f t="shared" si="122"/>
        <v>8</v>
      </c>
      <c r="AR1123" s="93">
        <f t="shared" si="123"/>
        <v>53</v>
      </c>
      <c r="AS1123" s="93" t="str">
        <f t="shared" si="124"/>
        <v>金币</v>
      </c>
      <c r="AT1123" s="115">
        <f t="shared" si="125"/>
        <v>224</v>
      </c>
      <c r="AU1123" s="94">
        <f>IF(AR1123&gt;0,SUMIFS(AT$13:AT1123,AQ$13:AQ1123,"="&amp;AQ1123),"[x]")</f>
        <v>4133</v>
      </c>
    </row>
    <row r="1124" spans="40:47" ht="16.5" x14ac:dyDescent="0.2">
      <c r="AN1124" s="93">
        <v>1112</v>
      </c>
      <c r="AO1124" s="93">
        <f t="shared" si="120"/>
        <v>2</v>
      </c>
      <c r="AP1124" s="93">
        <f t="shared" si="121"/>
        <v>4</v>
      </c>
      <c r="AQ1124" s="88">
        <f t="shared" si="122"/>
        <v>8</v>
      </c>
      <c r="AR1124" s="93">
        <f t="shared" si="123"/>
        <v>54</v>
      </c>
      <c r="AS1124" s="93" t="str">
        <f t="shared" si="124"/>
        <v>金币</v>
      </c>
      <c r="AT1124" s="115">
        <f t="shared" si="125"/>
        <v>237</v>
      </c>
      <c r="AU1124" s="94">
        <f>IF(AR1124&gt;0,SUMIFS(AT$13:AT1124,AQ$13:AQ1124,"="&amp;AQ1124),"[x]")</f>
        <v>4370</v>
      </c>
    </row>
    <row r="1125" spans="40:47" ht="16.5" x14ac:dyDescent="0.2">
      <c r="AN1125" s="93">
        <v>1113</v>
      </c>
      <c r="AO1125" s="93">
        <f t="shared" si="120"/>
        <v>2</v>
      </c>
      <c r="AP1125" s="93">
        <f t="shared" si="121"/>
        <v>4</v>
      </c>
      <c r="AQ1125" s="88">
        <f t="shared" si="122"/>
        <v>8</v>
      </c>
      <c r="AR1125" s="93">
        <f t="shared" si="123"/>
        <v>55</v>
      </c>
      <c r="AS1125" s="93" t="str">
        <f t="shared" si="124"/>
        <v>金币</v>
      </c>
      <c r="AT1125" s="115">
        <f t="shared" si="125"/>
        <v>251</v>
      </c>
      <c r="AU1125" s="94">
        <f>IF(AR1125&gt;0,SUMIFS(AT$13:AT1125,AQ$13:AQ1125,"="&amp;AQ1125),"[x]")</f>
        <v>4621</v>
      </c>
    </row>
    <row r="1126" spans="40:47" ht="16.5" x14ac:dyDescent="0.2">
      <c r="AN1126" s="93">
        <v>1114</v>
      </c>
      <c r="AO1126" s="93">
        <f t="shared" si="120"/>
        <v>2</v>
      </c>
      <c r="AP1126" s="93">
        <f t="shared" si="121"/>
        <v>4</v>
      </c>
      <c r="AQ1126" s="88">
        <f t="shared" si="122"/>
        <v>8</v>
      </c>
      <c r="AR1126" s="93">
        <f t="shared" si="123"/>
        <v>56</v>
      </c>
      <c r="AS1126" s="93" t="str">
        <f t="shared" si="124"/>
        <v>金币</v>
      </c>
      <c r="AT1126" s="115">
        <f t="shared" si="125"/>
        <v>264</v>
      </c>
      <c r="AU1126" s="94">
        <f>IF(AR1126&gt;0,SUMIFS(AT$13:AT1126,AQ$13:AQ1126,"="&amp;AQ1126),"[x]")</f>
        <v>4885</v>
      </c>
    </row>
    <row r="1127" spans="40:47" ht="16.5" x14ac:dyDescent="0.2">
      <c r="AN1127" s="93">
        <v>1115</v>
      </c>
      <c r="AO1127" s="93">
        <f t="shared" si="120"/>
        <v>2</v>
      </c>
      <c r="AP1127" s="93">
        <f t="shared" si="121"/>
        <v>4</v>
      </c>
      <c r="AQ1127" s="88">
        <f t="shared" si="122"/>
        <v>8</v>
      </c>
      <c r="AR1127" s="93">
        <f t="shared" si="123"/>
        <v>57</v>
      </c>
      <c r="AS1127" s="93" t="str">
        <f t="shared" si="124"/>
        <v>金币</v>
      </c>
      <c r="AT1127" s="115">
        <f t="shared" si="125"/>
        <v>277</v>
      </c>
      <c r="AU1127" s="94">
        <f>IF(AR1127&gt;0,SUMIFS(AT$13:AT1127,AQ$13:AQ1127,"="&amp;AQ1127),"[x]")</f>
        <v>5162</v>
      </c>
    </row>
    <row r="1128" spans="40:47" ht="16.5" x14ac:dyDescent="0.2">
      <c r="AN1128" s="93">
        <v>1116</v>
      </c>
      <c r="AO1128" s="93">
        <f t="shared" si="120"/>
        <v>2</v>
      </c>
      <c r="AP1128" s="93">
        <f t="shared" si="121"/>
        <v>4</v>
      </c>
      <c r="AQ1128" s="88">
        <f t="shared" si="122"/>
        <v>8</v>
      </c>
      <c r="AR1128" s="93">
        <f t="shared" si="123"/>
        <v>58</v>
      </c>
      <c r="AS1128" s="93" t="str">
        <f t="shared" si="124"/>
        <v>金币</v>
      </c>
      <c r="AT1128" s="115">
        <f t="shared" si="125"/>
        <v>290</v>
      </c>
      <c r="AU1128" s="94">
        <f>IF(AR1128&gt;0,SUMIFS(AT$13:AT1128,AQ$13:AQ1128,"="&amp;AQ1128),"[x]")</f>
        <v>5452</v>
      </c>
    </row>
    <row r="1129" spans="40:47" ht="16.5" x14ac:dyDescent="0.2">
      <c r="AN1129" s="93">
        <v>1117</v>
      </c>
      <c r="AO1129" s="93">
        <f t="shared" si="120"/>
        <v>2</v>
      </c>
      <c r="AP1129" s="93">
        <f t="shared" si="121"/>
        <v>4</v>
      </c>
      <c r="AQ1129" s="88">
        <f t="shared" si="122"/>
        <v>8</v>
      </c>
      <c r="AR1129" s="93">
        <f t="shared" si="123"/>
        <v>59</v>
      </c>
      <c r="AS1129" s="93" t="str">
        <f t="shared" si="124"/>
        <v>金币</v>
      </c>
      <c r="AT1129" s="115">
        <f t="shared" si="125"/>
        <v>304</v>
      </c>
      <c r="AU1129" s="94">
        <f>IF(AR1129&gt;0,SUMIFS(AT$13:AT1129,AQ$13:AQ1129,"="&amp;AQ1129),"[x]")</f>
        <v>5756</v>
      </c>
    </row>
    <row r="1130" spans="40:47" ht="16.5" x14ac:dyDescent="0.2">
      <c r="AN1130" s="93">
        <v>1118</v>
      </c>
      <c r="AO1130" s="93">
        <f t="shared" si="120"/>
        <v>2</v>
      </c>
      <c r="AP1130" s="93">
        <f t="shared" si="121"/>
        <v>4</v>
      </c>
      <c r="AQ1130" s="88">
        <f t="shared" si="122"/>
        <v>8</v>
      </c>
      <c r="AR1130" s="93">
        <f t="shared" si="123"/>
        <v>60</v>
      </c>
      <c r="AS1130" s="93" t="str">
        <f t="shared" si="124"/>
        <v>金币</v>
      </c>
      <c r="AT1130" s="115">
        <f t="shared" si="125"/>
        <v>317</v>
      </c>
      <c r="AU1130" s="94">
        <f>IF(AR1130&gt;0,SUMIFS(AT$13:AT1130,AQ$13:AQ1130,"="&amp;AQ1130),"[x]")</f>
        <v>6073</v>
      </c>
    </row>
    <row r="1131" spans="40:47" ht="16.5" x14ac:dyDescent="0.2">
      <c r="AN1131" s="93">
        <v>1119</v>
      </c>
      <c r="AO1131" s="93">
        <f t="shared" si="120"/>
        <v>2</v>
      </c>
      <c r="AP1131" s="93">
        <f t="shared" si="121"/>
        <v>4</v>
      </c>
      <c r="AQ1131" s="88">
        <f t="shared" si="122"/>
        <v>8</v>
      </c>
      <c r="AR1131" s="93">
        <f t="shared" si="123"/>
        <v>61</v>
      </c>
      <c r="AS1131" s="93" t="str">
        <f t="shared" si="124"/>
        <v>金币</v>
      </c>
      <c r="AT1131" s="115">
        <f t="shared" si="125"/>
        <v>330</v>
      </c>
      <c r="AU1131" s="94">
        <f>IF(AR1131&gt;0,SUMIFS(AT$13:AT1131,AQ$13:AQ1131,"="&amp;AQ1131),"[x]")</f>
        <v>6403</v>
      </c>
    </row>
    <row r="1132" spans="40:47" ht="16.5" x14ac:dyDescent="0.2">
      <c r="AN1132" s="93">
        <v>1120</v>
      </c>
      <c r="AO1132" s="93">
        <f t="shared" si="120"/>
        <v>2</v>
      </c>
      <c r="AP1132" s="93">
        <f t="shared" si="121"/>
        <v>4</v>
      </c>
      <c r="AQ1132" s="88">
        <f t="shared" si="122"/>
        <v>8</v>
      </c>
      <c r="AR1132" s="93">
        <f t="shared" si="123"/>
        <v>62</v>
      </c>
      <c r="AS1132" s="93" t="str">
        <f t="shared" si="124"/>
        <v>金币</v>
      </c>
      <c r="AT1132" s="115">
        <f t="shared" si="125"/>
        <v>343</v>
      </c>
      <c r="AU1132" s="94">
        <f>IF(AR1132&gt;0,SUMIFS(AT$13:AT1132,AQ$13:AQ1132,"="&amp;AQ1132),"[x]")</f>
        <v>6746</v>
      </c>
    </row>
    <row r="1133" spans="40:47" ht="16.5" x14ac:dyDescent="0.2">
      <c r="AN1133" s="93">
        <v>1121</v>
      </c>
      <c r="AO1133" s="93">
        <f t="shared" si="120"/>
        <v>2</v>
      </c>
      <c r="AP1133" s="93">
        <f t="shared" si="121"/>
        <v>4</v>
      </c>
      <c r="AQ1133" s="88">
        <f t="shared" si="122"/>
        <v>8</v>
      </c>
      <c r="AR1133" s="93">
        <f t="shared" si="123"/>
        <v>63</v>
      </c>
      <c r="AS1133" s="93" t="str">
        <f t="shared" si="124"/>
        <v>金币</v>
      </c>
      <c r="AT1133" s="115">
        <f t="shared" si="125"/>
        <v>356</v>
      </c>
      <c r="AU1133" s="94">
        <f>IF(AR1133&gt;0,SUMIFS(AT$13:AT1133,AQ$13:AQ1133,"="&amp;AQ1133),"[x]")</f>
        <v>7102</v>
      </c>
    </row>
    <row r="1134" spans="40:47" ht="16.5" x14ac:dyDescent="0.2">
      <c r="AN1134" s="93">
        <v>1122</v>
      </c>
      <c r="AO1134" s="93">
        <f t="shared" si="120"/>
        <v>2</v>
      </c>
      <c r="AP1134" s="93">
        <f t="shared" si="121"/>
        <v>4</v>
      </c>
      <c r="AQ1134" s="88">
        <f t="shared" si="122"/>
        <v>8</v>
      </c>
      <c r="AR1134" s="93">
        <f t="shared" si="123"/>
        <v>64</v>
      </c>
      <c r="AS1134" s="93" t="str">
        <f t="shared" si="124"/>
        <v>金币</v>
      </c>
      <c r="AT1134" s="115">
        <f t="shared" si="125"/>
        <v>370</v>
      </c>
      <c r="AU1134" s="94">
        <f>IF(AR1134&gt;0,SUMIFS(AT$13:AT1134,AQ$13:AQ1134,"="&amp;AQ1134),"[x]")</f>
        <v>7472</v>
      </c>
    </row>
    <row r="1135" spans="40:47" ht="16.5" x14ac:dyDescent="0.2">
      <c r="AN1135" s="93">
        <v>1123</v>
      </c>
      <c r="AO1135" s="93">
        <f t="shared" si="120"/>
        <v>2</v>
      </c>
      <c r="AP1135" s="93">
        <f t="shared" si="121"/>
        <v>4</v>
      </c>
      <c r="AQ1135" s="88">
        <f t="shared" si="122"/>
        <v>8</v>
      </c>
      <c r="AR1135" s="93">
        <f t="shared" si="123"/>
        <v>65</v>
      </c>
      <c r="AS1135" s="93" t="str">
        <f t="shared" si="124"/>
        <v>金币</v>
      </c>
      <c r="AT1135" s="115">
        <f t="shared" si="125"/>
        <v>383</v>
      </c>
      <c r="AU1135" s="94">
        <f>IF(AR1135&gt;0,SUMIFS(AT$13:AT1135,AQ$13:AQ1135,"="&amp;AQ1135),"[x]")</f>
        <v>7855</v>
      </c>
    </row>
    <row r="1136" spans="40:47" ht="16.5" x14ac:dyDescent="0.2">
      <c r="AN1136" s="93">
        <v>1124</v>
      </c>
      <c r="AO1136" s="93">
        <f t="shared" si="120"/>
        <v>2</v>
      </c>
      <c r="AP1136" s="93">
        <f t="shared" si="121"/>
        <v>4</v>
      </c>
      <c r="AQ1136" s="88">
        <f t="shared" si="122"/>
        <v>8</v>
      </c>
      <c r="AR1136" s="93">
        <f t="shared" si="123"/>
        <v>66</v>
      </c>
      <c r="AS1136" s="93" t="str">
        <f t="shared" si="124"/>
        <v>金币</v>
      </c>
      <c r="AT1136" s="115">
        <f t="shared" si="125"/>
        <v>396</v>
      </c>
      <c r="AU1136" s="94">
        <f>IF(AR1136&gt;0,SUMIFS(AT$13:AT1136,AQ$13:AQ1136,"="&amp;AQ1136),"[x]")</f>
        <v>8251</v>
      </c>
    </row>
    <row r="1137" spans="40:47" ht="16.5" x14ac:dyDescent="0.2">
      <c r="AN1137" s="93">
        <v>1125</v>
      </c>
      <c r="AO1137" s="93">
        <f t="shared" si="120"/>
        <v>2</v>
      </c>
      <c r="AP1137" s="93">
        <f t="shared" si="121"/>
        <v>4</v>
      </c>
      <c r="AQ1137" s="88">
        <f t="shared" si="122"/>
        <v>8</v>
      </c>
      <c r="AR1137" s="93">
        <f t="shared" si="123"/>
        <v>67</v>
      </c>
      <c r="AS1137" s="93" t="str">
        <f t="shared" si="124"/>
        <v>金币</v>
      </c>
      <c r="AT1137" s="115">
        <f t="shared" si="125"/>
        <v>409</v>
      </c>
      <c r="AU1137" s="94">
        <f>IF(AR1137&gt;0,SUMIFS(AT$13:AT1137,AQ$13:AQ1137,"="&amp;AQ1137),"[x]")</f>
        <v>8660</v>
      </c>
    </row>
    <row r="1138" spans="40:47" ht="16.5" x14ac:dyDescent="0.2">
      <c r="AN1138" s="93">
        <v>1126</v>
      </c>
      <c r="AO1138" s="93">
        <f t="shared" si="120"/>
        <v>2</v>
      </c>
      <c r="AP1138" s="93">
        <f t="shared" si="121"/>
        <v>4</v>
      </c>
      <c r="AQ1138" s="88">
        <f t="shared" si="122"/>
        <v>8</v>
      </c>
      <c r="AR1138" s="93">
        <f t="shared" si="123"/>
        <v>68</v>
      </c>
      <c r="AS1138" s="93" t="str">
        <f t="shared" si="124"/>
        <v>金币</v>
      </c>
      <c r="AT1138" s="115">
        <f t="shared" si="125"/>
        <v>423</v>
      </c>
      <c r="AU1138" s="94">
        <f>IF(AR1138&gt;0,SUMIFS(AT$13:AT1138,AQ$13:AQ1138,"="&amp;AQ1138),"[x]")</f>
        <v>9083</v>
      </c>
    </row>
    <row r="1139" spans="40:47" ht="16.5" x14ac:dyDescent="0.2">
      <c r="AN1139" s="93">
        <v>1127</v>
      </c>
      <c r="AO1139" s="93">
        <f t="shared" si="120"/>
        <v>2</v>
      </c>
      <c r="AP1139" s="93">
        <f t="shared" si="121"/>
        <v>4</v>
      </c>
      <c r="AQ1139" s="88">
        <f t="shared" si="122"/>
        <v>8</v>
      </c>
      <c r="AR1139" s="93">
        <f t="shared" si="123"/>
        <v>69</v>
      </c>
      <c r="AS1139" s="93" t="str">
        <f t="shared" si="124"/>
        <v>金币</v>
      </c>
      <c r="AT1139" s="115">
        <f t="shared" si="125"/>
        <v>436</v>
      </c>
      <c r="AU1139" s="94">
        <f>IF(AR1139&gt;0,SUMIFS(AT$13:AT1139,AQ$13:AQ1139,"="&amp;AQ1139),"[x]")</f>
        <v>9519</v>
      </c>
    </row>
    <row r="1140" spans="40:47" ht="16.5" x14ac:dyDescent="0.2">
      <c r="AN1140" s="93">
        <v>1128</v>
      </c>
      <c r="AO1140" s="93">
        <f t="shared" si="120"/>
        <v>2</v>
      </c>
      <c r="AP1140" s="93">
        <f t="shared" si="121"/>
        <v>4</v>
      </c>
      <c r="AQ1140" s="88">
        <f t="shared" si="122"/>
        <v>8</v>
      </c>
      <c r="AR1140" s="93">
        <f t="shared" si="123"/>
        <v>70</v>
      </c>
      <c r="AS1140" s="93" t="str">
        <f t="shared" si="124"/>
        <v>金币</v>
      </c>
      <c r="AT1140" s="115">
        <f t="shared" si="125"/>
        <v>449</v>
      </c>
      <c r="AU1140" s="94">
        <f>IF(AR1140&gt;0,SUMIFS(AT$13:AT1140,AQ$13:AQ1140,"="&amp;AQ1140),"[x]")</f>
        <v>9968</v>
      </c>
    </row>
    <row r="1141" spans="40:47" ht="16.5" x14ac:dyDescent="0.2">
      <c r="AN1141" s="93">
        <v>1129</v>
      </c>
      <c r="AO1141" s="93">
        <f t="shared" si="120"/>
        <v>2</v>
      </c>
      <c r="AP1141" s="93">
        <f t="shared" si="121"/>
        <v>4</v>
      </c>
      <c r="AQ1141" s="88">
        <f t="shared" si="122"/>
        <v>8</v>
      </c>
      <c r="AR1141" s="93">
        <f t="shared" si="123"/>
        <v>71</v>
      </c>
      <c r="AS1141" s="93" t="str">
        <f t="shared" si="124"/>
        <v>金币</v>
      </c>
      <c r="AT1141" s="115">
        <f t="shared" si="125"/>
        <v>462</v>
      </c>
      <c r="AU1141" s="94">
        <f>IF(AR1141&gt;0,SUMIFS(AT$13:AT1141,AQ$13:AQ1141,"="&amp;AQ1141),"[x]")</f>
        <v>10430</v>
      </c>
    </row>
    <row r="1142" spans="40:47" ht="16.5" x14ac:dyDescent="0.2">
      <c r="AN1142" s="93">
        <v>1130</v>
      </c>
      <c r="AO1142" s="93">
        <f t="shared" si="120"/>
        <v>2</v>
      </c>
      <c r="AP1142" s="93">
        <f t="shared" si="121"/>
        <v>4</v>
      </c>
      <c r="AQ1142" s="88">
        <f t="shared" si="122"/>
        <v>8</v>
      </c>
      <c r="AR1142" s="93">
        <f t="shared" si="123"/>
        <v>72</v>
      </c>
      <c r="AS1142" s="93" t="str">
        <f t="shared" si="124"/>
        <v>金币</v>
      </c>
      <c r="AT1142" s="115">
        <f t="shared" si="125"/>
        <v>475</v>
      </c>
      <c r="AU1142" s="94">
        <f>IF(AR1142&gt;0,SUMIFS(AT$13:AT1142,AQ$13:AQ1142,"="&amp;AQ1142),"[x]")</f>
        <v>10905</v>
      </c>
    </row>
    <row r="1143" spans="40:47" ht="16.5" x14ac:dyDescent="0.2">
      <c r="AN1143" s="93">
        <v>1131</v>
      </c>
      <c r="AO1143" s="93">
        <f t="shared" si="120"/>
        <v>2</v>
      </c>
      <c r="AP1143" s="93">
        <f t="shared" si="121"/>
        <v>4</v>
      </c>
      <c r="AQ1143" s="88">
        <f t="shared" si="122"/>
        <v>8</v>
      </c>
      <c r="AR1143" s="93">
        <f t="shared" si="123"/>
        <v>73</v>
      </c>
      <c r="AS1143" s="93" t="str">
        <f t="shared" si="124"/>
        <v>金币</v>
      </c>
      <c r="AT1143" s="115">
        <f t="shared" si="125"/>
        <v>489</v>
      </c>
      <c r="AU1143" s="94">
        <f>IF(AR1143&gt;0,SUMIFS(AT$13:AT1143,AQ$13:AQ1143,"="&amp;AQ1143),"[x]")</f>
        <v>11394</v>
      </c>
    </row>
    <row r="1144" spans="40:47" ht="16.5" x14ac:dyDescent="0.2">
      <c r="AN1144" s="93">
        <v>1132</v>
      </c>
      <c r="AO1144" s="93">
        <f t="shared" si="120"/>
        <v>2</v>
      </c>
      <c r="AP1144" s="93">
        <f t="shared" si="121"/>
        <v>4</v>
      </c>
      <c r="AQ1144" s="88">
        <f t="shared" si="122"/>
        <v>8</v>
      </c>
      <c r="AR1144" s="93">
        <f t="shared" si="123"/>
        <v>74</v>
      </c>
      <c r="AS1144" s="93" t="str">
        <f t="shared" si="124"/>
        <v>金币</v>
      </c>
      <c r="AT1144" s="115">
        <f t="shared" si="125"/>
        <v>502</v>
      </c>
      <c r="AU1144" s="94">
        <f>IF(AR1144&gt;0,SUMIFS(AT$13:AT1144,AQ$13:AQ1144,"="&amp;AQ1144),"[x]")</f>
        <v>11896</v>
      </c>
    </row>
    <row r="1145" spans="40:47" ht="16.5" x14ac:dyDescent="0.2">
      <c r="AN1145" s="93">
        <v>1133</v>
      </c>
      <c r="AO1145" s="93">
        <f t="shared" si="120"/>
        <v>2</v>
      </c>
      <c r="AP1145" s="93">
        <f t="shared" si="121"/>
        <v>4</v>
      </c>
      <c r="AQ1145" s="88">
        <f t="shared" si="122"/>
        <v>8</v>
      </c>
      <c r="AR1145" s="93">
        <f t="shared" si="123"/>
        <v>75</v>
      </c>
      <c r="AS1145" s="93" t="str">
        <f t="shared" si="124"/>
        <v>金币</v>
      </c>
      <c r="AT1145" s="115">
        <f t="shared" si="125"/>
        <v>515</v>
      </c>
      <c r="AU1145" s="94">
        <f>IF(AR1145&gt;0,SUMIFS(AT$13:AT1145,AQ$13:AQ1145,"="&amp;AQ1145),"[x]")</f>
        <v>12411</v>
      </c>
    </row>
    <row r="1146" spans="40:47" ht="16.5" x14ac:dyDescent="0.2">
      <c r="AN1146" s="93">
        <v>1134</v>
      </c>
      <c r="AO1146" s="93">
        <f t="shared" si="120"/>
        <v>2</v>
      </c>
      <c r="AP1146" s="93">
        <f t="shared" si="121"/>
        <v>4</v>
      </c>
      <c r="AQ1146" s="88">
        <f t="shared" si="122"/>
        <v>8</v>
      </c>
      <c r="AR1146" s="93">
        <f t="shared" si="123"/>
        <v>76</v>
      </c>
      <c r="AS1146" s="93" t="str">
        <f t="shared" si="124"/>
        <v>金币</v>
      </c>
      <c r="AT1146" s="115">
        <f t="shared" si="125"/>
        <v>528</v>
      </c>
      <c r="AU1146" s="94">
        <f>IF(AR1146&gt;0,SUMIFS(AT$13:AT1146,AQ$13:AQ1146,"="&amp;AQ1146),"[x]")</f>
        <v>12939</v>
      </c>
    </row>
    <row r="1147" spans="40:47" ht="16.5" x14ac:dyDescent="0.2">
      <c r="AN1147" s="93">
        <v>1135</v>
      </c>
      <c r="AO1147" s="93">
        <f t="shared" si="120"/>
        <v>2</v>
      </c>
      <c r="AP1147" s="93">
        <f t="shared" si="121"/>
        <v>4</v>
      </c>
      <c r="AQ1147" s="88">
        <f t="shared" si="122"/>
        <v>8</v>
      </c>
      <c r="AR1147" s="93">
        <f t="shared" si="123"/>
        <v>77</v>
      </c>
      <c r="AS1147" s="93" t="str">
        <f t="shared" si="124"/>
        <v>金币</v>
      </c>
      <c r="AT1147" s="115">
        <f t="shared" si="125"/>
        <v>541</v>
      </c>
      <c r="AU1147" s="94">
        <f>IF(AR1147&gt;0,SUMIFS(AT$13:AT1147,AQ$13:AQ1147,"="&amp;AQ1147),"[x]")</f>
        <v>13480</v>
      </c>
    </row>
    <row r="1148" spans="40:47" ht="16.5" x14ac:dyDescent="0.2">
      <c r="AN1148" s="93">
        <v>1136</v>
      </c>
      <c r="AO1148" s="93">
        <f t="shared" si="120"/>
        <v>2</v>
      </c>
      <c r="AP1148" s="93">
        <f t="shared" si="121"/>
        <v>4</v>
      </c>
      <c r="AQ1148" s="88">
        <f t="shared" si="122"/>
        <v>8</v>
      </c>
      <c r="AR1148" s="93">
        <f t="shared" si="123"/>
        <v>78</v>
      </c>
      <c r="AS1148" s="93" t="str">
        <f t="shared" si="124"/>
        <v>金币</v>
      </c>
      <c r="AT1148" s="115">
        <f t="shared" si="125"/>
        <v>555</v>
      </c>
      <c r="AU1148" s="94">
        <f>IF(AR1148&gt;0,SUMIFS(AT$13:AT1148,AQ$13:AQ1148,"="&amp;AQ1148),"[x]")</f>
        <v>14035</v>
      </c>
    </row>
    <row r="1149" spans="40:47" ht="16.5" x14ac:dyDescent="0.2">
      <c r="AN1149" s="93">
        <v>1137</v>
      </c>
      <c r="AO1149" s="93">
        <f t="shared" si="120"/>
        <v>2</v>
      </c>
      <c r="AP1149" s="93">
        <f t="shared" si="121"/>
        <v>4</v>
      </c>
      <c r="AQ1149" s="88">
        <f t="shared" si="122"/>
        <v>8</v>
      </c>
      <c r="AR1149" s="93">
        <f t="shared" si="123"/>
        <v>79</v>
      </c>
      <c r="AS1149" s="93" t="str">
        <f t="shared" si="124"/>
        <v>金币</v>
      </c>
      <c r="AT1149" s="115">
        <f t="shared" si="125"/>
        <v>568</v>
      </c>
      <c r="AU1149" s="94">
        <f>IF(AR1149&gt;0,SUMIFS(AT$13:AT1149,AQ$13:AQ1149,"="&amp;AQ1149),"[x]")</f>
        <v>14603</v>
      </c>
    </row>
    <row r="1150" spans="40:47" ht="16.5" x14ac:dyDescent="0.2">
      <c r="AN1150" s="93">
        <v>1138</v>
      </c>
      <c r="AO1150" s="93">
        <f t="shared" si="120"/>
        <v>2</v>
      </c>
      <c r="AP1150" s="93">
        <f t="shared" si="121"/>
        <v>4</v>
      </c>
      <c r="AQ1150" s="88">
        <f t="shared" si="122"/>
        <v>8</v>
      </c>
      <c r="AR1150" s="93">
        <f t="shared" si="123"/>
        <v>80</v>
      </c>
      <c r="AS1150" s="93" t="str">
        <f t="shared" si="124"/>
        <v>金币</v>
      </c>
      <c r="AT1150" s="115">
        <f t="shared" si="125"/>
        <v>581</v>
      </c>
      <c r="AU1150" s="94">
        <f>IF(AR1150&gt;0,SUMIFS(AT$13:AT1150,AQ$13:AQ1150,"="&amp;AQ1150),"[x]")</f>
        <v>15184</v>
      </c>
    </row>
    <row r="1151" spans="40:47" ht="16.5" x14ac:dyDescent="0.2">
      <c r="AN1151" s="93">
        <v>1139</v>
      </c>
      <c r="AO1151" s="93">
        <f t="shared" si="120"/>
        <v>2</v>
      </c>
      <c r="AP1151" s="93">
        <f t="shared" si="121"/>
        <v>4</v>
      </c>
      <c r="AQ1151" s="88">
        <f t="shared" si="122"/>
        <v>8</v>
      </c>
      <c r="AR1151" s="93">
        <f t="shared" si="123"/>
        <v>81</v>
      </c>
      <c r="AS1151" s="93" t="str">
        <f t="shared" si="124"/>
        <v>金币</v>
      </c>
      <c r="AT1151" s="115">
        <f t="shared" si="125"/>
        <v>379</v>
      </c>
      <c r="AU1151" s="94">
        <f>IF(AR1151&gt;0,SUMIFS(AT$13:AT1151,AQ$13:AQ1151,"="&amp;AQ1151),"[x]")</f>
        <v>15563</v>
      </c>
    </row>
    <row r="1152" spans="40:47" ht="16.5" x14ac:dyDescent="0.2">
      <c r="AN1152" s="93">
        <v>1140</v>
      </c>
      <c r="AO1152" s="93">
        <f t="shared" si="120"/>
        <v>2</v>
      </c>
      <c r="AP1152" s="93">
        <f t="shared" si="121"/>
        <v>4</v>
      </c>
      <c r="AQ1152" s="88">
        <f t="shared" si="122"/>
        <v>8</v>
      </c>
      <c r="AR1152" s="93">
        <f t="shared" si="123"/>
        <v>82</v>
      </c>
      <c r="AS1152" s="93" t="str">
        <f t="shared" si="124"/>
        <v>金币</v>
      </c>
      <c r="AT1152" s="115">
        <f t="shared" si="125"/>
        <v>408</v>
      </c>
      <c r="AU1152" s="94">
        <f>IF(AR1152&gt;0,SUMIFS(AT$13:AT1152,AQ$13:AQ1152,"="&amp;AQ1152),"[x]")</f>
        <v>15971</v>
      </c>
    </row>
    <row r="1153" spans="40:47" ht="16.5" x14ac:dyDescent="0.2">
      <c r="AN1153" s="93">
        <v>1141</v>
      </c>
      <c r="AO1153" s="93">
        <f t="shared" si="120"/>
        <v>2</v>
      </c>
      <c r="AP1153" s="93">
        <f t="shared" si="121"/>
        <v>4</v>
      </c>
      <c r="AQ1153" s="88">
        <f t="shared" si="122"/>
        <v>8</v>
      </c>
      <c r="AR1153" s="93">
        <f t="shared" si="123"/>
        <v>83</v>
      </c>
      <c r="AS1153" s="93" t="str">
        <f t="shared" si="124"/>
        <v>金币</v>
      </c>
      <c r="AT1153" s="115">
        <f t="shared" si="125"/>
        <v>437</v>
      </c>
      <c r="AU1153" s="94">
        <f>IF(AR1153&gt;0,SUMIFS(AT$13:AT1153,AQ$13:AQ1153,"="&amp;AQ1153),"[x]")</f>
        <v>16408</v>
      </c>
    </row>
    <row r="1154" spans="40:47" ht="16.5" x14ac:dyDescent="0.2">
      <c r="AN1154" s="93">
        <v>1142</v>
      </c>
      <c r="AO1154" s="93">
        <f t="shared" si="120"/>
        <v>2</v>
      </c>
      <c r="AP1154" s="93">
        <f t="shared" si="121"/>
        <v>4</v>
      </c>
      <c r="AQ1154" s="88">
        <f t="shared" si="122"/>
        <v>8</v>
      </c>
      <c r="AR1154" s="93">
        <f t="shared" si="123"/>
        <v>84</v>
      </c>
      <c r="AS1154" s="93" t="str">
        <f t="shared" si="124"/>
        <v>金币</v>
      </c>
      <c r="AT1154" s="115">
        <f t="shared" si="125"/>
        <v>467</v>
      </c>
      <c r="AU1154" s="94">
        <f>IF(AR1154&gt;0,SUMIFS(AT$13:AT1154,AQ$13:AQ1154,"="&amp;AQ1154),"[x]")</f>
        <v>16875</v>
      </c>
    </row>
    <row r="1155" spans="40:47" ht="16.5" x14ac:dyDescent="0.2">
      <c r="AN1155" s="93">
        <v>1143</v>
      </c>
      <c r="AO1155" s="93">
        <f t="shared" si="120"/>
        <v>2</v>
      </c>
      <c r="AP1155" s="93">
        <f t="shared" si="121"/>
        <v>4</v>
      </c>
      <c r="AQ1155" s="88">
        <f t="shared" si="122"/>
        <v>8</v>
      </c>
      <c r="AR1155" s="93">
        <f t="shared" si="123"/>
        <v>85</v>
      </c>
      <c r="AS1155" s="93" t="str">
        <f t="shared" si="124"/>
        <v>金币</v>
      </c>
      <c r="AT1155" s="115">
        <f t="shared" si="125"/>
        <v>496</v>
      </c>
      <c r="AU1155" s="94">
        <f>IF(AR1155&gt;0,SUMIFS(AT$13:AT1155,AQ$13:AQ1155,"="&amp;AQ1155),"[x]")</f>
        <v>17371</v>
      </c>
    </row>
    <row r="1156" spans="40:47" ht="16.5" x14ac:dyDescent="0.2">
      <c r="AN1156" s="93">
        <v>1144</v>
      </c>
      <c r="AO1156" s="93">
        <f t="shared" si="120"/>
        <v>2</v>
      </c>
      <c r="AP1156" s="93">
        <f t="shared" si="121"/>
        <v>4</v>
      </c>
      <c r="AQ1156" s="88">
        <f t="shared" si="122"/>
        <v>8</v>
      </c>
      <c r="AR1156" s="93">
        <f t="shared" si="123"/>
        <v>86</v>
      </c>
      <c r="AS1156" s="93" t="str">
        <f t="shared" si="124"/>
        <v>金币</v>
      </c>
      <c r="AT1156" s="115">
        <f t="shared" si="125"/>
        <v>525</v>
      </c>
      <c r="AU1156" s="94">
        <f>IF(AR1156&gt;0,SUMIFS(AT$13:AT1156,AQ$13:AQ1156,"="&amp;AQ1156),"[x]")</f>
        <v>17896</v>
      </c>
    </row>
    <row r="1157" spans="40:47" ht="16.5" x14ac:dyDescent="0.2">
      <c r="AN1157" s="93">
        <v>1145</v>
      </c>
      <c r="AO1157" s="93">
        <f t="shared" si="120"/>
        <v>2</v>
      </c>
      <c r="AP1157" s="93">
        <f t="shared" si="121"/>
        <v>4</v>
      </c>
      <c r="AQ1157" s="88">
        <f t="shared" si="122"/>
        <v>8</v>
      </c>
      <c r="AR1157" s="93">
        <f t="shared" si="123"/>
        <v>87</v>
      </c>
      <c r="AS1157" s="93" t="str">
        <f t="shared" si="124"/>
        <v>金币</v>
      </c>
      <c r="AT1157" s="115">
        <f t="shared" si="125"/>
        <v>554</v>
      </c>
      <c r="AU1157" s="94">
        <f>IF(AR1157&gt;0,SUMIFS(AT$13:AT1157,AQ$13:AQ1157,"="&amp;AQ1157),"[x]")</f>
        <v>18450</v>
      </c>
    </row>
    <row r="1158" spans="40:47" ht="16.5" x14ac:dyDescent="0.2">
      <c r="AN1158" s="93">
        <v>1146</v>
      </c>
      <c r="AO1158" s="93">
        <f t="shared" si="120"/>
        <v>2</v>
      </c>
      <c r="AP1158" s="93">
        <f t="shared" si="121"/>
        <v>4</v>
      </c>
      <c r="AQ1158" s="88">
        <f t="shared" si="122"/>
        <v>8</v>
      </c>
      <c r="AR1158" s="93">
        <f t="shared" si="123"/>
        <v>88</v>
      </c>
      <c r="AS1158" s="93" t="str">
        <f t="shared" si="124"/>
        <v>金币</v>
      </c>
      <c r="AT1158" s="115">
        <f t="shared" si="125"/>
        <v>583</v>
      </c>
      <c r="AU1158" s="94">
        <f>IF(AR1158&gt;0,SUMIFS(AT$13:AT1158,AQ$13:AQ1158,"="&amp;AQ1158),"[x]")</f>
        <v>19033</v>
      </c>
    </row>
    <row r="1159" spans="40:47" ht="16.5" x14ac:dyDescent="0.2">
      <c r="AN1159" s="93">
        <v>1147</v>
      </c>
      <c r="AO1159" s="93">
        <f t="shared" si="120"/>
        <v>2</v>
      </c>
      <c r="AP1159" s="93">
        <f t="shared" si="121"/>
        <v>4</v>
      </c>
      <c r="AQ1159" s="88">
        <f t="shared" si="122"/>
        <v>8</v>
      </c>
      <c r="AR1159" s="93">
        <f t="shared" si="123"/>
        <v>89</v>
      </c>
      <c r="AS1159" s="93" t="str">
        <f t="shared" si="124"/>
        <v>金币</v>
      </c>
      <c r="AT1159" s="115">
        <f t="shared" si="125"/>
        <v>613</v>
      </c>
      <c r="AU1159" s="94">
        <f>IF(AR1159&gt;0,SUMIFS(AT$13:AT1159,AQ$13:AQ1159,"="&amp;AQ1159),"[x]")</f>
        <v>19646</v>
      </c>
    </row>
    <row r="1160" spans="40:47" ht="16.5" x14ac:dyDescent="0.2">
      <c r="AN1160" s="93">
        <v>1148</v>
      </c>
      <c r="AO1160" s="93">
        <f t="shared" si="120"/>
        <v>2</v>
      </c>
      <c r="AP1160" s="93">
        <f t="shared" si="121"/>
        <v>4</v>
      </c>
      <c r="AQ1160" s="88">
        <f t="shared" si="122"/>
        <v>8</v>
      </c>
      <c r="AR1160" s="93">
        <f t="shared" si="123"/>
        <v>90</v>
      </c>
      <c r="AS1160" s="93" t="str">
        <f t="shared" si="124"/>
        <v>金币</v>
      </c>
      <c r="AT1160" s="115">
        <f t="shared" si="125"/>
        <v>642</v>
      </c>
      <c r="AU1160" s="94">
        <f>IF(AR1160&gt;0,SUMIFS(AT$13:AT1160,AQ$13:AQ1160,"="&amp;AQ1160),"[x]")</f>
        <v>20288</v>
      </c>
    </row>
    <row r="1161" spans="40:47" ht="16.5" x14ac:dyDescent="0.2">
      <c r="AN1161" s="93">
        <v>1149</v>
      </c>
      <c r="AO1161" s="93">
        <f t="shared" si="120"/>
        <v>2</v>
      </c>
      <c r="AP1161" s="93">
        <f t="shared" si="121"/>
        <v>4</v>
      </c>
      <c r="AQ1161" s="88">
        <f t="shared" si="122"/>
        <v>8</v>
      </c>
      <c r="AR1161" s="93">
        <f t="shared" si="123"/>
        <v>91</v>
      </c>
      <c r="AS1161" s="93" t="str">
        <f t="shared" si="124"/>
        <v>金币</v>
      </c>
      <c r="AT1161" s="115">
        <f t="shared" si="125"/>
        <v>671</v>
      </c>
      <c r="AU1161" s="94">
        <f>IF(AR1161&gt;0,SUMIFS(AT$13:AT1161,AQ$13:AQ1161,"="&amp;AQ1161),"[x]")</f>
        <v>20959</v>
      </c>
    </row>
    <row r="1162" spans="40:47" ht="16.5" x14ac:dyDescent="0.2">
      <c r="AN1162" s="93">
        <v>1150</v>
      </c>
      <c r="AO1162" s="93">
        <f t="shared" si="120"/>
        <v>2</v>
      </c>
      <c r="AP1162" s="93">
        <f t="shared" si="121"/>
        <v>4</v>
      </c>
      <c r="AQ1162" s="88">
        <f t="shared" si="122"/>
        <v>8</v>
      </c>
      <c r="AR1162" s="93">
        <f t="shared" si="123"/>
        <v>92</v>
      </c>
      <c r="AS1162" s="93" t="str">
        <f t="shared" si="124"/>
        <v>金币</v>
      </c>
      <c r="AT1162" s="115">
        <f t="shared" si="125"/>
        <v>700</v>
      </c>
      <c r="AU1162" s="94">
        <f>IF(AR1162&gt;0,SUMIFS(AT$13:AT1162,AQ$13:AQ1162,"="&amp;AQ1162),"[x]")</f>
        <v>21659</v>
      </c>
    </row>
    <row r="1163" spans="40:47" ht="16.5" x14ac:dyDescent="0.2">
      <c r="AN1163" s="93">
        <v>1151</v>
      </c>
      <c r="AO1163" s="93">
        <f t="shared" si="120"/>
        <v>2</v>
      </c>
      <c r="AP1163" s="93">
        <f t="shared" si="121"/>
        <v>4</v>
      </c>
      <c r="AQ1163" s="88">
        <f t="shared" si="122"/>
        <v>8</v>
      </c>
      <c r="AR1163" s="93">
        <f t="shared" si="123"/>
        <v>93</v>
      </c>
      <c r="AS1163" s="93" t="str">
        <f t="shared" si="124"/>
        <v>金币</v>
      </c>
      <c r="AT1163" s="115">
        <f t="shared" si="125"/>
        <v>729</v>
      </c>
      <c r="AU1163" s="94">
        <f>IF(AR1163&gt;0,SUMIFS(AT$13:AT1163,AQ$13:AQ1163,"="&amp;AQ1163),"[x]")</f>
        <v>22388</v>
      </c>
    </row>
    <row r="1164" spans="40:47" ht="16.5" x14ac:dyDescent="0.2">
      <c r="AN1164" s="93">
        <v>1152</v>
      </c>
      <c r="AO1164" s="93">
        <f t="shared" si="120"/>
        <v>2</v>
      </c>
      <c r="AP1164" s="93">
        <f t="shared" si="121"/>
        <v>4</v>
      </c>
      <c r="AQ1164" s="88">
        <f t="shared" si="122"/>
        <v>8</v>
      </c>
      <c r="AR1164" s="93">
        <f t="shared" si="123"/>
        <v>94</v>
      </c>
      <c r="AS1164" s="93" t="str">
        <f t="shared" si="124"/>
        <v>金币</v>
      </c>
      <c r="AT1164" s="115">
        <f t="shared" si="125"/>
        <v>759</v>
      </c>
      <c r="AU1164" s="94">
        <f>IF(AR1164&gt;0,SUMIFS(AT$13:AT1164,AQ$13:AQ1164,"="&amp;AQ1164),"[x]")</f>
        <v>23147</v>
      </c>
    </row>
    <row r="1165" spans="40:47" ht="16.5" x14ac:dyDescent="0.2">
      <c r="AN1165" s="93">
        <v>1153</v>
      </c>
      <c r="AO1165" s="93">
        <f t="shared" si="120"/>
        <v>2</v>
      </c>
      <c r="AP1165" s="93">
        <f t="shared" si="121"/>
        <v>4</v>
      </c>
      <c r="AQ1165" s="88">
        <f t="shared" si="122"/>
        <v>8</v>
      </c>
      <c r="AR1165" s="93">
        <f t="shared" si="123"/>
        <v>95</v>
      </c>
      <c r="AS1165" s="93" t="str">
        <f t="shared" si="124"/>
        <v>金币</v>
      </c>
      <c r="AT1165" s="115">
        <f t="shared" si="125"/>
        <v>788</v>
      </c>
      <c r="AU1165" s="94">
        <f>IF(AR1165&gt;0,SUMIFS(AT$13:AT1165,AQ$13:AQ1165,"="&amp;AQ1165),"[x]")</f>
        <v>23935</v>
      </c>
    </row>
    <row r="1166" spans="40:47" ht="16.5" x14ac:dyDescent="0.2">
      <c r="AN1166" s="93">
        <v>1154</v>
      </c>
      <c r="AO1166" s="93">
        <f t="shared" ref="AO1166:AO1229" si="126">INT((AN1166-1)/604)+1</f>
        <v>2</v>
      </c>
      <c r="AP1166" s="93">
        <f t="shared" ref="AP1166:AP1229" si="127">INT(MOD(INT((AN1166-1)/151),4))+1</f>
        <v>4</v>
      </c>
      <c r="AQ1166" s="88">
        <f t="shared" ref="AQ1166:AQ1229" si="128">(AO1166-1)*4+AP1166</f>
        <v>8</v>
      </c>
      <c r="AR1166" s="93">
        <f t="shared" ref="AR1166:AR1229" si="129">MOD(AN1166-1,151)</f>
        <v>96</v>
      </c>
      <c r="AS1166" s="93" t="str">
        <f t="shared" ref="AS1166:AS1229" si="130">IF(AR1166&gt;0,"金币","[x]")</f>
        <v>金币</v>
      </c>
      <c r="AT1166" s="115">
        <f t="shared" si="125"/>
        <v>817</v>
      </c>
      <c r="AU1166" s="94">
        <f>IF(AR1166&gt;0,SUMIFS(AT$13:AT1166,AQ$13:AQ1166,"="&amp;AQ1166),"[x]")</f>
        <v>24752</v>
      </c>
    </row>
    <row r="1167" spans="40:47" ht="16.5" x14ac:dyDescent="0.2">
      <c r="AN1167" s="93">
        <v>1155</v>
      </c>
      <c r="AO1167" s="93">
        <f t="shared" si="126"/>
        <v>2</v>
      </c>
      <c r="AP1167" s="93">
        <f t="shared" si="127"/>
        <v>4</v>
      </c>
      <c r="AQ1167" s="88">
        <f t="shared" si="128"/>
        <v>8</v>
      </c>
      <c r="AR1167" s="93">
        <f t="shared" si="129"/>
        <v>97</v>
      </c>
      <c r="AS1167" s="93" t="str">
        <f t="shared" si="130"/>
        <v>金币</v>
      </c>
      <c r="AT1167" s="115">
        <f t="shared" ref="AT1167:AT1230" si="131">IF(AR1167&gt;0,INT(INDEX($AL$13:$AL$162,AR1167)/48*INDEX($AL$4:$AL$9,AO1167)*INDEX($AO$4:$AO$7,AP1167)),"[x]")</f>
        <v>846</v>
      </c>
      <c r="AU1167" s="94">
        <f>IF(AR1167&gt;0,SUMIFS(AT$13:AT1167,AQ$13:AQ1167,"="&amp;AQ1167),"[x]")</f>
        <v>25598</v>
      </c>
    </row>
    <row r="1168" spans="40:47" ht="16.5" x14ac:dyDescent="0.2">
      <c r="AN1168" s="93">
        <v>1156</v>
      </c>
      <c r="AO1168" s="93">
        <f t="shared" si="126"/>
        <v>2</v>
      </c>
      <c r="AP1168" s="93">
        <f t="shared" si="127"/>
        <v>4</v>
      </c>
      <c r="AQ1168" s="88">
        <f t="shared" si="128"/>
        <v>8</v>
      </c>
      <c r="AR1168" s="93">
        <f t="shared" si="129"/>
        <v>98</v>
      </c>
      <c r="AS1168" s="93" t="str">
        <f t="shared" si="130"/>
        <v>金币</v>
      </c>
      <c r="AT1168" s="115">
        <f t="shared" si="131"/>
        <v>875</v>
      </c>
      <c r="AU1168" s="94">
        <f>IF(AR1168&gt;0,SUMIFS(AT$13:AT1168,AQ$13:AQ1168,"="&amp;AQ1168),"[x]")</f>
        <v>26473</v>
      </c>
    </row>
    <row r="1169" spans="40:47" ht="16.5" x14ac:dyDescent="0.2">
      <c r="AN1169" s="93">
        <v>1157</v>
      </c>
      <c r="AO1169" s="93">
        <f t="shared" si="126"/>
        <v>2</v>
      </c>
      <c r="AP1169" s="93">
        <f t="shared" si="127"/>
        <v>4</v>
      </c>
      <c r="AQ1169" s="88">
        <f t="shared" si="128"/>
        <v>8</v>
      </c>
      <c r="AR1169" s="93">
        <f t="shared" si="129"/>
        <v>99</v>
      </c>
      <c r="AS1169" s="93" t="str">
        <f t="shared" si="130"/>
        <v>金币</v>
      </c>
      <c r="AT1169" s="115">
        <f t="shared" si="131"/>
        <v>905</v>
      </c>
      <c r="AU1169" s="94">
        <f>IF(AR1169&gt;0,SUMIFS(AT$13:AT1169,AQ$13:AQ1169,"="&amp;AQ1169),"[x]")</f>
        <v>27378</v>
      </c>
    </row>
    <row r="1170" spans="40:47" ht="16.5" x14ac:dyDescent="0.2">
      <c r="AN1170" s="93">
        <v>1158</v>
      </c>
      <c r="AO1170" s="93">
        <f t="shared" si="126"/>
        <v>2</v>
      </c>
      <c r="AP1170" s="93">
        <f t="shared" si="127"/>
        <v>4</v>
      </c>
      <c r="AQ1170" s="88">
        <f t="shared" si="128"/>
        <v>8</v>
      </c>
      <c r="AR1170" s="93">
        <f t="shared" si="129"/>
        <v>100</v>
      </c>
      <c r="AS1170" s="93" t="str">
        <f t="shared" si="130"/>
        <v>金币</v>
      </c>
      <c r="AT1170" s="115">
        <f t="shared" si="131"/>
        <v>934</v>
      </c>
      <c r="AU1170" s="94">
        <f>IF(AR1170&gt;0,SUMIFS(AT$13:AT1170,AQ$13:AQ1170,"="&amp;AQ1170),"[x]")</f>
        <v>28312</v>
      </c>
    </row>
    <row r="1171" spans="40:47" ht="16.5" x14ac:dyDescent="0.2">
      <c r="AN1171" s="93">
        <v>1159</v>
      </c>
      <c r="AO1171" s="93">
        <f t="shared" si="126"/>
        <v>2</v>
      </c>
      <c r="AP1171" s="93">
        <f t="shared" si="127"/>
        <v>4</v>
      </c>
      <c r="AQ1171" s="88">
        <f t="shared" si="128"/>
        <v>8</v>
      </c>
      <c r="AR1171" s="93">
        <f t="shared" si="129"/>
        <v>101</v>
      </c>
      <c r="AS1171" s="93" t="str">
        <f t="shared" si="130"/>
        <v>金币</v>
      </c>
      <c r="AT1171" s="115">
        <f t="shared" si="131"/>
        <v>529</v>
      </c>
      <c r="AU1171" s="94">
        <f>IF(AR1171&gt;0,SUMIFS(AT$13:AT1171,AQ$13:AQ1171,"="&amp;AQ1171),"[x]")</f>
        <v>28841</v>
      </c>
    </row>
    <row r="1172" spans="40:47" ht="16.5" x14ac:dyDescent="0.2">
      <c r="AN1172" s="93">
        <v>1160</v>
      </c>
      <c r="AO1172" s="93">
        <f t="shared" si="126"/>
        <v>2</v>
      </c>
      <c r="AP1172" s="93">
        <f t="shared" si="127"/>
        <v>4</v>
      </c>
      <c r="AQ1172" s="88">
        <f t="shared" si="128"/>
        <v>8</v>
      </c>
      <c r="AR1172" s="93">
        <f t="shared" si="129"/>
        <v>102</v>
      </c>
      <c r="AS1172" s="93" t="str">
        <f t="shared" si="130"/>
        <v>金币</v>
      </c>
      <c r="AT1172" s="115">
        <f t="shared" si="131"/>
        <v>570</v>
      </c>
      <c r="AU1172" s="94">
        <f>IF(AR1172&gt;0,SUMIFS(AT$13:AT1172,AQ$13:AQ1172,"="&amp;AQ1172),"[x]")</f>
        <v>29411</v>
      </c>
    </row>
    <row r="1173" spans="40:47" ht="16.5" x14ac:dyDescent="0.2">
      <c r="AN1173" s="93">
        <v>1161</v>
      </c>
      <c r="AO1173" s="93">
        <f t="shared" si="126"/>
        <v>2</v>
      </c>
      <c r="AP1173" s="93">
        <f t="shared" si="127"/>
        <v>4</v>
      </c>
      <c r="AQ1173" s="88">
        <f t="shared" si="128"/>
        <v>8</v>
      </c>
      <c r="AR1173" s="93">
        <f t="shared" si="129"/>
        <v>103</v>
      </c>
      <c r="AS1173" s="93" t="str">
        <f t="shared" si="130"/>
        <v>金币</v>
      </c>
      <c r="AT1173" s="115">
        <f t="shared" si="131"/>
        <v>611</v>
      </c>
      <c r="AU1173" s="94">
        <f>IF(AR1173&gt;0,SUMIFS(AT$13:AT1173,AQ$13:AQ1173,"="&amp;AQ1173),"[x]")</f>
        <v>30022</v>
      </c>
    </row>
    <row r="1174" spans="40:47" ht="16.5" x14ac:dyDescent="0.2">
      <c r="AN1174" s="93">
        <v>1162</v>
      </c>
      <c r="AO1174" s="93">
        <f t="shared" si="126"/>
        <v>2</v>
      </c>
      <c r="AP1174" s="93">
        <f t="shared" si="127"/>
        <v>4</v>
      </c>
      <c r="AQ1174" s="88">
        <f t="shared" si="128"/>
        <v>8</v>
      </c>
      <c r="AR1174" s="93">
        <f t="shared" si="129"/>
        <v>104</v>
      </c>
      <c r="AS1174" s="93" t="str">
        <f t="shared" si="130"/>
        <v>金币</v>
      </c>
      <c r="AT1174" s="115">
        <f t="shared" si="131"/>
        <v>652</v>
      </c>
      <c r="AU1174" s="94">
        <f>IF(AR1174&gt;0,SUMIFS(AT$13:AT1174,AQ$13:AQ1174,"="&amp;AQ1174),"[x]")</f>
        <v>30674</v>
      </c>
    </row>
    <row r="1175" spans="40:47" ht="16.5" x14ac:dyDescent="0.2">
      <c r="AN1175" s="93">
        <v>1163</v>
      </c>
      <c r="AO1175" s="93">
        <f t="shared" si="126"/>
        <v>2</v>
      </c>
      <c r="AP1175" s="93">
        <f t="shared" si="127"/>
        <v>4</v>
      </c>
      <c r="AQ1175" s="88">
        <f t="shared" si="128"/>
        <v>8</v>
      </c>
      <c r="AR1175" s="93">
        <f t="shared" si="129"/>
        <v>105</v>
      </c>
      <c r="AS1175" s="93" t="str">
        <f t="shared" si="130"/>
        <v>金币</v>
      </c>
      <c r="AT1175" s="115">
        <f t="shared" si="131"/>
        <v>692</v>
      </c>
      <c r="AU1175" s="94">
        <f>IF(AR1175&gt;0,SUMIFS(AT$13:AT1175,AQ$13:AQ1175,"="&amp;AQ1175),"[x]")</f>
        <v>31366</v>
      </c>
    </row>
    <row r="1176" spans="40:47" ht="16.5" x14ac:dyDescent="0.2">
      <c r="AN1176" s="93">
        <v>1164</v>
      </c>
      <c r="AO1176" s="93">
        <f t="shared" si="126"/>
        <v>2</v>
      </c>
      <c r="AP1176" s="93">
        <f t="shared" si="127"/>
        <v>4</v>
      </c>
      <c r="AQ1176" s="88">
        <f t="shared" si="128"/>
        <v>8</v>
      </c>
      <c r="AR1176" s="93">
        <f t="shared" si="129"/>
        <v>106</v>
      </c>
      <c r="AS1176" s="93" t="str">
        <f t="shared" si="130"/>
        <v>金币</v>
      </c>
      <c r="AT1176" s="115">
        <f t="shared" si="131"/>
        <v>733</v>
      </c>
      <c r="AU1176" s="94">
        <f>IF(AR1176&gt;0,SUMIFS(AT$13:AT1176,AQ$13:AQ1176,"="&amp;AQ1176),"[x]")</f>
        <v>32099</v>
      </c>
    </row>
    <row r="1177" spans="40:47" ht="16.5" x14ac:dyDescent="0.2">
      <c r="AN1177" s="93">
        <v>1165</v>
      </c>
      <c r="AO1177" s="93">
        <f t="shared" si="126"/>
        <v>2</v>
      </c>
      <c r="AP1177" s="93">
        <f t="shared" si="127"/>
        <v>4</v>
      </c>
      <c r="AQ1177" s="88">
        <f t="shared" si="128"/>
        <v>8</v>
      </c>
      <c r="AR1177" s="93">
        <f t="shared" si="129"/>
        <v>107</v>
      </c>
      <c r="AS1177" s="93" t="str">
        <f t="shared" si="130"/>
        <v>金币</v>
      </c>
      <c r="AT1177" s="115">
        <f t="shared" si="131"/>
        <v>774</v>
      </c>
      <c r="AU1177" s="94">
        <f>IF(AR1177&gt;0,SUMIFS(AT$13:AT1177,AQ$13:AQ1177,"="&amp;AQ1177),"[x]")</f>
        <v>32873</v>
      </c>
    </row>
    <row r="1178" spans="40:47" ht="16.5" x14ac:dyDescent="0.2">
      <c r="AN1178" s="93">
        <v>1166</v>
      </c>
      <c r="AO1178" s="93">
        <f t="shared" si="126"/>
        <v>2</v>
      </c>
      <c r="AP1178" s="93">
        <f t="shared" si="127"/>
        <v>4</v>
      </c>
      <c r="AQ1178" s="88">
        <f t="shared" si="128"/>
        <v>8</v>
      </c>
      <c r="AR1178" s="93">
        <f t="shared" si="129"/>
        <v>108</v>
      </c>
      <c r="AS1178" s="93" t="str">
        <f t="shared" si="130"/>
        <v>金币</v>
      </c>
      <c r="AT1178" s="115">
        <f t="shared" si="131"/>
        <v>815</v>
      </c>
      <c r="AU1178" s="94">
        <f>IF(AR1178&gt;0,SUMIFS(AT$13:AT1178,AQ$13:AQ1178,"="&amp;AQ1178),"[x]")</f>
        <v>33688</v>
      </c>
    </row>
    <row r="1179" spans="40:47" ht="16.5" x14ac:dyDescent="0.2">
      <c r="AN1179" s="93">
        <v>1167</v>
      </c>
      <c r="AO1179" s="93">
        <f t="shared" si="126"/>
        <v>2</v>
      </c>
      <c r="AP1179" s="93">
        <f t="shared" si="127"/>
        <v>4</v>
      </c>
      <c r="AQ1179" s="88">
        <f t="shared" si="128"/>
        <v>8</v>
      </c>
      <c r="AR1179" s="93">
        <f t="shared" si="129"/>
        <v>109</v>
      </c>
      <c r="AS1179" s="93" t="str">
        <f t="shared" si="130"/>
        <v>金币</v>
      </c>
      <c r="AT1179" s="115">
        <f t="shared" si="131"/>
        <v>855</v>
      </c>
      <c r="AU1179" s="94">
        <f>IF(AR1179&gt;0,SUMIFS(AT$13:AT1179,AQ$13:AQ1179,"="&amp;AQ1179),"[x]")</f>
        <v>34543</v>
      </c>
    </row>
    <row r="1180" spans="40:47" ht="16.5" x14ac:dyDescent="0.2">
      <c r="AN1180" s="93">
        <v>1168</v>
      </c>
      <c r="AO1180" s="93">
        <f t="shared" si="126"/>
        <v>2</v>
      </c>
      <c r="AP1180" s="93">
        <f t="shared" si="127"/>
        <v>4</v>
      </c>
      <c r="AQ1180" s="88">
        <f t="shared" si="128"/>
        <v>8</v>
      </c>
      <c r="AR1180" s="93">
        <f t="shared" si="129"/>
        <v>110</v>
      </c>
      <c r="AS1180" s="93" t="str">
        <f t="shared" si="130"/>
        <v>金币</v>
      </c>
      <c r="AT1180" s="115">
        <f t="shared" si="131"/>
        <v>896</v>
      </c>
      <c r="AU1180" s="94">
        <f>IF(AR1180&gt;0,SUMIFS(AT$13:AT1180,AQ$13:AQ1180,"="&amp;AQ1180),"[x]")</f>
        <v>35439</v>
      </c>
    </row>
    <row r="1181" spans="40:47" ht="16.5" x14ac:dyDescent="0.2">
      <c r="AN1181" s="93">
        <v>1169</v>
      </c>
      <c r="AO1181" s="93">
        <f t="shared" si="126"/>
        <v>2</v>
      </c>
      <c r="AP1181" s="93">
        <f t="shared" si="127"/>
        <v>4</v>
      </c>
      <c r="AQ1181" s="88">
        <f t="shared" si="128"/>
        <v>8</v>
      </c>
      <c r="AR1181" s="93">
        <f t="shared" si="129"/>
        <v>111</v>
      </c>
      <c r="AS1181" s="93" t="str">
        <f t="shared" si="130"/>
        <v>金币</v>
      </c>
      <c r="AT1181" s="115">
        <f t="shared" si="131"/>
        <v>937</v>
      </c>
      <c r="AU1181" s="94">
        <f>IF(AR1181&gt;0,SUMIFS(AT$13:AT1181,AQ$13:AQ1181,"="&amp;AQ1181),"[x]")</f>
        <v>36376</v>
      </c>
    </row>
    <row r="1182" spans="40:47" ht="16.5" x14ac:dyDescent="0.2">
      <c r="AN1182" s="93">
        <v>1170</v>
      </c>
      <c r="AO1182" s="93">
        <f t="shared" si="126"/>
        <v>2</v>
      </c>
      <c r="AP1182" s="93">
        <f t="shared" si="127"/>
        <v>4</v>
      </c>
      <c r="AQ1182" s="88">
        <f t="shared" si="128"/>
        <v>8</v>
      </c>
      <c r="AR1182" s="93">
        <f t="shared" si="129"/>
        <v>112</v>
      </c>
      <c r="AS1182" s="93" t="str">
        <f t="shared" si="130"/>
        <v>金币</v>
      </c>
      <c r="AT1182" s="115">
        <f t="shared" si="131"/>
        <v>978</v>
      </c>
      <c r="AU1182" s="94">
        <f>IF(AR1182&gt;0,SUMIFS(AT$13:AT1182,AQ$13:AQ1182,"="&amp;AQ1182),"[x]")</f>
        <v>37354</v>
      </c>
    </row>
    <row r="1183" spans="40:47" ht="16.5" x14ac:dyDescent="0.2">
      <c r="AN1183" s="93">
        <v>1171</v>
      </c>
      <c r="AO1183" s="93">
        <f t="shared" si="126"/>
        <v>2</v>
      </c>
      <c r="AP1183" s="93">
        <f t="shared" si="127"/>
        <v>4</v>
      </c>
      <c r="AQ1183" s="88">
        <f t="shared" si="128"/>
        <v>8</v>
      </c>
      <c r="AR1183" s="93">
        <f t="shared" si="129"/>
        <v>113</v>
      </c>
      <c r="AS1183" s="93" t="str">
        <f t="shared" si="130"/>
        <v>金币</v>
      </c>
      <c r="AT1183" s="115">
        <f t="shared" si="131"/>
        <v>1018</v>
      </c>
      <c r="AU1183" s="94">
        <f>IF(AR1183&gt;0,SUMIFS(AT$13:AT1183,AQ$13:AQ1183,"="&amp;AQ1183),"[x]")</f>
        <v>38372</v>
      </c>
    </row>
    <row r="1184" spans="40:47" ht="16.5" x14ac:dyDescent="0.2">
      <c r="AN1184" s="93">
        <v>1172</v>
      </c>
      <c r="AO1184" s="93">
        <f t="shared" si="126"/>
        <v>2</v>
      </c>
      <c r="AP1184" s="93">
        <f t="shared" si="127"/>
        <v>4</v>
      </c>
      <c r="AQ1184" s="88">
        <f t="shared" si="128"/>
        <v>8</v>
      </c>
      <c r="AR1184" s="93">
        <f t="shared" si="129"/>
        <v>114</v>
      </c>
      <c r="AS1184" s="93" t="str">
        <f t="shared" si="130"/>
        <v>金币</v>
      </c>
      <c r="AT1184" s="115">
        <f t="shared" si="131"/>
        <v>1059</v>
      </c>
      <c r="AU1184" s="94">
        <f>IF(AR1184&gt;0,SUMIFS(AT$13:AT1184,AQ$13:AQ1184,"="&amp;AQ1184),"[x]")</f>
        <v>39431</v>
      </c>
    </row>
    <row r="1185" spans="40:47" ht="16.5" x14ac:dyDescent="0.2">
      <c r="AN1185" s="93">
        <v>1173</v>
      </c>
      <c r="AO1185" s="93">
        <f t="shared" si="126"/>
        <v>2</v>
      </c>
      <c r="AP1185" s="93">
        <f t="shared" si="127"/>
        <v>4</v>
      </c>
      <c r="AQ1185" s="88">
        <f t="shared" si="128"/>
        <v>8</v>
      </c>
      <c r="AR1185" s="93">
        <f t="shared" si="129"/>
        <v>115</v>
      </c>
      <c r="AS1185" s="93" t="str">
        <f t="shared" si="130"/>
        <v>金币</v>
      </c>
      <c r="AT1185" s="115">
        <f t="shared" si="131"/>
        <v>1100</v>
      </c>
      <c r="AU1185" s="94">
        <f>IF(AR1185&gt;0,SUMIFS(AT$13:AT1185,AQ$13:AQ1185,"="&amp;AQ1185),"[x]")</f>
        <v>40531</v>
      </c>
    </row>
    <row r="1186" spans="40:47" ht="16.5" x14ac:dyDescent="0.2">
      <c r="AN1186" s="93">
        <v>1174</v>
      </c>
      <c r="AO1186" s="93">
        <f t="shared" si="126"/>
        <v>2</v>
      </c>
      <c r="AP1186" s="93">
        <f t="shared" si="127"/>
        <v>4</v>
      </c>
      <c r="AQ1186" s="88">
        <f t="shared" si="128"/>
        <v>8</v>
      </c>
      <c r="AR1186" s="93">
        <f t="shared" si="129"/>
        <v>116</v>
      </c>
      <c r="AS1186" s="93" t="str">
        <f t="shared" si="130"/>
        <v>金币</v>
      </c>
      <c r="AT1186" s="115">
        <f t="shared" si="131"/>
        <v>1141</v>
      </c>
      <c r="AU1186" s="94">
        <f>IF(AR1186&gt;0,SUMIFS(AT$13:AT1186,AQ$13:AQ1186,"="&amp;AQ1186),"[x]")</f>
        <v>41672</v>
      </c>
    </row>
    <row r="1187" spans="40:47" ht="16.5" x14ac:dyDescent="0.2">
      <c r="AN1187" s="93">
        <v>1175</v>
      </c>
      <c r="AO1187" s="93">
        <f t="shared" si="126"/>
        <v>2</v>
      </c>
      <c r="AP1187" s="93">
        <f t="shared" si="127"/>
        <v>4</v>
      </c>
      <c r="AQ1187" s="88">
        <f t="shared" si="128"/>
        <v>8</v>
      </c>
      <c r="AR1187" s="93">
        <f t="shared" si="129"/>
        <v>117</v>
      </c>
      <c r="AS1187" s="93" t="str">
        <f t="shared" si="130"/>
        <v>金币</v>
      </c>
      <c r="AT1187" s="115">
        <f t="shared" si="131"/>
        <v>1182</v>
      </c>
      <c r="AU1187" s="94">
        <f>IF(AR1187&gt;0,SUMIFS(AT$13:AT1187,AQ$13:AQ1187,"="&amp;AQ1187),"[x]")</f>
        <v>42854</v>
      </c>
    </row>
    <row r="1188" spans="40:47" ht="16.5" x14ac:dyDescent="0.2">
      <c r="AN1188" s="93">
        <v>1176</v>
      </c>
      <c r="AO1188" s="93">
        <f t="shared" si="126"/>
        <v>2</v>
      </c>
      <c r="AP1188" s="93">
        <f t="shared" si="127"/>
        <v>4</v>
      </c>
      <c r="AQ1188" s="88">
        <f t="shared" si="128"/>
        <v>8</v>
      </c>
      <c r="AR1188" s="93">
        <f t="shared" si="129"/>
        <v>118</v>
      </c>
      <c r="AS1188" s="93" t="str">
        <f t="shared" si="130"/>
        <v>金币</v>
      </c>
      <c r="AT1188" s="115">
        <f t="shared" si="131"/>
        <v>1222</v>
      </c>
      <c r="AU1188" s="94">
        <f>IF(AR1188&gt;0,SUMIFS(AT$13:AT1188,AQ$13:AQ1188,"="&amp;AQ1188),"[x]")</f>
        <v>44076</v>
      </c>
    </row>
    <row r="1189" spans="40:47" ht="16.5" x14ac:dyDescent="0.2">
      <c r="AN1189" s="93">
        <v>1177</v>
      </c>
      <c r="AO1189" s="93">
        <f t="shared" si="126"/>
        <v>2</v>
      </c>
      <c r="AP1189" s="93">
        <f t="shared" si="127"/>
        <v>4</v>
      </c>
      <c r="AQ1189" s="88">
        <f t="shared" si="128"/>
        <v>8</v>
      </c>
      <c r="AR1189" s="93">
        <f t="shared" si="129"/>
        <v>119</v>
      </c>
      <c r="AS1189" s="93" t="str">
        <f t="shared" si="130"/>
        <v>金币</v>
      </c>
      <c r="AT1189" s="115">
        <f t="shared" si="131"/>
        <v>1263</v>
      </c>
      <c r="AU1189" s="94">
        <f>IF(AR1189&gt;0,SUMIFS(AT$13:AT1189,AQ$13:AQ1189,"="&amp;AQ1189),"[x]")</f>
        <v>45339</v>
      </c>
    </row>
    <row r="1190" spans="40:47" ht="16.5" x14ac:dyDescent="0.2">
      <c r="AN1190" s="93">
        <v>1178</v>
      </c>
      <c r="AO1190" s="93">
        <f t="shared" si="126"/>
        <v>2</v>
      </c>
      <c r="AP1190" s="93">
        <f t="shared" si="127"/>
        <v>4</v>
      </c>
      <c r="AQ1190" s="88">
        <f t="shared" si="128"/>
        <v>8</v>
      </c>
      <c r="AR1190" s="93">
        <f t="shared" si="129"/>
        <v>120</v>
      </c>
      <c r="AS1190" s="93" t="str">
        <f t="shared" si="130"/>
        <v>金币</v>
      </c>
      <c r="AT1190" s="115">
        <f t="shared" si="131"/>
        <v>1304</v>
      </c>
      <c r="AU1190" s="94">
        <f>IF(AR1190&gt;0,SUMIFS(AT$13:AT1190,AQ$13:AQ1190,"="&amp;AQ1190),"[x]")</f>
        <v>46643</v>
      </c>
    </row>
    <row r="1191" spans="40:47" ht="16.5" x14ac:dyDescent="0.2">
      <c r="AN1191" s="93">
        <v>1179</v>
      </c>
      <c r="AO1191" s="93">
        <f t="shared" si="126"/>
        <v>2</v>
      </c>
      <c r="AP1191" s="93">
        <f t="shared" si="127"/>
        <v>4</v>
      </c>
      <c r="AQ1191" s="88">
        <f t="shared" si="128"/>
        <v>8</v>
      </c>
      <c r="AR1191" s="93">
        <f t="shared" si="129"/>
        <v>121</v>
      </c>
      <c r="AS1191" s="93" t="str">
        <f t="shared" si="130"/>
        <v>金币</v>
      </c>
      <c r="AT1191" s="115">
        <f t="shared" si="131"/>
        <v>550</v>
      </c>
      <c r="AU1191" s="94">
        <f>IF(AR1191&gt;0,SUMIFS(AT$13:AT1191,AQ$13:AQ1191,"="&amp;AQ1191),"[x]")</f>
        <v>47193</v>
      </c>
    </row>
    <row r="1192" spans="40:47" ht="16.5" x14ac:dyDescent="0.2">
      <c r="AN1192" s="93">
        <v>1180</v>
      </c>
      <c r="AO1192" s="93">
        <f t="shared" si="126"/>
        <v>2</v>
      </c>
      <c r="AP1192" s="93">
        <f t="shared" si="127"/>
        <v>4</v>
      </c>
      <c r="AQ1192" s="88">
        <f t="shared" si="128"/>
        <v>8</v>
      </c>
      <c r="AR1192" s="93">
        <f t="shared" si="129"/>
        <v>122</v>
      </c>
      <c r="AS1192" s="93" t="str">
        <f t="shared" si="130"/>
        <v>金币</v>
      </c>
      <c r="AT1192" s="115">
        <f t="shared" si="131"/>
        <v>579</v>
      </c>
      <c r="AU1192" s="94">
        <f>IF(AR1192&gt;0,SUMIFS(AT$13:AT1192,AQ$13:AQ1192,"="&amp;AQ1192),"[x]")</f>
        <v>47772</v>
      </c>
    </row>
    <row r="1193" spans="40:47" ht="16.5" x14ac:dyDescent="0.2">
      <c r="AN1193" s="93">
        <v>1181</v>
      </c>
      <c r="AO1193" s="93">
        <f t="shared" si="126"/>
        <v>2</v>
      </c>
      <c r="AP1193" s="93">
        <f t="shared" si="127"/>
        <v>4</v>
      </c>
      <c r="AQ1193" s="88">
        <f t="shared" si="128"/>
        <v>8</v>
      </c>
      <c r="AR1193" s="93">
        <f t="shared" si="129"/>
        <v>123</v>
      </c>
      <c r="AS1193" s="93" t="str">
        <f t="shared" si="130"/>
        <v>金币</v>
      </c>
      <c r="AT1193" s="115">
        <f t="shared" si="131"/>
        <v>608</v>
      </c>
      <c r="AU1193" s="94">
        <f>IF(AR1193&gt;0,SUMIFS(AT$13:AT1193,AQ$13:AQ1193,"="&amp;AQ1193),"[x]")</f>
        <v>48380</v>
      </c>
    </row>
    <row r="1194" spans="40:47" ht="16.5" x14ac:dyDescent="0.2">
      <c r="AN1194" s="93">
        <v>1182</v>
      </c>
      <c r="AO1194" s="93">
        <f t="shared" si="126"/>
        <v>2</v>
      </c>
      <c r="AP1194" s="93">
        <f t="shared" si="127"/>
        <v>4</v>
      </c>
      <c r="AQ1194" s="88">
        <f t="shared" si="128"/>
        <v>8</v>
      </c>
      <c r="AR1194" s="93">
        <f t="shared" si="129"/>
        <v>124</v>
      </c>
      <c r="AS1194" s="93" t="str">
        <f t="shared" si="130"/>
        <v>金币</v>
      </c>
      <c r="AT1194" s="115">
        <f t="shared" si="131"/>
        <v>637</v>
      </c>
      <c r="AU1194" s="94">
        <f>IF(AR1194&gt;0,SUMIFS(AT$13:AT1194,AQ$13:AQ1194,"="&amp;AQ1194),"[x]")</f>
        <v>49017</v>
      </c>
    </row>
    <row r="1195" spans="40:47" ht="16.5" x14ac:dyDescent="0.2">
      <c r="AN1195" s="93">
        <v>1183</v>
      </c>
      <c r="AO1195" s="93">
        <f t="shared" si="126"/>
        <v>2</v>
      </c>
      <c r="AP1195" s="93">
        <f t="shared" si="127"/>
        <v>4</v>
      </c>
      <c r="AQ1195" s="88">
        <f t="shared" si="128"/>
        <v>8</v>
      </c>
      <c r="AR1195" s="93">
        <f t="shared" si="129"/>
        <v>125</v>
      </c>
      <c r="AS1195" s="93" t="str">
        <f t="shared" si="130"/>
        <v>金币</v>
      </c>
      <c r="AT1195" s="115">
        <f t="shared" si="131"/>
        <v>666</v>
      </c>
      <c r="AU1195" s="94">
        <f>IF(AR1195&gt;0,SUMIFS(AT$13:AT1195,AQ$13:AQ1195,"="&amp;AQ1195),"[x]")</f>
        <v>49683</v>
      </c>
    </row>
    <row r="1196" spans="40:47" ht="16.5" x14ac:dyDescent="0.2">
      <c r="AN1196" s="93">
        <v>1184</v>
      </c>
      <c r="AO1196" s="93">
        <f t="shared" si="126"/>
        <v>2</v>
      </c>
      <c r="AP1196" s="93">
        <f t="shared" si="127"/>
        <v>4</v>
      </c>
      <c r="AQ1196" s="88">
        <f t="shared" si="128"/>
        <v>8</v>
      </c>
      <c r="AR1196" s="93">
        <f t="shared" si="129"/>
        <v>126</v>
      </c>
      <c r="AS1196" s="93" t="str">
        <f t="shared" si="130"/>
        <v>金币</v>
      </c>
      <c r="AT1196" s="115">
        <f t="shared" si="131"/>
        <v>695</v>
      </c>
      <c r="AU1196" s="94">
        <f>IF(AR1196&gt;0,SUMIFS(AT$13:AT1196,AQ$13:AQ1196,"="&amp;AQ1196),"[x]")</f>
        <v>50378</v>
      </c>
    </row>
    <row r="1197" spans="40:47" ht="16.5" x14ac:dyDescent="0.2">
      <c r="AN1197" s="93">
        <v>1185</v>
      </c>
      <c r="AO1197" s="93">
        <f t="shared" si="126"/>
        <v>2</v>
      </c>
      <c r="AP1197" s="93">
        <f t="shared" si="127"/>
        <v>4</v>
      </c>
      <c r="AQ1197" s="88">
        <f t="shared" si="128"/>
        <v>8</v>
      </c>
      <c r="AR1197" s="93">
        <f t="shared" si="129"/>
        <v>127</v>
      </c>
      <c r="AS1197" s="93" t="str">
        <f t="shared" si="130"/>
        <v>金币</v>
      </c>
      <c r="AT1197" s="115">
        <f t="shared" si="131"/>
        <v>724</v>
      </c>
      <c r="AU1197" s="94">
        <f>IF(AR1197&gt;0,SUMIFS(AT$13:AT1197,AQ$13:AQ1197,"="&amp;AQ1197),"[x]")</f>
        <v>51102</v>
      </c>
    </row>
    <row r="1198" spans="40:47" ht="16.5" x14ac:dyDescent="0.2">
      <c r="AN1198" s="93">
        <v>1186</v>
      </c>
      <c r="AO1198" s="93">
        <f t="shared" si="126"/>
        <v>2</v>
      </c>
      <c r="AP1198" s="93">
        <f t="shared" si="127"/>
        <v>4</v>
      </c>
      <c r="AQ1198" s="88">
        <f t="shared" si="128"/>
        <v>8</v>
      </c>
      <c r="AR1198" s="93">
        <f t="shared" si="129"/>
        <v>128</v>
      </c>
      <c r="AS1198" s="93" t="str">
        <f t="shared" si="130"/>
        <v>金币</v>
      </c>
      <c r="AT1198" s="115">
        <f t="shared" si="131"/>
        <v>753</v>
      </c>
      <c r="AU1198" s="94">
        <f>IF(AR1198&gt;0,SUMIFS(AT$13:AT1198,AQ$13:AQ1198,"="&amp;AQ1198),"[x]")</f>
        <v>51855</v>
      </c>
    </row>
    <row r="1199" spans="40:47" ht="16.5" x14ac:dyDescent="0.2">
      <c r="AN1199" s="93">
        <v>1187</v>
      </c>
      <c r="AO1199" s="93">
        <f t="shared" si="126"/>
        <v>2</v>
      </c>
      <c r="AP1199" s="93">
        <f t="shared" si="127"/>
        <v>4</v>
      </c>
      <c r="AQ1199" s="88">
        <f t="shared" si="128"/>
        <v>8</v>
      </c>
      <c r="AR1199" s="93">
        <f t="shared" si="129"/>
        <v>129</v>
      </c>
      <c r="AS1199" s="93" t="str">
        <f t="shared" si="130"/>
        <v>金币</v>
      </c>
      <c r="AT1199" s="115">
        <f t="shared" si="131"/>
        <v>782</v>
      </c>
      <c r="AU1199" s="94">
        <f>IF(AR1199&gt;0,SUMIFS(AT$13:AT1199,AQ$13:AQ1199,"="&amp;AQ1199),"[x]")</f>
        <v>52637</v>
      </c>
    </row>
    <row r="1200" spans="40:47" ht="16.5" x14ac:dyDescent="0.2">
      <c r="AN1200" s="93">
        <v>1188</v>
      </c>
      <c r="AO1200" s="93">
        <f t="shared" si="126"/>
        <v>2</v>
      </c>
      <c r="AP1200" s="93">
        <f t="shared" si="127"/>
        <v>4</v>
      </c>
      <c r="AQ1200" s="88">
        <f t="shared" si="128"/>
        <v>8</v>
      </c>
      <c r="AR1200" s="93">
        <f t="shared" si="129"/>
        <v>130</v>
      </c>
      <c r="AS1200" s="93" t="str">
        <f t="shared" si="130"/>
        <v>金币</v>
      </c>
      <c r="AT1200" s="115">
        <f t="shared" si="131"/>
        <v>811</v>
      </c>
      <c r="AU1200" s="94">
        <f>IF(AR1200&gt;0,SUMIFS(AT$13:AT1200,AQ$13:AQ1200,"="&amp;AQ1200),"[x]")</f>
        <v>53448</v>
      </c>
    </row>
    <row r="1201" spans="40:47" ht="16.5" x14ac:dyDescent="0.2">
      <c r="AN1201" s="93">
        <v>1189</v>
      </c>
      <c r="AO1201" s="93">
        <f t="shared" si="126"/>
        <v>2</v>
      </c>
      <c r="AP1201" s="93">
        <f t="shared" si="127"/>
        <v>4</v>
      </c>
      <c r="AQ1201" s="88">
        <f t="shared" si="128"/>
        <v>8</v>
      </c>
      <c r="AR1201" s="93">
        <f t="shared" si="129"/>
        <v>131</v>
      </c>
      <c r="AS1201" s="93" t="str">
        <f t="shared" si="130"/>
        <v>金币</v>
      </c>
      <c r="AT1201" s="115">
        <f t="shared" si="131"/>
        <v>840</v>
      </c>
      <c r="AU1201" s="94">
        <f>IF(AR1201&gt;0,SUMIFS(AT$13:AT1201,AQ$13:AQ1201,"="&amp;AQ1201),"[x]")</f>
        <v>54288</v>
      </c>
    </row>
    <row r="1202" spans="40:47" ht="16.5" x14ac:dyDescent="0.2">
      <c r="AN1202" s="93">
        <v>1190</v>
      </c>
      <c r="AO1202" s="93">
        <f t="shared" si="126"/>
        <v>2</v>
      </c>
      <c r="AP1202" s="93">
        <f t="shared" si="127"/>
        <v>4</v>
      </c>
      <c r="AQ1202" s="88">
        <f t="shared" si="128"/>
        <v>8</v>
      </c>
      <c r="AR1202" s="93">
        <f t="shared" si="129"/>
        <v>132</v>
      </c>
      <c r="AS1202" s="93" t="str">
        <f t="shared" si="130"/>
        <v>金币</v>
      </c>
      <c r="AT1202" s="115">
        <f t="shared" si="131"/>
        <v>869</v>
      </c>
      <c r="AU1202" s="94">
        <f>IF(AR1202&gt;0,SUMIFS(AT$13:AT1202,AQ$13:AQ1202,"="&amp;AQ1202),"[x]")</f>
        <v>55157</v>
      </c>
    </row>
    <row r="1203" spans="40:47" ht="16.5" x14ac:dyDescent="0.2">
      <c r="AN1203" s="93">
        <v>1191</v>
      </c>
      <c r="AO1203" s="93">
        <f t="shared" si="126"/>
        <v>2</v>
      </c>
      <c r="AP1203" s="93">
        <f t="shared" si="127"/>
        <v>4</v>
      </c>
      <c r="AQ1203" s="88">
        <f t="shared" si="128"/>
        <v>8</v>
      </c>
      <c r="AR1203" s="93">
        <f t="shared" si="129"/>
        <v>133</v>
      </c>
      <c r="AS1203" s="93" t="str">
        <f t="shared" si="130"/>
        <v>金币</v>
      </c>
      <c r="AT1203" s="115">
        <f t="shared" si="131"/>
        <v>898</v>
      </c>
      <c r="AU1203" s="94">
        <f>IF(AR1203&gt;0,SUMIFS(AT$13:AT1203,AQ$13:AQ1203,"="&amp;AQ1203),"[x]")</f>
        <v>56055</v>
      </c>
    </row>
    <row r="1204" spans="40:47" ht="16.5" x14ac:dyDescent="0.2">
      <c r="AN1204" s="93">
        <v>1192</v>
      </c>
      <c r="AO1204" s="93">
        <f t="shared" si="126"/>
        <v>2</v>
      </c>
      <c r="AP1204" s="93">
        <f t="shared" si="127"/>
        <v>4</v>
      </c>
      <c r="AQ1204" s="88">
        <f t="shared" si="128"/>
        <v>8</v>
      </c>
      <c r="AR1204" s="93">
        <f t="shared" si="129"/>
        <v>134</v>
      </c>
      <c r="AS1204" s="93" t="str">
        <f t="shared" si="130"/>
        <v>金币</v>
      </c>
      <c r="AT1204" s="115">
        <f t="shared" si="131"/>
        <v>927</v>
      </c>
      <c r="AU1204" s="94">
        <f>IF(AR1204&gt;0,SUMIFS(AT$13:AT1204,AQ$13:AQ1204,"="&amp;AQ1204),"[x]")</f>
        <v>56982</v>
      </c>
    </row>
    <row r="1205" spans="40:47" ht="16.5" x14ac:dyDescent="0.2">
      <c r="AN1205" s="93">
        <v>1193</v>
      </c>
      <c r="AO1205" s="93">
        <f t="shared" si="126"/>
        <v>2</v>
      </c>
      <c r="AP1205" s="93">
        <f t="shared" si="127"/>
        <v>4</v>
      </c>
      <c r="AQ1205" s="88">
        <f t="shared" si="128"/>
        <v>8</v>
      </c>
      <c r="AR1205" s="93">
        <f t="shared" si="129"/>
        <v>135</v>
      </c>
      <c r="AS1205" s="93" t="str">
        <f t="shared" si="130"/>
        <v>金币</v>
      </c>
      <c r="AT1205" s="115">
        <f t="shared" si="131"/>
        <v>956</v>
      </c>
      <c r="AU1205" s="94">
        <f>IF(AR1205&gt;0,SUMIFS(AT$13:AT1205,AQ$13:AQ1205,"="&amp;AQ1205),"[x]")</f>
        <v>57938</v>
      </c>
    </row>
    <row r="1206" spans="40:47" ht="16.5" x14ac:dyDescent="0.2">
      <c r="AN1206" s="93">
        <v>1194</v>
      </c>
      <c r="AO1206" s="93">
        <f t="shared" si="126"/>
        <v>2</v>
      </c>
      <c r="AP1206" s="93">
        <f t="shared" si="127"/>
        <v>4</v>
      </c>
      <c r="AQ1206" s="88">
        <f t="shared" si="128"/>
        <v>8</v>
      </c>
      <c r="AR1206" s="93">
        <f t="shared" si="129"/>
        <v>136</v>
      </c>
      <c r="AS1206" s="93" t="str">
        <f t="shared" si="130"/>
        <v>金币</v>
      </c>
      <c r="AT1206" s="115">
        <f t="shared" si="131"/>
        <v>985</v>
      </c>
      <c r="AU1206" s="94">
        <f>IF(AR1206&gt;0,SUMIFS(AT$13:AT1206,AQ$13:AQ1206,"="&amp;AQ1206),"[x]")</f>
        <v>58923</v>
      </c>
    </row>
    <row r="1207" spans="40:47" ht="16.5" x14ac:dyDescent="0.2">
      <c r="AN1207" s="93">
        <v>1195</v>
      </c>
      <c r="AO1207" s="93">
        <f t="shared" si="126"/>
        <v>2</v>
      </c>
      <c r="AP1207" s="93">
        <f t="shared" si="127"/>
        <v>4</v>
      </c>
      <c r="AQ1207" s="88">
        <f t="shared" si="128"/>
        <v>8</v>
      </c>
      <c r="AR1207" s="93">
        <f t="shared" si="129"/>
        <v>137</v>
      </c>
      <c r="AS1207" s="93" t="str">
        <f t="shared" si="130"/>
        <v>金币</v>
      </c>
      <c r="AT1207" s="115">
        <f t="shared" si="131"/>
        <v>1014</v>
      </c>
      <c r="AU1207" s="94">
        <f>IF(AR1207&gt;0,SUMIFS(AT$13:AT1207,AQ$13:AQ1207,"="&amp;AQ1207),"[x]")</f>
        <v>59937</v>
      </c>
    </row>
    <row r="1208" spans="40:47" ht="16.5" x14ac:dyDescent="0.2">
      <c r="AN1208" s="93">
        <v>1196</v>
      </c>
      <c r="AO1208" s="93">
        <f t="shared" si="126"/>
        <v>2</v>
      </c>
      <c r="AP1208" s="93">
        <f t="shared" si="127"/>
        <v>4</v>
      </c>
      <c r="AQ1208" s="88">
        <f t="shared" si="128"/>
        <v>8</v>
      </c>
      <c r="AR1208" s="93">
        <f t="shared" si="129"/>
        <v>138</v>
      </c>
      <c r="AS1208" s="93" t="str">
        <f t="shared" si="130"/>
        <v>金币</v>
      </c>
      <c r="AT1208" s="115">
        <f t="shared" si="131"/>
        <v>1043</v>
      </c>
      <c r="AU1208" s="94">
        <f>IF(AR1208&gt;0,SUMIFS(AT$13:AT1208,AQ$13:AQ1208,"="&amp;AQ1208),"[x]")</f>
        <v>60980</v>
      </c>
    </row>
    <row r="1209" spans="40:47" ht="16.5" x14ac:dyDescent="0.2">
      <c r="AN1209" s="93">
        <v>1197</v>
      </c>
      <c r="AO1209" s="93">
        <f t="shared" si="126"/>
        <v>2</v>
      </c>
      <c r="AP1209" s="93">
        <f t="shared" si="127"/>
        <v>4</v>
      </c>
      <c r="AQ1209" s="88">
        <f t="shared" si="128"/>
        <v>8</v>
      </c>
      <c r="AR1209" s="93">
        <f t="shared" si="129"/>
        <v>139</v>
      </c>
      <c r="AS1209" s="93" t="str">
        <f t="shared" si="130"/>
        <v>金币</v>
      </c>
      <c r="AT1209" s="115">
        <f t="shared" si="131"/>
        <v>1072</v>
      </c>
      <c r="AU1209" s="94">
        <f>IF(AR1209&gt;0,SUMIFS(AT$13:AT1209,AQ$13:AQ1209,"="&amp;AQ1209),"[x]")</f>
        <v>62052</v>
      </c>
    </row>
    <row r="1210" spans="40:47" ht="16.5" x14ac:dyDescent="0.2">
      <c r="AN1210" s="93">
        <v>1198</v>
      </c>
      <c r="AO1210" s="93">
        <f t="shared" si="126"/>
        <v>2</v>
      </c>
      <c r="AP1210" s="93">
        <f t="shared" si="127"/>
        <v>4</v>
      </c>
      <c r="AQ1210" s="88">
        <f t="shared" si="128"/>
        <v>8</v>
      </c>
      <c r="AR1210" s="93">
        <f t="shared" si="129"/>
        <v>140</v>
      </c>
      <c r="AS1210" s="93" t="str">
        <f t="shared" si="130"/>
        <v>金币</v>
      </c>
      <c r="AT1210" s="115">
        <f t="shared" si="131"/>
        <v>1101</v>
      </c>
      <c r="AU1210" s="94">
        <f>IF(AR1210&gt;0,SUMIFS(AT$13:AT1210,AQ$13:AQ1210,"="&amp;AQ1210),"[x]")</f>
        <v>63153</v>
      </c>
    </row>
    <row r="1211" spans="40:47" ht="16.5" x14ac:dyDescent="0.2">
      <c r="AN1211" s="93">
        <v>1199</v>
      </c>
      <c r="AO1211" s="93">
        <f t="shared" si="126"/>
        <v>2</v>
      </c>
      <c r="AP1211" s="93">
        <f t="shared" si="127"/>
        <v>4</v>
      </c>
      <c r="AQ1211" s="88">
        <f t="shared" si="128"/>
        <v>8</v>
      </c>
      <c r="AR1211" s="93">
        <f t="shared" si="129"/>
        <v>141</v>
      </c>
      <c r="AS1211" s="93" t="str">
        <f t="shared" si="130"/>
        <v>金币</v>
      </c>
      <c r="AT1211" s="115">
        <f t="shared" si="131"/>
        <v>1130</v>
      </c>
      <c r="AU1211" s="94">
        <f>IF(AR1211&gt;0,SUMIFS(AT$13:AT1211,AQ$13:AQ1211,"="&amp;AQ1211),"[x]")</f>
        <v>64283</v>
      </c>
    </row>
    <row r="1212" spans="40:47" ht="16.5" x14ac:dyDescent="0.2">
      <c r="AN1212" s="93">
        <v>1200</v>
      </c>
      <c r="AO1212" s="93">
        <f t="shared" si="126"/>
        <v>2</v>
      </c>
      <c r="AP1212" s="93">
        <f t="shared" si="127"/>
        <v>4</v>
      </c>
      <c r="AQ1212" s="88">
        <f t="shared" si="128"/>
        <v>8</v>
      </c>
      <c r="AR1212" s="93">
        <f t="shared" si="129"/>
        <v>142</v>
      </c>
      <c r="AS1212" s="93" t="str">
        <f t="shared" si="130"/>
        <v>金币</v>
      </c>
      <c r="AT1212" s="115">
        <f t="shared" si="131"/>
        <v>1159</v>
      </c>
      <c r="AU1212" s="94">
        <f>IF(AR1212&gt;0,SUMIFS(AT$13:AT1212,AQ$13:AQ1212,"="&amp;AQ1212),"[x]")</f>
        <v>65442</v>
      </c>
    </row>
    <row r="1213" spans="40:47" ht="16.5" x14ac:dyDescent="0.2">
      <c r="AN1213" s="93">
        <v>1201</v>
      </c>
      <c r="AO1213" s="93">
        <f t="shared" si="126"/>
        <v>2</v>
      </c>
      <c r="AP1213" s="93">
        <f t="shared" si="127"/>
        <v>4</v>
      </c>
      <c r="AQ1213" s="88">
        <f t="shared" si="128"/>
        <v>8</v>
      </c>
      <c r="AR1213" s="93">
        <f t="shared" si="129"/>
        <v>143</v>
      </c>
      <c r="AS1213" s="93" t="str">
        <f t="shared" si="130"/>
        <v>金币</v>
      </c>
      <c r="AT1213" s="115">
        <f t="shared" si="131"/>
        <v>1188</v>
      </c>
      <c r="AU1213" s="94">
        <f>IF(AR1213&gt;0,SUMIFS(AT$13:AT1213,AQ$13:AQ1213,"="&amp;AQ1213),"[x]")</f>
        <v>66630</v>
      </c>
    </row>
    <row r="1214" spans="40:47" ht="16.5" x14ac:dyDescent="0.2">
      <c r="AN1214" s="93">
        <v>1202</v>
      </c>
      <c r="AO1214" s="93">
        <f t="shared" si="126"/>
        <v>2</v>
      </c>
      <c r="AP1214" s="93">
        <f t="shared" si="127"/>
        <v>4</v>
      </c>
      <c r="AQ1214" s="88">
        <f t="shared" si="128"/>
        <v>8</v>
      </c>
      <c r="AR1214" s="93">
        <f t="shared" si="129"/>
        <v>144</v>
      </c>
      <c r="AS1214" s="93" t="str">
        <f t="shared" si="130"/>
        <v>金币</v>
      </c>
      <c r="AT1214" s="115">
        <f t="shared" si="131"/>
        <v>1217</v>
      </c>
      <c r="AU1214" s="94">
        <f>IF(AR1214&gt;0,SUMIFS(AT$13:AT1214,AQ$13:AQ1214,"="&amp;AQ1214),"[x]")</f>
        <v>67847</v>
      </c>
    </row>
    <row r="1215" spans="40:47" ht="16.5" x14ac:dyDescent="0.2">
      <c r="AN1215" s="93">
        <v>1203</v>
      </c>
      <c r="AO1215" s="93">
        <f t="shared" si="126"/>
        <v>2</v>
      </c>
      <c r="AP1215" s="93">
        <f t="shared" si="127"/>
        <v>4</v>
      </c>
      <c r="AQ1215" s="88">
        <f t="shared" si="128"/>
        <v>8</v>
      </c>
      <c r="AR1215" s="93">
        <f t="shared" si="129"/>
        <v>145</v>
      </c>
      <c r="AS1215" s="93" t="str">
        <f t="shared" si="130"/>
        <v>金币</v>
      </c>
      <c r="AT1215" s="115">
        <f t="shared" si="131"/>
        <v>1246</v>
      </c>
      <c r="AU1215" s="94">
        <f>IF(AR1215&gt;0,SUMIFS(AT$13:AT1215,AQ$13:AQ1215,"="&amp;AQ1215),"[x]")</f>
        <v>69093</v>
      </c>
    </row>
    <row r="1216" spans="40:47" ht="16.5" x14ac:dyDescent="0.2">
      <c r="AN1216" s="93">
        <v>1204</v>
      </c>
      <c r="AO1216" s="93">
        <f t="shared" si="126"/>
        <v>2</v>
      </c>
      <c r="AP1216" s="93">
        <f t="shared" si="127"/>
        <v>4</v>
      </c>
      <c r="AQ1216" s="88">
        <f t="shared" si="128"/>
        <v>8</v>
      </c>
      <c r="AR1216" s="93">
        <f t="shared" si="129"/>
        <v>146</v>
      </c>
      <c r="AS1216" s="93" t="str">
        <f t="shared" si="130"/>
        <v>金币</v>
      </c>
      <c r="AT1216" s="115">
        <f t="shared" si="131"/>
        <v>1275</v>
      </c>
      <c r="AU1216" s="94">
        <f>IF(AR1216&gt;0,SUMIFS(AT$13:AT1216,AQ$13:AQ1216,"="&amp;AQ1216),"[x]")</f>
        <v>70368</v>
      </c>
    </row>
    <row r="1217" spans="40:47" ht="16.5" x14ac:dyDescent="0.2">
      <c r="AN1217" s="93">
        <v>1205</v>
      </c>
      <c r="AO1217" s="93">
        <f t="shared" si="126"/>
        <v>2</v>
      </c>
      <c r="AP1217" s="93">
        <f t="shared" si="127"/>
        <v>4</v>
      </c>
      <c r="AQ1217" s="88">
        <f t="shared" si="128"/>
        <v>8</v>
      </c>
      <c r="AR1217" s="93">
        <f t="shared" si="129"/>
        <v>147</v>
      </c>
      <c r="AS1217" s="93" t="str">
        <f t="shared" si="130"/>
        <v>金币</v>
      </c>
      <c r="AT1217" s="115">
        <f t="shared" si="131"/>
        <v>1304</v>
      </c>
      <c r="AU1217" s="94">
        <f>IF(AR1217&gt;0,SUMIFS(AT$13:AT1217,AQ$13:AQ1217,"="&amp;AQ1217),"[x]")</f>
        <v>71672</v>
      </c>
    </row>
    <row r="1218" spans="40:47" ht="16.5" x14ac:dyDescent="0.2">
      <c r="AN1218" s="93">
        <v>1206</v>
      </c>
      <c r="AO1218" s="93">
        <f t="shared" si="126"/>
        <v>2</v>
      </c>
      <c r="AP1218" s="93">
        <f t="shared" si="127"/>
        <v>4</v>
      </c>
      <c r="AQ1218" s="88">
        <f t="shared" si="128"/>
        <v>8</v>
      </c>
      <c r="AR1218" s="93">
        <f t="shared" si="129"/>
        <v>148</v>
      </c>
      <c r="AS1218" s="93" t="str">
        <f t="shared" si="130"/>
        <v>金币</v>
      </c>
      <c r="AT1218" s="115">
        <f t="shared" si="131"/>
        <v>1333</v>
      </c>
      <c r="AU1218" s="94">
        <f>IF(AR1218&gt;0,SUMIFS(AT$13:AT1218,AQ$13:AQ1218,"="&amp;AQ1218),"[x]")</f>
        <v>73005</v>
      </c>
    </row>
    <row r="1219" spans="40:47" ht="16.5" x14ac:dyDescent="0.2">
      <c r="AN1219" s="93">
        <v>1207</v>
      </c>
      <c r="AO1219" s="93">
        <f t="shared" si="126"/>
        <v>2</v>
      </c>
      <c r="AP1219" s="93">
        <f t="shared" si="127"/>
        <v>4</v>
      </c>
      <c r="AQ1219" s="88">
        <f t="shared" si="128"/>
        <v>8</v>
      </c>
      <c r="AR1219" s="93">
        <f t="shared" si="129"/>
        <v>149</v>
      </c>
      <c r="AS1219" s="93" t="str">
        <f t="shared" si="130"/>
        <v>金币</v>
      </c>
      <c r="AT1219" s="115">
        <f t="shared" si="131"/>
        <v>1362</v>
      </c>
      <c r="AU1219" s="94">
        <f>IF(AR1219&gt;0,SUMIFS(AT$13:AT1219,AQ$13:AQ1219,"="&amp;AQ1219),"[x]")</f>
        <v>74367</v>
      </c>
    </row>
    <row r="1220" spans="40:47" ht="16.5" x14ac:dyDescent="0.2">
      <c r="AN1220" s="93">
        <v>1208</v>
      </c>
      <c r="AO1220" s="93">
        <f t="shared" si="126"/>
        <v>2</v>
      </c>
      <c r="AP1220" s="93">
        <f t="shared" si="127"/>
        <v>4</v>
      </c>
      <c r="AQ1220" s="88">
        <f t="shared" si="128"/>
        <v>8</v>
      </c>
      <c r="AR1220" s="93">
        <f t="shared" si="129"/>
        <v>150</v>
      </c>
      <c r="AS1220" s="93" t="str">
        <f t="shared" si="130"/>
        <v>金币</v>
      </c>
      <c r="AT1220" s="115">
        <f t="shared" si="131"/>
        <v>1391</v>
      </c>
      <c r="AU1220" s="94">
        <f>IF(AR1220&gt;0,SUMIFS(AT$13:AT1220,AQ$13:AQ1220,"="&amp;AQ1220),"[x]")</f>
        <v>75758</v>
      </c>
    </row>
    <row r="1221" spans="40:47" ht="16.5" x14ac:dyDescent="0.2">
      <c r="AN1221" s="93">
        <v>1209</v>
      </c>
      <c r="AO1221" s="93">
        <f t="shared" si="126"/>
        <v>3</v>
      </c>
      <c r="AP1221" s="93">
        <f t="shared" si="127"/>
        <v>1</v>
      </c>
      <c r="AQ1221" s="88">
        <f t="shared" si="128"/>
        <v>9</v>
      </c>
      <c r="AR1221" s="93">
        <f t="shared" si="129"/>
        <v>0</v>
      </c>
      <c r="AS1221" s="93" t="str">
        <f t="shared" si="130"/>
        <v>[x]</v>
      </c>
      <c r="AT1221" s="115" t="str">
        <f t="shared" si="131"/>
        <v>[x]</v>
      </c>
      <c r="AU1221" s="94" t="str">
        <f>IF(AR1221&gt;0,SUMIFS(AT$13:AT1221,AQ$13:AQ1221,"="&amp;AQ1221),"[x]")</f>
        <v>[x]</v>
      </c>
    </row>
    <row r="1222" spans="40:47" ht="16.5" x14ac:dyDescent="0.2">
      <c r="AN1222" s="93">
        <v>1210</v>
      </c>
      <c r="AO1222" s="93">
        <f t="shared" si="126"/>
        <v>3</v>
      </c>
      <c r="AP1222" s="93">
        <f t="shared" si="127"/>
        <v>1</v>
      </c>
      <c r="AQ1222" s="88">
        <f t="shared" si="128"/>
        <v>9</v>
      </c>
      <c r="AR1222" s="93">
        <f t="shared" si="129"/>
        <v>1</v>
      </c>
      <c r="AS1222" s="93" t="str">
        <f t="shared" si="130"/>
        <v>金币</v>
      </c>
      <c r="AT1222" s="115">
        <f t="shared" si="131"/>
        <v>1</v>
      </c>
      <c r="AU1222" s="94">
        <f>IF(AR1222&gt;0,SUMIFS(AT$13:AT1222,AQ$13:AQ1222,"="&amp;AQ1222),"[x]")</f>
        <v>1</v>
      </c>
    </row>
    <row r="1223" spans="40:47" ht="16.5" x14ac:dyDescent="0.2">
      <c r="AN1223" s="93">
        <v>1211</v>
      </c>
      <c r="AO1223" s="93">
        <f t="shared" si="126"/>
        <v>3</v>
      </c>
      <c r="AP1223" s="93">
        <f t="shared" si="127"/>
        <v>1</v>
      </c>
      <c r="AQ1223" s="88">
        <f t="shared" si="128"/>
        <v>9</v>
      </c>
      <c r="AR1223" s="93">
        <f t="shared" si="129"/>
        <v>2</v>
      </c>
      <c r="AS1223" s="93" t="str">
        <f t="shared" si="130"/>
        <v>金币</v>
      </c>
      <c r="AT1223" s="115">
        <f t="shared" si="131"/>
        <v>3</v>
      </c>
      <c r="AU1223" s="94">
        <f>IF(AR1223&gt;0,SUMIFS(AT$13:AT1223,AQ$13:AQ1223,"="&amp;AQ1223),"[x]")</f>
        <v>4</v>
      </c>
    </row>
    <row r="1224" spans="40:47" ht="16.5" x14ac:dyDescent="0.2">
      <c r="AN1224" s="93">
        <v>1212</v>
      </c>
      <c r="AO1224" s="93">
        <f t="shared" si="126"/>
        <v>3</v>
      </c>
      <c r="AP1224" s="93">
        <f t="shared" si="127"/>
        <v>1</v>
      </c>
      <c r="AQ1224" s="88">
        <f t="shared" si="128"/>
        <v>9</v>
      </c>
      <c r="AR1224" s="93">
        <f t="shared" si="129"/>
        <v>3</v>
      </c>
      <c r="AS1224" s="93" t="str">
        <f t="shared" si="130"/>
        <v>金币</v>
      </c>
      <c r="AT1224" s="115">
        <f t="shared" si="131"/>
        <v>5</v>
      </c>
      <c r="AU1224" s="94">
        <f>IF(AR1224&gt;0,SUMIFS(AT$13:AT1224,AQ$13:AQ1224,"="&amp;AQ1224),"[x]")</f>
        <v>9</v>
      </c>
    </row>
    <row r="1225" spans="40:47" ht="16.5" x14ac:dyDescent="0.2">
      <c r="AN1225" s="93">
        <v>1213</v>
      </c>
      <c r="AO1225" s="93">
        <f t="shared" si="126"/>
        <v>3</v>
      </c>
      <c r="AP1225" s="93">
        <f t="shared" si="127"/>
        <v>1</v>
      </c>
      <c r="AQ1225" s="88">
        <f t="shared" si="128"/>
        <v>9</v>
      </c>
      <c r="AR1225" s="93">
        <f t="shared" si="129"/>
        <v>4</v>
      </c>
      <c r="AS1225" s="93" t="str">
        <f t="shared" si="130"/>
        <v>金币</v>
      </c>
      <c r="AT1225" s="115">
        <f t="shared" si="131"/>
        <v>7</v>
      </c>
      <c r="AU1225" s="94">
        <f>IF(AR1225&gt;0,SUMIFS(AT$13:AT1225,AQ$13:AQ1225,"="&amp;AQ1225),"[x]")</f>
        <v>16</v>
      </c>
    </row>
    <row r="1226" spans="40:47" ht="16.5" x14ac:dyDescent="0.2">
      <c r="AN1226" s="93">
        <v>1214</v>
      </c>
      <c r="AO1226" s="93">
        <f t="shared" si="126"/>
        <v>3</v>
      </c>
      <c r="AP1226" s="93">
        <f t="shared" si="127"/>
        <v>1</v>
      </c>
      <c r="AQ1226" s="88">
        <f t="shared" si="128"/>
        <v>9</v>
      </c>
      <c r="AR1226" s="93">
        <f t="shared" si="129"/>
        <v>5</v>
      </c>
      <c r="AS1226" s="93" t="str">
        <f t="shared" si="130"/>
        <v>金币</v>
      </c>
      <c r="AT1226" s="115">
        <f t="shared" si="131"/>
        <v>8</v>
      </c>
      <c r="AU1226" s="94">
        <f>IF(AR1226&gt;0,SUMIFS(AT$13:AT1226,AQ$13:AQ1226,"="&amp;AQ1226),"[x]")</f>
        <v>24</v>
      </c>
    </row>
    <row r="1227" spans="40:47" ht="16.5" x14ac:dyDescent="0.2">
      <c r="AN1227" s="93">
        <v>1215</v>
      </c>
      <c r="AO1227" s="93">
        <f t="shared" si="126"/>
        <v>3</v>
      </c>
      <c r="AP1227" s="93">
        <f t="shared" si="127"/>
        <v>1</v>
      </c>
      <c r="AQ1227" s="88">
        <f t="shared" si="128"/>
        <v>9</v>
      </c>
      <c r="AR1227" s="93">
        <f t="shared" si="129"/>
        <v>6</v>
      </c>
      <c r="AS1227" s="93" t="str">
        <f t="shared" si="130"/>
        <v>金币</v>
      </c>
      <c r="AT1227" s="115">
        <f t="shared" si="131"/>
        <v>10</v>
      </c>
      <c r="AU1227" s="94">
        <f>IF(AR1227&gt;0,SUMIFS(AT$13:AT1227,AQ$13:AQ1227,"="&amp;AQ1227),"[x]")</f>
        <v>34</v>
      </c>
    </row>
    <row r="1228" spans="40:47" ht="16.5" x14ac:dyDescent="0.2">
      <c r="AN1228" s="93">
        <v>1216</v>
      </c>
      <c r="AO1228" s="93">
        <f t="shared" si="126"/>
        <v>3</v>
      </c>
      <c r="AP1228" s="93">
        <f t="shared" si="127"/>
        <v>1</v>
      </c>
      <c r="AQ1228" s="88">
        <f t="shared" si="128"/>
        <v>9</v>
      </c>
      <c r="AR1228" s="93">
        <f t="shared" si="129"/>
        <v>7</v>
      </c>
      <c r="AS1228" s="93" t="str">
        <f t="shared" si="130"/>
        <v>金币</v>
      </c>
      <c r="AT1228" s="115">
        <f t="shared" si="131"/>
        <v>12</v>
      </c>
      <c r="AU1228" s="94">
        <f>IF(AR1228&gt;0,SUMIFS(AT$13:AT1228,AQ$13:AQ1228,"="&amp;AQ1228),"[x]")</f>
        <v>46</v>
      </c>
    </row>
    <row r="1229" spans="40:47" ht="16.5" x14ac:dyDescent="0.2">
      <c r="AN1229" s="93">
        <v>1217</v>
      </c>
      <c r="AO1229" s="93">
        <f t="shared" si="126"/>
        <v>3</v>
      </c>
      <c r="AP1229" s="93">
        <f t="shared" si="127"/>
        <v>1</v>
      </c>
      <c r="AQ1229" s="88">
        <f t="shared" si="128"/>
        <v>9</v>
      </c>
      <c r="AR1229" s="93">
        <f t="shared" si="129"/>
        <v>8</v>
      </c>
      <c r="AS1229" s="93" t="str">
        <f t="shared" si="130"/>
        <v>金币</v>
      </c>
      <c r="AT1229" s="115">
        <f t="shared" si="131"/>
        <v>14</v>
      </c>
      <c r="AU1229" s="94">
        <f>IF(AR1229&gt;0,SUMIFS(AT$13:AT1229,AQ$13:AQ1229,"="&amp;AQ1229),"[x]")</f>
        <v>60</v>
      </c>
    </row>
    <row r="1230" spans="40:47" ht="16.5" x14ac:dyDescent="0.2">
      <c r="AN1230" s="93">
        <v>1218</v>
      </c>
      <c r="AO1230" s="93">
        <f t="shared" ref="AO1230:AO1293" si="132">INT((AN1230-1)/604)+1</f>
        <v>3</v>
      </c>
      <c r="AP1230" s="93">
        <f t="shared" ref="AP1230:AP1293" si="133">INT(MOD(INT((AN1230-1)/151),4))+1</f>
        <v>1</v>
      </c>
      <c r="AQ1230" s="88">
        <f t="shared" ref="AQ1230:AQ1293" si="134">(AO1230-1)*4+AP1230</f>
        <v>9</v>
      </c>
      <c r="AR1230" s="93">
        <f t="shared" ref="AR1230:AR1293" si="135">MOD(AN1230-1,151)</f>
        <v>9</v>
      </c>
      <c r="AS1230" s="93" t="str">
        <f t="shared" ref="AS1230:AS1293" si="136">IF(AR1230&gt;0,"金币","[x]")</f>
        <v>金币</v>
      </c>
      <c r="AT1230" s="115">
        <f t="shared" si="131"/>
        <v>16</v>
      </c>
      <c r="AU1230" s="94">
        <f>IF(AR1230&gt;0,SUMIFS(AT$13:AT1230,AQ$13:AQ1230,"="&amp;AQ1230),"[x]")</f>
        <v>76</v>
      </c>
    </row>
    <row r="1231" spans="40:47" ht="16.5" x14ac:dyDescent="0.2">
      <c r="AN1231" s="93">
        <v>1219</v>
      </c>
      <c r="AO1231" s="93">
        <f t="shared" si="132"/>
        <v>3</v>
      </c>
      <c r="AP1231" s="93">
        <f t="shared" si="133"/>
        <v>1</v>
      </c>
      <c r="AQ1231" s="88">
        <f t="shared" si="134"/>
        <v>9</v>
      </c>
      <c r="AR1231" s="93">
        <f t="shared" si="135"/>
        <v>10</v>
      </c>
      <c r="AS1231" s="93" t="str">
        <f t="shared" si="136"/>
        <v>金币</v>
      </c>
      <c r="AT1231" s="115">
        <f t="shared" ref="AT1231:AT1294" si="137">IF(AR1231&gt;0,INT(INDEX($AL$13:$AL$162,AR1231)/48*INDEX($AL$4:$AL$9,AO1231)*INDEX($AO$4:$AO$7,AP1231)),"[x]")</f>
        <v>17</v>
      </c>
      <c r="AU1231" s="94">
        <f>IF(AR1231&gt;0,SUMIFS(AT$13:AT1231,AQ$13:AQ1231,"="&amp;AQ1231),"[x]")</f>
        <v>93</v>
      </c>
    </row>
    <row r="1232" spans="40:47" ht="16.5" x14ac:dyDescent="0.2">
      <c r="AN1232" s="93">
        <v>1220</v>
      </c>
      <c r="AO1232" s="93">
        <f t="shared" si="132"/>
        <v>3</v>
      </c>
      <c r="AP1232" s="93">
        <f t="shared" si="133"/>
        <v>1</v>
      </c>
      <c r="AQ1232" s="88">
        <f t="shared" si="134"/>
        <v>9</v>
      </c>
      <c r="AR1232" s="93">
        <f t="shared" si="135"/>
        <v>11</v>
      </c>
      <c r="AS1232" s="93" t="str">
        <f t="shared" si="136"/>
        <v>金币</v>
      </c>
      <c r="AT1232" s="115">
        <f t="shared" si="137"/>
        <v>19</v>
      </c>
      <c r="AU1232" s="94">
        <f>IF(AR1232&gt;0,SUMIFS(AT$13:AT1232,AQ$13:AQ1232,"="&amp;AQ1232),"[x]")</f>
        <v>112</v>
      </c>
    </row>
    <row r="1233" spans="40:47" ht="16.5" x14ac:dyDescent="0.2">
      <c r="AN1233" s="93">
        <v>1221</v>
      </c>
      <c r="AO1233" s="93">
        <f t="shared" si="132"/>
        <v>3</v>
      </c>
      <c r="AP1233" s="93">
        <f t="shared" si="133"/>
        <v>1</v>
      </c>
      <c r="AQ1233" s="88">
        <f t="shared" si="134"/>
        <v>9</v>
      </c>
      <c r="AR1233" s="93">
        <f t="shared" si="135"/>
        <v>12</v>
      </c>
      <c r="AS1233" s="93" t="str">
        <f t="shared" si="136"/>
        <v>金币</v>
      </c>
      <c r="AT1233" s="115">
        <f t="shared" si="137"/>
        <v>21</v>
      </c>
      <c r="AU1233" s="94">
        <f>IF(AR1233&gt;0,SUMIFS(AT$13:AT1233,AQ$13:AQ1233,"="&amp;AQ1233),"[x]")</f>
        <v>133</v>
      </c>
    </row>
    <row r="1234" spans="40:47" ht="16.5" x14ac:dyDescent="0.2">
      <c r="AN1234" s="93">
        <v>1222</v>
      </c>
      <c r="AO1234" s="93">
        <f t="shared" si="132"/>
        <v>3</v>
      </c>
      <c r="AP1234" s="93">
        <f t="shared" si="133"/>
        <v>1</v>
      </c>
      <c r="AQ1234" s="88">
        <f t="shared" si="134"/>
        <v>9</v>
      </c>
      <c r="AR1234" s="93">
        <f t="shared" si="135"/>
        <v>13</v>
      </c>
      <c r="AS1234" s="93" t="str">
        <f t="shared" si="136"/>
        <v>金币</v>
      </c>
      <c r="AT1234" s="115">
        <f t="shared" si="137"/>
        <v>23</v>
      </c>
      <c r="AU1234" s="94">
        <f>IF(AR1234&gt;0,SUMIFS(AT$13:AT1234,AQ$13:AQ1234,"="&amp;AQ1234),"[x]")</f>
        <v>156</v>
      </c>
    </row>
    <row r="1235" spans="40:47" ht="16.5" x14ac:dyDescent="0.2">
      <c r="AN1235" s="93">
        <v>1223</v>
      </c>
      <c r="AO1235" s="93">
        <f t="shared" si="132"/>
        <v>3</v>
      </c>
      <c r="AP1235" s="93">
        <f t="shared" si="133"/>
        <v>1</v>
      </c>
      <c r="AQ1235" s="88">
        <f t="shared" si="134"/>
        <v>9</v>
      </c>
      <c r="AR1235" s="93">
        <f t="shared" si="135"/>
        <v>14</v>
      </c>
      <c r="AS1235" s="93" t="str">
        <f t="shared" si="136"/>
        <v>金币</v>
      </c>
      <c r="AT1235" s="115">
        <f t="shared" si="137"/>
        <v>24</v>
      </c>
      <c r="AU1235" s="94">
        <f>IF(AR1235&gt;0,SUMIFS(AT$13:AT1235,AQ$13:AQ1235,"="&amp;AQ1235),"[x]")</f>
        <v>180</v>
      </c>
    </row>
    <row r="1236" spans="40:47" ht="16.5" x14ac:dyDescent="0.2">
      <c r="AN1236" s="93">
        <v>1224</v>
      </c>
      <c r="AO1236" s="93">
        <f t="shared" si="132"/>
        <v>3</v>
      </c>
      <c r="AP1236" s="93">
        <f t="shared" si="133"/>
        <v>1</v>
      </c>
      <c r="AQ1236" s="88">
        <f t="shared" si="134"/>
        <v>9</v>
      </c>
      <c r="AR1236" s="93">
        <f t="shared" si="135"/>
        <v>15</v>
      </c>
      <c r="AS1236" s="93" t="str">
        <f t="shared" si="136"/>
        <v>金币</v>
      </c>
      <c r="AT1236" s="115">
        <f t="shared" si="137"/>
        <v>26</v>
      </c>
      <c r="AU1236" s="94">
        <f>IF(AR1236&gt;0,SUMIFS(AT$13:AT1236,AQ$13:AQ1236,"="&amp;AQ1236),"[x]")</f>
        <v>206</v>
      </c>
    </row>
    <row r="1237" spans="40:47" ht="16.5" x14ac:dyDescent="0.2">
      <c r="AN1237" s="93">
        <v>1225</v>
      </c>
      <c r="AO1237" s="93">
        <f t="shared" si="132"/>
        <v>3</v>
      </c>
      <c r="AP1237" s="93">
        <f t="shared" si="133"/>
        <v>1</v>
      </c>
      <c r="AQ1237" s="88">
        <f t="shared" si="134"/>
        <v>9</v>
      </c>
      <c r="AR1237" s="93">
        <f t="shared" si="135"/>
        <v>16</v>
      </c>
      <c r="AS1237" s="93" t="str">
        <f t="shared" si="136"/>
        <v>金币</v>
      </c>
      <c r="AT1237" s="115">
        <f t="shared" si="137"/>
        <v>28</v>
      </c>
      <c r="AU1237" s="94">
        <f>IF(AR1237&gt;0,SUMIFS(AT$13:AT1237,AQ$13:AQ1237,"="&amp;AQ1237),"[x]")</f>
        <v>234</v>
      </c>
    </row>
    <row r="1238" spans="40:47" ht="16.5" x14ac:dyDescent="0.2">
      <c r="AN1238" s="93">
        <v>1226</v>
      </c>
      <c r="AO1238" s="93">
        <f t="shared" si="132"/>
        <v>3</v>
      </c>
      <c r="AP1238" s="93">
        <f t="shared" si="133"/>
        <v>1</v>
      </c>
      <c r="AQ1238" s="88">
        <f t="shared" si="134"/>
        <v>9</v>
      </c>
      <c r="AR1238" s="93">
        <f t="shared" si="135"/>
        <v>17</v>
      </c>
      <c r="AS1238" s="93" t="str">
        <f t="shared" si="136"/>
        <v>金币</v>
      </c>
      <c r="AT1238" s="115">
        <f t="shared" si="137"/>
        <v>30</v>
      </c>
      <c r="AU1238" s="94">
        <f>IF(AR1238&gt;0,SUMIFS(AT$13:AT1238,AQ$13:AQ1238,"="&amp;AQ1238),"[x]")</f>
        <v>264</v>
      </c>
    </row>
    <row r="1239" spans="40:47" ht="16.5" x14ac:dyDescent="0.2">
      <c r="AN1239" s="93">
        <v>1227</v>
      </c>
      <c r="AO1239" s="93">
        <f t="shared" si="132"/>
        <v>3</v>
      </c>
      <c r="AP1239" s="93">
        <f t="shared" si="133"/>
        <v>1</v>
      </c>
      <c r="AQ1239" s="88">
        <f t="shared" si="134"/>
        <v>9</v>
      </c>
      <c r="AR1239" s="93">
        <f t="shared" si="135"/>
        <v>18</v>
      </c>
      <c r="AS1239" s="93" t="str">
        <f t="shared" si="136"/>
        <v>金币</v>
      </c>
      <c r="AT1239" s="115">
        <f t="shared" si="137"/>
        <v>32</v>
      </c>
      <c r="AU1239" s="94">
        <f>IF(AR1239&gt;0,SUMIFS(AT$13:AT1239,AQ$13:AQ1239,"="&amp;AQ1239),"[x]")</f>
        <v>296</v>
      </c>
    </row>
    <row r="1240" spans="40:47" ht="16.5" x14ac:dyDescent="0.2">
      <c r="AN1240" s="93">
        <v>1228</v>
      </c>
      <c r="AO1240" s="93">
        <f t="shared" si="132"/>
        <v>3</v>
      </c>
      <c r="AP1240" s="93">
        <f t="shared" si="133"/>
        <v>1</v>
      </c>
      <c r="AQ1240" s="88">
        <f t="shared" si="134"/>
        <v>9</v>
      </c>
      <c r="AR1240" s="93">
        <f t="shared" si="135"/>
        <v>19</v>
      </c>
      <c r="AS1240" s="93" t="str">
        <f t="shared" si="136"/>
        <v>金币</v>
      </c>
      <c r="AT1240" s="115">
        <f t="shared" si="137"/>
        <v>33</v>
      </c>
      <c r="AU1240" s="94">
        <f>IF(AR1240&gt;0,SUMIFS(AT$13:AT1240,AQ$13:AQ1240,"="&amp;AQ1240),"[x]")</f>
        <v>329</v>
      </c>
    </row>
    <row r="1241" spans="40:47" ht="16.5" x14ac:dyDescent="0.2">
      <c r="AN1241" s="93">
        <v>1229</v>
      </c>
      <c r="AO1241" s="93">
        <f t="shared" si="132"/>
        <v>3</v>
      </c>
      <c r="AP1241" s="93">
        <f t="shared" si="133"/>
        <v>1</v>
      </c>
      <c r="AQ1241" s="88">
        <f t="shared" si="134"/>
        <v>9</v>
      </c>
      <c r="AR1241" s="93">
        <f t="shared" si="135"/>
        <v>20</v>
      </c>
      <c r="AS1241" s="93" t="str">
        <f t="shared" si="136"/>
        <v>金币</v>
      </c>
      <c r="AT1241" s="115">
        <f t="shared" si="137"/>
        <v>35</v>
      </c>
      <c r="AU1241" s="94">
        <f>IF(AR1241&gt;0,SUMIFS(AT$13:AT1241,AQ$13:AQ1241,"="&amp;AQ1241),"[x]")</f>
        <v>364</v>
      </c>
    </row>
    <row r="1242" spans="40:47" ht="16.5" x14ac:dyDescent="0.2">
      <c r="AN1242" s="93">
        <v>1230</v>
      </c>
      <c r="AO1242" s="93">
        <f t="shared" si="132"/>
        <v>3</v>
      </c>
      <c r="AP1242" s="93">
        <f t="shared" si="133"/>
        <v>1</v>
      </c>
      <c r="AQ1242" s="88">
        <f t="shared" si="134"/>
        <v>9</v>
      </c>
      <c r="AR1242" s="93">
        <f t="shared" si="135"/>
        <v>21</v>
      </c>
      <c r="AS1242" s="93" t="str">
        <f t="shared" si="136"/>
        <v>金币</v>
      </c>
      <c r="AT1242" s="115">
        <f t="shared" si="137"/>
        <v>37</v>
      </c>
      <c r="AU1242" s="94">
        <f>IF(AR1242&gt;0,SUMIFS(AT$13:AT1242,AQ$13:AQ1242,"="&amp;AQ1242),"[x]")</f>
        <v>401</v>
      </c>
    </row>
    <row r="1243" spans="40:47" ht="16.5" x14ac:dyDescent="0.2">
      <c r="AN1243" s="93">
        <v>1231</v>
      </c>
      <c r="AO1243" s="93">
        <f t="shared" si="132"/>
        <v>3</v>
      </c>
      <c r="AP1243" s="93">
        <f t="shared" si="133"/>
        <v>1</v>
      </c>
      <c r="AQ1243" s="88">
        <f t="shared" si="134"/>
        <v>9</v>
      </c>
      <c r="AR1243" s="93">
        <f t="shared" si="135"/>
        <v>22</v>
      </c>
      <c r="AS1243" s="93" t="str">
        <f t="shared" si="136"/>
        <v>金币</v>
      </c>
      <c r="AT1243" s="115">
        <f t="shared" si="137"/>
        <v>39</v>
      </c>
      <c r="AU1243" s="94">
        <f>IF(AR1243&gt;0,SUMIFS(AT$13:AT1243,AQ$13:AQ1243,"="&amp;AQ1243),"[x]")</f>
        <v>440</v>
      </c>
    </row>
    <row r="1244" spans="40:47" ht="16.5" x14ac:dyDescent="0.2">
      <c r="AN1244" s="93">
        <v>1232</v>
      </c>
      <c r="AO1244" s="93">
        <f t="shared" si="132"/>
        <v>3</v>
      </c>
      <c r="AP1244" s="93">
        <f t="shared" si="133"/>
        <v>1</v>
      </c>
      <c r="AQ1244" s="88">
        <f t="shared" si="134"/>
        <v>9</v>
      </c>
      <c r="AR1244" s="93">
        <f t="shared" si="135"/>
        <v>23</v>
      </c>
      <c r="AS1244" s="93" t="str">
        <f t="shared" si="136"/>
        <v>金币</v>
      </c>
      <c r="AT1244" s="115">
        <f t="shared" si="137"/>
        <v>40</v>
      </c>
      <c r="AU1244" s="94">
        <f>IF(AR1244&gt;0,SUMIFS(AT$13:AT1244,AQ$13:AQ1244,"="&amp;AQ1244),"[x]")</f>
        <v>480</v>
      </c>
    </row>
    <row r="1245" spans="40:47" ht="16.5" x14ac:dyDescent="0.2">
      <c r="AN1245" s="93">
        <v>1233</v>
      </c>
      <c r="AO1245" s="93">
        <f t="shared" si="132"/>
        <v>3</v>
      </c>
      <c r="AP1245" s="93">
        <f t="shared" si="133"/>
        <v>1</v>
      </c>
      <c r="AQ1245" s="88">
        <f t="shared" si="134"/>
        <v>9</v>
      </c>
      <c r="AR1245" s="93">
        <f t="shared" si="135"/>
        <v>24</v>
      </c>
      <c r="AS1245" s="93" t="str">
        <f t="shared" si="136"/>
        <v>金币</v>
      </c>
      <c r="AT1245" s="115">
        <f t="shared" si="137"/>
        <v>42</v>
      </c>
      <c r="AU1245" s="94">
        <f>IF(AR1245&gt;0,SUMIFS(AT$13:AT1245,AQ$13:AQ1245,"="&amp;AQ1245),"[x]")</f>
        <v>522</v>
      </c>
    </row>
    <row r="1246" spans="40:47" ht="16.5" x14ac:dyDescent="0.2">
      <c r="AN1246" s="93">
        <v>1234</v>
      </c>
      <c r="AO1246" s="93">
        <f t="shared" si="132"/>
        <v>3</v>
      </c>
      <c r="AP1246" s="93">
        <f t="shared" si="133"/>
        <v>1</v>
      </c>
      <c r="AQ1246" s="88">
        <f t="shared" si="134"/>
        <v>9</v>
      </c>
      <c r="AR1246" s="93">
        <f t="shared" si="135"/>
        <v>25</v>
      </c>
      <c r="AS1246" s="93" t="str">
        <f t="shared" si="136"/>
        <v>金币</v>
      </c>
      <c r="AT1246" s="115">
        <f t="shared" si="137"/>
        <v>44</v>
      </c>
      <c r="AU1246" s="94">
        <f>IF(AR1246&gt;0,SUMIFS(AT$13:AT1246,AQ$13:AQ1246,"="&amp;AQ1246),"[x]")</f>
        <v>566</v>
      </c>
    </row>
    <row r="1247" spans="40:47" ht="16.5" x14ac:dyDescent="0.2">
      <c r="AN1247" s="93">
        <v>1235</v>
      </c>
      <c r="AO1247" s="93">
        <f t="shared" si="132"/>
        <v>3</v>
      </c>
      <c r="AP1247" s="93">
        <f t="shared" si="133"/>
        <v>1</v>
      </c>
      <c r="AQ1247" s="88">
        <f t="shared" si="134"/>
        <v>9</v>
      </c>
      <c r="AR1247" s="93">
        <f t="shared" si="135"/>
        <v>26</v>
      </c>
      <c r="AS1247" s="93" t="str">
        <f t="shared" si="136"/>
        <v>金币</v>
      </c>
      <c r="AT1247" s="115">
        <f t="shared" si="137"/>
        <v>46</v>
      </c>
      <c r="AU1247" s="94">
        <f>IF(AR1247&gt;0,SUMIFS(AT$13:AT1247,AQ$13:AQ1247,"="&amp;AQ1247),"[x]")</f>
        <v>612</v>
      </c>
    </row>
    <row r="1248" spans="40:47" ht="16.5" x14ac:dyDescent="0.2">
      <c r="AN1248" s="93">
        <v>1236</v>
      </c>
      <c r="AO1248" s="93">
        <f t="shared" si="132"/>
        <v>3</v>
      </c>
      <c r="AP1248" s="93">
        <f t="shared" si="133"/>
        <v>1</v>
      </c>
      <c r="AQ1248" s="88">
        <f t="shared" si="134"/>
        <v>9</v>
      </c>
      <c r="AR1248" s="93">
        <f t="shared" si="135"/>
        <v>27</v>
      </c>
      <c r="AS1248" s="93" t="str">
        <f t="shared" si="136"/>
        <v>金币</v>
      </c>
      <c r="AT1248" s="115">
        <f t="shared" si="137"/>
        <v>48</v>
      </c>
      <c r="AU1248" s="94">
        <f>IF(AR1248&gt;0,SUMIFS(AT$13:AT1248,AQ$13:AQ1248,"="&amp;AQ1248),"[x]")</f>
        <v>660</v>
      </c>
    </row>
    <row r="1249" spans="40:47" ht="16.5" x14ac:dyDescent="0.2">
      <c r="AN1249" s="93">
        <v>1237</v>
      </c>
      <c r="AO1249" s="93">
        <f t="shared" si="132"/>
        <v>3</v>
      </c>
      <c r="AP1249" s="93">
        <f t="shared" si="133"/>
        <v>1</v>
      </c>
      <c r="AQ1249" s="88">
        <f t="shared" si="134"/>
        <v>9</v>
      </c>
      <c r="AR1249" s="93">
        <f t="shared" si="135"/>
        <v>28</v>
      </c>
      <c r="AS1249" s="93" t="str">
        <f t="shared" si="136"/>
        <v>金币</v>
      </c>
      <c r="AT1249" s="115">
        <f t="shared" si="137"/>
        <v>49</v>
      </c>
      <c r="AU1249" s="94">
        <f>IF(AR1249&gt;0,SUMIFS(AT$13:AT1249,AQ$13:AQ1249,"="&amp;AQ1249),"[x]")</f>
        <v>709</v>
      </c>
    </row>
    <row r="1250" spans="40:47" ht="16.5" x14ac:dyDescent="0.2">
      <c r="AN1250" s="93">
        <v>1238</v>
      </c>
      <c r="AO1250" s="93">
        <f t="shared" si="132"/>
        <v>3</v>
      </c>
      <c r="AP1250" s="93">
        <f t="shared" si="133"/>
        <v>1</v>
      </c>
      <c r="AQ1250" s="88">
        <f t="shared" si="134"/>
        <v>9</v>
      </c>
      <c r="AR1250" s="93">
        <f t="shared" si="135"/>
        <v>29</v>
      </c>
      <c r="AS1250" s="93" t="str">
        <f t="shared" si="136"/>
        <v>金币</v>
      </c>
      <c r="AT1250" s="115">
        <f t="shared" si="137"/>
        <v>51</v>
      </c>
      <c r="AU1250" s="94">
        <f>IF(AR1250&gt;0,SUMIFS(AT$13:AT1250,AQ$13:AQ1250,"="&amp;AQ1250),"[x]")</f>
        <v>760</v>
      </c>
    </row>
    <row r="1251" spans="40:47" ht="16.5" x14ac:dyDescent="0.2">
      <c r="AN1251" s="93">
        <v>1239</v>
      </c>
      <c r="AO1251" s="93">
        <f t="shared" si="132"/>
        <v>3</v>
      </c>
      <c r="AP1251" s="93">
        <f t="shared" si="133"/>
        <v>1</v>
      </c>
      <c r="AQ1251" s="88">
        <f t="shared" si="134"/>
        <v>9</v>
      </c>
      <c r="AR1251" s="93">
        <f t="shared" si="135"/>
        <v>30</v>
      </c>
      <c r="AS1251" s="93" t="str">
        <f t="shared" si="136"/>
        <v>金币</v>
      </c>
      <c r="AT1251" s="115">
        <f t="shared" si="137"/>
        <v>53</v>
      </c>
      <c r="AU1251" s="94">
        <f>IF(AR1251&gt;0,SUMIFS(AT$13:AT1251,AQ$13:AQ1251,"="&amp;AQ1251),"[x]")</f>
        <v>813</v>
      </c>
    </row>
    <row r="1252" spans="40:47" ht="16.5" x14ac:dyDescent="0.2">
      <c r="AN1252" s="93">
        <v>1240</v>
      </c>
      <c r="AO1252" s="93">
        <f t="shared" si="132"/>
        <v>3</v>
      </c>
      <c r="AP1252" s="93">
        <f t="shared" si="133"/>
        <v>1</v>
      </c>
      <c r="AQ1252" s="88">
        <f t="shared" si="134"/>
        <v>9</v>
      </c>
      <c r="AR1252" s="93">
        <f t="shared" si="135"/>
        <v>31</v>
      </c>
      <c r="AS1252" s="93" t="str">
        <f t="shared" si="136"/>
        <v>金币</v>
      </c>
      <c r="AT1252" s="115">
        <f t="shared" si="137"/>
        <v>55</v>
      </c>
      <c r="AU1252" s="94">
        <f>IF(AR1252&gt;0,SUMIFS(AT$13:AT1252,AQ$13:AQ1252,"="&amp;AQ1252),"[x]")</f>
        <v>868</v>
      </c>
    </row>
    <row r="1253" spans="40:47" ht="16.5" x14ac:dyDescent="0.2">
      <c r="AN1253" s="93">
        <v>1241</v>
      </c>
      <c r="AO1253" s="93">
        <f t="shared" si="132"/>
        <v>3</v>
      </c>
      <c r="AP1253" s="93">
        <f t="shared" si="133"/>
        <v>1</v>
      </c>
      <c r="AQ1253" s="88">
        <f t="shared" si="134"/>
        <v>9</v>
      </c>
      <c r="AR1253" s="93">
        <f t="shared" si="135"/>
        <v>32</v>
      </c>
      <c r="AS1253" s="93" t="str">
        <f t="shared" si="136"/>
        <v>金币</v>
      </c>
      <c r="AT1253" s="115">
        <f t="shared" si="137"/>
        <v>56</v>
      </c>
      <c r="AU1253" s="94">
        <f>IF(AR1253&gt;0,SUMIFS(AT$13:AT1253,AQ$13:AQ1253,"="&amp;AQ1253),"[x]")</f>
        <v>924</v>
      </c>
    </row>
    <row r="1254" spans="40:47" ht="16.5" x14ac:dyDescent="0.2">
      <c r="AN1254" s="93">
        <v>1242</v>
      </c>
      <c r="AO1254" s="93">
        <f t="shared" si="132"/>
        <v>3</v>
      </c>
      <c r="AP1254" s="93">
        <f t="shared" si="133"/>
        <v>1</v>
      </c>
      <c r="AQ1254" s="88">
        <f t="shared" si="134"/>
        <v>9</v>
      </c>
      <c r="AR1254" s="93">
        <f t="shared" si="135"/>
        <v>33</v>
      </c>
      <c r="AS1254" s="93" t="str">
        <f t="shared" si="136"/>
        <v>金币</v>
      </c>
      <c r="AT1254" s="115">
        <f t="shared" si="137"/>
        <v>58</v>
      </c>
      <c r="AU1254" s="94">
        <f>IF(AR1254&gt;0,SUMIFS(AT$13:AT1254,AQ$13:AQ1254,"="&amp;AQ1254),"[x]")</f>
        <v>982</v>
      </c>
    </row>
    <row r="1255" spans="40:47" ht="16.5" x14ac:dyDescent="0.2">
      <c r="AN1255" s="93">
        <v>1243</v>
      </c>
      <c r="AO1255" s="93">
        <f t="shared" si="132"/>
        <v>3</v>
      </c>
      <c r="AP1255" s="93">
        <f t="shared" si="133"/>
        <v>1</v>
      </c>
      <c r="AQ1255" s="88">
        <f t="shared" si="134"/>
        <v>9</v>
      </c>
      <c r="AR1255" s="93">
        <f t="shared" si="135"/>
        <v>34</v>
      </c>
      <c r="AS1255" s="93" t="str">
        <f t="shared" si="136"/>
        <v>金币</v>
      </c>
      <c r="AT1255" s="115">
        <f t="shared" si="137"/>
        <v>60</v>
      </c>
      <c r="AU1255" s="94">
        <f>IF(AR1255&gt;0,SUMIFS(AT$13:AT1255,AQ$13:AQ1255,"="&amp;AQ1255),"[x]")</f>
        <v>1042</v>
      </c>
    </row>
    <row r="1256" spans="40:47" ht="16.5" x14ac:dyDescent="0.2">
      <c r="AN1256" s="93">
        <v>1244</v>
      </c>
      <c r="AO1256" s="93">
        <f t="shared" si="132"/>
        <v>3</v>
      </c>
      <c r="AP1256" s="93">
        <f t="shared" si="133"/>
        <v>1</v>
      </c>
      <c r="AQ1256" s="88">
        <f t="shared" si="134"/>
        <v>9</v>
      </c>
      <c r="AR1256" s="93">
        <f t="shared" si="135"/>
        <v>35</v>
      </c>
      <c r="AS1256" s="93" t="str">
        <f t="shared" si="136"/>
        <v>金币</v>
      </c>
      <c r="AT1256" s="115">
        <f t="shared" si="137"/>
        <v>62</v>
      </c>
      <c r="AU1256" s="94">
        <f>IF(AR1256&gt;0,SUMIFS(AT$13:AT1256,AQ$13:AQ1256,"="&amp;AQ1256),"[x]")</f>
        <v>1104</v>
      </c>
    </row>
    <row r="1257" spans="40:47" ht="16.5" x14ac:dyDescent="0.2">
      <c r="AN1257" s="93">
        <v>1245</v>
      </c>
      <c r="AO1257" s="93">
        <f t="shared" si="132"/>
        <v>3</v>
      </c>
      <c r="AP1257" s="93">
        <f t="shared" si="133"/>
        <v>1</v>
      </c>
      <c r="AQ1257" s="88">
        <f t="shared" si="134"/>
        <v>9</v>
      </c>
      <c r="AR1257" s="93">
        <f t="shared" si="135"/>
        <v>36</v>
      </c>
      <c r="AS1257" s="93" t="str">
        <f t="shared" si="136"/>
        <v>金币</v>
      </c>
      <c r="AT1257" s="115">
        <f t="shared" si="137"/>
        <v>64</v>
      </c>
      <c r="AU1257" s="94">
        <f>IF(AR1257&gt;0,SUMIFS(AT$13:AT1257,AQ$13:AQ1257,"="&amp;AQ1257),"[x]")</f>
        <v>1168</v>
      </c>
    </row>
    <row r="1258" spans="40:47" ht="16.5" x14ac:dyDescent="0.2">
      <c r="AN1258" s="93">
        <v>1246</v>
      </c>
      <c r="AO1258" s="93">
        <f t="shared" si="132"/>
        <v>3</v>
      </c>
      <c r="AP1258" s="93">
        <f t="shared" si="133"/>
        <v>1</v>
      </c>
      <c r="AQ1258" s="88">
        <f t="shared" si="134"/>
        <v>9</v>
      </c>
      <c r="AR1258" s="93">
        <f t="shared" si="135"/>
        <v>37</v>
      </c>
      <c r="AS1258" s="93" t="str">
        <f t="shared" si="136"/>
        <v>金币</v>
      </c>
      <c r="AT1258" s="115">
        <f t="shared" si="137"/>
        <v>65</v>
      </c>
      <c r="AU1258" s="94">
        <f>IF(AR1258&gt;0,SUMIFS(AT$13:AT1258,AQ$13:AQ1258,"="&amp;AQ1258),"[x]")</f>
        <v>1233</v>
      </c>
    </row>
    <row r="1259" spans="40:47" ht="16.5" x14ac:dyDescent="0.2">
      <c r="AN1259" s="93">
        <v>1247</v>
      </c>
      <c r="AO1259" s="93">
        <f t="shared" si="132"/>
        <v>3</v>
      </c>
      <c r="AP1259" s="93">
        <f t="shared" si="133"/>
        <v>1</v>
      </c>
      <c r="AQ1259" s="88">
        <f t="shared" si="134"/>
        <v>9</v>
      </c>
      <c r="AR1259" s="93">
        <f t="shared" si="135"/>
        <v>38</v>
      </c>
      <c r="AS1259" s="93" t="str">
        <f t="shared" si="136"/>
        <v>金币</v>
      </c>
      <c r="AT1259" s="115">
        <f t="shared" si="137"/>
        <v>67</v>
      </c>
      <c r="AU1259" s="94">
        <f>IF(AR1259&gt;0,SUMIFS(AT$13:AT1259,AQ$13:AQ1259,"="&amp;AQ1259),"[x]")</f>
        <v>1300</v>
      </c>
    </row>
    <row r="1260" spans="40:47" ht="16.5" x14ac:dyDescent="0.2">
      <c r="AN1260" s="93">
        <v>1248</v>
      </c>
      <c r="AO1260" s="93">
        <f t="shared" si="132"/>
        <v>3</v>
      </c>
      <c r="AP1260" s="93">
        <f t="shared" si="133"/>
        <v>1</v>
      </c>
      <c r="AQ1260" s="88">
        <f t="shared" si="134"/>
        <v>9</v>
      </c>
      <c r="AR1260" s="93">
        <f t="shared" si="135"/>
        <v>39</v>
      </c>
      <c r="AS1260" s="93" t="str">
        <f t="shared" si="136"/>
        <v>金币</v>
      </c>
      <c r="AT1260" s="115">
        <f t="shared" si="137"/>
        <v>69</v>
      </c>
      <c r="AU1260" s="94">
        <f>IF(AR1260&gt;0,SUMIFS(AT$13:AT1260,AQ$13:AQ1260,"="&amp;AQ1260),"[x]")</f>
        <v>1369</v>
      </c>
    </row>
    <row r="1261" spans="40:47" ht="16.5" x14ac:dyDescent="0.2">
      <c r="AN1261" s="93">
        <v>1249</v>
      </c>
      <c r="AO1261" s="93">
        <f t="shared" si="132"/>
        <v>3</v>
      </c>
      <c r="AP1261" s="93">
        <f t="shared" si="133"/>
        <v>1</v>
      </c>
      <c r="AQ1261" s="88">
        <f t="shared" si="134"/>
        <v>9</v>
      </c>
      <c r="AR1261" s="93">
        <f t="shared" si="135"/>
        <v>40</v>
      </c>
      <c r="AS1261" s="93" t="str">
        <f t="shared" si="136"/>
        <v>金币</v>
      </c>
      <c r="AT1261" s="115">
        <f t="shared" si="137"/>
        <v>71</v>
      </c>
      <c r="AU1261" s="94">
        <f>IF(AR1261&gt;0,SUMIFS(AT$13:AT1261,AQ$13:AQ1261,"="&amp;AQ1261),"[x]")</f>
        <v>1440</v>
      </c>
    </row>
    <row r="1262" spans="40:47" ht="16.5" x14ac:dyDescent="0.2">
      <c r="AN1262" s="93">
        <v>1250</v>
      </c>
      <c r="AO1262" s="93">
        <f t="shared" si="132"/>
        <v>3</v>
      </c>
      <c r="AP1262" s="93">
        <f t="shared" si="133"/>
        <v>1</v>
      </c>
      <c r="AQ1262" s="88">
        <f t="shared" si="134"/>
        <v>9</v>
      </c>
      <c r="AR1262" s="93">
        <f t="shared" si="135"/>
        <v>41</v>
      </c>
      <c r="AS1262" s="93" t="str">
        <f t="shared" si="136"/>
        <v>金币</v>
      </c>
      <c r="AT1262" s="115">
        <f t="shared" si="137"/>
        <v>42</v>
      </c>
      <c r="AU1262" s="94">
        <f>IF(AR1262&gt;0,SUMIFS(AT$13:AT1262,AQ$13:AQ1262,"="&amp;AQ1262),"[x]")</f>
        <v>1482</v>
      </c>
    </row>
    <row r="1263" spans="40:47" ht="16.5" x14ac:dyDescent="0.2">
      <c r="AN1263" s="93">
        <v>1251</v>
      </c>
      <c r="AO1263" s="93">
        <f t="shared" si="132"/>
        <v>3</v>
      </c>
      <c r="AP1263" s="93">
        <f t="shared" si="133"/>
        <v>1</v>
      </c>
      <c r="AQ1263" s="88">
        <f t="shared" si="134"/>
        <v>9</v>
      </c>
      <c r="AR1263" s="93">
        <f t="shared" si="135"/>
        <v>42</v>
      </c>
      <c r="AS1263" s="93" t="str">
        <f t="shared" si="136"/>
        <v>金币</v>
      </c>
      <c r="AT1263" s="115">
        <f t="shared" si="137"/>
        <v>50</v>
      </c>
      <c r="AU1263" s="94">
        <f>IF(AR1263&gt;0,SUMIFS(AT$13:AT1263,AQ$13:AQ1263,"="&amp;AQ1263),"[x]")</f>
        <v>1532</v>
      </c>
    </row>
    <row r="1264" spans="40:47" ht="16.5" x14ac:dyDescent="0.2">
      <c r="AN1264" s="93">
        <v>1252</v>
      </c>
      <c r="AO1264" s="93">
        <f t="shared" si="132"/>
        <v>3</v>
      </c>
      <c r="AP1264" s="93">
        <f t="shared" si="133"/>
        <v>1</v>
      </c>
      <c r="AQ1264" s="88">
        <f t="shared" si="134"/>
        <v>9</v>
      </c>
      <c r="AR1264" s="93">
        <f t="shared" si="135"/>
        <v>43</v>
      </c>
      <c r="AS1264" s="93" t="str">
        <f t="shared" si="136"/>
        <v>金币</v>
      </c>
      <c r="AT1264" s="115">
        <f t="shared" si="137"/>
        <v>59</v>
      </c>
      <c r="AU1264" s="94">
        <f>IF(AR1264&gt;0,SUMIFS(AT$13:AT1264,AQ$13:AQ1264,"="&amp;AQ1264),"[x]")</f>
        <v>1591</v>
      </c>
    </row>
    <row r="1265" spans="40:47" ht="16.5" x14ac:dyDescent="0.2">
      <c r="AN1265" s="93">
        <v>1253</v>
      </c>
      <c r="AO1265" s="93">
        <f t="shared" si="132"/>
        <v>3</v>
      </c>
      <c r="AP1265" s="93">
        <f t="shared" si="133"/>
        <v>1</v>
      </c>
      <c r="AQ1265" s="88">
        <f t="shared" si="134"/>
        <v>9</v>
      </c>
      <c r="AR1265" s="93">
        <f t="shared" si="135"/>
        <v>44</v>
      </c>
      <c r="AS1265" s="93" t="str">
        <f t="shared" si="136"/>
        <v>金币</v>
      </c>
      <c r="AT1265" s="115">
        <f t="shared" si="137"/>
        <v>67</v>
      </c>
      <c r="AU1265" s="94">
        <f>IF(AR1265&gt;0,SUMIFS(AT$13:AT1265,AQ$13:AQ1265,"="&amp;AQ1265),"[x]")</f>
        <v>1658</v>
      </c>
    </row>
    <row r="1266" spans="40:47" ht="16.5" x14ac:dyDescent="0.2">
      <c r="AN1266" s="93">
        <v>1254</v>
      </c>
      <c r="AO1266" s="93">
        <f t="shared" si="132"/>
        <v>3</v>
      </c>
      <c r="AP1266" s="93">
        <f t="shared" si="133"/>
        <v>1</v>
      </c>
      <c r="AQ1266" s="88">
        <f t="shared" si="134"/>
        <v>9</v>
      </c>
      <c r="AR1266" s="93">
        <f t="shared" si="135"/>
        <v>45</v>
      </c>
      <c r="AS1266" s="93" t="str">
        <f t="shared" si="136"/>
        <v>金币</v>
      </c>
      <c r="AT1266" s="115">
        <f t="shared" si="137"/>
        <v>76</v>
      </c>
      <c r="AU1266" s="94">
        <f>IF(AR1266&gt;0,SUMIFS(AT$13:AT1266,AQ$13:AQ1266,"="&amp;AQ1266),"[x]")</f>
        <v>1734</v>
      </c>
    </row>
    <row r="1267" spans="40:47" ht="16.5" x14ac:dyDescent="0.2">
      <c r="AN1267" s="93">
        <v>1255</v>
      </c>
      <c r="AO1267" s="93">
        <f t="shared" si="132"/>
        <v>3</v>
      </c>
      <c r="AP1267" s="93">
        <f t="shared" si="133"/>
        <v>1</v>
      </c>
      <c r="AQ1267" s="88">
        <f t="shared" si="134"/>
        <v>9</v>
      </c>
      <c r="AR1267" s="93">
        <f t="shared" si="135"/>
        <v>46</v>
      </c>
      <c r="AS1267" s="93" t="str">
        <f t="shared" si="136"/>
        <v>金币</v>
      </c>
      <c r="AT1267" s="115">
        <f t="shared" si="137"/>
        <v>84</v>
      </c>
      <c r="AU1267" s="94">
        <f>IF(AR1267&gt;0,SUMIFS(AT$13:AT1267,AQ$13:AQ1267,"="&amp;AQ1267),"[x]")</f>
        <v>1818</v>
      </c>
    </row>
    <row r="1268" spans="40:47" ht="16.5" x14ac:dyDescent="0.2">
      <c r="AN1268" s="93">
        <v>1256</v>
      </c>
      <c r="AO1268" s="93">
        <f t="shared" si="132"/>
        <v>3</v>
      </c>
      <c r="AP1268" s="93">
        <f t="shared" si="133"/>
        <v>1</v>
      </c>
      <c r="AQ1268" s="88">
        <f t="shared" si="134"/>
        <v>9</v>
      </c>
      <c r="AR1268" s="93">
        <f t="shared" si="135"/>
        <v>47</v>
      </c>
      <c r="AS1268" s="93" t="str">
        <f t="shared" si="136"/>
        <v>金币</v>
      </c>
      <c r="AT1268" s="115">
        <f t="shared" si="137"/>
        <v>93</v>
      </c>
      <c r="AU1268" s="94">
        <f>IF(AR1268&gt;0,SUMIFS(AT$13:AT1268,AQ$13:AQ1268,"="&amp;AQ1268),"[x]")</f>
        <v>1911</v>
      </c>
    </row>
    <row r="1269" spans="40:47" ht="16.5" x14ac:dyDescent="0.2">
      <c r="AN1269" s="93">
        <v>1257</v>
      </c>
      <c r="AO1269" s="93">
        <f t="shared" si="132"/>
        <v>3</v>
      </c>
      <c r="AP1269" s="93">
        <f t="shared" si="133"/>
        <v>1</v>
      </c>
      <c r="AQ1269" s="88">
        <f t="shared" si="134"/>
        <v>9</v>
      </c>
      <c r="AR1269" s="93">
        <f t="shared" si="135"/>
        <v>48</v>
      </c>
      <c r="AS1269" s="93" t="str">
        <f t="shared" si="136"/>
        <v>金币</v>
      </c>
      <c r="AT1269" s="115">
        <f t="shared" si="137"/>
        <v>101</v>
      </c>
      <c r="AU1269" s="94">
        <f>IF(AR1269&gt;0,SUMIFS(AT$13:AT1269,AQ$13:AQ1269,"="&amp;AQ1269),"[x]")</f>
        <v>2012</v>
      </c>
    </row>
    <row r="1270" spans="40:47" ht="16.5" x14ac:dyDescent="0.2">
      <c r="AN1270" s="93">
        <v>1258</v>
      </c>
      <c r="AO1270" s="93">
        <f t="shared" si="132"/>
        <v>3</v>
      </c>
      <c r="AP1270" s="93">
        <f t="shared" si="133"/>
        <v>1</v>
      </c>
      <c r="AQ1270" s="88">
        <f t="shared" si="134"/>
        <v>9</v>
      </c>
      <c r="AR1270" s="93">
        <f t="shared" si="135"/>
        <v>49</v>
      </c>
      <c r="AS1270" s="93" t="str">
        <f t="shared" si="136"/>
        <v>金币</v>
      </c>
      <c r="AT1270" s="115">
        <f t="shared" si="137"/>
        <v>110</v>
      </c>
      <c r="AU1270" s="94">
        <f>IF(AR1270&gt;0,SUMIFS(AT$13:AT1270,AQ$13:AQ1270,"="&amp;AQ1270),"[x]")</f>
        <v>2122</v>
      </c>
    </row>
    <row r="1271" spans="40:47" ht="16.5" x14ac:dyDescent="0.2">
      <c r="AN1271" s="93">
        <v>1259</v>
      </c>
      <c r="AO1271" s="93">
        <f t="shared" si="132"/>
        <v>3</v>
      </c>
      <c r="AP1271" s="93">
        <f t="shared" si="133"/>
        <v>1</v>
      </c>
      <c r="AQ1271" s="88">
        <f t="shared" si="134"/>
        <v>9</v>
      </c>
      <c r="AR1271" s="93">
        <f t="shared" si="135"/>
        <v>50</v>
      </c>
      <c r="AS1271" s="93" t="str">
        <f t="shared" si="136"/>
        <v>金币</v>
      </c>
      <c r="AT1271" s="115">
        <f t="shared" si="137"/>
        <v>118</v>
      </c>
      <c r="AU1271" s="94">
        <f>IF(AR1271&gt;0,SUMIFS(AT$13:AT1271,AQ$13:AQ1271,"="&amp;AQ1271),"[x]")</f>
        <v>2240</v>
      </c>
    </row>
    <row r="1272" spans="40:47" ht="16.5" x14ac:dyDescent="0.2">
      <c r="AN1272" s="93">
        <v>1260</v>
      </c>
      <c r="AO1272" s="93">
        <f t="shared" si="132"/>
        <v>3</v>
      </c>
      <c r="AP1272" s="93">
        <f t="shared" si="133"/>
        <v>1</v>
      </c>
      <c r="AQ1272" s="88">
        <f t="shared" si="134"/>
        <v>9</v>
      </c>
      <c r="AR1272" s="93">
        <f t="shared" si="135"/>
        <v>51</v>
      </c>
      <c r="AS1272" s="93" t="str">
        <f t="shared" si="136"/>
        <v>金币</v>
      </c>
      <c r="AT1272" s="115">
        <f t="shared" si="137"/>
        <v>127</v>
      </c>
      <c r="AU1272" s="94">
        <f>IF(AR1272&gt;0,SUMIFS(AT$13:AT1272,AQ$13:AQ1272,"="&amp;AQ1272),"[x]")</f>
        <v>2367</v>
      </c>
    </row>
    <row r="1273" spans="40:47" ht="16.5" x14ac:dyDescent="0.2">
      <c r="AN1273" s="93">
        <v>1261</v>
      </c>
      <c r="AO1273" s="93">
        <f t="shared" si="132"/>
        <v>3</v>
      </c>
      <c r="AP1273" s="93">
        <f t="shared" si="133"/>
        <v>1</v>
      </c>
      <c r="AQ1273" s="88">
        <f t="shared" si="134"/>
        <v>9</v>
      </c>
      <c r="AR1273" s="93">
        <f t="shared" si="135"/>
        <v>52</v>
      </c>
      <c r="AS1273" s="93" t="str">
        <f t="shared" si="136"/>
        <v>金币</v>
      </c>
      <c r="AT1273" s="115">
        <f t="shared" si="137"/>
        <v>135</v>
      </c>
      <c r="AU1273" s="94">
        <f>IF(AR1273&gt;0,SUMIFS(AT$13:AT1273,AQ$13:AQ1273,"="&amp;AQ1273),"[x]")</f>
        <v>2502</v>
      </c>
    </row>
    <row r="1274" spans="40:47" ht="16.5" x14ac:dyDescent="0.2">
      <c r="AN1274" s="93">
        <v>1262</v>
      </c>
      <c r="AO1274" s="93">
        <f t="shared" si="132"/>
        <v>3</v>
      </c>
      <c r="AP1274" s="93">
        <f t="shared" si="133"/>
        <v>1</v>
      </c>
      <c r="AQ1274" s="88">
        <f t="shared" si="134"/>
        <v>9</v>
      </c>
      <c r="AR1274" s="93">
        <f t="shared" si="135"/>
        <v>53</v>
      </c>
      <c r="AS1274" s="93" t="str">
        <f t="shared" si="136"/>
        <v>金币</v>
      </c>
      <c r="AT1274" s="115">
        <f t="shared" si="137"/>
        <v>144</v>
      </c>
      <c r="AU1274" s="94">
        <f>IF(AR1274&gt;0,SUMIFS(AT$13:AT1274,AQ$13:AQ1274,"="&amp;AQ1274),"[x]")</f>
        <v>2646</v>
      </c>
    </row>
    <row r="1275" spans="40:47" ht="16.5" x14ac:dyDescent="0.2">
      <c r="AN1275" s="93">
        <v>1263</v>
      </c>
      <c r="AO1275" s="93">
        <f t="shared" si="132"/>
        <v>3</v>
      </c>
      <c r="AP1275" s="93">
        <f t="shared" si="133"/>
        <v>1</v>
      </c>
      <c r="AQ1275" s="88">
        <f t="shared" si="134"/>
        <v>9</v>
      </c>
      <c r="AR1275" s="93">
        <f t="shared" si="135"/>
        <v>54</v>
      </c>
      <c r="AS1275" s="93" t="str">
        <f t="shared" si="136"/>
        <v>金币</v>
      </c>
      <c r="AT1275" s="115">
        <f t="shared" si="137"/>
        <v>152</v>
      </c>
      <c r="AU1275" s="94">
        <f>IF(AR1275&gt;0,SUMIFS(AT$13:AT1275,AQ$13:AQ1275,"="&amp;AQ1275),"[x]")</f>
        <v>2798</v>
      </c>
    </row>
    <row r="1276" spans="40:47" ht="16.5" x14ac:dyDescent="0.2">
      <c r="AN1276" s="93">
        <v>1264</v>
      </c>
      <c r="AO1276" s="93">
        <f t="shared" si="132"/>
        <v>3</v>
      </c>
      <c r="AP1276" s="93">
        <f t="shared" si="133"/>
        <v>1</v>
      </c>
      <c r="AQ1276" s="88">
        <f t="shared" si="134"/>
        <v>9</v>
      </c>
      <c r="AR1276" s="93">
        <f t="shared" si="135"/>
        <v>55</v>
      </c>
      <c r="AS1276" s="93" t="str">
        <f t="shared" si="136"/>
        <v>金币</v>
      </c>
      <c r="AT1276" s="115">
        <f t="shared" si="137"/>
        <v>161</v>
      </c>
      <c r="AU1276" s="94">
        <f>IF(AR1276&gt;0,SUMIFS(AT$13:AT1276,AQ$13:AQ1276,"="&amp;AQ1276),"[x]")</f>
        <v>2959</v>
      </c>
    </row>
    <row r="1277" spans="40:47" ht="16.5" x14ac:dyDescent="0.2">
      <c r="AN1277" s="93">
        <v>1265</v>
      </c>
      <c r="AO1277" s="93">
        <f t="shared" si="132"/>
        <v>3</v>
      </c>
      <c r="AP1277" s="93">
        <f t="shared" si="133"/>
        <v>1</v>
      </c>
      <c r="AQ1277" s="88">
        <f t="shared" si="134"/>
        <v>9</v>
      </c>
      <c r="AR1277" s="93">
        <f t="shared" si="135"/>
        <v>56</v>
      </c>
      <c r="AS1277" s="93" t="str">
        <f t="shared" si="136"/>
        <v>金币</v>
      </c>
      <c r="AT1277" s="115">
        <f t="shared" si="137"/>
        <v>169</v>
      </c>
      <c r="AU1277" s="94">
        <f>IF(AR1277&gt;0,SUMIFS(AT$13:AT1277,AQ$13:AQ1277,"="&amp;AQ1277),"[x]")</f>
        <v>3128</v>
      </c>
    </row>
    <row r="1278" spans="40:47" ht="16.5" x14ac:dyDescent="0.2">
      <c r="AN1278" s="93">
        <v>1266</v>
      </c>
      <c r="AO1278" s="93">
        <f t="shared" si="132"/>
        <v>3</v>
      </c>
      <c r="AP1278" s="93">
        <f t="shared" si="133"/>
        <v>1</v>
      </c>
      <c r="AQ1278" s="88">
        <f t="shared" si="134"/>
        <v>9</v>
      </c>
      <c r="AR1278" s="93">
        <f t="shared" si="135"/>
        <v>57</v>
      </c>
      <c r="AS1278" s="93" t="str">
        <f t="shared" si="136"/>
        <v>金币</v>
      </c>
      <c r="AT1278" s="115">
        <f t="shared" si="137"/>
        <v>178</v>
      </c>
      <c r="AU1278" s="94">
        <f>IF(AR1278&gt;0,SUMIFS(AT$13:AT1278,AQ$13:AQ1278,"="&amp;AQ1278),"[x]")</f>
        <v>3306</v>
      </c>
    </row>
    <row r="1279" spans="40:47" ht="16.5" x14ac:dyDescent="0.2">
      <c r="AN1279" s="93">
        <v>1267</v>
      </c>
      <c r="AO1279" s="93">
        <f t="shared" si="132"/>
        <v>3</v>
      </c>
      <c r="AP1279" s="93">
        <f t="shared" si="133"/>
        <v>1</v>
      </c>
      <c r="AQ1279" s="88">
        <f t="shared" si="134"/>
        <v>9</v>
      </c>
      <c r="AR1279" s="93">
        <f t="shared" si="135"/>
        <v>58</v>
      </c>
      <c r="AS1279" s="93" t="str">
        <f t="shared" si="136"/>
        <v>金币</v>
      </c>
      <c r="AT1279" s="115">
        <f t="shared" si="137"/>
        <v>186</v>
      </c>
      <c r="AU1279" s="94">
        <f>IF(AR1279&gt;0,SUMIFS(AT$13:AT1279,AQ$13:AQ1279,"="&amp;AQ1279),"[x]")</f>
        <v>3492</v>
      </c>
    </row>
    <row r="1280" spans="40:47" ht="16.5" x14ac:dyDescent="0.2">
      <c r="AN1280" s="93">
        <v>1268</v>
      </c>
      <c r="AO1280" s="93">
        <f t="shared" si="132"/>
        <v>3</v>
      </c>
      <c r="AP1280" s="93">
        <f t="shared" si="133"/>
        <v>1</v>
      </c>
      <c r="AQ1280" s="88">
        <f t="shared" si="134"/>
        <v>9</v>
      </c>
      <c r="AR1280" s="93">
        <f t="shared" si="135"/>
        <v>59</v>
      </c>
      <c r="AS1280" s="93" t="str">
        <f t="shared" si="136"/>
        <v>金币</v>
      </c>
      <c r="AT1280" s="115">
        <f t="shared" si="137"/>
        <v>195</v>
      </c>
      <c r="AU1280" s="94">
        <f>IF(AR1280&gt;0,SUMIFS(AT$13:AT1280,AQ$13:AQ1280,"="&amp;AQ1280),"[x]")</f>
        <v>3687</v>
      </c>
    </row>
    <row r="1281" spans="40:47" ht="16.5" x14ac:dyDescent="0.2">
      <c r="AN1281" s="93">
        <v>1269</v>
      </c>
      <c r="AO1281" s="93">
        <f t="shared" si="132"/>
        <v>3</v>
      </c>
      <c r="AP1281" s="93">
        <f t="shared" si="133"/>
        <v>1</v>
      </c>
      <c r="AQ1281" s="88">
        <f t="shared" si="134"/>
        <v>9</v>
      </c>
      <c r="AR1281" s="93">
        <f t="shared" si="135"/>
        <v>60</v>
      </c>
      <c r="AS1281" s="93" t="str">
        <f t="shared" si="136"/>
        <v>金币</v>
      </c>
      <c r="AT1281" s="115">
        <f t="shared" si="137"/>
        <v>203</v>
      </c>
      <c r="AU1281" s="94">
        <f>IF(AR1281&gt;0,SUMIFS(AT$13:AT1281,AQ$13:AQ1281,"="&amp;AQ1281),"[x]")</f>
        <v>3890</v>
      </c>
    </row>
    <row r="1282" spans="40:47" ht="16.5" x14ac:dyDescent="0.2">
      <c r="AN1282" s="93">
        <v>1270</v>
      </c>
      <c r="AO1282" s="93">
        <f t="shared" si="132"/>
        <v>3</v>
      </c>
      <c r="AP1282" s="93">
        <f t="shared" si="133"/>
        <v>1</v>
      </c>
      <c r="AQ1282" s="88">
        <f t="shared" si="134"/>
        <v>9</v>
      </c>
      <c r="AR1282" s="93">
        <f t="shared" si="135"/>
        <v>61</v>
      </c>
      <c r="AS1282" s="93" t="str">
        <f t="shared" si="136"/>
        <v>金币</v>
      </c>
      <c r="AT1282" s="115">
        <f t="shared" si="137"/>
        <v>212</v>
      </c>
      <c r="AU1282" s="94">
        <f>IF(AR1282&gt;0,SUMIFS(AT$13:AT1282,AQ$13:AQ1282,"="&amp;AQ1282),"[x]")</f>
        <v>4102</v>
      </c>
    </row>
    <row r="1283" spans="40:47" ht="16.5" x14ac:dyDescent="0.2">
      <c r="AN1283" s="93">
        <v>1271</v>
      </c>
      <c r="AO1283" s="93">
        <f t="shared" si="132"/>
        <v>3</v>
      </c>
      <c r="AP1283" s="93">
        <f t="shared" si="133"/>
        <v>1</v>
      </c>
      <c r="AQ1283" s="88">
        <f t="shared" si="134"/>
        <v>9</v>
      </c>
      <c r="AR1283" s="93">
        <f t="shared" si="135"/>
        <v>62</v>
      </c>
      <c r="AS1283" s="93" t="str">
        <f t="shared" si="136"/>
        <v>金币</v>
      </c>
      <c r="AT1283" s="115">
        <f t="shared" si="137"/>
        <v>220</v>
      </c>
      <c r="AU1283" s="94">
        <f>IF(AR1283&gt;0,SUMIFS(AT$13:AT1283,AQ$13:AQ1283,"="&amp;AQ1283),"[x]")</f>
        <v>4322</v>
      </c>
    </row>
    <row r="1284" spans="40:47" ht="16.5" x14ac:dyDescent="0.2">
      <c r="AN1284" s="93">
        <v>1272</v>
      </c>
      <c r="AO1284" s="93">
        <f t="shared" si="132"/>
        <v>3</v>
      </c>
      <c r="AP1284" s="93">
        <f t="shared" si="133"/>
        <v>1</v>
      </c>
      <c r="AQ1284" s="88">
        <f t="shared" si="134"/>
        <v>9</v>
      </c>
      <c r="AR1284" s="93">
        <f t="shared" si="135"/>
        <v>63</v>
      </c>
      <c r="AS1284" s="93" t="str">
        <f t="shared" si="136"/>
        <v>金币</v>
      </c>
      <c r="AT1284" s="115">
        <f t="shared" si="137"/>
        <v>229</v>
      </c>
      <c r="AU1284" s="94">
        <f>IF(AR1284&gt;0,SUMIFS(AT$13:AT1284,AQ$13:AQ1284,"="&amp;AQ1284),"[x]")</f>
        <v>4551</v>
      </c>
    </row>
    <row r="1285" spans="40:47" ht="16.5" x14ac:dyDescent="0.2">
      <c r="AN1285" s="93">
        <v>1273</v>
      </c>
      <c r="AO1285" s="93">
        <f t="shared" si="132"/>
        <v>3</v>
      </c>
      <c r="AP1285" s="93">
        <f t="shared" si="133"/>
        <v>1</v>
      </c>
      <c r="AQ1285" s="88">
        <f t="shared" si="134"/>
        <v>9</v>
      </c>
      <c r="AR1285" s="93">
        <f t="shared" si="135"/>
        <v>64</v>
      </c>
      <c r="AS1285" s="93" t="str">
        <f t="shared" si="136"/>
        <v>金币</v>
      </c>
      <c r="AT1285" s="115">
        <f t="shared" si="137"/>
        <v>237</v>
      </c>
      <c r="AU1285" s="94">
        <f>IF(AR1285&gt;0,SUMIFS(AT$13:AT1285,AQ$13:AQ1285,"="&amp;AQ1285),"[x]")</f>
        <v>4788</v>
      </c>
    </row>
    <row r="1286" spans="40:47" ht="16.5" x14ac:dyDescent="0.2">
      <c r="AN1286" s="93">
        <v>1274</v>
      </c>
      <c r="AO1286" s="93">
        <f t="shared" si="132"/>
        <v>3</v>
      </c>
      <c r="AP1286" s="93">
        <f t="shared" si="133"/>
        <v>1</v>
      </c>
      <c r="AQ1286" s="88">
        <f t="shared" si="134"/>
        <v>9</v>
      </c>
      <c r="AR1286" s="93">
        <f t="shared" si="135"/>
        <v>65</v>
      </c>
      <c r="AS1286" s="93" t="str">
        <f t="shared" si="136"/>
        <v>金币</v>
      </c>
      <c r="AT1286" s="115">
        <f t="shared" si="137"/>
        <v>246</v>
      </c>
      <c r="AU1286" s="94">
        <f>IF(AR1286&gt;0,SUMIFS(AT$13:AT1286,AQ$13:AQ1286,"="&amp;AQ1286),"[x]")</f>
        <v>5034</v>
      </c>
    </row>
    <row r="1287" spans="40:47" ht="16.5" x14ac:dyDescent="0.2">
      <c r="AN1287" s="93">
        <v>1275</v>
      </c>
      <c r="AO1287" s="93">
        <f t="shared" si="132"/>
        <v>3</v>
      </c>
      <c r="AP1287" s="93">
        <f t="shared" si="133"/>
        <v>1</v>
      </c>
      <c r="AQ1287" s="88">
        <f t="shared" si="134"/>
        <v>9</v>
      </c>
      <c r="AR1287" s="93">
        <f t="shared" si="135"/>
        <v>66</v>
      </c>
      <c r="AS1287" s="93" t="str">
        <f t="shared" si="136"/>
        <v>金币</v>
      </c>
      <c r="AT1287" s="115">
        <f t="shared" si="137"/>
        <v>254</v>
      </c>
      <c r="AU1287" s="94">
        <f>IF(AR1287&gt;0,SUMIFS(AT$13:AT1287,AQ$13:AQ1287,"="&amp;AQ1287),"[x]")</f>
        <v>5288</v>
      </c>
    </row>
    <row r="1288" spans="40:47" ht="16.5" x14ac:dyDescent="0.2">
      <c r="AN1288" s="93">
        <v>1276</v>
      </c>
      <c r="AO1288" s="93">
        <f t="shared" si="132"/>
        <v>3</v>
      </c>
      <c r="AP1288" s="93">
        <f t="shared" si="133"/>
        <v>1</v>
      </c>
      <c r="AQ1288" s="88">
        <f t="shared" si="134"/>
        <v>9</v>
      </c>
      <c r="AR1288" s="93">
        <f t="shared" si="135"/>
        <v>67</v>
      </c>
      <c r="AS1288" s="93" t="str">
        <f t="shared" si="136"/>
        <v>金币</v>
      </c>
      <c r="AT1288" s="115">
        <f t="shared" si="137"/>
        <v>263</v>
      </c>
      <c r="AU1288" s="94">
        <f>IF(AR1288&gt;0,SUMIFS(AT$13:AT1288,AQ$13:AQ1288,"="&amp;AQ1288),"[x]")</f>
        <v>5551</v>
      </c>
    </row>
    <row r="1289" spans="40:47" ht="16.5" x14ac:dyDescent="0.2">
      <c r="AN1289" s="93">
        <v>1277</v>
      </c>
      <c r="AO1289" s="93">
        <f t="shared" si="132"/>
        <v>3</v>
      </c>
      <c r="AP1289" s="93">
        <f t="shared" si="133"/>
        <v>1</v>
      </c>
      <c r="AQ1289" s="88">
        <f t="shared" si="134"/>
        <v>9</v>
      </c>
      <c r="AR1289" s="93">
        <f t="shared" si="135"/>
        <v>68</v>
      </c>
      <c r="AS1289" s="93" t="str">
        <f t="shared" si="136"/>
        <v>金币</v>
      </c>
      <c r="AT1289" s="115">
        <f t="shared" si="137"/>
        <v>271</v>
      </c>
      <c r="AU1289" s="94">
        <f>IF(AR1289&gt;0,SUMIFS(AT$13:AT1289,AQ$13:AQ1289,"="&amp;AQ1289),"[x]")</f>
        <v>5822</v>
      </c>
    </row>
    <row r="1290" spans="40:47" ht="16.5" x14ac:dyDescent="0.2">
      <c r="AN1290" s="93">
        <v>1278</v>
      </c>
      <c r="AO1290" s="93">
        <f t="shared" si="132"/>
        <v>3</v>
      </c>
      <c r="AP1290" s="93">
        <f t="shared" si="133"/>
        <v>1</v>
      </c>
      <c r="AQ1290" s="88">
        <f t="shared" si="134"/>
        <v>9</v>
      </c>
      <c r="AR1290" s="93">
        <f t="shared" si="135"/>
        <v>69</v>
      </c>
      <c r="AS1290" s="93" t="str">
        <f t="shared" si="136"/>
        <v>金币</v>
      </c>
      <c r="AT1290" s="115">
        <f t="shared" si="137"/>
        <v>280</v>
      </c>
      <c r="AU1290" s="94">
        <f>IF(AR1290&gt;0,SUMIFS(AT$13:AT1290,AQ$13:AQ1290,"="&amp;AQ1290),"[x]")</f>
        <v>6102</v>
      </c>
    </row>
    <row r="1291" spans="40:47" ht="16.5" x14ac:dyDescent="0.2">
      <c r="AN1291" s="93">
        <v>1279</v>
      </c>
      <c r="AO1291" s="93">
        <f t="shared" si="132"/>
        <v>3</v>
      </c>
      <c r="AP1291" s="93">
        <f t="shared" si="133"/>
        <v>1</v>
      </c>
      <c r="AQ1291" s="88">
        <f t="shared" si="134"/>
        <v>9</v>
      </c>
      <c r="AR1291" s="93">
        <f t="shared" si="135"/>
        <v>70</v>
      </c>
      <c r="AS1291" s="93" t="str">
        <f t="shared" si="136"/>
        <v>金币</v>
      </c>
      <c r="AT1291" s="115">
        <f t="shared" si="137"/>
        <v>288</v>
      </c>
      <c r="AU1291" s="94">
        <f>IF(AR1291&gt;0,SUMIFS(AT$13:AT1291,AQ$13:AQ1291,"="&amp;AQ1291),"[x]")</f>
        <v>6390</v>
      </c>
    </row>
    <row r="1292" spans="40:47" ht="16.5" x14ac:dyDescent="0.2">
      <c r="AN1292" s="93">
        <v>1280</v>
      </c>
      <c r="AO1292" s="93">
        <f t="shared" si="132"/>
        <v>3</v>
      </c>
      <c r="AP1292" s="93">
        <f t="shared" si="133"/>
        <v>1</v>
      </c>
      <c r="AQ1292" s="88">
        <f t="shared" si="134"/>
        <v>9</v>
      </c>
      <c r="AR1292" s="93">
        <f t="shared" si="135"/>
        <v>71</v>
      </c>
      <c r="AS1292" s="93" t="str">
        <f t="shared" si="136"/>
        <v>金币</v>
      </c>
      <c r="AT1292" s="115">
        <f t="shared" si="137"/>
        <v>297</v>
      </c>
      <c r="AU1292" s="94">
        <f>IF(AR1292&gt;0,SUMIFS(AT$13:AT1292,AQ$13:AQ1292,"="&amp;AQ1292),"[x]")</f>
        <v>6687</v>
      </c>
    </row>
    <row r="1293" spans="40:47" ht="16.5" x14ac:dyDescent="0.2">
      <c r="AN1293" s="93">
        <v>1281</v>
      </c>
      <c r="AO1293" s="93">
        <f t="shared" si="132"/>
        <v>3</v>
      </c>
      <c r="AP1293" s="93">
        <f t="shared" si="133"/>
        <v>1</v>
      </c>
      <c r="AQ1293" s="88">
        <f t="shared" si="134"/>
        <v>9</v>
      </c>
      <c r="AR1293" s="93">
        <f t="shared" si="135"/>
        <v>72</v>
      </c>
      <c r="AS1293" s="93" t="str">
        <f t="shared" si="136"/>
        <v>金币</v>
      </c>
      <c r="AT1293" s="115">
        <f t="shared" si="137"/>
        <v>305</v>
      </c>
      <c r="AU1293" s="94">
        <f>IF(AR1293&gt;0,SUMIFS(AT$13:AT1293,AQ$13:AQ1293,"="&amp;AQ1293),"[x]")</f>
        <v>6992</v>
      </c>
    </row>
    <row r="1294" spans="40:47" ht="16.5" x14ac:dyDescent="0.2">
      <c r="AN1294" s="93">
        <v>1282</v>
      </c>
      <c r="AO1294" s="93">
        <f t="shared" ref="AO1294:AO1357" si="138">INT((AN1294-1)/604)+1</f>
        <v>3</v>
      </c>
      <c r="AP1294" s="93">
        <f t="shared" ref="AP1294:AP1357" si="139">INT(MOD(INT((AN1294-1)/151),4))+1</f>
        <v>1</v>
      </c>
      <c r="AQ1294" s="88">
        <f t="shared" ref="AQ1294:AQ1357" si="140">(AO1294-1)*4+AP1294</f>
        <v>9</v>
      </c>
      <c r="AR1294" s="93">
        <f t="shared" ref="AR1294:AR1357" si="141">MOD(AN1294-1,151)</f>
        <v>73</v>
      </c>
      <c r="AS1294" s="93" t="str">
        <f t="shared" ref="AS1294:AS1357" si="142">IF(AR1294&gt;0,"金币","[x]")</f>
        <v>金币</v>
      </c>
      <c r="AT1294" s="115">
        <f t="shared" si="137"/>
        <v>314</v>
      </c>
      <c r="AU1294" s="94">
        <f>IF(AR1294&gt;0,SUMIFS(AT$13:AT1294,AQ$13:AQ1294,"="&amp;AQ1294),"[x]")</f>
        <v>7306</v>
      </c>
    </row>
    <row r="1295" spans="40:47" ht="16.5" x14ac:dyDescent="0.2">
      <c r="AN1295" s="93">
        <v>1283</v>
      </c>
      <c r="AO1295" s="93">
        <f t="shared" si="138"/>
        <v>3</v>
      </c>
      <c r="AP1295" s="93">
        <f t="shared" si="139"/>
        <v>1</v>
      </c>
      <c r="AQ1295" s="88">
        <f t="shared" si="140"/>
        <v>9</v>
      </c>
      <c r="AR1295" s="93">
        <f t="shared" si="141"/>
        <v>74</v>
      </c>
      <c r="AS1295" s="93" t="str">
        <f t="shared" si="142"/>
        <v>金币</v>
      </c>
      <c r="AT1295" s="115">
        <f t="shared" ref="AT1295:AT1358" si="143">IF(AR1295&gt;0,INT(INDEX($AL$13:$AL$162,AR1295)/48*INDEX($AL$4:$AL$9,AO1295)*INDEX($AO$4:$AO$7,AP1295)),"[x]")</f>
        <v>322</v>
      </c>
      <c r="AU1295" s="94">
        <f>IF(AR1295&gt;0,SUMIFS(AT$13:AT1295,AQ$13:AQ1295,"="&amp;AQ1295),"[x]")</f>
        <v>7628</v>
      </c>
    </row>
    <row r="1296" spans="40:47" ht="16.5" x14ac:dyDescent="0.2">
      <c r="AN1296" s="93">
        <v>1284</v>
      </c>
      <c r="AO1296" s="93">
        <f t="shared" si="138"/>
        <v>3</v>
      </c>
      <c r="AP1296" s="93">
        <f t="shared" si="139"/>
        <v>1</v>
      </c>
      <c r="AQ1296" s="88">
        <f t="shared" si="140"/>
        <v>9</v>
      </c>
      <c r="AR1296" s="93">
        <f t="shared" si="141"/>
        <v>75</v>
      </c>
      <c r="AS1296" s="93" t="str">
        <f t="shared" si="142"/>
        <v>金币</v>
      </c>
      <c r="AT1296" s="115">
        <f t="shared" si="143"/>
        <v>331</v>
      </c>
      <c r="AU1296" s="94">
        <f>IF(AR1296&gt;0,SUMIFS(AT$13:AT1296,AQ$13:AQ1296,"="&amp;AQ1296),"[x]")</f>
        <v>7959</v>
      </c>
    </row>
    <row r="1297" spans="40:47" ht="16.5" x14ac:dyDescent="0.2">
      <c r="AN1297" s="93">
        <v>1285</v>
      </c>
      <c r="AO1297" s="93">
        <f t="shared" si="138"/>
        <v>3</v>
      </c>
      <c r="AP1297" s="93">
        <f t="shared" si="139"/>
        <v>1</v>
      </c>
      <c r="AQ1297" s="88">
        <f t="shared" si="140"/>
        <v>9</v>
      </c>
      <c r="AR1297" s="93">
        <f t="shared" si="141"/>
        <v>76</v>
      </c>
      <c r="AS1297" s="93" t="str">
        <f t="shared" si="142"/>
        <v>金币</v>
      </c>
      <c r="AT1297" s="115">
        <f t="shared" si="143"/>
        <v>339</v>
      </c>
      <c r="AU1297" s="94">
        <f>IF(AR1297&gt;0,SUMIFS(AT$13:AT1297,AQ$13:AQ1297,"="&amp;AQ1297),"[x]")</f>
        <v>8298</v>
      </c>
    </row>
    <row r="1298" spans="40:47" ht="16.5" x14ac:dyDescent="0.2">
      <c r="AN1298" s="93">
        <v>1286</v>
      </c>
      <c r="AO1298" s="93">
        <f t="shared" si="138"/>
        <v>3</v>
      </c>
      <c r="AP1298" s="93">
        <f t="shared" si="139"/>
        <v>1</v>
      </c>
      <c r="AQ1298" s="88">
        <f t="shared" si="140"/>
        <v>9</v>
      </c>
      <c r="AR1298" s="93">
        <f t="shared" si="141"/>
        <v>77</v>
      </c>
      <c r="AS1298" s="93" t="str">
        <f t="shared" si="142"/>
        <v>金币</v>
      </c>
      <c r="AT1298" s="115">
        <f t="shared" si="143"/>
        <v>348</v>
      </c>
      <c r="AU1298" s="94">
        <f>IF(AR1298&gt;0,SUMIFS(AT$13:AT1298,AQ$13:AQ1298,"="&amp;AQ1298),"[x]")</f>
        <v>8646</v>
      </c>
    </row>
    <row r="1299" spans="40:47" ht="16.5" x14ac:dyDescent="0.2">
      <c r="AN1299" s="93">
        <v>1287</v>
      </c>
      <c r="AO1299" s="93">
        <f t="shared" si="138"/>
        <v>3</v>
      </c>
      <c r="AP1299" s="93">
        <f t="shared" si="139"/>
        <v>1</v>
      </c>
      <c r="AQ1299" s="88">
        <f t="shared" si="140"/>
        <v>9</v>
      </c>
      <c r="AR1299" s="93">
        <f t="shared" si="141"/>
        <v>78</v>
      </c>
      <c r="AS1299" s="93" t="str">
        <f t="shared" si="142"/>
        <v>金币</v>
      </c>
      <c r="AT1299" s="115">
        <f t="shared" si="143"/>
        <v>356</v>
      </c>
      <c r="AU1299" s="94">
        <f>IF(AR1299&gt;0,SUMIFS(AT$13:AT1299,AQ$13:AQ1299,"="&amp;AQ1299),"[x]")</f>
        <v>9002</v>
      </c>
    </row>
    <row r="1300" spans="40:47" ht="16.5" x14ac:dyDescent="0.2">
      <c r="AN1300" s="93">
        <v>1288</v>
      </c>
      <c r="AO1300" s="93">
        <f t="shared" si="138"/>
        <v>3</v>
      </c>
      <c r="AP1300" s="93">
        <f t="shared" si="139"/>
        <v>1</v>
      </c>
      <c r="AQ1300" s="88">
        <f t="shared" si="140"/>
        <v>9</v>
      </c>
      <c r="AR1300" s="93">
        <f t="shared" si="141"/>
        <v>79</v>
      </c>
      <c r="AS1300" s="93" t="str">
        <f t="shared" si="142"/>
        <v>金币</v>
      </c>
      <c r="AT1300" s="115">
        <f t="shared" si="143"/>
        <v>365</v>
      </c>
      <c r="AU1300" s="94">
        <f>IF(AR1300&gt;0,SUMIFS(AT$13:AT1300,AQ$13:AQ1300,"="&amp;AQ1300),"[x]")</f>
        <v>9367</v>
      </c>
    </row>
    <row r="1301" spans="40:47" ht="16.5" x14ac:dyDescent="0.2">
      <c r="AN1301" s="93">
        <v>1289</v>
      </c>
      <c r="AO1301" s="93">
        <f t="shared" si="138"/>
        <v>3</v>
      </c>
      <c r="AP1301" s="93">
        <f t="shared" si="139"/>
        <v>1</v>
      </c>
      <c r="AQ1301" s="88">
        <f t="shared" si="140"/>
        <v>9</v>
      </c>
      <c r="AR1301" s="93">
        <f t="shared" si="141"/>
        <v>80</v>
      </c>
      <c r="AS1301" s="93" t="str">
        <f t="shared" si="142"/>
        <v>金币</v>
      </c>
      <c r="AT1301" s="115">
        <f t="shared" si="143"/>
        <v>373</v>
      </c>
      <c r="AU1301" s="94">
        <f>IF(AR1301&gt;0,SUMIFS(AT$13:AT1301,AQ$13:AQ1301,"="&amp;AQ1301),"[x]")</f>
        <v>9740</v>
      </c>
    </row>
    <row r="1302" spans="40:47" ht="16.5" x14ac:dyDescent="0.2">
      <c r="AN1302" s="93">
        <v>1290</v>
      </c>
      <c r="AO1302" s="93">
        <f t="shared" si="138"/>
        <v>3</v>
      </c>
      <c r="AP1302" s="93">
        <f t="shared" si="139"/>
        <v>1</v>
      </c>
      <c r="AQ1302" s="88">
        <f t="shared" si="140"/>
        <v>9</v>
      </c>
      <c r="AR1302" s="93">
        <f t="shared" si="141"/>
        <v>81</v>
      </c>
      <c r="AS1302" s="93" t="str">
        <f t="shared" si="142"/>
        <v>金币</v>
      </c>
      <c r="AT1302" s="115">
        <f t="shared" si="143"/>
        <v>243</v>
      </c>
      <c r="AU1302" s="94">
        <f>IF(AR1302&gt;0,SUMIFS(AT$13:AT1302,AQ$13:AQ1302,"="&amp;AQ1302),"[x]")</f>
        <v>9983</v>
      </c>
    </row>
    <row r="1303" spans="40:47" ht="16.5" x14ac:dyDescent="0.2">
      <c r="AN1303" s="93">
        <v>1291</v>
      </c>
      <c r="AO1303" s="93">
        <f t="shared" si="138"/>
        <v>3</v>
      </c>
      <c r="AP1303" s="93">
        <f t="shared" si="139"/>
        <v>1</v>
      </c>
      <c r="AQ1303" s="88">
        <f t="shared" si="140"/>
        <v>9</v>
      </c>
      <c r="AR1303" s="93">
        <f t="shared" si="141"/>
        <v>82</v>
      </c>
      <c r="AS1303" s="93" t="str">
        <f t="shared" si="142"/>
        <v>金币</v>
      </c>
      <c r="AT1303" s="115">
        <f t="shared" si="143"/>
        <v>262</v>
      </c>
      <c r="AU1303" s="94">
        <f>IF(AR1303&gt;0,SUMIFS(AT$13:AT1303,AQ$13:AQ1303,"="&amp;AQ1303),"[x]")</f>
        <v>10245</v>
      </c>
    </row>
    <row r="1304" spans="40:47" ht="16.5" x14ac:dyDescent="0.2">
      <c r="AN1304" s="93">
        <v>1292</v>
      </c>
      <c r="AO1304" s="93">
        <f t="shared" si="138"/>
        <v>3</v>
      </c>
      <c r="AP1304" s="93">
        <f t="shared" si="139"/>
        <v>1</v>
      </c>
      <c r="AQ1304" s="88">
        <f t="shared" si="140"/>
        <v>9</v>
      </c>
      <c r="AR1304" s="93">
        <f t="shared" si="141"/>
        <v>83</v>
      </c>
      <c r="AS1304" s="93" t="str">
        <f t="shared" si="142"/>
        <v>金币</v>
      </c>
      <c r="AT1304" s="115">
        <f t="shared" si="143"/>
        <v>281</v>
      </c>
      <c r="AU1304" s="94">
        <f>IF(AR1304&gt;0,SUMIFS(AT$13:AT1304,AQ$13:AQ1304,"="&amp;AQ1304),"[x]")</f>
        <v>10526</v>
      </c>
    </row>
    <row r="1305" spans="40:47" ht="16.5" x14ac:dyDescent="0.2">
      <c r="AN1305" s="93">
        <v>1293</v>
      </c>
      <c r="AO1305" s="93">
        <f t="shared" si="138"/>
        <v>3</v>
      </c>
      <c r="AP1305" s="93">
        <f t="shared" si="139"/>
        <v>1</v>
      </c>
      <c r="AQ1305" s="88">
        <f t="shared" si="140"/>
        <v>9</v>
      </c>
      <c r="AR1305" s="93">
        <f t="shared" si="141"/>
        <v>84</v>
      </c>
      <c r="AS1305" s="93" t="str">
        <f t="shared" si="142"/>
        <v>金币</v>
      </c>
      <c r="AT1305" s="115">
        <f t="shared" si="143"/>
        <v>300</v>
      </c>
      <c r="AU1305" s="94">
        <f>IF(AR1305&gt;0,SUMIFS(AT$13:AT1305,AQ$13:AQ1305,"="&amp;AQ1305),"[x]")</f>
        <v>10826</v>
      </c>
    </row>
    <row r="1306" spans="40:47" ht="16.5" x14ac:dyDescent="0.2">
      <c r="AN1306" s="93">
        <v>1294</v>
      </c>
      <c r="AO1306" s="93">
        <f t="shared" si="138"/>
        <v>3</v>
      </c>
      <c r="AP1306" s="93">
        <f t="shared" si="139"/>
        <v>1</v>
      </c>
      <c r="AQ1306" s="88">
        <f t="shared" si="140"/>
        <v>9</v>
      </c>
      <c r="AR1306" s="93">
        <f t="shared" si="141"/>
        <v>85</v>
      </c>
      <c r="AS1306" s="93" t="str">
        <f t="shared" si="142"/>
        <v>金币</v>
      </c>
      <c r="AT1306" s="115">
        <f t="shared" si="143"/>
        <v>319</v>
      </c>
      <c r="AU1306" s="94">
        <f>IF(AR1306&gt;0,SUMIFS(AT$13:AT1306,AQ$13:AQ1306,"="&amp;AQ1306),"[x]")</f>
        <v>11145</v>
      </c>
    </row>
    <row r="1307" spans="40:47" ht="16.5" x14ac:dyDescent="0.2">
      <c r="AN1307" s="93">
        <v>1295</v>
      </c>
      <c r="AO1307" s="93">
        <f t="shared" si="138"/>
        <v>3</v>
      </c>
      <c r="AP1307" s="93">
        <f t="shared" si="139"/>
        <v>1</v>
      </c>
      <c r="AQ1307" s="88">
        <f t="shared" si="140"/>
        <v>9</v>
      </c>
      <c r="AR1307" s="93">
        <f t="shared" si="141"/>
        <v>86</v>
      </c>
      <c r="AS1307" s="93" t="str">
        <f t="shared" si="142"/>
        <v>金币</v>
      </c>
      <c r="AT1307" s="115">
        <f t="shared" si="143"/>
        <v>337</v>
      </c>
      <c r="AU1307" s="94">
        <f>IF(AR1307&gt;0,SUMIFS(AT$13:AT1307,AQ$13:AQ1307,"="&amp;AQ1307),"[x]")</f>
        <v>11482</v>
      </c>
    </row>
    <row r="1308" spans="40:47" ht="16.5" x14ac:dyDescent="0.2">
      <c r="AN1308" s="93">
        <v>1296</v>
      </c>
      <c r="AO1308" s="93">
        <f t="shared" si="138"/>
        <v>3</v>
      </c>
      <c r="AP1308" s="93">
        <f t="shared" si="139"/>
        <v>1</v>
      </c>
      <c r="AQ1308" s="88">
        <f t="shared" si="140"/>
        <v>9</v>
      </c>
      <c r="AR1308" s="93">
        <f t="shared" si="141"/>
        <v>87</v>
      </c>
      <c r="AS1308" s="93" t="str">
        <f t="shared" si="142"/>
        <v>金币</v>
      </c>
      <c r="AT1308" s="115">
        <f t="shared" si="143"/>
        <v>356</v>
      </c>
      <c r="AU1308" s="94">
        <f>IF(AR1308&gt;0,SUMIFS(AT$13:AT1308,AQ$13:AQ1308,"="&amp;AQ1308),"[x]")</f>
        <v>11838</v>
      </c>
    </row>
    <row r="1309" spans="40:47" ht="16.5" x14ac:dyDescent="0.2">
      <c r="AN1309" s="93">
        <v>1297</v>
      </c>
      <c r="AO1309" s="93">
        <f t="shared" si="138"/>
        <v>3</v>
      </c>
      <c r="AP1309" s="93">
        <f t="shared" si="139"/>
        <v>1</v>
      </c>
      <c r="AQ1309" s="88">
        <f t="shared" si="140"/>
        <v>9</v>
      </c>
      <c r="AR1309" s="93">
        <f t="shared" si="141"/>
        <v>88</v>
      </c>
      <c r="AS1309" s="93" t="str">
        <f t="shared" si="142"/>
        <v>金币</v>
      </c>
      <c r="AT1309" s="115">
        <f t="shared" si="143"/>
        <v>375</v>
      </c>
      <c r="AU1309" s="94">
        <f>IF(AR1309&gt;0,SUMIFS(AT$13:AT1309,AQ$13:AQ1309,"="&amp;AQ1309),"[x]")</f>
        <v>12213</v>
      </c>
    </row>
    <row r="1310" spans="40:47" ht="16.5" x14ac:dyDescent="0.2">
      <c r="AN1310" s="93">
        <v>1298</v>
      </c>
      <c r="AO1310" s="93">
        <f t="shared" si="138"/>
        <v>3</v>
      </c>
      <c r="AP1310" s="93">
        <f t="shared" si="139"/>
        <v>1</v>
      </c>
      <c r="AQ1310" s="88">
        <f t="shared" si="140"/>
        <v>9</v>
      </c>
      <c r="AR1310" s="93">
        <f t="shared" si="141"/>
        <v>89</v>
      </c>
      <c r="AS1310" s="93" t="str">
        <f t="shared" si="142"/>
        <v>金币</v>
      </c>
      <c r="AT1310" s="115">
        <f t="shared" si="143"/>
        <v>394</v>
      </c>
      <c r="AU1310" s="94">
        <f>IF(AR1310&gt;0,SUMIFS(AT$13:AT1310,AQ$13:AQ1310,"="&amp;AQ1310),"[x]")</f>
        <v>12607</v>
      </c>
    </row>
    <row r="1311" spans="40:47" ht="16.5" x14ac:dyDescent="0.2">
      <c r="AN1311" s="93">
        <v>1299</v>
      </c>
      <c r="AO1311" s="93">
        <f t="shared" si="138"/>
        <v>3</v>
      </c>
      <c r="AP1311" s="93">
        <f t="shared" si="139"/>
        <v>1</v>
      </c>
      <c r="AQ1311" s="88">
        <f t="shared" si="140"/>
        <v>9</v>
      </c>
      <c r="AR1311" s="93">
        <f t="shared" si="141"/>
        <v>90</v>
      </c>
      <c r="AS1311" s="93" t="str">
        <f t="shared" si="142"/>
        <v>金币</v>
      </c>
      <c r="AT1311" s="115">
        <f t="shared" si="143"/>
        <v>412</v>
      </c>
      <c r="AU1311" s="94">
        <f>IF(AR1311&gt;0,SUMIFS(AT$13:AT1311,AQ$13:AQ1311,"="&amp;AQ1311),"[x]")</f>
        <v>13019</v>
      </c>
    </row>
    <row r="1312" spans="40:47" ht="16.5" x14ac:dyDescent="0.2">
      <c r="AN1312" s="93">
        <v>1300</v>
      </c>
      <c r="AO1312" s="93">
        <f t="shared" si="138"/>
        <v>3</v>
      </c>
      <c r="AP1312" s="93">
        <f t="shared" si="139"/>
        <v>1</v>
      </c>
      <c r="AQ1312" s="88">
        <f t="shared" si="140"/>
        <v>9</v>
      </c>
      <c r="AR1312" s="93">
        <f t="shared" si="141"/>
        <v>91</v>
      </c>
      <c r="AS1312" s="93" t="str">
        <f t="shared" si="142"/>
        <v>金币</v>
      </c>
      <c r="AT1312" s="115">
        <f t="shared" si="143"/>
        <v>431</v>
      </c>
      <c r="AU1312" s="94">
        <f>IF(AR1312&gt;0,SUMIFS(AT$13:AT1312,AQ$13:AQ1312,"="&amp;AQ1312),"[x]")</f>
        <v>13450</v>
      </c>
    </row>
    <row r="1313" spans="40:47" ht="16.5" x14ac:dyDescent="0.2">
      <c r="AN1313" s="93">
        <v>1301</v>
      </c>
      <c r="AO1313" s="93">
        <f t="shared" si="138"/>
        <v>3</v>
      </c>
      <c r="AP1313" s="93">
        <f t="shared" si="139"/>
        <v>1</v>
      </c>
      <c r="AQ1313" s="88">
        <f t="shared" si="140"/>
        <v>9</v>
      </c>
      <c r="AR1313" s="93">
        <f t="shared" si="141"/>
        <v>92</v>
      </c>
      <c r="AS1313" s="93" t="str">
        <f t="shared" si="142"/>
        <v>金币</v>
      </c>
      <c r="AT1313" s="115">
        <f t="shared" si="143"/>
        <v>450</v>
      </c>
      <c r="AU1313" s="94">
        <f>IF(AR1313&gt;0,SUMIFS(AT$13:AT1313,AQ$13:AQ1313,"="&amp;AQ1313),"[x]")</f>
        <v>13900</v>
      </c>
    </row>
    <row r="1314" spans="40:47" ht="16.5" x14ac:dyDescent="0.2">
      <c r="AN1314" s="93">
        <v>1302</v>
      </c>
      <c r="AO1314" s="93">
        <f t="shared" si="138"/>
        <v>3</v>
      </c>
      <c r="AP1314" s="93">
        <f t="shared" si="139"/>
        <v>1</v>
      </c>
      <c r="AQ1314" s="88">
        <f t="shared" si="140"/>
        <v>9</v>
      </c>
      <c r="AR1314" s="93">
        <f t="shared" si="141"/>
        <v>93</v>
      </c>
      <c r="AS1314" s="93" t="str">
        <f t="shared" si="142"/>
        <v>金币</v>
      </c>
      <c r="AT1314" s="115">
        <f t="shared" si="143"/>
        <v>469</v>
      </c>
      <c r="AU1314" s="94">
        <f>IF(AR1314&gt;0,SUMIFS(AT$13:AT1314,AQ$13:AQ1314,"="&amp;AQ1314),"[x]")</f>
        <v>14369</v>
      </c>
    </row>
    <row r="1315" spans="40:47" ht="16.5" x14ac:dyDescent="0.2">
      <c r="AN1315" s="93">
        <v>1303</v>
      </c>
      <c r="AO1315" s="93">
        <f t="shared" si="138"/>
        <v>3</v>
      </c>
      <c r="AP1315" s="93">
        <f t="shared" si="139"/>
        <v>1</v>
      </c>
      <c r="AQ1315" s="88">
        <f t="shared" si="140"/>
        <v>9</v>
      </c>
      <c r="AR1315" s="93">
        <f t="shared" si="141"/>
        <v>94</v>
      </c>
      <c r="AS1315" s="93" t="str">
        <f t="shared" si="142"/>
        <v>金币</v>
      </c>
      <c r="AT1315" s="115">
        <f t="shared" si="143"/>
        <v>487</v>
      </c>
      <c r="AU1315" s="94">
        <f>IF(AR1315&gt;0,SUMIFS(AT$13:AT1315,AQ$13:AQ1315,"="&amp;AQ1315),"[x]")</f>
        <v>14856</v>
      </c>
    </row>
    <row r="1316" spans="40:47" ht="16.5" x14ac:dyDescent="0.2">
      <c r="AN1316" s="93">
        <v>1304</v>
      </c>
      <c r="AO1316" s="93">
        <f t="shared" si="138"/>
        <v>3</v>
      </c>
      <c r="AP1316" s="93">
        <f t="shared" si="139"/>
        <v>1</v>
      </c>
      <c r="AQ1316" s="88">
        <f t="shared" si="140"/>
        <v>9</v>
      </c>
      <c r="AR1316" s="93">
        <f t="shared" si="141"/>
        <v>95</v>
      </c>
      <c r="AS1316" s="93" t="str">
        <f t="shared" si="142"/>
        <v>金币</v>
      </c>
      <c r="AT1316" s="115">
        <f t="shared" si="143"/>
        <v>506</v>
      </c>
      <c r="AU1316" s="94">
        <f>IF(AR1316&gt;0,SUMIFS(AT$13:AT1316,AQ$13:AQ1316,"="&amp;AQ1316),"[x]")</f>
        <v>15362</v>
      </c>
    </row>
    <row r="1317" spans="40:47" ht="16.5" x14ac:dyDescent="0.2">
      <c r="AN1317" s="93">
        <v>1305</v>
      </c>
      <c r="AO1317" s="93">
        <f t="shared" si="138"/>
        <v>3</v>
      </c>
      <c r="AP1317" s="93">
        <f t="shared" si="139"/>
        <v>1</v>
      </c>
      <c r="AQ1317" s="88">
        <f t="shared" si="140"/>
        <v>9</v>
      </c>
      <c r="AR1317" s="93">
        <f t="shared" si="141"/>
        <v>96</v>
      </c>
      <c r="AS1317" s="93" t="str">
        <f t="shared" si="142"/>
        <v>金币</v>
      </c>
      <c r="AT1317" s="115">
        <f t="shared" si="143"/>
        <v>525</v>
      </c>
      <c r="AU1317" s="94">
        <f>IF(AR1317&gt;0,SUMIFS(AT$13:AT1317,AQ$13:AQ1317,"="&amp;AQ1317),"[x]")</f>
        <v>15887</v>
      </c>
    </row>
    <row r="1318" spans="40:47" ht="16.5" x14ac:dyDescent="0.2">
      <c r="AN1318" s="93">
        <v>1306</v>
      </c>
      <c r="AO1318" s="93">
        <f t="shared" si="138"/>
        <v>3</v>
      </c>
      <c r="AP1318" s="93">
        <f t="shared" si="139"/>
        <v>1</v>
      </c>
      <c r="AQ1318" s="88">
        <f t="shared" si="140"/>
        <v>9</v>
      </c>
      <c r="AR1318" s="93">
        <f t="shared" si="141"/>
        <v>97</v>
      </c>
      <c r="AS1318" s="93" t="str">
        <f t="shared" si="142"/>
        <v>金币</v>
      </c>
      <c r="AT1318" s="115">
        <f t="shared" si="143"/>
        <v>544</v>
      </c>
      <c r="AU1318" s="94">
        <f>IF(AR1318&gt;0,SUMIFS(AT$13:AT1318,AQ$13:AQ1318,"="&amp;AQ1318),"[x]")</f>
        <v>16431</v>
      </c>
    </row>
    <row r="1319" spans="40:47" ht="16.5" x14ac:dyDescent="0.2">
      <c r="AN1319" s="93">
        <v>1307</v>
      </c>
      <c r="AO1319" s="93">
        <f t="shared" si="138"/>
        <v>3</v>
      </c>
      <c r="AP1319" s="93">
        <f t="shared" si="139"/>
        <v>1</v>
      </c>
      <c r="AQ1319" s="88">
        <f t="shared" si="140"/>
        <v>9</v>
      </c>
      <c r="AR1319" s="93">
        <f t="shared" si="141"/>
        <v>98</v>
      </c>
      <c r="AS1319" s="93" t="str">
        <f t="shared" si="142"/>
        <v>金币</v>
      </c>
      <c r="AT1319" s="115">
        <f t="shared" si="143"/>
        <v>563</v>
      </c>
      <c r="AU1319" s="94">
        <f>IF(AR1319&gt;0,SUMIFS(AT$13:AT1319,AQ$13:AQ1319,"="&amp;AQ1319),"[x]")</f>
        <v>16994</v>
      </c>
    </row>
    <row r="1320" spans="40:47" ht="16.5" x14ac:dyDescent="0.2">
      <c r="AN1320" s="93">
        <v>1308</v>
      </c>
      <c r="AO1320" s="93">
        <f t="shared" si="138"/>
        <v>3</v>
      </c>
      <c r="AP1320" s="93">
        <f t="shared" si="139"/>
        <v>1</v>
      </c>
      <c r="AQ1320" s="88">
        <f t="shared" si="140"/>
        <v>9</v>
      </c>
      <c r="AR1320" s="93">
        <f t="shared" si="141"/>
        <v>99</v>
      </c>
      <c r="AS1320" s="93" t="str">
        <f t="shared" si="142"/>
        <v>金币</v>
      </c>
      <c r="AT1320" s="115">
        <f t="shared" si="143"/>
        <v>581</v>
      </c>
      <c r="AU1320" s="94">
        <f>IF(AR1320&gt;0,SUMIFS(AT$13:AT1320,AQ$13:AQ1320,"="&amp;AQ1320),"[x]")</f>
        <v>17575</v>
      </c>
    </row>
    <row r="1321" spans="40:47" ht="16.5" x14ac:dyDescent="0.2">
      <c r="AN1321" s="93">
        <v>1309</v>
      </c>
      <c r="AO1321" s="93">
        <f t="shared" si="138"/>
        <v>3</v>
      </c>
      <c r="AP1321" s="93">
        <f t="shared" si="139"/>
        <v>1</v>
      </c>
      <c r="AQ1321" s="88">
        <f t="shared" si="140"/>
        <v>9</v>
      </c>
      <c r="AR1321" s="93">
        <f t="shared" si="141"/>
        <v>100</v>
      </c>
      <c r="AS1321" s="93" t="str">
        <f t="shared" si="142"/>
        <v>金币</v>
      </c>
      <c r="AT1321" s="115">
        <f t="shared" si="143"/>
        <v>600</v>
      </c>
      <c r="AU1321" s="94">
        <f>IF(AR1321&gt;0,SUMIFS(AT$13:AT1321,AQ$13:AQ1321,"="&amp;AQ1321),"[x]")</f>
        <v>18175</v>
      </c>
    </row>
    <row r="1322" spans="40:47" ht="16.5" x14ac:dyDescent="0.2">
      <c r="AN1322" s="93">
        <v>1310</v>
      </c>
      <c r="AO1322" s="93">
        <f t="shared" si="138"/>
        <v>3</v>
      </c>
      <c r="AP1322" s="93">
        <f t="shared" si="139"/>
        <v>1</v>
      </c>
      <c r="AQ1322" s="88">
        <f t="shared" si="140"/>
        <v>9</v>
      </c>
      <c r="AR1322" s="93">
        <f t="shared" si="141"/>
        <v>101</v>
      </c>
      <c r="AS1322" s="93" t="str">
        <f t="shared" si="142"/>
        <v>金币</v>
      </c>
      <c r="AT1322" s="115">
        <f t="shared" si="143"/>
        <v>340</v>
      </c>
      <c r="AU1322" s="94">
        <f>IF(AR1322&gt;0,SUMIFS(AT$13:AT1322,AQ$13:AQ1322,"="&amp;AQ1322),"[x]")</f>
        <v>18515</v>
      </c>
    </row>
    <row r="1323" spans="40:47" ht="16.5" x14ac:dyDescent="0.2">
      <c r="AN1323" s="93">
        <v>1311</v>
      </c>
      <c r="AO1323" s="93">
        <f t="shared" si="138"/>
        <v>3</v>
      </c>
      <c r="AP1323" s="93">
        <f t="shared" si="139"/>
        <v>1</v>
      </c>
      <c r="AQ1323" s="88">
        <f t="shared" si="140"/>
        <v>9</v>
      </c>
      <c r="AR1323" s="93">
        <f t="shared" si="141"/>
        <v>102</v>
      </c>
      <c r="AS1323" s="93" t="str">
        <f t="shared" si="142"/>
        <v>金币</v>
      </c>
      <c r="AT1323" s="115">
        <f t="shared" si="143"/>
        <v>366</v>
      </c>
      <c r="AU1323" s="94">
        <f>IF(AR1323&gt;0,SUMIFS(AT$13:AT1323,AQ$13:AQ1323,"="&amp;AQ1323),"[x]")</f>
        <v>18881</v>
      </c>
    </row>
    <row r="1324" spans="40:47" ht="16.5" x14ac:dyDescent="0.2">
      <c r="AN1324" s="93">
        <v>1312</v>
      </c>
      <c r="AO1324" s="93">
        <f t="shared" si="138"/>
        <v>3</v>
      </c>
      <c r="AP1324" s="93">
        <f t="shared" si="139"/>
        <v>1</v>
      </c>
      <c r="AQ1324" s="88">
        <f t="shared" si="140"/>
        <v>9</v>
      </c>
      <c r="AR1324" s="93">
        <f t="shared" si="141"/>
        <v>103</v>
      </c>
      <c r="AS1324" s="93" t="str">
        <f t="shared" si="142"/>
        <v>金币</v>
      </c>
      <c r="AT1324" s="115">
        <f t="shared" si="143"/>
        <v>393</v>
      </c>
      <c r="AU1324" s="94">
        <f>IF(AR1324&gt;0,SUMIFS(AT$13:AT1324,AQ$13:AQ1324,"="&amp;AQ1324),"[x]")</f>
        <v>19274</v>
      </c>
    </row>
    <row r="1325" spans="40:47" ht="16.5" x14ac:dyDescent="0.2">
      <c r="AN1325" s="93">
        <v>1313</v>
      </c>
      <c r="AO1325" s="93">
        <f t="shared" si="138"/>
        <v>3</v>
      </c>
      <c r="AP1325" s="93">
        <f t="shared" si="139"/>
        <v>1</v>
      </c>
      <c r="AQ1325" s="88">
        <f t="shared" si="140"/>
        <v>9</v>
      </c>
      <c r="AR1325" s="93">
        <f t="shared" si="141"/>
        <v>104</v>
      </c>
      <c r="AS1325" s="93" t="str">
        <f t="shared" si="142"/>
        <v>金币</v>
      </c>
      <c r="AT1325" s="115">
        <f t="shared" si="143"/>
        <v>419</v>
      </c>
      <c r="AU1325" s="94">
        <f>IF(AR1325&gt;0,SUMIFS(AT$13:AT1325,AQ$13:AQ1325,"="&amp;AQ1325),"[x]")</f>
        <v>19693</v>
      </c>
    </row>
    <row r="1326" spans="40:47" ht="16.5" x14ac:dyDescent="0.2">
      <c r="AN1326" s="93">
        <v>1314</v>
      </c>
      <c r="AO1326" s="93">
        <f t="shared" si="138"/>
        <v>3</v>
      </c>
      <c r="AP1326" s="93">
        <f t="shared" si="139"/>
        <v>1</v>
      </c>
      <c r="AQ1326" s="88">
        <f t="shared" si="140"/>
        <v>9</v>
      </c>
      <c r="AR1326" s="93">
        <f t="shared" si="141"/>
        <v>105</v>
      </c>
      <c r="AS1326" s="93" t="str">
        <f t="shared" si="142"/>
        <v>金币</v>
      </c>
      <c r="AT1326" s="115">
        <f t="shared" si="143"/>
        <v>445</v>
      </c>
      <c r="AU1326" s="94">
        <f>IF(AR1326&gt;0,SUMIFS(AT$13:AT1326,AQ$13:AQ1326,"="&amp;AQ1326),"[x]")</f>
        <v>20138</v>
      </c>
    </row>
    <row r="1327" spans="40:47" ht="16.5" x14ac:dyDescent="0.2">
      <c r="AN1327" s="93">
        <v>1315</v>
      </c>
      <c r="AO1327" s="93">
        <f t="shared" si="138"/>
        <v>3</v>
      </c>
      <c r="AP1327" s="93">
        <f t="shared" si="139"/>
        <v>1</v>
      </c>
      <c r="AQ1327" s="88">
        <f t="shared" si="140"/>
        <v>9</v>
      </c>
      <c r="AR1327" s="93">
        <f t="shared" si="141"/>
        <v>106</v>
      </c>
      <c r="AS1327" s="93" t="str">
        <f t="shared" si="142"/>
        <v>金币</v>
      </c>
      <c r="AT1327" s="115">
        <f t="shared" si="143"/>
        <v>471</v>
      </c>
      <c r="AU1327" s="94">
        <f>IF(AR1327&gt;0,SUMIFS(AT$13:AT1327,AQ$13:AQ1327,"="&amp;AQ1327),"[x]")</f>
        <v>20609</v>
      </c>
    </row>
    <row r="1328" spans="40:47" ht="16.5" x14ac:dyDescent="0.2">
      <c r="AN1328" s="93">
        <v>1316</v>
      </c>
      <c r="AO1328" s="93">
        <f t="shared" si="138"/>
        <v>3</v>
      </c>
      <c r="AP1328" s="93">
        <f t="shared" si="139"/>
        <v>1</v>
      </c>
      <c r="AQ1328" s="88">
        <f t="shared" si="140"/>
        <v>9</v>
      </c>
      <c r="AR1328" s="93">
        <f t="shared" si="141"/>
        <v>107</v>
      </c>
      <c r="AS1328" s="93" t="str">
        <f t="shared" si="142"/>
        <v>金币</v>
      </c>
      <c r="AT1328" s="115">
        <f t="shared" si="143"/>
        <v>497</v>
      </c>
      <c r="AU1328" s="94">
        <f>IF(AR1328&gt;0,SUMIFS(AT$13:AT1328,AQ$13:AQ1328,"="&amp;AQ1328),"[x]")</f>
        <v>21106</v>
      </c>
    </row>
    <row r="1329" spans="40:47" ht="16.5" x14ac:dyDescent="0.2">
      <c r="AN1329" s="93">
        <v>1317</v>
      </c>
      <c r="AO1329" s="93">
        <f t="shared" si="138"/>
        <v>3</v>
      </c>
      <c r="AP1329" s="93">
        <f t="shared" si="139"/>
        <v>1</v>
      </c>
      <c r="AQ1329" s="88">
        <f t="shared" si="140"/>
        <v>9</v>
      </c>
      <c r="AR1329" s="93">
        <f t="shared" si="141"/>
        <v>108</v>
      </c>
      <c r="AS1329" s="93" t="str">
        <f t="shared" si="142"/>
        <v>金币</v>
      </c>
      <c r="AT1329" s="115">
        <f t="shared" si="143"/>
        <v>524</v>
      </c>
      <c r="AU1329" s="94">
        <f>IF(AR1329&gt;0,SUMIFS(AT$13:AT1329,AQ$13:AQ1329,"="&amp;AQ1329),"[x]")</f>
        <v>21630</v>
      </c>
    </row>
    <row r="1330" spans="40:47" ht="16.5" x14ac:dyDescent="0.2">
      <c r="AN1330" s="93">
        <v>1318</v>
      </c>
      <c r="AO1330" s="93">
        <f t="shared" si="138"/>
        <v>3</v>
      </c>
      <c r="AP1330" s="93">
        <f t="shared" si="139"/>
        <v>1</v>
      </c>
      <c r="AQ1330" s="88">
        <f t="shared" si="140"/>
        <v>9</v>
      </c>
      <c r="AR1330" s="93">
        <f t="shared" si="141"/>
        <v>109</v>
      </c>
      <c r="AS1330" s="93" t="str">
        <f t="shared" si="142"/>
        <v>金币</v>
      </c>
      <c r="AT1330" s="115">
        <f t="shared" si="143"/>
        <v>550</v>
      </c>
      <c r="AU1330" s="94">
        <f>IF(AR1330&gt;0,SUMIFS(AT$13:AT1330,AQ$13:AQ1330,"="&amp;AQ1330),"[x]")</f>
        <v>22180</v>
      </c>
    </row>
    <row r="1331" spans="40:47" ht="16.5" x14ac:dyDescent="0.2">
      <c r="AN1331" s="93">
        <v>1319</v>
      </c>
      <c r="AO1331" s="93">
        <f t="shared" si="138"/>
        <v>3</v>
      </c>
      <c r="AP1331" s="93">
        <f t="shared" si="139"/>
        <v>1</v>
      </c>
      <c r="AQ1331" s="88">
        <f t="shared" si="140"/>
        <v>9</v>
      </c>
      <c r="AR1331" s="93">
        <f t="shared" si="141"/>
        <v>110</v>
      </c>
      <c r="AS1331" s="93" t="str">
        <f t="shared" si="142"/>
        <v>金币</v>
      </c>
      <c r="AT1331" s="115">
        <f t="shared" si="143"/>
        <v>576</v>
      </c>
      <c r="AU1331" s="94">
        <f>IF(AR1331&gt;0,SUMIFS(AT$13:AT1331,AQ$13:AQ1331,"="&amp;AQ1331),"[x]")</f>
        <v>22756</v>
      </c>
    </row>
    <row r="1332" spans="40:47" ht="16.5" x14ac:dyDescent="0.2">
      <c r="AN1332" s="93">
        <v>1320</v>
      </c>
      <c r="AO1332" s="93">
        <f t="shared" si="138"/>
        <v>3</v>
      </c>
      <c r="AP1332" s="93">
        <f t="shared" si="139"/>
        <v>1</v>
      </c>
      <c r="AQ1332" s="88">
        <f t="shared" si="140"/>
        <v>9</v>
      </c>
      <c r="AR1332" s="93">
        <f t="shared" si="141"/>
        <v>111</v>
      </c>
      <c r="AS1332" s="93" t="str">
        <f t="shared" si="142"/>
        <v>金币</v>
      </c>
      <c r="AT1332" s="115">
        <f t="shared" si="143"/>
        <v>602</v>
      </c>
      <c r="AU1332" s="94">
        <f>IF(AR1332&gt;0,SUMIFS(AT$13:AT1332,AQ$13:AQ1332,"="&amp;AQ1332),"[x]")</f>
        <v>23358</v>
      </c>
    </row>
    <row r="1333" spans="40:47" ht="16.5" x14ac:dyDescent="0.2">
      <c r="AN1333" s="93">
        <v>1321</v>
      </c>
      <c r="AO1333" s="93">
        <f t="shared" si="138"/>
        <v>3</v>
      </c>
      <c r="AP1333" s="93">
        <f t="shared" si="139"/>
        <v>1</v>
      </c>
      <c r="AQ1333" s="88">
        <f t="shared" si="140"/>
        <v>9</v>
      </c>
      <c r="AR1333" s="93">
        <f t="shared" si="141"/>
        <v>112</v>
      </c>
      <c r="AS1333" s="93" t="str">
        <f t="shared" si="142"/>
        <v>金币</v>
      </c>
      <c r="AT1333" s="115">
        <f t="shared" si="143"/>
        <v>628</v>
      </c>
      <c r="AU1333" s="94">
        <f>IF(AR1333&gt;0,SUMIFS(AT$13:AT1333,AQ$13:AQ1333,"="&amp;AQ1333),"[x]")</f>
        <v>23986</v>
      </c>
    </row>
    <row r="1334" spans="40:47" ht="16.5" x14ac:dyDescent="0.2">
      <c r="AN1334" s="93">
        <v>1322</v>
      </c>
      <c r="AO1334" s="93">
        <f t="shared" si="138"/>
        <v>3</v>
      </c>
      <c r="AP1334" s="93">
        <f t="shared" si="139"/>
        <v>1</v>
      </c>
      <c r="AQ1334" s="88">
        <f t="shared" si="140"/>
        <v>9</v>
      </c>
      <c r="AR1334" s="93">
        <f t="shared" si="141"/>
        <v>113</v>
      </c>
      <c r="AS1334" s="93" t="str">
        <f t="shared" si="142"/>
        <v>金币</v>
      </c>
      <c r="AT1334" s="115">
        <f t="shared" si="143"/>
        <v>655</v>
      </c>
      <c r="AU1334" s="94">
        <f>IF(AR1334&gt;0,SUMIFS(AT$13:AT1334,AQ$13:AQ1334,"="&amp;AQ1334),"[x]")</f>
        <v>24641</v>
      </c>
    </row>
    <row r="1335" spans="40:47" ht="16.5" x14ac:dyDescent="0.2">
      <c r="AN1335" s="93">
        <v>1323</v>
      </c>
      <c r="AO1335" s="93">
        <f t="shared" si="138"/>
        <v>3</v>
      </c>
      <c r="AP1335" s="93">
        <f t="shared" si="139"/>
        <v>1</v>
      </c>
      <c r="AQ1335" s="88">
        <f t="shared" si="140"/>
        <v>9</v>
      </c>
      <c r="AR1335" s="93">
        <f t="shared" si="141"/>
        <v>114</v>
      </c>
      <c r="AS1335" s="93" t="str">
        <f t="shared" si="142"/>
        <v>金币</v>
      </c>
      <c r="AT1335" s="115">
        <f t="shared" si="143"/>
        <v>681</v>
      </c>
      <c r="AU1335" s="94">
        <f>IF(AR1335&gt;0,SUMIFS(AT$13:AT1335,AQ$13:AQ1335,"="&amp;AQ1335),"[x]")</f>
        <v>25322</v>
      </c>
    </row>
    <row r="1336" spans="40:47" ht="16.5" x14ac:dyDescent="0.2">
      <c r="AN1336" s="93">
        <v>1324</v>
      </c>
      <c r="AO1336" s="93">
        <f t="shared" si="138"/>
        <v>3</v>
      </c>
      <c r="AP1336" s="93">
        <f t="shared" si="139"/>
        <v>1</v>
      </c>
      <c r="AQ1336" s="88">
        <f t="shared" si="140"/>
        <v>9</v>
      </c>
      <c r="AR1336" s="93">
        <f t="shared" si="141"/>
        <v>115</v>
      </c>
      <c r="AS1336" s="93" t="str">
        <f t="shared" si="142"/>
        <v>金币</v>
      </c>
      <c r="AT1336" s="115">
        <f t="shared" si="143"/>
        <v>707</v>
      </c>
      <c r="AU1336" s="94">
        <f>IF(AR1336&gt;0,SUMIFS(AT$13:AT1336,AQ$13:AQ1336,"="&amp;AQ1336),"[x]")</f>
        <v>26029</v>
      </c>
    </row>
    <row r="1337" spans="40:47" ht="16.5" x14ac:dyDescent="0.2">
      <c r="AN1337" s="93">
        <v>1325</v>
      </c>
      <c r="AO1337" s="93">
        <f t="shared" si="138"/>
        <v>3</v>
      </c>
      <c r="AP1337" s="93">
        <f t="shared" si="139"/>
        <v>1</v>
      </c>
      <c r="AQ1337" s="88">
        <f t="shared" si="140"/>
        <v>9</v>
      </c>
      <c r="AR1337" s="93">
        <f t="shared" si="141"/>
        <v>116</v>
      </c>
      <c r="AS1337" s="93" t="str">
        <f t="shared" si="142"/>
        <v>金币</v>
      </c>
      <c r="AT1337" s="115">
        <f t="shared" si="143"/>
        <v>733</v>
      </c>
      <c r="AU1337" s="94">
        <f>IF(AR1337&gt;0,SUMIFS(AT$13:AT1337,AQ$13:AQ1337,"="&amp;AQ1337),"[x]")</f>
        <v>26762</v>
      </c>
    </row>
    <row r="1338" spans="40:47" ht="16.5" x14ac:dyDescent="0.2">
      <c r="AN1338" s="93">
        <v>1326</v>
      </c>
      <c r="AO1338" s="93">
        <f t="shared" si="138"/>
        <v>3</v>
      </c>
      <c r="AP1338" s="93">
        <f t="shared" si="139"/>
        <v>1</v>
      </c>
      <c r="AQ1338" s="88">
        <f t="shared" si="140"/>
        <v>9</v>
      </c>
      <c r="AR1338" s="93">
        <f t="shared" si="141"/>
        <v>117</v>
      </c>
      <c r="AS1338" s="93" t="str">
        <f t="shared" si="142"/>
        <v>金币</v>
      </c>
      <c r="AT1338" s="115">
        <f t="shared" si="143"/>
        <v>759</v>
      </c>
      <c r="AU1338" s="94">
        <f>IF(AR1338&gt;0,SUMIFS(AT$13:AT1338,AQ$13:AQ1338,"="&amp;AQ1338),"[x]")</f>
        <v>27521</v>
      </c>
    </row>
    <row r="1339" spans="40:47" ht="16.5" x14ac:dyDescent="0.2">
      <c r="AN1339" s="93">
        <v>1327</v>
      </c>
      <c r="AO1339" s="93">
        <f t="shared" si="138"/>
        <v>3</v>
      </c>
      <c r="AP1339" s="93">
        <f t="shared" si="139"/>
        <v>1</v>
      </c>
      <c r="AQ1339" s="88">
        <f t="shared" si="140"/>
        <v>9</v>
      </c>
      <c r="AR1339" s="93">
        <f t="shared" si="141"/>
        <v>118</v>
      </c>
      <c r="AS1339" s="93" t="str">
        <f t="shared" si="142"/>
        <v>金币</v>
      </c>
      <c r="AT1339" s="115">
        <f t="shared" si="143"/>
        <v>786</v>
      </c>
      <c r="AU1339" s="94">
        <f>IF(AR1339&gt;0,SUMIFS(AT$13:AT1339,AQ$13:AQ1339,"="&amp;AQ1339),"[x]")</f>
        <v>28307</v>
      </c>
    </row>
    <row r="1340" spans="40:47" ht="16.5" x14ac:dyDescent="0.2">
      <c r="AN1340" s="93">
        <v>1328</v>
      </c>
      <c r="AO1340" s="93">
        <f t="shared" si="138"/>
        <v>3</v>
      </c>
      <c r="AP1340" s="93">
        <f t="shared" si="139"/>
        <v>1</v>
      </c>
      <c r="AQ1340" s="88">
        <f t="shared" si="140"/>
        <v>9</v>
      </c>
      <c r="AR1340" s="93">
        <f t="shared" si="141"/>
        <v>119</v>
      </c>
      <c r="AS1340" s="93" t="str">
        <f t="shared" si="142"/>
        <v>金币</v>
      </c>
      <c r="AT1340" s="115">
        <f t="shared" si="143"/>
        <v>812</v>
      </c>
      <c r="AU1340" s="94">
        <f>IF(AR1340&gt;0,SUMIFS(AT$13:AT1340,AQ$13:AQ1340,"="&amp;AQ1340),"[x]")</f>
        <v>29119</v>
      </c>
    </row>
    <row r="1341" spans="40:47" ht="16.5" x14ac:dyDescent="0.2">
      <c r="AN1341" s="93">
        <v>1329</v>
      </c>
      <c r="AO1341" s="93">
        <f t="shared" si="138"/>
        <v>3</v>
      </c>
      <c r="AP1341" s="93">
        <f t="shared" si="139"/>
        <v>1</v>
      </c>
      <c r="AQ1341" s="88">
        <f t="shared" si="140"/>
        <v>9</v>
      </c>
      <c r="AR1341" s="93">
        <f t="shared" si="141"/>
        <v>120</v>
      </c>
      <c r="AS1341" s="93" t="str">
        <f t="shared" si="142"/>
        <v>金币</v>
      </c>
      <c r="AT1341" s="115">
        <f t="shared" si="143"/>
        <v>838</v>
      </c>
      <c r="AU1341" s="94">
        <f>IF(AR1341&gt;0,SUMIFS(AT$13:AT1341,AQ$13:AQ1341,"="&amp;AQ1341),"[x]")</f>
        <v>29957</v>
      </c>
    </row>
    <row r="1342" spans="40:47" ht="16.5" x14ac:dyDescent="0.2">
      <c r="AN1342" s="93">
        <v>1330</v>
      </c>
      <c r="AO1342" s="93">
        <f t="shared" si="138"/>
        <v>3</v>
      </c>
      <c r="AP1342" s="93">
        <f t="shared" si="139"/>
        <v>1</v>
      </c>
      <c r="AQ1342" s="88">
        <f t="shared" si="140"/>
        <v>9</v>
      </c>
      <c r="AR1342" s="93">
        <f t="shared" si="141"/>
        <v>121</v>
      </c>
      <c r="AS1342" s="93" t="str">
        <f t="shared" si="142"/>
        <v>金币</v>
      </c>
      <c r="AT1342" s="115">
        <f t="shared" si="143"/>
        <v>354</v>
      </c>
      <c r="AU1342" s="94">
        <f>IF(AR1342&gt;0,SUMIFS(AT$13:AT1342,AQ$13:AQ1342,"="&amp;AQ1342),"[x]")</f>
        <v>30311</v>
      </c>
    </row>
    <row r="1343" spans="40:47" ht="16.5" x14ac:dyDescent="0.2">
      <c r="AN1343" s="93">
        <v>1331</v>
      </c>
      <c r="AO1343" s="93">
        <f t="shared" si="138"/>
        <v>3</v>
      </c>
      <c r="AP1343" s="93">
        <f t="shared" si="139"/>
        <v>1</v>
      </c>
      <c r="AQ1343" s="88">
        <f t="shared" si="140"/>
        <v>9</v>
      </c>
      <c r="AR1343" s="93">
        <f t="shared" si="141"/>
        <v>122</v>
      </c>
      <c r="AS1343" s="93" t="str">
        <f t="shared" si="142"/>
        <v>金币</v>
      </c>
      <c r="AT1343" s="115">
        <f t="shared" si="143"/>
        <v>372</v>
      </c>
      <c r="AU1343" s="94">
        <f>IF(AR1343&gt;0,SUMIFS(AT$13:AT1343,AQ$13:AQ1343,"="&amp;AQ1343),"[x]")</f>
        <v>30683</v>
      </c>
    </row>
    <row r="1344" spans="40:47" ht="16.5" x14ac:dyDescent="0.2">
      <c r="AN1344" s="93">
        <v>1332</v>
      </c>
      <c r="AO1344" s="93">
        <f t="shared" si="138"/>
        <v>3</v>
      </c>
      <c r="AP1344" s="93">
        <f t="shared" si="139"/>
        <v>1</v>
      </c>
      <c r="AQ1344" s="88">
        <f t="shared" si="140"/>
        <v>9</v>
      </c>
      <c r="AR1344" s="93">
        <f t="shared" si="141"/>
        <v>123</v>
      </c>
      <c r="AS1344" s="93" t="str">
        <f t="shared" si="142"/>
        <v>金币</v>
      </c>
      <c r="AT1344" s="115">
        <f t="shared" si="143"/>
        <v>391</v>
      </c>
      <c r="AU1344" s="94">
        <f>IF(AR1344&gt;0,SUMIFS(AT$13:AT1344,AQ$13:AQ1344,"="&amp;AQ1344),"[x]")</f>
        <v>31074</v>
      </c>
    </row>
    <row r="1345" spans="40:47" ht="16.5" x14ac:dyDescent="0.2">
      <c r="AN1345" s="93">
        <v>1333</v>
      </c>
      <c r="AO1345" s="93">
        <f t="shared" si="138"/>
        <v>3</v>
      </c>
      <c r="AP1345" s="93">
        <f t="shared" si="139"/>
        <v>1</v>
      </c>
      <c r="AQ1345" s="88">
        <f t="shared" si="140"/>
        <v>9</v>
      </c>
      <c r="AR1345" s="93">
        <f t="shared" si="141"/>
        <v>124</v>
      </c>
      <c r="AS1345" s="93" t="str">
        <f t="shared" si="142"/>
        <v>金币</v>
      </c>
      <c r="AT1345" s="115">
        <f t="shared" si="143"/>
        <v>410</v>
      </c>
      <c r="AU1345" s="94">
        <f>IF(AR1345&gt;0,SUMIFS(AT$13:AT1345,AQ$13:AQ1345,"="&amp;AQ1345),"[x]")</f>
        <v>31484</v>
      </c>
    </row>
    <row r="1346" spans="40:47" ht="16.5" x14ac:dyDescent="0.2">
      <c r="AN1346" s="93">
        <v>1334</v>
      </c>
      <c r="AO1346" s="93">
        <f t="shared" si="138"/>
        <v>3</v>
      </c>
      <c r="AP1346" s="93">
        <f t="shared" si="139"/>
        <v>1</v>
      </c>
      <c r="AQ1346" s="88">
        <f t="shared" si="140"/>
        <v>9</v>
      </c>
      <c r="AR1346" s="93">
        <f t="shared" si="141"/>
        <v>125</v>
      </c>
      <c r="AS1346" s="93" t="str">
        <f t="shared" si="142"/>
        <v>金币</v>
      </c>
      <c r="AT1346" s="115">
        <f t="shared" si="143"/>
        <v>428</v>
      </c>
      <c r="AU1346" s="94">
        <f>IF(AR1346&gt;0,SUMIFS(AT$13:AT1346,AQ$13:AQ1346,"="&amp;AQ1346),"[x]")</f>
        <v>31912</v>
      </c>
    </row>
    <row r="1347" spans="40:47" ht="16.5" x14ac:dyDescent="0.2">
      <c r="AN1347" s="93">
        <v>1335</v>
      </c>
      <c r="AO1347" s="93">
        <f t="shared" si="138"/>
        <v>3</v>
      </c>
      <c r="AP1347" s="93">
        <f t="shared" si="139"/>
        <v>1</v>
      </c>
      <c r="AQ1347" s="88">
        <f t="shared" si="140"/>
        <v>9</v>
      </c>
      <c r="AR1347" s="93">
        <f t="shared" si="141"/>
        <v>126</v>
      </c>
      <c r="AS1347" s="93" t="str">
        <f t="shared" si="142"/>
        <v>金币</v>
      </c>
      <c r="AT1347" s="115">
        <f t="shared" si="143"/>
        <v>447</v>
      </c>
      <c r="AU1347" s="94">
        <f>IF(AR1347&gt;0,SUMIFS(AT$13:AT1347,AQ$13:AQ1347,"="&amp;AQ1347),"[x]")</f>
        <v>32359</v>
      </c>
    </row>
    <row r="1348" spans="40:47" ht="16.5" x14ac:dyDescent="0.2">
      <c r="AN1348" s="93">
        <v>1336</v>
      </c>
      <c r="AO1348" s="93">
        <f t="shared" si="138"/>
        <v>3</v>
      </c>
      <c r="AP1348" s="93">
        <f t="shared" si="139"/>
        <v>1</v>
      </c>
      <c r="AQ1348" s="88">
        <f t="shared" si="140"/>
        <v>9</v>
      </c>
      <c r="AR1348" s="93">
        <f t="shared" si="141"/>
        <v>127</v>
      </c>
      <c r="AS1348" s="93" t="str">
        <f t="shared" si="142"/>
        <v>金币</v>
      </c>
      <c r="AT1348" s="115">
        <f t="shared" si="143"/>
        <v>466</v>
      </c>
      <c r="AU1348" s="94">
        <f>IF(AR1348&gt;0,SUMIFS(AT$13:AT1348,AQ$13:AQ1348,"="&amp;AQ1348),"[x]")</f>
        <v>32825</v>
      </c>
    </row>
    <row r="1349" spans="40:47" ht="16.5" x14ac:dyDescent="0.2">
      <c r="AN1349" s="93">
        <v>1337</v>
      </c>
      <c r="AO1349" s="93">
        <f t="shared" si="138"/>
        <v>3</v>
      </c>
      <c r="AP1349" s="93">
        <f t="shared" si="139"/>
        <v>1</v>
      </c>
      <c r="AQ1349" s="88">
        <f t="shared" si="140"/>
        <v>9</v>
      </c>
      <c r="AR1349" s="93">
        <f t="shared" si="141"/>
        <v>128</v>
      </c>
      <c r="AS1349" s="93" t="str">
        <f t="shared" si="142"/>
        <v>金币</v>
      </c>
      <c r="AT1349" s="115">
        <f t="shared" si="143"/>
        <v>484</v>
      </c>
      <c r="AU1349" s="94">
        <f>IF(AR1349&gt;0,SUMIFS(AT$13:AT1349,AQ$13:AQ1349,"="&amp;AQ1349),"[x]")</f>
        <v>33309</v>
      </c>
    </row>
    <row r="1350" spans="40:47" ht="16.5" x14ac:dyDescent="0.2">
      <c r="AN1350" s="93">
        <v>1338</v>
      </c>
      <c r="AO1350" s="93">
        <f t="shared" si="138"/>
        <v>3</v>
      </c>
      <c r="AP1350" s="93">
        <f t="shared" si="139"/>
        <v>1</v>
      </c>
      <c r="AQ1350" s="88">
        <f t="shared" si="140"/>
        <v>9</v>
      </c>
      <c r="AR1350" s="93">
        <f t="shared" si="141"/>
        <v>129</v>
      </c>
      <c r="AS1350" s="93" t="str">
        <f t="shared" si="142"/>
        <v>金币</v>
      </c>
      <c r="AT1350" s="115">
        <f t="shared" si="143"/>
        <v>503</v>
      </c>
      <c r="AU1350" s="94">
        <f>IF(AR1350&gt;0,SUMIFS(AT$13:AT1350,AQ$13:AQ1350,"="&amp;AQ1350),"[x]")</f>
        <v>33812</v>
      </c>
    </row>
    <row r="1351" spans="40:47" ht="16.5" x14ac:dyDescent="0.2">
      <c r="AN1351" s="93">
        <v>1339</v>
      </c>
      <c r="AO1351" s="93">
        <f t="shared" si="138"/>
        <v>3</v>
      </c>
      <c r="AP1351" s="93">
        <f t="shared" si="139"/>
        <v>1</v>
      </c>
      <c r="AQ1351" s="88">
        <f t="shared" si="140"/>
        <v>9</v>
      </c>
      <c r="AR1351" s="93">
        <f t="shared" si="141"/>
        <v>130</v>
      </c>
      <c r="AS1351" s="93" t="str">
        <f t="shared" si="142"/>
        <v>金币</v>
      </c>
      <c r="AT1351" s="115">
        <f t="shared" si="143"/>
        <v>521</v>
      </c>
      <c r="AU1351" s="94">
        <f>IF(AR1351&gt;0,SUMIFS(AT$13:AT1351,AQ$13:AQ1351,"="&amp;AQ1351),"[x]")</f>
        <v>34333</v>
      </c>
    </row>
    <row r="1352" spans="40:47" ht="16.5" x14ac:dyDescent="0.2">
      <c r="AN1352" s="93">
        <v>1340</v>
      </c>
      <c r="AO1352" s="93">
        <f t="shared" si="138"/>
        <v>3</v>
      </c>
      <c r="AP1352" s="93">
        <f t="shared" si="139"/>
        <v>1</v>
      </c>
      <c r="AQ1352" s="88">
        <f t="shared" si="140"/>
        <v>9</v>
      </c>
      <c r="AR1352" s="93">
        <f t="shared" si="141"/>
        <v>131</v>
      </c>
      <c r="AS1352" s="93" t="str">
        <f t="shared" si="142"/>
        <v>金币</v>
      </c>
      <c r="AT1352" s="115">
        <f t="shared" si="143"/>
        <v>540</v>
      </c>
      <c r="AU1352" s="94">
        <f>IF(AR1352&gt;0,SUMIFS(AT$13:AT1352,AQ$13:AQ1352,"="&amp;AQ1352),"[x]")</f>
        <v>34873</v>
      </c>
    </row>
    <row r="1353" spans="40:47" ht="16.5" x14ac:dyDescent="0.2">
      <c r="AN1353" s="93">
        <v>1341</v>
      </c>
      <c r="AO1353" s="93">
        <f t="shared" si="138"/>
        <v>3</v>
      </c>
      <c r="AP1353" s="93">
        <f t="shared" si="139"/>
        <v>1</v>
      </c>
      <c r="AQ1353" s="88">
        <f t="shared" si="140"/>
        <v>9</v>
      </c>
      <c r="AR1353" s="93">
        <f t="shared" si="141"/>
        <v>132</v>
      </c>
      <c r="AS1353" s="93" t="str">
        <f t="shared" si="142"/>
        <v>金币</v>
      </c>
      <c r="AT1353" s="115">
        <f t="shared" si="143"/>
        <v>559</v>
      </c>
      <c r="AU1353" s="94">
        <f>IF(AR1353&gt;0,SUMIFS(AT$13:AT1353,AQ$13:AQ1353,"="&amp;AQ1353),"[x]")</f>
        <v>35432</v>
      </c>
    </row>
    <row r="1354" spans="40:47" ht="16.5" x14ac:dyDescent="0.2">
      <c r="AN1354" s="93">
        <v>1342</v>
      </c>
      <c r="AO1354" s="93">
        <f t="shared" si="138"/>
        <v>3</v>
      </c>
      <c r="AP1354" s="93">
        <f t="shared" si="139"/>
        <v>1</v>
      </c>
      <c r="AQ1354" s="88">
        <f t="shared" si="140"/>
        <v>9</v>
      </c>
      <c r="AR1354" s="93">
        <f t="shared" si="141"/>
        <v>133</v>
      </c>
      <c r="AS1354" s="93" t="str">
        <f t="shared" si="142"/>
        <v>金币</v>
      </c>
      <c r="AT1354" s="115">
        <f t="shared" si="143"/>
        <v>577</v>
      </c>
      <c r="AU1354" s="94">
        <f>IF(AR1354&gt;0,SUMIFS(AT$13:AT1354,AQ$13:AQ1354,"="&amp;AQ1354),"[x]")</f>
        <v>36009</v>
      </c>
    </row>
    <row r="1355" spans="40:47" ht="16.5" x14ac:dyDescent="0.2">
      <c r="AN1355" s="93">
        <v>1343</v>
      </c>
      <c r="AO1355" s="93">
        <f t="shared" si="138"/>
        <v>3</v>
      </c>
      <c r="AP1355" s="93">
        <f t="shared" si="139"/>
        <v>1</v>
      </c>
      <c r="AQ1355" s="88">
        <f t="shared" si="140"/>
        <v>9</v>
      </c>
      <c r="AR1355" s="93">
        <f t="shared" si="141"/>
        <v>134</v>
      </c>
      <c r="AS1355" s="93" t="str">
        <f t="shared" si="142"/>
        <v>金币</v>
      </c>
      <c r="AT1355" s="115">
        <f t="shared" si="143"/>
        <v>596</v>
      </c>
      <c r="AU1355" s="94">
        <f>IF(AR1355&gt;0,SUMIFS(AT$13:AT1355,AQ$13:AQ1355,"="&amp;AQ1355),"[x]")</f>
        <v>36605</v>
      </c>
    </row>
    <row r="1356" spans="40:47" ht="16.5" x14ac:dyDescent="0.2">
      <c r="AN1356" s="93">
        <v>1344</v>
      </c>
      <c r="AO1356" s="93">
        <f t="shared" si="138"/>
        <v>3</v>
      </c>
      <c r="AP1356" s="93">
        <f t="shared" si="139"/>
        <v>1</v>
      </c>
      <c r="AQ1356" s="88">
        <f t="shared" si="140"/>
        <v>9</v>
      </c>
      <c r="AR1356" s="93">
        <f t="shared" si="141"/>
        <v>135</v>
      </c>
      <c r="AS1356" s="93" t="str">
        <f t="shared" si="142"/>
        <v>金币</v>
      </c>
      <c r="AT1356" s="115">
        <f t="shared" si="143"/>
        <v>615</v>
      </c>
      <c r="AU1356" s="94">
        <f>IF(AR1356&gt;0,SUMIFS(AT$13:AT1356,AQ$13:AQ1356,"="&amp;AQ1356),"[x]")</f>
        <v>37220</v>
      </c>
    </row>
    <row r="1357" spans="40:47" ht="16.5" x14ac:dyDescent="0.2">
      <c r="AN1357" s="93">
        <v>1345</v>
      </c>
      <c r="AO1357" s="93">
        <f t="shared" si="138"/>
        <v>3</v>
      </c>
      <c r="AP1357" s="93">
        <f t="shared" si="139"/>
        <v>1</v>
      </c>
      <c r="AQ1357" s="88">
        <f t="shared" si="140"/>
        <v>9</v>
      </c>
      <c r="AR1357" s="93">
        <f t="shared" si="141"/>
        <v>136</v>
      </c>
      <c r="AS1357" s="93" t="str">
        <f t="shared" si="142"/>
        <v>金币</v>
      </c>
      <c r="AT1357" s="115">
        <f t="shared" si="143"/>
        <v>633</v>
      </c>
      <c r="AU1357" s="94">
        <f>IF(AR1357&gt;0,SUMIFS(AT$13:AT1357,AQ$13:AQ1357,"="&amp;AQ1357),"[x]")</f>
        <v>37853</v>
      </c>
    </row>
    <row r="1358" spans="40:47" ht="16.5" x14ac:dyDescent="0.2">
      <c r="AN1358" s="93">
        <v>1346</v>
      </c>
      <c r="AO1358" s="93">
        <f t="shared" ref="AO1358:AO1421" si="144">INT((AN1358-1)/604)+1</f>
        <v>3</v>
      </c>
      <c r="AP1358" s="93">
        <f t="shared" ref="AP1358:AP1421" si="145">INT(MOD(INT((AN1358-1)/151),4))+1</f>
        <v>1</v>
      </c>
      <c r="AQ1358" s="88">
        <f t="shared" ref="AQ1358:AQ1421" si="146">(AO1358-1)*4+AP1358</f>
        <v>9</v>
      </c>
      <c r="AR1358" s="93">
        <f t="shared" ref="AR1358:AR1421" si="147">MOD(AN1358-1,151)</f>
        <v>137</v>
      </c>
      <c r="AS1358" s="93" t="str">
        <f t="shared" ref="AS1358:AS1421" si="148">IF(AR1358&gt;0,"金币","[x]")</f>
        <v>金币</v>
      </c>
      <c r="AT1358" s="115">
        <f t="shared" si="143"/>
        <v>652</v>
      </c>
      <c r="AU1358" s="94">
        <f>IF(AR1358&gt;0,SUMIFS(AT$13:AT1358,AQ$13:AQ1358,"="&amp;AQ1358),"[x]")</f>
        <v>38505</v>
      </c>
    </row>
    <row r="1359" spans="40:47" ht="16.5" x14ac:dyDescent="0.2">
      <c r="AN1359" s="93">
        <v>1347</v>
      </c>
      <c r="AO1359" s="93">
        <f t="shared" si="144"/>
        <v>3</v>
      </c>
      <c r="AP1359" s="93">
        <f t="shared" si="145"/>
        <v>1</v>
      </c>
      <c r="AQ1359" s="88">
        <f t="shared" si="146"/>
        <v>9</v>
      </c>
      <c r="AR1359" s="93">
        <f t="shared" si="147"/>
        <v>138</v>
      </c>
      <c r="AS1359" s="93" t="str">
        <f t="shared" si="148"/>
        <v>金币</v>
      </c>
      <c r="AT1359" s="115">
        <f t="shared" ref="AT1359:AT1422" si="149">IF(AR1359&gt;0,INT(INDEX($AL$13:$AL$162,AR1359)/48*INDEX($AL$4:$AL$9,AO1359)*INDEX($AO$4:$AO$7,AP1359)),"[x]")</f>
        <v>671</v>
      </c>
      <c r="AU1359" s="94">
        <f>IF(AR1359&gt;0,SUMIFS(AT$13:AT1359,AQ$13:AQ1359,"="&amp;AQ1359),"[x]")</f>
        <v>39176</v>
      </c>
    </row>
    <row r="1360" spans="40:47" ht="16.5" x14ac:dyDescent="0.2">
      <c r="AN1360" s="93">
        <v>1348</v>
      </c>
      <c r="AO1360" s="93">
        <f t="shared" si="144"/>
        <v>3</v>
      </c>
      <c r="AP1360" s="93">
        <f t="shared" si="145"/>
        <v>1</v>
      </c>
      <c r="AQ1360" s="88">
        <f t="shared" si="146"/>
        <v>9</v>
      </c>
      <c r="AR1360" s="93">
        <f t="shared" si="147"/>
        <v>139</v>
      </c>
      <c r="AS1360" s="93" t="str">
        <f t="shared" si="148"/>
        <v>金币</v>
      </c>
      <c r="AT1360" s="115">
        <f t="shared" si="149"/>
        <v>689</v>
      </c>
      <c r="AU1360" s="94">
        <f>IF(AR1360&gt;0,SUMIFS(AT$13:AT1360,AQ$13:AQ1360,"="&amp;AQ1360),"[x]")</f>
        <v>39865</v>
      </c>
    </row>
    <row r="1361" spans="40:47" ht="16.5" x14ac:dyDescent="0.2">
      <c r="AN1361" s="93">
        <v>1349</v>
      </c>
      <c r="AO1361" s="93">
        <f t="shared" si="144"/>
        <v>3</v>
      </c>
      <c r="AP1361" s="93">
        <f t="shared" si="145"/>
        <v>1</v>
      </c>
      <c r="AQ1361" s="88">
        <f t="shared" si="146"/>
        <v>9</v>
      </c>
      <c r="AR1361" s="93">
        <f t="shared" si="147"/>
        <v>140</v>
      </c>
      <c r="AS1361" s="93" t="str">
        <f t="shared" si="148"/>
        <v>金币</v>
      </c>
      <c r="AT1361" s="115">
        <f t="shared" si="149"/>
        <v>708</v>
      </c>
      <c r="AU1361" s="94">
        <f>IF(AR1361&gt;0,SUMIFS(AT$13:AT1361,AQ$13:AQ1361,"="&amp;AQ1361),"[x]")</f>
        <v>40573</v>
      </c>
    </row>
    <row r="1362" spans="40:47" ht="16.5" x14ac:dyDescent="0.2">
      <c r="AN1362" s="93">
        <v>1350</v>
      </c>
      <c r="AO1362" s="93">
        <f t="shared" si="144"/>
        <v>3</v>
      </c>
      <c r="AP1362" s="93">
        <f t="shared" si="145"/>
        <v>1</v>
      </c>
      <c r="AQ1362" s="88">
        <f t="shared" si="146"/>
        <v>9</v>
      </c>
      <c r="AR1362" s="93">
        <f t="shared" si="147"/>
        <v>141</v>
      </c>
      <c r="AS1362" s="93" t="str">
        <f t="shared" si="148"/>
        <v>金币</v>
      </c>
      <c r="AT1362" s="115">
        <f t="shared" si="149"/>
        <v>726</v>
      </c>
      <c r="AU1362" s="94">
        <f>IF(AR1362&gt;0,SUMIFS(AT$13:AT1362,AQ$13:AQ1362,"="&amp;AQ1362),"[x]")</f>
        <v>41299</v>
      </c>
    </row>
    <row r="1363" spans="40:47" ht="16.5" x14ac:dyDescent="0.2">
      <c r="AN1363" s="93">
        <v>1351</v>
      </c>
      <c r="AO1363" s="93">
        <f t="shared" si="144"/>
        <v>3</v>
      </c>
      <c r="AP1363" s="93">
        <f t="shared" si="145"/>
        <v>1</v>
      </c>
      <c r="AQ1363" s="88">
        <f t="shared" si="146"/>
        <v>9</v>
      </c>
      <c r="AR1363" s="93">
        <f t="shared" si="147"/>
        <v>142</v>
      </c>
      <c r="AS1363" s="93" t="str">
        <f t="shared" si="148"/>
        <v>金币</v>
      </c>
      <c r="AT1363" s="115">
        <f t="shared" si="149"/>
        <v>745</v>
      </c>
      <c r="AU1363" s="94">
        <f>IF(AR1363&gt;0,SUMIFS(AT$13:AT1363,AQ$13:AQ1363,"="&amp;AQ1363),"[x]")</f>
        <v>42044</v>
      </c>
    </row>
    <row r="1364" spans="40:47" ht="16.5" x14ac:dyDescent="0.2">
      <c r="AN1364" s="93">
        <v>1352</v>
      </c>
      <c r="AO1364" s="93">
        <f t="shared" si="144"/>
        <v>3</v>
      </c>
      <c r="AP1364" s="93">
        <f t="shared" si="145"/>
        <v>1</v>
      </c>
      <c r="AQ1364" s="88">
        <f t="shared" si="146"/>
        <v>9</v>
      </c>
      <c r="AR1364" s="93">
        <f t="shared" si="147"/>
        <v>143</v>
      </c>
      <c r="AS1364" s="93" t="str">
        <f t="shared" si="148"/>
        <v>金币</v>
      </c>
      <c r="AT1364" s="115">
        <f t="shared" si="149"/>
        <v>764</v>
      </c>
      <c r="AU1364" s="94">
        <f>IF(AR1364&gt;0,SUMIFS(AT$13:AT1364,AQ$13:AQ1364,"="&amp;AQ1364),"[x]")</f>
        <v>42808</v>
      </c>
    </row>
    <row r="1365" spans="40:47" ht="16.5" x14ac:dyDescent="0.2">
      <c r="AN1365" s="93">
        <v>1353</v>
      </c>
      <c r="AO1365" s="93">
        <f t="shared" si="144"/>
        <v>3</v>
      </c>
      <c r="AP1365" s="93">
        <f t="shared" si="145"/>
        <v>1</v>
      </c>
      <c r="AQ1365" s="88">
        <f t="shared" si="146"/>
        <v>9</v>
      </c>
      <c r="AR1365" s="93">
        <f t="shared" si="147"/>
        <v>144</v>
      </c>
      <c r="AS1365" s="93" t="str">
        <f t="shared" si="148"/>
        <v>金币</v>
      </c>
      <c r="AT1365" s="115">
        <f t="shared" si="149"/>
        <v>782</v>
      </c>
      <c r="AU1365" s="94">
        <f>IF(AR1365&gt;0,SUMIFS(AT$13:AT1365,AQ$13:AQ1365,"="&amp;AQ1365),"[x]")</f>
        <v>43590</v>
      </c>
    </row>
    <row r="1366" spans="40:47" ht="16.5" x14ac:dyDescent="0.2">
      <c r="AN1366" s="93">
        <v>1354</v>
      </c>
      <c r="AO1366" s="93">
        <f t="shared" si="144"/>
        <v>3</v>
      </c>
      <c r="AP1366" s="93">
        <f t="shared" si="145"/>
        <v>1</v>
      </c>
      <c r="AQ1366" s="88">
        <f t="shared" si="146"/>
        <v>9</v>
      </c>
      <c r="AR1366" s="93">
        <f t="shared" si="147"/>
        <v>145</v>
      </c>
      <c r="AS1366" s="93" t="str">
        <f t="shared" si="148"/>
        <v>金币</v>
      </c>
      <c r="AT1366" s="115">
        <f t="shared" si="149"/>
        <v>801</v>
      </c>
      <c r="AU1366" s="94">
        <f>IF(AR1366&gt;0,SUMIFS(AT$13:AT1366,AQ$13:AQ1366,"="&amp;AQ1366),"[x]")</f>
        <v>44391</v>
      </c>
    </row>
    <row r="1367" spans="40:47" ht="16.5" x14ac:dyDescent="0.2">
      <c r="AN1367" s="93">
        <v>1355</v>
      </c>
      <c r="AO1367" s="93">
        <f t="shared" si="144"/>
        <v>3</v>
      </c>
      <c r="AP1367" s="93">
        <f t="shared" si="145"/>
        <v>1</v>
      </c>
      <c r="AQ1367" s="88">
        <f t="shared" si="146"/>
        <v>9</v>
      </c>
      <c r="AR1367" s="93">
        <f t="shared" si="147"/>
        <v>146</v>
      </c>
      <c r="AS1367" s="93" t="str">
        <f t="shared" si="148"/>
        <v>金币</v>
      </c>
      <c r="AT1367" s="115">
        <f t="shared" si="149"/>
        <v>820</v>
      </c>
      <c r="AU1367" s="94">
        <f>IF(AR1367&gt;0,SUMIFS(AT$13:AT1367,AQ$13:AQ1367,"="&amp;AQ1367),"[x]")</f>
        <v>45211</v>
      </c>
    </row>
    <row r="1368" spans="40:47" ht="16.5" x14ac:dyDescent="0.2">
      <c r="AN1368" s="93">
        <v>1356</v>
      </c>
      <c r="AO1368" s="93">
        <f t="shared" si="144"/>
        <v>3</v>
      </c>
      <c r="AP1368" s="93">
        <f t="shared" si="145"/>
        <v>1</v>
      </c>
      <c r="AQ1368" s="88">
        <f t="shared" si="146"/>
        <v>9</v>
      </c>
      <c r="AR1368" s="93">
        <f t="shared" si="147"/>
        <v>147</v>
      </c>
      <c r="AS1368" s="93" t="str">
        <f t="shared" si="148"/>
        <v>金币</v>
      </c>
      <c r="AT1368" s="115">
        <f t="shared" si="149"/>
        <v>838</v>
      </c>
      <c r="AU1368" s="94">
        <f>IF(AR1368&gt;0,SUMIFS(AT$13:AT1368,AQ$13:AQ1368,"="&amp;AQ1368),"[x]")</f>
        <v>46049</v>
      </c>
    </row>
    <row r="1369" spans="40:47" ht="16.5" x14ac:dyDescent="0.2">
      <c r="AN1369" s="93">
        <v>1357</v>
      </c>
      <c r="AO1369" s="93">
        <f t="shared" si="144"/>
        <v>3</v>
      </c>
      <c r="AP1369" s="93">
        <f t="shared" si="145"/>
        <v>1</v>
      </c>
      <c r="AQ1369" s="88">
        <f t="shared" si="146"/>
        <v>9</v>
      </c>
      <c r="AR1369" s="93">
        <f t="shared" si="147"/>
        <v>148</v>
      </c>
      <c r="AS1369" s="93" t="str">
        <f t="shared" si="148"/>
        <v>金币</v>
      </c>
      <c r="AT1369" s="115">
        <f t="shared" si="149"/>
        <v>857</v>
      </c>
      <c r="AU1369" s="94">
        <f>IF(AR1369&gt;0,SUMIFS(AT$13:AT1369,AQ$13:AQ1369,"="&amp;AQ1369),"[x]")</f>
        <v>46906</v>
      </c>
    </row>
    <row r="1370" spans="40:47" ht="16.5" x14ac:dyDescent="0.2">
      <c r="AN1370" s="93">
        <v>1358</v>
      </c>
      <c r="AO1370" s="93">
        <f t="shared" si="144"/>
        <v>3</v>
      </c>
      <c r="AP1370" s="93">
        <f t="shared" si="145"/>
        <v>1</v>
      </c>
      <c r="AQ1370" s="88">
        <f t="shared" si="146"/>
        <v>9</v>
      </c>
      <c r="AR1370" s="93">
        <f t="shared" si="147"/>
        <v>149</v>
      </c>
      <c r="AS1370" s="93" t="str">
        <f t="shared" si="148"/>
        <v>金币</v>
      </c>
      <c r="AT1370" s="115">
        <f t="shared" si="149"/>
        <v>876</v>
      </c>
      <c r="AU1370" s="94">
        <f>IF(AR1370&gt;0,SUMIFS(AT$13:AT1370,AQ$13:AQ1370,"="&amp;AQ1370),"[x]")</f>
        <v>47782</v>
      </c>
    </row>
    <row r="1371" spans="40:47" ht="16.5" x14ac:dyDescent="0.2">
      <c r="AN1371" s="93">
        <v>1359</v>
      </c>
      <c r="AO1371" s="93">
        <f t="shared" si="144"/>
        <v>3</v>
      </c>
      <c r="AP1371" s="93">
        <f t="shared" si="145"/>
        <v>1</v>
      </c>
      <c r="AQ1371" s="88">
        <f t="shared" si="146"/>
        <v>9</v>
      </c>
      <c r="AR1371" s="93">
        <f t="shared" si="147"/>
        <v>150</v>
      </c>
      <c r="AS1371" s="93" t="str">
        <f t="shared" si="148"/>
        <v>金币</v>
      </c>
      <c r="AT1371" s="115">
        <f t="shared" si="149"/>
        <v>894</v>
      </c>
      <c r="AU1371" s="94">
        <f>IF(AR1371&gt;0,SUMIFS(AT$13:AT1371,AQ$13:AQ1371,"="&amp;AQ1371),"[x]")</f>
        <v>48676</v>
      </c>
    </row>
    <row r="1372" spans="40:47" ht="16.5" x14ac:dyDescent="0.2">
      <c r="AN1372" s="93">
        <v>1360</v>
      </c>
      <c r="AO1372" s="93">
        <f t="shared" si="144"/>
        <v>3</v>
      </c>
      <c r="AP1372" s="93">
        <f t="shared" si="145"/>
        <v>2</v>
      </c>
      <c r="AQ1372" s="88">
        <f t="shared" si="146"/>
        <v>10</v>
      </c>
      <c r="AR1372" s="93">
        <f t="shared" si="147"/>
        <v>0</v>
      </c>
      <c r="AS1372" s="93" t="str">
        <f t="shared" si="148"/>
        <v>[x]</v>
      </c>
      <c r="AT1372" s="115" t="str">
        <f t="shared" si="149"/>
        <v>[x]</v>
      </c>
      <c r="AU1372" s="94" t="str">
        <f>IF(AR1372&gt;0,SUMIFS(AT$13:AT1372,AQ$13:AQ1372,"="&amp;AQ1372),"[x]")</f>
        <v>[x]</v>
      </c>
    </row>
    <row r="1373" spans="40:47" ht="16.5" x14ac:dyDescent="0.2">
      <c r="AN1373" s="93">
        <v>1361</v>
      </c>
      <c r="AO1373" s="93">
        <f t="shared" si="144"/>
        <v>3</v>
      </c>
      <c r="AP1373" s="93">
        <f t="shared" si="145"/>
        <v>2</v>
      </c>
      <c r="AQ1373" s="88">
        <f t="shared" si="146"/>
        <v>10</v>
      </c>
      <c r="AR1373" s="93">
        <f t="shared" si="147"/>
        <v>1</v>
      </c>
      <c r="AS1373" s="93" t="str">
        <f t="shared" si="148"/>
        <v>金币</v>
      </c>
      <c r="AT1373" s="115">
        <f t="shared" si="149"/>
        <v>2</v>
      </c>
      <c r="AU1373" s="94">
        <f>IF(AR1373&gt;0,SUMIFS(AT$13:AT1373,AQ$13:AQ1373,"="&amp;AQ1373),"[x]")</f>
        <v>2</v>
      </c>
    </row>
    <row r="1374" spans="40:47" ht="16.5" x14ac:dyDescent="0.2">
      <c r="AN1374" s="93">
        <v>1362</v>
      </c>
      <c r="AO1374" s="93">
        <f t="shared" si="144"/>
        <v>3</v>
      </c>
      <c r="AP1374" s="93">
        <f t="shared" si="145"/>
        <v>2</v>
      </c>
      <c r="AQ1374" s="88">
        <f t="shared" si="146"/>
        <v>10</v>
      </c>
      <c r="AR1374" s="93">
        <f t="shared" si="147"/>
        <v>2</v>
      </c>
      <c r="AS1374" s="93" t="str">
        <f t="shared" si="148"/>
        <v>金币</v>
      </c>
      <c r="AT1374" s="115">
        <f t="shared" si="149"/>
        <v>4</v>
      </c>
      <c r="AU1374" s="94">
        <f>IF(AR1374&gt;0,SUMIFS(AT$13:AT1374,AQ$13:AQ1374,"="&amp;AQ1374),"[x]")</f>
        <v>6</v>
      </c>
    </row>
    <row r="1375" spans="40:47" ht="16.5" x14ac:dyDescent="0.2">
      <c r="AN1375" s="93">
        <v>1363</v>
      </c>
      <c r="AO1375" s="93">
        <f t="shared" si="144"/>
        <v>3</v>
      </c>
      <c r="AP1375" s="93">
        <f t="shared" si="145"/>
        <v>2</v>
      </c>
      <c r="AQ1375" s="88">
        <f t="shared" si="146"/>
        <v>10</v>
      </c>
      <c r="AR1375" s="93">
        <f t="shared" si="147"/>
        <v>3</v>
      </c>
      <c r="AS1375" s="93" t="str">
        <f t="shared" si="148"/>
        <v>金币</v>
      </c>
      <c r="AT1375" s="115">
        <f t="shared" si="149"/>
        <v>6</v>
      </c>
      <c r="AU1375" s="94">
        <f>IF(AR1375&gt;0,SUMIFS(AT$13:AT1375,AQ$13:AQ1375,"="&amp;AQ1375),"[x]")</f>
        <v>12</v>
      </c>
    </row>
    <row r="1376" spans="40:47" ht="16.5" x14ac:dyDescent="0.2">
      <c r="AN1376" s="93">
        <v>1364</v>
      </c>
      <c r="AO1376" s="93">
        <f t="shared" si="144"/>
        <v>3</v>
      </c>
      <c r="AP1376" s="93">
        <f t="shared" si="145"/>
        <v>2</v>
      </c>
      <c r="AQ1376" s="88">
        <f t="shared" si="146"/>
        <v>10</v>
      </c>
      <c r="AR1376" s="93">
        <f t="shared" si="147"/>
        <v>4</v>
      </c>
      <c r="AS1376" s="93" t="str">
        <f t="shared" si="148"/>
        <v>金币</v>
      </c>
      <c r="AT1376" s="115">
        <f t="shared" si="149"/>
        <v>9</v>
      </c>
      <c r="AU1376" s="94">
        <f>IF(AR1376&gt;0,SUMIFS(AT$13:AT1376,AQ$13:AQ1376,"="&amp;AQ1376),"[x]")</f>
        <v>21</v>
      </c>
    </row>
    <row r="1377" spans="40:47" ht="16.5" x14ac:dyDescent="0.2">
      <c r="AN1377" s="93">
        <v>1365</v>
      </c>
      <c r="AO1377" s="93">
        <f t="shared" si="144"/>
        <v>3</v>
      </c>
      <c r="AP1377" s="93">
        <f t="shared" si="145"/>
        <v>2</v>
      </c>
      <c r="AQ1377" s="88">
        <f t="shared" si="146"/>
        <v>10</v>
      </c>
      <c r="AR1377" s="93">
        <f t="shared" si="147"/>
        <v>5</v>
      </c>
      <c r="AS1377" s="93" t="str">
        <f t="shared" si="148"/>
        <v>金币</v>
      </c>
      <c r="AT1377" s="115">
        <f t="shared" si="149"/>
        <v>11</v>
      </c>
      <c r="AU1377" s="94">
        <f>IF(AR1377&gt;0,SUMIFS(AT$13:AT1377,AQ$13:AQ1377,"="&amp;AQ1377),"[x]")</f>
        <v>32</v>
      </c>
    </row>
    <row r="1378" spans="40:47" ht="16.5" x14ac:dyDescent="0.2">
      <c r="AN1378" s="93">
        <v>1366</v>
      </c>
      <c r="AO1378" s="93">
        <f t="shared" si="144"/>
        <v>3</v>
      </c>
      <c r="AP1378" s="93">
        <f t="shared" si="145"/>
        <v>2</v>
      </c>
      <c r="AQ1378" s="88">
        <f t="shared" si="146"/>
        <v>10</v>
      </c>
      <c r="AR1378" s="93">
        <f t="shared" si="147"/>
        <v>6</v>
      </c>
      <c r="AS1378" s="93" t="str">
        <f t="shared" si="148"/>
        <v>金币</v>
      </c>
      <c r="AT1378" s="115">
        <f t="shared" si="149"/>
        <v>13</v>
      </c>
      <c r="AU1378" s="94">
        <f>IF(AR1378&gt;0,SUMIFS(AT$13:AT1378,AQ$13:AQ1378,"="&amp;AQ1378),"[x]")</f>
        <v>45</v>
      </c>
    </row>
    <row r="1379" spans="40:47" ht="16.5" x14ac:dyDescent="0.2">
      <c r="AN1379" s="93">
        <v>1367</v>
      </c>
      <c r="AO1379" s="93">
        <f t="shared" si="144"/>
        <v>3</v>
      </c>
      <c r="AP1379" s="93">
        <f t="shared" si="145"/>
        <v>2</v>
      </c>
      <c r="AQ1379" s="88">
        <f t="shared" si="146"/>
        <v>10</v>
      </c>
      <c r="AR1379" s="93">
        <f t="shared" si="147"/>
        <v>7</v>
      </c>
      <c r="AS1379" s="93" t="str">
        <f t="shared" si="148"/>
        <v>金币</v>
      </c>
      <c r="AT1379" s="115">
        <f t="shared" si="149"/>
        <v>16</v>
      </c>
      <c r="AU1379" s="94">
        <f>IF(AR1379&gt;0,SUMIFS(AT$13:AT1379,AQ$13:AQ1379,"="&amp;AQ1379),"[x]")</f>
        <v>61</v>
      </c>
    </row>
    <row r="1380" spans="40:47" ht="16.5" x14ac:dyDescent="0.2">
      <c r="AN1380" s="93">
        <v>1368</v>
      </c>
      <c r="AO1380" s="93">
        <f t="shared" si="144"/>
        <v>3</v>
      </c>
      <c r="AP1380" s="93">
        <f t="shared" si="145"/>
        <v>2</v>
      </c>
      <c r="AQ1380" s="88">
        <f t="shared" si="146"/>
        <v>10</v>
      </c>
      <c r="AR1380" s="93">
        <f t="shared" si="147"/>
        <v>8</v>
      </c>
      <c r="AS1380" s="93" t="str">
        <f t="shared" si="148"/>
        <v>金币</v>
      </c>
      <c r="AT1380" s="115">
        <f t="shared" si="149"/>
        <v>18</v>
      </c>
      <c r="AU1380" s="94">
        <f>IF(AR1380&gt;0,SUMIFS(AT$13:AT1380,AQ$13:AQ1380,"="&amp;AQ1380),"[x]")</f>
        <v>79</v>
      </c>
    </row>
    <row r="1381" spans="40:47" ht="16.5" x14ac:dyDescent="0.2">
      <c r="AN1381" s="93">
        <v>1369</v>
      </c>
      <c r="AO1381" s="93">
        <f t="shared" si="144"/>
        <v>3</v>
      </c>
      <c r="AP1381" s="93">
        <f t="shared" si="145"/>
        <v>2</v>
      </c>
      <c r="AQ1381" s="88">
        <f t="shared" si="146"/>
        <v>10</v>
      </c>
      <c r="AR1381" s="93">
        <f t="shared" si="147"/>
        <v>9</v>
      </c>
      <c r="AS1381" s="93" t="str">
        <f t="shared" si="148"/>
        <v>金币</v>
      </c>
      <c r="AT1381" s="115">
        <f t="shared" si="149"/>
        <v>20</v>
      </c>
      <c r="AU1381" s="94">
        <f>IF(AR1381&gt;0,SUMIFS(AT$13:AT1381,AQ$13:AQ1381,"="&amp;AQ1381),"[x]")</f>
        <v>99</v>
      </c>
    </row>
    <row r="1382" spans="40:47" ht="16.5" x14ac:dyDescent="0.2">
      <c r="AN1382" s="93">
        <v>1370</v>
      </c>
      <c r="AO1382" s="93">
        <f t="shared" si="144"/>
        <v>3</v>
      </c>
      <c r="AP1382" s="93">
        <f t="shared" si="145"/>
        <v>2</v>
      </c>
      <c r="AQ1382" s="88">
        <f t="shared" si="146"/>
        <v>10</v>
      </c>
      <c r="AR1382" s="93">
        <f t="shared" si="147"/>
        <v>10</v>
      </c>
      <c r="AS1382" s="93" t="str">
        <f t="shared" si="148"/>
        <v>金币</v>
      </c>
      <c r="AT1382" s="115">
        <f t="shared" si="149"/>
        <v>23</v>
      </c>
      <c r="AU1382" s="94">
        <f>IF(AR1382&gt;0,SUMIFS(AT$13:AT1382,AQ$13:AQ1382,"="&amp;AQ1382),"[x]")</f>
        <v>122</v>
      </c>
    </row>
    <row r="1383" spans="40:47" ht="16.5" x14ac:dyDescent="0.2">
      <c r="AN1383" s="93">
        <v>1371</v>
      </c>
      <c r="AO1383" s="93">
        <f t="shared" si="144"/>
        <v>3</v>
      </c>
      <c r="AP1383" s="93">
        <f t="shared" si="145"/>
        <v>2</v>
      </c>
      <c r="AQ1383" s="88">
        <f t="shared" si="146"/>
        <v>10</v>
      </c>
      <c r="AR1383" s="93">
        <f t="shared" si="147"/>
        <v>11</v>
      </c>
      <c r="AS1383" s="93" t="str">
        <f t="shared" si="148"/>
        <v>金币</v>
      </c>
      <c r="AT1383" s="115">
        <f t="shared" si="149"/>
        <v>25</v>
      </c>
      <c r="AU1383" s="94">
        <f>IF(AR1383&gt;0,SUMIFS(AT$13:AT1383,AQ$13:AQ1383,"="&amp;AQ1383),"[x]")</f>
        <v>147</v>
      </c>
    </row>
    <row r="1384" spans="40:47" ht="16.5" x14ac:dyDescent="0.2">
      <c r="AN1384" s="93">
        <v>1372</v>
      </c>
      <c r="AO1384" s="93">
        <f t="shared" si="144"/>
        <v>3</v>
      </c>
      <c r="AP1384" s="93">
        <f t="shared" si="145"/>
        <v>2</v>
      </c>
      <c r="AQ1384" s="88">
        <f t="shared" si="146"/>
        <v>10</v>
      </c>
      <c r="AR1384" s="93">
        <f t="shared" si="147"/>
        <v>12</v>
      </c>
      <c r="AS1384" s="93" t="str">
        <f t="shared" si="148"/>
        <v>金币</v>
      </c>
      <c r="AT1384" s="115">
        <f t="shared" si="149"/>
        <v>27</v>
      </c>
      <c r="AU1384" s="94">
        <f>IF(AR1384&gt;0,SUMIFS(AT$13:AT1384,AQ$13:AQ1384,"="&amp;AQ1384),"[x]")</f>
        <v>174</v>
      </c>
    </row>
    <row r="1385" spans="40:47" ht="16.5" x14ac:dyDescent="0.2">
      <c r="AN1385" s="93">
        <v>1373</v>
      </c>
      <c r="AO1385" s="93">
        <f t="shared" si="144"/>
        <v>3</v>
      </c>
      <c r="AP1385" s="93">
        <f t="shared" si="145"/>
        <v>2</v>
      </c>
      <c r="AQ1385" s="88">
        <f t="shared" si="146"/>
        <v>10</v>
      </c>
      <c r="AR1385" s="93">
        <f t="shared" si="147"/>
        <v>13</v>
      </c>
      <c r="AS1385" s="93" t="str">
        <f t="shared" si="148"/>
        <v>金币</v>
      </c>
      <c r="AT1385" s="115">
        <f t="shared" si="149"/>
        <v>30</v>
      </c>
      <c r="AU1385" s="94">
        <f>IF(AR1385&gt;0,SUMIFS(AT$13:AT1385,AQ$13:AQ1385,"="&amp;AQ1385),"[x]")</f>
        <v>204</v>
      </c>
    </row>
    <row r="1386" spans="40:47" ht="16.5" x14ac:dyDescent="0.2">
      <c r="AN1386" s="93">
        <v>1374</v>
      </c>
      <c r="AO1386" s="93">
        <f t="shared" si="144"/>
        <v>3</v>
      </c>
      <c r="AP1386" s="93">
        <f t="shared" si="145"/>
        <v>2</v>
      </c>
      <c r="AQ1386" s="88">
        <f t="shared" si="146"/>
        <v>10</v>
      </c>
      <c r="AR1386" s="93">
        <f t="shared" si="147"/>
        <v>14</v>
      </c>
      <c r="AS1386" s="93" t="str">
        <f t="shared" si="148"/>
        <v>金币</v>
      </c>
      <c r="AT1386" s="115">
        <f t="shared" si="149"/>
        <v>32</v>
      </c>
      <c r="AU1386" s="94">
        <f>IF(AR1386&gt;0,SUMIFS(AT$13:AT1386,AQ$13:AQ1386,"="&amp;AQ1386),"[x]")</f>
        <v>236</v>
      </c>
    </row>
    <row r="1387" spans="40:47" ht="16.5" x14ac:dyDescent="0.2">
      <c r="AN1387" s="93">
        <v>1375</v>
      </c>
      <c r="AO1387" s="93">
        <f t="shared" si="144"/>
        <v>3</v>
      </c>
      <c r="AP1387" s="93">
        <f t="shared" si="145"/>
        <v>2</v>
      </c>
      <c r="AQ1387" s="88">
        <f t="shared" si="146"/>
        <v>10</v>
      </c>
      <c r="AR1387" s="93">
        <f t="shared" si="147"/>
        <v>15</v>
      </c>
      <c r="AS1387" s="93" t="str">
        <f t="shared" si="148"/>
        <v>金币</v>
      </c>
      <c r="AT1387" s="115">
        <f t="shared" si="149"/>
        <v>34</v>
      </c>
      <c r="AU1387" s="94">
        <f>IF(AR1387&gt;0,SUMIFS(AT$13:AT1387,AQ$13:AQ1387,"="&amp;AQ1387),"[x]")</f>
        <v>270</v>
      </c>
    </row>
    <row r="1388" spans="40:47" ht="16.5" x14ac:dyDescent="0.2">
      <c r="AN1388" s="93">
        <v>1376</v>
      </c>
      <c r="AO1388" s="93">
        <f t="shared" si="144"/>
        <v>3</v>
      </c>
      <c r="AP1388" s="93">
        <f t="shared" si="145"/>
        <v>2</v>
      </c>
      <c r="AQ1388" s="88">
        <f t="shared" si="146"/>
        <v>10</v>
      </c>
      <c r="AR1388" s="93">
        <f t="shared" si="147"/>
        <v>16</v>
      </c>
      <c r="AS1388" s="93" t="str">
        <f t="shared" si="148"/>
        <v>金币</v>
      </c>
      <c r="AT1388" s="115">
        <f t="shared" si="149"/>
        <v>37</v>
      </c>
      <c r="AU1388" s="94">
        <f>IF(AR1388&gt;0,SUMIFS(AT$13:AT1388,AQ$13:AQ1388,"="&amp;AQ1388),"[x]")</f>
        <v>307</v>
      </c>
    </row>
    <row r="1389" spans="40:47" ht="16.5" x14ac:dyDescent="0.2">
      <c r="AN1389" s="93">
        <v>1377</v>
      </c>
      <c r="AO1389" s="93">
        <f t="shared" si="144"/>
        <v>3</v>
      </c>
      <c r="AP1389" s="93">
        <f t="shared" si="145"/>
        <v>2</v>
      </c>
      <c r="AQ1389" s="88">
        <f t="shared" si="146"/>
        <v>10</v>
      </c>
      <c r="AR1389" s="93">
        <f t="shared" si="147"/>
        <v>17</v>
      </c>
      <c r="AS1389" s="93" t="str">
        <f t="shared" si="148"/>
        <v>金币</v>
      </c>
      <c r="AT1389" s="115">
        <f t="shared" si="149"/>
        <v>39</v>
      </c>
      <c r="AU1389" s="94">
        <f>IF(AR1389&gt;0,SUMIFS(AT$13:AT1389,AQ$13:AQ1389,"="&amp;AQ1389),"[x]")</f>
        <v>346</v>
      </c>
    </row>
    <row r="1390" spans="40:47" ht="16.5" x14ac:dyDescent="0.2">
      <c r="AN1390" s="93">
        <v>1378</v>
      </c>
      <c r="AO1390" s="93">
        <f t="shared" si="144"/>
        <v>3</v>
      </c>
      <c r="AP1390" s="93">
        <f t="shared" si="145"/>
        <v>2</v>
      </c>
      <c r="AQ1390" s="88">
        <f t="shared" si="146"/>
        <v>10</v>
      </c>
      <c r="AR1390" s="93">
        <f t="shared" si="147"/>
        <v>18</v>
      </c>
      <c r="AS1390" s="93" t="str">
        <f t="shared" si="148"/>
        <v>金币</v>
      </c>
      <c r="AT1390" s="115">
        <f t="shared" si="149"/>
        <v>41</v>
      </c>
      <c r="AU1390" s="94">
        <f>IF(AR1390&gt;0,SUMIFS(AT$13:AT1390,AQ$13:AQ1390,"="&amp;AQ1390),"[x]")</f>
        <v>387</v>
      </c>
    </row>
    <row r="1391" spans="40:47" ht="16.5" x14ac:dyDescent="0.2">
      <c r="AN1391" s="93">
        <v>1379</v>
      </c>
      <c r="AO1391" s="93">
        <f t="shared" si="144"/>
        <v>3</v>
      </c>
      <c r="AP1391" s="93">
        <f t="shared" si="145"/>
        <v>2</v>
      </c>
      <c r="AQ1391" s="88">
        <f t="shared" si="146"/>
        <v>10</v>
      </c>
      <c r="AR1391" s="93">
        <f t="shared" si="147"/>
        <v>19</v>
      </c>
      <c r="AS1391" s="93" t="str">
        <f t="shared" si="148"/>
        <v>金币</v>
      </c>
      <c r="AT1391" s="115">
        <f t="shared" si="149"/>
        <v>43</v>
      </c>
      <c r="AU1391" s="94">
        <f>IF(AR1391&gt;0,SUMIFS(AT$13:AT1391,AQ$13:AQ1391,"="&amp;AQ1391),"[x]")</f>
        <v>430</v>
      </c>
    </row>
    <row r="1392" spans="40:47" ht="16.5" x14ac:dyDescent="0.2">
      <c r="AN1392" s="93">
        <v>1380</v>
      </c>
      <c r="AO1392" s="93">
        <f t="shared" si="144"/>
        <v>3</v>
      </c>
      <c r="AP1392" s="93">
        <f t="shared" si="145"/>
        <v>2</v>
      </c>
      <c r="AQ1392" s="88">
        <f t="shared" si="146"/>
        <v>10</v>
      </c>
      <c r="AR1392" s="93">
        <f t="shared" si="147"/>
        <v>20</v>
      </c>
      <c r="AS1392" s="93" t="str">
        <f t="shared" si="148"/>
        <v>金币</v>
      </c>
      <c r="AT1392" s="115">
        <f t="shared" si="149"/>
        <v>46</v>
      </c>
      <c r="AU1392" s="94">
        <f>IF(AR1392&gt;0,SUMIFS(AT$13:AT1392,AQ$13:AQ1392,"="&amp;AQ1392),"[x]")</f>
        <v>476</v>
      </c>
    </row>
    <row r="1393" spans="40:47" ht="16.5" x14ac:dyDescent="0.2">
      <c r="AN1393" s="93">
        <v>1381</v>
      </c>
      <c r="AO1393" s="93">
        <f t="shared" si="144"/>
        <v>3</v>
      </c>
      <c r="AP1393" s="93">
        <f t="shared" si="145"/>
        <v>2</v>
      </c>
      <c r="AQ1393" s="88">
        <f t="shared" si="146"/>
        <v>10</v>
      </c>
      <c r="AR1393" s="93">
        <f t="shared" si="147"/>
        <v>21</v>
      </c>
      <c r="AS1393" s="93" t="str">
        <f t="shared" si="148"/>
        <v>金币</v>
      </c>
      <c r="AT1393" s="115">
        <f t="shared" si="149"/>
        <v>48</v>
      </c>
      <c r="AU1393" s="94">
        <f>IF(AR1393&gt;0,SUMIFS(AT$13:AT1393,AQ$13:AQ1393,"="&amp;AQ1393),"[x]")</f>
        <v>524</v>
      </c>
    </row>
    <row r="1394" spans="40:47" ht="16.5" x14ac:dyDescent="0.2">
      <c r="AN1394" s="93">
        <v>1382</v>
      </c>
      <c r="AO1394" s="93">
        <f t="shared" si="144"/>
        <v>3</v>
      </c>
      <c r="AP1394" s="93">
        <f t="shared" si="145"/>
        <v>2</v>
      </c>
      <c r="AQ1394" s="88">
        <f t="shared" si="146"/>
        <v>10</v>
      </c>
      <c r="AR1394" s="93">
        <f t="shared" si="147"/>
        <v>22</v>
      </c>
      <c r="AS1394" s="93" t="str">
        <f t="shared" si="148"/>
        <v>金币</v>
      </c>
      <c r="AT1394" s="115">
        <f t="shared" si="149"/>
        <v>50</v>
      </c>
      <c r="AU1394" s="94">
        <f>IF(AR1394&gt;0,SUMIFS(AT$13:AT1394,AQ$13:AQ1394,"="&amp;AQ1394),"[x]")</f>
        <v>574</v>
      </c>
    </row>
    <row r="1395" spans="40:47" ht="16.5" x14ac:dyDescent="0.2">
      <c r="AN1395" s="93">
        <v>1383</v>
      </c>
      <c r="AO1395" s="93">
        <f t="shared" si="144"/>
        <v>3</v>
      </c>
      <c r="AP1395" s="93">
        <f t="shared" si="145"/>
        <v>2</v>
      </c>
      <c r="AQ1395" s="88">
        <f t="shared" si="146"/>
        <v>10</v>
      </c>
      <c r="AR1395" s="93">
        <f t="shared" si="147"/>
        <v>23</v>
      </c>
      <c r="AS1395" s="93" t="str">
        <f t="shared" si="148"/>
        <v>金币</v>
      </c>
      <c r="AT1395" s="115">
        <f t="shared" si="149"/>
        <v>53</v>
      </c>
      <c r="AU1395" s="94">
        <f>IF(AR1395&gt;0,SUMIFS(AT$13:AT1395,AQ$13:AQ1395,"="&amp;AQ1395),"[x]")</f>
        <v>627</v>
      </c>
    </row>
    <row r="1396" spans="40:47" ht="16.5" x14ac:dyDescent="0.2">
      <c r="AN1396" s="93">
        <v>1384</v>
      </c>
      <c r="AO1396" s="93">
        <f t="shared" si="144"/>
        <v>3</v>
      </c>
      <c r="AP1396" s="93">
        <f t="shared" si="145"/>
        <v>2</v>
      </c>
      <c r="AQ1396" s="88">
        <f t="shared" si="146"/>
        <v>10</v>
      </c>
      <c r="AR1396" s="93">
        <f t="shared" si="147"/>
        <v>24</v>
      </c>
      <c r="AS1396" s="93" t="str">
        <f t="shared" si="148"/>
        <v>金币</v>
      </c>
      <c r="AT1396" s="115">
        <f t="shared" si="149"/>
        <v>55</v>
      </c>
      <c r="AU1396" s="94">
        <f>IF(AR1396&gt;0,SUMIFS(AT$13:AT1396,AQ$13:AQ1396,"="&amp;AQ1396),"[x]")</f>
        <v>682</v>
      </c>
    </row>
    <row r="1397" spans="40:47" ht="16.5" x14ac:dyDescent="0.2">
      <c r="AN1397" s="93">
        <v>1385</v>
      </c>
      <c r="AO1397" s="93">
        <f t="shared" si="144"/>
        <v>3</v>
      </c>
      <c r="AP1397" s="93">
        <f t="shared" si="145"/>
        <v>2</v>
      </c>
      <c r="AQ1397" s="88">
        <f t="shared" si="146"/>
        <v>10</v>
      </c>
      <c r="AR1397" s="93">
        <f t="shared" si="147"/>
        <v>25</v>
      </c>
      <c r="AS1397" s="93" t="str">
        <f t="shared" si="148"/>
        <v>金币</v>
      </c>
      <c r="AT1397" s="115">
        <f t="shared" si="149"/>
        <v>57</v>
      </c>
      <c r="AU1397" s="94">
        <f>IF(AR1397&gt;0,SUMIFS(AT$13:AT1397,AQ$13:AQ1397,"="&amp;AQ1397),"[x]")</f>
        <v>739</v>
      </c>
    </row>
    <row r="1398" spans="40:47" ht="16.5" x14ac:dyDescent="0.2">
      <c r="AN1398" s="93">
        <v>1386</v>
      </c>
      <c r="AO1398" s="93">
        <f t="shared" si="144"/>
        <v>3</v>
      </c>
      <c r="AP1398" s="93">
        <f t="shared" si="145"/>
        <v>2</v>
      </c>
      <c r="AQ1398" s="88">
        <f t="shared" si="146"/>
        <v>10</v>
      </c>
      <c r="AR1398" s="93">
        <f t="shared" si="147"/>
        <v>26</v>
      </c>
      <c r="AS1398" s="93" t="str">
        <f t="shared" si="148"/>
        <v>金币</v>
      </c>
      <c r="AT1398" s="115">
        <f t="shared" si="149"/>
        <v>60</v>
      </c>
      <c r="AU1398" s="94">
        <f>IF(AR1398&gt;0,SUMIFS(AT$13:AT1398,AQ$13:AQ1398,"="&amp;AQ1398),"[x]")</f>
        <v>799</v>
      </c>
    </row>
    <row r="1399" spans="40:47" ht="16.5" x14ac:dyDescent="0.2">
      <c r="AN1399" s="93">
        <v>1387</v>
      </c>
      <c r="AO1399" s="93">
        <f t="shared" si="144"/>
        <v>3</v>
      </c>
      <c r="AP1399" s="93">
        <f t="shared" si="145"/>
        <v>2</v>
      </c>
      <c r="AQ1399" s="88">
        <f t="shared" si="146"/>
        <v>10</v>
      </c>
      <c r="AR1399" s="93">
        <f t="shared" si="147"/>
        <v>27</v>
      </c>
      <c r="AS1399" s="93" t="str">
        <f t="shared" si="148"/>
        <v>金币</v>
      </c>
      <c r="AT1399" s="115">
        <f t="shared" si="149"/>
        <v>62</v>
      </c>
      <c r="AU1399" s="94">
        <f>IF(AR1399&gt;0,SUMIFS(AT$13:AT1399,AQ$13:AQ1399,"="&amp;AQ1399),"[x]")</f>
        <v>861</v>
      </c>
    </row>
    <row r="1400" spans="40:47" ht="16.5" x14ac:dyDescent="0.2">
      <c r="AN1400" s="93">
        <v>1388</v>
      </c>
      <c r="AO1400" s="93">
        <f t="shared" si="144"/>
        <v>3</v>
      </c>
      <c r="AP1400" s="93">
        <f t="shared" si="145"/>
        <v>2</v>
      </c>
      <c r="AQ1400" s="88">
        <f t="shared" si="146"/>
        <v>10</v>
      </c>
      <c r="AR1400" s="93">
        <f t="shared" si="147"/>
        <v>28</v>
      </c>
      <c r="AS1400" s="93" t="str">
        <f t="shared" si="148"/>
        <v>金币</v>
      </c>
      <c r="AT1400" s="115">
        <f t="shared" si="149"/>
        <v>64</v>
      </c>
      <c r="AU1400" s="94">
        <f>IF(AR1400&gt;0,SUMIFS(AT$13:AT1400,AQ$13:AQ1400,"="&amp;AQ1400),"[x]")</f>
        <v>925</v>
      </c>
    </row>
    <row r="1401" spans="40:47" ht="16.5" x14ac:dyDescent="0.2">
      <c r="AN1401" s="93">
        <v>1389</v>
      </c>
      <c r="AO1401" s="93">
        <f t="shared" si="144"/>
        <v>3</v>
      </c>
      <c r="AP1401" s="93">
        <f t="shared" si="145"/>
        <v>2</v>
      </c>
      <c r="AQ1401" s="88">
        <f t="shared" si="146"/>
        <v>10</v>
      </c>
      <c r="AR1401" s="93">
        <f t="shared" si="147"/>
        <v>29</v>
      </c>
      <c r="AS1401" s="93" t="str">
        <f t="shared" si="148"/>
        <v>金币</v>
      </c>
      <c r="AT1401" s="115">
        <f t="shared" si="149"/>
        <v>67</v>
      </c>
      <c r="AU1401" s="94">
        <f>IF(AR1401&gt;0,SUMIFS(AT$13:AT1401,AQ$13:AQ1401,"="&amp;AQ1401),"[x]")</f>
        <v>992</v>
      </c>
    </row>
    <row r="1402" spans="40:47" ht="16.5" x14ac:dyDescent="0.2">
      <c r="AN1402" s="93">
        <v>1390</v>
      </c>
      <c r="AO1402" s="93">
        <f t="shared" si="144"/>
        <v>3</v>
      </c>
      <c r="AP1402" s="93">
        <f t="shared" si="145"/>
        <v>2</v>
      </c>
      <c r="AQ1402" s="88">
        <f t="shared" si="146"/>
        <v>10</v>
      </c>
      <c r="AR1402" s="93">
        <f t="shared" si="147"/>
        <v>30</v>
      </c>
      <c r="AS1402" s="93" t="str">
        <f t="shared" si="148"/>
        <v>金币</v>
      </c>
      <c r="AT1402" s="115">
        <f t="shared" si="149"/>
        <v>69</v>
      </c>
      <c r="AU1402" s="94">
        <f>IF(AR1402&gt;0,SUMIFS(AT$13:AT1402,AQ$13:AQ1402,"="&amp;AQ1402),"[x]")</f>
        <v>1061</v>
      </c>
    </row>
    <row r="1403" spans="40:47" ht="16.5" x14ac:dyDescent="0.2">
      <c r="AN1403" s="93">
        <v>1391</v>
      </c>
      <c r="AO1403" s="93">
        <f t="shared" si="144"/>
        <v>3</v>
      </c>
      <c r="AP1403" s="93">
        <f t="shared" si="145"/>
        <v>2</v>
      </c>
      <c r="AQ1403" s="88">
        <f t="shared" si="146"/>
        <v>10</v>
      </c>
      <c r="AR1403" s="93">
        <f t="shared" si="147"/>
        <v>31</v>
      </c>
      <c r="AS1403" s="93" t="str">
        <f t="shared" si="148"/>
        <v>金币</v>
      </c>
      <c r="AT1403" s="115">
        <f t="shared" si="149"/>
        <v>71</v>
      </c>
      <c r="AU1403" s="94">
        <f>IF(AR1403&gt;0,SUMIFS(AT$13:AT1403,AQ$13:AQ1403,"="&amp;AQ1403),"[x]")</f>
        <v>1132</v>
      </c>
    </row>
    <row r="1404" spans="40:47" ht="16.5" x14ac:dyDescent="0.2">
      <c r="AN1404" s="93">
        <v>1392</v>
      </c>
      <c r="AO1404" s="93">
        <f t="shared" si="144"/>
        <v>3</v>
      </c>
      <c r="AP1404" s="93">
        <f t="shared" si="145"/>
        <v>2</v>
      </c>
      <c r="AQ1404" s="88">
        <f t="shared" si="146"/>
        <v>10</v>
      </c>
      <c r="AR1404" s="93">
        <f t="shared" si="147"/>
        <v>32</v>
      </c>
      <c r="AS1404" s="93" t="str">
        <f t="shared" si="148"/>
        <v>金币</v>
      </c>
      <c r="AT1404" s="115">
        <f t="shared" si="149"/>
        <v>74</v>
      </c>
      <c r="AU1404" s="94">
        <f>IF(AR1404&gt;0,SUMIFS(AT$13:AT1404,AQ$13:AQ1404,"="&amp;AQ1404),"[x]")</f>
        <v>1206</v>
      </c>
    </row>
    <row r="1405" spans="40:47" ht="16.5" x14ac:dyDescent="0.2">
      <c r="AN1405" s="93">
        <v>1393</v>
      </c>
      <c r="AO1405" s="93">
        <f t="shared" si="144"/>
        <v>3</v>
      </c>
      <c r="AP1405" s="93">
        <f t="shared" si="145"/>
        <v>2</v>
      </c>
      <c r="AQ1405" s="88">
        <f t="shared" si="146"/>
        <v>10</v>
      </c>
      <c r="AR1405" s="93">
        <f t="shared" si="147"/>
        <v>33</v>
      </c>
      <c r="AS1405" s="93" t="str">
        <f t="shared" si="148"/>
        <v>金币</v>
      </c>
      <c r="AT1405" s="115">
        <f t="shared" si="149"/>
        <v>76</v>
      </c>
      <c r="AU1405" s="94">
        <f>IF(AR1405&gt;0,SUMIFS(AT$13:AT1405,AQ$13:AQ1405,"="&amp;AQ1405),"[x]")</f>
        <v>1282</v>
      </c>
    </row>
    <row r="1406" spans="40:47" ht="16.5" x14ac:dyDescent="0.2">
      <c r="AN1406" s="93">
        <v>1394</v>
      </c>
      <c r="AO1406" s="93">
        <f t="shared" si="144"/>
        <v>3</v>
      </c>
      <c r="AP1406" s="93">
        <f t="shared" si="145"/>
        <v>2</v>
      </c>
      <c r="AQ1406" s="88">
        <f t="shared" si="146"/>
        <v>10</v>
      </c>
      <c r="AR1406" s="93">
        <f t="shared" si="147"/>
        <v>34</v>
      </c>
      <c r="AS1406" s="93" t="str">
        <f t="shared" si="148"/>
        <v>金币</v>
      </c>
      <c r="AT1406" s="115">
        <f t="shared" si="149"/>
        <v>78</v>
      </c>
      <c r="AU1406" s="94">
        <f>IF(AR1406&gt;0,SUMIFS(AT$13:AT1406,AQ$13:AQ1406,"="&amp;AQ1406),"[x]")</f>
        <v>1360</v>
      </c>
    </row>
    <row r="1407" spans="40:47" ht="16.5" x14ac:dyDescent="0.2">
      <c r="AN1407" s="93">
        <v>1395</v>
      </c>
      <c r="AO1407" s="93">
        <f t="shared" si="144"/>
        <v>3</v>
      </c>
      <c r="AP1407" s="93">
        <f t="shared" si="145"/>
        <v>2</v>
      </c>
      <c r="AQ1407" s="88">
        <f t="shared" si="146"/>
        <v>10</v>
      </c>
      <c r="AR1407" s="93">
        <f t="shared" si="147"/>
        <v>35</v>
      </c>
      <c r="AS1407" s="93" t="str">
        <f t="shared" si="148"/>
        <v>金币</v>
      </c>
      <c r="AT1407" s="115">
        <f t="shared" si="149"/>
        <v>80</v>
      </c>
      <c r="AU1407" s="94">
        <f>IF(AR1407&gt;0,SUMIFS(AT$13:AT1407,AQ$13:AQ1407,"="&amp;AQ1407),"[x]")</f>
        <v>1440</v>
      </c>
    </row>
    <row r="1408" spans="40:47" ht="16.5" x14ac:dyDescent="0.2">
      <c r="AN1408" s="93">
        <v>1396</v>
      </c>
      <c r="AO1408" s="93">
        <f t="shared" si="144"/>
        <v>3</v>
      </c>
      <c r="AP1408" s="93">
        <f t="shared" si="145"/>
        <v>2</v>
      </c>
      <c r="AQ1408" s="88">
        <f t="shared" si="146"/>
        <v>10</v>
      </c>
      <c r="AR1408" s="93">
        <f t="shared" si="147"/>
        <v>36</v>
      </c>
      <c r="AS1408" s="93" t="str">
        <f t="shared" si="148"/>
        <v>金币</v>
      </c>
      <c r="AT1408" s="115">
        <f t="shared" si="149"/>
        <v>83</v>
      </c>
      <c r="AU1408" s="94">
        <f>IF(AR1408&gt;0,SUMIFS(AT$13:AT1408,AQ$13:AQ1408,"="&amp;AQ1408),"[x]")</f>
        <v>1523</v>
      </c>
    </row>
    <row r="1409" spans="40:47" ht="16.5" x14ac:dyDescent="0.2">
      <c r="AN1409" s="93">
        <v>1397</v>
      </c>
      <c r="AO1409" s="93">
        <f t="shared" si="144"/>
        <v>3</v>
      </c>
      <c r="AP1409" s="93">
        <f t="shared" si="145"/>
        <v>2</v>
      </c>
      <c r="AQ1409" s="88">
        <f t="shared" si="146"/>
        <v>10</v>
      </c>
      <c r="AR1409" s="93">
        <f t="shared" si="147"/>
        <v>37</v>
      </c>
      <c r="AS1409" s="93" t="str">
        <f t="shared" si="148"/>
        <v>金币</v>
      </c>
      <c r="AT1409" s="115">
        <f t="shared" si="149"/>
        <v>85</v>
      </c>
      <c r="AU1409" s="94">
        <f>IF(AR1409&gt;0,SUMIFS(AT$13:AT1409,AQ$13:AQ1409,"="&amp;AQ1409),"[x]")</f>
        <v>1608</v>
      </c>
    </row>
    <row r="1410" spans="40:47" ht="16.5" x14ac:dyDescent="0.2">
      <c r="AN1410" s="93">
        <v>1398</v>
      </c>
      <c r="AO1410" s="93">
        <f t="shared" si="144"/>
        <v>3</v>
      </c>
      <c r="AP1410" s="93">
        <f t="shared" si="145"/>
        <v>2</v>
      </c>
      <c r="AQ1410" s="88">
        <f t="shared" si="146"/>
        <v>10</v>
      </c>
      <c r="AR1410" s="93">
        <f t="shared" si="147"/>
        <v>38</v>
      </c>
      <c r="AS1410" s="93" t="str">
        <f t="shared" si="148"/>
        <v>金币</v>
      </c>
      <c r="AT1410" s="115">
        <f t="shared" si="149"/>
        <v>87</v>
      </c>
      <c r="AU1410" s="94">
        <f>IF(AR1410&gt;0,SUMIFS(AT$13:AT1410,AQ$13:AQ1410,"="&amp;AQ1410),"[x]")</f>
        <v>1695</v>
      </c>
    </row>
    <row r="1411" spans="40:47" ht="16.5" x14ac:dyDescent="0.2">
      <c r="AN1411" s="93">
        <v>1399</v>
      </c>
      <c r="AO1411" s="93">
        <f t="shared" si="144"/>
        <v>3</v>
      </c>
      <c r="AP1411" s="93">
        <f t="shared" si="145"/>
        <v>2</v>
      </c>
      <c r="AQ1411" s="88">
        <f t="shared" si="146"/>
        <v>10</v>
      </c>
      <c r="AR1411" s="93">
        <f t="shared" si="147"/>
        <v>39</v>
      </c>
      <c r="AS1411" s="93" t="str">
        <f t="shared" si="148"/>
        <v>金币</v>
      </c>
      <c r="AT1411" s="115">
        <f t="shared" si="149"/>
        <v>90</v>
      </c>
      <c r="AU1411" s="94">
        <f>IF(AR1411&gt;0,SUMIFS(AT$13:AT1411,AQ$13:AQ1411,"="&amp;AQ1411),"[x]")</f>
        <v>1785</v>
      </c>
    </row>
    <row r="1412" spans="40:47" ht="16.5" x14ac:dyDescent="0.2">
      <c r="AN1412" s="93">
        <v>1400</v>
      </c>
      <c r="AO1412" s="93">
        <f t="shared" si="144"/>
        <v>3</v>
      </c>
      <c r="AP1412" s="93">
        <f t="shared" si="145"/>
        <v>2</v>
      </c>
      <c r="AQ1412" s="88">
        <f t="shared" si="146"/>
        <v>10</v>
      </c>
      <c r="AR1412" s="93">
        <f t="shared" si="147"/>
        <v>40</v>
      </c>
      <c r="AS1412" s="93" t="str">
        <f t="shared" si="148"/>
        <v>金币</v>
      </c>
      <c r="AT1412" s="115">
        <f t="shared" si="149"/>
        <v>92</v>
      </c>
      <c r="AU1412" s="94">
        <f>IF(AR1412&gt;0,SUMIFS(AT$13:AT1412,AQ$13:AQ1412,"="&amp;AQ1412),"[x]")</f>
        <v>1877</v>
      </c>
    </row>
    <row r="1413" spans="40:47" ht="16.5" x14ac:dyDescent="0.2">
      <c r="AN1413" s="93">
        <v>1401</v>
      </c>
      <c r="AO1413" s="93">
        <f t="shared" si="144"/>
        <v>3</v>
      </c>
      <c r="AP1413" s="93">
        <f t="shared" si="145"/>
        <v>2</v>
      </c>
      <c r="AQ1413" s="88">
        <f t="shared" si="146"/>
        <v>10</v>
      </c>
      <c r="AR1413" s="93">
        <f t="shared" si="147"/>
        <v>41</v>
      </c>
      <c r="AS1413" s="93" t="str">
        <f t="shared" si="148"/>
        <v>金币</v>
      </c>
      <c r="AT1413" s="115">
        <f t="shared" si="149"/>
        <v>55</v>
      </c>
      <c r="AU1413" s="94">
        <f>IF(AR1413&gt;0,SUMIFS(AT$13:AT1413,AQ$13:AQ1413,"="&amp;AQ1413),"[x]")</f>
        <v>1932</v>
      </c>
    </row>
    <row r="1414" spans="40:47" ht="16.5" x14ac:dyDescent="0.2">
      <c r="AN1414" s="93">
        <v>1402</v>
      </c>
      <c r="AO1414" s="93">
        <f t="shared" si="144"/>
        <v>3</v>
      </c>
      <c r="AP1414" s="93">
        <f t="shared" si="145"/>
        <v>2</v>
      </c>
      <c r="AQ1414" s="88">
        <f t="shared" si="146"/>
        <v>10</v>
      </c>
      <c r="AR1414" s="93">
        <f t="shared" si="147"/>
        <v>42</v>
      </c>
      <c r="AS1414" s="93" t="str">
        <f t="shared" si="148"/>
        <v>金币</v>
      </c>
      <c r="AT1414" s="115">
        <f t="shared" si="149"/>
        <v>66</v>
      </c>
      <c r="AU1414" s="94">
        <f>IF(AR1414&gt;0,SUMIFS(AT$13:AT1414,AQ$13:AQ1414,"="&amp;AQ1414),"[x]")</f>
        <v>1998</v>
      </c>
    </row>
    <row r="1415" spans="40:47" ht="16.5" x14ac:dyDescent="0.2">
      <c r="AN1415" s="93">
        <v>1403</v>
      </c>
      <c r="AO1415" s="93">
        <f t="shared" si="144"/>
        <v>3</v>
      </c>
      <c r="AP1415" s="93">
        <f t="shared" si="145"/>
        <v>2</v>
      </c>
      <c r="AQ1415" s="88">
        <f t="shared" si="146"/>
        <v>10</v>
      </c>
      <c r="AR1415" s="93">
        <f t="shared" si="147"/>
        <v>43</v>
      </c>
      <c r="AS1415" s="93" t="str">
        <f t="shared" si="148"/>
        <v>金币</v>
      </c>
      <c r="AT1415" s="115">
        <f t="shared" si="149"/>
        <v>77</v>
      </c>
      <c r="AU1415" s="94">
        <f>IF(AR1415&gt;0,SUMIFS(AT$13:AT1415,AQ$13:AQ1415,"="&amp;AQ1415),"[x]")</f>
        <v>2075</v>
      </c>
    </row>
    <row r="1416" spans="40:47" ht="16.5" x14ac:dyDescent="0.2">
      <c r="AN1416" s="93">
        <v>1404</v>
      </c>
      <c r="AO1416" s="93">
        <f t="shared" si="144"/>
        <v>3</v>
      </c>
      <c r="AP1416" s="93">
        <f t="shared" si="145"/>
        <v>2</v>
      </c>
      <c r="AQ1416" s="88">
        <f t="shared" si="146"/>
        <v>10</v>
      </c>
      <c r="AR1416" s="93">
        <f t="shared" si="147"/>
        <v>44</v>
      </c>
      <c r="AS1416" s="93" t="str">
        <f t="shared" si="148"/>
        <v>金币</v>
      </c>
      <c r="AT1416" s="115">
        <f t="shared" si="149"/>
        <v>88</v>
      </c>
      <c r="AU1416" s="94">
        <f>IF(AR1416&gt;0,SUMIFS(AT$13:AT1416,AQ$13:AQ1416,"="&amp;AQ1416),"[x]")</f>
        <v>2163</v>
      </c>
    </row>
    <row r="1417" spans="40:47" ht="16.5" x14ac:dyDescent="0.2">
      <c r="AN1417" s="93">
        <v>1405</v>
      </c>
      <c r="AO1417" s="93">
        <f t="shared" si="144"/>
        <v>3</v>
      </c>
      <c r="AP1417" s="93">
        <f t="shared" si="145"/>
        <v>2</v>
      </c>
      <c r="AQ1417" s="88">
        <f t="shared" si="146"/>
        <v>10</v>
      </c>
      <c r="AR1417" s="93">
        <f t="shared" si="147"/>
        <v>45</v>
      </c>
      <c r="AS1417" s="93" t="str">
        <f t="shared" si="148"/>
        <v>金币</v>
      </c>
      <c r="AT1417" s="115">
        <f t="shared" si="149"/>
        <v>99</v>
      </c>
      <c r="AU1417" s="94">
        <f>IF(AR1417&gt;0,SUMIFS(AT$13:AT1417,AQ$13:AQ1417,"="&amp;AQ1417),"[x]")</f>
        <v>2262</v>
      </c>
    </row>
    <row r="1418" spans="40:47" ht="16.5" x14ac:dyDescent="0.2">
      <c r="AN1418" s="93">
        <v>1406</v>
      </c>
      <c r="AO1418" s="93">
        <f t="shared" si="144"/>
        <v>3</v>
      </c>
      <c r="AP1418" s="93">
        <f t="shared" si="145"/>
        <v>2</v>
      </c>
      <c r="AQ1418" s="88">
        <f t="shared" si="146"/>
        <v>10</v>
      </c>
      <c r="AR1418" s="93">
        <f t="shared" si="147"/>
        <v>46</v>
      </c>
      <c r="AS1418" s="93" t="str">
        <f t="shared" si="148"/>
        <v>金币</v>
      </c>
      <c r="AT1418" s="115">
        <f t="shared" si="149"/>
        <v>110</v>
      </c>
      <c r="AU1418" s="94">
        <f>IF(AR1418&gt;0,SUMIFS(AT$13:AT1418,AQ$13:AQ1418,"="&amp;AQ1418),"[x]")</f>
        <v>2372</v>
      </c>
    </row>
    <row r="1419" spans="40:47" ht="16.5" x14ac:dyDescent="0.2">
      <c r="AN1419" s="93">
        <v>1407</v>
      </c>
      <c r="AO1419" s="93">
        <f t="shared" si="144"/>
        <v>3</v>
      </c>
      <c r="AP1419" s="93">
        <f t="shared" si="145"/>
        <v>2</v>
      </c>
      <c r="AQ1419" s="88">
        <f t="shared" si="146"/>
        <v>10</v>
      </c>
      <c r="AR1419" s="93">
        <f t="shared" si="147"/>
        <v>47</v>
      </c>
      <c r="AS1419" s="93" t="str">
        <f t="shared" si="148"/>
        <v>金币</v>
      </c>
      <c r="AT1419" s="115">
        <f t="shared" si="149"/>
        <v>121</v>
      </c>
      <c r="AU1419" s="94">
        <f>IF(AR1419&gt;0,SUMIFS(AT$13:AT1419,AQ$13:AQ1419,"="&amp;AQ1419),"[x]")</f>
        <v>2493</v>
      </c>
    </row>
    <row r="1420" spans="40:47" ht="16.5" x14ac:dyDescent="0.2">
      <c r="AN1420" s="93">
        <v>1408</v>
      </c>
      <c r="AO1420" s="93">
        <f t="shared" si="144"/>
        <v>3</v>
      </c>
      <c r="AP1420" s="93">
        <f t="shared" si="145"/>
        <v>2</v>
      </c>
      <c r="AQ1420" s="88">
        <f t="shared" si="146"/>
        <v>10</v>
      </c>
      <c r="AR1420" s="93">
        <f t="shared" si="147"/>
        <v>48</v>
      </c>
      <c r="AS1420" s="93" t="str">
        <f t="shared" si="148"/>
        <v>金币</v>
      </c>
      <c r="AT1420" s="115">
        <f t="shared" si="149"/>
        <v>132</v>
      </c>
      <c r="AU1420" s="94">
        <f>IF(AR1420&gt;0,SUMIFS(AT$13:AT1420,AQ$13:AQ1420,"="&amp;AQ1420),"[x]")</f>
        <v>2625</v>
      </c>
    </row>
    <row r="1421" spans="40:47" ht="16.5" x14ac:dyDescent="0.2">
      <c r="AN1421" s="93">
        <v>1409</v>
      </c>
      <c r="AO1421" s="93">
        <f t="shared" si="144"/>
        <v>3</v>
      </c>
      <c r="AP1421" s="93">
        <f t="shared" si="145"/>
        <v>2</v>
      </c>
      <c r="AQ1421" s="88">
        <f t="shared" si="146"/>
        <v>10</v>
      </c>
      <c r="AR1421" s="93">
        <f t="shared" si="147"/>
        <v>49</v>
      </c>
      <c r="AS1421" s="93" t="str">
        <f t="shared" si="148"/>
        <v>金币</v>
      </c>
      <c r="AT1421" s="115">
        <f t="shared" si="149"/>
        <v>143</v>
      </c>
      <c r="AU1421" s="94">
        <f>IF(AR1421&gt;0,SUMIFS(AT$13:AT1421,AQ$13:AQ1421,"="&amp;AQ1421),"[x]")</f>
        <v>2768</v>
      </c>
    </row>
    <row r="1422" spans="40:47" ht="16.5" x14ac:dyDescent="0.2">
      <c r="AN1422" s="93">
        <v>1410</v>
      </c>
      <c r="AO1422" s="93">
        <f t="shared" ref="AO1422:AO1485" si="150">INT((AN1422-1)/604)+1</f>
        <v>3</v>
      </c>
      <c r="AP1422" s="93">
        <f t="shared" ref="AP1422:AP1485" si="151">INT(MOD(INT((AN1422-1)/151),4))+1</f>
        <v>2</v>
      </c>
      <c r="AQ1422" s="88">
        <f t="shared" ref="AQ1422:AQ1485" si="152">(AO1422-1)*4+AP1422</f>
        <v>10</v>
      </c>
      <c r="AR1422" s="93">
        <f t="shared" ref="AR1422:AR1485" si="153">MOD(AN1422-1,151)</f>
        <v>50</v>
      </c>
      <c r="AS1422" s="93" t="str">
        <f t="shared" ref="AS1422:AS1485" si="154">IF(AR1422&gt;0,"金币","[x]")</f>
        <v>金币</v>
      </c>
      <c r="AT1422" s="115">
        <f t="shared" si="149"/>
        <v>154</v>
      </c>
      <c r="AU1422" s="94">
        <f>IF(AR1422&gt;0,SUMIFS(AT$13:AT1422,AQ$13:AQ1422,"="&amp;AQ1422),"[x]")</f>
        <v>2922</v>
      </c>
    </row>
    <row r="1423" spans="40:47" ht="16.5" x14ac:dyDescent="0.2">
      <c r="AN1423" s="93">
        <v>1411</v>
      </c>
      <c r="AO1423" s="93">
        <f t="shared" si="150"/>
        <v>3</v>
      </c>
      <c r="AP1423" s="93">
        <f t="shared" si="151"/>
        <v>2</v>
      </c>
      <c r="AQ1423" s="88">
        <f t="shared" si="152"/>
        <v>10</v>
      </c>
      <c r="AR1423" s="93">
        <f t="shared" si="153"/>
        <v>51</v>
      </c>
      <c r="AS1423" s="93" t="str">
        <f t="shared" si="154"/>
        <v>金币</v>
      </c>
      <c r="AT1423" s="115">
        <f t="shared" ref="AT1423:AT1486" si="155">IF(AR1423&gt;0,INT(INDEX($AL$13:$AL$162,AR1423)/48*INDEX($AL$4:$AL$9,AO1423)*INDEX($AO$4:$AO$7,AP1423)),"[x]")</f>
        <v>165</v>
      </c>
      <c r="AU1423" s="94">
        <f>IF(AR1423&gt;0,SUMIFS(AT$13:AT1423,AQ$13:AQ1423,"="&amp;AQ1423),"[x]")</f>
        <v>3087</v>
      </c>
    </row>
    <row r="1424" spans="40:47" ht="16.5" x14ac:dyDescent="0.2">
      <c r="AN1424" s="93">
        <v>1412</v>
      </c>
      <c r="AO1424" s="93">
        <f t="shared" si="150"/>
        <v>3</v>
      </c>
      <c r="AP1424" s="93">
        <f t="shared" si="151"/>
        <v>2</v>
      </c>
      <c r="AQ1424" s="88">
        <f t="shared" si="152"/>
        <v>10</v>
      </c>
      <c r="AR1424" s="93">
        <f t="shared" si="153"/>
        <v>52</v>
      </c>
      <c r="AS1424" s="93" t="str">
        <f t="shared" si="154"/>
        <v>金币</v>
      </c>
      <c r="AT1424" s="115">
        <f t="shared" si="155"/>
        <v>176</v>
      </c>
      <c r="AU1424" s="94">
        <f>IF(AR1424&gt;0,SUMIFS(AT$13:AT1424,AQ$13:AQ1424,"="&amp;AQ1424),"[x]")</f>
        <v>3263</v>
      </c>
    </row>
    <row r="1425" spans="40:47" ht="16.5" x14ac:dyDescent="0.2">
      <c r="AN1425" s="93">
        <v>1413</v>
      </c>
      <c r="AO1425" s="93">
        <f t="shared" si="150"/>
        <v>3</v>
      </c>
      <c r="AP1425" s="93">
        <f t="shared" si="151"/>
        <v>2</v>
      </c>
      <c r="AQ1425" s="88">
        <f t="shared" si="152"/>
        <v>10</v>
      </c>
      <c r="AR1425" s="93">
        <f t="shared" si="153"/>
        <v>53</v>
      </c>
      <c r="AS1425" s="93" t="str">
        <f t="shared" si="154"/>
        <v>金币</v>
      </c>
      <c r="AT1425" s="115">
        <f t="shared" si="155"/>
        <v>187</v>
      </c>
      <c r="AU1425" s="94">
        <f>IF(AR1425&gt;0,SUMIFS(AT$13:AT1425,AQ$13:AQ1425,"="&amp;AQ1425),"[x]")</f>
        <v>3450</v>
      </c>
    </row>
    <row r="1426" spans="40:47" ht="16.5" x14ac:dyDescent="0.2">
      <c r="AN1426" s="93">
        <v>1414</v>
      </c>
      <c r="AO1426" s="93">
        <f t="shared" si="150"/>
        <v>3</v>
      </c>
      <c r="AP1426" s="93">
        <f t="shared" si="151"/>
        <v>2</v>
      </c>
      <c r="AQ1426" s="88">
        <f t="shared" si="152"/>
        <v>10</v>
      </c>
      <c r="AR1426" s="93">
        <f t="shared" si="153"/>
        <v>54</v>
      </c>
      <c r="AS1426" s="93" t="str">
        <f t="shared" si="154"/>
        <v>金币</v>
      </c>
      <c r="AT1426" s="115">
        <f t="shared" si="155"/>
        <v>198</v>
      </c>
      <c r="AU1426" s="94">
        <f>IF(AR1426&gt;0,SUMIFS(AT$13:AT1426,AQ$13:AQ1426,"="&amp;AQ1426),"[x]")</f>
        <v>3648</v>
      </c>
    </row>
    <row r="1427" spans="40:47" ht="16.5" x14ac:dyDescent="0.2">
      <c r="AN1427" s="93">
        <v>1415</v>
      </c>
      <c r="AO1427" s="93">
        <f t="shared" si="150"/>
        <v>3</v>
      </c>
      <c r="AP1427" s="93">
        <f t="shared" si="151"/>
        <v>2</v>
      </c>
      <c r="AQ1427" s="88">
        <f t="shared" si="152"/>
        <v>10</v>
      </c>
      <c r="AR1427" s="93">
        <f t="shared" si="153"/>
        <v>55</v>
      </c>
      <c r="AS1427" s="93" t="str">
        <f t="shared" si="154"/>
        <v>金币</v>
      </c>
      <c r="AT1427" s="115">
        <f t="shared" si="155"/>
        <v>209</v>
      </c>
      <c r="AU1427" s="94">
        <f>IF(AR1427&gt;0,SUMIFS(AT$13:AT1427,AQ$13:AQ1427,"="&amp;AQ1427),"[x]")</f>
        <v>3857</v>
      </c>
    </row>
    <row r="1428" spans="40:47" ht="16.5" x14ac:dyDescent="0.2">
      <c r="AN1428" s="93">
        <v>1416</v>
      </c>
      <c r="AO1428" s="93">
        <f t="shared" si="150"/>
        <v>3</v>
      </c>
      <c r="AP1428" s="93">
        <f t="shared" si="151"/>
        <v>2</v>
      </c>
      <c r="AQ1428" s="88">
        <f t="shared" si="152"/>
        <v>10</v>
      </c>
      <c r="AR1428" s="93">
        <f t="shared" si="153"/>
        <v>56</v>
      </c>
      <c r="AS1428" s="93" t="str">
        <f t="shared" si="154"/>
        <v>金币</v>
      </c>
      <c r="AT1428" s="115">
        <f t="shared" si="155"/>
        <v>220</v>
      </c>
      <c r="AU1428" s="94">
        <f>IF(AR1428&gt;0,SUMIFS(AT$13:AT1428,AQ$13:AQ1428,"="&amp;AQ1428),"[x]")</f>
        <v>4077</v>
      </c>
    </row>
    <row r="1429" spans="40:47" ht="16.5" x14ac:dyDescent="0.2">
      <c r="AN1429" s="93">
        <v>1417</v>
      </c>
      <c r="AO1429" s="93">
        <f t="shared" si="150"/>
        <v>3</v>
      </c>
      <c r="AP1429" s="93">
        <f t="shared" si="151"/>
        <v>2</v>
      </c>
      <c r="AQ1429" s="88">
        <f t="shared" si="152"/>
        <v>10</v>
      </c>
      <c r="AR1429" s="93">
        <f t="shared" si="153"/>
        <v>57</v>
      </c>
      <c r="AS1429" s="93" t="str">
        <f t="shared" si="154"/>
        <v>金币</v>
      </c>
      <c r="AT1429" s="115">
        <f t="shared" si="155"/>
        <v>232</v>
      </c>
      <c r="AU1429" s="94">
        <f>IF(AR1429&gt;0,SUMIFS(AT$13:AT1429,AQ$13:AQ1429,"="&amp;AQ1429),"[x]")</f>
        <v>4309</v>
      </c>
    </row>
    <row r="1430" spans="40:47" ht="16.5" x14ac:dyDescent="0.2">
      <c r="AN1430" s="93">
        <v>1418</v>
      </c>
      <c r="AO1430" s="93">
        <f t="shared" si="150"/>
        <v>3</v>
      </c>
      <c r="AP1430" s="93">
        <f t="shared" si="151"/>
        <v>2</v>
      </c>
      <c r="AQ1430" s="88">
        <f t="shared" si="152"/>
        <v>10</v>
      </c>
      <c r="AR1430" s="93">
        <f t="shared" si="153"/>
        <v>58</v>
      </c>
      <c r="AS1430" s="93" t="str">
        <f t="shared" si="154"/>
        <v>金币</v>
      </c>
      <c r="AT1430" s="115">
        <f t="shared" si="155"/>
        <v>243</v>
      </c>
      <c r="AU1430" s="94">
        <f>IF(AR1430&gt;0,SUMIFS(AT$13:AT1430,AQ$13:AQ1430,"="&amp;AQ1430),"[x]")</f>
        <v>4552</v>
      </c>
    </row>
    <row r="1431" spans="40:47" ht="16.5" x14ac:dyDescent="0.2">
      <c r="AN1431" s="93">
        <v>1419</v>
      </c>
      <c r="AO1431" s="93">
        <f t="shared" si="150"/>
        <v>3</v>
      </c>
      <c r="AP1431" s="93">
        <f t="shared" si="151"/>
        <v>2</v>
      </c>
      <c r="AQ1431" s="88">
        <f t="shared" si="152"/>
        <v>10</v>
      </c>
      <c r="AR1431" s="93">
        <f t="shared" si="153"/>
        <v>59</v>
      </c>
      <c r="AS1431" s="93" t="str">
        <f t="shared" si="154"/>
        <v>金币</v>
      </c>
      <c r="AT1431" s="115">
        <f t="shared" si="155"/>
        <v>254</v>
      </c>
      <c r="AU1431" s="94">
        <f>IF(AR1431&gt;0,SUMIFS(AT$13:AT1431,AQ$13:AQ1431,"="&amp;AQ1431),"[x]")</f>
        <v>4806</v>
      </c>
    </row>
    <row r="1432" spans="40:47" ht="16.5" x14ac:dyDescent="0.2">
      <c r="AN1432" s="93">
        <v>1420</v>
      </c>
      <c r="AO1432" s="93">
        <f t="shared" si="150"/>
        <v>3</v>
      </c>
      <c r="AP1432" s="93">
        <f t="shared" si="151"/>
        <v>2</v>
      </c>
      <c r="AQ1432" s="88">
        <f t="shared" si="152"/>
        <v>10</v>
      </c>
      <c r="AR1432" s="93">
        <f t="shared" si="153"/>
        <v>60</v>
      </c>
      <c r="AS1432" s="93" t="str">
        <f t="shared" si="154"/>
        <v>金币</v>
      </c>
      <c r="AT1432" s="115">
        <f t="shared" si="155"/>
        <v>265</v>
      </c>
      <c r="AU1432" s="94">
        <f>IF(AR1432&gt;0,SUMIFS(AT$13:AT1432,AQ$13:AQ1432,"="&amp;AQ1432),"[x]")</f>
        <v>5071</v>
      </c>
    </row>
    <row r="1433" spans="40:47" ht="16.5" x14ac:dyDescent="0.2">
      <c r="AN1433" s="93">
        <v>1421</v>
      </c>
      <c r="AO1433" s="93">
        <f t="shared" si="150"/>
        <v>3</v>
      </c>
      <c r="AP1433" s="93">
        <f t="shared" si="151"/>
        <v>2</v>
      </c>
      <c r="AQ1433" s="88">
        <f t="shared" si="152"/>
        <v>10</v>
      </c>
      <c r="AR1433" s="93">
        <f t="shared" si="153"/>
        <v>61</v>
      </c>
      <c r="AS1433" s="93" t="str">
        <f t="shared" si="154"/>
        <v>金币</v>
      </c>
      <c r="AT1433" s="115">
        <f t="shared" si="155"/>
        <v>276</v>
      </c>
      <c r="AU1433" s="94">
        <f>IF(AR1433&gt;0,SUMIFS(AT$13:AT1433,AQ$13:AQ1433,"="&amp;AQ1433),"[x]")</f>
        <v>5347</v>
      </c>
    </row>
    <row r="1434" spans="40:47" ht="16.5" x14ac:dyDescent="0.2">
      <c r="AN1434" s="93">
        <v>1422</v>
      </c>
      <c r="AO1434" s="93">
        <f t="shared" si="150"/>
        <v>3</v>
      </c>
      <c r="AP1434" s="93">
        <f t="shared" si="151"/>
        <v>2</v>
      </c>
      <c r="AQ1434" s="88">
        <f t="shared" si="152"/>
        <v>10</v>
      </c>
      <c r="AR1434" s="93">
        <f t="shared" si="153"/>
        <v>62</v>
      </c>
      <c r="AS1434" s="93" t="str">
        <f t="shared" si="154"/>
        <v>金币</v>
      </c>
      <c r="AT1434" s="115">
        <f t="shared" si="155"/>
        <v>287</v>
      </c>
      <c r="AU1434" s="94">
        <f>IF(AR1434&gt;0,SUMIFS(AT$13:AT1434,AQ$13:AQ1434,"="&amp;AQ1434),"[x]")</f>
        <v>5634</v>
      </c>
    </row>
    <row r="1435" spans="40:47" ht="16.5" x14ac:dyDescent="0.2">
      <c r="AN1435" s="93">
        <v>1423</v>
      </c>
      <c r="AO1435" s="93">
        <f t="shared" si="150"/>
        <v>3</v>
      </c>
      <c r="AP1435" s="93">
        <f t="shared" si="151"/>
        <v>2</v>
      </c>
      <c r="AQ1435" s="88">
        <f t="shared" si="152"/>
        <v>10</v>
      </c>
      <c r="AR1435" s="93">
        <f t="shared" si="153"/>
        <v>63</v>
      </c>
      <c r="AS1435" s="93" t="str">
        <f t="shared" si="154"/>
        <v>金币</v>
      </c>
      <c r="AT1435" s="115">
        <f t="shared" si="155"/>
        <v>298</v>
      </c>
      <c r="AU1435" s="94">
        <f>IF(AR1435&gt;0,SUMIFS(AT$13:AT1435,AQ$13:AQ1435,"="&amp;AQ1435),"[x]")</f>
        <v>5932</v>
      </c>
    </row>
    <row r="1436" spans="40:47" ht="16.5" x14ac:dyDescent="0.2">
      <c r="AN1436" s="93">
        <v>1424</v>
      </c>
      <c r="AO1436" s="93">
        <f t="shared" si="150"/>
        <v>3</v>
      </c>
      <c r="AP1436" s="93">
        <f t="shared" si="151"/>
        <v>2</v>
      </c>
      <c r="AQ1436" s="88">
        <f t="shared" si="152"/>
        <v>10</v>
      </c>
      <c r="AR1436" s="93">
        <f t="shared" si="153"/>
        <v>64</v>
      </c>
      <c r="AS1436" s="93" t="str">
        <f t="shared" si="154"/>
        <v>金币</v>
      </c>
      <c r="AT1436" s="115">
        <f t="shared" si="155"/>
        <v>309</v>
      </c>
      <c r="AU1436" s="94">
        <f>IF(AR1436&gt;0,SUMIFS(AT$13:AT1436,AQ$13:AQ1436,"="&amp;AQ1436),"[x]")</f>
        <v>6241</v>
      </c>
    </row>
    <row r="1437" spans="40:47" ht="16.5" x14ac:dyDescent="0.2">
      <c r="AN1437" s="93">
        <v>1425</v>
      </c>
      <c r="AO1437" s="93">
        <f t="shared" si="150"/>
        <v>3</v>
      </c>
      <c r="AP1437" s="93">
        <f t="shared" si="151"/>
        <v>2</v>
      </c>
      <c r="AQ1437" s="88">
        <f t="shared" si="152"/>
        <v>10</v>
      </c>
      <c r="AR1437" s="93">
        <f t="shared" si="153"/>
        <v>65</v>
      </c>
      <c r="AS1437" s="93" t="str">
        <f t="shared" si="154"/>
        <v>金币</v>
      </c>
      <c r="AT1437" s="115">
        <f t="shared" si="155"/>
        <v>320</v>
      </c>
      <c r="AU1437" s="94">
        <f>IF(AR1437&gt;0,SUMIFS(AT$13:AT1437,AQ$13:AQ1437,"="&amp;AQ1437),"[x]")</f>
        <v>6561</v>
      </c>
    </row>
    <row r="1438" spans="40:47" ht="16.5" x14ac:dyDescent="0.2">
      <c r="AN1438" s="93">
        <v>1426</v>
      </c>
      <c r="AO1438" s="93">
        <f t="shared" si="150"/>
        <v>3</v>
      </c>
      <c r="AP1438" s="93">
        <f t="shared" si="151"/>
        <v>2</v>
      </c>
      <c r="AQ1438" s="88">
        <f t="shared" si="152"/>
        <v>10</v>
      </c>
      <c r="AR1438" s="93">
        <f t="shared" si="153"/>
        <v>66</v>
      </c>
      <c r="AS1438" s="93" t="str">
        <f t="shared" si="154"/>
        <v>金币</v>
      </c>
      <c r="AT1438" s="115">
        <f t="shared" si="155"/>
        <v>331</v>
      </c>
      <c r="AU1438" s="94">
        <f>IF(AR1438&gt;0,SUMIFS(AT$13:AT1438,AQ$13:AQ1438,"="&amp;AQ1438),"[x]")</f>
        <v>6892</v>
      </c>
    </row>
    <row r="1439" spans="40:47" ht="16.5" x14ac:dyDescent="0.2">
      <c r="AN1439" s="93">
        <v>1427</v>
      </c>
      <c r="AO1439" s="93">
        <f t="shared" si="150"/>
        <v>3</v>
      </c>
      <c r="AP1439" s="93">
        <f t="shared" si="151"/>
        <v>2</v>
      </c>
      <c r="AQ1439" s="88">
        <f t="shared" si="152"/>
        <v>10</v>
      </c>
      <c r="AR1439" s="93">
        <f t="shared" si="153"/>
        <v>67</v>
      </c>
      <c r="AS1439" s="93" t="str">
        <f t="shared" si="154"/>
        <v>金币</v>
      </c>
      <c r="AT1439" s="115">
        <f t="shared" si="155"/>
        <v>342</v>
      </c>
      <c r="AU1439" s="94">
        <f>IF(AR1439&gt;0,SUMIFS(AT$13:AT1439,AQ$13:AQ1439,"="&amp;AQ1439),"[x]")</f>
        <v>7234</v>
      </c>
    </row>
    <row r="1440" spans="40:47" ht="16.5" x14ac:dyDescent="0.2">
      <c r="AN1440" s="93">
        <v>1428</v>
      </c>
      <c r="AO1440" s="93">
        <f t="shared" si="150"/>
        <v>3</v>
      </c>
      <c r="AP1440" s="93">
        <f t="shared" si="151"/>
        <v>2</v>
      </c>
      <c r="AQ1440" s="88">
        <f t="shared" si="152"/>
        <v>10</v>
      </c>
      <c r="AR1440" s="93">
        <f t="shared" si="153"/>
        <v>68</v>
      </c>
      <c r="AS1440" s="93" t="str">
        <f t="shared" si="154"/>
        <v>金币</v>
      </c>
      <c r="AT1440" s="115">
        <f t="shared" si="155"/>
        <v>353</v>
      </c>
      <c r="AU1440" s="94">
        <f>IF(AR1440&gt;0,SUMIFS(AT$13:AT1440,AQ$13:AQ1440,"="&amp;AQ1440),"[x]")</f>
        <v>7587</v>
      </c>
    </row>
    <row r="1441" spans="40:47" ht="16.5" x14ac:dyDescent="0.2">
      <c r="AN1441" s="93">
        <v>1429</v>
      </c>
      <c r="AO1441" s="93">
        <f t="shared" si="150"/>
        <v>3</v>
      </c>
      <c r="AP1441" s="93">
        <f t="shared" si="151"/>
        <v>2</v>
      </c>
      <c r="AQ1441" s="88">
        <f t="shared" si="152"/>
        <v>10</v>
      </c>
      <c r="AR1441" s="93">
        <f t="shared" si="153"/>
        <v>69</v>
      </c>
      <c r="AS1441" s="93" t="str">
        <f t="shared" si="154"/>
        <v>金币</v>
      </c>
      <c r="AT1441" s="115">
        <f t="shared" si="155"/>
        <v>364</v>
      </c>
      <c r="AU1441" s="94">
        <f>IF(AR1441&gt;0,SUMIFS(AT$13:AT1441,AQ$13:AQ1441,"="&amp;AQ1441),"[x]")</f>
        <v>7951</v>
      </c>
    </row>
    <row r="1442" spans="40:47" ht="16.5" x14ac:dyDescent="0.2">
      <c r="AN1442" s="93">
        <v>1430</v>
      </c>
      <c r="AO1442" s="93">
        <f t="shared" si="150"/>
        <v>3</v>
      </c>
      <c r="AP1442" s="93">
        <f t="shared" si="151"/>
        <v>2</v>
      </c>
      <c r="AQ1442" s="88">
        <f t="shared" si="152"/>
        <v>10</v>
      </c>
      <c r="AR1442" s="93">
        <f t="shared" si="153"/>
        <v>70</v>
      </c>
      <c r="AS1442" s="93" t="str">
        <f t="shared" si="154"/>
        <v>金币</v>
      </c>
      <c r="AT1442" s="115">
        <f t="shared" si="155"/>
        <v>375</v>
      </c>
      <c r="AU1442" s="94">
        <f>IF(AR1442&gt;0,SUMIFS(AT$13:AT1442,AQ$13:AQ1442,"="&amp;AQ1442),"[x]")</f>
        <v>8326</v>
      </c>
    </row>
    <row r="1443" spans="40:47" ht="16.5" x14ac:dyDescent="0.2">
      <c r="AN1443" s="93">
        <v>1431</v>
      </c>
      <c r="AO1443" s="93">
        <f t="shared" si="150"/>
        <v>3</v>
      </c>
      <c r="AP1443" s="93">
        <f t="shared" si="151"/>
        <v>2</v>
      </c>
      <c r="AQ1443" s="88">
        <f t="shared" si="152"/>
        <v>10</v>
      </c>
      <c r="AR1443" s="93">
        <f t="shared" si="153"/>
        <v>71</v>
      </c>
      <c r="AS1443" s="93" t="str">
        <f t="shared" si="154"/>
        <v>金币</v>
      </c>
      <c r="AT1443" s="115">
        <f t="shared" si="155"/>
        <v>386</v>
      </c>
      <c r="AU1443" s="94">
        <f>IF(AR1443&gt;0,SUMIFS(AT$13:AT1443,AQ$13:AQ1443,"="&amp;AQ1443),"[x]")</f>
        <v>8712</v>
      </c>
    </row>
    <row r="1444" spans="40:47" ht="16.5" x14ac:dyDescent="0.2">
      <c r="AN1444" s="93">
        <v>1432</v>
      </c>
      <c r="AO1444" s="93">
        <f t="shared" si="150"/>
        <v>3</v>
      </c>
      <c r="AP1444" s="93">
        <f t="shared" si="151"/>
        <v>2</v>
      </c>
      <c r="AQ1444" s="88">
        <f t="shared" si="152"/>
        <v>10</v>
      </c>
      <c r="AR1444" s="93">
        <f t="shared" si="153"/>
        <v>72</v>
      </c>
      <c r="AS1444" s="93" t="str">
        <f t="shared" si="154"/>
        <v>金币</v>
      </c>
      <c r="AT1444" s="115">
        <f t="shared" si="155"/>
        <v>397</v>
      </c>
      <c r="AU1444" s="94">
        <f>IF(AR1444&gt;0,SUMIFS(AT$13:AT1444,AQ$13:AQ1444,"="&amp;AQ1444),"[x]")</f>
        <v>9109</v>
      </c>
    </row>
    <row r="1445" spans="40:47" ht="16.5" x14ac:dyDescent="0.2">
      <c r="AN1445" s="93">
        <v>1433</v>
      </c>
      <c r="AO1445" s="93">
        <f t="shared" si="150"/>
        <v>3</v>
      </c>
      <c r="AP1445" s="93">
        <f t="shared" si="151"/>
        <v>2</v>
      </c>
      <c r="AQ1445" s="88">
        <f t="shared" si="152"/>
        <v>10</v>
      </c>
      <c r="AR1445" s="93">
        <f t="shared" si="153"/>
        <v>73</v>
      </c>
      <c r="AS1445" s="93" t="str">
        <f t="shared" si="154"/>
        <v>金币</v>
      </c>
      <c r="AT1445" s="115">
        <f t="shared" si="155"/>
        <v>408</v>
      </c>
      <c r="AU1445" s="94">
        <f>IF(AR1445&gt;0,SUMIFS(AT$13:AT1445,AQ$13:AQ1445,"="&amp;AQ1445),"[x]")</f>
        <v>9517</v>
      </c>
    </row>
    <row r="1446" spans="40:47" ht="16.5" x14ac:dyDescent="0.2">
      <c r="AN1446" s="93">
        <v>1434</v>
      </c>
      <c r="AO1446" s="93">
        <f t="shared" si="150"/>
        <v>3</v>
      </c>
      <c r="AP1446" s="93">
        <f t="shared" si="151"/>
        <v>2</v>
      </c>
      <c r="AQ1446" s="88">
        <f t="shared" si="152"/>
        <v>10</v>
      </c>
      <c r="AR1446" s="93">
        <f t="shared" si="153"/>
        <v>74</v>
      </c>
      <c r="AS1446" s="93" t="str">
        <f t="shared" si="154"/>
        <v>金币</v>
      </c>
      <c r="AT1446" s="115">
        <f t="shared" si="155"/>
        <v>419</v>
      </c>
      <c r="AU1446" s="94">
        <f>IF(AR1446&gt;0,SUMIFS(AT$13:AT1446,AQ$13:AQ1446,"="&amp;AQ1446),"[x]")</f>
        <v>9936</v>
      </c>
    </row>
    <row r="1447" spans="40:47" ht="16.5" x14ac:dyDescent="0.2">
      <c r="AN1447" s="93">
        <v>1435</v>
      </c>
      <c r="AO1447" s="93">
        <f t="shared" si="150"/>
        <v>3</v>
      </c>
      <c r="AP1447" s="93">
        <f t="shared" si="151"/>
        <v>2</v>
      </c>
      <c r="AQ1447" s="88">
        <f t="shared" si="152"/>
        <v>10</v>
      </c>
      <c r="AR1447" s="93">
        <f t="shared" si="153"/>
        <v>75</v>
      </c>
      <c r="AS1447" s="93" t="str">
        <f t="shared" si="154"/>
        <v>金币</v>
      </c>
      <c r="AT1447" s="115">
        <f t="shared" si="155"/>
        <v>430</v>
      </c>
      <c r="AU1447" s="94">
        <f>IF(AR1447&gt;0,SUMIFS(AT$13:AT1447,AQ$13:AQ1447,"="&amp;AQ1447),"[x]")</f>
        <v>10366</v>
      </c>
    </row>
    <row r="1448" spans="40:47" ht="16.5" x14ac:dyDescent="0.2">
      <c r="AN1448" s="93">
        <v>1436</v>
      </c>
      <c r="AO1448" s="93">
        <f t="shared" si="150"/>
        <v>3</v>
      </c>
      <c r="AP1448" s="93">
        <f t="shared" si="151"/>
        <v>2</v>
      </c>
      <c r="AQ1448" s="88">
        <f t="shared" si="152"/>
        <v>10</v>
      </c>
      <c r="AR1448" s="93">
        <f t="shared" si="153"/>
        <v>76</v>
      </c>
      <c r="AS1448" s="93" t="str">
        <f t="shared" si="154"/>
        <v>金币</v>
      </c>
      <c r="AT1448" s="115">
        <f t="shared" si="155"/>
        <v>441</v>
      </c>
      <c r="AU1448" s="94">
        <f>IF(AR1448&gt;0,SUMIFS(AT$13:AT1448,AQ$13:AQ1448,"="&amp;AQ1448),"[x]")</f>
        <v>10807</v>
      </c>
    </row>
    <row r="1449" spans="40:47" ht="16.5" x14ac:dyDescent="0.2">
      <c r="AN1449" s="93">
        <v>1437</v>
      </c>
      <c r="AO1449" s="93">
        <f t="shared" si="150"/>
        <v>3</v>
      </c>
      <c r="AP1449" s="93">
        <f t="shared" si="151"/>
        <v>2</v>
      </c>
      <c r="AQ1449" s="88">
        <f t="shared" si="152"/>
        <v>10</v>
      </c>
      <c r="AR1449" s="93">
        <f t="shared" si="153"/>
        <v>77</v>
      </c>
      <c r="AS1449" s="93" t="str">
        <f t="shared" si="154"/>
        <v>金币</v>
      </c>
      <c r="AT1449" s="115">
        <f t="shared" si="155"/>
        <v>452</v>
      </c>
      <c r="AU1449" s="94">
        <f>IF(AR1449&gt;0,SUMIFS(AT$13:AT1449,AQ$13:AQ1449,"="&amp;AQ1449),"[x]")</f>
        <v>11259</v>
      </c>
    </row>
    <row r="1450" spans="40:47" ht="16.5" x14ac:dyDescent="0.2">
      <c r="AN1450" s="93">
        <v>1438</v>
      </c>
      <c r="AO1450" s="93">
        <f t="shared" si="150"/>
        <v>3</v>
      </c>
      <c r="AP1450" s="93">
        <f t="shared" si="151"/>
        <v>2</v>
      </c>
      <c r="AQ1450" s="88">
        <f t="shared" si="152"/>
        <v>10</v>
      </c>
      <c r="AR1450" s="93">
        <f t="shared" si="153"/>
        <v>78</v>
      </c>
      <c r="AS1450" s="93" t="str">
        <f t="shared" si="154"/>
        <v>金币</v>
      </c>
      <c r="AT1450" s="115">
        <f t="shared" si="155"/>
        <v>464</v>
      </c>
      <c r="AU1450" s="94">
        <f>IF(AR1450&gt;0,SUMIFS(AT$13:AT1450,AQ$13:AQ1450,"="&amp;AQ1450),"[x]")</f>
        <v>11723</v>
      </c>
    </row>
    <row r="1451" spans="40:47" ht="16.5" x14ac:dyDescent="0.2">
      <c r="AN1451" s="93">
        <v>1439</v>
      </c>
      <c r="AO1451" s="93">
        <f t="shared" si="150"/>
        <v>3</v>
      </c>
      <c r="AP1451" s="93">
        <f t="shared" si="151"/>
        <v>2</v>
      </c>
      <c r="AQ1451" s="88">
        <f t="shared" si="152"/>
        <v>10</v>
      </c>
      <c r="AR1451" s="93">
        <f t="shared" si="153"/>
        <v>79</v>
      </c>
      <c r="AS1451" s="93" t="str">
        <f t="shared" si="154"/>
        <v>金币</v>
      </c>
      <c r="AT1451" s="115">
        <f t="shared" si="155"/>
        <v>475</v>
      </c>
      <c r="AU1451" s="94">
        <f>IF(AR1451&gt;0,SUMIFS(AT$13:AT1451,AQ$13:AQ1451,"="&amp;AQ1451),"[x]")</f>
        <v>12198</v>
      </c>
    </row>
    <row r="1452" spans="40:47" ht="16.5" x14ac:dyDescent="0.2">
      <c r="AN1452" s="93">
        <v>1440</v>
      </c>
      <c r="AO1452" s="93">
        <f t="shared" si="150"/>
        <v>3</v>
      </c>
      <c r="AP1452" s="93">
        <f t="shared" si="151"/>
        <v>2</v>
      </c>
      <c r="AQ1452" s="88">
        <f t="shared" si="152"/>
        <v>10</v>
      </c>
      <c r="AR1452" s="93">
        <f t="shared" si="153"/>
        <v>80</v>
      </c>
      <c r="AS1452" s="93" t="str">
        <f t="shared" si="154"/>
        <v>金币</v>
      </c>
      <c r="AT1452" s="115">
        <f t="shared" si="155"/>
        <v>486</v>
      </c>
      <c r="AU1452" s="94">
        <f>IF(AR1452&gt;0,SUMIFS(AT$13:AT1452,AQ$13:AQ1452,"="&amp;AQ1452),"[x]")</f>
        <v>12684</v>
      </c>
    </row>
    <row r="1453" spans="40:47" ht="16.5" x14ac:dyDescent="0.2">
      <c r="AN1453" s="93">
        <v>1441</v>
      </c>
      <c r="AO1453" s="93">
        <f t="shared" si="150"/>
        <v>3</v>
      </c>
      <c r="AP1453" s="93">
        <f t="shared" si="151"/>
        <v>2</v>
      </c>
      <c r="AQ1453" s="88">
        <f t="shared" si="152"/>
        <v>10</v>
      </c>
      <c r="AR1453" s="93">
        <f t="shared" si="153"/>
        <v>81</v>
      </c>
      <c r="AS1453" s="93" t="str">
        <f t="shared" si="154"/>
        <v>金币</v>
      </c>
      <c r="AT1453" s="115">
        <f t="shared" si="155"/>
        <v>317</v>
      </c>
      <c r="AU1453" s="94">
        <f>IF(AR1453&gt;0,SUMIFS(AT$13:AT1453,AQ$13:AQ1453,"="&amp;AQ1453),"[x]")</f>
        <v>13001</v>
      </c>
    </row>
    <row r="1454" spans="40:47" ht="16.5" x14ac:dyDescent="0.2">
      <c r="AN1454" s="93">
        <v>1442</v>
      </c>
      <c r="AO1454" s="93">
        <f t="shared" si="150"/>
        <v>3</v>
      </c>
      <c r="AP1454" s="93">
        <f t="shared" si="151"/>
        <v>2</v>
      </c>
      <c r="AQ1454" s="88">
        <f t="shared" si="152"/>
        <v>10</v>
      </c>
      <c r="AR1454" s="93">
        <f t="shared" si="153"/>
        <v>82</v>
      </c>
      <c r="AS1454" s="93" t="str">
        <f t="shared" si="154"/>
        <v>金币</v>
      </c>
      <c r="AT1454" s="115">
        <f t="shared" si="155"/>
        <v>341</v>
      </c>
      <c r="AU1454" s="94">
        <f>IF(AR1454&gt;0,SUMIFS(AT$13:AT1454,AQ$13:AQ1454,"="&amp;AQ1454),"[x]")</f>
        <v>13342</v>
      </c>
    </row>
    <row r="1455" spans="40:47" ht="16.5" x14ac:dyDescent="0.2">
      <c r="AN1455" s="93">
        <v>1443</v>
      </c>
      <c r="AO1455" s="93">
        <f t="shared" si="150"/>
        <v>3</v>
      </c>
      <c r="AP1455" s="93">
        <f t="shared" si="151"/>
        <v>2</v>
      </c>
      <c r="AQ1455" s="88">
        <f t="shared" si="152"/>
        <v>10</v>
      </c>
      <c r="AR1455" s="93">
        <f t="shared" si="153"/>
        <v>83</v>
      </c>
      <c r="AS1455" s="93" t="str">
        <f t="shared" si="154"/>
        <v>金币</v>
      </c>
      <c r="AT1455" s="115">
        <f t="shared" si="155"/>
        <v>365</v>
      </c>
      <c r="AU1455" s="94">
        <f>IF(AR1455&gt;0,SUMIFS(AT$13:AT1455,AQ$13:AQ1455,"="&amp;AQ1455),"[x]")</f>
        <v>13707</v>
      </c>
    </row>
    <row r="1456" spans="40:47" ht="16.5" x14ac:dyDescent="0.2">
      <c r="AN1456" s="93">
        <v>1444</v>
      </c>
      <c r="AO1456" s="93">
        <f t="shared" si="150"/>
        <v>3</v>
      </c>
      <c r="AP1456" s="93">
        <f t="shared" si="151"/>
        <v>2</v>
      </c>
      <c r="AQ1456" s="88">
        <f t="shared" si="152"/>
        <v>10</v>
      </c>
      <c r="AR1456" s="93">
        <f t="shared" si="153"/>
        <v>84</v>
      </c>
      <c r="AS1456" s="93" t="str">
        <f t="shared" si="154"/>
        <v>金币</v>
      </c>
      <c r="AT1456" s="115">
        <f t="shared" si="155"/>
        <v>390</v>
      </c>
      <c r="AU1456" s="94">
        <f>IF(AR1456&gt;0,SUMIFS(AT$13:AT1456,AQ$13:AQ1456,"="&amp;AQ1456),"[x]")</f>
        <v>14097</v>
      </c>
    </row>
    <row r="1457" spans="40:47" ht="16.5" x14ac:dyDescent="0.2">
      <c r="AN1457" s="93">
        <v>1445</v>
      </c>
      <c r="AO1457" s="93">
        <f t="shared" si="150"/>
        <v>3</v>
      </c>
      <c r="AP1457" s="93">
        <f t="shared" si="151"/>
        <v>2</v>
      </c>
      <c r="AQ1457" s="88">
        <f t="shared" si="152"/>
        <v>10</v>
      </c>
      <c r="AR1457" s="93">
        <f t="shared" si="153"/>
        <v>85</v>
      </c>
      <c r="AS1457" s="93" t="str">
        <f t="shared" si="154"/>
        <v>金币</v>
      </c>
      <c r="AT1457" s="115">
        <f t="shared" si="155"/>
        <v>414</v>
      </c>
      <c r="AU1457" s="94">
        <f>IF(AR1457&gt;0,SUMIFS(AT$13:AT1457,AQ$13:AQ1457,"="&amp;AQ1457),"[x]")</f>
        <v>14511</v>
      </c>
    </row>
    <row r="1458" spans="40:47" ht="16.5" x14ac:dyDescent="0.2">
      <c r="AN1458" s="93">
        <v>1446</v>
      </c>
      <c r="AO1458" s="93">
        <f t="shared" si="150"/>
        <v>3</v>
      </c>
      <c r="AP1458" s="93">
        <f t="shared" si="151"/>
        <v>2</v>
      </c>
      <c r="AQ1458" s="88">
        <f t="shared" si="152"/>
        <v>10</v>
      </c>
      <c r="AR1458" s="93">
        <f t="shared" si="153"/>
        <v>86</v>
      </c>
      <c r="AS1458" s="93" t="str">
        <f t="shared" si="154"/>
        <v>金币</v>
      </c>
      <c r="AT1458" s="115">
        <f t="shared" si="155"/>
        <v>439</v>
      </c>
      <c r="AU1458" s="94">
        <f>IF(AR1458&gt;0,SUMIFS(AT$13:AT1458,AQ$13:AQ1458,"="&amp;AQ1458),"[x]")</f>
        <v>14950</v>
      </c>
    </row>
    <row r="1459" spans="40:47" ht="16.5" x14ac:dyDescent="0.2">
      <c r="AN1459" s="93">
        <v>1447</v>
      </c>
      <c r="AO1459" s="93">
        <f t="shared" si="150"/>
        <v>3</v>
      </c>
      <c r="AP1459" s="93">
        <f t="shared" si="151"/>
        <v>2</v>
      </c>
      <c r="AQ1459" s="88">
        <f t="shared" si="152"/>
        <v>10</v>
      </c>
      <c r="AR1459" s="93">
        <f t="shared" si="153"/>
        <v>87</v>
      </c>
      <c r="AS1459" s="93" t="str">
        <f t="shared" si="154"/>
        <v>金币</v>
      </c>
      <c r="AT1459" s="115">
        <f t="shared" si="155"/>
        <v>463</v>
      </c>
      <c r="AU1459" s="94">
        <f>IF(AR1459&gt;0,SUMIFS(AT$13:AT1459,AQ$13:AQ1459,"="&amp;AQ1459),"[x]")</f>
        <v>15413</v>
      </c>
    </row>
    <row r="1460" spans="40:47" ht="16.5" x14ac:dyDescent="0.2">
      <c r="AN1460" s="93">
        <v>1448</v>
      </c>
      <c r="AO1460" s="93">
        <f t="shared" si="150"/>
        <v>3</v>
      </c>
      <c r="AP1460" s="93">
        <f t="shared" si="151"/>
        <v>2</v>
      </c>
      <c r="AQ1460" s="88">
        <f t="shared" si="152"/>
        <v>10</v>
      </c>
      <c r="AR1460" s="93">
        <f t="shared" si="153"/>
        <v>88</v>
      </c>
      <c r="AS1460" s="93" t="str">
        <f t="shared" si="154"/>
        <v>金币</v>
      </c>
      <c r="AT1460" s="115">
        <f t="shared" si="155"/>
        <v>487</v>
      </c>
      <c r="AU1460" s="94">
        <f>IF(AR1460&gt;0,SUMIFS(AT$13:AT1460,AQ$13:AQ1460,"="&amp;AQ1460),"[x]")</f>
        <v>15900</v>
      </c>
    </row>
    <row r="1461" spans="40:47" ht="16.5" x14ac:dyDescent="0.2">
      <c r="AN1461" s="93">
        <v>1449</v>
      </c>
      <c r="AO1461" s="93">
        <f t="shared" si="150"/>
        <v>3</v>
      </c>
      <c r="AP1461" s="93">
        <f t="shared" si="151"/>
        <v>2</v>
      </c>
      <c r="AQ1461" s="88">
        <f t="shared" si="152"/>
        <v>10</v>
      </c>
      <c r="AR1461" s="93">
        <f t="shared" si="153"/>
        <v>89</v>
      </c>
      <c r="AS1461" s="93" t="str">
        <f t="shared" si="154"/>
        <v>金币</v>
      </c>
      <c r="AT1461" s="115">
        <f t="shared" si="155"/>
        <v>512</v>
      </c>
      <c r="AU1461" s="94">
        <f>IF(AR1461&gt;0,SUMIFS(AT$13:AT1461,AQ$13:AQ1461,"="&amp;AQ1461),"[x]")</f>
        <v>16412</v>
      </c>
    </row>
    <row r="1462" spans="40:47" ht="16.5" x14ac:dyDescent="0.2">
      <c r="AN1462" s="93">
        <v>1450</v>
      </c>
      <c r="AO1462" s="93">
        <f t="shared" si="150"/>
        <v>3</v>
      </c>
      <c r="AP1462" s="93">
        <f t="shared" si="151"/>
        <v>2</v>
      </c>
      <c r="AQ1462" s="88">
        <f t="shared" si="152"/>
        <v>10</v>
      </c>
      <c r="AR1462" s="93">
        <f t="shared" si="153"/>
        <v>90</v>
      </c>
      <c r="AS1462" s="93" t="str">
        <f t="shared" si="154"/>
        <v>金币</v>
      </c>
      <c r="AT1462" s="115">
        <f t="shared" si="155"/>
        <v>536</v>
      </c>
      <c r="AU1462" s="94">
        <f>IF(AR1462&gt;0,SUMIFS(AT$13:AT1462,AQ$13:AQ1462,"="&amp;AQ1462),"[x]")</f>
        <v>16948</v>
      </c>
    </row>
    <row r="1463" spans="40:47" ht="16.5" x14ac:dyDescent="0.2">
      <c r="AN1463" s="93">
        <v>1451</v>
      </c>
      <c r="AO1463" s="93">
        <f t="shared" si="150"/>
        <v>3</v>
      </c>
      <c r="AP1463" s="93">
        <f t="shared" si="151"/>
        <v>2</v>
      </c>
      <c r="AQ1463" s="88">
        <f t="shared" si="152"/>
        <v>10</v>
      </c>
      <c r="AR1463" s="93">
        <f t="shared" si="153"/>
        <v>91</v>
      </c>
      <c r="AS1463" s="93" t="str">
        <f t="shared" si="154"/>
        <v>金币</v>
      </c>
      <c r="AT1463" s="115">
        <f t="shared" si="155"/>
        <v>561</v>
      </c>
      <c r="AU1463" s="94">
        <f>IF(AR1463&gt;0,SUMIFS(AT$13:AT1463,AQ$13:AQ1463,"="&amp;AQ1463),"[x]")</f>
        <v>17509</v>
      </c>
    </row>
    <row r="1464" spans="40:47" ht="16.5" x14ac:dyDescent="0.2">
      <c r="AN1464" s="93">
        <v>1452</v>
      </c>
      <c r="AO1464" s="93">
        <f t="shared" si="150"/>
        <v>3</v>
      </c>
      <c r="AP1464" s="93">
        <f t="shared" si="151"/>
        <v>2</v>
      </c>
      <c r="AQ1464" s="88">
        <f t="shared" si="152"/>
        <v>10</v>
      </c>
      <c r="AR1464" s="93">
        <f t="shared" si="153"/>
        <v>92</v>
      </c>
      <c r="AS1464" s="93" t="str">
        <f t="shared" si="154"/>
        <v>金币</v>
      </c>
      <c r="AT1464" s="115">
        <f t="shared" si="155"/>
        <v>585</v>
      </c>
      <c r="AU1464" s="94">
        <f>IF(AR1464&gt;0,SUMIFS(AT$13:AT1464,AQ$13:AQ1464,"="&amp;AQ1464),"[x]")</f>
        <v>18094</v>
      </c>
    </row>
    <row r="1465" spans="40:47" ht="16.5" x14ac:dyDescent="0.2">
      <c r="AN1465" s="93">
        <v>1453</v>
      </c>
      <c r="AO1465" s="93">
        <f t="shared" si="150"/>
        <v>3</v>
      </c>
      <c r="AP1465" s="93">
        <f t="shared" si="151"/>
        <v>2</v>
      </c>
      <c r="AQ1465" s="88">
        <f t="shared" si="152"/>
        <v>10</v>
      </c>
      <c r="AR1465" s="93">
        <f t="shared" si="153"/>
        <v>93</v>
      </c>
      <c r="AS1465" s="93" t="str">
        <f t="shared" si="154"/>
        <v>金币</v>
      </c>
      <c r="AT1465" s="115">
        <f t="shared" si="155"/>
        <v>609</v>
      </c>
      <c r="AU1465" s="94">
        <f>IF(AR1465&gt;0,SUMIFS(AT$13:AT1465,AQ$13:AQ1465,"="&amp;AQ1465),"[x]")</f>
        <v>18703</v>
      </c>
    </row>
    <row r="1466" spans="40:47" ht="16.5" x14ac:dyDescent="0.2">
      <c r="AN1466" s="93">
        <v>1454</v>
      </c>
      <c r="AO1466" s="93">
        <f t="shared" si="150"/>
        <v>3</v>
      </c>
      <c r="AP1466" s="93">
        <f t="shared" si="151"/>
        <v>2</v>
      </c>
      <c r="AQ1466" s="88">
        <f t="shared" si="152"/>
        <v>10</v>
      </c>
      <c r="AR1466" s="93">
        <f t="shared" si="153"/>
        <v>94</v>
      </c>
      <c r="AS1466" s="93" t="str">
        <f t="shared" si="154"/>
        <v>金币</v>
      </c>
      <c r="AT1466" s="115">
        <f t="shared" si="155"/>
        <v>634</v>
      </c>
      <c r="AU1466" s="94">
        <f>IF(AR1466&gt;0,SUMIFS(AT$13:AT1466,AQ$13:AQ1466,"="&amp;AQ1466),"[x]")</f>
        <v>19337</v>
      </c>
    </row>
    <row r="1467" spans="40:47" ht="16.5" x14ac:dyDescent="0.2">
      <c r="AN1467" s="93">
        <v>1455</v>
      </c>
      <c r="AO1467" s="93">
        <f t="shared" si="150"/>
        <v>3</v>
      </c>
      <c r="AP1467" s="93">
        <f t="shared" si="151"/>
        <v>2</v>
      </c>
      <c r="AQ1467" s="88">
        <f t="shared" si="152"/>
        <v>10</v>
      </c>
      <c r="AR1467" s="93">
        <f t="shared" si="153"/>
        <v>95</v>
      </c>
      <c r="AS1467" s="93" t="str">
        <f t="shared" si="154"/>
        <v>金币</v>
      </c>
      <c r="AT1467" s="115">
        <f t="shared" si="155"/>
        <v>658</v>
      </c>
      <c r="AU1467" s="94">
        <f>IF(AR1467&gt;0,SUMIFS(AT$13:AT1467,AQ$13:AQ1467,"="&amp;AQ1467),"[x]")</f>
        <v>19995</v>
      </c>
    </row>
    <row r="1468" spans="40:47" ht="16.5" x14ac:dyDescent="0.2">
      <c r="AN1468" s="93">
        <v>1456</v>
      </c>
      <c r="AO1468" s="93">
        <f t="shared" si="150"/>
        <v>3</v>
      </c>
      <c r="AP1468" s="93">
        <f t="shared" si="151"/>
        <v>2</v>
      </c>
      <c r="AQ1468" s="88">
        <f t="shared" si="152"/>
        <v>10</v>
      </c>
      <c r="AR1468" s="93">
        <f t="shared" si="153"/>
        <v>96</v>
      </c>
      <c r="AS1468" s="93" t="str">
        <f t="shared" si="154"/>
        <v>金币</v>
      </c>
      <c r="AT1468" s="115">
        <f t="shared" si="155"/>
        <v>683</v>
      </c>
      <c r="AU1468" s="94">
        <f>IF(AR1468&gt;0,SUMIFS(AT$13:AT1468,AQ$13:AQ1468,"="&amp;AQ1468),"[x]")</f>
        <v>20678</v>
      </c>
    </row>
    <row r="1469" spans="40:47" ht="16.5" x14ac:dyDescent="0.2">
      <c r="AN1469" s="93">
        <v>1457</v>
      </c>
      <c r="AO1469" s="93">
        <f t="shared" si="150"/>
        <v>3</v>
      </c>
      <c r="AP1469" s="93">
        <f t="shared" si="151"/>
        <v>2</v>
      </c>
      <c r="AQ1469" s="88">
        <f t="shared" si="152"/>
        <v>10</v>
      </c>
      <c r="AR1469" s="93">
        <f t="shared" si="153"/>
        <v>97</v>
      </c>
      <c r="AS1469" s="93" t="str">
        <f t="shared" si="154"/>
        <v>金币</v>
      </c>
      <c r="AT1469" s="115">
        <f t="shared" si="155"/>
        <v>707</v>
      </c>
      <c r="AU1469" s="94">
        <f>IF(AR1469&gt;0,SUMIFS(AT$13:AT1469,AQ$13:AQ1469,"="&amp;AQ1469),"[x]")</f>
        <v>21385</v>
      </c>
    </row>
    <row r="1470" spans="40:47" ht="16.5" x14ac:dyDescent="0.2">
      <c r="AN1470" s="93">
        <v>1458</v>
      </c>
      <c r="AO1470" s="93">
        <f t="shared" si="150"/>
        <v>3</v>
      </c>
      <c r="AP1470" s="93">
        <f t="shared" si="151"/>
        <v>2</v>
      </c>
      <c r="AQ1470" s="88">
        <f t="shared" si="152"/>
        <v>10</v>
      </c>
      <c r="AR1470" s="93">
        <f t="shared" si="153"/>
        <v>98</v>
      </c>
      <c r="AS1470" s="93" t="str">
        <f t="shared" si="154"/>
        <v>金币</v>
      </c>
      <c r="AT1470" s="115">
        <f t="shared" si="155"/>
        <v>731</v>
      </c>
      <c r="AU1470" s="94">
        <f>IF(AR1470&gt;0,SUMIFS(AT$13:AT1470,AQ$13:AQ1470,"="&amp;AQ1470),"[x]")</f>
        <v>22116</v>
      </c>
    </row>
    <row r="1471" spans="40:47" ht="16.5" x14ac:dyDescent="0.2">
      <c r="AN1471" s="93">
        <v>1459</v>
      </c>
      <c r="AO1471" s="93">
        <f t="shared" si="150"/>
        <v>3</v>
      </c>
      <c r="AP1471" s="93">
        <f t="shared" si="151"/>
        <v>2</v>
      </c>
      <c r="AQ1471" s="88">
        <f t="shared" si="152"/>
        <v>10</v>
      </c>
      <c r="AR1471" s="93">
        <f t="shared" si="153"/>
        <v>99</v>
      </c>
      <c r="AS1471" s="93" t="str">
        <f t="shared" si="154"/>
        <v>金币</v>
      </c>
      <c r="AT1471" s="115">
        <f t="shared" si="155"/>
        <v>756</v>
      </c>
      <c r="AU1471" s="94">
        <f>IF(AR1471&gt;0,SUMIFS(AT$13:AT1471,AQ$13:AQ1471,"="&amp;AQ1471),"[x]")</f>
        <v>22872</v>
      </c>
    </row>
    <row r="1472" spans="40:47" ht="16.5" x14ac:dyDescent="0.2">
      <c r="AN1472" s="93">
        <v>1460</v>
      </c>
      <c r="AO1472" s="93">
        <f t="shared" si="150"/>
        <v>3</v>
      </c>
      <c r="AP1472" s="93">
        <f t="shared" si="151"/>
        <v>2</v>
      </c>
      <c r="AQ1472" s="88">
        <f t="shared" si="152"/>
        <v>10</v>
      </c>
      <c r="AR1472" s="93">
        <f t="shared" si="153"/>
        <v>100</v>
      </c>
      <c r="AS1472" s="93" t="str">
        <f t="shared" si="154"/>
        <v>金币</v>
      </c>
      <c r="AT1472" s="115">
        <f t="shared" si="155"/>
        <v>780</v>
      </c>
      <c r="AU1472" s="94">
        <f>IF(AR1472&gt;0,SUMIFS(AT$13:AT1472,AQ$13:AQ1472,"="&amp;AQ1472),"[x]")</f>
        <v>23652</v>
      </c>
    </row>
    <row r="1473" spans="40:47" ht="16.5" x14ac:dyDescent="0.2">
      <c r="AN1473" s="93">
        <v>1461</v>
      </c>
      <c r="AO1473" s="93">
        <f t="shared" si="150"/>
        <v>3</v>
      </c>
      <c r="AP1473" s="93">
        <f t="shared" si="151"/>
        <v>2</v>
      </c>
      <c r="AQ1473" s="88">
        <f t="shared" si="152"/>
        <v>10</v>
      </c>
      <c r="AR1473" s="93">
        <f t="shared" si="153"/>
        <v>101</v>
      </c>
      <c r="AS1473" s="93" t="str">
        <f t="shared" si="154"/>
        <v>金币</v>
      </c>
      <c r="AT1473" s="115">
        <f t="shared" si="155"/>
        <v>442</v>
      </c>
      <c r="AU1473" s="94">
        <f>IF(AR1473&gt;0,SUMIFS(AT$13:AT1473,AQ$13:AQ1473,"="&amp;AQ1473),"[x]")</f>
        <v>24094</v>
      </c>
    </row>
    <row r="1474" spans="40:47" ht="16.5" x14ac:dyDescent="0.2">
      <c r="AN1474" s="93">
        <v>1462</v>
      </c>
      <c r="AO1474" s="93">
        <f t="shared" si="150"/>
        <v>3</v>
      </c>
      <c r="AP1474" s="93">
        <f t="shared" si="151"/>
        <v>2</v>
      </c>
      <c r="AQ1474" s="88">
        <f t="shared" si="152"/>
        <v>10</v>
      </c>
      <c r="AR1474" s="93">
        <f t="shared" si="153"/>
        <v>102</v>
      </c>
      <c r="AS1474" s="93" t="str">
        <f t="shared" si="154"/>
        <v>金币</v>
      </c>
      <c r="AT1474" s="115">
        <f t="shared" si="155"/>
        <v>476</v>
      </c>
      <c r="AU1474" s="94">
        <f>IF(AR1474&gt;0,SUMIFS(AT$13:AT1474,AQ$13:AQ1474,"="&amp;AQ1474),"[x]")</f>
        <v>24570</v>
      </c>
    </row>
    <row r="1475" spans="40:47" ht="16.5" x14ac:dyDescent="0.2">
      <c r="AN1475" s="93">
        <v>1463</v>
      </c>
      <c r="AO1475" s="93">
        <f t="shared" si="150"/>
        <v>3</v>
      </c>
      <c r="AP1475" s="93">
        <f t="shared" si="151"/>
        <v>2</v>
      </c>
      <c r="AQ1475" s="88">
        <f t="shared" si="152"/>
        <v>10</v>
      </c>
      <c r="AR1475" s="93">
        <f t="shared" si="153"/>
        <v>103</v>
      </c>
      <c r="AS1475" s="93" t="str">
        <f t="shared" si="154"/>
        <v>金币</v>
      </c>
      <c r="AT1475" s="115">
        <f t="shared" si="155"/>
        <v>510</v>
      </c>
      <c r="AU1475" s="94">
        <f>IF(AR1475&gt;0,SUMIFS(AT$13:AT1475,AQ$13:AQ1475,"="&amp;AQ1475),"[x]")</f>
        <v>25080</v>
      </c>
    </row>
    <row r="1476" spans="40:47" ht="16.5" x14ac:dyDescent="0.2">
      <c r="AN1476" s="93">
        <v>1464</v>
      </c>
      <c r="AO1476" s="93">
        <f t="shared" si="150"/>
        <v>3</v>
      </c>
      <c r="AP1476" s="93">
        <f t="shared" si="151"/>
        <v>2</v>
      </c>
      <c r="AQ1476" s="88">
        <f t="shared" si="152"/>
        <v>10</v>
      </c>
      <c r="AR1476" s="93">
        <f t="shared" si="153"/>
        <v>104</v>
      </c>
      <c r="AS1476" s="93" t="str">
        <f t="shared" si="154"/>
        <v>金币</v>
      </c>
      <c r="AT1476" s="115">
        <f t="shared" si="155"/>
        <v>545</v>
      </c>
      <c r="AU1476" s="94">
        <f>IF(AR1476&gt;0,SUMIFS(AT$13:AT1476,AQ$13:AQ1476,"="&amp;AQ1476),"[x]")</f>
        <v>25625</v>
      </c>
    </row>
    <row r="1477" spans="40:47" ht="16.5" x14ac:dyDescent="0.2">
      <c r="AN1477" s="93">
        <v>1465</v>
      </c>
      <c r="AO1477" s="93">
        <f t="shared" si="150"/>
        <v>3</v>
      </c>
      <c r="AP1477" s="93">
        <f t="shared" si="151"/>
        <v>2</v>
      </c>
      <c r="AQ1477" s="88">
        <f t="shared" si="152"/>
        <v>10</v>
      </c>
      <c r="AR1477" s="93">
        <f t="shared" si="153"/>
        <v>105</v>
      </c>
      <c r="AS1477" s="93" t="str">
        <f t="shared" si="154"/>
        <v>金币</v>
      </c>
      <c r="AT1477" s="115">
        <f t="shared" si="155"/>
        <v>579</v>
      </c>
      <c r="AU1477" s="94">
        <f>IF(AR1477&gt;0,SUMIFS(AT$13:AT1477,AQ$13:AQ1477,"="&amp;AQ1477),"[x]")</f>
        <v>26204</v>
      </c>
    </row>
    <row r="1478" spans="40:47" ht="16.5" x14ac:dyDescent="0.2">
      <c r="AN1478" s="93">
        <v>1466</v>
      </c>
      <c r="AO1478" s="93">
        <f t="shared" si="150"/>
        <v>3</v>
      </c>
      <c r="AP1478" s="93">
        <f t="shared" si="151"/>
        <v>2</v>
      </c>
      <c r="AQ1478" s="88">
        <f t="shared" si="152"/>
        <v>10</v>
      </c>
      <c r="AR1478" s="93">
        <f t="shared" si="153"/>
        <v>106</v>
      </c>
      <c r="AS1478" s="93" t="str">
        <f t="shared" si="154"/>
        <v>金币</v>
      </c>
      <c r="AT1478" s="115">
        <f t="shared" si="155"/>
        <v>613</v>
      </c>
      <c r="AU1478" s="94">
        <f>IF(AR1478&gt;0,SUMIFS(AT$13:AT1478,AQ$13:AQ1478,"="&amp;AQ1478),"[x]")</f>
        <v>26817</v>
      </c>
    </row>
    <row r="1479" spans="40:47" ht="16.5" x14ac:dyDescent="0.2">
      <c r="AN1479" s="93">
        <v>1467</v>
      </c>
      <c r="AO1479" s="93">
        <f t="shared" si="150"/>
        <v>3</v>
      </c>
      <c r="AP1479" s="93">
        <f t="shared" si="151"/>
        <v>2</v>
      </c>
      <c r="AQ1479" s="88">
        <f t="shared" si="152"/>
        <v>10</v>
      </c>
      <c r="AR1479" s="93">
        <f t="shared" si="153"/>
        <v>107</v>
      </c>
      <c r="AS1479" s="93" t="str">
        <f t="shared" si="154"/>
        <v>金币</v>
      </c>
      <c r="AT1479" s="115">
        <f t="shared" si="155"/>
        <v>647</v>
      </c>
      <c r="AU1479" s="94">
        <f>IF(AR1479&gt;0,SUMIFS(AT$13:AT1479,AQ$13:AQ1479,"="&amp;AQ1479),"[x]")</f>
        <v>27464</v>
      </c>
    </row>
    <row r="1480" spans="40:47" ht="16.5" x14ac:dyDescent="0.2">
      <c r="AN1480" s="93">
        <v>1468</v>
      </c>
      <c r="AO1480" s="93">
        <f t="shared" si="150"/>
        <v>3</v>
      </c>
      <c r="AP1480" s="93">
        <f t="shared" si="151"/>
        <v>2</v>
      </c>
      <c r="AQ1480" s="88">
        <f t="shared" si="152"/>
        <v>10</v>
      </c>
      <c r="AR1480" s="93">
        <f t="shared" si="153"/>
        <v>108</v>
      </c>
      <c r="AS1480" s="93" t="str">
        <f t="shared" si="154"/>
        <v>金币</v>
      </c>
      <c r="AT1480" s="115">
        <f t="shared" si="155"/>
        <v>681</v>
      </c>
      <c r="AU1480" s="94">
        <f>IF(AR1480&gt;0,SUMIFS(AT$13:AT1480,AQ$13:AQ1480,"="&amp;AQ1480),"[x]")</f>
        <v>28145</v>
      </c>
    </row>
    <row r="1481" spans="40:47" ht="16.5" x14ac:dyDescent="0.2">
      <c r="AN1481" s="93">
        <v>1469</v>
      </c>
      <c r="AO1481" s="93">
        <f t="shared" si="150"/>
        <v>3</v>
      </c>
      <c r="AP1481" s="93">
        <f t="shared" si="151"/>
        <v>2</v>
      </c>
      <c r="AQ1481" s="88">
        <f t="shared" si="152"/>
        <v>10</v>
      </c>
      <c r="AR1481" s="93">
        <f t="shared" si="153"/>
        <v>109</v>
      </c>
      <c r="AS1481" s="93" t="str">
        <f t="shared" si="154"/>
        <v>金币</v>
      </c>
      <c r="AT1481" s="115">
        <f t="shared" si="155"/>
        <v>715</v>
      </c>
      <c r="AU1481" s="94">
        <f>IF(AR1481&gt;0,SUMIFS(AT$13:AT1481,AQ$13:AQ1481,"="&amp;AQ1481),"[x]")</f>
        <v>28860</v>
      </c>
    </row>
    <row r="1482" spans="40:47" ht="16.5" x14ac:dyDescent="0.2">
      <c r="AN1482" s="93">
        <v>1470</v>
      </c>
      <c r="AO1482" s="93">
        <f t="shared" si="150"/>
        <v>3</v>
      </c>
      <c r="AP1482" s="93">
        <f t="shared" si="151"/>
        <v>2</v>
      </c>
      <c r="AQ1482" s="88">
        <f t="shared" si="152"/>
        <v>10</v>
      </c>
      <c r="AR1482" s="93">
        <f t="shared" si="153"/>
        <v>110</v>
      </c>
      <c r="AS1482" s="93" t="str">
        <f t="shared" si="154"/>
        <v>金币</v>
      </c>
      <c r="AT1482" s="115">
        <f t="shared" si="155"/>
        <v>749</v>
      </c>
      <c r="AU1482" s="94">
        <f>IF(AR1482&gt;0,SUMIFS(AT$13:AT1482,AQ$13:AQ1482,"="&amp;AQ1482),"[x]")</f>
        <v>29609</v>
      </c>
    </row>
    <row r="1483" spans="40:47" ht="16.5" x14ac:dyDescent="0.2">
      <c r="AN1483" s="93">
        <v>1471</v>
      </c>
      <c r="AO1483" s="93">
        <f t="shared" si="150"/>
        <v>3</v>
      </c>
      <c r="AP1483" s="93">
        <f t="shared" si="151"/>
        <v>2</v>
      </c>
      <c r="AQ1483" s="88">
        <f t="shared" si="152"/>
        <v>10</v>
      </c>
      <c r="AR1483" s="93">
        <f t="shared" si="153"/>
        <v>111</v>
      </c>
      <c r="AS1483" s="93" t="str">
        <f t="shared" si="154"/>
        <v>金币</v>
      </c>
      <c r="AT1483" s="115">
        <f t="shared" si="155"/>
        <v>783</v>
      </c>
      <c r="AU1483" s="94">
        <f>IF(AR1483&gt;0,SUMIFS(AT$13:AT1483,AQ$13:AQ1483,"="&amp;AQ1483),"[x]")</f>
        <v>30392</v>
      </c>
    </row>
    <row r="1484" spans="40:47" ht="16.5" x14ac:dyDescent="0.2">
      <c r="AN1484" s="93">
        <v>1472</v>
      </c>
      <c r="AO1484" s="93">
        <f t="shared" si="150"/>
        <v>3</v>
      </c>
      <c r="AP1484" s="93">
        <f t="shared" si="151"/>
        <v>2</v>
      </c>
      <c r="AQ1484" s="88">
        <f t="shared" si="152"/>
        <v>10</v>
      </c>
      <c r="AR1484" s="93">
        <f t="shared" si="153"/>
        <v>112</v>
      </c>
      <c r="AS1484" s="93" t="str">
        <f t="shared" si="154"/>
        <v>金币</v>
      </c>
      <c r="AT1484" s="115">
        <f t="shared" si="155"/>
        <v>817</v>
      </c>
      <c r="AU1484" s="94">
        <f>IF(AR1484&gt;0,SUMIFS(AT$13:AT1484,AQ$13:AQ1484,"="&amp;AQ1484),"[x]")</f>
        <v>31209</v>
      </c>
    </row>
    <row r="1485" spans="40:47" ht="16.5" x14ac:dyDescent="0.2">
      <c r="AN1485" s="93">
        <v>1473</v>
      </c>
      <c r="AO1485" s="93">
        <f t="shared" si="150"/>
        <v>3</v>
      </c>
      <c r="AP1485" s="93">
        <f t="shared" si="151"/>
        <v>2</v>
      </c>
      <c r="AQ1485" s="88">
        <f t="shared" si="152"/>
        <v>10</v>
      </c>
      <c r="AR1485" s="93">
        <f t="shared" si="153"/>
        <v>113</v>
      </c>
      <c r="AS1485" s="93" t="str">
        <f t="shared" si="154"/>
        <v>金币</v>
      </c>
      <c r="AT1485" s="115">
        <f t="shared" si="155"/>
        <v>851</v>
      </c>
      <c r="AU1485" s="94">
        <f>IF(AR1485&gt;0,SUMIFS(AT$13:AT1485,AQ$13:AQ1485,"="&amp;AQ1485),"[x]")</f>
        <v>32060</v>
      </c>
    </row>
    <row r="1486" spans="40:47" ht="16.5" x14ac:dyDescent="0.2">
      <c r="AN1486" s="93">
        <v>1474</v>
      </c>
      <c r="AO1486" s="93">
        <f t="shared" ref="AO1486:AO1549" si="156">INT((AN1486-1)/604)+1</f>
        <v>3</v>
      </c>
      <c r="AP1486" s="93">
        <f t="shared" ref="AP1486:AP1549" si="157">INT(MOD(INT((AN1486-1)/151),4))+1</f>
        <v>2</v>
      </c>
      <c r="AQ1486" s="88">
        <f t="shared" ref="AQ1486:AQ1549" si="158">(AO1486-1)*4+AP1486</f>
        <v>10</v>
      </c>
      <c r="AR1486" s="93">
        <f t="shared" ref="AR1486:AR1549" si="159">MOD(AN1486-1,151)</f>
        <v>114</v>
      </c>
      <c r="AS1486" s="93" t="str">
        <f t="shared" ref="AS1486:AS1549" si="160">IF(AR1486&gt;0,"金币","[x]")</f>
        <v>金币</v>
      </c>
      <c r="AT1486" s="115">
        <f t="shared" si="155"/>
        <v>885</v>
      </c>
      <c r="AU1486" s="94">
        <f>IF(AR1486&gt;0,SUMIFS(AT$13:AT1486,AQ$13:AQ1486,"="&amp;AQ1486),"[x]")</f>
        <v>32945</v>
      </c>
    </row>
    <row r="1487" spans="40:47" ht="16.5" x14ac:dyDescent="0.2">
      <c r="AN1487" s="93">
        <v>1475</v>
      </c>
      <c r="AO1487" s="93">
        <f t="shared" si="156"/>
        <v>3</v>
      </c>
      <c r="AP1487" s="93">
        <f t="shared" si="157"/>
        <v>2</v>
      </c>
      <c r="AQ1487" s="88">
        <f t="shared" si="158"/>
        <v>10</v>
      </c>
      <c r="AR1487" s="93">
        <f t="shared" si="159"/>
        <v>115</v>
      </c>
      <c r="AS1487" s="93" t="str">
        <f t="shared" si="160"/>
        <v>金币</v>
      </c>
      <c r="AT1487" s="115">
        <f t="shared" ref="AT1487:AT1550" si="161">IF(AR1487&gt;0,INT(INDEX($AL$13:$AL$162,AR1487)/48*INDEX($AL$4:$AL$9,AO1487)*INDEX($AO$4:$AO$7,AP1487)),"[x]")</f>
        <v>919</v>
      </c>
      <c r="AU1487" s="94">
        <f>IF(AR1487&gt;0,SUMIFS(AT$13:AT1487,AQ$13:AQ1487,"="&amp;AQ1487),"[x]")</f>
        <v>33864</v>
      </c>
    </row>
    <row r="1488" spans="40:47" ht="16.5" x14ac:dyDescent="0.2">
      <c r="AN1488" s="93">
        <v>1476</v>
      </c>
      <c r="AO1488" s="93">
        <f t="shared" si="156"/>
        <v>3</v>
      </c>
      <c r="AP1488" s="93">
        <f t="shared" si="157"/>
        <v>2</v>
      </c>
      <c r="AQ1488" s="88">
        <f t="shared" si="158"/>
        <v>10</v>
      </c>
      <c r="AR1488" s="93">
        <f t="shared" si="159"/>
        <v>116</v>
      </c>
      <c r="AS1488" s="93" t="str">
        <f t="shared" si="160"/>
        <v>金币</v>
      </c>
      <c r="AT1488" s="115">
        <f t="shared" si="161"/>
        <v>953</v>
      </c>
      <c r="AU1488" s="94">
        <f>IF(AR1488&gt;0,SUMIFS(AT$13:AT1488,AQ$13:AQ1488,"="&amp;AQ1488),"[x]")</f>
        <v>34817</v>
      </c>
    </row>
    <row r="1489" spans="40:47" ht="16.5" x14ac:dyDescent="0.2">
      <c r="AN1489" s="93">
        <v>1477</v>
      </c>
      <c r="AO1489" s="93">
        <f t="shared" si="156"/>
        <v>3</v>
      </c>
      <c r="AP1489" s="93">
        <f t="shared" si="157"/>
        <v>2</v>
      </c>
      <c r="AQ1489" s="88">
        <f t="shared" si="158"/>
        <v>10</v>
      </c>
      <c r="AR1489" s="93">
        <f t="shared" si="159"/>
        <v>117</v>
      </c>
      <c r="AS1489" s="93" t="str">
        <f t="shared" si="160"/>
        <v>金币</v>
      </c>
      <c r="AT1489" s="115">
        <f t="shared" si="161"/>
        <v>987</v>
      </c>
      <c r="AU1489" s="94">
        <f>IF(AR1489&gt;0,SUMIFS(AT$13:AT1489,AQ$13:AQ1489,"="&amp;AQ1489),"[x]")</f>
        <v>35804</v>
      </c>
    </row>
    <row r="1490" spans="40:47" ht="16.5" x14ac:dyDescent="0.2">
      <c r="AN1490" s="93">
        <v>1478</v>
      </c>
      <c r="AO1490" s="93">
        <f t="shared" si="156"/>
        <v>3</v>
      </c>
      <c r="AP1490" s="93">
        <f t="shared" si="157"/>
        <v>2</v>
      </c>
      <c r="AQ1490" s="88">
        <f t="shared" si="158"/>
        <v>10</v>
      </c>
      <c r="AR1490" s="93">
        <f t="shared" si="159"/>
        <v>118</v>
      </c>
      <c r="AS1490" s="93" t="str">
        <f t="shared" si="160"/>
        <v>金币</v>
      </c>
      <c r="AT1490" s="115">
        <f t="shared" si="161"/>
        <v>1021</v>
      </c>
      <c r="AU1490" s="94">
        <f>IF(AR1490&gt;0,SUMIFS(AT$13:AT1490,AQ$13:AQ1490,"="&amp;AQ1490),"[x]")</f>
        <v>36825</v>
      </c>
    </row>
    <row r="1491" spans="40:47" ht="16.5" x14ac:dyDescent="0.2">
      <c r="AN1491" s="93">
        <v>1479</v>
      </c>
      <c r="AO1491" s="93">
        <f t="shared" si="156"/>
        <v>3</v>
      </c>
      <c r="AP1491" s="93">
        <f t="shared" si="157"/>
        <v>2</v>
      </c>
      <c r="AQ1491" s="88">
        <f t="shared" si="158"/>
        <v>10</v>
      </c>
      <c r="AR1491" s="93">
        <f t="shared" si="159"/>
        <v>119</v>
      </c>
      <c r="AS1491" s="93" t="str">
        <f t="shared" si="160"/>
        <v>金币</v>
      </c>
      <c r="AT1491" s="115">
        <f t="shared" si="161"/>
        <v>1055</v>
      </c>
      <c r="AU1491" s="94">
        <f>IF(AR1491&gt;0,SUMIFS(AT$13:AT1491,AQ$13:AQ1491,"="&amp;AQ1491),"[x]")</f>
        <v>37880</v>
      </c>
    </row>
    <row r="1492" spans="40:47" ht="16.5" x14ac:dyDescent="0.2">
      <c r="AN1492" s="93">
        <v>1480</v>
      </c>
      <c r="AO1492" s="93">
        <f t="shared" si="156"/>
        <v>3</v>
      </c>
      <c r="AP1492" s="93">
        <f t="shared" si="157"/>
        <v>2</v>
      </c>
      <c r="AQ1492" s="88">
        <f t="shared" si="158"/>
        <v>10</v>
      </c>
      <c r="AR1492" s="93">
        <f t="shared" si="159"/>
        <v>120</v>
      </c>
      <c r="AS1492" s="93" t="str">
        <f t="shared" si="160"/>
        <v>金币</v>
      </c>
      <c r="AT1492" s="115">
        <f t="shared" si="161"/>
        <v>1090</v>
      </c>
      <c r="AU1492" s="94">
        <f>IF(AR1492&gt;0,SUMIFS(AT$13:AT1492,AQ$13:AQ1492,"="&amp;AQ1492),"[x]")</f>
        <v>38970</v>
      </c>
    </row>
    <row r="1493" spans="40:47" ht="16.5" x14ac:dyDescent="0.2">
      <c r="AN1493" s="93">
        <v>1481</v>
      </c>
      <c r="AO1493" s="93">
        <f t="shared" si="156"/>
        <v>3</v>
      </c>
      <c r="AP1493" s="93">
        <f t="shared" si="157"/>
        <v>2</v>
      </c>
      <c r="AQ1493" s="88">
        <f t="shared" si="158"/>
        <v>10</v>
      </c>
      <c r="AR1493" s="93">
        <f t="shared" si="159"/>
        <v>121</v>
      </c>
      <c r="AS1493" s="93" t="str">
        <f t="shared" si="160"/>
        <v>金币</v>
      </c>
      <c r="AT1493" s="115">
        <f t="shared" si="161"/>
        <v>460</v>
      </c>
      <c r="AU1493" s="94">
        <f>IF(AR1493&gt;0,SUMIFS(AT$13:AT1493,AQ$13:AQ1493,"="&amp;AQ1493),"[x]")</f>
        <v>39430</v>
      </c>
    </row>
    <row r="1494" spans="40:47" ht="16.5" x14ac:dyDescent="0.2">
      <c r="AN1494" s="93">
        <v>1482</v>
      </c>
      <c r="AO1494" s="93">
        <f t="shared" si="156"/>
        <v>3</v>
      </c>
      <c r="AP1494" s="93">
        <f t="shared" si="157"/>
        <v>2</v>
      </c>
      <c r="AQ1494" s="88">
        <f t="shared" si="158"/>
        <v>10</v>
      </c>
      <c r="AR1494" s="93">
        <f t="shared" si="159"/>
        <v>122</v>
      </c>
      <c r="AS1494" s="93" t="str">
        <f t="shared" si="160"/>
        <v>金币</v>
      </c>
      <c r="AT1494" s="115">
        <f t="shared" si="161"/>
        <v>484</v>
      </c>
      <c r="AU1494" s="94">
        <f>IF(AR1494&gt;0,SUMIFS(AT$13:AT1494,AQ$13:AQ1494,"="&amp;AQ1494),"[x]")</f>
        <v>39914</v>
      </c>
    </row>
    <row r="1495" spans="40:47" ht="16.5" x14ac:dyDescent="0.2">
      <c r="AN1495" s="93">
        <v>1483</v>
      </c>
      <c r="AO1495" s="93">
        <f t="shared" si="156"/>
        <v>3</v>
      </c>
      <c r="AP1495" s="93">
        <f t="shared" si="157"/>
        <v>2</v>
      </c>
      <c r="AQ1495" s="88">
        <f t="shared" si="158"/>
        <v>10</v>
      </c>
      <c r="AR1495" s="93">
        <f t="shared" si="159"/>
        <v>123</v>
      </c>
      <c r="AS1495" s="93" t="str">
        <f t="shared" si="160"/>
        <v>金币</v>
      </c>
      <c r="AT1495" s="115">
        <f t="shared" si="161"/>
        <v>508</v>
      </c>
      <c r="AU1495" s="94">
        <f>IF(AR1495&gt;0,SUMIFS(AT$13:AT1495,AQ$13:AQ1495,"="&amp;AQ1495),"[x]")</f>
        <v>40422</v>
      </c>
    </row>
    <row r="1496" spans="40:47" ht="16.5" x14ac:dyDescent="0.2">
      <c r="AN1496" s="93">
        <v>1484</v>
      </c>
      <c r="AO1496" s="93">
        <f t="shared" si="156"/>
        <v>3</v>
      </c>
      <c r="AP1496" s="93">
        <f t="shared" si="157"/>
        <v>2</v>
      </c>
      <c r="AQ1496" s="88">
        <f t="shared" si="158"/>
        <v>10</v>
      </c>
      <c r="AR1496" s="93">
        <f t="shared" si="159"/>
        <v>124</v>
      </c>
      <c r="AS1496" s="93" t="str">
        <f t="shared" si="160"/>
        <v>金币</v>
      </c>
      <c r="AT1496" s="115">
        <f t="shared" si="161"/>
        <v>533</v>
      </c>
      <c r="AU1496" s="94">
        <f>IF(AR1496&gt;0,SUMIFS(AT$13:AT1496,AQ$13:AQ1496,"="&amp;AQ1496),"[x]")</f>
        <v>40955</v>
      </c>
    </row>
    <row r="1497" spans="40:47" ht="16.5" x14ac:dyDescent="0.2">
      <c r="AN1497" s="93">
        <v>1485</v>
      </c>
      <c r="AO1497" s="93">
        <f t="shared" si="156"/>
        <v>3</v>
      </c>
      <c r="AP1497" s="93">
        <f t="shared" si="157"/>
        <v>2</v>
      </c>
      <c r="AQ1497" s="88">
        <f t="shared" si="158"/>
        <v>10</v>
      </c>
      <c r="AR1497" s="93">
        <f t="shared" si="159"/>
        <v>125</v>
      </c>
      <c r="AS1497" s="93" t="str">
        <f t="shared" si="160"/>
        <v>金币</v>
      </c>
      <c r="AT1497" s="115">
        <f t="shared" si="161"/>
        <v>557</v>
      </c>
      <c r="AU1497" s="94">
        <f>IF(AR1497&gt;0,SUMIFS(AT$13:AT1497,AQ$13:AQ1497,"="&amp;AQ1497),"[x]")</f>
        <v>41512</v>
      </c>
    </row>
    <row r="1498" spans="40:47" ht="16.5" x14ac:dyDescent="0.2">
      <c r="AN1498" s="93">
        <v>1486</v>
      </c>
      <c r="AO1498" s="93">
        <f t="shared" si="156"/>
        <v>3</v>
      </c>
      <c r="AP1498" s="93">
        <f t="shared" si="157"/>
        <v>2</v>
      </c>
      <c r="AQ1498" s="88">
        <f t="shared" si="158"/>
        <v>10</v>
      </c>
      <c r="AR1498" s="93">
        <f t="shared" si="159"/>
        <v>126</v>
      </c>
      <c r="AS1498" s="93" t="str">
        <f t="shared" si="160"/>
        <v>金币</v>
      </c>
      <c r="AT1498" s="115">
        <f t="shared" si="161"/>
        <v>581</v>
      </c>
      <c r="AU1498" s="94">
        <f>IF(AR1498&gt;0,SUMIFS(AT$13:AT1498,AQ$13:AQ1498,"="&amp;AQ1498),"[x]")</f>
        <v>42093</v>
      </c>
    </row>
    <row r="1499" spans="40:47" ht="16.5" x14ac:dyDescent="0.2">
      <c r="AN1499" s="93">
        <v>1487</v>
      </c>
      <c r="AO1499" s="93">
        <f t="shared" si="156"/>
        <v>3</v>
      </c>
      <c r="AP1499" s="93">
        <f t="shared" si="157"/>
        <v>2</v>
      </c>
      <c r="AQ1499" s="88">
        <f t="shared" si="158"/>
        <v>10</v>
      </c>
      <c r="AR1499" s="93">
        <f t="shared" si="159"/>
        <v>127</v>
      </c>
      <c r="AS1499" s="93" t="str">
        <f t="shared" si="160"/>
        <v>金币</v>
      </c>
      <c r="AT1499" s="115">
        <f t="shared" si="161"/>
        <v>605</v>
      </c>
      <c r="AU1499" s="94">
        <f>IF(AR1499&gt;0,SUMIFS(AT$13:AT1499,AQ$13:AQ1499,"="&amp;AQ1499),"[x]")</f>
        <v>42698</v>
      </c>
    </row>
    <row r="1500" spans="40:47" ht="16.5" x14ac:dyDescent="0.2">
      <c r="AN1500" s="93">
        <v>1488</v>
      </c>
      <c r="AO1500" s="93">
        <f t="shared" si="156"/>
        <v>3</v>
      </c>
      <c r="AP1500" s="93">
        <f t="shared" si="157"/>
        <v>2</v>
      </c>
      <c r="AQ1500" s="88">
        <f t="shared" si="158"/>
        <v>10</v>
      </c>
      <c r="AR1500" s="93">
        <f t="shared" si="159"/>
        <v>128</v>
      </c>
      <c r="AS1500" s="93" t="str">
        <f t="shared" si="160"/>
        <v>金币</v>
      </c>
      <c r="AT1500" s="115">
        <f t="shared" si="161"/>
        <v>630</v>
      </c>
      <c r="AU1500" s="94">
        <f>IF(AR1500&gt;0,SUMIFS(AT$13:AT1500,AQ$13:AQ1500,"="&amp;AQ1500),"[x]")</f>
        <v>43328</v>
      </c>
    </row>
    <row r="1501" spans="40:47" ht="16.5" x14ac:dyDescent="0.2">
      <c r="AN1501" s="93">
        <v>1489</v>
      </c>
      <c r="AO1501" s="93">
        <f t="shared" si="156"/>
        <v>3</v>
      </c>
      <c r="AP1501" s="93">
        <f t="shared" si="157"/>
        <v>2</v>
      </c>
      <c r="AQ1501" s="88">
        <f t="shared" si="158"/>
        <v>10</v>
      </c>
      <c r="AR1501" s="93">
        <f t="shared" si="159"/>
        <v>129</v>
      </c>
      <c r="AS1501" s="93" t="str">
        <f t="shared" si="160"/>
        <v>金币</v>
      </c>
      <c r="AT1501" s="115">
        <f t="shared" si="161"/>
        <v>654</v>
      </c>
      <c r="AU1501" s="94">
        <f>IF(AR1501&gt;0,SUMIFS(AT$13:AT1501,AQ$13:AQ1501,"="&amp;AQ1501),"[x]")</f>
        <v>43982</v>
      </c>
    </row>
    <row r="1502" spans="40:47" ht="16.5" x14ac:dyDescent="0.2">
      <c r="AN1502" s="93">
        <v>1490</v>
      </c>
      <c r="AO1502" s="93">
        <f t="shared" si="156"/>
        <v>3</v>
      </c>
      <c r="AP1502" s="93">
        <f t="shared" si="157"/>
        <v>2</v>
      </c>
      <c r="AQ1502" s="88">
        <f t="shared" si="158"/>
        <v>10</v>
      </c>
      <c r="AR1502" s="93">
        <f t="shared" si="159"/>
        <v>130</v>
      </c>
      <c r="AS1502" s="93" t="str">
        <f t="shared" si="160"/>
        <v>金币</v>
      </c>
      <c r="AT1502" s="115">
        <f t="shared" si="161"/>
        <v>678</v>
      </c>
      <c r="AU1502" s="94">
        <f>IF(AR1502&gt;0,SUMIFS(AT$13:AT1502,AQ$13:AQ1502,"="&amp;AQ1502),"[x]")</f>
        <v>44660</v>
      </c>
    </row>
    <row r="1503" spans="40:47" ht="16.5" x14ac:dyDescent="0.2">
      <c r="AN1503" s="93">
        <v>1491</v>
      </c>
      <c r="AO1503" s="93">
        <f t="shared" si="156"/>
        <v>3</v>
      </c>
      <c r="AP1503" s="93">
        <f t="shared" si="157"/>
        <v>2</v>
      </c>
      <c r="AQ1503" s="88">
        <f t="shared" si="158"/>
        <v>10</v>
      </c>
      <c r="AR1503" s="93">
        <f t="shared" si="159"/>
        <v>131</v>
      </c>
      <c r="AS1503" s="93" t="str">
        <f t="shared" si="160"/>
        <v>金币</v>
      </c>
      <c r="AT1503" s="115">
        <f t="shared" si="161"/>
        <v>702</v>
      </c>
      <c r="AU1503" s="94">
        <f>IF(AR1503&gt;0,SUMIFS(AT$13:AT1503,AQ$13:AQ1503,"="&amp;AQ1503),"[x]")</f>
        <v>45362</v>
      </c>
    </row>
    <row r="1504" spans="40:47" ht="16.5" x14ac:dyDescent="0.2">
      <c r="AN1504" s="93">
        <v>1492</v>
      </c>
      <c r="AO1504" s="93">
        <f t="shared" si="156"/>
        <v>3</v>
      </c>
      <c r="AP1504" s="93">
        <f t="shared" si="157"/>
        <v>2</v>
      </c>
      <c r="AQ1504" s="88">
        <f t="shared" si="158"/>
        <v>10</v>
      </c>
      <c r="AR1504" s="93">
        <f t="shared" si="159"/>
        <v>132</v>
      </c>
      <c r="AS1504" s="93" t="str">
        <f t="shared" si="160"/>
        <v>金币</v>
      </c>
      <c r="AT1504" s="115">
        <f t="shared" si="161"/>
        <v>726</v>
      </c>
      <c r="AU1504" s="94">
        <f>IF(AR1504&gt;0,SUMIFS(AT$13:AT1504,AQ$13:AQ1504,"="&amp;AQ1504),"[x]")</f>
        <v>46088</v>
      </c>
    </row>
    <row r="1505" spans="40:47" ht="16.5" x14ac:dyDescent="0.2">
      <c r="AN1505" s="93">
        <v>1493</v>
      </c>
      <c r="AO1505" s="93">
        <f t="shared" si="156"/>
        <v>3</v>
      </c>
      <c r="AP1505" s="93">
        <f t="shared" si="157"/>
        <v>2</v>
      </c>
      <c r="AQ1505" s="88">
        <f t="shared" si="158"/>
        <v>10</v>
      </c>
      <c r="AR1505" s="93">
        <f t="shared" si="159"/>
        <v>133</v>
      </c>
      <c r="AS1505" s="93" t="str">
        <f t="shared" si="160"/>
        <v>金币</v>
      </c>
      <c r="AT1505" s="115">
        <f t="shared" si="161"/>
        <v>751</v>
      </c>
      <c r="AU1505" s="94">
        <f>IF(AR1505&gt;0,SUMIFS(AT$13:AT1505,AQ$13:AQ1505,"="&amp;AQ1505),"[x]")</f>
        <v>46839</v>
      </c>
    </row>
    <row r="1506" spans="40:47" ht="16.5" x14ac:dyDescent="0.2">
      <c r="AN1506" s="93">
        <v>1494</v>
      </c>
      <c r="AO1506" s="93">
        <f t="shared" si="156"/>
        <v>3</v>
      </c>
      <c r="AP1506" s="93">
        <f t="shared" si="157"/>
        <v>2</v>
      </c>
      <c r="AQ1506" s="88">
        <f t="shared" si="158"/>
        <v>10</v>
      </c>
      <c r="AR1506" s="93">
        <f t="shared" si="159"/>
        <v>134</v>
      </c>
      <c r="AS1506" s="93" t="str">
        <f t="shared" si="160"/>
        <v>金币</v>
      </c>
      <c r="AT1506" s="115">
        <f t="shared" si="161"/>
        <v>775</v>
      </c>
      <c r="AU1506" s="94">
        <f>IF(AR1506&gt;0,SUMIFS(AT$13:AT1506,AQ$13:AQ1506,"="&amp;AQ1506),"[x]")</f>
        <v>47614</v>
      </c>
    </row>
    <row r="1507" spans="40:47" ht="16.5" x14ac:dyDescent="0.2">
      <c r="AN1507" s="93">
        <v>1495</v>
      </c>
      <c r="AO1507" s="93">
        <f t="shared" si="156"/>
        <v>3</v>
      </c>
      <c r="AP1507" s="93">
        <f t="shared" si="157"/>
        <v>2</v>
      </c>
      <c r="AQ1507" s="88">
        <f t="shared" si="158"/>
        <v>10</v>
      </c>
      <c r="AR1507" s="93">
        <f t="shared" si="159"/>
        <v>135</v>
      </c>
      <c r="AS1507" s="93" t="str">
        <f t="shared" si="160"/>
        <v>金币</v>
      </c>
      <c r="AT1507" s="115">
        <f t="shared" si="161"/>
        <v>799</v>
      </c>
      <c r="AU1507" s="94">
        <f>IF(AR1507&gt;0,SUMIFS(AT$13:AT1507,AQ$13:AQ1507,"="&amp;AQ1507),"[x]")</f>
        <v>48413</v>
      </c>
    </row>
    <row r="1508" spans="40:47" ht="16.5" x14ac:dyDescent="0.2">
      <c r="AN1508" s="93">
        <v>1496</v>
      </c>
      <c r="AO1508" s="93">
        <f t="shared" si="156"/>
        <v>3</v>
      </c>
      <c r="AP1508" s="93">
        <f t="shared" si="157"/>
        <v>2</v>
      </c>
      <c r="AQ1508" s="88">
        <f t="shared" si="158"/>
        <v>10</v>
      </c>
      <c r="AR1508" s="93">
        <f t="shared" si="159"/>
        <v>136</v>
      </c>
      <c r="AS1508" s="93" t="str">
        <f t="shared" si="160"/>
        <v>金币</v>
      </c>
      <c r="AT1508" s="115">
        <f t="shared" si="161"/>
        <v>823</v>
      </c>
      <c r="AU1508" s="94">
        <f>IF(AR1508&gt;0,SUMIFS(AT$13:AT1508,AQ$13:AQ1508,"="&amp;AQ1508),"[x]")</f>
        <v>49236</v>
      </c>
    </row>
    <row r="1509" spans="40:47" ht="16.5" x14ac:dyDescent="0.2">
      <c r="AN1509" s="93">
        <v>1497</v>
      </c>
      <c r="AO1509" s="93">
        <f t="shared" si="156"/>
        <v>3</v>
      </c>
      <c r="AP1509" s="93">
        <f t="shared" si="157"/>
        <v>2</v>
      </c>
      <c r="AQ1509" s="88">
        <f t="shared" si="158"/>
        <v>10</v>
      </c>
      <c r="AR1509" s="93">
        <f t="shared" si="159"/>
        <v>137</v>
      </c>
      <c r="AS1509" s="93" t="str">
        <f t="shared" si="160"/>
        <v>金币</v>
      </c>
      <c r="AT1509" s="115">
        <f t="shared" si="161"/>
        <v>848</v>
      </c>
      <c r="AU1509" s="94">
        <f>IF(AR1509&gt;0,SUMIFS(AT$13:AT1509,AQ$13:AQ1509,"="&amp;AQ1509),"[x]")</f>
        <v>50084</v>
      </c>
    </row>
    <row r="1510" spans="40:47" ht="16.5" x14ac:dyDescent="0.2">
      <c r="AN1510" s="93">
        <v>1498</v>
      </c>
      <c r="AO1510" s="93">
        <f t="shared" si="156"/>
        <v>3</v>
      </c>
      <c r="AP1510" s="93">
        <f t="shared" si="157"/>
        <v>2</v>
      </c>
      <c r="AQ1510" s="88">
        <f t="shared" si="158"/>
        <v>10</v>
      </c>
      <c r="AR1510" s="93">
        <f t="shared" si="159"/>
        <v>138</v>
      </c>
      <c r="AS1510" s="93" t="str">
        <f t="shared" si="160"/>
        <v>金币</v>
      </c>
      <c r="AT1510" s="115">
        <f t="shared" si="161"/>
        <v>872</v>
      </c>
      <c r="AU1510" s="94">
        <f>IF(AR1510&gt;0,SUMIFS(AT$13:AT1510,AQ$13:AQ1510,"="&amp;AQ1510),"[x]")</f>
        <v>50956</v>
      </c>
    </row>
    <row r="1511" spans="40:47" ht="16.5" x14ac:dyDescent="0.2">
      <c r="AN1511" s="93">
        <v>1499</v>
      </c>
      <c r="AO1511" s="93">
        <f t="shared" si="156"/>
        <v>3</v>
      </c>
      <c r="AP1511" s="93">
        <f t="shared" si="157"/>
        <v>2</v>
      </c>
      <c r="AQ1511" s="88">
        <f t="shared" si="158"/>
        <v>10</v>
      </c>
      <c r="AR1511" s="93">
        <f t="shared" si="159"/>
        <v>139</v>
      </c>
      <c r="AS1511" s="93" t="str">
        <f t="shared" si="160"/>
        <v>金币</v>
      </c>
      <c r="AT1511" s="115">
        <f t="shared" si="161"/>
        <v>896</v>
      </c>
      <c r="AU1511" s="94">
        <f>IF(AR1511&gt;0,SUMIFS(AT$13:AT1511,AQ$13:AQ1511,"="&amp;AQ1511),"[x]")</f>
        <v>51852</v>
      </c>
    </row>
    <row r="1512" spans="40:47" ht="16.5" x14ac:dyDescent="0.2">
      <c r="AN1512" s="93">
        <v>1500</v>
      </c>
      <c r="AO1512" s="93">
        <f t="shared" si="156"/>
        <v>3</v>
      </c>
      <c r="AP1512" s="93">
        <f t="shared" si="157"/>
        <v>2</v>
      </c>
      <c r="AQ1512" s="88">
        <f t="shared" si="158"/>
        <v>10</v>
      </c>
      <c r="AR1512" s="93">
        <f t="shared" si="159"/>
        <v>140</v>
      </c>
      <c r="AS1512" s="93" t="str">
        <f t="shared" si="160"/>
        <v>金币</v>
      </c>
      <c r="AT1512" s="115">
        <f t="shared" si="161"/>
        <v>920</v>
      </c>
      <c r="AU1512" s="94">
        <f>IF(AR1512&gt;0,SUMIFS(AT$13:AT1512,AQ$13:AQ1512,"="&amp;AQ1512),"[x]")</f>
        <v>52772</v>
      </c>
    </row>
    <row r="1513" spans="40:47" ht="16.5" x14ac:dyDescent="0.2">
      <c r="AN1513" s="93">
        <v>1501</v>
      </c>
      <c r="AO1513" s="93">
        <f t="shared" si="156"/>
        <v>3</v>
      </c>
      <c r="AP1513" s="93">
        <f t="shared" si="157"/>
        <v>2</v>
      </c>
      <c r="AQ1513" s="88">
        <f t="shared" si="158"/>
        <v>10</v>
      </c>
      <c r="AR1513" s="93">
        <f t="shared" si="159"/>
        <v>141</v>
      </c>
      <c r="AS1513" s="93" t="str">
        <f t="shared" si="160"/>
        <v>金币</v>
      </c>
      <c r="AT1513" s="115">
        <f t="shared" si="161"/>
        <v>945</v>
      </c>
      <c r="AU1513" s="94">
        <f>IF(AR1513&gt;0,SUMIFS(AT$13:AT1513,AQ$13:AQ1513,"="&amp;AQ1513),"[x]")</f>
        <v>53717</v>
      </c>
    </row>
    <row r="1514" spans="40:47" ht="16.5" x14ac:dyDescent="0.2">
      <c r="AN1514" s="93">
        <v>1502</v>
      </c>
      <c r="AO1514" s="93">
        <f t="shared" si="156"/>
        <v>3</v>
      </c>
      <c r="AP1514" s="93">
        <f t="shared" si="157"/>
        <v>2</v>
      </c>
      <c r="AQ1514" s="88">
        <f t="shared" si="158"/>
        <v>10</v>
      </c>
      <c r="AR1514" s="93">
        <f t="shared" si="159"/>
        <v>142</v>
      </c>
      <c r="AS1514" s="93" t="str">
        <f t="shared" si="160"/>
        <v>金币</v>
      </c>
      <c r="AT1514" s="115">
        <f t="shared" si="161"/>
        <v>969</v>
      </c>
      <c r="AU1514" s="94">
        <f>IF(AR1514&gt;0,SUMIFS(AT$13:AT1514,AQ$13:AQ1514,"="&amp;AQ1514),"[x]")</f>
        <v>54686</v>
      </c>
    </row>
    <row r="1515" spans="40:47" ht="16.5" x14ac:dyDescent="0.2">
      <c r="AN1515" s="93">
        <v>1503</v>
      </c>
      <c r="AO1515" s="93">
        <f t="shared" si="156"/>
        <v>3</v>
      </c>
      <c r="AP1515" s="93">
        <f t="shared" si="157"/>
        <v>2</v>
      </c>
      <c r="AQ1515" s="88">
        <f t="shared" si="158"/>
        <v>10</v>
      </c>
      <c r="AR1515" s="93">
        <f t="shared" si="159"/>
        <v>143</v>
      </c>
      <c r="AS1515" s="93" t="str">
        <f t="shared" si="160"/>
        <v>金币</v>
      </c>
      <c r="AT1515" s="115">
        <f t="shared" si="161"/>
        <v>993</v>
      </c>
      <c r="AU1515" s="94">
        <f>IF(AR1515&gt;0,SUMIFS(AT$13:AT1515,AQ$13:AQ1515,"="&amp;AQ1515),"[x]")</f>
        <v>55679</v>
      </c>
    </row>
    <row r="1516" spans="40:47" ht="16.5" x14ac:dyDescent="0.2">
      <c r="AN1516" s="93">
        <v>1504</v>
      </c>
      <c r="AO1516" s="93">
        <f t="shared" si="156"/>
        <v>3</v>
      </c>
      <c r="AP1516" s="93">
        <f t="shared" si="157"/>
        <v>2</v>
      </c>
      <c r="AQ1516" s="88">
        <f t="shared" si="158"/>
        <v>10</v>
      </c>
      <c r="AR1516" s="93">
        <f t="shared" si="159"/>
        <v>144</v>
      </c>
      <c r="AS1516" s="93" t="str">
        <f t="shared" si="160"/>
        <v>金币</v>
      </c>
      <c r="AT1516" s="115">
        <f t="shared" si="161"/>
        <v>1017</v>
      </c>
      <c r="AU1516" s="94">
        <f>IF(AR1516&gt;0,SUMIFS(AT$13:AT1516,AQ$13:AQ1516,"="&amp;AQ1516),"[x]")</f>
        <v>56696</v>
      </c>
    </row>
    <row r="1517" spans="40:47" ht="16.5" x14ac:dyDescent="0.2">
      <c r="AN1517" s="93">
        <v>1505</v>
      </c>
      <c r="AO1517" s="93">
        <f t="shared" si="156"/>
        <v>3</v>
      </c>
      <c r="AP1517" s="93">
        <f t="shared" si="157"/>
        <v>2</v>
      </c>
      <c r="AQ1517" s="88">
        <f t="shared" si="158"/>
        <v>10</v>
      </c>
      <c r="AR1517" s="93">
        <f t="shared" si="159"/>
        <v>145</v>
      </c>
      <c r="AS1517" s="93" t="str">
        <f t="shared" si="160"/>
        <v>金币</v>
      </c>
      <c r="AT1517" s="115">
        <f t="shared" si="161"/>
        <v>1042</v>
      </c>
      <c r="AU1517" s="94">
        <f>IF(AR1517&gt;0,SUMIFS(AT$13:AT1517,AQ$13:AQ1517,"="&amp;AQ1517),"[x]")</f>
        <v>57738</v>
      </c>
    </row>
    <row r="1518" spans="40:47" ht="16.5" x14ac:dyDescent="0.2">
      <c r="AN1518" s="93">
        <v>1506</v>
      </c>
      <c r="AO1518" s="93">
        <f t="shared" si="156"/>
        <v>3</v>
      </c>
      <c r="AP1518" s="93">
        <f t="shared" si="157"/>
        <v>2</v>
      </c>
      <c r="AQ1518" s="88">
        <f t="shared" si="158"/>
        <v>10</v>
      </c>
      <c r="AR1518" s="93">
        <f t="shared" si="159"/>
        <v>146</v>
      </c>
      <c r="AS1518" s="93" t="str">
        <f t="shared" si="160"/>
        <v>金币</v>
      </c>
      <c r="AT1518" s="115">
        <f t="shared" si="161"/>
        <v>1066</v>
      </c>
      <c r="AU1518" s="94">
        <f>IF(AR1518&gt;0,SUMIFS(AT$13:AT1518,AQ$13:AQ1518,"="&amp;AQ1518),"[x]")</f>
        <v>58804</v>
      </c>
    </row>
    <row r="1519" spans="40:47" ht="16.5" x14ac:dyDescent="0.2">
      <c r="AN1519" s="93">
        <v>1507</v>
      </c>
      <c r="AO1519" s="93">
        <f t="shared" si="156"/>
        <v>3</v>
      </c>
      <c r="AP1519" s="93">
        <f t="shared" si="157"/>
        <v>2</v>
      </c>
      <c r="AQ1519" s="88">
        <f t="shared" si="158"/>
        <v>10</v>
      </c>
      <c r="AR1519" s="93">
        <f t="shared" si="159"/>
        <v>147</v>
      </c>
      <c r="AS1519" s="93" t="str">
        <f t="shared" si="160"/>
        <v>金币</v>
      </c>
      <c r="AT1519" s="115">
        <f t="shared" si="161"/>
        <v>1090</v>
      </c>
      <c r="AU1519" s="94">
        <f>IF(AR1519&gt;0,SUMIFS(AT$13:AT1519,AQ$13:AQ1519,"="&amp;AQ1519),"[x]")</f>
        <v>59894</v>
      </c>
    </row>
    <row r="1520" spans="40:47" ht="16.5" x14ac:dyDescent="0.2">
      <c r="AN1520" s="93">
        <v>1508</v>
      </c>
      <c r="AO1520" s="93">
        <f t="shared" si="156"/>
        <v>3</v>
      </c>
      <c r="AP1520" s="93">
        <f t="shared" si="157"/>
        <v>2</v>
      </c>
      <c r="AQ1520" s="88">
        <f t="shared" si="158"/>
        <v>10</v>
      </c>
      <c r="AR1520" s="93">
        <f t="shared" si="159"/>
        <v>148</v>
      </c>
      <c r="AS1520" s="93" t="str">
        <f t="shared" si="160"/>
        <v>金币</v>
      </c>
      <c r="AT1520" s="115">
        <f t="shared" si="161"/>
        <v>1114</v>
      </c>
      <c r="AU1520" s="94">
        <f>IF(AR1520&gt;0,SUMIFS(AT$13:AT1520,AQ$13:AQ1520,"="&amp;AQ1520),"[x]")</f>
        <v>61008</v>
      </c>
    </row>
    <row r="1521" spans="40:47" ht="16.5" x14ac:dyDescent="0.2">
      <c r="AN1521" s="93">
        <v>1509</v>
      </c>
      <c r="AO1521" s="93">
        <f t="shared" si="156"/>
        <v>3</v>
      </c>
      <c r="AP1521" s="93">
        <f t="shared" si="157"/>
        <v>2</v>
      </c>
      <c r="AQ1521" s="88">
        <f t="shared" si="158"/>
        <v>10</v>
      </c>
      <c r="AR1521" s="93">
        <f t="shared" si="159"/>
        <v>149</v>
      </c>
      <c r="AS1521" s="93" t="str">
        <f t="shared" si="160"/>
        <v>金币</v>
      </c>
      <c r="AT1521" s="115">
        <f t="shared" si="161"/>
        <v>1138</v>
      </c>
      <c r="AU1521" s="94">
        <f>IF(AR1521&gt;0,SUMIFS(AT$13:AT1521,AQ$13:AQ1521,"="&amp;AQ1521),"[x]")</f>
        <v>62146</v>
      </c>
    </row>
    <row r="1522" spans="40:47" ht="16.5" x14ac:dyDescent="0.2">
      <c r="AN1522" s="93">
        <v>1510</v>
      </c>
      <c r="AO1522" s="93">
        <f t="shared" si="156"/>
        <v>3</v>
      </c>
      <c r="AP1522" s="93">
        <f t="shared" si="157"/>
        <v>2</v>
      </c>
      <c r="AQ1522" s="88">
        <f t="shared" si="158"/>
        <v>10</v>
      </c>
      <c r="AR1522" s="93">
        <f t="shared" si="159"/>
        <v>150</v>
      </c>
      <c r="AS1522" s="93" t="str">
        <f t="shared" si="160"/>
        <v>金币</v>
      </c>
      <c r="AT1522" s="115">
        <f t="shared" si="161"/>
        <v>1163</v>
      </c>
      <c r="AU1522" s="94">
        <f>IF(AR1522&gt;0,SUMIFS(AT$13:AT1522,AQ$13:AQ1522,"="&amp;AQ1522),"[x]")</f>
        <v>63309</v>
      </c>
    </row>
    <row r="1523" spans="40:47" ht="16.5" x14ac:dyDescent="0.2">
      <c r="AN1523" s="93">
        <v>1511</v>
      </c>
      <c r="AO1523" s="93">
        <f t="shared" si="156"/>
        <v>3</v>
      </c>
      <c r="AP1523" s="93">
        <f t="shared" si="157"/>
        <v>3</v>
      </c>
      <c r="AQ1523" s="88">
        <f t="shared" si="158"/>
        <v>11</v>
      </c>
      <c r="AR1523" s="93">
        <f t="shared" si="159"/>
        <v>0</v>
      </c>
      <c r="AS1523" s="93" t="str">
        <f t="shared" si="160"/>
        <v>[x]</v>
      </c>
      <c r="AT1523" s="115" t="str">
        <f t="shared" si="161"/>
        <v>[x]</v>
      </c>
      <c r="AU1523" s="94" t="str">
        <f>IF(AR1523&gt;0,SUMIFS(AT$13:AT1523,AQ$13:AQ1523,"="&amp;AQ1523),"[x]")</f>
        <v>[x]</v>
      </c>
    </row>
    <row r="1524" spans="40:47" ht="16.5" x14ac:dyDescent="0.2">
      <c r="AN1524" s="93">
        <v>1512</v>
      </c>
      <c r="AO1524" s="93">
        <f t="shared" si="156"/>
        <v>3</v>
      </c>
      <c r="AP1524" s="93">
        <f t="shared" si="157"/>
        <v>3</v>
      </c>
      <c r="AQ1524" s="88">
        <f t="shared" si="158"/>
        <v>11</v>
      </c>
      <c r="AR1524" s="93">
        <f t="shared" si="159"/>
        <v>1</v>
      </c>
      <c r="AS1524" s="93" t="str">
        <f t="shared" si="160"/>
        <v>金币</v>
      </c>
      <c r="AT1524" s="115">
        <f t="shared" si="161"/>
        <v>2</v>
      </c>
      <c r="AU1524" s="94">
        <f>IF(AR1524&gt;0,SUMIFS(AT$13:AT1524,AQ$13:AQ1524,"="&amp;AQ1524),"[x]")</f>
        <v>2</v>
      </c>
    </row>
    <row r="1525" spans="40:47" ht="16.5" x14ac:dyDescent="0.2">
      <c r="AN1525" s="93">
        <v>1513</v>
      </c>
      <c r="AO1525" s="93">
        <f t="shared" si="156"/>
        <v>3</v>
      </c>
      <c r="AP1525" s="93">
        <f t="shared" si="157"/>
        <v>3</v>
      </c>
      <c r="AQ1525" s="88">
        <f t="shared" si="158"/>
        <v>11</v>
      </c>
      <c r="AR1525" s="93">
        <f t="shared" si="159"/>
        <v>2</v>
      </c>
      <c r="AS1525" s="93" t="str">
        <f t="shared" si="160"/>
        <v>金币</v>
      </c>
      <c r="AT1525" s="115">
        <f t="shared" si="161"/>
        <v>5</v>
      </c>
      <c r="AU1525" s="94">
        <f>IF(AR1525&gt;0,SUMIFS(AT$13:AT1525,AQ$13:AQ1525,"="&amp;AQ1525),"[x]")</f>
        <v>7</v>
      </c>
    </row>
    <row r="1526" spans="40:47" ht="16.5" x14ac:dyDescent="0.2">
      <c r="AN1526" s="93">
        <v>1514</v>
      </c>
      <c r="AO1526" s="93">
        <f t="shared" si="156"/>
        <v>3</v>
      </c>
      <c r="AP1526" s="93">
        <f t="shared" si="157"/>
        <v>3</v>
      </c>
      <c r="AQ1526" s="88">
        <f t="shared" si="158"/>
        <v>11</v>
      </c>
      <c r="AR1526" s="93">
        <f t="shared" si="159"/>
        <v>3</v>
      </c>
      <c r="AS1526" s="93" t="str">
        <f t="shared" si="160"/>
        <v>金币</v>
      </c>
      <c r="AT1526" s="115">
        <f t="shared" si="161"/>
        <v>8</v>
      </c>
      <c r="AU1526" s="94">
        <f>IF(AR1526&gt;0,SUMIFS(AT$13:AT1526,AQ$13:AQ1526,"="&amp;AQ1526),"[x]")</f>
        <v>15</v>
      </c>
    </row>
    <row r="1527" spans="40:47" ht="16.5" x14ac:dyDescent="0.2">
      <c r="AN1527" s="93">
        <v>1515</v>
      </c>
      <c r="AO1527" s="93">
        <f t="shared" si="156"/>
        <v>3</v>
      </c>
      <c r="AP1527" s="93">
        <f t="shared" si="157"/>
        <v>3</v>
      </c>
      <c r="AQ1527" s="88">
        <f t="shared" si="158"/>
        <v>11</v>
      </c>
      <c r="AR1527" s="93">
        <f t="shared" si="159"/>
        <v>4</v>
      </c>
      <c r="AS1527" s="93" t="str">
        <f t="shared" si="160"/>
        <v>金币</v>
      </c>
      <c r="AT1527" s="115">
        <f t="shared" si="161"/>
        <v>11</v>
      </c>
      <c r="AU1527" s="94">
        <f>IF(AR1527&gt;0,SUMIFS(AT$13:AT1527,AQ$13:AQ1527,"="&amp;AQ1527),"[x]")</f>
        <v>26</v>
      </c>
    </row>
    <row r="1528" spans="40:47" ht="16.5" x14ac:dyDescent="0.2">
      <c r="AN1528" s="93">
        <v>1516</v>
      </c>
      <c r="AO1528" s="93">
        <f t="shared" si="156"/>
        <v>3</v>
      </c>
      <c r="AP1528" s="93">
        <f t="shared" si="157"/>
        <v>3</v>
      </c>
      <c r="AQ1528" s="88">
        <f t="shared" si="158"/>
        <v>11</v>
      </c>
      <c r="AR1528" s="93">
        <f t="shared" si="159"/>
        <v>5</v>
      </c>
      <c r="AS1528" s="93" t="str">
        <f t="shared" si="160"/>
        <v>金币</v>
      </c>
      <c r="AT1528" s="115">
        <f t="shared" si="161"/>
        <v>14</v>
      </c>
      <c r="AU1528" s="94">
        <f>IF(AR1528&gt;0,SUMIFS(AT$13:AT1528,AQ$13:AQ1528,"="&amp;AQ1528),"[x]")</f>
        <v>40</v>
      </c>
    </row>
    <row r="1529" spans="40:47" ht="16.5" x14ac:dyDescent="0.2">
      <c r="AN1529" s="93">
        <v>1517</v>
      </c>
      <c r="AO1529" s="93">
        <f t="shared" si="156"/>
        <v>3</v>
      </c>
      <c r="AP1529" s="93">
        <f t="shared" si="157"/>
        <v>3</v>
      </c>
      <c r="AQ1529" s="88">
        <f t="shared" si="158"/>
        <v>11</v>
      </c>
      <c r="AR1529" s="93">
        <f t="shared" si="159"/>
        <v>6</v>
      </c>
      <c r="AS1529" s="93" t="str">
        <f t="shared" si="160"/>
        <v>金币</v>
      </c>
      <c r="AT1529" s="115">
        <f t="shared" si="161"/>
        <v>17</v>
      </c>
      <c r="AU1529" s="94">
        <f>IF(AR1529&gt;0,SUMIFS(AT$13:AT1529,AQ$13:AQ1529,"="&amp;AQ1529),"[x]")</f>
        <v>57</v>
      </c>
    </row>
    <row r="1530" spans="40:47" ht="16.5" x14ac:dyDescent="0.2">
      <c r="AN1530" s="93">
        <v>1518</v>
      </c>
      <c r="AO1530" s="93">
        <f t="shared" si="156"/>
        <v>3</v>
      </c>
      <c r="AP1530" s="93">
        <f t="shared" si="157"/>
        <v>3</v>
      </c>
      <c r="AQ1530" s="88">
        <f t="shared" si="158"/>
        <v>11</v>
      </c>
      <c r="AR1530" s="93">
        <f t="shared" si="159"/>
        <v>7</v>
      </c>
      <c r="AS1530" s="93" t="str">
        <f t="shared" si="160"/>
        <v>金币</v>
      </c>
      <c r="AT1530" s="115">
        <f t="shared" si="161"/>
        <v>19</v>
      </c>
      <c r="AU1530" s="94">
        <f>IF(AR1530&gt;0,SUMIFS(AT$13:AT1530,AQ$13:AQ1530,"="&amp;AQ1530),"[x]")</f>
        <v>76</v>
      </c>
    </row>
    <row r="1531" spans="40:47" ht="16.5" x14ac:dyDescent="0.2">
      <c r="AN1531" s="93">
        <v>1519</v>
      </c>
      <c r="AO1531" s="93">
        <f t="shared" si="156"/>
        <v>3</v>
      </c>
      <c r="AP1531" s="93">
        <f t="shared" si="157"/>
        <v>3</v>
      </c>
      <c r="AQ1531" s="88">
        <f t="shared" si="158"/>
        <v>11</v>
      </c>
      <c r="AR1531" s="93">
        <f t="shared" si="159"/>
        <v>8</v>
      </c>
      <c r="AS1531" s="93" t="str">
        <f t="shared" si="160"/>
        <v>金币</v>
      </c>
      <c r="AT1531" s="115">
        <f t="shared" si="161"/>
        <v>22</v>
      </c>
      <c r="AU1531" s="94">
        <f>IF(AR1531&gt;0,SUMIFS(AT$13:AT1531,AQ$13:AQ1531,"="&amp;AQ1531),"[x]")</f>
        <v>98</v>
      </c>
    </row>
    <row r="1532" spans="40:47" ht="16.5" x14ac:dyDescent="0.2">
      <c r="AN1532" s="93">
        <v>1520</v>
      </c>
      <c r="AO1532" s="93">
        <f t="shared" si="156"/>
        <v>3</v>
      </c>
      <c r="AP1532" s="93">
        <f t="shared" si="157"/>
        <v>3</v>
      </c>
      <c r="AQ1532" s="88">
        <f t="shared" si="158"/>
        <v>11</v>
      </c>
      <c r="AR1532" s="93">
        <f t="shared" si="159"/>
        <v>9</v>
      </c>
      <c r="AS1532" s="93" t="str">
        <f t="shared" si="160"/>
        <v>金币</v>
      </c>
      <c r="AT1532" s="115">
        <f t="shared" si="161"/>
        <v>25</v>
      </c>
      <c r="AU1532" s="94">
        <f>IF(AR1532&gt;0,SUMIFS(AT$13:AT1532,AQ$13:AQ1532,"="&amp;AQ1532),"[x]")</f>
        <v>123</v>
      </c>
    </row>
    <row r="1533" spans="40:47" ht="16.5" x14ac:dyDescent="0.2">
      <c r="AN1533" s="93">
        <v>1521</v>
      </c>
      <c r="AO1533" s="93">
        <f t="shared" si="156"/>
        <v>3</v>
      </c>
      <c r="AP1533" s="93">
        <f t="shared" si="157"/>
        <v>3</v>
      </c>
      <c r="AQ1533" s="88">
        <f t="shared" si="158"/>
        <v>11</v>
      </c>
      <c r="AR1533" s="93">
        <f t="shared" si="159"/>
        <v>10</v>
      </c>
      <c r="AS1533" s="93" t="str">
        <f t="shared" si="160"/>
        <v>金币</v>
      </c>
      <c r="AT1533" s="115">
        <f t="shared" si="161"/>
        <v>28</v>
      </c>
      <c r="AU1533" s="94">
        <f>IF(AR1533&gt;0,SUMIFS(AT$13:AT1533,AQ$13:AQ1533,"="&amp;AQ1533),"[x]")</f>
        <v>151</v>
      </c>
    </row>
    <row r="1534" spans="40:47" ht="16.5" x14ac:dyDescent="0.2">
      <c r="AN1534" s="93">
        <v>1522</v>
      </c>
      <c r="AO1534" s="93">
        <f t="shared" si="156"/>
        <v>3</v>
      </c>
      <c r="AP1534" s="93">
        <f t="shared" si="157"/>
        <v>3</v>
      </c>
      <c r="AQ1534" s="88">
        <f t="shared" si="158"/>
        <v>11</v>
      </c>
      <c r="AR1534" s="93">
        <f t="shared" si="159"/>
        <v>11</v>
      </c>
      <c r="AS1534" s="93" t="str">
        <f t="shared" si="160"/>
        <v>金币</v>
      </c>
      <c r="AT1534" s="115">
        <f t="shared" si="161"/>
        <v>31</v>
      </c>
      <c r="AU1534" s="94">
        <f>IF(AR1534&gt;0,SUMIFS(AT$13:AT1534,AQ$13:AQ1534,"="&amp;AQ1534),"[x]")</f>
        <v>182</v>
      </c>
    </row>
    <row r="1535" spans="40:47" ht="16.5" x14ac:dyDescent="0.2">
      <c r="AN1535" s="93">
        <v>1523</v>
      </c>
      <c r="AO1535" s="93">
        <f t="shared" si="156"/>
        <v>3</v>
      </c>
      <c r="AP1535" s="93">
        <f t="shared" si="157"/>
        <v>3</v>
      </c>
      <c r="AQ1535" s="88">
        <f t="shared" si="158"/>
        <v>11</v>
      </c>
      <c r="AR1535" s="93">
        <f t="shared" si="159"/>
        <v>12</v>
      </c>
      <c r="AS1535" s="93" t="str">
        <f t="shared" si="160"/>
        <v>金币</v>
      </c>
      <c r="AT1535" s="115">
        <f t="shared" si="161"/>
        <v>34</v>
      </c>
      <c r="AU1535" s="94">
        <f>IF(AR1535&gt;0,SUMIFS(AT$13:AT1535,AQ$13:AQ1535,"="&amp;AQ1535),"[x]")</f>
        <v>216</v>
      </c>
    </row>
    <row r="1536" spans="40:47" ht="16.5" x14ac:dyDescent="0.2">
      <c r="AN1536" s="93">
        <v>1524</v>
      </c>
      <c r="AO1536" s="93">
        <f t="shared" si="156"/>
        <v>3</v>
      </c>
      <c r="AP1536" s="93">
        <f t="shared" si="157"/>
        <v>3</v>
      </c>
      <c r="AQ1536" s="88">
        <f t="shared" si="158"/>
        <v>11</v>
      </c>
      <c r="AR1536" s="93">
        <f t="shared" si="159"/>
        <v>13</v>
      </c>
      <c r="AS1536" s="93" t="str">
        <f t="shared" si="160"/>
        <v>金币</v>
      </c>
      <c r="AT1536" s="115">
        <f t="shared" si="161"/>
        <v>37</v>
      </c>
      <c r="AU1536" s="94">
        <f>IF(AR1536&gt;0,SUMIFS(AT$13:AT1536,AQ$13:AQ1536,"="&amp;AQ1536),"[x]")</f>
        <v>253</v>
      </c>
    </row>
    <row r="1537" spans="40:47" ht="16.5" x14ac:dyDescent="0.2">
      <c r="AN1537" s="93">
        <v>1525</v>
      </c>
      <c r="AO1537" s="93">
        <f t="shared" si="156"/>
        <v>3</v>
      </c>
      <c r="AP1537" s="93">
        <f t="shared" si="157"/>
        <v>3</v>
      </c>
      <c r="AQ1537" s="88">
        <f t="shared" si="158"/>
        <v>11</v>
      </c>
      <c r="AR1537" s="93">
        <f t="shared" si="159"/>
        <v>14</v>
      </c>
      <c r="AS1537" s="93" t="str">
        <f t="shared" si="160"/>
        <v>金币</v>
      </c>
      <c r="AT1537" s="115">
        <f t="shared" si="161"/>
        <v>39</v>
      </c>
      <c r="AU1537" s="94">
        <f>IF(AR1537&gt;0,SUMIFS(AT$13:AT1537,AQ$13:AQ1537,"="&amp;AQ1537),"[x]")</f>
        <v>292</v>
      </c>
    </row>
    <row r="1538" spans="40:47" ht="16.5" x14ac:dyDescent="0.2">
      <c r="AN1538" s="93">
        <v>1526</v>
      </c>
      <c r="AO1538" s="93">
        <f t="shared" si="156"/>
        <v>3</v>
      </c>
      <c r="AP1538" s="93">
        <f t="shared" si="157"/>
        <v>3</v>
      </c>
      <c r="AQ1538" s="88">
        <f t="shared" si="158"/>
        <v>11</v>
      </c>
      <c r="AR1538" s="93">
        <f t="shared" si="159"/>
        <v>15</v>
      </c>
      <c r="AS1538" s="93" t="str">
        <f t="shared" si="160"/>
        <v>金币</v>
      </c>
      <c r="AT1538" s="115">
        <f t="shared" si="161"/>
        <v>42</v>
      </c>
      <c r="AU1538" s="94">
        <f>IF(AR1538&gt;0,SUMIFS(AT$13:AT1538,AQ$13:AQ1538,"="&amp;AQ1538),"[x]")</f>
        <v>334</v>
      </c>
    </row>
    <row r="1539" spans="40:47" ht="16.5" x14ac:dyDescent="0.2">
      <c r="AN1539" s="93">
        <v>1527</v>
      </c>
      <c r="AO1539" s="93">
        <f t="shared" si="156"/>
        <v>3</v>
      </c>
      <c r="AP1539" s="93">
        <f t="shared" si="157"/>
        <v>3</v>
      </c>
      <c r="AQ1539" s="88">
        <f t="shared" si="158"/>
        <v>11</v>
      </c>
      <c r="AR1539" s="93">
        <f t="shared" si="159"/>
        <v>16</v>
      </c>
      <c r="AS1539" s="93" t="str">
        <f t="shared" si="160"/>
        <v>金币</v>
      </c>
      <c r="AT1539" s="115">
        <f t="shared" si="161"/>
        <v>45</v>
      </c>
      <c r="AU1539" s="94">
        <f>IF(AR1539&gt;0,SUMIFS(AT$13:AT1539,AQ$13:AQ1539,"="&amp;AQ1539),"[x]")</f>
        <v>379</v>
      </c>
    </row>
    <row r="1540" spans="40:47" ht="16.5" x14ac:dyDescent="0.2">
      <c r="AN1540" s="93">
        <v>1528</v>
      </c>
      <c r="AO1540" s="93">
        <f t="shared" si="156"/>
        <v>3</v>
      </c>
      <c r="AP1540" s="93">
        <f t="shared" si="157"/>
        <v>3</v>
      </c>
      <c r="AQ1540" s="88">
        <f t="shared" si="158"/>
        <v>11</v>
      </c>
      <c r="AR1540" s="93">
        <f t="shared" si="159"/>
        <v>17</v>
      </c>
      <c r="AS1540" s="93" t="str">
        <f t="shared" si="160"/>
        <v>金币</v>
      </c>
      <c r="AT1540" s="115">
        <f t="shared" si="161"/>
        <v>48</v>
      </c>
      <c r="AU1540" s="94">
        <f>IF(AR1540&gt;0,SUMIFS(AT$13:AT1540,AQ$13:AQ1540,"="&amp;AQ1540),"[x]")</f>
        <v>427</v>
      </c>
    </row>
    <row r="1541" spans="40:47" ht="16.5" x14ac:dyDescent="0.2">
      <c r="AN1541" s="93">
        <v>1529</v>
      </c>
      <c r="AO1541" s="93">
        <f t="shared" si="156"/>
        <v>3</v>
      </c>
      <c r="AP1541" s="93">
        <f t="shared" si="157"/>
        <v>3</v>
      </c>
      <c r="AQ1541" s="88">
        <f t="shared" si="158"/>
        <v>11</v>
      </c>
      <c r="AR1541" s="93">
        <f t="shared" si="159"/>
        <v>18</v>
      </c>
      <c r="AS1541" s="93" t="str">
        <f t="shared" si="160"/>
        <v>金币</v>
      </c>
      <c r="AT1541" s="115">
        <f t="shared" si="161"/>
        <v>51</v>
      </c>
      <c r="AU1541" s="94">
        <f>IF(AR1541&gt;0,SUMIFS(AT$13:AT1541,AQ$13:AQ1541,"="&amp;AQ1541),"[x]")</f>
        <v>478</v>
      </c>
    </row>
    <row r="1542" spans="40:47" ht="16.5" x14ac:dyDescent="0.2">
      <c r="AN1542" s="93">
        <v>1530</v>
      </c>
      <c r="AO1542" s="93">
        <f t="shared" si="156"/>
        <v>3</v>
      </c>
      <c r="AP1542" s="93">
        <f t="shared" si="157"/>
        <v>3</v>
      </c>
      <c r="AQ1542" s="88">
        <f t="shared" si="158"/>
        <v>11</v>
      </c>
      <c r="AR1542" s="93">
        <f t="shared" si="159"/>
        <v>19</v>
      </c>
      <c r="AS1542" s="93" t="str">
        <f t="shared" si="160"/>
        <v>金币</v>
      </c>
      <c r="AT1542" s="115">
        <f t="shared" si="161"/>
        <v>54</v>
      </c>
      <c r="AU1542" s="94">
        <f>IF(AR1542&gt;0,SUMIFS(AT$13:AT1542,AQ$13:AQ1542,"="&amp;AQ1542),"[x]")</f>
        <v>532</v>
      </c>
    </row>
    <row r="1543" spans="40:47" ht="16.5" x14ac:dyDescent="0.2">
      <c r="AN1543" s="93">
        <v>1531</v>
      </c>
      <c r="AO1543" s="93">
        <f t="shared" si="156"/>
        <v>3</v>
      </c>
      <c r="AP1543" s="93">
        <f t="shared" si="157"/>
        <v>3</v>
      </c>
      <c r="AQ1543" s="88">
        <f t="shared" si="158"/>
        <v>11</v>
      </c>
      <c r="AR1543" s="93">
        <f t="shared" si="159"/>
        <v>20</v>
      </c>
      <c r="AS1543" s="93" t="str">
        <f t="shared" si="160"/>
        <v>金币</v>
      </c>
      <c r="AT1543" s="115">
        <f t="shared" si="161"/>
        <v>56</v>
      </c>
      <c r="AU1543" s="94">
        <f>IF(AR1543&gt;0,SUMIFS(AT$13:AT1543,AQ$13:AQ1543,"="&amp;AQ1543),"[x]")</f>
        <v>588</v>
      </c>
    </row>
    <row r="1544" spans="40:47" ht="16.5" x14ac:dyDescent="0.2">
      <c r="AN1544" s="93">
        <v>1532</v>
      </c>
      <c r="AO1544" s="93">
        <f t="shared" si="156"/>
        <v>3</v>
      </c>
      <c r="AP1544" s="93">
        <f t="shared" si="157"/>
        <v>3</v>
      </c>
      <c r="AQ1544" s="88">
        <f t="shared" si="158"/>
        <v>11</v>
      </c>
      <c r="AR1544" s="93">
        <f t="shared" si="159"/>
        <v>21</v>
      </c>
      <c r="AS1544" s="93" t="str">
        <f t="shared" si="160"/>
        <v>金币</v>
      </c>
      <c r="AT1544" s="115">
        <f t="shared" si="161"/>
        <v>59</v>
      </c>
      <c r="AU1544" s="94">
        <f>IF(AR1544&gt;0,SUMIFS(AT$13:AT1544,AQ$13:AQ1544,"="&amp;AQ1544),"[x]")</f>
        <v>647</v>
      </c>
    </row>
    <row r="1545" spans="40:47" ht="16.5" x14ac:dyDescent="0.2">
      <c r="AN1545" s="93">
        <v>1533</v>
      </c>
      <c r="AO1545" s="93">
        <f t="shared" si="156"/>
        <v>3</v>
      </c>
      <c r="AP1545" s="93">
        <f t="shared" si="157"/>
        <v>3</v>
      </c>
      <c r="AQ1545" s="88">
        <f t="shared" si="158"/>
        <v>11</v>
      </c>
      <c r="AR1545" s="93">
        <f t="shared" si="159"/>
        <v>22</v>
      </c>
      <c r="AS1545" s="93" t="str">
        <f t="shared" si="160"/>
        <v>金币</v>
      </c>
      <c r="AT1545" s="115">
        <f t="shared" si="161"/>
        <v>62</v>
      </c>
      <c r="AU1545" s="94">
        <f>IF(AR1545&gt;0,SUMIFS(AT$13:AT1545,AQ$13:AQ1545,"="&amp;AQ1545),"[x]")</f>
        <v>709</v>
      </c>
    </row>
    <row r="1546" spans="40:47" ht="16.5" x14ac:dyDescent="0.2">
      <c r="AN1546" s="93">
        <v>1534</v>
      </c>
      <c r="AO1546" s="93">
        <f t="shared" si="156"/>
        <v>3</v>
      </c>
      <c r="AP1546" s="93">
        <f t="shared" si="157"/>
        <v>3</v>
      </c>
      <c r="AQ1546" s="88">
        <f t="shared" si="158"/>
        <v>11</v>
      </c>
      <c r="AR1546" s="93">
        <f t="shared" si="159"/>
        <v>23</v>
      </c>
      <c r="AS1546" s="93" t="str">
        <f t="shared" si="160"/>
        <v>金币</v>
      </c>
      <c r="AT1546" s="115">
        <f t="shared" si="161"/>
        <v>65</v>
      </c>
      <c r="AU1546" s="94">
        <f>IF(AR1546&gt;0,SUMIFS(AT$13:AT1546,AQ$13:AQ1546,"="&amp;AQ1546),"[x]")</f>
        <v>774</v>
      </c>
    </row>
    <row r="1547" spans="40:47" ht="16.5" x14ac:dyDescent="0.2">
      <c r="AN1547" s="93">
        <v>1535</v>
      </c>
      <c r="AO1547" s="93">
        <f t="shared" si="156"/>
        <v>3</v>
      </c>
      <c r="AP1547" s="93">
        <f t="shared" si="157"/>
        <v>3</v>
      </c>
      <c r="AQ1547" s="88">
        <f t="shared" si="158"/>
        <v>11</v>
      </c>
      <c r="AR1547" s="93">
        <f t="shared" si="159"/>
        <v>24</v>
      </c>
      <c r="AS1547" s="93" t="str">
        <f t="shared" si="160"/>
        <v>金币</v>
      </c>
      <c r="AT1547" s="115">
        <f t="shared" si="161"/>
        <v>68</v>
      </c>
      <c r="AU1547" s="94">
        <f>IF(AR1547&gt;0,SUMIFS(AT$13:AT1547,AQ$13:AQ1547,"="&amp;AQ1547),"[x]")</f>
        <v>842</v>
      </c>
    </row>
    <row r="1548" spans="40:47" ht="16.5" x14ac:dyDescent="0.2">
      <c r="AN1548" s="93">
        <v>1536</v>
      </c>
      <c r="AO1548" s="93">
        <f t="shared" si="156"/>
        <v>3</v>
      </c>
      <c r="AP1548" s="93">
        <f t="shared" si="157"/>
        <v>3</v>
      </c>
      <c r="AQ1548" s="88">
        <f t="shared" si="158"/>
        <v>11</v>
      </c>
      <c r="AR1548" s="93">
        <f t="shared" si="159"/>
        <v>25</v>
      </c>
      <c r="AS1548" s="93" t="str">
        <f t="shared" si="160"/>
        <v>金币</v>
      </c>
      <c r="AT1548" s="115">
        <f t="shared" si="161"/>
        <v>71</v>
      </c>
      <c r="AU1548" s="94">
        <f>IF(AR1548&gt;0,SUMIFS(AT$13:AT1548,AQ$13:AQ1548,"="&amp;AQ1548),"[x]")</f>
        <v>913</v>
      </c>
    </row>
    <row r="1549" spans="40:47" ht="16.5" x14ac:dyDescent="0.2">
      <c r="AN1549" s="93">
        <v>1537</v>
      </c>
      <c r="AO1549" s="93">
        <f t="shared" si="156"/>
        <v>3</v>
      </c>
      <c r="AP1549" s="93">
        <f t="shared" si="157"/>
        <v>3</v>
      </c>
      <c r="AQ1549" s="88">
        <f t="shared" si="158"/>
        <v>11</v>
      </c>
      <c r="AR1549" s="93">
        <f t="shared" si="159"/>
        <v>26</v>
      </c>
      <c r="AS1549" s="93" t="str">
        <f t="shared" si="160"/>
        <v>金币</v>
      </c>
      <c r="AT1549" s="115">
        <f t="shared" si="161"/>
        <v>74</v>
      </c>
      <c r="AU1549" s="94">
        <f>IF(AR1549&gt;0,SUMIFS(AT$13:AT1549,AQ$13:AQ1549,"="&amp;AQ1549),"[x]")</f>
        <v>987</v>
      </c>
    </row>
    <row r="1550" spans="40:47" ht="16.5" x14ac:dyDescent="0.2">
      <c r="AN1550" s="93">
        <v>1538</v>
      </c>
      <c r="AO1550" s="93">
        <f t="shared" ref="AO1550:AO1613" si="162">INT((AN1550-1)/604)+1</f>
        <v>3</v>
      </c>
      <c r="AP1550" s="93">
        <f t="shared" ref="AP1550:AP1613" si="163">INT(MOD(INT((AN1550-1)/151),4))+1</f>
        <v>3</v>
      </c>
      <c r="AQ1550" s="88">
        <f t="shared" ref="AQ1550:AQ1613" si="164">(AO1550-1)*4+AP1550</f>
        <v>11</v>
      </c>
      <c r="AR1550" s="93">
        <f t="shared" ref="AR1550:AR1613" si="165">MOD(AN1550-1,151)</f>
        <v>27</v>
      </c>
      <c r="AS1550" s="93" t="str">
        <f t="shared" ref="AS1550:AS1613" si="166">IF(AR1550&gt;0,"金币","[x]")</f>
        <v>金币</v>
      </c>
      <c r="AT1550" s="115">
        <f t="shared" si="161"/>
        <v>76</v>
      </c>
      <c r="AU1550" s="94">
        <f>IF(AR1550&gt;0,SUMIFS(AT$13:AT1550,AQ$13:AQ1550,"="&amp;AQ1550),"[x]")</f>
        <v>1063</v>
      </c>
    </row>
    <row r="1551" spans="40:47" ht="16.5" x14ac:dyDescent="0.2">
      <c r="AN1551" s="93">
        <v>1539</v>
      </c>
      <c r="AO1551" s="93">
        <f t="shared" si="162"/>
        <v>3</v>
      </c>
      <c r="AP1551" s="93">
        <f t="shared" si="163"/>
        <v>3</v>
      </c>
      <c r="AQ1551" s="88">
        <f t="shared" si="164"/>
        <v>11</v>
      </c>
      <c r="AR1551" s="93">
        <f t="shared" si="165"/>
        <v>28</v>
      </c>
      <c r="AS1551" s="93" t="str">
        <f t="shared" si="166"/>
        <v>金币</v>
      </c>
      <c r="AT1551" s="115">
        <f t="shared" ref="AT1551:AT1614" si="167">IF(AR1551&gt;0,INT(INDEX($AL$13:$AL$162,AR1551)/48*INDEX($AL$4:$AL$9,AO1551)*INDEX($AO$4:$AO$7,AP1551)),"[x]")</f>
        <v>79</v>
      </c>
      <c r="AU1551" s="94">
        <f>IF(AR1551&gt;0,SUMIFS(AT$13:AT1551,AQ$13:AQ1551,"="&amp;AQ1551),"[x]")</f>
        <v>1142</v>
      </c>
    </row>
    <row r="1552" spans="40:47" ht="16.5" x14ac:dyDescent="0.2">
      <c r="AN1552" s="93">
        <v>1540</v>
      </c>
      <c r="AO1552" s="93">
        <f t="shared" si="162"/>
        <v>3</v>
      </c>
      <c r="AP1552" s="93">
        <f t="shared" si="163"/>
        <v>3</v>
      </c>
      <c r="AQ1552" s="88">
        <f t="shared" si="164"/>
        <v>11</v>
      </c>
      <c r="AR1552" s="93">
        <f t="shared" si="165"/>
        <v>29</v>
      </c>
      <c r="AS1552" s="93" t="str">
        <f t="shared" si="166"/>
        <v>金币</v>
      </c>
      <c r="AT1552" s="115">
        <f t="shared" si="167"/>
        <v>82</v>
      </c>
      <c r="AU1552" s="94">
        <f>IF(AR1552&gt;0,SUMIFS(AT$13:AT1552,AQ$13:AQ1552,"="&amp;AQ1552),"[x]")</f>
        <v>1224</v>
      </c>
    </row>
    <row r="1553" spans="40:47" ht="16.5" x14ac:dyDescent="0.2">
      <c r="AN1553" s="93">
        <v>1541</v>
      </c>
      <c r="AO1553" s="93">
        <f t="shared" si="162"/>
        <v>3</v>
      </c>
      <c r="AP1553" s="93">
        <f t="shared" si="163"/>
        <v>3</v>
      </c>
      <c r="AQ1553" s="88">
        <f t="shared" si="164"/>
        <v>11</v>
      </c>
      <c r="AR1553" s="93">
        <f t="shared" si="165"/>
        <v>30</v>
      </c>
      <c r="AS1553" s="93" t="str">
        <f t="shared" si="166"/>
        <v>金币</v>
      </c>
      <c r="AT1553" s="115">
        <f t="shared" si="167"/>
        <v>85</v>
      </c>
      <c r="AU1553" s="94">
        <f>IF(AR1553&gt;0,SUMIFS(AT$13:AT1553,AQ$13:AQ1553,"="&amp;AQ1553),"[x]")</f>
        <v>1309</v>
      </c>
    </row>
    <row r="1554" spans="40:47" ht="16.5" x14ac:dyDescent="0.2">
      <c r="AN1554" s="93">
        <v>1542</v>
      </c>
      <c r="AO1554" s="93">
        <f t="shared" si="162"/>
        <v>3</v>
      </c>
      <c r="AP1554" s="93">
        <f t="shared" si="163"/>
        <v>3</v>
      </c>
      <c r="AQ1554" s="88">
        <f t="shared" si="164"/>
        <v>11</v>
      </c>
      <c r="AR1554" s="93">
        <f t="shared" si="165"/>
        <v>31</v>
      </c>
      <c r="AS1554" s="93" t="str">
        <f t="shared" si="166"/>
        <v>金币</v>
      </c>
      <c r="AT1554" s="115">
        <f t="shared" si="167"/>
        <v>88</v>
      </c>
      <c r="AU1554" s="94">
        <f>IF(AR1554&gt;0,SUMIFS(AT$13:AT1554,AQ$13:AQ1554,"="&amp;AQ1554),"[x]")</f>
        <v>1397</v>
      </c>
    </row>
    <row r="1555" spans="40:47" ht="16.5" x14ac:dyDescent="0.2">
      <c r="AN1555" s="93">
        <v>1543</v>
      </c>
      <c r="AO1555" s="93">
        <f t="shared" si="162"/>
        <v>3</v>
      </c>
      <c r="AP1555" s="93">
        <f t="shared" si="163"/>
        <v>3</v>
      </c>
      <c r="AQ1555" s="88">
        <f t="shared" si="164"/>
        <v>11</v>
      </c>
      <c r="AR1555" s="93">
        <f t="shared" si="165"/>
        <v>32</v>
      </c>
      <c r="AS1555" s="93" t="str">
        <f t="shared" si="166"/>
        <v>金币</v>
      </c>
      <c r="AT1555" s="115">
        <f t="shared" si="167"/>
        <v>91</v>
      </c>
      <c r="AU1555" s="94">
        <f>IF(AR1555&gt;0,SUMIFS(AT$13:AT1555,AQ$13:AQ1555,"="&amp;AQ1555),"[x]")</f>
        <v>1488</v>
      </c>
    </row>
    <row r="1556" spans="40:47" ht="16.5" x14ac:dyDescent="0.2">
      <c r="AN1556" s="93">
        <v>1544</v>
      </c>
      <c r="AO1556" s="93">
        <f t="shared" si="162"/>
        <v>3</v>
      </c>
      <c r="AP1556" s="93">
        <f t="shared" si="163"/>
        <v>3</v>
      </c>
      <c r="AQ1556" s="88">
        <f t="shared" si="164"/>
        <v>11</v>
      </c>
      <c r="AR1556" s="93">
        <f t="shared" si="165"/>
        <v>33</v>
      </c>
      <c r="AS1556" s="93" t="str">
        <f t="shared" si="166"/>
        <v>金币</v>
      </c>
      <c r="AT1556" s="115">
        <f t="shared" si="167"/>
        <v>93</v>
      </c>
      <c r="AU1556" s="94">
        <f>IF(AR1556&gt;0,SUMIFS(AT$13:AT1556,AQ$13:AQ1556,"="&amp;AQ1556),"[x]")</f>
        <v>1581</v>
      </c>
    </row>
    <row r="1557" spans="40:47" ht="16.5" x14ac:dyDescent="0.2">
      <c r="AN1557" s="93">
        <v>1545</v>
      </c>
      <c r="AO1557" s="93">
        <f t="shared" si="162"/>
        <v>3</v>
      </c>
      <c r="AP1557" s="93">
        <f t="shared" si="163"/>
        <v>3</v>
      </c>
      <c r="AQ1557" s="88">
        <f t="shared" si="164"/>
        <v>11</v>
      </c>
      <c r="AR1557" s="93">
        <f t="shared" si="165"/>
        <v>34</v>
      </c>
      <c r="AS1557" s="93" t="str">
        <f t="shared" si="166"/>
        <v>金币</v>
      </c>
      <c r="AT1557" s="115">
        <f t="shared" si="167"/>
        <v>96</v>
      </c>
      <c r="AU1557" s="94">
        <f>IF(AR1557&gt;0,SUMIFS(AT$13:AT1557,AQ$13:AQ1557,"="&amp;AQ1557),"[x]")</f>
        <v>1677</v>
      </c>
    </row>
    <row r="1558" spans="40:47" ht="16.5" x14ac:dyDescent="0.2">
      <c r="AN1558" s="93">
        <v>1546</v>
      </c>
      <c r="AO1558" s="93">
        <f t="shared" si="162"/>
        <v>3</v>
      </c>
      <c r="AP1558" s="93">
        <f t="shared" si="163"/>
        <v>3</v>
      </c>
      <c r="AQ1558" s="88">
        <f t="shared" si="164"/>
        <v>11</v>
      </c>
      <c r="AR1558" s="93">
        <f t="shared" si="165"/>
        <v>35</v>
      </c>
      <c r="AS1558" s="93" t="str">
        <f t="shared" si="166"/>
        <v>金币</v>
      </c>
      <c r="AT1558" s="115">
        <f t="shared" si="167"/>
        <v>99</v>
      </c>
      <c r="AU1558" s="94">
        <f>IF(AR1558&gt;0,SUMIFS(AT$13:AT1558,AQ$13:AQ1558,"="&amp;AQ1558),"[x]")</f>
        <v>1776</v>
      </c>
    </row>
    <row r="1559" spans="40:47" ht="16.5" x14ac:dyDescent="0.2">
      <c r="AN1559" s="93">
        <v>1547</v>
      </c>
      <c r="AO1559" s="93">
        <f t="shared" si="162"/>
        <v>3</v>
      </c>
      <c r="AP1559" s="93">
        <f t="shared" si="163"/>
        <v>3</v>
      </c>
      <c r="AQ1559" s="88">
        <f t="shared" si="164"/>
        <v>11</v>
      </c>
      <c r="AR1559" s="93">
        <f t="shared" si="165"/>
        <v>36</v>
      </c>
      <c r="AS1559" s="93" t="str">
        <f t="shared" si="166"/>
        <v>金币</v>
      </c>
      <c r="AT1559" s="115">
        <f t="shared" si="167"/>
        <v>102</v>
      </c>
      <c r="AU1559" s="94">
        <f>IF(AR1559&gt;0,SUMIFS(AT$13:AT1559,AQ$13:AQ1559,"="&amp;AQ1559),"[x]")</f>
        <v>1878</v>
      </c>
    </row>
    <row r="1560" spans="40:47" ht="16.5" x14ac:dyDescent="0.2">
      <c r="AN1560" s="93">
        <v>1548</v>
      </c>
      <c r="AO1560" s="93">
        <f t="shared" si="162"/>
        <v>3</v>
      </c>
      <c r="AP1560" s="93">
        <f t="shared" si="163"/>
        <v>3</v>
      </c>
      <c r="AQ1560" s="88">
        <f t="shared" si="164"/>
        <v>11</v>
      </c>
      <c r="AR1560" s="93">
        <f t="shared" si="165"/>
        <v>37</v>
      </c>
      <c r="AS1560" s="93" t="str">
        <f t="shared" si="166"/>
        <v>金币</v>
      </c>
      <c r="AT1560" s="115">
        <f t="shared" si="167"/>
        <v>105</v>
      </c>
      <c r="AU1560" s="94">
        <f>IF(AR1560&gt;0,SUMIFS(AT$13:AT1560,AQ$13:AQ1560,"="&amp;AQ1560),"[x]")</f>
        <v>1983</v>
      </c>
    </row>
    <row r="1561" spans="40:47" ht="16.5" x14ac:dyDescent="0.2">
      <c r="AN1561" s="93">
        <v>1549</v>
      </c>
      <c r="AO1561" s="93">
        <f t="shared" si="162"/>
        <v>3</v>
      </c>
      <c r="AP1561" s="93">
        <f t="shared" si="163"/>
        <v>3</v>
      </c>
      <c r="AQ1561" s="88">
        <f t="shared" si="164"/>
        <v>11</v>
      </c>
      <c r="AR1561" s="93">
        <f t="shared" si="165"/>
        <v>38</v>
      </c>
      <c r="AS1561" s="93" t="str">
        <f t="shared" si="166"/>
        <v>金币</v>
      </c>
      <c r="AT1561" s="115">
        <f t="shared" si="167"/>
        <v>108</v>
      </c>
      <c r="AU1561" s="94">
        <f>IF(AR1561&gt;0,SUMIFS(AT$13:AT1561,AQ$13:AQ1561,"="&amp;AQ1561),"[x]")</f>
        <v>2091</v>
      </c>
    </row>
    <row r="1562" spans="40:47" ht="16.5" x14ac:dyDescent="0.2">
      <c r="AN1562" s="93">
        <v>1550</v>
      </c>
      <c r="AO1562" s="93">
        <f t="shared" si="162"/>
        <v>3</v>
      </c>
      <c r="AP1562" s="93">
        <f t="shared" si="163"/>
        <v>3</v>
      </c>
      <c r="AQ1562" s="88">
        <f t="shared" si="164"/>
        <v>11</v>
      </c>
      <c r="AR1562" s="93">
        <f t="shared" si="165"/>
        <v>39</v>
      </c>
      <c r="AS1562" s="93" t="str">
        <f t="shared" si="166"/>
        <v>金币</v>
      </c>
      <c r="AT1562" s="115">
        <f t="shared" si="167"/>
        <v>111</v>
      </c>
      <c r="AU1562" s="94">
        <f>IF(AR1562&gt;0,SUMIFS(AT$13:AT1562,AQ$13:AQ1562,"="&amp;AQ1562),"[x]")</f>
        <v>2202</v>
      </c>
    </row>
    <row r="1563" spans="40:47" ht="16.5" x14ac:dyDescent="0.2">
      <c r="AN1563" s="93">
        <v>1551</v>
      </c>
      <c r="AO1563" s="93">
        <f t="shared" si="162"/>
        <v>3</v>
      </c>
      <c r="AP1563" s="93">
        <f t="shared" si="163"/>
        <v>3</v>
      </c>
      <c r="AQ1563" s="88">
        <f t="shared" si="164"/>
        <v>11</v>
      </c>
      <c r="AR1563" s="93">
        <f t="shared" si="165"/>
        <v>40</v>
      </c>
      <c r="AS1563" s="93" t="str">
        <f t="shared" si="166"/>
        <v>金币</v>
      </c>
      <c r="AT1563" s="115">
        <f t="shared" si="167"/>
        <v>113</v>
      </c>
      <c r="AU1563" s="94">
        <f>IF(AR1563&gt;0,SUMIFS(AT$13:AT1563,AQ$13:AQ1563,"="&amp;AQ1563),"[x]")</f>
        <v>2315</v>
      </c>
    </row>
    <row r="1564" spans="40:47" ht="16.5" x14ac:dyDescent="0.2">
      <c r="AN1564" s="93">
        <v>1552</v>
      </c>
      <c r="AO1564" s="93">
        <f t="shared" si="162"/>
        <v>3</v>
      </c>
      <c r="AP1564" s="93">
        <f t="shared" si="163"/>
        <v>3</v>
      </c>
      <c r="AQ1564" s="88">
        <f t="shared" si="164"/>
        <v>11</v>
      </c>
      <c r="AR1564" s="93">
        <f t="shared" si="165"/>
        <v>41</v>
      </c>
      <c r="AS1564" s="93" t="str">
        <f t="shared" si="166"/>
        <v>金币</v>
      </c>
      <c r="AT1564" s="115">
        <f t="shared" si="167"/>
        <v>67</v>
      </c>
      <c r="AU1564" s="94">
        <f>IF(AR1564&gt;0,SUMIFS(AT$13:AT1564,AQ$13:AQ1564,"="&amp;AQ1564),"[x]")</f>
        <v>2382</v>
      </c>
    </row>
    <row r="1565" spans="40:47" ht="16.5" x14ac:dyDescent="0.2">
      <c r="AN1565" s="93">
        <v>1553</v>
      </c>
      <c r="AO1565" s="93">
        <f t="shared" si="162"/>
        <v>3</v>
      </c>
      <c r="AP1565" s="93">
        <f t="shared" si="163"/>
        <v>3</v>
      </c>
      <c r="AQ1565" s="88">
        <f t="shared" si="164"/>
        <v>11</v>
      </c>
      <c r="AR1565" s="93">
        <f t="shared" si="165"/>
        <v>42</v>
      </c>
      <c r="AS1565" s="93" t="str">
        <f t="shared" si="166"/>
        <v>金币</v>
      </c>
      <c r="AT1565" s="115">
        <f t="shared" si="167"/>
        <v>81</v>
      </c>
      <c r="AU1565" s="94">
        <f>IF(AR1565&gt;0,SUMIFS(AT$13:AT1565,AQ$13:AQ1565,"="&amp;AQ1565),"[x]")</f>
        <v>2463</v>
      </c>
    </row>
    <row r="1566" spans="40:47" ht="16.5" x14ac:dyDescent="0.2">
      <c r="AN1566" s="93">
        <v>1554</v>
      </c>
      <c r="AO1566" s="93">
        <f t="shared" si="162"/>
        <v>3</v>
      </c>
      <c r="AP1566" s="93">
        <f t="shared" si="163"/>
        <v>3</v>
      </c>
      <c r="AQ1566" s="88">
        <f t="shared" si="164"/>
        <v>11</v>
      </c>
      <c r="AR1566" s="93">
        <f t="shared" si="165"/>
        <v>43</v>
      </c>
      <c r="AS1566" s="93" t="str">
        <f t="shared" si="166"/>
        <v>金币</v>
      </c>
      <c r="AT1566" s="115">
        <f t="shared" si="167"/>
        <v>95</v>
      </c>
      <c r="AU1566" s="94">
        <f>IF(AR1566&gt;0,SUMIFS(AT$13:AT1566,AQ$13:AQ1566,"="&amp;AQ1566),"[x]")</f>
        <v>2558</v>
      </c>
    </row>
    <row r="1567" spans="40:47" ht="16.5" x14ac:dyDescent="0.2">
      <c r="AN1567" s="93">
        <v>1555</v>
      </c>
      <c r="AO1567" s="93">
        <f t="shared" si="162"/>
        <v>3</v>
      </c>
      <c r="AP1567" s="93">
        <f t="shared" si="163"/>
        <v>3</v>
      </c>
      <c r="AQ1567" s="88">
        <f t="shared" si="164"/>
        <v>11</v>
      </c>
      <c r="AR1567" s="93">
        <f t="shared" si="165"/>
        <v>44</v>
      </c>
      <c r="AS1567" s="93" t="str">
        <f t="shared" si="166"/>
        <v>金币</v>
      </c>
      <c r="AT1567" s="115">
        <f t="shared" si="167"/>
        <v>108</v>
      </c>
      <c r="AU1567" s="94">
        <f>IF(AR1567&gt;0,SUMIFS(AT$13:AT1567,AQ$13:AQ1567,"="&amp;AQ1567),"[x]")</f>
        <v>2666</v>
      </c>
    </row>
    <row r="1568" spans="40:47" ht="16.5" x14ac:dyDescent="0.2">
      <c r="AN1568" s="93">
        <v>1556</v>
      </c>
      <c r="AO1568" s="93">
        <f t="shared" si="162"/>
        <v>3</v>
      </c>
      <c r="AP1568" s="93">
        <f t="shared" si="163"/>
        <v>3</v>
      </c>
      <c r="AQ1568" s="88">
        <f t="shared" si="164"/>
        <v>11</v>
      </c>
      <c r="AR1568" s="93">
        <f t="shared" si="165"/>
        <v>45</v>
      </c>
      <c r="AS1568" s="93" t="str">
        <f t="shared" si="166"/>
        <v>金币</v>
      </c>
      <c r="AT1568" s="115">
        <f t="shared" si="167"/>
        <v>122</v>
      </c>
      <c r="AU1568" s="94">
        <f>IF(AR1568&gt;0,SUMIFS(AT$13:AT1568,AQ$13:AQ1568,"="&amp;AQ1568),"[x]")</f>
        <v>2788</v>
      </c>
    </row>
    <row r="1569" spans="40:47" ht="16.5" x14ac:dyDescent="0.2">
      <c r="AN1569" s="93">
        <v>1557</v>
      </c>
      <c r="AO1569" s="93">
        <f t="shared" si="162"/>
        <v>3</v>
      </c>
      <c r="AP1569" s="93">
        <f t="shared" si="163"/>
        <v>3</v>
      </c>
      <c r="AQ1569" s="88">
        <f t="shared" si="164"/>
        <v>11</v>
      </c>
      <c r="AR1569" s="93">
        <f t="shared" si="165"/>
        <v>46</v>
      </c>
      <c r="AS1569" s="93" t="str">
        <f t="shared" si="166"/>
        <v>金币</v>
      </c>
      <c r="AT1569" s="115">
        <f t="shared" si="167"/>
        <v>135</v>
      </c>
      <c r="AU1569" s="94">
        <f>IF(AR1569&gt;0,SUMIFS(AT$13:AT1569,AQ$13:AQ1569,"="&amp;AQ1569),"[x]")</f>
        <v>2923</v>
      </c>
    </row>
    <row r="1570" spans="40:47" ht="16.5" x14ac:dyDescent="0.2">
      <c r="AN1570" s="93">
        <v>1558</v>
      </c>
      <c r="AO1570" s="93">
        <f t="shared" si="162"/>
        <v>3</v>
      </c>
      <c r="AP1570" s="93">
        <f t="shared" si="163"/>
        <v>3</v>
      </c>
      <c r="AQ1570" s="88">
        <f t="shared" si="164"/>
        <v>11</v>
      </c>
      <c r="AR1570" s="93">
        <f t="shared" si="165"/>
        <v>47</v>
      </c>
      <c r="AS1570" s="93" t="str">
        <f t="shared" si="166"/>
        <v>金币</v>
      </c>
      <c r="AT1570" s="115">
        <f t="shared" si="167"/>
        <v>149</v>
      </c>
      <c r="AU1570" s="94">
        <f>IF(AR1570&gt;0,SUMIFS(AT$13:AT1570,AQ$13:AQ1570,"="&amp;AQ1570),"[x]")</f>
        <v>3072</v>
      </c>
    </row>
    <row r="1571" spans="40:47" ht="16.5" x14ac:dyDescent="0.2">
      <c r="AN1571" s="93">
        <v>1559</v>
      </c>
      <c r="AO1571" s="93">
        <f t="shared" si="162"/>
        <v>3</v>
      </c>
      <c r="AP1571" s="93">
        <f t="shared" si="163"/>
        <v>3</v>
      </c>
      <c r="AQ1571" s="88">
        <f t="shared" si="164"/>
        <v>11</v>
      </c>
      <c r="AR1571" s="93">
        <f t="shared" si="165"/>
        <v>48</v>
      </c>
      <c r="AS1571" s="93" t="str">
        <f t="shared" si="166"/>
        <v>金币</v>
      </c>
      <c r="AT1571" s="115">
        <f t="shared" si="167"/>
        <v>163</v>
      </c>
      <c r="AU1571" s="94">
        <f>IF(AR1571&gt;0,SUMIFS(AT$13:AT1571,AQ$13:AQ1571,"="&amp;AQ1571),"[x]")</f>
        <v>3235</v>
      </c>
    </row>
    <row r="1572" spans="40:47" ht="16.5" x14ac:dyDescent="0.2">
      <c r="AN1572" s="93">
        <v>1560</v>
      </c>
      <c r="AO1572" s="93">
        <f t="shared" si="162"/>
        <v>3</v>
      </c>
      <c r="AP1572" s="93">
        <f t="shared" si="163"/>
        <v>3</v>
      </c>
      <c r="AQ1572" s="88">
        <f t="shared" si="164"/>
        <v>11</v>
      </c>
      <c r="AR1572" s="93">
        <f t="shared" si="165"/>
        <v>49</v>
      </c>
      <c r="AS1572" s="93" t="str">
        <f t="shared" si="166"/>
        <v>金币</v>
      </c>
      <c r="AT1572" s="115">
        <f t="shared" si="167"/>
        <v>176</v>
      </c>
      <c r="AU1572" s="94">
        <f>IF(AR1572&gt;0,SUMIFS(AT$13:AT1572,AQ$13:AQ1572,"="&amp;AQ1572),"[x]")</f>
        <v>3411</v>
      </c>
    </row>
    <row r="1573" spans="40:47" ht="16.5" x14ac:dyDescent="0.2">
      <c r="AN1573" s="93">
        <v>1561</v>
      </c>
      <c r="AO1573" s="93">
        <f t="shared" si="162"/>
        <v>3</v>
      </c>
      <c r="AP1573" s="93">
        <f t="shared" si="163"/>
        <v>3</v>
      </c>
      <c r="AQ1573" s="88">
        <f t="shared" si="164"/>
        <v>11</v>
      </c>
      <c r="AR1573" s="93">
        <f t="shared" si="165"/>
        <v>50</v>
      </c>
      <c r="AS1573" s="93" t="str">
        <f t="shared" si="166"/>
        <v>金币</v>
      </c>
      <c r="AT1573" s="115">
        <f t="shared" si="167"/>
        <v>190</v>
      </c>
      <c r="AU1573" s="94">
        <f>IF(AR1573&gt;0,SUMIFS(AT$13:AT1573,AQ$13:AQ1573,"="&amp;AQ1573),"[x]")</f>
        <v>3601</v>
      </c>
    </row>
    <row r="1574" spans="40:47" ht="16.5" x14ac:dyDescent="0.2">
      <c r="AN1574" s="93">
        <v>1562</v>
      </c>
      <c r="AO1574" s="93">
        <f t="shared" si="162"/>
        <v>3</v>
      </c>
      <c r="AP1574" s="93">
        <f t="shared" si="163"/>
        <v>3</v>
      </c>
      <c r="AQ1574" s="88">
        <f t="shared" si="164"/>
        <v>11</v>
      </c>
      <c r="AR1574" s="93">
        <f t="shared" si="165"/>
        <v>51</v>
      </c>
      <c r="AS1574" s="93" t="str">
        <f t="shared" si="166"/>
        <v>金币</v>
      </c>
      <c r="AT1574" s="115">
        <f t="shared" si="167"/>
        <v>203</v>
      </c>
      <c r="AU1574" s="94">
        <f>IF(AR1574&gt;0,SUMIFS(AT$13:AT1574,AQ$13:AQ1574,"="&amp;AQ1574),"[x]")</f>
        <v>3804</v>
      </c>
    </row>
    <row r="1575" spans="40:47" ht="16.5" x14ac:dyDescent="0.2">
      <c r="AN1575" s="93">
        <v>1563</v>
      </c>
      <c r="AO1575" s="93">
        <f t="shared" si="162"/>
        <v>3</v>
      </c>
      <c r="AP1575" s="93">
        <f t="shared" si="163"/>
        <v>3</v>
      </c>
      <c r="AQ1575" s="88">
        <f t="shared" si="164"/>
        <v>11</v>
      </c>
      <c r="AR1575" s="93">
        <f t="shared" si="165"/>
        <v>52</v>
      </c>
      <c r="AS1575" s="93" t="str">
        <f t="shared" si="166"/>
        <v>金币</v>
      </c>
      <c r="AT1575" s="115">
        <f t="shared" si="167"/>
        <v>217</v>
      </c>
      <c r="AU1575" s="94">
        <f>IF(AR1575&gt;0,SUMIFS(AT$13:AT1575,AQ$13:AQ1575,"="&amp;AQ1575),"[x]")</f>
        <v>4021</v>
      </c>
    </row>
    <row r="1576" spans="40:47" ht="16.5" x14ac:dyDescent="0.2">
      <c r="AN1576" s="93">
        <v>1564</v>
      </c>
      <c r="AO1576" s="93">
        <f t="shared" si="162"/>
        <v>3</v>
      </c>
      <c r="AP1576" s="93">
        <f t="shared" si="163"/>
        <v>3</v>
      </c>
      <c r="AQ1576" s="88">
        <f t="shared" si="164"/>
        <v>11</v>
      </c>
      <c r="AR1576" s="93">
        <f t="shared" si="165"/>
        <v>53</v>
      </c>
      <c r="AS1576" s="93" t="str">
        <f t="shared" si="166"/>
        <v>金币</v>
      </c>
      <c r="AT1576" s="115">
        <f t="shared" si="167"/>
        <v>231</v>
      </c>
      <c r="AU1576" s="94">
        <f>IF(AR1576&gt;0,SUMIFS(AT$13:AT1576,AQ$13:AQ1576,"="&amp;AQ1576),"[x]")</f>
        <v>4252</v>
      </c>
    </row>
    <row r="1577" spans="40:47" ht="16.5" x14ac:dyDescent="0.2">
      <c r="AN1577" s="93">
        <v>1565</v>
      </c>
      <c r="AO1577" s="93">
        <f t="shared" si="162"/>
        <v>3</v>
      </c>
      <c r="AP1577" s="93">
        <f t="shared" si="163"/>
        <v>3</v>
      </c>
      <c r="AQ1577" s="88">
        <f t="shared" si="164"/>
        <v>11</v>
      </c>
      <c r="AR1577" s="93">
        <f t="shared" si="165"/>
        <v>54</v>
      </c>
      <c r="AS1577" s="93" t="str">
        <f t="shared" si="166"/>
        <v>金币</v>
      </c>
      <c r="AT1577" s="115">
        <f t="shared" si="167"/>
        <v>244</v>
      </c>
      <c r="AU1577" s="94">
        <f>IF(AR1577&gt;0,SUMIFS(AT$13:AT1577,AQ$13:AQ1577,"="&amp;AQ1577),"[x]")</f>
        <v>4496</v>
      </c>
    </row>
    <row r="1578" spans="40:47" ht="16.5" x14ac:dyDescent="0.2">
      <c r="AN1578" s="93">
        <v>1566</v>
      </c>
      <c r="AO1578" s="93">
        <f t="shared" si="162"/>
        <v>3</v>
      </c>
      <c r="AP1578" s="93">
        <f t="shared" si="163"/>
        <v>3</v>
      </c>
      <c r="AQ1578" s="88">
        <f t="shared" si="164"/>
        <v>11</v>
      </c>
      <c r="AR1578" s="93">
        <f t="shared" si="165"/>
        <v>55</v>
      </c>
      <c r="AS1578" s="93" t="str">
        <f t="shared" si="166"/>
        <v>金币</v>
      </c>
      <c r="AT1578" s="115">
        <f t="shared" si="167"/>
        <v>258</v>
      </c>
      <c r="AU1578" s="94">
        <f>IF(AR1578&gt;0,SUMIFS(AT$13:AT1578,AQ$13:AQ1578,"="&amp;AQ1578),"[x]")</f>
        <v>4754</v>
      </c>
    </row>
    <row r="1579" spans="40:47" ht="16.5" x14ac:dyDescent="0.2">
      <c r="AN1579" s="93">
        <v>1567</v>
      </c>
      <c r="AO1579" s="93">
        <f t="shared" si="162"/>
        <v>3</v>
      </c>
      <c r="AP1579" s="93">
        <f t="shared" si="163"/>
        <v>3</v>
      </c>
      <c r="AQ1579" s="88">
        <f t="shared" si="164"/>
        <v>11</v>
      </c>
      <c r="AR1579" s="93">
        <f t="shared" si="165"/>
        <v>56</v>
      </c>
      <c r="AS1579" s="93" t="str">
        <f t="shared" si="166"/>
        <v>金币</v>
      </c>
      <c r="AT1579" s="115">
        <f t="shared" si="167"/>
        <v>271</v>
      </c>
      <c r="AU1579" s="94">
        <f>IF(AR1579&gt;0,SUMIFS(AT$13:AT1579,AQ$13:AQ1579,"="&amp;AQ1579),"[x]")</f>
        <v>5025</v>
      </c>
    </row>
    <row r="1580" spans="40:47" ht="16.5" x14ac:dyDescent="0.2">
      <c r="AN1580" s="93">
        <v>1568</v>
      </c>
      <c r="AO1580" s="93">
        <f t="shared" si="162"/>
        <v>3</v>
      </c>
      <c r="AP1580" s="93">
        <f t="shared" si="163"/>
        <v>3</v>
      </c>
      <c r="AQ1580" s="88">
        <f t="shared" si="164"/>
        <v>11</v>
      </c>
      <c r="AR1580" s="93">
        <f t="shared" si="165"/>
        <v>57</v>
      </c>
      <c r="AS1580" s="93" t="str">
        <f t="shared" si="166"/>
        <v>金币</v>
      </c>
      <c r="AT1580" s="115">
        <f t="shared" si="167"/>
        <v>285</v>
      </c>
      <c r="AU1580" s="94">
        <f>IF(AR1580&gt;0,SUMIFS(AT$13:AT1580,AQ$13:AQ1580,"="&amp;AQ1580),"[x]")</f>
        <v>5310</v>
      </c>
    </row>
    <row r="1581" spans="40:47" ht="16.5" x14ac:dyDescent="0.2">
      <c r="AN1581" s="93">
        <v>1569</v>
      </c>
      <c r="AO1581" s="93">
        <f t="shared" si="162"/>
        <v>3</v>
      </c>
      <c r="AP1581" s="93">
        <f t="shared" si="163"/>
        <v>3</v>
      </c>
      <c r="AQ1581" s="88">
        <f t="shared" si="164"/>
        <v>11</v>
      </c>
      <c r="AR1581" s="93">
        <f t="shared" si="165"/>
        <v>58</v>
      </c>
      <c r="AS1581" s="93" t="str">
        <f t="shared" si="166"/>
        <v>金币</v>
      </c>
      <c r="AT1581" s="115">
        <f t="shared" si="167"/>
        <v>299</v>
      </c>
      <c r="AU1581" s="94">
        <f>IF(AR1581&gt;0,SUMIFS(AT$13:AT1581,AQ$13:AQ1581,"="&amp;AQ1581),"[x]")</f>
        <v>5609</v>
      </c>
    </row>
    <row r="1582" spans="40:47" ht="16.5" x14ac:dyDescent="0.2">
      <c r="AN1582" s="93">
        <v>1570</v>
      </c>
      <c r="AO1582" s="93">
        <f t="shared" si="162"/>
        <v>3</v>
      </c>
      <c r="AP1582" s="93">
        <f t="shared" si="163"/>
        <v>3</v>
      </c>
      <c r="AQ1582" s="88">
        <f t="shared" si="164"/>
        <v>11</v>
      </c>
      <c r="AR1582" s="93">
        <f t="shared" si="165"/>
        <v>59</v>
      </c>
      <c r="AS1582" s="93" t="str">
        <f t="shared" si="166"/>
        <v>金币</v>
      </c>
      <c r="AT1582" s="115">
        <f t="shared" si="167"/>
        <v>312</v>
      </c>
      <c r="AU1582" s="94">
        <f>IF(AR1582&gt;0,SUMIFS(AT$13:AT1582,AQ$13:AQ1582,"="&amp;AQ1582),"[x]")</f>
        <v>5921</v>
      </c>
    </row>
    <row r="1583" spans="40:47" ht="16.5" x14ac:dyDescent="0.2">
      <c r="AN1583" s="93">
        <v>1571</v>
      </c>
      <c r="AO1583" s="93">
        <f t="shared" si="162"/>
        <v>3</v>
      </c>
      <c r="AP1583" s="93">
        <f t="shared" si="163"/>
        <v>3</v>
      </c>
      <c r="AQ1583" s="88">
        <f t="shared" si="164"/>
        <v>11</v>
      </c>
      <c r="AR1583" s="93">
        <f t="shared" si="165"/>
        <v>60</v>
      </c>
      <c r="AS1583" s="93" t="str">
        <f t="shared" si="166"/>
        <v>金币</v>
      </c>
      <c r="AT1583" s="115">
        <f t="shared" si="167"/>
        <v>326</v>
      </c>
      <c r="AU1583" s="94">
        <f>IF(AR1583&gt;0,SUMIFS(AT$13:AT1583,AQ$13:AQ1583,"="&amp;AQ1583),"[x]")</f>
        <v>6247</v>
      </c>
    </row>
    <row r="1584" spans="40:47" ht="16.5" x14ac:dyDescent="0.2">
      <c r="AN1584" s="93">
        <v>1572</v>
      </c>
      <c r="AO1584" s="93">
        <f t="shared" si="162"/>
        <v>3</v>
      </c>
      <c r="AP1584" s="93">
        <f t="shared" si="163"/>
        <v>3</v>
      </c>
      <c r="AQ1584" s="88">
        <f t="shared" si="164"/>
        <v>11</v>
      </c>
      <c r="AR1584" s="93">
        <f t="shared" si="165"/>
        <v>61</v>
      </c>
      <c r="AS1584" s="93" t="str">
        <f t="shared" si="166"/>
        <v>金币</v>
      </c>
      <c r="AT1584" s="115">
        <f t="shared" si="167"/>
        <v>339</v>
      </c>
      <c r="AU1584" s="94">
        <f>IF(AR1584&gt;0,SUMIFS(AT$13:AT1584,AQ$13:AQ1584,"="&amp;AQ1584),"[x]")</f>
        <v>6586</v>
      </c>
    </row>
    <row r="1585" spans="40:47" ht="16.5" x14ac:dyDescent="0.2">
      <c r="AN1585" s="93">
        <v>1573</v>
      </c>
      <c r="AO1585" s="93">
        <f t="shared" si="162"/>
        <v>3</v>
      </c>
      <c r="AP1585" s="93">
        <f t="shared" si="163"/>
        <v>3</v>
      </c>
      <c r="AQ1585" s="88">
        <f t="shared" si="164"/>
        <v>11</v>
      </c>
      <c r="AR1585" s="93">
        <f t="shared" si="165"/>
        <v>62</v>
      </c>
      <c r="AS1585" s="93" t="str">
        <f t="shared" si="166"/>
        <v>金币</v>
      </c>
      <c r="AT1585" s="115">
        <f t="shared" si="167"/>
        <v>353</v>
      </c>
      <c r="AU1585" s="94">
        <f>IF(AR1585&gt;0,SUMIFS(AT$13:AT1585,AQ$13:AQ1585,"="&amp;AQ1585),"[x]")</f>
        <v>6939</v>
      </c>
    </row>
    <row r="1586" spans="40:47" ht="16.5" x14ac:dyDescent="0.2">
      <c r="AN1586" s="93">
        <v>1574</v>
      </c>
      <c r="AO1586" s="93">
        <f t="shared" si="162"/>
        <v>3</v>
      </c>
      <c r="AP1586" s="93">
        <f t="shared" si="163"/>
        <v>3</v>
      </c>
      <c r="AQ1586" s="88">
        <f t="shared" si="164"/>
        <v>11</v>
      </c>
      <c r="AR1586" s="93">
        <f t="shared" si="165"/>
        <v>63</v>
      </c>
      <c r="AS1586" s="93" t="str">
        <f t="shared" si="166"/>
        <v>金币</v>
      </c>
      <c r="AT1586" s="115">
        <f t="shared" si="167"/>
        <v>367</v>
      </c>
      <c r="AU1586" s="94">
        <f>IF(AR1586&gt;0,SUMIFS(AT$13:AT1586,AQ$13:AQ1586,"="&amp;AQ1586),"[x]")</f>
        <v>7306</v>
      </c>
    </row>
    <row r="1587" spans="40:47" ht="16.5" x14ac:dyDescent="0.2">
      <c r="AN1587" s="93">
        <v>1575</v>
      </c>
      <c r="AO1587" s="93">
        <f t="shared" si="162"/>
        <v>3</v>
      </c>
      <c r="AP1587" s="93">
        <f t="shared" si="163"/>
        <v>3</v>
      </c>
      <c r="AQ1587" s="88">
        <f t="shared" si="164"/>
        <v>11</v>
      </c>
      <c r="AR1587" s="93">
        <f t="shared" si="165"/>
        <v>64</v>
      </c>
      <c r="AS1587" s="93" t="str">
        <f t="shared" si="166"/>
        <v>金币</v>
      </c>
      <c r="AT1587" s="115">
        <f t="shared" si="167"/>
        <v>380</v>
      </c>
      <c r="AU1587" s="94">
        <f>IF(AR1587&gt;0,SUMIFS(AT$13:AT1587,AQ$13:AQ1587,"="&amp;AQ1587),"[x]")</f>
        <v>7686</v>
      </c>
    </row>
    <row r="1588" spans="40:47" ht="16.5" x14ac:dyDescent="0.2">
      <c r="AN1588" s="93">
        <v>1576</v>
      </c>
      <c r="AO1588" s="93">
        <f t="shared" si="162"/>
        <v>3</v>
      </c>
      <c r="AP1588" s="93">
        <f t="shared" si="163"/>
        <v>3</v>
      </c>
      <c r="AQ1588" s="88">
        <f t="shared" si="164"/>
        <v>11</v>
      </c>
      <c r="AR1588" s="93">
        <f t="shared" si="165"/>
        <v>65</v>
      </c>
      <c r="AS1588" s="93" t="str">
        <f t="shared" si="166"/>
        <v>金币</v>
      </c>
      <c r="AT1588" s="115">
        <f t="shared" si="167"/>
        <v>394</v>
      </c>
      <c r="AU1588" s="94">
        <f>IF(AR1588&gt;0,SUMIFS(AT$13:AT1588,AQ$13:AQ1588,"="&amp;AQ1588),"[x]")</f>
        <v>8080</v>
      </c>
    </row>
    <row r="1589" spans="40:47" ht="16.5" x14ac:dyDescent="0.2">
      <c r="AN1589" s="93">
        <v>1577</v>
      </c>
      <c r="AO1589" s="93">
        <f t="shared" si="162"/>
        <v>3</v>
      </c>
      <c r="AP1589" s="93">
        <f t="shared" si="163"/>
        <v>3</v>
      </c>
      <c r="AQ1589" s="88">
        <f t="shared" si="164"/>
        <v>11</v>
      </c>
      <c r="AR1589" s="93">
        <f t="shared" si="165"/>
        <v>66</v>
      </c>
      <c r="AS1589" s="93" t="str">
        <f t="shared" si="166"/>
        <v>金币</v>
      </c>
      <c r="AT1589" s="115">
        <f t="shared" si="167"/>
        <v>407</v>
      </c>
      <c r="AU1589" s="94">
        <f>IF(AR1589&gt;0,SUMIFS(AT$13:AT1589,AQ$13:AQ1589,"="&amp;AQ1589),"[x]")</f>
        <v>8487</v>
      </c>
    </row>
    <row r="1590" spans="40:47" ht="16.5" x14ac:dyDescent="0.2">
      <c r="AN1590" s="93">
        <v>1578</v>
      </c>
      <c r="AO1590" s="93">
        <f t="shared" si="162"/>
        <v>3</v>
      </c>
      <c r="AP1590" s="93">
        <f t="shared" si="163"/>
        <v>3</v>
      </c>
      <c r="AQ1590" s="88">
        <f t="shared" si="164"/>
        <v>11</v>
      </c>
      <c r="AR1590" s="93">
        <f t="shared" si="165"/>
        <v>67</v>
      </c>
      <c r="AS1590" s="93" t="str">
        <f t="shared" si="166"/>
        <v>金币</v>
      </c>
      <c r="AT1590" s="115">
        <f t="shared" si="167"/>
        <v>421</v>
      </c>
      <c r="AU1590" s="94">
        <f>IF(AR1590&gt;0,SUMIFS(AT$13:AT1590,AQ$13:AQ1590,"="&amp;AQ1590),"[x]")</f>
        <v>8908</v>
      </c>
    </row>
    <row r="1591" spans="40:47" ht="16.5" x14ac:dyDescent="0.2">
      <c r="AN1591" s="93">
        <v>1579</v>
      </c>
      <c r="AO1591" s="93">
        <f t="shared" si="162"/>
        <v>3</v>
      </c>
      <c r="AP1591" s="93">
        <f t="shared" si="163"/>
        <v>3</v>
      </c>
      <c r="AQ1591" s="88">
        <f t="shared" si="164"/>
        <v>11</v>
      </c>
      <c r="AR1591" s="93">
        <f t="shared" si="165"/>
        <v>68</v>
      </c>
      <c r="AS1591" s="93" t="str">
        <f t="shared" si="166"/>
        <v>金币</v>
      </c>
      <c r="AT1591" s="115">
        <f t="shared" si="167"/>
        <v>435</v>
      </c>
      <c r="AU1591" s="94">
        <f>IF(AR1591&gt;0,SUMIFS(AT$13:AT1591,AQ$13:AQ1591,"="&amp;AQ1591),"[x]")</f>
        <v>9343</v>
      </c>
    </row>
    <row r="1592" spans="40:47" ht="16.5" x14ac:dyDescent="0.2">
      <c r="AN1592" s="93">
        <v>1580</v>
      </c>
      <c r="AO1592" s="93">
        <f t="shared" si="162"/>
        <v>3</v>
      </c>
      <c r="AP1592" s="93">
        <f t="shared" si="163"/>
        <v>3</v>
      </c>
      <c r="AQ1592" s="88">
        <f t="shared" si="164"/>
        <v>11</v>
      </c>
      <c r="AR1592" s="93">
        <f t="shared" si="165"/>
        <v>69</v>
      </c>
      <c r="AS1592" s="93" t="str">
        <f t="shared" si="166"/>
        <v>金币</v>
      </c>
      <c r="AT1592" s="115">
        <f t="shared" si="167"/>
        <v>448</v>
      </c>
      <c r="AU1592" s="94">
        <f>IF(AR1592&gt;0,SUMIFS(AT$13:AT1592,AQ$13:AQ1592,"="&amp;AQ1592),"[x]")</f>
        <v>9791</v>
      </c>
    </row>
    <row r="1593" spans="40:47" ht="16.5" x14ac:dyDescent="0.2">
      <c r="AN1593" s="93">
        <v>1581</v>
      </c>
      <c r="AO1593" s="93">
        <f t="shared" si="162"/>
        <v>3</v>
      </c>
      <c r="AP1593" s="93">
        <f t="shared" si="163"/>
        <v>3</v>
      </c>
      <c r="AQ1593" s="88">
        <f t="shared" si="164"/>
        <v>11</v>
      </c>
      <c r="AR1593" s="93">
        <f t="shared" si="165"/>
        <v>70</v>
      </c>
      <c r="AS1593" s="93" t="str">
        <f t="shared" si="166"/>
        <v>金币</v>
      </c>
      <c r="AT1593" s="115">
        <f t="shared" si="167"/>
        <v>462</v>
      </c>
      <c r="AU1593" s="94">
        <f>IF(AR1593&gt;0,SUMIFS(AT$13:AT1593,AQ$13:AQ1593,"="&amp;AQ1593),"[x]")</f>
        <v>10253</v>
      </c>
    </row>
    <row r="1594" spans="40:47" ht="16.5" x14ac:dyDescent="0.2">
      <c r="AN1594" s="93">
        <v>1582</v>
      </c>
      <c r="AO1594" s="93">
        <f t="shared" si="162"/>
        <v>3</v>
      </c>
      <c r="AP1594" s="93">
        <f t="shared" si="163"/>
        <v>3</v>
      </c>
      <c r="AQ1594" s="88">
        <f t="shared" si="164"/>
        <v>11</v>
      </c>
      <c r="AR1594" s="93">
        <f t="shared" si="165"/>
        <v>71</v>
      </c>
      <c r="AS1594" s="93" t="str">
        <f t="shared" si="166"/>
        <v>金币</v>
      </c>
      <c r="AT1594" s="115">
        <f t="shared" si="167"/>
        <v>475</v>
      </c>
      <c r="AU1594" s="94">
        <f>IF(AR1594&gt;0,SUMIFS(AT$13:AT1594,AQ$13:AQ1594,"="&amp;AQ1594),"[x]")</f>
        <v>10728</v>
      </c>
    </row>
    <row r="1595" spans="40:47" ht="16.5" x14ac:dyDescent="0.2">
      <c r="AN1595" s="93">
        <v>1583</v>
      </c>
      <c r="AO1595" s="93">
        <f t="shared" si="162"/>
        <v>3</v>
      </c>
      <c r="AP1595" s="93">
        <f t="shared" si="163"/>
        <v>3</v>
      </c>
      <c r="AQ1595" s="88">
        <f t="shared" si="164"/>
        <v>11</v>
      </c>
      <c r="AR1595" s="93">
        <f t="shared" si="165"/>
        <v>72</v>
      </c>
      <c r="AS1595" s="93" t="str">
        <f t="shared" si="166"/>
        <v>金币</v>
      </c>
      <c r="AT1595" s="115">
        <f t="shared" si="167"/>
        <v>489</v>
      </c>
      <c r="AU1595" s="94">
        <f>IF(AR1595&gt;0,SUMIFS(AT$13:AT1595,AQ$13:AQ1595,"="&amp;AQ1595),"[x]")</f>
        <v>11217</v>
      </c>
    </row>
    <row r="1596" spans="40:47" ht="16.5" x14ac:dyDescent="0.2">
      <c r="AN1596" s="93">
        <v>1584</v>
      </c>
      <c r="AO1596" s="93">
        <f t="shared" si="162"/>
        <v>3</v>
      </c>
      <c r="AP1596" s="93">
        <f t="shared" si="163"/>
        <v>3</v>
      </c>
      <c r="AQ1596" s="88">
        <f t="shared" si="164"/>
        <v>11</v>
      </c>
      <c r="AR1596" s="93">
        <f t="shared" si="165"/>
        <v>73</v>
      </c>
      <c r="AS1596" s="93" t="str">
        <f t="shared" si="166"/>
        <v>金币</v>
      </c>
      <c r="AT1596" s="115">
        <f t="shared" si="167"/>
        <v>503</v>
      </c>
      <c r="AU1596" s="94">
        <f>IF(AR1596&gt;0,SUMIFS(AT$13:AT1596,AQ$13:AQ1596,"="&amp;AQ1596),"[x]")</f>
        <v>11720</v>
      </c>
    </row>
    <row r="1597" spans="40:47" ht="16.5" x14ac:dyDescent="0.2">
      <c r="AN1597" s="93">
        <v>1585</v>
      </c>
      <c r="AO1597" s="93">
        <f t="shared" si="162"/>
        <v>3</v>
      </c>
      <c r="AP1597" s="93">
        <f t="shared" si="163"/>
        <v>3</v>
      </c>
      <c r="AQ1597" s="88">
        <f t="shared" si="164"/>
        <v>11</v>
      </c>
      <c r="AR1597" s="93">
        <f t="shared" si="165"/>
        <v>74</v>
      </c>
      <c r="AS1597" s="93" t="str">
        <f t="shared" si="166"/>
        <v>金币</v>
      </c>
      <c r="AT1597" s="115">
        <f t="shared" si="167"/>
        <v>516</v>
      </c>
      <c r="AU1597" s="94">
        <f>IF(AR1597&gt;0,SUMIFS(AT$13:AT1597,AQ$13:AQ1597,"="&amp;AQ1597),"[x]")</f>
        <v>12236</v>
      </c>
    </row>
    <row r="1598" spans="40:47" ht="16.5" x14ac:dyDescent="0.2">
      <c r="AN1598" s="93">
        <v>1586</v>
      </c>
      <c r="AO1598" s="93">
        <f t="shared" si="162"/>
        <v>3</v>
      </c>
      <c r="AP1598" s="93">
        <f t="shared" si="163"/>
        <v>3</v>
      </c>
      <c r="AQ1598" s="88">
        <f t="shared" si="164"/>
        <v>11</v>
      </c>
      <c r="AR1598" s="93">
        <f t="shared" si="165"/>
        <v>75</v>
      </c>
      <c r="AS1598" s="93" t="str">
        <f t="shared" si="166"/>
        <v>金币</v>
      </c>
      <c r="AT1598" s="115">
        <f t="shared" si="167"/>
        <v>530</v>
      </c>
      <c r="AU1598" s="94">
        <f>IF(AR1598&gt;0,SUMIFS(AT$13:AT1598,AQ$13:AQ1598,"="&amp;AQ1598),"[x]")</f>
        <v>12766</v>
      </c>
    </row>
    <row r="1599" spans="40:47" ht="16.5" x14ac:dyDescent="0.2">
      <c r="AN1599" s="93">
        <v>1587</v>
      </c>
      <c r="AO1599" s="93">
        <f t="shared" si="162"/>
        <v>3</v>
      </c>
      <c r="AP1599" s="93">
        <f t="shared" si="163"/>
        <v>3</v>
      </c>
      <c r="AQ1599" s="88">
        <f t="shared" si="164"/>
        <v>11</v>
      </c>
      <c r="AR1599" s="93">
        <f t="shared" si="165"/>
        <v>76</v>
      </c>
      <c r="AS1599" s="93" t="str">
        <f t="shared" si="166"/>
        <v>金币</v>
      </c>
      <c r="AT1599" s="115">
        <f t="shared" si="167"/>
        <v>543</v>
      </c>
      <c r="AU1599" s="94">
        <f>IF(AR1599&gt;0,SUMIFS(AT$13:AT1599,AQ$13:AQ1599,"="&amp;AQ1599),"[x]")</f>
        <v>13309</v>
      </c>
    </row>
    <row r="1600" spans="40:47" ht="16.5" x14ac:dyDescent="0.2">
      <c r="AN1600" s="93">
        <v>1588</v>
      </c>
      <c r="AO1600" s="93">
        <f t="shared" si="162"/>
        <v>3</v>
      </c>
      <c r="AP1600" s="93">
        <f t="shared" si="163"/>
        <v>3</v>
      </c>
      <c r="AQ1600" s="88">
        <f t="shared" si="164"/>
        <v>11</v>
      </c>
      <c r="AR1600" s="93">
        <f t="shared" si="165"/>
        <v>77</v>
      </c>
      <c r="AS1600" s="93" t="str">
        <f t="shared" si="166"/>
        <v>金币</v>
      </c>
      <c r="AT1600" s="115">
        <f t="shared" si="167"/>
        <v>557</v>
      </c>
      <c r="AU1600" s="94">
        <f>IF(AR1600&gt;0,SUMIFS(AT$13:AT1600,AQ$13:AQ1600,"="&amp;AQ1600),"[x]")</f>
        <v>13866</v>
      </c>
    </row>
    <row r="1601" spans="40:47" ht="16.5" x14ac:dyDescent="0.2">
      <c r="AN1601" s="93">
        <v>1589</v>
      </c>
      <c r="AO1601" s="93">
        <f t="shared" si="162"/>
        <v>3</v>
      </c>
      <c r="AP1601" s="93">
        <f t="shared" si="163"/>
        <v>3</v>
      </c>
      <c r="AQ1601" s="88">
        <f t="shared" si="164"/>
        <v>11</v>
      </c>
      <c r="AR1601" s="93">
        <f t="shared" si="165"/>
        <v>78</v>
      </c>
      <c r="AS1601" s="93" t="str">
        <f t="shared" si="166"/>
        <v>金币</v>
      </c>
      <c r="AT1601" s="115">
        <f t="shared" si="167"/>
        <v>571</v>
      </c>
      <c r="AU1601" s="94">
        <f>IF(AR1601&gt;0,SUMIFS(AT$13:AT1601,AQ$13:AQ1601,"="&amp;AQ1601),"[x]")</f>
        <v>14437</v>
      </c>
    </row>
    <row r="1602" spans="40:47" ht="16.5" x14ac:dyDescent="0.2">
      <c r="AN1602" s="93">
        <v>1590</v>
      </c>
      <c r="AO1602" s="93">
        <f t="shared" si="162"/>
        <v>3</v>
      </c>
      <c r="AP1602" s="93">
        <f t="shared" si="163"/>
        <v>3</v>
      </c>
      <c r="AQ1602" s="88">
        <f t="shared" si="164"/>
        <v>11</v>
      </c>
      <c r="AR1602" s="93">
        <f t="shared" si="165"/>
        <v>79</v>
      </c>
      <c r="AS1602" s="93" t="str">
        <f t="shared" si="166"/>
        <v>金币</v>
      </c>
      <c r="AT1602" s="115">
        <f t="shared" si="167"/>
        <v>584</v>
      </c>
      <c r="AU1602" s="94">
        <f>IF(AR1602&gt;0,SUMIFS(AT$13:AT1602,AQ$13:AQ1602,"="&amp;AQ1602),"[x]")</f>
        <v>15021</v>
      </c>
    </row>
    <row r="1603" spans="40:47" ht="16.5" x14ac:dyDescent="0.2">
      <c r="AN1603" s="93">
        <v>1591</v>
      </c>
      <c r="AO1603" s="93">
        <f t="shared" si="162"/>
        <v>3</v>
      </c>
      <c r="AP1603" s="93">
        <f t="shared" si="163"/>
        <v>3</v>
      </c>
      <c r="AQ1603" s="88">
        <f t="shared" si="164"/>
        <v>11</v>
      </c>
      <c r="AR1603" s="93">
        <f t="shared" si="165"/>
        <v>80</v>
      </c>
      <c r="AS1603" s="93" t="str">
        <f t="shared" si="166"/>
        <v>金币</v>
      </c>
      <c r="AT1603" s="115">
        <f t="shared" si="167"/>
        <v>598</v>
      </c>
      <c r="AU1603" s="94">
        <f>IF(AR1603&gt;0,SUMIFS(AT$13:AT1603,AQ$13:AQ1603,"="&amp;AQ1603),"[x]")</f>
        <v>15619</v>
      </c>
    </row>
    <row r="1604" spans="40:47" ht="16.5" x14ac:dyDescent="0.2">
      <c r="AN1604" s="93">
        <v>1592</v>
      </c>
      <c r="AO1604" s="93">
        <f t="shared" si="162"/>
        <v>3</v>
      </c>
      <c r="AP1604" s="93">
        <f t="shared" si="163"/>
        <v>3</v>
      </c>
      <c r="AQ1604" s="88">
        <f t="shared" si="164"/>
        <v>11</v>
      </c>
      <c r="AR1604" s="93">
        <f t="shared" si="165"/>
        <v>81</v>
      </c>
      <c r="AS1604" s="93" t="str">
        <f t="shared" si="166"/>
        <v>金币</v>
      </c>
      <c r="AT1604" s="115">
        <f t="shared" si="167"/>
        <v>390</v>
      </c>
      <c r="AU1604" s="94">
        <f>IF(AR1604&gt;0,SUMIFS(AT$13:AT1604,AQ$13:AQ1604,"="&amp;AQ1604),"[x]")</f>
        <v>16009</v>
      </c>
    </row>
    <row r="1605" spans="40:47" ht="16.5" x14ac:dyDescent="0.2">
      <c r="AN1605" s="93">
        <v>1593</v>
      </c>
      <c r="AO1605" s="93">
        <f t="shared" si="162"/>
        <v>3</v>
      </c>
      <c r="AP1605" s="93">
        <f t="shared" si="163"/>
        <v>3</v>
      </c>
      <c r="AQ1605" s="88">
        <f t="shared" si="164"/>
        <v>11</v>
      </c>
      <c r="AR1605" s="93">
        <f t="shared" si="165"/>
        <v>82</v>
      </c>
      <c r="AS1605" s="93" t="str">
        <f t="shared" si="166"/>
        <v>金币</v>
      </c>
      <c r="AT1605" s="115">
        <f t="shared" si="167"/>
        <v>420</v>
      </c>
      <c r="AU1605" s="94">
        <f>IF(AR1605&gt;0,SUMIFS(AT$13:AT1605,AQ$13:AQ1605,"="&amp;AQ1605),"[x]")</f>
        <v>16429</v>
      </c>
    </row>
    <row r="1606" spans="40:47" ht="16.5" x14ac:dyDescent="0.2">
      <c r="AN1606" s="93">
        <v>1594</v>
      </c>
      <c r="AO1606" s="93">
        <f t="shared" si="162"/>
        <v>3</v>
      </c>
      <c r="AP1606" s="93">
        <f t="shared" si="163"/>
        <v>3</v>
      </c>
      <c r="AQ1606" s="88">
        <f t="shared" si="164"/>
        <v>11</v>
      </c>
      <c r="AR1606" s="93">
        <f t="shared" si="165"/>
        <v>83</v>
      </c>
      <c r="AS1606" s="93" t="str">
        <f t="shared" si="166"/>
        <v>金币</v>
      </c>
      <c r="AT1606" s="115">
        <f t="shared" si="167"/>
        <v>450</v>
      </c>
      <c r="AU1606" s="94">
        <f>IF(AR1606&gt;0,SUMIFS(AT$13:AT1606,AQ$13:AQ1606,"="&amp;AQ1606),"[x]")</f>
        <v>16879</v>
      </c>
    </row>
    <row r="1607" spans="40:47" ht="16.5" x14ac:dyDescent="0.2">
      <c r="AN1607" s="93">
        <v>1595</v>
      </c>
      <c r="AO1607" s="93">
        <f t="shared" si="162"/>
        <v>3</v>
      </c>
      <c r="AP1607" s="93">
        <f t="shared" si="163"/>
        <v>3</v>
      </c>
      <c r="AQ1607" s="88">
        <f t="shared" si="164"/>
        <v>11</v>
      </c>
      <c r="AR1607" s="93">
        <f t="shared" si="165"/>
        <v>84</v>
      </c>
      <c r="AS1607" s="93" t="str">
        <f t="shared" si="166"/>
        <v>金币</v>
      </c>
      <c r="AT1607" s="115">
        <f t="shared" si="167"/>
        <v>480</v>
      </c>
      <c r="AU1607" s="94">
        <f>IF(AR1607&gt;0,SUMIFS(AT$13:AT1607,AQ$13:AQ1607,"="&amp;AQ1607),"[x]")</f>
        <v>17359</v>
      </c>
    </row>
    <row r="1608" spans="40:47" ht="16.5" x14ac:dyDescent="0.2">
      <c r="AN1608" s="93">
        <v>1596</v>
      </c>
      <c r="AO1608" s="93">
        <f t="shared" si="162"/>
        <v>3</v>
      </c>
      <c r="AP1608" s="93">
        <f t="shared" si="163"/>
        <v>3</v>
      </c>
      <c r="AQ1608" s="88">
        <f t="shared" si="164"/>
        <v>11</v>
      </c>
      <c r="AR1608" s="93">
        <f t="shared" si="165"/>
        <v>85</v>
      </c>
      <c r="AS1608" s="93" t="str">
        <f t="shared" si="166"/>
        <v>金币</v>
      </c>
      <c r="AT1608" s="115">
        <f t="shared" si="167"/>
        <v>510</v>
      </c>
      <c r="AU1608" s="94">
        <f>IF(AR1608&gt;0,SUMIFS(AT$13:AT1608,AQ$13:AQ1608,"="&amp;AQ1608),"[x]")</f>
        <v>17869</v>
      </c>
    </row>
    <row r="1609" spans="40:47" ht="16.5" x14ac:dyDescent="0.2">
      <c r="AN1609" s="93">
        <v>1597</v>
      </c>
      <c r="AO1609" s="93">
        <f t="shared" si="162"/>
        <v>3</v>
      </c>
      <c r="AP1609" s="93">
        <f t="shared" si="163"/>
        <v>3</v>
      </c>
      <c r="AQ1609" s="88">
        <f t="shared" si="164"/>
        <v>11</v>
      </c>
      <c r="AR1609" s="93">
        <f t="shared" si="165"/>
        <v>86</v>
      </c>
      <c r="AS1609" s="93" t="str">
        <f t="shared" si="166"/>
        <v>金币</v>
      </c>
      <c r="AT1609" s="115">
        <f t="shared" si="167"/>
        <v>540</v>
      </c>
      <c r="AU1609" s="94">
        <f>IF(AR1609&gt;0,SUMIFS(AT$13:AT1609,AQ$13:AQ1609,"="&amp;AQ1609),"[x]")</f>
        <v>18409</v>
      </c>
    </row>
    <row r="1610" spans="40:47" ht="16.5" x14ac:dyDescent="0.2">
      <c r="AN1610" s="93">
        <v>1598</v>
      </c>
      <c r="AO1610" s="93">
        <f t="shared" si="162"/>
        <v>3</v>
      </c>
      <c r="AP1610" s="93">
        <f t="shared" si="163"/>
        <v>3</v>
      </c>
      <c r="AQ1610" s="88">
        <f t="shared" si="164"/>
        <v>11</v>
      </c>
      <c r="AR1610" s="93">
        <f t="shared" si="165"/>
        <v>87</v>
      </c>
      <c r="AS1610" s="93" t="str">
        <f t="shared" si="166"/>
        <v>金币</v>
      </c>
      <c r="AT1610" s="115">
        <f t="shared" si="167"/>
        <v>570</v>
      </c>
      <c r="AU1610" s="94">
        <f>IF(AR1610&gt;0,SUMIFS(AT$13:AT1610,AQ$13:AQ1610,"="&amp;AQ1610),"[x]")</f>
        <v>18979</v>
      </c>
    </row>
    <row r="1611" spans="40:47" ht="16.5" x14ac:dyDescent="0.2">
      <c r="AN1611" s="93">
        <v>1599</v>
      </c>
      <c r="AO1611" s="93">
        <f t="shared" si="162"/>
        <v>3</v>
      </c>
      <c r="AP1611" s="93">
        <f t="shared" si="163"/>
        <v>3</v>
      </c>
      <c r="AQ1611" s="88">
        <f t="shared" si="164"/>
        <v>11</v>
      </c>
      <c r="AR1611" s="93">
        <f t="shared" si="165"/>
        <v>88</v>
      </c>
      <c r="AS1611" s="93" t="str">
        <f t="shared" si="166"/>
        <v>金币</v>
      </c>
      <c r="AT1611" s="115">
        <f t="shared" si="167"/>
        <v>600</v>
      </c>
      <c r="AU1611" s="94">
        <f>IF(AR1611&gt;0,SUMIFS(AT$13:AT1611,AQ$13:AQ1611,"="&amp;AQ1611),"[x]")</f>
        <v>19579</v>
      </c>
    </row>
    <row r="1612" spans="40:47" ht="16.5" x14ac:dyDescent="0.2">
      <c r="AN1612" s="93">
        <v>1600</v>
      </c>
      <c r="AO1612" s="93">
        <f t="shared" si="162"/>
        <v>3</v>
      </c>
      <c r="AP1612" s="93">
        <f t="shared" si="163"/>
        <v>3</v>
      </c>
      <c r="AQ1612" s="88">
        <f t="shared" si="164"/>
        <v>11</v>
      </c>
      <c r="AR1612" s="93">
        <f t="shared" si="165"/>
        <v>89</v>
      </c>
      <c r="AS1612" s="93" t="str">
        <f t="shared" si="166"/>
        <v>金币</v>
      </c>
      <c r="AT1612" s="115">
        <f t="shared" si="167"/>
        <v>630</v>
      </c>
      <c r="AU1612" s="94">
        <f>IF(AR1612&gt;0,SUMIFS(AT$13:AT1612,AQ$13:AQ1612,"="&amp;AQ1612),"[x]")</f>
        <v>20209</v>
      </c>
    </row>
    <row r="1613" spans="40:47" ht="16.5" x14ac:dyDescent="0.2">
      <c r="AN1613" s="93">
        <v>1601</v>
      </c>
      <c r="AO1613" s="93">
        <f t="shared" si="162"/>
        <v>3</v>
      </c>
      <c r="AP1613" s="93">
        <f t="shared" si="163"/>
        <v>3</v>
      </c>
      <c r="AQ1613" s="88">
        <f t="shared" si="164"/>
        <v>11</v>
      </c>
      <c r="AR1613" s="93">
        <f t="shared" si="165"/>
        <v>90</v>
      </c>
      <c r="AS1613" s="93" t="str">
        <f t="shared" si="166"/>
        <v>金币</v>
      </c>
      <c r="AT1613" s="115">
        <f t="shared" si="167"/>
        <v>660</v>
      </c>
      <c r="AU1613" s="94">
        <f>IF(AR1613&gt;0,SUMIFS(AT$13:AT1613,AQ$13:AQ1613,"="&amp;AQ1613),"[x]")</f>
        <v>20869</v>
      </c>
    </row>
    <row r="1614" spans="40:47" ht="16.5" x14ac:dyDescent="0.2">
      <c r="AN1614" s="93">
        <v>1602</v>
      </c>
      <c r="AO1614" s="93">
        <f t="shared" ref="AO1614:AO1677" si="168">INT((AN1614-1)/604)+1</f>
        <v>3</v>
      </c>
      <c r="AP1614" s="93">
        <f t="shared" ref="AP1614:AP1677" si="169">INT(MOD(INT((AN1614-1)/151),4))+1</f>
        <v>3</v>
      </c>
      <c r="AQ1614" s="88">
        <f t="shared" ref="AQ1614:AQ1677" si="170">(AO1614-1)*4+AP1614</f>
        <v>11</v>
      </c>
      <c r="AR1614" s="93">
        <f t="shared" ref="AR1614:AR1677" si="171">MOD(AN1614-1,151)</f>
        <v>91</v>
      </c>
      <c r="AS1614" s="93" t="str">
        <f t="shared" ref="AS1614:AS1677" si="172">IF(AR1614&gt;0,"金币","[x]")</f>
        <v>金币</v>
      </c>
      <c r="AT1614" s="115">
        <f t="shared" si="167"/>
        <v>690</v>
      </c>
      <c r="AU1614" s="94">
        <f>IF(AR1614&gt;0,SUMIFS(AT$13:AT1614,AQ$13:AQ1614,"="&amp;AQ1614),"[x]")</f>
        <v>21559</v>
      </c>
    </row>
    <row r="1615" spans="40:47" ht="16.5" x14ac:dyDescent="0.2">
      <c r="AN1615" s="93">
        <v>1603</v>
      </c>
      <c r="AO1615" s="93">
        <f t="shared" si="168"/>
        <v>3</v>
      </c>
      <c r="AP1615" s="93">
        <f t="shared" si="169"/>
        <v>3</v>
      </c>
      <c r="AQ1615" s="88">
        <f t="shared" si="170"/>
        <v>11</v>
      </c>
      <c r="AR1615" s="93">
        <f t="shared" si="171"/>
        <v>92</v>
      </c>
      <c r="AS1615" s="93" t="str">
        <f t="shared" si="172"/>
        <v>金币</v>
      </c>
      <c r="AT1615" s="115">
        <f t="shared" ref="AT1615:AT1678" si="173">IF(AR1615&gt;0,INT(INDEX($AL$13:$AL$162,AR1615)/48*INDEX($AL$4:$AL$9,AO1615)*INDEX($AO$4:$AO$7,AP1615)),"[x]")</f>
        <v>720</v>
      </c>
      <c r="AU1615" s="94">
        <f>IF(AR1615&gt;0,SUMIFS(AT$13:AT1615,AQ$13:AQ1615,"="&amp;AQ1615),"[x]")</f>
        <v>22279</v>
      </c>
    </row>
    <row r="1616" spans="40:47" ht="16.5" x14ac:dyDescent="0.2">
      <c r="AN1616" s="93">
        <v>1604</v>
      </c>
      <c r="AO1616" s="93">
        <f t="shared" si="168"/>
        <v>3</v>
      </c>
      <c r="AP1616" s="93">
        <f t="shared" si="169"/>
        <v>3</v>
      </c>
      <c r="AQ1616" s="88">
        <f t="shared" si="170"/>
        <v>11</v>
      </c>
      <c r="AR1616" s="93">
        <f t="shared" si="171"/>
        <v>93</v>
      </c>
      <c r="AS1616" s="93" t="str">
        <f t="shared" si="172"/>
        <v>金币</v>
      </c>
      <c r="AT1616" s="115">
        <f t="shared" si="173"/>
        <v>750</v>
      </c>
      <c r="AU1616" s="94">
        <f>IF(AR1616&gt;0,SUMIFS(AT$13:AT1616,AQ$13:AQ1616,"="&amp;AQ1616),"[x]")</f>
        <v>23029</v>
      </c>
    </row>
    <row r="1617" spans="40:47" ht="16.5" x14ac:dyDescent="0.2">
      <c r="AN1617" s="93">
        <v>1605</v>
      </c>
      <c r="AO1617" s="93">
        <f t="shared" si="168"/>
        <v>3</v>
      </c>
      <c r="AP1617" s="93">
        <f t="shared" si="169"/>
        <v>3</v>
      </c>
      <c r="AQ1617" s="88">
        <f t="shared" si="170"/>
        <v>11</v>
      </c>
      <c r="AR1617" s="93">
        <f t="shared" si="171"/>
        <v>94</v>
      </c>
      <c r="AS1617" s="93" t="str">
        <f t="shared" si="172"/>
        <v>金币</v>
      </c>
      <c r="AT1617" s="115">
        <f t="shared" si="173"/>
        <v>780</v>
      </c>
      <c r="AU1617" s="94">
        <f>IF(AR1617&gt;0,SUMIFS(AT$13:AT1617,AQ$13:AQ1617,"="&amp;AQ1617),"[x]")</f>
        <v>23809</v>
      </c>
    </row>
    <row r="1618" spans="40:47" ht="16.5" x14ac:dyDescent="0.2">
      <c r="AN1618" s="93">
        <v>1606</v>
      </c>
      <c r="AO1618" s="93">
        <f t="shared" si="168"/>
        <v>3</v>
      </c>
      <c r="AP1618" s="93">
        <f t="shared" si="169"/>
        <v>3</v>
      </c>
      <c r="AQ1618" s="88">
        <f t="shared" si="170"/>
        <v>11</v>
      </c>
      <c r="AR1618" s="93">
        <f t="shared" si="171"/>
        <v>95</v>
      </c>
      <c r="AS1618" s="93" t="str">
        <f t="shared" si="172"/>
        <v>金币</v>
      </c>
      <c r="AT1618" s="115">
        <f t="shared" si="173"/>
        <v>810</v>
      </c>
      <c r="AU1618" s="94">
        <f>IF(AR1618&gt;0,SUMIFS(AT$13:AT1618,AQ$13:AQ1618,"="&amp;AQ1618),"[x]")</f>
        <v>24619</v>
      </c>
    </row>
    <row r="1619" spans="40:47" ht="16.5" x14ac:dyDescent="0.2">
      <c r="AN1619" s="93">
        <v>1607</v>
      </c>
      <c r="AO1619" s="93">
        <f t="shared" si="168"/>
        <v>3</v>
      </c>
      <c r="AP1619" s="93">
        <f t="shared" si="169"/>
        <v>3</v>
      </c>
      <c r="AQ1619" s="88">
        <f t="shared" si="170"/>
        <v>11</v>
      </c>
      <c r="AR1619" s="93">
        <f t="shared" si="171"/>
        <v>96</v>
      </c>
      <c r="AS1619" s="93" t="str">
        <f t="shared" si="172"/>
        <v>金币</v>
      </c>
      <c r="AT1619" s="115">
        <f t="shared" si="173"/>
        <v>840</v>
      </c>
      <c r="AU1619" s="94">
        <f>IF(AR1619&gt;0,SUMIFS(AT$13:AT1619,AQ$13:AQ1619,"="&amp;AQ1619),"[x]")</f>
        <v>25459</v>
      </c>
    </row>
    <row r="1620" spans="40:47" ht="16.5" x14ac:dyDescent="0.2">
      <c r="AN1620" s="93">
        <v>1608</v>
      </c>
      <c r="AO1620" s="93">
        <f t="shared" si="168"/>
        <v>3</v>
      </c>
      <c r="AP1620" s="93">
        <f t="shared" si="169"/>
        <v>3</v>
      </c>
      <c r="AQ1620" s="88">
        <f t="shared" si="170"/>
        <v>11</v>
      </c>
      <c r="AR1620" s="93">
        <f t="shared" si="171"/>
        <v>97</v>
      </c>
      <c r="AS1620" s="93" t="str">
        <f t="shared" si="172"/>
        <v>金币</v>
      </c>
      <c r="AT1620" s="115">
        <f t="shared" si="173"/>
        <v>870</v>
      </c>
      <c r="AU1620" s="94">
        <f>IF(AR1620&gt;0,SUMIFS(AT$13:AT1620,AQ$13:AQ1620,"="&amp;AQ1620),"[x]")</f>
        <v>26329</v>
      </c>
    </row>
    <row r="1621" spans="40:47" ht="16.5" x14ac:dyDescent="0.2">
      <c r="AN1621" s="93">
        <v>1609</v>
      </c>
      <c r="AO1621" s="93">
        <f t="shared" si="168"/>
        <v>3</v>
      </c>
      <c r="AP1621" s="93">
        <f t="shared" si="169"/>
        <v>3</v>
      </c>
      <c r="AQ1621" s="88">
        <f t="shared" si="170"/>
        <v>11</v>
      </c>
      <c r="AR1621" s="93">
        <f t="shared" si="171"/>
        <v>98</v>
      </c>
      <c r="AS1621" s="93" t="str">
        <f t="shared" si="172"/>
        <v>金币</v>
      </c>
      <c r="AT1621" s="115">
        <f t="shared" si="173"/>
        <v>900</v>
      </c>
      <c r="AU1621" s="94">
        <f>IF(AR1621&gt;0,SUMIFS(AT$13:AT1621,AQ$13:AQ1621,"="&amp;AQ1621),"[x]")</f>
        <v>27229</v>
      </c>
    </row>
    <row r="1622" spans="40:47" ht="16.5" x14ac:dyDescent="0.2">
      <c r="AN1622" s="93">
        <v>1610</v>
      </c>
      <c r="AO1622" s="93">
        <f t="shared" si="168"/>
        <v>3</v>
      </c>
      <c r="AP1622" s="93">
        <f t="shared" si="169"/>
        <v>3</v>
      </c>
      <c r="AQ1622" s="88">
        <f t="shared" si="170"/>
        <v>11</v>
      </c>
      <c r="AR1622" s="93">
        <f t="shared" si="171"/>
        <v>99</v>
      </c>
      <c r="AS1622" s="93" t="str">
        <f t="shared" si="172"/>
        <v>金币</v>
      </c>
      <c r="AT1622" s="115">
        <f t="shared" si="173"/>
        <v>930</v>
      </c>
      <c r="AU1622" s="94">
        <f>IF(AR1622&gt;0,SUMIFS(AT$13:AT1622,AQ$13:AQ1622,"="&amp;AQ1622),"[x]")</f>
        <v>28159</v>
      </c>
    </row>
    <row r="1623" spans="40:47" ht="16.5" x14ac:dyDescent="0.2">
      <c r="AN1623" s="93">
        <v>1611</v>
      </c>
      <c r="AO1623" s="93">
        <f t="shared" si="168"/>
        <v>3</v>
      </c>
      <c r="AP1623" s="93">
        <f t="shared" si="169"/>
        <v>3</v>
      </c>
      <c r="AQ1623" s="88">
        <f t="shared" si="170"/>
        <v>11</v>
      </c>
      <c r="AR1623" s="93">
        <f t="shared" si="171"/>
        <v>100</v>
      </c>
      <c r="AS1623" s="93" t="str">
        <f t="shared" si="172"/>
        <v>金币</v>
      </c>
      <c r="AT1623" s="115">
        <f t="shared" si="173"/>
        <v>960</v>
      </c>
      <c r="AU1623" s="94">
        <f>IF(AR1623&gt;0,SUMIFS(AT$13:AT1623,AQ$13:AQ1623,"="&amp;AQ1623),"[x]")</f>
        <v>29119</v>
      </c>
    </row>
    <row r="1624" spans="40:47" ht="16.5" x14ac:dyDescent="0.2">
      <c r="AN1624" s="93">
        <v>1612</v>
      </c>
      <c r="AO1624" s="93">
        <f t="shared" si="168"/>
        <v>3</v>
      </c>
      <c r="AP1624" s="93">
        <f t="shared" si="169"/>
        <v>3</v>
      </c>
      <c r="AQ1624" s="88">
        <f t="shared" si="170"/>
        <v>11</v>
      </c>
      <c r="AR1624" s="93">
        <f t="shared" si="171"/>
        <v>101</v>
      </c>
      <c r="AS1624" s="93" t="str">
        <f t="shared" si="172"/>
        <v>金币</v>
      </c>
      <c r="AT1624" s="115">
        <f t="shared" si="173"/>
        <v>545</v>
      </c>
      <c r="AU1624" s="94">
        <f>IF(AR1624&gt;0,SUMIFS(AT$13:AT1624,AQ$13:AQ1624,"="&amp;AQ1624),"[x]")</f>
        <v>29664</v>
      </c>
    </row>
    <row r="1625" spans="40:47" ht="16.5" x14ac:dyDescent="0.2">
      <c r="AN1625" s="93">
        <v>1613</v>
      </c>
      <c r="AO1625" s="93">
        <f t="shared" si="168"/>
        <v>3</v>
      </c>
      <c r="AP1625" s="93">
        <f t="shared" si="169"/>
        <v>3</v>
      </c>
      <c r="AQ1625" s="88">
        <f t="shared" si="170"/>
        <v>11</v>
      </c>
      <c r="AR1625" s="93">
        <f t="shared" si="171"/>
        <v>102</v>
      </c>
      <c r="AS1625" s="93" t="str">
        <f t="shared" si="172"/>
        <v>金币</v>
      </c>
      <c r="AT1625" s="115">
        <f t="shared" si="173"/>
        <v>586</v>
      </c>
      <c r="AU1625" s="94">
        <f>IF(AR1625&gt;0,SUMIFS(AT$13:AT1625,AQ$13:AQ1625,"="&amp;AQ1625),"[x]")</f>
        <v>30250</v>
      </c>
    </row>
    <row r="1626" spans="40:47" ht="16.5" x14ac:dyDescent="0.2">
      <c r="AN1626" s="93">
        <v>1614</v>
      </c>
      <c r="AO1626" s="93">
        <f t="shared" si="168"/>
        <v>3</v>
      </c>
      <c r="AP1626" s="93">
        <f t="shared" si="169"/>
        <v>3</v>
      </c>
      <c r="AQ1626" s="88">
        <f t="shared" si="170"/>
        <v>11</v>
      </c>
      <c r="AR1626" s="93">
        <f t="shared" si="171"/>
        <v>103</v>
      </c>
      <c r="AS1626" s="93" t="str">
        <f t="shared" si="172"/>
        <v>金币</v>
      </c>
      <c r="AT1626" s="115">
        <f t="shared" si="173"/>
        <v>628</v>
      </c>
      <c r="AU1626" s="94">
        <f>IF(AR1626&gt;0,SUMIFS(AT$13:AT1626,AQ$13:AQ1626,"="&amp;AQ1626),"[x]")</f>
        <v>30878</v>
      </c>
    </row>
    <row r="1627" spans="40:47" ht="16.5" x14ac:dyDescent="0.2">
      <c r="AN1627" s="93">
        <v>1615</v>
      </c>
      <c r="AO1627" s="93">
        <f t="shared" si="168"/>
        <v>3</v>
      </c>
      <c r="AP1627" s="93">
        <f t="shared" si="169"/>
        <v>3</v>
      </c>
      <c r="AQ1627" s="88">
        <f t="shared" si="170"/>
        <v>11</v>
      </c>
      <c r="AR1627" s="93">
        <f t="shared" si="171"/>
        <v>104</v>
      </c>
      <c r="AS1627" s="93" t="str">
        <f t="shared" si="172"/>
        <v>金币</v>
      </c>
      <c r="AT1627" s="115">
        <f t="shared" si="173"/>
        <v>670</v>
      </c>
      <c r="AU1627" s="94">
        <f>IF(AR1627&gt;0,SUMIFS(AT$13:AT1627,AQ$13:AQ1627,"="&amp;AQ1627),"[x]")</f>
        <v>31548</v>
      </c>
    </row>
    <row r="1628" spans="40:47" ht="16.5" x14ac:dyDescent="0.2">
      <c r="AN1628" s="93">
        <v>1616</v>
      </c>
      <c r="AO1628" s="93">
        <f t="shared" si="168"/>
        <v>3</v>
      </c>
      <c r="AP1628" s="93">
        <f t="shared" si="169"/>
        <v>3</v>
      </c>
      <c r="AQ1628" s="88">
        <f t="shared" si="170"/>
        <v>11</v>
      </c>
      <c r="AR1628" s="93">
        <f t="shared" si="171"/>
        <v>105</v>
      </c>
      <c r="AS1628" s="93" t="str">
        <f t="shared" si="172"/>
        <v>金币</v>
      </c>
      <c r="AT1628" s="115">
        <f t="shared" si="173"/>
        <v>712</v>
      </c>
      <c r="AU1628" s="94">
        <f>IF(AR1628&gt;0,SUMIFS(AT$13:AT1628,AQ$13:AQ1628,"="&amp;AQ1628),"[x]")</f>
        <v>32260</v>
      </c>
    </row>
    <row r="1629" spans="40:47" ht="16.5" x14ac:dyDescent="0.2">
      <c r="AN1629" s="93">
        <v>1617</v>
      </c>
      <c r="AO1629" s="93">
        <f t="shared" si="168"/>
        <v>3</v>
      </c>
      <c r="AP1629" s="93">
        <f t="shared" si="169"/>
        <v>3</v>
      </c>
      <c r="AQ1629" s="88">
        <f t="shared" si="170"/>
        <v>11</v>
      </c>
      <c r="AR1629" s="93">
        <f t="shared" si="171"/>
        <v>106</v>
      </c>
      <c r="AS1629" s="93" t="str">
        <f t="shared" si="172"/>
        <v>金币</v>
      </c>
      <c r="AT1629" s="115">
        <f t="shared" si="173"/>
        <v>754</v>
      </c>
      <c r="AU1629" s="94">
        <f>IF(AR1629&gt;0,SUMIFS(AT$13:AT1629,AQ$13:AQ1629,"="&amp;AQ1629),"[x]")</f>
        <v>33014</v>
      </c>
    </row>
    <row r="1630" spans="40:47" ht="16.5" x14ac:dyDescent="0.2">
      <c r="AN1630" s="93">
        <v>1618</v>
      </c>
      <c r="AO1630" s="93">
        <f t="shared" si="168"/>
        <v>3</v>
      </c>
      <c r="AP1630" s="93">
        <f t="shared" si="169"/>
        <v>3</v>
      </c>
      <c r="AQ1630" s="88">
        <f t="shared" si="170"/>
        <v>11</v>
      </c>
      <c r="AR1630" s="93">
        <f t="shared" si="171"/>
        <v>107</v>
      </c>
      <c r="AS1630" s="93" t="str">
        <f t="shared" si="172"/>
        <v>金币</v>
      </c>
      <c r="AT1630" s="115">
        <f t="shared" si="173"/>
        <v>796</v>
      </c>
      <c r="AU1630" s="94">
        <f>IF(AR1630&gt;0,SUMIFS(AT$13:AT1630,AQ$13:AQ1630,"="&amp;AQ1630),"[x]")</f>
        <v>33810</v>
      </c>
    </row>
    <row r="1631" spans="40:47" ht="16.5" x14ac:dyDescent="0.2">
      <c r="AN1631" s="93">
        <v>1619</v>
      </c>
      <c r="AO1631" s="93">
        <f t="shared" si="168"/>
        <v>3</v>
      </c>
      <c r="AP1631" s="93">
        <f t="shared" si="169"/>
        <v>3</v>
      </c>
      <c r="AQ1631" s="88">
        <f t="shared" si="170"/>
        <v>11</v>
      </c>
      <c r="AR1631" s="93">
        <f t="shared" si="171"/>
        <v>108</v>
      </c>
      <c r="AS1631" s="93" t="str">
        <f t="shared" si="172"/>
        <v>金币</v>
      </c>
      <c r="AT1631" s="115">
        <f t="shared" si="173"/>
        <v>838</v>
      </c>
      <c r="AU1631" s="94">
        <f>IF(AR1631&gt;0,SUMIFS(AT$13:AT1631,AQ$13:AQ1631,"="&amp;AQ1631),"[x]")</f>
        <v>34648</v>
      </c>
    </row>
    <row r="1632" spans="40:47" ht="16.5" x14ac:dyDescent="0.2">
      <c r="AN1632" s="93">
        <v>1620</v>
      </c>
      <c r="AO1632" s="93">
        <f t="shared" si="168"/>
        <v>3</v>
      </c>
      <c r="AP1632" s="93">
        <f t="shared" si="169"/>
        <v>3</v>
      </c>
      <c r="AQ1632" s="88">
        <f t="shared" si="170"/>
        <v>11</v>
      </c>
      <c r="AR1632" s="93">
        <f t="shared" si="171"/>
        <v>109</v>
      </c>
      <c r="AS1632" s="93" t="str">
        <f t="shared" si="172"/>
        <v>金币</v>
      </c>
      <c r="AT1632" s="115">
        <f t="shared" si="173"/>
        <v>880</v>
      </c>
      <c r="AU1632" s="94">
        <f>IF(AR1632&gt;0,SUMIFS(AT$13:AT1632,AQ$13:AQ1632,"="&amp;AQ1632),"[x]")</f>
        <v>35528</v>
      </c>
    </row>
    <row r="1633" spans="40:47" ht="16.5" x14ac:dyDescent="0.2">
      <c r="AN1633" s="93">
        <v>1621</v>
      </c>
      <c r="AO1633" s="93">
        <f t="shared" si="168"/>
        <v>3</v>
      </c>
      <c r="AP1633" s="93">
        <f t="shared" si="169"/>
        <v>3</v>
      </c>
      <c r="AQ1633" s="88">
        <f t="shared" si="170"/>
        <v>11</v>
      </c>
      <c r="AR1633" s="93">
        <f t="shared" si="171"/>
        <v>110</v>
      </c>
      <c r="AS1633" s="93" t="str">
        <f t="shared" si="172"/>
        <v>金币</v>
      </c>
      <c r="AT1633" s="115">
        <f t="shared" si="173"/>
        <v>922</v>
      </c>
      <c r="AU1633" s="94">
        <f>IF(AR1633&gt;0,SUMIFS(AT$13:AT1633,AQ$13:AQ1633,"="&amp;AQ1633),"[x]")</f>
        <v>36450</v>
      </c>
    </row>
    <row r="1634" spans="40:47" ht="16.5" x14ac:dyDescent="0.2">
      <c r="AN1634" s="93">
        <v>1622</v>
      </c>
      <c r="AO1634" s="93">
        <f t="shared" si="168"/>
        <v>3</v>
      </c>
      <c r="AP1634" s="93">
        <f t="shared" si="169"/>
        <v>3</v>
      </c>
      <c r="AQ1634" s="88">
        <f t="shared" si="170"/>
        <v>11</v>
      </c>
      <c r="AR1634" s="93">
        <f t="shared" si="171"/>
        <v>111</v>
      </c>
      <c r="AS1634" s="93" t="str">
        <f t="shared" si="172"/>
        <v>金币</v>
      </c>
      <c r="AT1634" s="115">
        <f t="shared" si="173"/>
        <v>964</v>
      </c>
      <c r="AU1634" s="94">
        <f>IF(AR1634&gt;0,SUMIFS(AT$13:AT1634,AQ$13:AQ1634,"="&amp;AQ1634),"[x]")</f>
        <v>37414</v>
      </c>
    </row>
    <row r="1635" spans="40:47" ht="16.5" x14ac:dyDescent="0.2">
      <c r="AN1635" s="93">
        <v>1623</v>
      </c>
      <c r="AO1635" s="93">
        <f t="shared" si="168"/>
        <v>3</v>
      </c>
      <c r="AP1635" s="93">
        <f t="shared" si="169"/>
        <v>3</v>
      </c>
      <c r="AQ1635" s="88">
        <f t="shared" si="170"/>
        <v>11</v>
      </c>
      <c r="AR1635" s="93">
        <f t="shared" si="171"/>
        <v>112</v>
      </c>
      <c r="AS1635" s="93" t="str">
        <f t="shared" si="172"/>
        <v>金币</v>
      </c>
      <c r="AT1635" s="115">
        <f t="shared" si="173"/>
        <v>1006</v>
      </c>
      <c r="AU1635" s="94">
        <f>IF(AR1635&gt;0,SUMIFS(AT$13:AT1635,AQ$13:AQ1635,"="&amp;AQ1635),"[x]")</f>
        <v>38420</v>
      </c>
    </row>
    <row r="1636" spans="40:47" ht="16.5" x14ac:dyDescent="0.2">
      <c r="AN1636" s="93">
        <v>1624</v>
      </c>
      <c r="AO1636" s="93">
        <f t="shared" si="168"/>
        <v>3</v>
      </c>
      <c r="AP1636" s="93">
        <f t="shared" si="169"/>
        <v>3</v>
      </c>
      <c r="AQ1636" s="88">
        <f t="shared" si="170"/>
        <v>11</v>
      </c>
      <c r="AR1636" s="93">
        <f t="shared" si="171"/>
        <v>113</v>
      </c>
      <c r="AS1636" s="93" t="str">
        <f t="shared" si="172"/>
        <v>金币</v>
      </c>
      <c r="AT1636" s="115">
        <f t="shared" si="173"/>
        <v>1048</v>
      </c>
      <c r="AU1636" s="94">
        <f>IF(AR1636&gt;0,SUMIFS(AT$13:AT1636,AQ$13:AQ1636,"="&amp;AQ1636),"[x]")</f>
        <v>39468</v>
      </c>
    </row>
    <row r="1637" spans="40:47" ht="16.5" x14ac:dyDescent="0.2">
      <c r="AN1637" s="93">
        <v>1625</v>
      </c>
      <c r="AO1637" s="93">
        <f t="shared" si="168"/>
        <v>3</v>
      </c>
      <c r="AP1637" s="93">
        <f t="shared" si="169"/>
        <v>3</v>
      </c>
      <c r="AQ1637" s="88">
        <f t="shared" si="170"/>
        <v>11</v>
      </c>
      <c r="AR1637" s="93">
        <f t="shared" si="171"/>
        <v>114</v>
      </c>
      <c r="AS1637" s="93" t="str">
        <f t="shared" si="172"/>
        <v>金币</v>
      </c>
      <c r="AT1637" s="115">
        <f t="shared" si="173"/>
        <v>1090</v>
      </c>
      <c r="AU1637" s="94">
        <f>IF(AR1637&gt;0,SUMIFS(AT$13:AT1637,AQ$13:AQ1637,"="&amp;AQ1637),"[x]")</f>
        <v>40558</v>
      </c>
    </row>
    <row r="1638" spans="40:47" ht="16.5" x14ac:dyDescent="0.2">
      <c r="AN1638" s="93">
        <v>1626</v>
      </c>
      <c r="AO1638" s="93">
        <f t="shared" si="168"/>
        <v>3</v>
      </c>
      <c r="AP1638" s="93">
        <f t="shared" si="169"/>
        <v>3</v>
      </c>
      <c r="AQ1638" s="88">
        <f t="shared" si="170"/>
        <v>11</v>
      </c>
      <c r="AR1638" s="93">
        <f t="shared" si="171"/>
        <v>115</v>
      </c>
      <c r="AS1638" s="93" t="str">
        <f t="shared" si="172"/>
        <v>金币</v>
      </c>
      <c r="AT1638" s="115">
        <f t="shared" si="173"/>
        <v>1131</v>
      </c>
      <c r="AU1638" s="94">
        <f>IF(AR1638&gt;0,SUMIFS(AT$13:AT1638,AQ$13:AQ1638,"="&amp;AQ1638),"[x]")</f>
        <v>41689</v>
      </c>
    </row>
    <row r="1639" spans="40:47" ht="16.5" x14ac:dyDescent="0.2">
      <c r="AN1639" s="93">
        <v>1627</v>
      </c>
      <c r="AO1639" s="93">
        <f t="shared" si="168"/>
        <v>3</v>
      </c>
      <c r="AP1639" s="93">
        <f t="shared" si="169"/>
        <v>3</v>
      </c>
      <c r="AQ1639" s="88">
        <f t="shared" si="170"/>
        <v>11</v>
      </c>
      <c r="AR1639" s="93">
        <f t="shared" si="171"/>
        <v>116</v>
      </c>
      <c r="AS1639" s="93" t="str">
        <f t="shared" si="172"/>
        <v>金币</v>
      </c>
      <c r="AT1639" s="115">
        <f t="shared" si="173"/>
        <v>1173</v>
      </c>
      <c r="AU1639" s="94">
        <f>IF(AR1639&gt;0,SUMIFS(AT$13:AT1639,AQ$13:AQ1639,"="&amp;AQ1639),"[x]")</f>
        <v>42862</v>
      </c>
    </row>
    <row r="1640" spans="40:47" ht="16.5" x14ac:dyDescent="0.2">
      <c r="AN1640" s="93">
        <v>1628</v>
      </c>
      <c r="AO1640" s="93">
        <f t="shared" si="168"/>
        <v>3</v>
      </c>
      <c r="AP1640" s="93">
        <f t="shared" si="169"/>
        <v>3</v>
      </c>
      <c r="AQ1640" s="88">
        <f t="shared" si="170"/>
        <v>11</v>
      </c>
      <c r="AR1640" s="93">
        <f t="shared" si="171"/>
        <v>117</v>
      </c>
      <c r="AS1640" s="93" t="str">
        <f t="shared" si="172"/>
        <v>金币</v>
      </c>
      <c r="AT1640" s="115">
        <f t="shared" si="173"/>
        <v>1215</v>
      </c>
      <c r="AU1640" s="94">
        <f>IF(AR1640&gt;0,SUMIFS(AT$13:AT1640,AQ$13:AQ1640,"="&amp;AQ1640),"[x]")</f>
        <v>44077</v>
      </c>
    </row>
    <row r="1641" spans="40:47" ht="16.5" x14ac:dyDescent="0.2">
      <c r="AN1641" s="93">
        <v>1629</v>
      </c>
      <c r="AO1641" s="93">
        <f t="shared" si="168"/>
        <v>3</v>
      </c>
      <c r="AP1641" s="93">
        <f t="shared" si="169"/>
        <v>3</v>
      </c>
      <c r="AQ1641" s="88">
        <f t="shared" si="170"/>
        <v>11</v>
      </c>
      <c r="AR1641" s="93">
        <f t="shared" si="171"/>
        <v>118</v>
      </c>
      <c r="AS1641" s="93" t="str">
        <f t="shared" si="172"/>
        <v>金币</v>
      </c>
      <c r="AT1641" s="115">
        <f t="shared" si="173"/>
        <v>1257</v>
      </c>
      <c r="AU1641" s="94">
        <f>IF(AR1641&gt;0,SUMIFS(AT$13:AT1641,AQ$13:AQ1641,"="&amp;AQ1641),"[x]")</f>
        <v>45334</v>
      </c>
    </row>
    <row r="1642" spans="40:47" ht="16.5" x14ac:dyDescent="0.2">
      <c r="AN1642" s="93">
        <v>1630</v>
      </c>
      <c r="AO1642" s="93">
        <f t="shared" si="168"/>
        <v>3</v>
      </c>
      <c r="AP1642" s="93">
        <f t="shared" si="169"/>
        <v>3</v>
      </c>
      <c r="AQ1642" s="88">
        <f t="shared" si="170"/>
        <v>11</v>
      </c>
      <c r="AR1642" s="93">
        <f t="shared" si="171"/>
        <v>119</v>
      </c>
      <c r="AS1642" s="93" t="str">
        <f t="shared" si="172"/>
        <v>金币</v>
      </c>
      <c r="AT1642" s="115">
        <f t="shared" si="173"/>
        <v>1299</v>
      </c>
      <c r="AU1642" s="94">
        <f>IF(AR1642&gt;0,SUMIFS(AT$13:AT1642,AQ$13:AQ1642,"="&amp;AQ1642),"[x]")</f>
        <v>46633</v>
      </c>
    </row>
    <row r="1643" spans="40:47" ht="16.5" x14ac:dyDescent="0.2">
      <c r="AN1643" s="93">
        <v>1631</v>
      </c>
      <c r="AO1643" s="93">
        <f t="shared" si="168"/>
        <v>3</v>
      </c>
      <c r="AP1643" s="93">
        <f t="shared" si="169"/>
        <v>3</v>
      </c>
      <c r="AQ1643" s="88">
        <f t="shared" si="170"/>
        <v>11</v>
      </c>
      <c r="AR1643" s="93">
        <f t="shared" si="171"/>
        <v>120</v>
      </c>
      <c r="AS1643" s="93" t="str">
        <f t="shared" si="172"/>
        <v>金币</v>
      </c>
      <c r="AT1643" s="115">
        <f t="shared" si="173"/>
        <v>1341</v>
      </c>
      <c r="AU1643" s="94">
        <f>IF(AR1643&gt;0,SUMIFS(AT$13:AT1643,AQ$13:AQ1643,"="&amp;AQ1643),"[x]")</f>
        <v>47974</v>
      </c>
    </row>
    <row r="1644" spans="40:47" ht="16.5" x14ac:dyDescent="0.2">
      <c r="AN1644" s="93">
        <v>1632</v>
      </c>
      <c r="AO1644" s="93">
        <f t="shared" si="168"/>
        <v>3</v>
      </c>
      <c r="AP1644" s="93">
        <f t="shared" si="169"/>
        <v>3</v>
      </c>
      <c r="AQ1644" s="88">
        <f t="shared" si="170"/>
        <v>11</v>
      </c>
      <c r="AR1644" s="93">
        <f t="shared" si="171"/>
        <v>121</v>
      </c>
      <c r="AS1644" s="93" t="str">
        <f t="shared" si="172"/>
        <v>金币</v>
      </c>
      <c r="AT1644" s="115">
        <f t="shared" si="173"/>
        <v>566</v>
      </c>
      <c r="AU1644" s="94">
        <f>IF(AR1644&gt;0,SUMIFS(AT$13:AT1644,AQ$13:AQ1644,"="&amp;AQ1644),"[x]")</f>
        <v>48540</v>
      </c>
    </row>
    <row r="1645" spans="40:47" ht="16.5" x14ac:dyDescent="0.2">
      <c r="AN1645" s="93">
        <v>1633</v>
      </c>
      <c r="AO1645" s="93">
        <f t="shared" si="168"/>
        <v>3</v>
      </c>
      <c r="AP1645" s="93">
        <f t="shared" si="169"/>
        <v>3</v>
      </c>
      <c r="AQ1645" s="88">
        <f t="shared" si="170"/>
        <v>11</v>
      </c>
      <c r="AR1645" s="93">
        <f t="shared" si="171"/>
        <v>122</v>
      </c>
      <c r="AS1645" s="93" t="str">
        <f t="shared" si="172"/>
        <v>金币</v>
      </c>
      <c r="AT1645" s="115">
        <f t="shared" si="173"/>
        <v>596</v>
      </c>
      <c r="AU1645" s="94">
        <f>IF(AR1645&gt;0,SUMIFS(AT$13:AT1645,AQ$13:AQ1645,"="&amp;AQ1645),"[x]")</f>
        <v>49136</v>
      </c>
    </row>
    <row r="1646" spans="40:47" ht="16.5" x14ac:dyDescent="0.2">
      <c r="AN1646" s="93">
        <v>1634</v>
      </c>
      <c r="AO1646" s="93">
        <f t="shared" si="168"/>
        <v>3</v>
      </c>
      <c r="AP1646" s="93">
        <f t="shared" si="169"/>
        <v>3</v>
      </c>
      <c r="AQ1646" s="88">
        <f t="shared" si="170"/>
        <v>11</v>
      </c>
      <c r="AR1646" s="93">
        <f t="shared" si="171"/>
        <v>123</v>
      </c>
      <c r="AS1646" s="93" t="str">
        <f t="shared" si="172"/>
        <v>金币</v>
      </c>
      <c r="AT1646" s="115">
        <f t="shared" si="173"/>
        <v>626</v>
      </c>
      <c r="AU1646" s="94">
        <f>IF(AR1646&gt;0,SUMIFS(AT$13:AT1646,AQ$13:AQ1646,"="&amp;AQ1646),"[x]")</f>
        <v>49762</v>
      </c>
    </row>
    <row r="1647" spans="40:47" ht="16.5" x14ac:dyDescent="0.2">
      <c r="AN1647" s="93">
        <v>1635</v>
      </c>
      <c r="AO1647" s="93">
        <f t="shared" si="168"/>
        <v>3</v>
      </c>
      <c r="AP1647" s="93">
        <f t="shared" si="169"/>
        <v>3</v>
      </c>
      <c r="AQ1647" s="88">
        <f t="shared" si="170"/>
        <v>11</v>
      </c>
      <c r="AR1647" s="93">
        <f t="shared" si="171"/>
        <v>124</v>
      </c>
      <c r="AS1647" s="93" t="str">
        <f t="shared" si="172"/>
        <v>金币</v>
      </c>
      <c r="AT1647" s="115">
        <f t="shared" si="173"/>
        <v>656</v>
      </c>
      <c r="AU1647" s="94">
        <f>IF(AR1647&gt;0,SUMIFS(AT$13:AT1647,AQ$13:AQ1647,"="&amp;AQ1647),"[x]")</f>
        <v>50418</v>
      </c>
    </row>
    <row r="1648" spans="40:47" ht="16.5" x14ac:dyDescent="0.2">
      <c r="AN1648" s="93">
        <v>1636</v>
      </c>
      <c r="AO1648" s="93">
        <f t="shared" si="168"/>
        <v>3</v>
      </c>
      <c r="AP1648" s="93">
        <f t="shared" si="169"/>
        <v>3</v>
      </c>
      <c r="AQ1648" s="88">
        <f t="shared" si="170"/>
        <v>11</v>
      </c>
      <c r="AR1648" s="93">
        <f t="shared" si="171"/>
        <v>125</v>
      </c>
      <c r="AS1648" s="93" t="str">
        <f t="shared" si="172"/>
        <v>金币</v>
      </c>
      <c r="AT1648" s="115">
        <f t="shared" si="173"/>
        <v>685</v>
      </c>
      <c r="AU1648" s="94">
        <f>IF(AR1648&gt;0,SUMIFS(AT$13:AT1648,AQ$13:AQ1648,"="&amp;AQ1648),"[x]")</f>
        <v>51103</v>
      </c>
    </row>
    <row r="1649" spans="40:47" ht="16.5" x14ac:dyDescent="0.2">
      <c r="AN1649" s="93">
        <v>1637</v>
      </c>
      <c r="AO1649" s="93">
        <f t="shared" si="168"/>
        <v>3</v>
      </c>
      <c r="AP1649" s="93">
        <f t="shared" si="169"/>
        <v>3</v>
      </c>
      <c r="AQ1649" s="88">
        <f t="shared" si="170"/>
        <v>11</v>
      </c>
      <c r="AR1649" s="93">
        <f t="shared" si="171"/>
        <v>126</v>
      </c>
      <c r="AS1649" s="93" t="str">
        <f t="shared" si="172"/>
        <v>金币</v>
      </c>
      <c r="AT1649" s="115">
        <f t="shared" si="173"/>
        <v>715</v>
      </c>
      <c r="AU1649" s="94">
        <f>IF(AR1649&gt;0,SUMIFS(AT$13:AT1649,AQ$13:AQ1649,"="&amp;AQ1649),"[x]")</f>
        <v>51818</v>
      </c>
    </row>
    <row r="1650" spans="40:47" ht="16.5" x14ac:dyDescent="0.2">
      <c r="AN1650" s="93">
        <v>1638</v>
      </c>
      <c r="AO1650" s="93">
        <f t="shared" si="168"/>
        <v>3</v>
      </c>
      <c r="AP1650" s="93">
        <f t="shared" si="169"/>
        <v>3</v>
      </c>
      <c r="AQ1650" s="88">
        <f t="shared" si="170"/>
        <v>11</v>
      </c>
      <c r="AR1650" s="93">
        <f t="shared" si="171"/>
        <v>127</v>
      </c>
      <c r="AS1650" s="93" t="str">
        <f t="shared" si="172"/>
        <v>金币</v>
      </c>
      <c r="AT1650" s="115">
        <f t="shared" si="173"/>
        <v>745</v>
      </c>
      <c r="AU1650" s="94">
        <f>IF(AR1650&gt;0,SUMIFS(AT$13:AT1650,AQ$13:AQ1650,"="&amp;AQ1650),"[x]")</f>
        <v>52563</v>
      </c>
    </row>
    <row r="1651" spans="40:47" ht="16.5" x14ac:dyDescent="0.2">
      <c r="AN1651" s="93">
        <v>1639</v>
      </c>
      <c r="AO1651" s="93">
        <f t="shared" si="168"/>
        <v>3</v>
      </c>
      <c r="AP1651" s="93">
        <f t="shared" si="169"/>
        <v>3</v>
      </c>
      <c r="AQ1651" s="88">
        <f t="shared" si="170"/>
        <v>11</v>
      </c>
      <c r="AR1651" s="93">
        <f t="shared" si="171"/>
        <v>128</v>
      </c>
      <c r="AS1651" s="93" t="str">
        <f t="shared" si="172"/>
        <v>金币</v>
      </c>
      <c r="AT1651" s="115">
        <f t="shared" si="173"/>
        <v>775</v>
      </c>
      <c r="AU1651" s="94">
        <f>IF(AR1651&gt;0,SUMIFS(AT$13:AT1651,AQ$13:AQ1651,"="&amp;AQ1651),"[x]")</f>
        <v>53338</v>
      </c>
    </row>
    <row r="1652" spans="40:47" ht="16.5" x14ac:dyDescent="0.2">
      <c r="AN1652" s="93">
        <v>1640</v>
      </c>
      <c r="AO1652" s="93">
        <f t="shared" si="168"/>
        <v>3</v>
      </c>
      <c r="AP1652" s="93">
        <f t="shared" si="169"/>
        <v>3</v>
      </c>
      <c r="AQ1652" s="88">
        <f t="shared" si="170"/>
        <v>11</v>
      </c>
      <c r="AR1652" s="93">
        <f t="shared" si="171"/>
        <v>129</v>
      </c>
      <c r="AS1652" s="93" t="str">
        <f t="shared" si="172"/>
        <v>金币</v>
      </c>
      <c r="AT1652" s="115">
        <f t="shared" si="173"/>
        <v>805</v>
      </c>
      <c r="AU1652" s="94">
        <f>IF(AR1652&gt;0,SUMIFS(AT$13:AT1652,AQ$13:AQ1652,"="&amp;AQ1652),"[x]")</f>
        <v>54143</v>
      </c>
    </row>
    <row r="1653" spans="40:47" ht="16.5" x14ac:dyDescent="0.2">
      <c r="AN1653" s="93">
        <v>1641</v>
      </c>
      <c r="AO1653" s="93">
        <f t="shared" si="168"/>
        <v>3</v>
      </c>
      <c r="AP1653" s="93">
        <f t="shared" si="169"/>
        <v>3</v>
      </c>
      <c r="AQ1653" s="88">
        <f t="shared" si="170"/>
        <v>11</v>
      </c>
      <c r="AR1653" s="93">
        <f t="shared" si="171"/>
        <v>130</v>
      </c>
      <c r="AS1653" s="93" t="str">
        <f t="shared" si="172"/>
        <v>金币</v>
      </c>
      <c r="AT1653" s="115">
        <f t="shared" si="173"/>
        <v>835</v>
      </c>
      <c r="AU1653" s="94">
        <f>IF(AR1653&gt;0,SUMIFS(AT$13:AT1653,AQ$13:AQ1653,"="&amp;AQ1653),"[x]")</f>
        <v>54978</v>
      </c>
    </row>
    <row r="1654" spans="40:47" ht="16.5" x14ac:dyDescent="0.2">
      <c r="AN1654" s="93">
        <v>1642</v>
      </c>
      <c r="AO1654" s="93">
        <f t="shared" si="168"/>
        <v>3</v>
      </c>
      <c r="AP1654" s="93">
        <f t="shared" si="169"/>
        <v>3</v>
      </c>
      <c r="AQ1654" s="88">
        <f t="shared" si="170"/>
        <v>11</v>
      </c>
      <c r="AR1654" s="93">
        <f t="shared" si="171"/>
        <v>131</v>
      </c>
      <c r="AS1654" s="93" t="str">
        <f t="shared" si="172"/>
        <v>金币</v>
      </c>
      <c r="AT1654" s="115">
        <f t="shared" si="173"/>
        <v>864</v>
      </c>
      <c r="AU1654" s="94">
        <f>IF(AR1654&gt;0,SUMIFS(AT$13:AT1654,AQ$13:AQ1654,"="&amp;AQ1654),"[x]")</f>
        <v>55842</v>
      </c>
    </row>
    <row r="1655" spans="40:47" ht="16.5" x14ac:dyDescent="0.2">
      <c r="AN1655" s="93">
        <v>1643</v>
      </c>
      <c r="AO1655" s="93">
        <f t="shared" si="168"/>
        <v>3</v>
      </c>
      <c r="AP1655" s="93">
        <f t="shared" si="169"/>
        <v>3</v>
      </c>
      <c r="AQ1655" s="88">
        <f t="shared" si="170"/>
        <v>11</v>
      </c>
      <c r="AR1655" s="93">
        <f t="shared" si="171"/>
        <v>132</v>
      </c>
      <c r="AS1655" s="93" t="str">
        <f t="shared" si="172"/>
        <v>金币</v>
      </c>
      <c r="AT1655" s="115">
        <f t="shared" si="173"/>
        <v>894</v>
      </c>
      <c r="AU1655" s="94">
        <f>IF(AR1655&gt;0,SUMIFS(AT$13:AT1655,AQ$13:AQ1655,"="&amp;AQ1655),"[x]")</f>
        <v>56736</v>
      </c>
    </row>
    <row r="1656" spans="40:47" ht="16.5" x14ac:dyDescent="0.2">
      <c r="AN1656" s="93">
        <v>1644</v>
      </c>
      <c r="AO1656" s="93">
        <f t="shared" si="168"/>
        <v>3</v>
      </c>
      <c r="AP1656" s="93">
        <f t="shared" si="169"/>
        <v>3</v>
      </c>
      <c r="AQ1656" s="88">
        <f t="shared" si="170"/>
        <v>11</v>
      </c>
      <c r="AR1656" s="93">
        <f t="shared" si="171"/>
        <v>133</v>
      </c>
      <c r="AS1656" s="93" t="str">
        <f t="shared" si="172"/>
        <v>金币</v>
      </c>
      <c r="AT1656" s="115">
        <f t="shared" si="173"/>
        <v>924</v>
      </c>
      <c r="AU1656" s="94">
        <f>IF(AR1656&gt;0,SUMIFS(AT$13:AT1656,AQ$13:AQ1656,"="&amp;AQ1656),"[x]")</f>
        <v>57660</v>
      </c>
    </row>
    <row r="1657" spans="40:47" ht="16.5" x14ac:dyDescent="0.2">
      <c r="AN1657" s="93">
        <v>1645</v>
      </c>
      <c r="AO1657" s="93">
        <f t="shared" si="168"/>
        <v>3</v>
      </c>
      <c r="AP1657" s="93">
        <f t="shared" si="169"/>
        <v>3</v>
      </c>
      <c r="AQ1657" s="88">
        <f t="shared" si="170"/>
        <v>11</v>
      </c>
      <c r="AR1657" s="93">
        <f t="shared" si="171"/>
        <v>134</v>
      </c>
      <c r="AS1657" s="93" t="str">
        <f t="shared" si="172"/>
        <v>金币</v>
      </c>
      <c r="AT1657" s="115">
        <f t="shared" si="173"/>
        <v>954</v>
      </c>
      <c r="AU1657" s="94">
        <f>IF(AR1657&gt;0,SUMIFS(AT$13:AT1657,AQ$13:AQ1657,"="&amp;AQ1657),"[x]")</f>
        <v>58614</v>
      </c>
    </row>
    <row r="1658" spans="40:47" ht="16.5" x14ac:dyDescent="0.2">
      <c r="AN1658" s="93">
        <v>1646</v>
      </c>
      <c r="AO1658" s="93">
        <f t="shared" si="168"/>
        <v>3</v>
      </c>
      <c r="AP1658" s="93">
        <f t="shared" si="169"/>
        <v>3</v>
      </c>
      <c r="AQ1658" s="88">
        <f t="shared" si="170"/>
        <v>11</v>
      </c>
      <c r="AR1658" s="93">
        <f t="shared" si="171"/>
        <v>135</v>
      </c>
      <c r="AS1658" s="93" t="str">
        <f t="shared" si="172"/>
        <v>金币</v>
      </c>
      <c r="AT1658" s="115">
        <f t="shared" si="173"/>
        <v>984</v>
      </c>
      <c r="AU1658" s="94">
        <f>IF(AR1658&gt;0,SUMIFS(AT$13:AT1658,AQ$13:AQ1658,"="&amp;AQ1658),"[x]")</f>
        <v>59598</v>
      </c>
    </row>
    <row r="1659" spans="40:47" ht="16.5" x14ac:dyDescent="0.2">
      <c r="AN1659" s="93">
        <v>1647</v>
      </c>
      <c r="AO1659" s="93">
        <f t="shared" si="168"/>
        <v>3</v>
      </c>
      <c r="AP1659" s="93">
        <f t="shared" si="169"/>
        <v>3</v>
      </c>
      <c r="AQ1659" s="88">
        <f t="shared" si="170"/>
        <v>11</v>
      </c>
      <c r="AR1659" s="93">
        <f t="shared" si="171"/>
        <v>136</v>
      </c>
      <c r="AS1659" s="93" t="str">
        <f t="shared" si="172"/>
        <v>金币</v>
      </c>
      <c r="AT1659" s="115">
        <f t="shared" si="173"/>
        <v>1014</v>
      </c>
      <c r="AU1659" s="94">
        <f>IF(AR1659&gt;0,SUMIFS(AT$13:AT1659,AQ$13:AQ1659,"="&amp;AQ1659),"[x]")</f>
        <v>60612</v>
      </c>
    </row>
    <row r="1660" spans="40:47" ht="16.5" x14ac:dyDescent="0.2">
      <c r="AN1660" s="93">
        <v>1648</v>
      </c>
      <c r="AO1660" s="93">
        <f t="shared" si="168"/>
        <v>3</v>
      </c>
      <c r="AP1660" s="93">
        <f t="shared" si="169"/>
        <v>3</v>
      </c>
      <c r="AQ1660" s="88">
        <f t="shared" si="170"/>
        <v>11</v>
      </c>
      <c r="AR1660" s="93">
        <f t="shared" si="171"/>
        <v>137</v>
      </c>
      <c r="AS1660" s="93" t="str">
        <f t="shared" si="172"/>
        <v>金币</v>
      </c>
      <c r="AT1660" s="115">
        <f t="shared" si="173"/>
        <v>1043</v>
      </c>
      <c r="AU1660" s="94">
        <f>IF(AR1660&gt;0,SUMIFS(AT$13:AT1660,AQ$13:AQ1660,"="&amp;AQ1660),"[x]")</f>
        <v>61655</v>
      </c>
    </row>
    <row r="1661" spans="40:47" ht="16.5" x14ac:dyDescent="0.2">
      <c r="AN1661" s="93">
        <v>1649</v>
      </c>
      <c r="AO1661" s="93">
        <f t="shared" si="168"/>
        <v>3</v>
      </c>
      <c r="AP1661" s="93">
        <f t="shared" si="169"/>
        <v>3</v>
      </c>
      <c r="AQ1661" s="88">
        <f t="shared" si="170"/>
        <v>11</v>
      </c>
      <c r="AR1661" s="93">
        <f t="shared" si="171"/>
        <v>138</v>
      </c>
      <c r="AS1661" s="93" t="str">
        <f t="shared" si="172"/>
        <v>金币</v>
      </c>
      <c r="AT1661" s="115">
        <f t="shared" si="173"/>
        <v>1073</v>
      </c>
      <c r="AU1661" s="94">
        <f>IF(AR1661&gt;0,SUMIFS(AT$13:AT1661,AQ$13:AQ1661,"="&amp;AQ1661),"[x]")</f>
        <v>62728</v>
      </c>
    </row>
    <row r="1662" spans="40:47" ht="16.5" x14ac:dyDescent="0.2">
      <c r="AN1662" s="93">
        <v>1650</v>
      </c>
      <c r="AO1662" s="93">
        <f t="shared" si="168"/>
        <v>3</v>
      </c>
      <c r="AP1662" s="93">
        <f t="shared" si="169"/>
        <v>3</v>
      </c>
      <c r="AQ1662" s="88">
        <f t="shared" si="170"/>
        <v>11</v>
      </c>
      <c r="AR1662" s="93">
        <f t="shared" si="171"/>
        <v>139</v>
      </c>
      <c r="AS1662" s="93" t="str">
        <f t="shared" si="172"/>
        <v>金币</v>
      </c>
      <c r="AT1662" s="115">
        <f t="shared" si="173"/>
        <v>1103</v>
      </c>
      <c r="AU1662" s="94">
        <f>IF(AR1662&gt;0,SUMIFS(AT$13:AT1662,AQ$13:AQ1662,"="&amp;AQ1662),"[x]")</f>
        <v>63831</v>
      </c>
    </row>
    <row r="1663" spans="40:47" ht="16.5" x14ac:dyDescent="0.2">
      <c r="AN1663" s="93">
        <v>1651</v>
      </c>
      <c r="AO1663" s="93">
        <f t="shared" si="168"/>
        <v>3</v>
      </c>
      <c r="AP1663" s="93">
        <f t="shared" si="169"/>
        <v>3</v>
      </c>
      <c r="AQ1663" s="88">
        <f t="shared" si="170"/>
        <v>11</v>
      </c>
      <c r="AR1663" s="93">
        <f t="shared" si="171"/>
        <v>140</v>
      </c>
      <c r="AS1663" s="93" t="str">
        <f t="shared" si="172"/>
        <v>金币</v>
      </c>
      <c r="AT1663" s="115">
        <f t="shared" si="173"/>
        <v>1133</v>
      </c>
      <c r="AU1663" s="94">
        <f>IF(AR1663&gt;0,SUMIFS(AT$13:AT1663,AQ$13:AQ1663,"="&amp;AQ1663),"[x]")</f>
        <v>64964</v>
      </c>
    </row>
    <row r="1664" spans="40:47" ht="16.5" x14ac:dyDescent="0.2">
      <c r="AN1664" s="93">
        <v>1652</v>
      </c>
      <c r="AO1664" s="93">
        <f t="shared" si="168"/>
        <v>3</v>
      </c>
      <c r="AP1664" s="93">
        <f t="shared" si="169"/>
        <v>3</v>
      </c>
      <c r="AQ1664" s="88">
        <f t="shared" si="170"/>
        <v>11</v>
      </c>
      <c r="AR1664" s="93">
        <f t="shared" si="171"/>
        <v>141</v>
      </c>
      <c r="AS1664" s="93" t="str">
        <f t="shared" si="172"/>
        <v>金币</v>
      </c>
      <c r="AT1664" s="115">
        <f t="shared" si="173"/>
        <v>1163</v>
      </c>
      <c r="AU1664" s="94">
        <f>IF(AR1664&gt;0,SUMIFS(AT$13:AT1664,AQ$13:AQ1664,"="&amp;AQ1664),"[x]")</f>
        <v>66127</v>
      </c>
    </row>
    <row r="1665" spans="40:47" ht="16.5" x14ac:dyDescent="0.2">
      <c r="AN1665" s="93">
        <v>1653</v>
      </c>
      <c r="AO1665" s="93">
        <f t="shared" si="168"/>
        <v>3</v>
      </c>
      <c r="AP1665" s="93">
        <f t="shared" si="169"/>
        <v>3</v>
      </c>
      <c r="AQ1665" s="88">
        <f t="shared" si="170"/>
        <v>11</v>
      </c>
      <c r="AR1665" s="93">
        <f t="shared" si="171"/>
        <v>142</v>
      </c>
      <c r="AS1665" s="93" t="str">
        <f t="shared" si="172"/>
        <v>金币</v>
      </c>
      <c r="AT1665" s="115">
        <f t="shared" si="173"/>
        <v>1193</v>
      </c>
      <c r="AU1665" s="94">
        <f>IF(AR1665&gt;0,SUMIFS(AT$13:AT1665,AQ$13:AQ1665,"="&amp;AQ1665),"[x]")</f>
        <v>67320</v>
      </c>
    </row>
    <row r="1666" spans="40:47" ht="16.5" x14ac:dyDescent="0.2">
      <c r="AN1666" s="93">
        <v>1654</v>
      </c>
      <c r="AO1666" s="93">
        <f t="shared" si="168"/>
        <v>3</v>
      </c>
      <c r="AP1666" s="93">
        <f t="shared" si="169"/>
        <v>3</v>
      </c>
      <c r="AQ1666" s="88">
        <f t="shared" si="170"/>
        <v>11</v>
      </c>
      <c r="AR1666" s="93">
        <f t="shared" si="171"/>
        <v>143</v>
      </c>
      <c r="AS1666" s="93" t="str">
        <f t="shared" si="172"/>
        <v>金币</v>
      </c>
      <c r="AT1666" s="115">
        <f t="shared" si="173"/>
        <v>1222</v>
      </c>
      <c r="AU1666" s="94">
        <f>IF(AR1666&gt;0,SUMIFS(AT$13:AT1666,AQ$13:AQ1666,"="&amp;AQ1666),"[x]")</f>
        <v>68542</v>
      </c>
    </row>
    <row r="1667" spans="40:47" ht="16.5" x14ac:dyDescent="0.2">
      <c r="AN1667" s="93">
        <v>1655</v>
      </c>
      <c r="AO1667" s="93">
        <f t="shared" si="168"/>
        <v>3</v>
      </c>
      <c r="AP1667" s="93">
        <f t="shared" si="169"/>
        <v>3</v>
      </c>
      <c r="AQ1667" s="88">
        <f t="shared" si="170"/>
        <v>11</v>
      </c>
      <c r="AR1667" s="93">
        <f t="shared" si="171"/>
        <v>144</v>
      </c>
      <c r="AS1667" s="93" t="str">
        <f t="shared" si="172"/>
        <v>金币</v>
      </c>
      <c r="AT1667" s="115">
        <f t="shared" si="173"/>
        <v>1252</v>
      </c>
      <c r="AU1667" s="94">
        <f>IF(AR1667&gt;0,SUMIFS(AT$13:AT1667,AQ$13:AQ1667,"="&amp;AQ1667),"[x]")</f>
        <v>69794</v>
      </c>
    </row>
    <row r="1668" spans="40:47" ht="16.5" x14ac:dyDescent="0.2">
      <c r="AN1668" s="93">
        <v>1656</v>
      </c>
      <c r="AO1668" s="93">
        <f t="shared" si="168"/>
        <v>3</v>
      </c>
      <c r="AP1668" s="93">
        <f t="shared" si="169"/>
        <v>3</v>
      </c>
      <c r="AQ1668" s="88">
        <f t="shared" si="170"/>
        <v>11</v>
      </c>
      <c r="AR1668" s="93">
        <f t="shared" si="171"/>
        <v>145</v>
      </c>
      <c r="AS1668" s="93" t="str">
        <f t="shared" si="172"/>
        <v>金币</v>
      </c>
      <c r="AT1668" s="115">
        <f t="shared" si="173"/>
        <v>1282</v>
      </c>
      <c r="AU1668" s="94">
        <f>IF(AR1668&gt;0,SUMIFS(AT$13:AT1668,AQ$13:AQ1668,"="&amp;AQ1668),"[x]")</f>
        <v>71076</v>
      </c>
    </row>
    <row r="1669" spans="40:47" ht="16.5" x14ac:dyDescent="0.2">
      <c r="AN1669" s="93">
        <v>1657</v>
      </c>
      <c r="AO1669" s="93">
        <f t="shared" si="168"/>
        <v>3</v>
      </c>
      <c r="AP1669" s="93">
        <f t="shared" si="169"/>
        <v>3</v>
      </c>
      <c r="AQ1669" s="88">
        <f t="shared" si="170"/>
        <v>11</v>
      </c>
      <c r="AR1669" s="93">
        <f t="shared" si="171"/>
        <v>146</v>
      </c>
      <c r="AS1669" s="93" t="str">
        <f t="shared" si="172"/>
        <v>金币</v>
      </c>
      <c r="AT1669" s="115">
        <f t="shared" si="173"/>
        <v>1312</v>
      </c>
      <c r="AU1669" s="94">
        <f>IF(AR1669&gt;0,SUMIFS(AT$13:AT1669,AQ$13:AQ1669,"="&amp;AQ1669),"[x]")</f>
        <v>72388</v>
      </c>
    </row>
    <row r="1670" spans="40:47" ht="16.5" x14ac:dyDescent="0.2">
      <c r="AN1670" s="93">
        <v>1658</v>
      </c>
      <c r="AO1670" s="93">
        <f t="shared" si="168"/>
        <v>3</v>
      </c>
      <c r="AP1670" s="93">
        <f t="shared" si="169"/>
        <v>3</v>
      </c>
      <c r="AQ1670" s="88">
        <f t="shared" si="170"/>
        <v>11</v>
      </c>
      <c r="AR1670" s="93">
        <f t="shared" si="171"/>
        <v>147</v>
      </c>
      <c r="AS1670" s="93" t="str">
        <f t="shared" si="172"/>
        <v>金币</v>
      </c>
      <c r="AT1670" s="115">
        <f t="shared" si="173"/>
        <v>1342</v>
      </c>
      <c r="AU1670" s="94">
        <f>IF(AR1670&gt;0,SUMIFS(AT$13:AT1670,AQ$13:AQ1670,"="&amp;AQ1670),"[x]")</f>
        <v>73730</v>
      </c>
    </row>
    <row r="1671" spans="40:47" ht="16.5" x14ac:dyDescent="0.2">
      <c r="AN1671" s="93">
        <v>1659</v>
      </c>
      <c r="AO1671" s="93">
        <f t="shared" si="168"/>
        <v>3</v>
      </c>
      <c r="AP1671" s="93">
        <f t="shared" si="169"/>
        <v>3</v>
      </c>
      <c r="AQ1671" s="88">
        <f t="shared" si="170"/>
        <v>11</v>
      </c>
      <c r="AR1671" s="93">
        <f t="shared" si="171"/>
        <v>148</v>
      </c>
      <c r="AS1671" s="93" t="str">
        <f t="shared" si="172"/>
        <v>金币</v>
      </c>
      <c r="AT1671" s="115">
        <f t="shared" si="173"/>
        <v>1371</v>
      </c>
      <c r="AU1671" s="94">
        <f>IF(AR1671&gt;0,SUMIFS(AT$13:AT1671,AQ$13:AQ1671,"="&amp;AQ1671),"[x]")</f>
        <v>75101</v>
      </c>
    </row>
    <row r="1672" spans="40:47" ht="16.5" x14ac:dyDescent="0.2">
      <c r="AN1672" s="93">
        <v>1660</v>
      </c>
      <c r="AO1672" s="93">
        <f t="shared" si="168"/>
        <v>3</v>
      </c>
      <c r="AP1672" s="93">
        <f t="shared" si="169"/>
        <v>3</v>
      </c>
      <c r="AQ1672" s="88">
        <f t="shared" si="170"/>
        <v>11</v>
      </c>
      <c r="AR1672" s="93">
        <f t="shared" si="171"/>
        <v>149</v>
      </c>
      <c r="AS1672" s="93" t="str">
        <f t="shared" si="172"/>
        <v>金币</v>
      </c>
      <c r="AT1672" s="115">
        <f t="shared" si="173"/>
        <v>1401</v>
      </c>
      <c r="AU1672" s="94">
        <f>IF(AR1672&gt;0,SUMIFS(AT$13:AT1672,AQ$13:AQ1672,"="&amp;AQ1672),"[x]")</f>
        <v>76502</v>
      </c>
    </row>
    <row r="1673" spans="40:47" ht="16.5" x14ac:dyDescent="0.2">
      <c r="AN1673" s="93">
        <v>1661</v>
      </c>
      <c r="AO1673" s="93">
        <f t="shared" si="168"/>
        <v>3</v>
      </c>
      <c r="AP1673" s="93">
        <f t="shared" si="169"/>
        <v>3</v>
      </c>
      <c r="AQ1673" s="88">
        <f t="shared" si="170"/>
        <v>11</v>
      </c>
      <c r="AR1673" s="93">
        <f t="shared" si="171"/>
        <v>150</v>
      </c>
      <c r="AS1673" s="93" t="str">
        <f t="shared" si="172"/>
        <v>金币</v>
      </c>
      <c r="AT1673" s="115">
        <f t="shared" si="173"/>
        <v>1431</v>
      </c>
      <c r="AU1673" s="94">
        <f>IF(AR1673&gt;0,SUMIFS(AT$13:AT1673,AQ$13:AQ1673,"="&amp;AQ1673),"[x]")</f>
        <v>77933</v>
      </c>
    </row>
    <row r="1674" spans="40:47" ht="16.5" x14ac:dyDescent="0.2">
      <c r="AN1674" s="93">
        <v>1662</v>
      </c>
      <c r="AO1674" s="93">
        <f t="shared" si="168"/>
        <v>3</v>
      </c>
      <c r="AP1674" s="93">
        <f t="shared" si="169"/>
        <v>4</v>
      </c>
      <c r="AQ1674" s="88">
        <f t="shared" si="170"/>
        <v>12</v>
      </c>
      <c r="AR1674" s="93">
        <f t="shared" si="171"/>
        <v>0</v>
      </c>
      <c r="AS1674" s="93" t="str">
        <f t="shared" si="172"/>
        <v>[x]</v>
      </c>
      <c r="AT1674" s="115" t="str">
        <f t="shared" si="173"/>
        <v>[x]</v>
      </c>
      <c r="AU1674" s="94" t="str">
        <f>IF(AR1674&gt;0,SUMIFS(AT$13:AT1674,AQ$13:AQ1674,"="&amp;AQ1674),"[x]")</f>
        <v>[x]</v>
      </c>
    </row>
    <row r="1675" spans="40:47" ht="16.5" x14ac:dyDescent="0.2">
      <c r="AN1675" s="93">
        <v>1663</v>
      </c>
      <c r="AO1675" s="93">
        <f t="shared" si="168"/>
        <v>3</v>
      </c>
      <c r="AP1675" s="93">
        <f t="shared" si="169"/>
        <v>4</v>
      </c>
      <c r="AQ1675" s="88">
        <f t="shared" si="170"/>
        <v>12</v>
      </c>
      <c r="AR1675" s="93">
        <f t="shared" si="171"/>
        <v>1</v>
      </c>
      <c r="AS1675" s="93" t="str">
        <f t="shared" si="172"/>
        <v>金币</v>
      </c>
      <c r="AT1675" s="115">
        <f t="shared" si="173"/>
        <v>3</v>
      </c>
      <c r="AU1675" s="94">
        <f>IF(AR1675&gt;0,SUMIFS(AT$13:AT1675,AQ$13:AQ1675,"="&amp;AQ1675),"[x]")</f>
        <v>3</v>
      </c>
    </row>
    <row r="1676" spans="40:47" ht="16.5" x14ac:dyDescent="0.2">
      <c r="AN1676" s="93">
        <v>1664</v>
      </c>
      <c r="AO1676" s="93">
        <f t="shared" si="168"/>
        <v>3</v>
      </c>
      <c r="AP1676" s="93">
        <f t="shared" si="169"/>
        <v>4</v>
      </c>
      <c r="AQ1676" s="88">
        <f t="shared" si="170"/>
        <v>12</v>
      </c>
      <c r="AR1676" s="93">
        <f t="shared" si="171"/>
        <v>2</v>
      </c>
      <c r="AS1676" s="93" t="str">
        <f t="shared" si="172"/>
        <v>金币</v>
      </c>
      <c r="AT1676" s="115">
        <f t="shared" si="173"/>
        <v>7</v>
      </c>
      <c r="AU1676" s="94">
        <f>IF(AR1676&gt;0,SUMIFS(AT$13:AT1676,AQ$13:AQ1676,"="&amp;AQ1676),"[x]")</f>
        <v>10</v>
      </c>
    </row>
    <row r="1677" spans="40:47" ht="16.5" x14ac:dyDescent="0.2">
      <c r="AN1677" s="93">
        <v>1665</v>
      </c>
      <c r="AO1677" s="93">
        <f t="shared" si="168"/>
        <v>3</v>
      </c>
      <c r="AP1677" s="93">
        <f t="shared" si="169"/>
        <v>4</v>
      </c>
      <c r="AQ1677" s="88">
        <f t="shared" si="170"/>
        <v>12</v>
      </c>
      <c r="AR1677" s="93">
        <f t="shared" si="171"/>
        <v>3</v>
      </c>
      <c r="AS1677" s="93" t="str">
        <f t="shared" si="172"/>
        <v>金币</v>
      </c>
      <c r="AT1677" s="115">
        <f t="shared" si="173"/>
        <v>10</v>
      </c>
      <c r="AU1677" s="94">
        <f>IF(AR1677&gt;0,SUMIFS(AT$13:AT1677,AQ$13:AQ1677,"="&amp;AQ1677),"[x]")</f>
        <v>20</v>
      </c>
    </row>
    <row r="1678" spans="40:47" ht="16.5" x14ac:dyDescent="0.2">
      <c r="AN1678" s="93">
        <v>1666</v>
      </c>
      <c r="AO1678" s="93">
        <f t="shared" ref="AO1678:AO1741" si="174">INT((AN1678-1)/604)+1</f>
        <v>3</v>
      </c>
      <c r="AP1678" s="93">
        <f t="shared" ref="AP1678:AP1741" si="175">INT(MOD(INT((AN1678-1)/151),4))+1</f>
        <v>4</v>
      </c>
      <c r="AQ1678" s="88">
        <f t="shared" ref="AQ1678:AQ1741" si="176">(AO1678-1)*4+AP1678</f>
        <v>12</v>
      </c>
      <c r="AR1678" s="93">
        <f t="shared" ref="AR1678:AR1741" si="177">MOD(AN1678-1,151)</f>
        <v>4</v>
      </c>
      <c r="AS1678" s="93" t="str">
        <f t="shared" ref="AS1678:AS1741" si="178">IF(AR1678&gt;0,"金币","[x]")</f>
        <v>金币</v>
      </c>
      <c r="AT1678" s="115">
        <f t="shared" si="173"/>
        <v>14</v>
      </c>
      <c r="AU1678" s="94">
        <f>IF(AR1678&gt;0,SUMIFS(AT$13:AT1678,AQ$13:AQ1678,"="&amp;AQ1678),"[x]")</f>
        <v>34</v>
      </c>
    </row>
    <row r="1679" spans="40:47" ht="16.5" x14ac:dyDescent="0.2">
      <c r="AN1679" s="93">
        <v>1667</v>
      </c>
      <c r="AO1679" s="93">
        <f t="shared" si="174"/>
        <v>3</v>
      </c>
      <c r="AP1679" s="93">
        <f t="shared" si="175"/>
        <v>4</v>
      </c>
      <c r="AQ1679" s="88">
        <f t="shared" si="176"/>
        <v>12</v>
      </c>
      <c r="AR1679" s="93">
        <f t="shared" si="177"/>
        <v>5</v>
      </c>
      <c r="AS1679" s="93" t="str">
        <f t="shared" si="178"/>
        <v>金币</v>
      </c>
      <c r="AT1679" s="115">
        <f t="shared" ref="AT1679:AT1742" si="179">IF(AR1679&gt;0,INT(INDEX($AL$13:$AL$162,AR1679)/48*INDEX($AL$4:$AL$9,AO1679)*INDEX($AO$4:$AO$7,AP1679)),"[x]")</f>
        <v>17</v>
      </c>
      <c r="AU1679" s="94">
        <f>IF(AR1679&gt;0,SUMIFS(AT$13:AT1679,AQ$13:AQ1679,"="&amp;AQ1679),"[x]")</f>
        <v>51</v>
      </c>
    </row>
    <row r="1680" spans="40:47" ht="16.5" x14ac:dyDescent="0.2">
      <c r="AN1680" s="93">
        <v>1668</v>
      </c>
      <c r="AO1680" s="93">
        <f t="shared" si="174"/>
        <v>3</v>
      </c>
      <c r="AP1680" s="93">
        <f t="shared" si="175"/>
        <v>4</v>
      </c>
      <c r="AQ1680" s="88">
        <f t="shared" si="176"/>
        <v>12</v>
      </c>
      <c r="AR1680" s="93">
        <f t="shared" si="177"/>
        <v>6</v>
      </c>
      <c r="AS1680" s="93" t="str">
        <f t="shared" si="178"/>
        <v>金币</v>
      </c>
      <c r="AT1680" s="115">
        <f t="shared" si="179"/>
        <v>21</v>
      </c>
      <c r="AU1680" s="94">
        <f>IF(AR1680&gt;0,SUMIFS(AT$13:AT1680,AQ$13:AQ1680,"="&amp;AQ1680),"[x]")</f>
        <v>72</v>
      </c>
    </row>
    <row r="1681" spans="40:47" ht="16.5" x14ac:dyDescent="0.2">
      <c r="AN1681" s="93">
        <v>1669</v>
      </c>
      <c r="AO1681" s="93">
        <f t="shared" si="174"/>
        <v>3</v>
      </c>
      <c r="AP1681" s="93">
        <f t="shared" si="175"/>
        <v>4</v>
      </c>
      <c r="AQ1681" s="88">
        <f t="shared" si="176"/>
        <v>12</v>
      </c>
      <c r="AR1681" s="93">
        <f t="shared" si="177"/>
        <v>7</v>
      </c>
      <c r="AS1681" s="93" t="str">
        <f t="shared" si="178"/>
        <v>金币</v>
      </c>
      <c r="AT1681" s="115">
        <f t="shared" si="179"/>
        <v>24</v>
      </c>
      <c r="AU1681" s="94">
        <f>IF(AR1681&gt;0,SUMIFS(AT$13:AT1681,AQ$13:AQ1681,"="&amp;AQ1681),"[x]")</f>
        <v>96</v>
      </c>
    </row>
    <row r="1682" spans="40:47" ht="16.5" x14ac:dyDescent="0.2">
      <c r="AN1682" s="93">
        <v>1670</v>
      </c>
      <c r="AO1682" s="93">
        <f t="shared" si="174"/>
        <v>3</v>
      </c>
      <c r="AP1682" s="93">
        <f t="shared" si="175"/>
        <v>4</v>
      </c>
      <c r="AQ1682" s="88">
        <f t="shared" si="176"/>
        <v>12</v>
      </c>
      <c r="AR1682" s="93">
        <f t="shared" si="177"/>
        <v>8</v>
      </c>
      <c r="AS1682" s="93" t="str">
        <f t="shared" si="178"/>
        <v>金币</v>
      </c>
      <c r="AT1682" s="115">
        <f t="shared" si="179"/>
        <v>28</v>
      </c>
      <c r="AU1682" s="94">
        <f>IF(AR1682&gt;0,SUMIFS(AT$13:AT1682,AQ$13:AQ1682,"="&amp;AQ1682),"[x]")</f>
        <v>124</v>
      </c>
    </row>
    <row r="1683" spans="40:47" ht="16.5" x14ac:dyDescent="0.2">
      <c r="AN1683" s="93">
        <v>1671</v>
      </c>
      <c r="AO1683" s="93">
        <f t="shared" si="174"/>
        <v>3</v>
      </c>
      <c r="AP1683" s="93">
        <f t="shared" si="175"/>
        <v>4</v>
      </c>
      <c r="AQ1683" s="88">
        <f t="shared" si="176"/>
        <v>12</v>
      </c>
      <c r="AR1683" s="93">
        <f t="shared" si="177"/>
        <v>9</v>
      </c>
      <c r="AS1683" s="93" t="str">
        <f t="shared" si="178"/>
        <v>金币</v>
      </c>
      <c r="AT1683" s="115">
        <f t="shared" si="179"/>
        <v>32</v>
      </c>
      <c r="AU1683" s="94">
        <f>IF(AR1683&gt;0,SUMIFS(AT$13:AT1683,AQ$13:AQ1683,"="&amp;AQ1683),"[x]")</f>
        <v>156</v>
      </c>
    </row>
    <row r="1684" spans="40:47" ht="16.5" x14ac:dyDescent="0.2">
      <c r="AN1684" s="93">
        <v>1672</v>
      </c>
      <c r="AO1684" s="93">
        <f t="shared" si="174"/>
        <v>3</v>
      </c>
      <c r="AP1684" s="93">
        <f t="shared" si="175"/>
        <v>4</v>
      </c>
      <c r="AQ1684" s="88">
        <f t="shared" si="176"/>
        <v>12</v>
      </c>
      <c r="AR1684" s="93">
        <f t="shared" si="177"/>
        <v>10</v>
      </c>
      <c r="AS1684" s="93" t="str">
        <f t="shared" si="178"/>
        <v>金币</v>
      </c>
      <c r="AT1684" s="115">
        <f t="shared" si="179"/>
        <v>35</v>
      </c>
      <c r="AU1684" s="94">
        <f>IF(AR1684&gt;0,SUMIFS(AT$13:AT1684,AQ$13:AQ1684,"="&amp;AQ1684),"[x]")</f>
        <v>191</v>
      </c>
    </row>
    <row r="1685" spans="40:47" ht="16.5" x14ac:dyDescent="0.2">
      <c r="AN1685" s="93">
        <v>1673</v>
      </c>
      <c r="AO1685" s="93">
        <f t="shared" si="174"/>
        <v>3</v>
      </c>
      <c r="AP1685" s="93">
        <f t="shared" si="175"/>
        <v>4</v>
      </c>
      <c r="AQ1685" s="88">
        <f t="shared" si="176"/>
        <v>12</v>
      </c>
      <c r="AR1685" s="93">
        <f t="shared" si="177"/>
        <v>11</v>
      </c>
      <c r="AS1685" s="93" t="str">
        <f t="shared" si="178"/>
        <v>金币</v>
      </c>
      <c r="AT1685" s="115">
        <f t="shared" si="179"/>
        <v>39</v>
      </c>
      <c r="AU1685" s="94">
        <f>IF(AR1685&gt;0,SUMIFS(AT$13:AT1685,AQ$13:AQ1685,"="&amp;AQ1685),"[x]")</f>
        <v>230</v>
      </c>
    </row>
    <row r="1686" spans="40:47" ht="16.5" x14ac:dyDescent="0.2">
      <c r="AN1686" s="93">
        <v>1674</v>
      </c>
      <c r="AO1686" s="93">
        <f t="shared" si="174"/>
        <v>3</v>
      </c>
      <c r="AP1686" s="93">
        <f t="shared" si="175"/>
        <v>4</v>
      </c>
      <c r="AQ1686" s="88">
        <f t="shared" si="176"/>
        <v>12</v>
      </c>
      <c r="AR1686" s="93">
        <f t="shared" si="177"/>
        <v>12</v>
      </c>
      <c r="AS1686" s="93" t="str">
        <f t="shared" si="178"/>
        <v>金币</v>
      </c>
      <c r="AT1686" s="115">
        <f t="shared" si="179"/>
        <v>42</v>
      </c>
      <c r="AU1686" s="94">
        <f>IF(AR1686&gt;0,SUMIFS(AT$13:AT1686,AQ$13:AQ1686,"="&amp;AQ1686),"[x]")</f>
        <v>272</v>
      </c>
    </row>
    <row r="1687" spans="40:47" ht="16.5" x14ac:dyDescent="0.2">
      <c r="AN1687" s="93">
        <v>1675</v>
      </c>
      <c r="AO1687" s="93">
        <f t="shared" si="174"/>
        <v>3</v>
      </c>
      <c r="AP1687" s="93">
        <f t="shared" si="175"/>
        <v>4</v>
      </c>
      <c r="AQ1687" s="88">
        <f t="shared" si="176"/>
        <v>12</v>
      </c>
      <c r="AR1687" s="93">
        <f t="shared" si="177"/>
        <v>13</v>
      </c>
      <c r="AS1687" s="93" t="str">
        <f t="shared" si="178"/>
        <v>金币</v>
      </c>
      <c r="AT1687" s="115">
        <f t="shared" si="179"/>
        <v>46</v>
      </c>
      <c r="AU1687" s="94">
        <f>IF(AR1687&gt;0,SUMIFS(AT$13:AT1687,AQ$13:AQ1687,"="&amp;AQ1687),"[x]")</f>
        <v>318</v>
      </c>
    </row>
    <row r="1688" spans="40:47" ht="16.5" x14ac:dyDescent="0.2">
      <c r="AN1688" s="93">
        <v>1676</v>
      </c>
      <c r="AO1688" s="93">
        <f t="shared" si="174"/>
        <v>3</v>
      </c>
      <c r="AP1688" s="93">
        <f t="shared" si="175"/>
        <v>4</v>
      </c>
      <c r="AQ1688" s="88">
        <f t="shared" si="176"/>
        <v>12</v>
      </c>
      <c r="AR1688" s="93">
        <f t="shared" si="177"/>
        <v>14</v>
      </c>
      <c r="AS1688" s="93" t="str">
        <f t="shared" si="178"/>
        <v>金币</v>
      </c>
      <c r="AT1688" s="115">
        <f t="shared" si="179"/>
        <v>49</v>
      </c>
      <c r="AU1688" s="94">
        <f>IF(AR1688&gt;0,SUMIFS(AT$13:AT1688,AQ$13:AQ1688,"="&amp;AQ1688),"[x]")</f>
        <v>367</v>
      </c>
    </row>
    <row r="1689" spans="40:47" ht="16.5" x14ac:dyDescent="0.2">
      <c r="AN1689" s="93">
        <v>1677</v>
      </c>
      <c r="AO1689" s="93">
        <f t="shared" si="174"/>
        <v>3</v>
      </c>
      <c r="AP1689" s="93">
        <f t="shared" si="175"/>
        <v>4</v>
      </c>
      <c r="AQ1689" s="88">
        <f t="shared" si="176"/>
        <v>12</v>
      </c>
      <c r="AR1689" s="93">
        <f t="shared" si="177"/>
        <v>15</v>
      </c>
      <c r="AS1689" s="93" t="str">
        <f t="shared" si="178"/>
        <v>金币</v>
      </c>
      <c r="AT1689" s="115">
        <f t="shared" si="179"/>
        <v>53</v>
      </c>
      <c r="AU1689" s="94">
        <f>IF(AR1689&gt;0,SUMIFS(AT$13:AT1689,AQ$13:AQ1689,"="&amp;AQ1689),"[x]")</f>
        <v>420</v>
      </c>
    </row>
    <row r="1690" spans="40:47" ht="16.5" x14ac:dyDescent="0.2">
      <c r="AN1690" s="93">
        <v>1678</v>
      </c>
      <c r="AO1690" s="93">
        <f t="shared" si="174"/>
        <v>3</v>
      </c>
      <c r="AP1690" s="93">
        <f t="shared" si="175"/>
        <v>4</v>
      </c>
      <c r="AQ1690" s="88">
        <f t="shared" si="176"/>
        <v>12</v>
      </c>
      <c r="AR1690" s="93">
        <f t="shared" si="177"/>
        <v>16</v>
      </c>
      <c r="AS1690" s="93" t="str">
        <f t="shared" si="178"/>
        <v>金币</v>
      </c>
      <c r="AT1690" s="115">
        <f t="shared" si="179"/>
        <v>56</v>
      </c>
      <c r="AU1690" s="94">
        <f>IF(AR1690&gt;0,SUMIFS(AT$13:AT1690,AQ$13:AQ1690,"="&amp;AQ1690),"[x]")</f>
        <v>476</v>
      </c>
    </row>
    <row r="1691" spans="40:47" ht="16.5" x14ac:dyDescent="0.2">
      <c r="AN1691" s="93">
        <v>1679</v>
      </c>
      <c r="AO1691" s="93">
        <f t="shared" si="174"/>
        <v>3</v>
      </c>
      <c r="AP1691" s="93">
        <f t="shared" si="175"/>
        <v>4</v>
      </c>
      <c r="AQ1691" s="88">
        <f t="shared" si="176"/>
        <v>12</v>
      </c>
      <c r="AR1691" s="93">
        <f t="shared" si="177"/>
        <v>17</v>
      </c>
      <c r="AS1691" s="93" t="str">
        <f t="shared" si="178"/>
        <v>金币</v>
      </c>
      <c r="AT1691" s="115">
        <f t="shared" si="179"/>
        <v>60</v>
      </c>
      <c r="AU1691" s="94">
        <f>IF(AR1691&gt;0,SUMIFS(AT$13:AT1691,AQ$13:AQ1691,"="&amp;AQ1691),"[x]")</f>
        <v>536</v>
      </c>
    </row>
    <row r="1692" spans="40:47" ht="16.5" x14ac:dyDescent="0.2">
      <c r="AN1692" s="93">
        <v>1680</v>
      </c>
      <c r="AO1692" s="93">
        <f t="shared" si="174"/>
        <v>3</v>
      </c>
      <c r="AP1692" s="93">
        <f t="shared" si="175"/>
        <v>4</v>
      </c>
      <c r="AQ1692" s="88">
        <f t="shared" si="176"/>
        <v>12</v>
      </c>
      <c r="AR1692" s="93">
        <f t="shared" si="177"/>
        <v>18</v>
      </c>
      <c r="AS1692" s="93" t="str">
        <f t="shared" si="178"/>
        <v>金币</v>
      </c>
      <c r="AT1692" s="115">
        <f t="shared" si="179"/>
        <v>64</v>
      </c>
      <c r="AU1692" s="94">
        <f>IF(AR1692&gt;0,SUMIFS(AT$13:AT1692,AQ$13:AQ1692,"="&amp;AQ1692),"[x]")</f>
        <v>600</v>
      </c>
    </row>
    <row r="1693" spans="40:47" ht="16.5" x14ac:dyDescent="0.2">
      <c r="AN1693" s="93">
        <v>1681</v>
      </c>
      <c r="AO1693" s="93">
        <f t="shared" si="174"/>
        <v>3</v>
      </c>
      <c r="AP1693" s="93">
        <f t="shared" si="175"/>
        <v>4</v>
      </c>
      <c r="AQ1693" s="88">
        <f t="shared" si="176"/>
        <v>12</v>
      </c>
      <c r="AR1693" s="93">
        <f t="shared" si="177"/>
        <v>19</v>
      </c>
      <c r="AS1693" s="93" t="str">
        <f t="shared" si="178"/>
        <v>金币</v>
      </c>
      <c r="AT1693" s="115">
        <f t="shared" si="179"/>
        <v>67</v>
      </c>
      <c r="AU1693" s="94">
        <f>IF(AR1693&gt;0,SUMIFS(AT$13:AT1693,AQ$13:AQ1693,"="&amp;AQ1693),"[x]")</f>
        <v>667</v>
      </c>
    </row>
    <row r="1694" spans="40:47" ht="16.5" x14ac:dyDescent="0.2">
      <c r="AN1694" s="93">
        <v>1682</v>
      </c>
      <c r="AO1694" s="93">
        <f t="shared" si="174"/>
        <v>3</v>
      </c>
      <c r="AP1694" s="93">
        <f t="shared" si="175"/>
        <v>4</v>
      </c>
      <c r="AQ1694" s="88">
        <f t="shared" si="176"/>
        <v>12</v>
      </c>
      <c r="AR1694" s="93">
        <f t="shared" si="177"/>
        <v>20</v>
      </c>
      <c r="AS1694" s="93" t="str">
        <f t="shared" si="178"/>
        <v>金币</v>
      </c>
      <c r="AT1694" s="115">
        <f t="shared" si="179"/>
        <v>71</v>
      </c>
      <c r="AU1694" s="94">
        <f>IF(AR1694&gt;0,SUMIFS(AT$13:AT1694,AQ$13:AQ1694,"="&amp;AQ1694),"[x]")</f>
        <v>738</v>
      </c>
    </row>
    <row r="1695" spans="40:47" ht="16.5" x14ac:dyDescent="0.2">
      <c r="AN1695" s="93">
        <v>1683</v>
      </c>
      <c r="AO1695" s="93">
        <f t="shared" si="174"/>
        <v>3</v>
      </c>
      <c r="AP1695" s="93">
        <f t="shared" si="175"/>
        <v>4</v>
      </c>
      <c r="AQ1695" s="88">
        <f t="shared" si="176"/>
        <v>12</v>
      </c>
      <c r="AR1695" s="93">
        <f t="shared" si="177"/>
        <v>21</v>
      </c>
      <c r="AS1695" s="93" t="str">
        <f t="shared" si="178"/>
        <v>金币</v>
      </c>
      <c r="AT1695" s="115">
        <f t="shared" si="179"/>
        <v>74</v>
      </c>
      <c r="AU1695" s="94">
        <f>IF(AR1695&gt;0,SUMIFS(AT$13:AT1695,AQ$13:AQ1695,"="&amp;AQ1695),"[x]")</f>
        <v>812</v>
      </c>
    </row>
    <row r="1696" spans="40:47" ht="16.5" x14ac:dyDescent="0.2">
      <c r="AN1696" s="93">
        <v>1684</v>
      </c>
      <c r="AO1696" s="93">
        <f t="shared" si="174"/>
        <v>3</v>
      </c>
      <c r="AP1696" s="93">
        <f t="shared" si="175"/>
        <v>4</v>
      </c>
      <c r="AQ1696" s="88">
        <f t="shared" si="176"/>
        <v>12</v>
      </c>
      <c r="AR1696" s="93">
        <f t="shared" si="177"/>
        <v>22</v>
      </c>
      <c r="AS1696" s="93" t="str">
        <f t="shared" si="178"/>
        <v>金币</v>
      </c>
      <c r="AT1696" s="115">
        <f t="shared" si="179"/>
        <v>78</v>
      </c>
      <c r="AU1696" s="94">
        <f>IF(AR1696&gt;0,SUMIFS(AT$13:AT1696,AQ$13:AQ1696,"="&amp;AQ1696),"[x]")</f>
        <v>890</v>
      </c>
    </row>
    <row r="1697" spans="40:47" ht="16.5" x14ac:dyDescent="0.2">
      <c r="AN1697" s="93">
        <v>1685</v>
      </c>
      <c r="AO1697" s="93">
        <f t="shared" si="174"/>
        <v>3</v>
      </c>
      <c r="AP1697" s="93">
        <f t="shared" si="175"/>
        <v>4</v>
      </c>
      <c r="AQ1697" s="88">
        <f t="shared" si="176"/>
        <v>12</v>
      </c>
      <c r="AR1697" s="93">
        <f t="shared" si="177"/>
        <v>23</v>
      </c>
      <c r="AS1697" s="93" t="str">
        <f t="shared" si="178"/>
        <v>金币</v>
      </c>
      <c r="AT1697" s="115">
        <f t="shared" si="179"/>
        <v>81</v>
      </c>
      <c r="AU1697" s="94">
        <f>IF(AR1697&gt;0,SUMIFS(AT$13:AT1697,AQ$13:AQ1697,"="&amp;AQ1697),"[x]")</f>
        <v>971</v>
      </c>
    </row>
    <row r="1698" spans="40:47" ht="16.5" x14ac:dyDescent="0.2">
      <c r="AN1698" s="93">
        <v>1686</v>
      </c>
      <c r="AO1698" s="93">
        <f t="shared" si="174"/>
        <v>3</v>
      </c>
      <c r="AP1698" s="93">
        <f t="shared" si="175"/>
        <v>4</v>
      </c>
      <c r="AQ1698" s="88">
        <f t="shared" si="176"/>
        <v>12</v>
      </c>
      <c r="AR1698" s="93">
        <f t="shared" si="177"/>
        <v>24</v>
      </c>
      <c r="AS1698" s="93" t="str">
        <f t="shared" si="178"/>
        <v>金币</v>
      </c>
      <c r="AT1698" s="115">
        <f t="shared" si="179"/>
        <v>85</v>
      </c>
      <c r="AU1698" s="94">
        <f>IF(AR1698&gt;0,SUMIFS(AT$13:AT1698,AQ$13:AQ1698,"="&amp;AQ1698),"[x]")</f>
        <v>1056</v>
      </c>
    </row>
    <row r="1699" spans="40:47" ht="16.5" x14ac:dyDescent="0.2">
      <c r="AN1699" s="93">
        <v>1687</v>
      </c>
      <c r="AO1699" s="93">
        <f t="shared" si="174"/>
        <v>3</v>
      </c>
      <c r="AP1699" s="93">
        <f t="shared" si="175"/>
        <v>4</v>
      </c>
      <c r="AQ1699" s="88">
        <f t="shared" si="176"/>
        <v>12</v>
      </c>
      <c r="AR1699" s="93">
        <f t="shared" si="177"/>
        <v>25</v>
      </c>
      <c r="AS1699" s="93" t="str">
        <f t="shared" si="178"/>
        <v>金币</v>
      </c>
      <c r="AT1699" s="115">
        <f t="shared" si="179"/>
        <v>88</v>
      </c>
      <c r="AU1699" s="94">
        <f>IF(AR1699&gt;0,SUMIFS(AT$13:AT1699,AQ$13:AQ1699,"="&amp;AQ1699),"[x]")</f>
        <v>1144</v>
      </c>
    </row>
    <row r="1700" spans="40:47" ht="16.5" x14ac:dyDescent="0.2">
      <c r="AN1700" s="93">
        <v>1688</v>
      </c>
      <c r="AO1700" s="93">
        <f t="shared" si="174"/>
        <v>3</v>
      </c>
      <c r="AP1700" s="93">
        <f t="shared" si="175"/>
        <v>4</v>
      </c>
      <c r="AQ1700" s="88">
        <f t="shared" si="176"/>
        <v>12</v>
      </c>
      <c r="AR1700" s="93">
        <f t="shared" si="177"/>
        <v>26</v>
      </c>
      <c r="AS1700" s="93" t="str">
        <f t="shared" si="178"/>
        <v>金币</v>
      </c>
      <c r="AT1700" s="115">
        <f t="shared" si="179"/>
        <v>92</v>
      </c>
      <c r="AU1700" s="94">
        <f>IF(AR1700&gt;0,SUMIFS(AT$13:AT1700,AQ$13:AQ1700,"="&amp;AQ1700),"[x]")</f>
        <v>1236</v>
      </c>
    </row>
    <row r="1701" spans="40:47" ht="16.5" x14ac:dyDescent="0.2">
      <c r="AN1701" s="93">
        <v>1689</v>
      </c>
      <c r="AO1701" s="93">
        <f t="shared" si="174"/>
        <v>3</v>
      </c>
      <c r="AP1701" s="93">
        <f t="shared" si="175"/>
        <v>4</v>
      </c>
      <c r="AQ1701" s="88">
        <f t="shared" si="176"/>
        <v>12</v>
      </c>
      <c r="AR1701" s="93">
        <f t="shared" si="177"/>
        <v>27</v>
      </c>
      <c r="AS1701" s="93" t="str">
        <f t="shared" si="178"/>
        <v>金币</v>
      </c>
      <c r="AT1701" s="115">
        <f t="shared" si="179"/>
        <v>96</v>
      </c>
      <c r="AU1701" s="94">
        <f>IF(AR1701&gt;0,SUMIFS(AT$13:AT1701,AQ$13:AQ1701,"="&amp;AQ1701),"[x]")</f>
        <v>1332</v>
      </c>
    </row>
    <row r="1702" spans="40:47" ht="16.5" x14ac:dyDescent="0.2">
      <c r="AN1702" s="93">
        <v>1690</v>
      </c>
      <c r="AO1702" s="93">
        <f t="shared" si="174"/>
        <v>3</v>
      </c>
      <c r="AP1702" s="93">
        <f t="shared" si="175"/>
        <v>4</v>
      </c>
      <c r="AQ1702" s="88">
        <f t="shared" si="176"/>
        <v>12</v>
      </c>
      <c r="AR1702" s="93">
        <f t="shared" si="177"/>
        <v>28</v>
      </c>
      <c r="AS1702" s="93" t="str">
        <f t="shared" si="178"/>
        <v>金币</v>
      </c>
      <c r="AT1702" s="115">
        <f t="shared" si="179"/>
        <v>99</v>
      </c>
      <c r="AU1702" s="94">
        <f>IF(AR1702&gt;0,SUMIFS(AT$13:AT1702,AQ$13:AQ1702,"="&amp;AQ1702),"[x]")</f>
        <v>1431</v>
      </c>
    </row>
    <row r="1703" spans="40:47" ht="16.5" x14ac:dyDescent="0.2">
      <c r="AN1703" s="93">
        <v>1691</v>
      </c>
      <c r="AO1703" s="93">
        <f t="shared" si="174"/>
        <v>3</v>
      </c>
      <c r="AP1703" s="93">
        <f t="shared" si="175"/>
        <v>4</v>
      </c>
      <c r="AQ1703" s="88">
        <f t="shared" si="176"/>
        <v>12</v>
      </c>
      <c r="AR1703" s="93">
        <f t="shared" si="177"/>
        <v>29</v>
      </c>
      <c r="AS1703" s="93" t="str">
        <f t="shared" si="178"/>
        <v>金币</v>
      </c>
      <c r="AT1703" s="115">
        <f t="shared" si="179"/>
        <v>103</v>
      </c>
      <c r="AU1703" s="94">
        <f>IF(AR1703&gt;0,SUMIFS(AT$13:AT1703,AQ$13:AQ1703,"="&amp;AQ1703),"[x]")</f>
        <v>1534</v>
      </c>
    </row>
    <row r="1704" spans="40:47" ht="16.5" x14ac:dyDescent="0.2">
      <c r="AN1704" s="93">
        <v>1692</v>
      </c>
      <c r="AO1704" s="93">
        <f t="shared" si="174"/>
        <v>3</v>
      </c>
      <c r="AP1704" s="93">
        <f t="shared" si="175"/>
        <v>4</v>
      </c>
      <c r="AQ1704" s="88">
        <f t="shared" si="176"/>
        <v>12</v>
      </c>
      <c r="AR1704" s="93">
        <f t="shared" si="177"/>
        <v>30</v>
      </c>
      <c r="AS1704" s="93" t="str">
        <f t="shared" si="178"/>
        <v>金币</v>
      </c>
      <c r="AT1704" s="115">
        <f t="shared" si="179"/>
        <v>106</v>
      </c>
      <c r="AU1704" s="94">
        <f>IF(AR1704&gt;0,SUMIFS(AT$13:AT1704,AQ$13:AQ1704,"="&amp;AQ1704),"[x]")</f>
        <v>1640</v>
      </c>
    </row>
    <row r="1705" spans="40:47" ht="16.5" x14ac:dyDescent="0.2">
      <c r="AN1705" s="93">
        <v>1693</v>
      </c>
      <c r="AO1705" s="93">
        <f t="shared" si="174"/>
        <v>3</v>
      </c>
      <c r="AP1705" s="93">
        <f t="shared" si="175"/>
        <v>4</v>
      </c>
      <c r="AQ1705" s="88">
        <f t="shared" si="176"/>
        <v>12</v>
      </c>
      <c r="AR1705" s="93">
        <f t="shared" si="177"/>
        <v>31</v>
      </c>
      <c r="AS1705" s="93" t="str">
        <f t="shared" si="178"/>
        <v>金币</v>
      </c>
      <c r="AT1705" s="115">
        <f t="shared" si="179"/>
        <v>110</v>
      </c>
      <c r="AU1705" s="94">
        <f>IF(AR1705&gt;0,SUMIFS(AT$13:AT1705,AQ$13:AQ1705,"="&amp;AQ1705),"[x]")</f>
        <v>1750</v>
      </c>
    </row>
    <row r="1706" spans="40:47" ht="16.5" x14ac:dyDescent="0.2">
      <c r="AN1706" s="93">
        <v>1694</v>
      </c>
      <c r="AO1706" s="93">
        <f t="shared" si="174"/>
        <v>3</v>
      </c>
      <c r="AP1706" s="93">
        <f t="shared" si="175"/>
        <v>4</v>
      </c>
      <c r="AQ1706" s="88">
        <f t="shared" si="176"/>
        <v>12</v>
      </c>
      <c r="AR1706" s="93">
        <f t="shared" si="177"/>
        <v>32</v>
      </c>
      <c r="AS1706" s="93" t="str">
        <f t="shared" si="178"/>
        <v>金币</v>
      </c>
      <c r="AT1706" s="115">
        <f t="shared" si="179"/>
        <v>113</v>
      </c>
      <c r="AU1706" s="94">
        <f>IF(AR1706&gt;0,SUMIFS(AT$13:AT1706,AQ$13:AQ1706,"="&amp;AQ1706),"[x]")</f>
        <v>1863</v>
      </c>
    </row>
    <row r="1707" spans="40:47" ht="16.5" x14ac:dyDescent="0.2">
      <c r="AN1707" s="93">
        <v>1695</v>
      </c>
      <c r="AO1707" s="93">
        <f t="shared" si="174"/>
        <v>3</v>
      </c>
      <c r="AP1707" s="93">
        <f t="shared" si="175"/>
        <v>4</v>
      </c>
      <c r="AQ1707" s="88">
        <f t="shared" si="176"/>
        <v>12</v>
      </c>
      <c r="AR1707" s="93">
        <f t="shared" si="177"/>
        <v>33</v>
      </c>
      <c r="AS1707" s="93" t="str">
        <f t="shared" si="178"/>
        <v>金币</v>
      </c>
      <c r="AT1707" s="115">
        <f t="shared" si="179"/>
        <v>117</v>
      </c>
      <c r="AU1707" s="94">
        <f>IF(AR1707&gt;0,SUMIFS(AT$13:AT1707,AQ$13:AQ1707,"="&amp;AQ1707),"[x]")</f>
        <v>1980</v>
      </c>
    </row>
    <row r="1708" spans="40:47" ht="16.5" x14ac:dyDescent="0.2">
      <c r="AN1708" s="93">
        <v>1696</v>
      </c>
      <c r="AO1708" s="93">
        <f t="shared" si="174"/>
        <v>3</v>
      </c>
      <c r="AP1708" s="93">
        <f t="shared" si="175"/>
        <v>4</v>
      </c>
      <c r="AQ1708" s="88">
        <f t="shared" si="176"/>
        <v>12</v>
      </c>
      <c r="AR1708" s="93">
        <f t="shared" si="177"/>
        <v>34</v>
      </c>
      <c r="AS1708" s="93" t="str">
        <f t="shared" si="178"/>
        <v>金币</v>
      </c>
      <c r="AT1708" s="115">
        <f t="shared" si="179"/>
        <v>120</v>
      </c>
      <c r="AU1708" s="94">
        <f>IF(AR1708&gt;0,SUMIFS(AT$13:AT1708,AQ$13:AQ1708,"="&amp;AQ1708),"[x]")</f>
        <v>2100</v>
      </c>
    </row>
    <row r="1709" spans="40:47" ht="16.5" x14ac:dyDescent="0.2">
      <c r="AN1709" s="93">
        <v>1697</v>
      </c>
      <c r="AO1709" s="93">
        <f t="shared" si="174"/>
        <v>3</v>
      </c>
      <c r="AP1709" s="93">
        <f t="shared" si="175"/>
        <v>4</v>
      </c>
      <c r="AQ1709" s="88">
        <f t="shared" si="176"/>
        <v>12</v>
      </c>
      <c r="AR1709" s="93">
        <f t="shared" si="177"/>
        <v>35</v>
      </c>
      <c r="AS1709" s="93" t="str">
        <f t="shared" si="178"/>
        <v>金币</v>
      </c>
      <c r="AT1709" s="115">
        <f t="shared" si="179"/>
        <v>124</v>
      </c>
      <c r="AU1709" s="94">
        <f>IF(AR1709&gt;0,SUMIFS(AT$13:AT1709,AQ$13:AQ1709,"="&amp;AQ1709),"[x]")</f>
        <v>2224</v>
      </c>
    </row>
    <row r="1710" spans="40:47" ht="16.5" x14ac:dyDescent="0.2">
      <c r="AN1710" s="93">
        <v>1698</v>
      </c>
      <c r="AO1710" s="93">
        <f t="shared" si="174"/>
        <v>3</v>
      </c>
      <c r="AP1710" s="93">
        <f t="shared" si="175"/>
        <v>4</v>
      </c>
      <c r="AQ1710" s="88">
        <f t="shared" si="176"/>
        <v>12</v>
      </c>
      <c r="AR1710" s="93">
        <f t="shared" si="177"/>
        <v>36</v>
      </c>
      <c r="AS1710" s="93" t="str">
        <f t="shared" si="178"/>
        <v>金币</v>
      </c>
      <c r="AT1710" s="115">
        <f t="shared" si="179"/>
        <v>128</v>
      </c>
      <c r="AU1710" s="94">
        <f>IF(AR1710&gt;0,SUMIFS(AT$13:AT1710,AQ$13:AQ1710,"="&amp;AQ1710),"[x]")</f>
        <v>2352</v>
      </c>
    </row>
    <row r="1711" spans="40:47" ht="16.5" x14ac:dyDescent="0.2">
      <c r="AN1711" s="93">
        <v>1699</v>
      </c>
      <c r="AO1711" s="93">
        <f t="shared" si="174"/>
        <v>3</v>
      </c>
      <c r="AP1711" s="93">
        <f t="shared" si="175"/>
        <v>4</v>
      </c>
      <c r="AQ1711" s="88">
        <f t="shared" si="176"/>
        <v>12</v>
      </c>
      <c r="AR1711" s="93">
        <f t="shared" si="177"/>
        <v>37</v>
      </c>
      <c r="AS1711" s="93" t="str">
        <f t="shared" si="178"/>
        <v>金币</v>
      </c>
      <c r="AT1711" s="115">
        <f t="shared" si="179"/>
        <v>131</v>
      </c>
      <c r="AU1711" s="94">
        <f>IF(AR1711&gt;0,SUMIFS(AT$13:AT1711,AQ$13:AQ1711,"="&amp;AQ1711),"[x]")</f>
        <v>2483</v>
      </c>
    </row>
    <row r="1712" spans="40:47" ht="16.5" x14ac:dyDescent="0.2">
      <c r="AN1712" s="93">
        <v>1700</v>
      </c>
      <c r="AO1712" s="93">
        <f t="shared" si="174"/>
        <v>3</v>
      </c>
      <c r="AP1712" s="93">
        <f t="shared" si="175"/>
        <v>4</v>
      </c>
      <c r="AQ1712" s="88">
        <f t="shared" si="176"/>
        <v>12</v>
      </c>
      <c r="AR1712" s="93">
        <f t="shared" si="177"/>
        <v>38</v>
      </c>
      <c r="AS1712" s="93" t="str">
        <f t="shared" si="178"/>
        <v>金币</v>
      </c>
      <c r="AT1712" s="115">
        <f t="shared" si="179"/>
        <v>135</v>
      </c>
      <c r="AU1712" s="94">
        <f>IF(AR1712&gt;0,SUMIFS(AT$13:AT1712,AQ$13:AQ1712,"="&amp;AQ1712),"[x]")</f>
        <v>2618</v>
      </c>
    </row>
    <row r="1713" spans="40:47" ht="16.5" x14ac:dyDescent="0.2">
      <c r="AN1713" s="93">
        <v>1701</v>
      </c>
      <c r="AO1713" s="93">
        <f t="shared" si="174"/>
        <v>3</v>
      </c>
      <c r="AP1713" s="93">
        <f t="shared" si="175"/>
        <v>4</v>
      </c>
      <c r="AQ1713" s="88">
        <f t="shared" si="176"/>
        <v>12</v>
      </c>
      <c r="AR1713" s="93">
        <f t="shared" si="177"/>
        <v>39</v>
      </c>
      <c r="AS1713" s="93" t="str">
        <f t="shared" si="178"/>
        <v>金币</v>
      </c>
      <c r="AT1713" s="115">
        <f t="shared" si="179"/>
        <v>138</v>
      </c>
      <c r="AU1713" s="94">
        <f>IF(AR1713&gt;0,SUMIFS(AT$13:AT1713,AQ$13:AQ1713,"="&amp;AQ1713),"[x]")</f>
        <v>2756</v>
      </c>
    </row>
    <row r="1714" spans="40:47" ht="16.5" x14ac:dyDescent="0.2">
      <c r="AN1714" s="93">
        <v>1702</v>
      </c>
      <c r="AO1714" s="93">
        <f t="shared" si="174"/>
        <v>3</v>
      </c>
      <c r="AP1714" s="93">
        <f t="shared" si="175"/>
        <v>4</v>
      </c>
      <c r="AQ1714" s="88">
        <f t="shared" si="176"/>
        <v>12</v>
      </c>
      <c r="AR1714" s="93">
        <f t="shared" si="177"/>
        <v>40</v>
      </c>
      <c r="AS1714" s="93" t="str">
        <f t="shared" si="178"/>
        <v>金币</v>
      </c>
      <c r="AT1714" s="115">
        <f t="shared" si="179"/>
        <v>142</v>
      </c>
      <c r="AU1714" s="94">
        <f>IF(AR1714&gt;0,SUMIFS(AT$13:AT1714,AQ$13:AQ1714,"="&amp;AQ1714),"[x]")</f>
        <v>2898</v>
      </c>
    </row>
    <row r="1715" spans="40:47" ht="16.5" x14ac:dyDescent="0.2">
      <c r="AN1715" s="93">
        <v>1703</v>
      </c>
      <c r="AO1715" s="93">
        <f t="shared" si="174"/>
        <v>3</v>
      </c>
      <c r="AP1715" s="93">
        <f t="shared" si="175"/>
        <v>4</v>
      </c>
      <c r="AQ1715" s="88">
        <f t="shared" si="176"/>
        <v>12</v>
      </c>
      <c r="AR1715" s="93">
        <f t="shared" si="177"/>
        <v>41</v>
      </c>
      <c r="AS1715" s="93" t="str">
        <f t="shared" si="178"/>
        <v>金币</v>
      </c>
      <c r="AT1715" s="115">
        <f t="shared" si="179"/>
        <v>84</v>
      </c>
      <c r="AU1715" s="94">
        <f>IF(AR1715&gt;0,SUMIFS(AT$13:AT1715,AQ$13:AQ1715,"="&amp;AQ1715),"[x]")</f>
        <v>2982</v>
      </c>
    </row>
    <row r="1716" spans="40:47" ht="16.5" x14ac:dyDescent="0.2">
      <c r="AN1716" s="93">
        <v>1704</v>
      </c>
      <c r="AO1716" s="93">
        <f t="shared" si="174"/>
        <v>3</v>
      </c>
      <c r="AP1716" s="93">
        <f t="shared" si="175"/>
        <v>4</v>
      </c>
      <c r="AQ1716" s="88">
        <f t="shared" si="176"/>
        <v>12</v>
      </c>
      <c r="AR1716" s="93">
        <f t="shared" si="177"/>
        <v>42</v>
      </c>
      <c r="AS1716" s="93" t="str">
        <f t="shared" si="178"/>
        <v>金币</v>
      </c>
      <c r="AT1716" s="115">
        <f t="shared" si="179"/>
        <v>101</v>
      </c>
      <c r="AU1716" s="94">
        <f>IF(AR1716&gt;0,SUMIFS(AT$13:AT1716,AQ$13:AQ1716,"="&amp;AQ1716),"[x]")</f>
        <v>3083</v>
      </c>
    </row>
    <row r="1717" spans="40:47" ht="16.5" x14ac:dyDescent="0.2">
      <c r="AN1717" s="93">
        <v>1705</v>
      </c>
      <c r="AO1717" s="93">
        <f t="shared" si="174"/>
        <v>3</v>
      </c>
      <c r="AP1717" s="93">
        <f t="shared" si="175"/>
        <v>4</v>
      </c>
      <c r="AQ1717" s="88">
        <f t="shared" si="176"/>
        <v>12</v>
      </c>
      <c r="AR1717" s="93">
        <f t="shared" si="177"/>
        <v>43</v>
      </c>
      <c r="AS1717" s="93" t="str">
        <f t="shared" si="178"/>
        <v>金币</v>
      </c>
      <c r="AT1717" s="115">
        <f t="shared" si="179"/>
        <v>118</v>
      </c>
      <c r="AU1717" s="94">
        <f>IF(AR1717&gt;0,SUMIFS(AT$13:AT1717,AQ$13:AQ1717,"="&amp;AQ1717),"[x]")</f>
        <v>3201</v>
      </c>
    </row>
    <row r="1718" spans="40:47" ht="16.5" x14ac:dyDescent="0.2">
      <c r="AN1718" s="93">
        <v>1706</v>
      </c>
      <c r="AO1718" s="93">
        <f t="shared" si="174"/>
        <v>3</v>
      </c>
      <c r="AP1718" s="93">
        <f t="shared" si="175"/>
        <v>4</v>
      </c>
      <c r="AQ1718" s="88">
        <f t="shared" si="176"/>
        <v>12</v>
      </c>
      <c r="AR1718" s="93">
        <f t="shared" si="177"/>
        <v>44</v>
      </c>
      <c r="AS1718" s="93" t="str">
        <f t="shared" si="178"/>
        <v>金币</v>
      </c>
      <c r="AT1718" s="115">
        <f t="shared" si="179"/>
        <v>135</v>
      </c>
      <c r="AU1718" s="94">
        <f>IF(AR1718&gt;0,SUMIFS(AT$13:AT1718,AQ$13:AQ1718,"="&amp;AQ1718),"[x]")</f>
        <v>3336</v>
      </c>
    </row>
    <row r="1719" spans="40:47" ht="16.5" x14ac:dyDescent="0.2">
      <c r="AN1719" s="93">
        <v>1707</v>
      </c>
      <c r="AO1719" s="93">
        <f t="shared" si="174"/>
        <v>3</v>
      </c>
      <c r="AP1719" s="93">
        <f t="shared" si="175"/>
        <v>4</v>
      </c>
      <c r="AQ1719" s="88">
        <f t="shared" si="176"/>
        <v>12</v>
      </c>
      <c r="AR1719" s="93">
        <f t="shared" si="177"/>
        <v>45</v>
      </c>
      <c r="AS1719" s="93" t="str">
        <f t="shared" si="178"/>
        <v>金币</v>
      </c>
      <c r="AT1719" s="115">
        <f t="shared" si="179"/>
        <v>152</v>
      </c>
      <c r="AU1719" s="94">
        <f>IF(AR1719&gt;0,SUMIFS(AT$13:AT1719,AQ$13:AQ1719,"="&amp;AQ1719),"[x]")</f>
        <v>3488</v>
      </c>
    </row>
    <row r="1720" spans="40:47" ht="16.5" x14ac:dyDescent="0.2">
      <c r="AN1720" s="93">
        <v>1708</v>
      </c>
      <c r="AO1720" s="93">
        <f t="shared" si="174"/>
        <v>3</v>
      </c>
      <c r="AP1720" s="93">
        <f t="shared" si="175"/>
        <v>4</v>
      </c>
      <c r="AQ1720" s="88">
        <f t="shared" si="176"/>
        <v>12</v>
      </c>
      <c r="AR1720" s="93">
        <f t="shared" si="177"/>
        <v>46</v>
      </c>
      <c r="AS1720" s="93" t="str">
        <f t="shared" si="178"/>
        <v>金币</v>
      </c>
      <c r="AT1720" s="115">
        <f t="shared" si="179"/>
        <v>169</v>
      </c>
      <c r="AU1720" s="94">
        <f>IF(AR1720&gt;0,SUMIFS(AT$13:AT1720,AQ$13:AQ1720,"="&amp;AQ1720),"[x]")</f>
        <v>3657</v>
      </c>
    </row>
    <row r="1721" spans="40:47" ht="16.5" x14ac:dyDescent="0.2">
      <c r="AN1721" s="93">
        <v>1709</v>
      </c>
      <c r="AO1721" s="93">
        <f t="shared" si="174"/>
        <v>3</v>
      </c>
      <c r="AP1721" s="93">
        <f t="shared" si="175"/>
        <v>4</v>
      </c>
      <c r="AQ1721" s="88">
        <f t="shared" si="176"/>
        <v>12</v>
      </c>
      <c r="AR1721" s="93">
        <f t="shared" si="177"/>
        <v>47</v>
      </c>
      <c r="AS1721" s="93" t="str">
        <f t="shared" si="178"/>
        <v>金币</v>
      </c>
      <c r="AT1721" s="115">
        <f t="shared" si="179"/>
        <v>186</v>
      </c>
      <c r="AU1721" s="94">
        <f>IF(AR1721&gt;0,SUMIFS(AT$13:AT1721,AQ$13:AQ1721,"="&amp;AQ1721),"[x]")</f>
        <v>3843</v>
      </c>
    </row>
    <row r="1722" spans="40:47" ht="16.5" x14ac:dyDescent="0.2">
      <c r="AN1722" s="93">
        <v>1710</v>
      </c>
      <c r="AO1722" s="93">
        <f t="shared" si="174"/>
        <v>3</v>
      </c>
      <c r="AP1722" s="93">
        <f t="shared" si="175"/>
        <v>4</v>
      </c>
      <c r="AQ1722" s="88">
        <f t="shared" si="176"/>
        <v>12</v>
      </c>
      <c r="AR1722" s="93">
        <f t="shared" si="177"/>
        <v>48</v>
      </c>
      <c r="AS1722" s="93" t="str">
        <f t="shared" si="178"/>
        <v>金币</v>
      </c>
      <c r="AT1722" s="115">
        <f t="shared" si="179"/>
        <v>203</v>
      </c>
      <c r="AU1722" s="94">
        <f>IF(AR1722&gt;0,SUMIFS(AT$13:AT1722,AQ$13:AQ1722,"="&amp;AQ1722),"[x]")</f>
        <v>4046</v>
      </c>
    </row>
    <row r="1723" spans="40:47" ht="16.5" x14ac:dyDescent="0.2">
      <c r="AN1723" s="93">
        <v>1711</v>
      </c>
      <c r="AO1723" s="93">
        <f t="shared" si="174"/>
        <v>3</v>
      </c>
      <c r="AP1723" s="93">
        <f t="shared" si="175"/>
        <v>4</v>
      </c>
      <c r="AQ1723" s="88">
        <f t="shared" si="176"/>
        <v>12</v>
      </c>
      <c r="AR1723" s="93">
        <f t="shared" si="177"/>
        <v>49</v>
      </c>
      <c r="AS1723" s="93" t="str">
        <f t="shared" si="178"/>
        <v>金币</v>
      </c>
      <c r="AT1723" s="115">
        <f t="shared" si="179"/>
        <v>220</v>
      </c>
      <c r="AU1723" s="94">
        <f>IF(AR1723&gt;0,SUMIFS(AT$13:AT1723,AQ$13:AQ1723,"="&amp;AQ1723),"[x]")</f>
        <v>4266</v>
      </c>
    </row>
    <row r="1724" spans="40:47" ht="16.5" x14ac:dyDescent="0.2">
      <c r="AN1724" s="93">
        <v>1712</v>
      </c>
      <c r="AO1724" s="93">
        <f t="shared" si="174"/>
        <v>3</v>
      </c>
      <c r="AP1724" s="93">
        <f t="shared" si="175"/>
        <v>4</v>
      </c>
      <c r="AQ1724" s="88">
        <f t="shared" si="176"/>
        <v>12</v>
      </c>
      <c r="AR1724" s="93">
        <f t="shared" si="177"/>
        <v>50</v>
      </c>
      <c r="AS1724" s="93" t="str">
        <f t="shared" si="178"/>
        <v>金币</v>
      </c>
      <c r="AT1724" s="115">
        <f t="shared" si="179"/>
        <v>237</v>
      </c>
      <c r="AU1724" s="94">
        <f>IF(AR1724&gt;0,SUMIFS(AT$13:AT1724,AQ$13:AQ1724,"="&amp;AQ1724),"[x]")</f>
        <v>4503</v>
      </c>
    </row>
    <row r="1725" spans="40:47" ht="16.5" x14ac:dyDescent="0.2">
      <c r="AN1725" s="93">
        <v>1713</v>
      </c>
      <c r="AO1725" s="93">
        <f t="shared" si="174"/>
        <v>3</v>
      </c>
      <c r="AP1725" s="93">
        <f t="shared" si="175"/>
        <v>4</v>
      </c>
      <c r="AQ1725" s="88">
        <f t="shared" si="176"/>
        <v>12</v>
      </c>
      <c r="AR1725" s="93">
        <f t="shared" si="177"/>
        <v>51</v>
      </c>
      <c r="AS1725" s="93" t="str">
        <f t="shared" si="178"/>
        <v>金币</v>
      </c>
      <c r="AT1725" s="115">
        <f t="shared" si="179"/>
        <v>254</v>
      </c>
      <c r="AU1725" s="94">
        <f>IF(AR1725&gt;0,SUMIFS(AT$13:AT1725,AQ$13:AQ1725,"="&amp;AQ1725),"[x]")</f>
        <v>4757</v>
      </c>
    </row>
    <row r="1726" spans="40:47" ht="16.5" x14ac:dyDescent="0.2">
      <c r="AN1726" s="93">
        <v>1714</v>
      </c>
      <c r="AO1726" s="93">
        <f t="shared" si="174"/>
        <v>3</v>
      </c>
      <c r="AP1726" s="93">
        <f t="shared" si="175"/>
        <v>4</v>
      </c>
      <c r="AQ1726" s="88">
        <f t="shared" si="176"/>
        <v>12</v>
      </c>
      <c r="AR1726" s="93">
        <f t="shared" si="177"/>
        <v>52</v>
      </c>
      <c r="AS1726" s="93" t="str">
        <f t="shared" si="178"/>
        <v>金币</v>
      </c>
      <c r="AT1726" s="115">
        <f t="shared" si="179"/>
        <v>271</v>
      </c>
      <c r="AU1726" s="94">
        <f>IF(AR1726&gt;0,SUMIFS(AT$13:AT1726,AQ$13:AQ1726,"="&amp;AQ1726),"[x]")</f>
        <v>5028</v>
      </c>
    </row>
    <row r="1727" spans="40:47" ht="16.5" x14ac:dyDescent="0.2">
      <c r="AN1727" s="93">
        <v>1715</v>
      </c>
      <c r="AO1727" s="93">
        <f t="shared" si="174"/>
        <v>3</v>
      </c>
      <c r="AP1727" s="93">
        <f t="shared" si="175"/>
        <v>4</v>
      </c>
      <c r="AQ1727" s="88">
        <f t="shared" si="176"/>
        <v>12</v>
      </c>
      <c r="AR1727" s="93">
        <f t="shared" si="177"/>
        <v>53</v>
      </c>
      <c r="AS1727" s="93" t="str">
        <f t="shared" si="178"/>
        <v>金币</v>
      </c>
      <c r="AT1727" s="115">
        <f t="shared" si="179"/>
        <v>288</v>
      </c>
      <c r="AU1727" s="94">
        <f>IF(AR1727&gt;0,SUMIFS(AT$13:AT1727,AQ$13:AQ1727,"="&amp;AQ1727),"[x]")</f>
        <v>5316</v>
      </c>
    </row>
    <row r="1728" spans="40:47" ht="16.5" x14ac:dyDescent="0.2">
      <c r="AN1728" s="93">
        <v>1716</v>
      </c>
      <c r="AO1728" s="93">
        <f t="shared" si="174"/>
        <v>3</v>
      </c>
      <c r="AP1728" s="93">
        <f t="shared" si="175"/>
        <v>4</v>
      </c>
      <c r="AQ1728" s="88">
        <f t="shared" si="176"/>
        <v>12</v>
      </c>
      <c r="AR1728" s="93">
        <f t="shared" si="177"/>
        <v>54</v>
      </c>
      <c r="AS1728" s="93" t="str">
        <f t="shared" si="178"/>
        <v>金币</v>
      </c>
      <c r="AT1728" s="115">
        <f t="shared" si="179"/>
        <v>305</v>
      </c>
      <c r="AU1728" s="94">
        <f>IF(AR1728&gt;0,SUMIFS(AT$13:AT1728,AQ$13:AQ1728,"="&amp;AQ1728),"[x]")</f>
        <v>5621</v>
      </c>
    </row>
    <row r="1729" spans="40:47" ht="16.5" x14ac:dyDescent="0.2">
      <c r="AN1729" s="93">
        <v>1717</v>
      </c>
      <c r="AO1729" s="93">
        <f t="shared" si="174"/>
        <v>3</v>
      </c>
      <c r="AP1729" s="93">
        <f t="shared" si="175"/>
        <v>4</v>
      </c>
      <c r="AQ1729" s="88">
        <f t="shared" si="176"/>
        <v>12</v>
      </c>
      <c r="AR1729" s="93">
        <f t="shared" si="177"/>
        <v>55</v>
      </c>
      <c r="AS1729" s="93" t="str">
        <f t="shared" si="178"/>
        <v>金币</v>
      </c>
      <c r="AT1729" s="115">
        <f t="shared" si="179"/>
        <v>322</v>
      </c>
      <c r="AU1729" s="94">
        <f>IF(AR1729&gt;0,SUMIFS(AT$13:AT1729,AQ$13:AQ1729,"="&amp;AQ1729),"[x]")</f>
        <v>5943</v>
      </c>
    </row>
    <row r="1730" spans="40:47" ht="16.5" x14ac:dyDescent="0.2">
      <c r="AN1730" s="93">
        <v>1718</v>
      </c>
      <c r="AO1730" s="93">
        <f t="shared" si="174"/>
        <v>3</v>
      </c>
      <c r="AP1730" s="93">
        <f t="shared" si="175"/>
        <v>4</v>
      </c>
      <c r="AQ1730" s="88">
        <f t="shared" si="176"/>
        <v>12</v>
      </c>
      <c r="AR1730" s="93">
        <f t="shared" si="177"/>
        <v>56</v>
      </c>
      <c r="AS1730" s="93" t="str">
        <f t="shared" si="178"/>
        <v>金币</v>
      </c>
      <c r="AT1730" s="115">
        <f t="shared" si="179"/>
        <v>339</v>
      </c>
      <c r="AU1730" s="94">
        <f>IF(AR1730&gt;0,SUMIFS(AT$13:AT1730,AQ$13:AQ1730,"="&amp;AQ1730),"[x]")</f>
        <v>6282</v>
      </c>
    </row>
    <row r="1731" spans="40:47" ht="16.5" x14ac:dyDescent="0.2">
      <c r="AN1731" s="93">
        <v>1719</v>
      </c>
      <c r="AO1731" s="93">
        <f t="shared" si="174"/>
        <v>3</v>
      </c>
      <c r="AP1731" s="93">
        <f t="shared" si="175"/>
        <v>4</v>
      </c>
      <c r="AQ1731" s="88">
        <f t="shared" si="176"/>
        <v>12</v>
      </c>
      <c r="AR1731" s="93">
        <f t="shared" si="177"/>
        <v>57</v>
      </c>
      <c r="AS1731" s="93" t="str">
        <f t="shared" si="178"/>
        <v>金币</v>
      </c>
      <c r="AT1731" s="115">
        <f t="shared" si="179"/>
        <v>356</v>
      </c>
      <c r="AU1731" s="94">
        <f>IF(AR1731&gt;0,SUMIFS(AT$13:AT1731,AQ$13:AQ1731,"="&amp;AQ1731),"[x]")</f>
        <v>6638</v>
      </c>
    </row>
    <row r="1732" spans="40:47" ht="16.5" x14ac:dyDescent="0.2">
      <c r="AN1732" s="93">
        <v>1720</v>
      </c>
      <c r="AO1732" s="93">
        <f t="shared" si="174"/>
        <v>3</v>
      </c>
      <c r="AP1732" s="93">
        <f t="shared" si="175"/>
        <v>4</v>
      </c>
      <c r="AQ1732" s="88">
        <f t="shared" si="176"/>
        <v>12</v>
      </c>
      <c r="AR1732" s="93">
        <f t="shared" si="177"/>
        <v>58</v>
      </c>
      <c r="AS1732" s="93" t="str">
        <f t="shared" si="178"/>
        <v>金币</v>
      </c>
      <c r="AT1732" s="115">
        <f t="shared" si="179"/>
        <v>373</v>
      </c>
      <c r="AU1732" s="94">
        <f>IF(AR1732&gt;0,SUMIFS(AT$13:AT1732,AQ$13:AQ1732,"="&amp;AQ1732),"[x]")</f>
        <v>7011</v>
      </c>
    </row>
    <row r="1733" spans="40:47" ht="16.5" x14ac:dyDescent="0.2">
      <c r="AN1733" s="93">
        <v>1721</v>
      </c>
      <c r="AO1733" s="93">
        <f t="shared" si="174"/>
        <v>3</v>
      </c>
      <c r="AP1733" s="93">
        <f t="shared" si="175"/>
        <v>4</v>
      </c>
      <c r="AQ1733" s="88">
        <f t="shared" si="176"/>
        <v>12</v>
      </c>
      <c r="AR1733" s="93">
        <f t="shared" si="177"/>
        <v>59</v>
      </c>
      <c r="AS1733" s="93" t="str">
        <f t="shared" si="178"/>
        <v>金币</v>
      </c>
      <c r="AT1733" s="115">
        <f t="shared" si="179"/>
        <v>390</v>
      </c>
      <c r="AU1733" s="94">
        <f>IF(AR1733&gt;0,SUMIFS(AT$13:AT1733,AQ$13:AQ1733,"="&amp;AQ1733),"[x]")</f>
        <v>7401</v>
      </c>
    </row>
    <row r="1734" spans="40:47" ht="16.5" x14ac:dyDescent="0.2">
      <c r="AN1734" s="93">
        <v>1722</v>
      </c>
      <c r="AO1734" s="93">
        <f t="shared" si="174"/>
        <v>3</v>
      </c>
      <c r="AP1734" s="93">
        <f t="shared" si="175"/>
        <v>4</v>
      </c>
      <c r="AQ1734" s="88">
        <f t="shared" si="176"/>
        <v>12</v>
      </c>
      <c r="AR1734" s="93">
        <f t="shared" si="177"/>
        <v>60</v>
      </c>
      <c r="AS1734" s="93" t="str">
        <f t="shared" si="178"/>
        <v>金币</v>
      </c>
      <c r="AT1734" s="115">
        <f t="shared" si="179"/>
        <v>407</v>
      </c>
      <c r="AU1734" s="94">
        <f>IF(AR1734&gt;0,SUMIFS(AT$13:AT1734,AQ$13:AQ1734,"="&amp;AQ1734),"[x]")</f>
        <v>7808</v>
      </c>
    </row>
    <row r="1735" spans="40:47" ht="16.5" x14ac:dyDescent="0.2">
      <c r="AN1735" s="93">
        <v>1723</v>
      </c>
      <c r="AO1735" s="93">
        <f t="shared" si="174"/>
        <v>3</v>
      </c>
      <c r="AP1735" s="93">
        <f t="shared" si="175"/>
        <v>4</v>
      </c>
      <c r="AQ1735" s="88">
        <f t="shared" si="176"/>
        <v>12</v>
      </c>
      <c r="AR1735" s="93">
        <f t="shared" si="177"/>
        <v>61</v>
      </c>
      <c r="AS1735" s="93" t="str">
        <f t="shared" si="178"/>
        <v>金币</v>
      </c>
      <c r="AT1735" s="115">
        <f t="shared" si="179"/>
        <v>424</v>
      </c>
      <c r="AU1735" s="94">
        <f>IF(AR1735&gt;0,SUMIFS(AT$13:AT1735,AQ$13:AQ1735,"="&amp;AQ1735),"[x]")</f>
        <v>8232</v>
      </c>
    </row>
    <row r="1736" spans="40:47" ht="16.5" x14ac:dyDescent="0.2">
      <c r="AN1736" s="93">
        <v>1724</v>
      </c>
      <c r="AO1736" s="93">
        <f t="shared" si="174"/>
        <v>3</v>
      </c>
      <c r="AP1736" s="93">
        <f t="shared" si="175"/>
        <v>4</v>
      </c>
      <c r="AQ1736" s="88">
        <f t="shared" si="176"/>
        <v>12</v>
      </c>
      <c r="AR1736" s="93">
        <f t="shared" si="177"/>
        <v>62</v>
      </c>
      <c r="AS1736" s="93" t="str">
        <f t="shared" si="178"/>
        <v>金币</v>
      </c>
      <c r="AT1736" s="115">
        <f t="shared" si="179"/>
        <v>441</v>
      </c>
      <c r="AU1736" s="94">
        <f>IF(AR1736&gt;0,SUMIFS(AT$13:AT1736,AQ$13:AQ1736,"="&amp;AQ1736),"[x]")</f>
        <v>8673</v>
      </c>
    </row>
    <row r="1737" spans="40:47" ht="16.5" x14ac:dyDescent="0.2">
      <c r="AN1737" s="93">
        <v>1725</v>
      </c>
      <c r="AO1737" s="93">
        <f t="shared" si="174"/>
        <v>3</v>
      </c>
      <c r="AP1737" s="93">
        <f t="shared" si="175"/>
        <v>4</v>
      </c>
      <c r="AQ1737" s="88">
        <f t="shared" si="176"/>
        <v>12</v>
      </c>
      <c r="AR1737" s="93">
        <f t="shared" si="177"/>
        <v>63</v>
      </c>
      <c r="AS1737" s="93" t="str">
        <f t="shared" si="178"/>
        <v>金币</v>
      </c>
      <c r="AT1737" s="115">
        <f t="shared" si="179"/>
        <v>458</v>
      </c>
      <c r="AU1737" s="94">
        <f>IF(AR1737&gt;0,SUMIFS(AT$13:AT1737,AQ$13:AQ1737,"="&amp;AQ1737),"[x]")</f>
        <v>9131</v>
      </c>
    </row>
    <row r="1738" spans="40:47" ht="16.5" x14ac:dyDescent="0.2">
      <c r="AN1738" s="93">
        <v>1726</v>
      </c>
      <c r="AO1738" s="93">
        <f t="shared" si="174"/>
        <v>3</v>
      </c>
      <c r="AP1738" s="93">
        <f t="shared" si="175"/>
        <v>4</v>
      </c>
      <c r="AQ1738" s="88">
        <f t="shared" si="176"/>
        <v>12</v>
      </c>
      <c r="AR1738" s="93">
        <f t="shared" si="177"/>
        <v>64</v>
      </c>
      <c r="AS1738" s="93" t="str">
        <f t="shared" si="178"/>
        <v>金币</v>
      </c>
      <c r="AT1738" s="115">
        <f t="shared" si="179"/>
        <v>475</v>
      </c>
      <c r="AU1738" s="94">
        <f>IF(AR1738&gt;0,SUMIFS(AT$13:AT1738,AQ$13:AQ1738,"="&amp;AQ1738),"[x]")</f>
        <v>9606</v>
      </c>
    </row>
    <row r="1739" spans="40:47" ht="16.5" x14ac:dyDescent="0.2">
      <c r="AN1739" s="93">
        <v>1727</v>
      </c>
      <c r="AO1739" s="93">
        <f t="shared" si="174"/>
        <v>3</v>
      </c>
      <c r="AP1739" s="93">
        <f t="shared" si="175"/>
        <v>4</v>
      </c>
      <c r="AQ1739" s="88">
        <f t="shared" si="176"/>
        <v>12</v>
      </c>
      <c r="AR1739" s="93">
        <f t="shared" si="177"/>
        <v>65</v>
      </c>
      <c r="AS1739" s="93" t="str">
        <f t="shared" si="178"/>
        <v>金币</v>
      </c>
      <c r="AT1739" s="115">
        <f t="shared" si="179"/>
        <v>492</v>
      </c>
      <c r="AU1739" s="94">
        <f>IF(AR1739&gt;0,SUMIFS(AT$13:AT1739,AQ$13:AQ1739,"="&amp;AQ1739),"[x]")</f>
        <v>10098</v>
      </c>
    </row>
    <row r="1740" spans="40:47" ht="16.5" x14ac:dyDescent="0.2">
      <c r="AN1740" s="93">
        <v>1728</v>
      </c>
      <c r="AO1740" s="93">
        <f t="shared" si="174"/>
        <v>3</v>
      </c>
      <c r="AP1740" s="93">
        <f t="shared" si="175"/>
        <v>4</v>
      </c>
      <c r="AQ1740" s="88">
        <f t="shared" si="176"/>
        <v>12</v>
      </c>
      <c r="AR1740" s="93">
        <f t="shared" si="177"/>
        <v>66</v>
      </c>
      <c r="AS1740" s="93" t="str">
        <f t="shared" si="178"/>
        <v>金币</v>
      </c>
      <c r="AT1740" s="115">
        <f t="shared" si="179"/>
        <v>509</v>
      </c>
      <c r="AU1740" s="94">
        <f>IF(AR1740&gt;0,SUMIFS(AT$13:AT1740,AQ$13:AQ1740,"="&amp;AQ1740),"[x]")</f>
        <v>10607</v>
      </c>
    </row>
    <row r="1741" spans="40:47" ht="16.5" x14ac:dyDescent="0.2">
      <c r="AN1741" s="93">
        <v>1729</v>
      </c>
      <c r="AO1741" s="93">
        <f t="shared" si="174"/>
        <v>3</v>
      </c>
      <c r="AP1741" s="93">
        <f t="shared" si="175"/>
        <v>4</v>
      </c>
      <c r="AQ1741" s="88">
        <f t="shared" si="176"/>
        <v>12</v>
      </c>
      <c r="AR1741" s="93">
        <f t="shared" si="177"/>
        <v>67</v>
      </c>
      <c r="AS1741" s="93" t="str">
        <f t="shared" si="178"/>
        <v>金币</v>
      </c>
      <c r="AT1741" s="115">
        <f t="shared" si="179"/>
        <v>526</v>
      </c>
      <c r="AU1741" s="94">
        <f>IF(AR1741&gt;0,SUMIFS(AT$13:AT1741,AQ$13:AQ1741,"="&amp;AQ1741),"[x]")</f>
        <v>11133</v>
      </c>
    </row>
    <row r="1742" spans="40:47" ht="16.5" x14ac:dyDescent="0.2">
      <c r="AN1742" s="93">
        <v>1730</v>
      </c>
      <c r="AO1742" s="93">
        <f t="shared" ref="AO1742:AO1805" si="180">INT((AN1742-1)/604)+1</f>
        <v>3</v>
      </c>
      <c r="AP1742" s="93">
        <f t="shared" ref="AP1742:AP1805" si="181">INT(MOD(INT((AN1742-1)/151),4))+1</f>
        <v>4</v>
      </c>
      <c r="AQ1742" s="88">
        <f t="shared" ref="AQ1742:AQ1805" si="182">(AO1742-1)*4+AP1742</f>
        <v>12</v>
      </c>
      <c r="AR1742" s="93">
        <f t="shared" ref="AR1742:AR1805" si="183">MOD(AN1742-1,151)</f>
        <v>68</v>
      </c>
      <c r="AS1742" s="93" t="str">
        <f t="shared" ref="AS1742:AS1805" si="184">IF(AR1742&gt;0,"金币","[x]")</f>
        <v>金币</v>
      </c>
      <c r="AT1742" s="115">
        <f t="shared" si="179"/>
        <v>543</v>
      </c>
      <c r="AU1742" s="94">
        <f>IF(AR1742&gt;0,SUMIFS(AT$13:AT1742,AQ$13:AQ1742,"="&amp;AQ1742),"[x]")</f>
        <v>11676</v>
      </c>
    </row>
    <row r="1743" spans="40:47" ht="16.5" x14ac:dyDescent="0.2">
      <c r="AN1743" s="93">
        <v>1731</v>
      </c>
      <c r="AO1743" s="93">
        <f t="shared" si="180"/>
        <v>3</v>
      </c>
      <c r="AP1743" s="93">
        <f t="shared" si="181"/>
        <v>4</v>
      </c>
      <c r="AQ1743" s="88">
        <f t="shared" si="182"/>
        <v>12</v>
      </c>
      <c r="AR1743" s="93">
        <f t="shared" si="183"/>
        <v>69</v>
      </c>
      <c r="AS1743" s="93" t="str">
        <f t="shared" si="184"/>
        <v>金币</v>
      </c>
      <c r="AT1743" s="115">
        <f t="shared" ref="AT1743:AT1806" si="185">IF(AR1743&gt;0,INT(INDEX($AL$13:$AL$162,AR1743)/48*INDEX($AL$4:$AL$9,AO1743)*INDEX($AO$4:$AO$7,AP1743)),"[x]")</f>
        <v>560</v>
      </c>
      <c r="AU1743" s="94">
        <f>IF(AR1743&gt;0,SUMIFS(AT$13:AT1743,AQ$13:AQ1743,"="&amp;AQ1743),"[x]")</f>
        <v>12236</v>
      </c>
    </row>
    <row r="1744" spans="40:47" ht="16.5" x14ac:dyDescent="0.2">
      <c r="AN1744" s="93">
        <v>1732</v>
      </c>
      <c r="AO1744" s="93">
        <f t="shared" si="180"/>
        <v>3</v>
      </c>
      <c r="AP1744" s="93">
        <f t="shared" si="181"/>
        <v>4</v>
      </c>
      <c r="AQ1744" s="88">
        <f t="shared" si="182"/>
        <v>12</v>
      </c>
      <c r="AR1744" s="93">
        <f t="shared" si="183"/>
        <v>70</v>
      </c>
      <c r="AS1744" s="93" t="str">
        <f t="shared" si="184"/>
        <v>金币</v>
      </c>
      <c r="AT1744" s="115">
        <f t="shared" si="185"/>
        <v>577</v>
      </c>
      <c r="AU1744" s="94">
        <f>IF(AR1744&gt;0,SUMIFS(AT$13:AT1744,AQ$13:AQ1744,"="&amp;AQ1744),"[x]")</f>
        <v>12813</v>
      </c>
    </row>
    <row r="1745" spans="40:47" ht="16.5" x14ac:dyDescent="0.2">
      <c r="AN1745" s="93">
        <v>1733</v>
      </c>
      <c r="AO1745" s="93">
        <f t="shared" si="180"/>
        <v>3</v>
      </c>
      <c r="AP1745" s="93">
        <f t="shared" si="181"/>
        <v>4</v>
      </c>
      <c r="AQ1745" s="88">
        <f t="shared" si="182"/>
        <v>12</v>
      </c>
      <c r="AR1745" s="93">
        <f t="shared" si="183"/>
        <v>71</v>
      </c>
      <c r="AS1745" s="93" t="str">
        <f t="shared" si="184"/>
        <v>金币</v>
      </c>
      <c r="AT1745" s="115">
        <f t="shared" si="185"/>
        <v>594</v>
      </c>
      <c r="AU1745" s="94">
        <f>IF(AR1745&gt;0,SUMIFS(AT$13:AT1745,AQ$13:AQ1745,"="&amp;AQ1745),"[x]")</f>
        <v>13407</v>
      </c>
    </row>
    <row r="1746" spans="40:47" ht="16.5" x14ac:dyDescent="0.2">
      <c r="AN1746" s="93">
        <v>1734</v>
      </c>
      <c r="AO1746" s="93">
        <f t="shared" si="180"/>
        <v>3</v>
      </c>
      <c r="AP1746" s="93">
        <f t="shared" si="181"/>
        <v>4</v>
      </c>
      <c r="AQ1746" s="88">
        <f t="shared" si="182"/>
        <v>12</v>
      </c>
      <c r="AR1746" s="93">
        <f t="shared" si="183"/>
        <v>72</v>
      </c>
      <c r="AS1746" s="93" t="str">
        <f t="shared" si="184"/>
        <v>金币</v>
      </c>
      <c r="AT1746" s="115">
        <f t="shared" si="185"/>
        <v>611</v>
      </c>
      <c r="AU1746" s="94">
        <f>IF(AR1746&gt;0,SUMIFS(AT$13:AT1746,AQ$13:AQ1746,"="&amp;AQ1746),"[x]")</f>
        <v>14018</v>
      </c>
    </row>
    <row r="1747" spans="40:47" ht="16.5" x14ac:dyDescent="0.2">
      <c r="AN1747" s="93">
        <v>1735</v>
      </c>
      <c r="AO1747" s="93">
        <f t="shared" si="180"/>
        <v>3</v>
      </c>
      <c r="AP1747" s="93">
        <f t="shared" si="181"/>
        <v>4</v>
      </c>
      <c r="AQ1747" s="88">
        <f t="shared" si="182"/>
        <v>12</v>
      </c>
      <c r="AR1747" s="93">
        <f t="shared" si="183"/>
        <v>73</v>
      </c>
      <c r="AS1747" s="93" t="str">
        <f t="shared" si="184"/>
        <v>金币</v>
      </c>
      <c r="AT1747" s="115">
        <f t="shared" si="185"/>
        <v>628</v>
      </c>
      <c r="AU1747" s="94">
        <f>IF(AR1747&gt;0,SUMIFS(AT$13:AT1747,AQ$13:AQ1747,"="&amp;AQ1747),"[x]")</f>
        <v>14646</v>
      </c>
    </row>
    <row r="1748" spans="40:47" ht="16.5" x14ac:dyDescent="0.2">
      <c r="AN1748" s="93">
        <v>1736</v>
      </c>
      <c r="AO1748" s="93">
        <f t="shared" si="180"/>
        <v>3</v>
      </c>
      <c r="AP1748" s="93">
        <f t="shared" si="181"/>
        <v>4</v>
      </c>
      <c r="AQ1748" s="88">
        <f t="shared" si="182"/>
        <v>12</v>
      </c>
      <c r="AR1748" s="93">
        <f t="shared" si="183"/>
        <v>74</v>
      </c>
      <c r="AS1748" s="93" t="str">
        <f t="shared" si="184"/>
        <v>金币</v>
      </c>
      <c r="AT1748" s="115">
        <f t="shared" si="185"/>
        <v>645</v>
      </c>
      <c r="AU1748" s="94">
        <f>IF(AR1748&gt;0,SUMIFS(AT$13:AT1748,AQ$13:AQ1748,"="&amp;AQ1748),"[x]")</f>
        <v>15291</v>
      </c>
    </row>
    <row r="1749" spans="40:47" ht="16.5" x14ac:dyDescent="0.2">
      <c r="AN1749" s="93">
        <v>1737</v>
      </c>
      <c r="AO1749" s="93">
        <f t="shared" si="180"/>
        <v>3</v>
      </c>
      <c r="AP1749" s="93">
        <f t="shared" si="181"/>
        <v>4</v>
      </c>
      <c r="AQ1749" s="88">
        <f t="shared" si="182"/>
        <v>12</v>
      </c>
      <c r="AR1749" s="93">
        <f t="shared" si="183"/>
        <v>75</v>
      </c>
      <c r="AS1749" s="93" t="str">
        <f t="shared" si="184"/>
        <v>金币</v>
      </c>
      <c r="AT1749" s="115">
        <f t="shared" si="185"/>
        <v>662</v>
      </c>
      <c r="AU1749" s="94">
        <f>IF(AR1749&gt;0,SUMIFS(AT$13:AT1749,AQ$13:AQ1749,"="&amp;AQ1749),"[x]")</f>
        <v>15953</v>
      </c>
    </row>
    <row r="1750" spans="40:47" ht="16.5" x14ac:dyDescent="0.2">
      <c r="AN1750" s="93">
        <v>1738</v>
      </c>
      <c r="AO1750" s="93">
        <f t="shared" si="180"/>
        <v>3</v>
      </c>
      <c r="AP1750" s="93">
        <f t="shared" si="181"/>
        <v>4</v>
      </c>
      <c r="AQ1750" s="88">
        <f t="shared" si="182"/>
        <v>12</v>
      </c>
      <c r="AR1750" s="93">
        <f t="shared" si="183"/>
        <v>76</v>
      </c>
      <c r="AS1750" s="93" t="str">
        <f t="shared" si="184"/>
        <v>金币</v>
      </c>
      <c r="AT1750" s="115">
        <f t="shared" si="185"/>
        <v>679</v>
      </c>
      <c r="AU1750" s="94">
        <f>IF(AR1750&gt;0,SUMIFS(AT$13:AT1750,AQ$13:AQ1750,"="&amp;AQ1750),"[x]")</f>
        <v>16632</v>
      </c>
    </row>
    <row r="1751" spans="40:47" ht="16.5" x14ac:dyDescent="0.2">
      <c r="AN1751" s="93">
        <v>1739</v>
      </c>
      <c r="AO1751" s="93">
        <f t="shared" si="180"/>
        <v>3</v>
      </c>
      <c r="AP1751" s="93">
        <f t="shared" si="181"/>
        <v>4</v>
      </c>
      <c r="AQ1751" s="88">
        <f t="shared" si="182"/>
        <v>12</v>
      </c>
      <c r="AR1751" s="93">
        <f t="shared" si="183"/>
        <v>77</v>
      </c>
      <c r="AS1751" s="93" t="str">
        <f t="shared" si="184"/>
        <v>金币</v>
      </c>
      <c r="AT1751" s="115">
        <f t="shared" si="185"/>
        <v>696</v>
      </c>
      <c r="AU1751" s="94">
        <f>IF(AR1751&gt;0,SUMIFS(AT$13:AT1751,AQ$13:AQ1751,"="&amp;AQ1751),"[x]")</f>
        <v>17328</v>
      </c>
    </row>
    <row r="1752" spans="40:47" ht="16.5" x14ac:dyDescent="0.2">
      <c r="AN1752" s="93">
        <v>1740</v>
      </c>
      <c r="AO1752" s="93">
        <f t="shared" si="180"/>
        <v>3</v>
      </c>
      <c r="AP1752" s="93">
        <f t="shared" si="181"/>
        <v>4</v>
      </c>
      <c r="AQ1752" s="88">
        <f t="shared" si="182"/>
        <v>12</v>
      </c>
      <c r="AR1752" s="93">
        <f t="shared" si="183"/>
        <v>78</v>
      </c>
      <c r="AS1752" s="93" t="str">
        <f t="shared" si="184"/>
        <v>金币</v>
      </c>
      <c r="AT1752" s="115">
        <f t="shared" si="185"/>
        <v>713</v>
      </c>
      <c r="AU1752" s="94">
        <f>IF(AR1752&gt;0,SUMIFS(AT$13:AT1752,AQ$13:AQ1752,"="&amp;AQ1752),"[x]")</f>
        <v>18041</v>
      </c>
    </row>
    <row r="1753" spans="40:47" ht="16.5" x14ac:dyDescent="0.2">
      <c r="AN1753" s="93">
        <v>1741</v>
      </c>
      <c r="AO1753" s="93">
        <f t="shared" si="180"/>
        <v>3</v>
      </c>
      <c r="AP1753" s="93">
        <f t="shared" si="181"/>
        <v>4</v>
      </c>
      <c r="AQ1753" s="88">
        <f t="shared" si="182"/>
        <v>12</v>
      </c>
      <c r="AR1753" s="93">
        <f t="shared" si="183"/>
        <v>79</v>
      </c>
      <c r="AS1753" s="93" t="str">
        <f t="shared" si="184"/>
        <v>金币</v>
      </c>
      <c r="AT1753" s="115">
        <f t="shared" si="185"/>
        <v>730</v>
      </c>
      <c r="AU1753" s="94">
        <f>IF(AR1753&gt;0,SUMIFS(AT$13:AT1753,AQ$13:AQ1753,"="&amp;AQ1753),"[x]")</f>
        <v>18771</v>
      </c>
    </row>
    <row r="1754" spans="40:47" ht="16.5" x14ac:dyDescent="0.2">
      <c r="AN1754" s="93">
        <v>1742</v>
      </c>
      <c r="AO1754" s="93">
        <f t="shared" si="180"/>
        <v>3</v>
      </c>
      <c r="AP1754" s="93">
        <f t="shared" si="181"/>
        <v>4</v>
      </c>
      <c r="AQ1754" s="88">
        <f t="shared" si="182"/>
        <v>12</v>
      </c>
      <c r="AR1754" s="93">
        <f t="shared" si="183"/>
        <v>80</v>
      </c>
      <c r="AS1754" s="93" t="str">
        <f t="shared" si="184"/>
        <v>金币</v>
      </c>
      <c r="AT1754" s="115">
        <f t="shared" si="185"/>
        <v>747</v>
      </c>
      <c r="AU1754" s="94">
        <f>IF(AR1754&gt;0,SUMIFS(AT$13:AT1754,AQ$13:AQ1754,"="&amp;AQ1754),"[x]")</f>
        <v>19518</v>
      </c>
    </row>
    <row r="1755" spans="40:47" ht="16.5" x14ac:dyDescent="0.2">
      <c r="AN1755" s="93">
        <v>1743</v>
      </c>
      <c r="AO1755" s="93">
        <f t="shared" si="180"/>
        <v>3</v>
      </c>
      <c r="AP1755" s="93">
        <f t="shared" si="181"/>
        <v>4</v>
      </c>
      <c r="AQ1755" s="88">
        <f t="shared" si="182"/>
        <v>12</v>
      </c>
      <c r="AR1755" s="93">
        <f t="shared" si="183"/>
        <v>81</v>
      </c>
      <c r="AS1755" s="93" t="str">
        <f t="shared" si="184"/>
        <v>金币</v>
      </c>
      <c r="AT1755" s="115">
        <f t="shared" si="185"/>
        <v>487</v>
      </c>
      <c r="AU1755" s="94">
        <f>IF(AR1755&gt;0,SUMIFS(AT$13:AT1755,AQ$13:AQ1755,"="&amp;AQ1755),"[x]")</f>
        <v>20005</v>
      </c>
    </row>
    <row r="1756" spans="40:47" ht="16.5" x14ac:dyDescent="0.2">
      <c r="AN1756" s="93">
        <v>1744</v>
      </c>
      <c r="AO1756" s="93">
        <f t="shared" si="180"/>
        <v>3</v>
      </c>
      <c r="AP1756" s="93">
        <f t="shared" si="181"/>
        <v>4</v>
      </c>
      <c r="AQ1756" s="88">
        <f t="shared" si="182"/>
        <v>12</v>
      </c>
      <c r="AR1756" s="93">
        <f t="shared" si="183"/>
        <v>82</v>
      </c>
      <c r="AS1756" s="93" t="str">
        <f t="shared" si="184"/>
        <v>金币</v>
      </c>
      <c r="AT1756" s="115">
        <f t="shared" si="185"/>
        <v>525</v>
      </c>
      <c r="AU1756" s="94">
        <f>IF(AR1756&gt;0,SUMIFS(AT$13:AT1756,AQ$13:AQ1756,"="&amp;AQ1756),"[x]")</f>
        <v>20530</v>
      </c>
    </row>
    <row r="1757" spans="40:47" ht="16.5" x14ac:dyDescent="0.2">
      <c r="AN1757" s="93">
        <v>1745</v>
      </c>
      <c r="AO1757" s="93">
        <f t="shared" si="180"/>
        <v>3</v>
      </c>
      <c r="AP1757" s="93">
        <f t="shared" si="181"/>
        <v>4</v>
      </c>
      <c r="AQ1757" s="88">
        <f t="shared" si="182"/>
        <v>12</v>
      </c>
      <c r="AR1757" s="93">
        <f t="shared" si="183"/>
        <v>83</v>
      </c>
      <c r="AS1757" s="93" t="str">
        <f t="shared" si="184"/>
        <v>金币</v>
      </c>
      <c r="AT1757" s="115">
        <f t="shared" si="185"/>
        <v>563</v>
      </c>
      <c r="AU1757" s="94">
        <f>IF(AR1757&gt;0,SUMIFS(AT$13:AT1757,AQ$13:AQ1757,"="&amp;AQ1757),"[x]")</f>
        <v>21093</v>
      </c>
    </row>
    <row r="1758" spans="40:47" ht="16.5" x14ac:dyDescent="0.2">
      <c r="AN1758" s="93">
        <v>1746</v>
      </c>
      <c r="AO1758" s="93">
        <f t="shared" si="180"/>
        <v>3</v>
      </c>
      <c r="AP1758" s="93">
        <f t="shared" si="181"/>
        <v>4</v>
      </c>
      <c r="AQ1758" s="88">
        <f t="shared" si="182"/>
        <v>12</v>
      </c>
      <c r="AR1758" s="93">
        <f t="shared" si="183"/>
        <v>84</v>
      </c>
      <c r="AS1758" s="93" t="str">
        <f t="shared" si="184"/>
        <v>金币</v>
      </c>
      <c r="AT1758" s="115">
        <f t="shared" si="185"/>
        <v>600</v>
      </c>
      <c r="AU1758" s="94">
        <f>IF(AR1758&gt;0,SUMIFS(AT$13:AT1758,AQ$13:AQ1758,"="&amp;AQ1758),"[x]")</f>
        <v>21693</v>
      </c>
    </row>
    <row r="1759" spans="40:47" ht="16.5" x14ac:dyDescent="0.2">
      <c r="AN1759" s="93">
        <v>1747</v>
      </c>
      <c r="AO1759" s="93">
        <f t="shared" si="180"/>
        <v>3</v>
      </c>
      <c r="AP1759" s="93">
        <f t="shared" si="181"/>
        <v>4</v>
      </c>
      <c r="AQ1759" s="88">
        <f t="shared" si="182"/>
        <v>12</v>
      </c>
      <c r="AR1759" s="93">
        <f t="shared" si="183"/>
        <v>85</v>
      </c>
      <c r="AS1759" s="93" t="str">
        <f t="shared" si="184"/>
        <v>金币</v>
      </c>
      <c r="AT1759" s="115">
        <f t="shared" si="185"/>
        <v>638</v>
      </c>
      <c r="AU1759" s="94">
        <f>IF(AR1759&gt;0,SUMIFS(AT$13:AT1759,AQ$13:AQ1759,"="&amp;AQ1759),"[x]")</f>
        <v>22331</v>
      </c>
    </row>
    <row r="1760" spans="40:47" ht="16.5" x14ac:dyDescent="0.2">
      <c r="AN1760" s="93">
        <v>1748</v>
      </c>
      <c r="AO1760" s="93">
        <f t="shared" si="180"/>
        <v>3</v>
      </c>
      <c r="AP1760" s="93">
        <f t="shared" si="181"/>
        <v>4</v>
      </c>
      <c r="AQ1760" s="88">
        <f t="shared" si="182"/>
        <v>12</v>
      </c>
      <c r="AR1760" s="93">
        <f t="shared" si="183"/>
        <v>86</v>
      </c>
      <c r="AS1760" s="93" t="str">
        <f t="shared" si="184"/>
        <v>金币</v>
      </c>
      <c r="AT1760" s="115">
        <f t="shared" si="185"/>
        <v>675</v>
      </c>
      <c r="AU1760" s="94">
        <f>IF(AR1760&gt;0,SUMIFS(AT$13:AT1760,AQ$13:AQ1760,"="&amp;AQ1760),"[x]")</f>
        <v>23006</v>
      </c>
    </row>
    <row r="1761" spans="40:47" ht="16.5" x14ac:dyDescent="0.2">
      <c r="AN1761" s="93">
        <v>1749</v>
      </c>
      <c r="AO1761" s="93">
        <f t="shared" si="180"/>
        <v>3</v>
      </c>
      <c r="AP1761" s="93">
        <f t="shared" si="181"/>
        <v>4</v>
      </c>
      <c r="AQ1761" s="88">
        <f t="shared" si="182"/>
        <v>12</v>
      </c>
      <c r="AR1761" s="93">
        <f t="shared" si="183"/>
        <v>87</v>
      </c>
      <c r="AS1761" s="93" t="str">
        <f t="shared" si="184"/>
        <v>金币</v>
      </c>
      <c r="AT1761" s="115">
        <f t="shared" si="185"/>
        <v>713</v>
      </c>
      <c r="AU1761" s="94">
        <f>IF(AR1761&gt;0,SUMIFS(AT$13:AT1761,AQ$13:AQ1761,"="&amp;AQ1761),"[x]")</f>
        <v>23719</v>
      </c>
    </row>
    <row r="1762" spans="40:47" ht="16.5" x14ac:dyDescent="0.2">
      <c r="AN1762" s="93">
        <v>1750</v>
      </c>
      <c r="AO1762" s="93">
        <f t="shared" si="180"/>
        <v>3</v>
      </c>
      <c r="AP1762" s="93">
        <f t="shared" si="181"/>
        <v>4</v>
      </c>
      <c r="AQ1762" s="88">
        <f t="shared" si="182"/>
        <v>12</v>
      </c>
      <c r="AR1762" s="93">
        <f t="shared" si="183"/>
        <v>88</v>
      </c>
      <c r="AS1762" s="93" t="str">
        <f t="shared" si="184"/>
        <v>金币</v>
      </c>
      <c r="AT1762" s="115">
        <f t="shared" si="185"/>
        <v>750</v>
      </c>
      <c r="AU1762" s="94">
        <f>IF(AR1762&gt;0,SUMIFS(AT$13:AT1762,AQ$13:AQ1762,"="&amp;AQ1762),"[x]")</f>
        <v>24469</v>
      </c>
    </row>
    <row r="1763" spans="40:47" ht="16.5" x14ac:dyDescent="0.2">
      <c r="AN1763" s="93">
        <v>1751</v>
      </c>
      <c r="AO1763" s="93">
        <f t="shared" si="180"/>
        <v>3</v>
      </c>
      <c r="AP1763" s="93">
        <f t="shared" si="181"/>
        <v>4</v>
      </c>
      <c r="AQ1763" s="88">
        <f t="shared" si="182"/>
        <v>12</v>
      </c>
      <c r="AR1763" s="93">
        <f t="shared" si="183"/>
        <v>89</v>
      </c>
      <c r="AS1763" s="93" t="str">
        <f t="shared" si="184"/>
        <v>金币</v>
      </c>
      <c r="AT1763" s="115">
        <f t="shared" si="185"/>
        <v>788</v>
      </c>
      <c r="AU1763" s="94">
        <f>IF(AR1763&gt;0,SUMIFS(AT$13:AT1763,AQ$13:AQ1763,"="&amp;AQ1763),"[x]")</f>
        <v>25257</v>
      </c>
    </row>
    <row r="1764" spans="40:47" ht="16.5" x14ac:dyDescent="0.2">
      <c r="AN1764" s="93">
        <v>1752</v>
      </c>
      <c r="AO1764" s="93">
        <f t="shared" si="180"/>
        <v>3</v>
      </c>
      <c r="AP1764" s="93">
        <f t="shared" si="181"/>
        <v>4</v>
      </c>
      <c r="AQ1764" s="88">
        <f t="shared" si="182"/>
        <v>12</v>
      </c>
      <c r="AR1764" s="93">
        <f t="shared" si="183"/>
        <v>90</v>
      </c>
      <c r="AS1764" s="93" t="str">
        <f t="shared" si="184"/>
        <v>金币</v>
      </c>
      <c r="AT1764" s="115">
        <f t="shared" si="185"/>
        <v>825</v>
      </c>
      <c r="AU1764" s="94">
        <f>IF(AR1764&gt;0,SUMIFS(AT$13:AT1764,AQ$13:AQ1764,"="&amp;AQ1764),"[x]")</f>
        <v>26082</v>
      </c>
    </row>
    <row r="1765" spans="40:47" ht="16.5" x14ac:dyDescent="0.2">
      <c r="AN1765" s="93">
        <v>1753</v>
      </c>
      <c r="AO1765" s="93">
        <f t="shared" si="180"/>
        <v>3</v>
      </c>
      <c r="AP1765" s="93">
        <f t="shared" si="181"/>
        <v>4</v>
      </c>
      <c r="AQ1765" s="88">
        <f t="shared" si="182"/>
        <v>12</v>
      </c>
      <c r="AR1765" s="93">
        <f t="shared" si="183"/>
        <v>91</v>
      </c>
      <c r="AS1765" s="93" t="str">
        <f t="shared" si="184"/>
        <v>金币</v>
      </c>
      <c r="AT1765" s="115">
        <f t="shared" si="185"/>
        <v>863</v>
      </c>
      <c r="AU1765" s="94">
        <f>IF(AR1765&gt;0,SUMIFS(AT$13:AT1765,AQ$13:AQ1765,"="&amp;AQ1765),"[x]")</f>
        <v>26945</v>
      </c>
    </row>
    <row r="1766" spans="40:47" ht="16.5" x14ac:dyDescent="0.2">
      <c r="AN1766" s="93">
        <v>1754</v>
      </c>
      <c r="AO1766" s="93">
        <f t="shared" si="180"/>
        <v>3</v>
      </c>
      <c r="AP1766" s="93">
        <f t="shared" si="181"/>
        <v>4</v>
      </c>
      <c r="AQ1766" s="88">
        <f t="shared" si="182"/>
        <v>12</v>
      </c>
      <c r="AR1766" s="93">
        <f t="shared" si="183"/>
        <v>92</v>
      </c>
      <c r="AS1766" s="93" t="str">
        <f t="shared" si="184"/>
        <v>金币</v>
      </c>
      <c r="AT1766" s="115">
        <f t="shared" si="185"/>
        <v>900</v>
      </c>
      <c r="AU1766" s="94">
        <f>IF(AR1766&gt;0,SUMIFS(AT$13:AT1766,AQ$13:AQ1766,"="&amp;AQ1766),"[x]")</f>
        <v>27845</v>
      </c>
    </row>
    <row r="1767" spans="40:47" ht="16.5" x14ac:dyDescent="0.2">
      <c r="AN1767" s="93">
        <v>1755</v>
      </c>
      <c r="AO1767" s="93">
        <f t="shared" si="180"/>
        <v>3</v>
      </c>
      <c r="AP1767" s="93">
        <f t="shared" si="181"/>
        <v>4</v>
      </c>
      <c r="AQ1767" s="88">
        <f t="shared" si="182"/>
        <v>12</v>
      </c>
      <c r="AR1767" s="93">
        <f t="shared" si="183"/>
        <v>93</v>
      </c>
      <c r="AS1767" s="93" t="str">
        <f t="shared" si="184"/>
        <v>金币</v>
      </c>
      <c r="AT1767" s="115">
        <f t="shared" si="185"/>
        <v>938</v>
      </c>
      <c r="AU1767" s="94">
        <f>IF(AR1767&gt;0,SUMIFS(AT$13:AT1767,AQ$13:AQ1767,"="&amp;AQ1767),"[x]")</f>
        <v>28783</v>
      </c>
    </row>
    <row r="1768" spans="40:47" ht="16.5" x14ac:dyDescent="0.2">
      <c r="AN1768" s="93">
        <v>1756</v>
      </c>
      <c r="AO1768" s="93">
        <f t="shared" si="180"/>
        <v>3</v>
      </c>
      <c r="AP1768" s="93">
        <f t="shared" si="181"/>
        <v>4</v>
      </c>
      <c r="AQ1768" s="88">
        <f t="shared" si="182"/>
        <v>12</v>
      </c>
      <c r="AR1768" s="93">
        <f t="shared" si="183"/>
        <v>94</v>
      </c>
      <c r="AS1768" s="93" t="str">
        <f t="shared" si="184"/>
        <v>金币</v>
      </c>
      <c r="AT1768" s="115">
        <f t="shared" si="185"/>
        <v>975</v>
      </c>
      <c r="AU1768" s="94">
        <f>IF(AR1768&gt;0,SUMIFS(AT$13:AT1768,AQ$13:AQ1768,"="&amp;AQ1768),"[x]")</f>
        <v>29758</v>
      </c>
    </row>
    <row r="1769" spans="40:47" ht="16.5" x14ac:dyDescent="0.2">
      <c r="AN1769" s="93">
        <v>1757</v>
      </c>
      <c r="AO1769" s="93">
        <f t="shared" si="180"/>
        <v>3</v>
      </c>
      <c r="AP1769" s="93">
        <f t="shared" si="181"/>
        <v>4</v>
      </c>
      <c r="AQ1769" s="88">
        <f t="shared" si="182"/>
        <v>12</v>
      </c>
      <c r="AR1769" s="93">
        <f t="shared" si="183"/>
        <v>95</v>
      </c>
      <c r="AS1769" s="93" t="str">
        <f t="shared" si="184"/>
        <v>金币</v>
      </c>
      <c r="AT1769" s="115">
        <f t="shared" si="185"/>
        <v>1013</v>
      </c>
      <c r="AU1769" s="94">
        <f>IF(AR1769&gt;0,SUMIFS(AT$13:AT1769,AQ$13:AQ1769,"="&amp;AQ1769),"[x]")</f>
        <v>30771</v>
      </c>
    </row>
    <row r="1770" spans="40:47" ht="16.5" x14ac:dyDescent="0.2">
      <c r="AN1770" s="93">
        <v>1758</v>
      </c>
      <c r="AO1770" s="93">
        <f t="shared" si="180"/>
        <v>3</v>
      </c>
      <c r="AP1770" s="93">
        <f t="shared" si="181"/>
        <v>4</v>
      </c>
      <c r="AQ1770" s="88">
        <f t="shared" si="182"/>
        <v>12</v>
      </c>
      <c r="AR1770" s="93">
        <f t="shared" si="183"/>
        <v>96</v>
      </c>
      <c r="AS1770" s="93" t="str">
        <f t="shared" si="184"/>
        <v>金币</v>
      </c>
      <c r="AT1770" s="115">
        <f t="shared" si="185"/>
        <v>1050</v>
      </c>
      <c r="AU1770" s="94">
        <f>IF(AR1770&gt;0,SUMIFS(AT$13:AT1770,AQ$13:AQ1770,"="&amp;AQ1770),"[x]")</f>
        <v>31821</v>
      </c>
    </row>
    <row r="1771" spans="40:47" ht="16.5" x14ac:dyDescent="0.2">
      <c r="AN1771" s="93">
        <v>1759</v>
      </c>
      <c r="AO1771" s="93">
        <f t="shared" si="180"/>
        <v>3</v>
      </c>
      <c r="AP1771" s="93">
        <f t="shared" si="181"/>
        <v>4</v>
      </c>
      <c r="AQ1771" s="88">
        <f t="shared" si="182"/>
        <v>12</v>
      </c>
      <c r="AR1771" s="93">
        <f t="shared" si="183"/>
        <v>97</v>
      </c>
      <c r="AS1771" s="93" t="str">
        <f t="shared" si="184"/>
        <v>金币</v>
      </c>
      <c r="AT1771" s="115">
        <f t="shared" si="185"/>
        <v>1088</v>
      </c>
      <c r="AU1771" s="94">
        <f>IF(AR1771&gt;0,SUMIFS(AT$13:AT1771,AQ$13:AQ1771,"="&amp;AQ1771),"[x]")</f>
        <v>32909</v>
      </c>
    </row>
    <row r="1772" spans="40:47" ht="16.5" x14ac:dyDescent="0.2">
      <c r="AN1772" s="93">
        <v>1760</v>
      </c>
      <c r="AO1772" s="93">
        <f t="shared" si="180"/>
        <v>3</v>
      </c>
      <c r="AP1772" s="93">
        <f t="shared" si="181"/>
        <v>4</v>
      </c>
      <c r="AQ1772" s="88">
        <f t="shared" si="182"/>
        <v>12</v>
      </c>
      <c r="AR1772" s="93">
        <f t="shared" si="183"/>
        <v>98</v>
      </c>
      <c r="AS1772" s="93" t="str">
        <f t="shared" si="184"/>
        <v>金币</v>
      </c>
      <c r="AT1772" s="115">
        <f t="shared" si="185"/>
        <v>1126</v>
      </c>
      <c r="AU1772" s="94">
        <f>IF(AR1772&gt;0,SUMIFS(AT$13:AT1772,AQ$13:AQ1772,"="&amp;AQ1772),"[x]")</f>
        <v>34035</v>
      </c>
    </row>
    <row r="1773" spans="40:47" ht="16.5" x14ac:dyDescent="0.2">
      <c r="AN1773" s="93">
        <v>1761</v>
      </c>
      <c r="AO1773" s="93">
        <f t="shared" si="180"/>
        <v>3</v>
      </c>
      <c r="AP1773" s="93">
        <f t="shared" si="181"/>
        <v>4</v>
      </c>
      <c r="AQ1773" s="88">
        <f t="shared" si="182"/>
        <v>12</v>
      </c>
      <c r="AR1773" s="93">
        <f t="shared" si="183"/>
        <v>99</v>
      </c>
      <c r="AS1773" s="93" t="str">
        <f t="shared" si="184"/>
        <v>金币</v>
      </c>
      <c r="AT1773" s="115">
        <f t="shared" si="185"/>
        <v>1163</v>
      </c>
      <c r="AU1773" s="94">
        <f>IF(AR1773&gt;0,SUMIFS(AT$13:AT1773,AQ$13:AQ1773,"="&amp;AQ1773),"[x]")</f>
        <v>35198</v>
      </c>
    </row>
    <row r="1774" spans="40:47" ht="16.5" x14ac:dyDescent="0.2">
      <c r="AN1774" s="93">
        <v>1762</v>
      </c>
      <c r="AO1774" s="93">
        <f t="shared" si="180"/>
        <v>3</v>
      </c>
      <c r="AP1774" s="93">
        <f t="shared" si="181"/>
        <v>4</v>
      </c>
      <c r="AQ1774" s="88">
        <f t="shared" si="182"/>
        <v>12</v>
      </c>
      <c r="AR1774" s="93">
        <f t="shared" si="183"/>
        <v>100</v>
      </c>
      <c r="AS1774" s="93" t="str">
        <f t="shared" si="184"/>
        <v>金币</v>
      </c>
      <c r="AT1774" s="115">
        <f t="shared" si="185"/>
        <v>1201</v>
      </c>
      <c r="AU1774" s="94">
        <f>IF(AR1774&gt;0,SUMIFS(AT$13:AT1774,AQ$13:AQ1774,"="&amp;AQ1774),"[x]")</f>
        <v>36399</v>
      </c>
    </row>
    <row r="1775" spans="40:47" ht="16.5" x14ac:dyDescent="0.2">
      <c r="AN1775" s="93">
        <v>1763</v>
      </c>
      <c r="AO1775" s="93">
        <f t="shared" si="180"/>
        <v>3</v>
      </c>
      <c r="AP1775" s="93">
        <f t="shared" si="181"/>
        <v>4</v>
      </c>
      <c r="AQ1775" s="88">
        <f t="shared" si="182"/>
        <v>12</v>
      </c>
      <c r="AR1775" s="93">
        <f t="shared" si="183"/>
        <v>101</v>
      </c>
      <c r="AS1775" s="93" t="str">
        <f t="shared" si="184"/>
        <v>金币</v>
      </c>
      <c r="AT1775" s="115">
        <f t="shared" si="185"/>
        <v>681</v>
      </c>
      <c r="AU1775" s="94">
        <f>IF(AR1775&gt;0,SUMIFS(AT$13:AT1775,AQ$13:AQ1775,"="&amp;AQ1775),"[x]")</f>
        <v>37080</v>
      </c>
    </row>
    <row r="1776" spans="40:47" ht="16.5" x14ac:dyDescent="0.2">
      <c r="AN1776" s="93">
        <v>1764</v>
      </c>
      <c r="AO1776" s="93">
        <f t="shared" si="180"/>
        <v>3</v>
      </c>
      <c r="AP1776" s="93">
        <f t="shared" si="181"/>
        <v>4</v>
      </c>
      <c r="AQ1776" s="88">
        <f t="shared" si="182"/>
        <v>12</v>
      </c>
      <c r="AR1776" s="93">
        <f t="shared" si="183"/>
        <v>102</v>
      </c>
      <c r="AS1776" s="93" t="str">
        <f t="shared" si="184"/>
        <v>金币</v>
      </c>
      <c r="AT1776" s="115">
        <f t="shared" si="185"/>
        <v>733</v>
      </c>
      <c r="AU1776" s="94">
        <f>IF(AR1776&gt;0,SUMIFS(AT$13:AT1776,AQ$13:AQ1776,"="&amp;AQ1776),"[x]")</f>
        <v>37813</v>
      </c>
    </row>
    <row r="1777" spans="40:47" ht="16.5" x14ac:dyDescent="0.2">
      <c r="AN1777" s="93">
        <v>1765</v>
      </c>
      <c r="AO1777" s="93">
        <f t="shared" si="180"/>
        <v>3</v>
      </c>
      <c r="AP1777" s="93">
        <f t="shared" si="181"/>
        <v>4</v>
      </c>
      <c r="AQ1777" s="88">
        <f t="shared" si="182"/>
        <v>12</v>
      </c>
      <c r="AR1777" s="93">
        <f t="shared" si="183"/>
        <v>103</v>
      </c>
      <c r="AS1777" s="93" t="str">
        <f t="shared" si="184"/>
        <v>金币</v>
      </c>
      <c r="AT1777" s="115">
        <f t="shared" si="185"/>
        <v>786</v>
      </c>
      <c r="AU1777" s="94">
        <f>IF(AR1777&gt;0,SUMIFS(AT$13:AT1777,AQ$13:AQ1777,"="&amp;AQ1777),"[x]")</f>
        <v>38599</v>
      </c>
    </row>
    <row r="1778" spans="40:47" ht="16.5" x14ac:dyDescent="0.2">
      <c r="AN1778" s="93">
        <v>1766</v>
      </c>
      <c r="AO1778" s="93">
        <f t="shared" si="180"/>
        <v>3</v>
      </c>
      <c r="AP1778" s="93">
        <f t="shared" si="181"/>
        <v>4</v>
      </c>
      <c r="AQ1778" s="88">
        <f t="shared" si="182"/>
        <v>12</v>
      </c>
      <c r="AR1778" s="93">
        <f t="shared" si="183"/>
        <v>104</v>
      </c>
      <c r="AS1778" s="93" t="str">
        <f t="shared" si="184"/>
        <v>金币</v>
      </c>
      <c r="AT1778" s="115">
        <f t="shared" si="185"/>
        <v>838</v>
      </c>
      <c r="AU1778" s="94">
        <f>IF(AR1778&gt;0,SUMIFS(AT$13:AT1778,AQ$13:AQ1778,"="&amp;AQ1778),"[x]")</f>
        <v>39437</v>
      </c>
    </row>
    <row r="1779" spans="40:47" ht="16.5" x14ac:dyDescent="0.2">
      <c r="AN1779" s="93">
        <v>1767</v>
      </c>
      <c r="AO1779" s="93">
        <f t="shared" si="180"/>
        <v>3</v>
      </c>
      <c r="AP1779" s="93">
        <f t="shared" si="181"/>
        <v>4</v>
      </c>
      <c r="AQ1779" s="88">
        <f t="shared" si="182"/>
        <v>12</v>
      </c>
      <c r="AR1779" s="93">
        <f t="shared" si="183"/>
        <v>105</v>
      </c>
      <c r="AS1779" s="93" t="str">
        <f t="shared" si="184"/>
        <v>金币</v>
      </c>
      <c r="AT1779" s="115">
        <f t="shared" si="185"/>
        <v>890</v>
      </c>
      <c r="AU1779" s="94">
        <f>IF(AR1779&gt;0,SUMIFS(AT$13:AT1779,AQ$13:AQ1779,"="&amp;AQ1779),"[x]")</f>
        <v>40327</v>
      </c>
    </row>
    <row r="1780" spans="40:47" ht="16.5" x14ac:dyDescent="0.2">
      <c r="AN1780" s="93">
        <v>1768</v>
      </c>
      <c r="AO1780" s="93">
        <f t="shared" si="180"/>
        <v>3</v>
      </c>
      <c r="AP1780" s="93">
        <f t="shared" si="181"/>
        <v>4</v>
      </c>
      <c r="AQ1780" s="88">
        <f t="shared" si="182"/>
        <v>12</v>
      </c>
      <c r="AR1780" s="93">
        <f t="shared" si="183"/>
        <v>106</v>
      </c>
      <c r="AS1780" s="93" t="str">
        <f t="shared" si="184"/>
        <v>金币</v>
      </c>
      <c r="AT1780" s="115">
        <f t="shared" si="185"/>
        <v>943</v>
      </c>
      <c r="AU1780" s="94">
        <f>IF(AR1780&gt;0,SUMIFS(AT$13:AT1780,AQ$13:AQ1780,"="&amp;AQ1780),"[x]")</f>
        <v>41270</v>
      </c>
    </row>
    <row r="1781" spans="40:47" ht="16.5" x14ac:dyDescent="0.2">
      <c r="AN1781" s="93">
        <v>1769</v>
      </c>
      <c r="AO1781" s="93">
        <f t="shared" si="180"/>
        <v>3</v>
      </c>
      <c r="AP1781" s="93">
        <f t="shared" si="181"/>
        <v>4</v>
      </c>
      <c r="AQ1781" s="88">
        <f t="shared" si="182"/>
        <v>12</v>
      </c>
      <c r="AR1781" s="93">
        <f t="shared" si="183"/>
        <v>107</v>
      </c>
      <c r="AS1781" s="93" t="str">
        <f t="shared" si="184"/>
        <v>金币</v>
      </c>
      <c r="AT1781" s="115">
        <f t="shared" si="185"/>
        <v>995</v>
      </c>
      <c r="AU1781" s="94">
        <f>IF(AR1781&gt;0,SUMIFS(AT$13:AT1781,AQ$13:AQ1781,"="&amp;AQ1781),"[x]")</f>
        <v>42265</v>
      </c>
    </row>
    <row r="1782" spans="40:47" ht="16.5" x14ac:dyDescent="0.2">
      <c r="AN1782" s="93">
        <v>1770</v>
      </c>
      <c r="AO1782" s="93">
        <f t="shared" si="180"/>
        <v>3</v>
      </c>
      <c r="AP1782" s="93">
        <f t="shared" si="181"/>
        <v>4</v>
      </c>
      <c r="AQ1782" s="88">
        <f t="shared" si="182"/>
        <v>12</v>
      </c>
      <c r="AR1782" s="93">
        <f t="shared" si="183"/>
        <v>108</v>
      </c>
      <c r="AS1782" s="93" t="str">
        <f t="shared" si="184"/>
        <v>金币</v>
      </c>
      <c r="AT1782" s="115">
        <f t="shared" si="185"/>
        <v>1048</v>
      </c>
      <c r="AU1782" s="94">
        <f>IF(AR1782&gt;0,SUMIFS(AT$13:AT1782,AQ$13:AQ1782,"="&amp;AQ1782),"[x]")</f>
        <v>43313</v>
      </c>
    </row>
    <row r="1783" spans="40:47" ht="16.5" x14ac:dyDescent="0.2">
      <c r="AN1783" s="93">
        <v>1771</v>
      </c>
      <c r="AO1783" s="93">
        <f t="shared" si="180"/>
        <v>3</v>
      </c>
      <c r="AP1783" s="93">
        <f t="shared" si="181"/>
        <v>4</v>
      </c>
      <c r="AQ1783" s="88">
        <f t="shared" si="182"/>
        <v>12</v>
      </c>
      <c r="AR1783" s="93">
        <f t="shared" si="183"/>
        <v>109</v>
      </c>
      <c r="AS1783" s="93" t="str">
        <f t="shared" si="184"/>
        <v>金币</v>
      </c>
      <c r="AT1783" s="115">
        <f t="shared" si="185"/>
        <v>1100</v>
      </c>
      <c r="AU1783" s="94">
        <f>IF(AR1783&gt;0,SUMIFS(AT$13:AT1783,AQ$13:AQ1783,"="&amp;AQ1783),"[x]")</f>
        <v>44413</v>
      </c>
    </row>
    <row r="1784" spans="40:47" ht="16.5" x14ac:dyDescent="0.2">
      <c r="AN1784" s="93">
        <v>1772</v>
      </c>
      <c r="AO1784" s="93">
        <f t="shared" si="180"/>
        <v>3</v>
      </c>
      <c r="AP1784" s="93">
        <f t="shared" si="181"/>
        <v>4</v>
      </c>
      <c r="AQ1784" s="88">
        <f t="shared" si="182"/>
        <v>12</v>
      </c>
      <c r="AR1784" s="93">
        <f t="shared" si="183"/>
        <v>110</v>
      </c>
      <c r="AS1784" s="93" t="str">
        <f t="shared" si="184"/>
        <v>金币</v>
      </c>
      <c r="AT1784" s="115">
        <f t="shared" si="185"/>
        <v>1152</v>
      </c>
      <c r="AU1784" s="94">
        <f>IF(AR1784&gt;0,SUMIFS(AT$13:AT1784,AQ$13:AQ1784,"="&amp;AQ1784),"[x]")</f>
        <v>45565</v>
      </c>
    </row>
    <row r="1785" spans="40:47" ht="16.5" x14ac:dyDescent="0.2">
      <c r="AN1785" s="93">
        <v>1773</v>
      </c>
      <c r="AO1785" s="93">
        <f t="shared" si="180"/>
        <v>3</v>
      </c>
      <c r="AP1785" s="93">
        <f t="shared" si="181"/>
        <v>4</v>
      </c>
      <c r="AQ1785" s="88">
        <f t="shared" si="182"/>
        <v>12</v>
      </c>
      <c r="AR1785" s="93">
        <f t="shared" si="183"/>
        <v>111</v>
      </c>
      <c r="AS1785" s="93" t="str">
        <f t="shared" si="184"/>
        <v>金币</v>
      </c>
      <c r="AT1785" s="115">
        <f t="shared" si="185"/>
        <v>1205</v>
      </c>
      <c r="AU1785" s="94">
        <f>IF(AR1785&gt;0,SUMIFS(AT$13:AT1785,AQ$13:AQ1785,"="&amp;AQ1785),"[x]")</f>
        <v>46770</v>
      </c>
    </row>
    <row r="1786" spans="40:47" ht="16.5" x14ac:dyDescent="0.2">
      <c r="AN1786" s="93">
        <v>1774</v>
      </c>
      <c r="AO1786" s="93">
        <f t="shared" si="180"/>
        <v>3</v>
      </c>
      <c r="AP1786" s="93">
        <f t="shared" si="181"/>
        <v>4</v>
      </c>
      <c r="AQ1786" s="88">
        <f t="shared" si="182"/>
        <v>12</v>
      </c>
      <c r="AR1786" s="93">
        <f t="shared" si="183"/>
        <v>112</v>
      </c>
      <c r="AS1786" s="93" t="str">
        <f t="shared" si="184"/>
        <v>金币</v>
      </c>
      <c r="AT1786" s="115">
        <f t="shared" si="185"/>
        <v>1257</v>
      </c>
      <c r="AU1786" s="94">
        <f>IF(AR1786&gt;0,SUMIFS(AT$13:AT1786,AQ$13:AQ1786,"="&amp;AQ1786),"[x]")</f>
        <v>48027</v>
      </c>
    </row>
    <row r="1787" spans="40:47" ht="16.5" x14ac:dyDescent="0.2">
      <c r="AN1787" s="93">
        <v>1775</v>
      </c>
      <c r="AO1787" s="93">
        <f t="shared" si="180"/>
        <v>3</v>
      </c>
      <c r="AP1787" s="93">
        <f t="shared" si="181"/>
        <v>4</v>
      </c>
      <c r="AQ1787" s="88">
        <f t="shared" si="182"/>
        <v>12</v>
      </c>
      <c r="AR1787" s="93">
        <f t="shared" si="183"/>
        <v>113</v>
      </c>
      <c r="AS1787" s="93" t="str">
        <f t="shared" si="184"/>
        <v>金币</v>
      </c>
      <c r="AT1787" s="115">
        <f t="shared" si="185"/>
        <v>1310</v>
      </c>
      <c r="AU1787" s="94">
        <f>IF(AR1787&gt;0,SUMIFS(AT$13:AT1787,AQ$13:AQ1787,"="&amp;AQ1787),"[x]")</f>
        <v>49337</v>
      </c>
    </row>
    <row r="1788" spans="40:47" ht="16.5" x14ac:dyDescent="0.2">
      <c r="AN1788" s="93">
        <v>1776</v>
      </c>
      <c r="AO1788" s="93">
        <f t="shared" si="180"/>
        <v>3</v>
      </c>
      <c r="AP1788" s="93">
        <f t="shared" si="181"/>
        <v>4</v>
      </c>
      <c r="AQ1788" s="88">
        <f t="shared" si="182"/>
        <v>12</v>
      </c>
      <c r="AR1788" s="93">
        <f t="shared" si="183"/>
        <v>114</v>
      </c>
      <c r="AS1788" s="93" t="str">
        <f t="shared" si="184"/>
        <v>金币</v>
      </c>
      <c r="AT1788" s="115">
        <f t="shared" si="185"/>
        <v>1362</v>
      </c>
      <c r="AU1788" s="94">
        <f>IF(AR1788&gt;0,SUMIFS(AT$13:AT1788,AQ$13:AQ1788,"="&amp;AQ1788),"[x]")</f>
        <v>50699</v>
      </c>
    </row>
    <row r="1789" spans="40:47" ht="16.5" x14ac:dyDescent="0.2">
      <c r="AN1789" s="93">
        <v>1777</v>
      </c>
      <c r="AO1789" s="93">
        <f t="shared" si="180"/>
        <v>3</v>
      </c>
      <c r="AP1789" s="93">
        <f t="shared" si="181"/>
        <v>4</v>
      </c>
      <c r="AQ1789" s="88">
        <f t="shared" si="182"/>
        <v>12</v>
      </c>
      <c r="AR1789" s="93">
        <f t="shared" si="183"/>
        <v>115</v>
      </c>
      <c r="AS1789" s="93" t="str">
        <f t="shared" si="184"/>
        <v>金币</v>
      </c>
      <c r="AT1789" s="115">
        <f t="shared" si="185"/>
        <v>1414</v>
      </c>
      <c r="AU1789" s="94">
        <f>IF(AR1789&gt;0,SUMIFS(AT$13:AT1789,AQ$13:AQ1789,"="&amp;AQ1789),"[x]")</f>
        <v>52113</v>
      </c>
    </row>
    <row r="1790" spans="40:47" ht="16.5" x14ac:dyDescent="0.2">
      <c r="AN1790" s="93">
        <v>1778</v>
      </c>
      <c r="AO1790" s="93">
        <f t="shared" si="180"/>
        <v>3</v>
      </c>
      <c r="AP1790" s="93">
        <f t="shared" si="181"/>
        <v>4</v>
      </c>
      <c r="AQ1790" s="88">
        <f t="shared" si="182"/>
        <v>12</v>
      </c>
      <c r="AR1790" s="93">
        <f t="shared" si="183"/>
        <v>116</v>
      </c>
      <c r="AS1790" s="93" t="str">
        <f t="shared" si="184"/>
        <v>金币</v>
      </c>
      <c r="AT1790" s="115">
        <f t="shared" si="185"/>
        <v>1467</v>
      </c>
      <c r="AU1790" s="94">
        <f>IF(AR1790&gt;0,SUMIFS(AT$13:AT1790,AQ$13:AQ1790,"="&amp;AQ1790),"[x]")</f>
        <v>53580</v>
      </c>
    </row>
    <row r="1791" spans="40:47" ht="16.5" x14ac:dyDescent="0.2">
      <c r="AN1791" s="93">
        <v>1779</v>
      </c>
      <c r="AO1791" s="93">
        <f t="shared" si="180"/>
        <v>3</v>
      </c>
      <c r="AP1791" s="93">
        <f t="shared" si="181"/>
        <v>4</v>
      </c>
      <c r="AQ1791" s="88">
        <f t="shared" si="182"/>
        <v>12</v>
      </c>
      <c r="AR1791" s="93">
        <f t="shared" si="183"/>
        <v>117</v>
      </c>
      <c r="AS1791" s="93" t="str">
        <f t="shared" si="184"/>
        <v>金币</v>
      </c>
      <c r="AT1791" s="115">
        <f t="shared" si="185"/>
        <v>1519</v>
      </c>
      <c r="AU1791" s="94">
        <f>IF(AR1791&gt;0,SUMIFS(AT$13:AT1791,AQ$13:AQ1791,"="&amp;AQ1791),"[x]")</f>
        <v>55099</v>
      </c>
    </row>
    <row r="1792" spans="40:47" ht="16.5" x14ac:dyDescent="0.2">
      <c r="AN1792" s="93">
        <v>1780</v>
      </c>
      <c r="AO1792" s="93">
        <f t="shared" si="180"/>
        <v>3</v>
      </c>
      <c r="AP1792" s="93">
        <f t="shared" si="181"/>
        <v>4</v>
      </c>
      <c r="AQ1792" s="88">
        <f t="shared" si="182"/>
        <v>12</v>
      </c>
      <c r="AR1792" s="93">
        <f t="shared" si="183"/>
        <v>118</v>
      </c>
      <c r="AS1792" s="93" t="str">
        <f t="shared" si="184"/>
        <v>金币</v>
      </c>
      <c r="AT1792" s="115">
        <f t="shared" si="185"/>
        <v>1572</v>
      </c>
      <c r="AU1792" s="94">
        <f>IF(AR1792&gt;0,SUMIFS(AT$13:AT1792,AQ$13:AQ1792,"="&amp;AQ1792),"[x]")</f>
        <v>56671</v>
      </c>
    </row>
    <row r="1793" spans="40:47" ht="16.5" x14ac:dyDescent="0.2">
      <c r="AN1793" s="93">
        <v>1781</v>
      </c>
      <c r="AO1793" s="93">
        <f t="shared" si="180"/>
        <v>3</v>
      </c>
      <c r="AP1793" s="93">
        <f t="shared" si="181"/>
        <v>4</v>
      </c>
      <c r="AQ1793" s="88">
        <f t="shared" si="182"/>
        <v>12</v>
      </c>
      <c r="AR1793" s="93">
        <f t="shared" si="183"/>
        <v>119</v>
      </c>
      <c r="AS1793" s="93" t="str">
        <f t="shared" si="184"/>
        <v>金币</v>
      </c>
      <c r="AT1793" s="115">
        <f t="shared" si="185"/>
        <v>1624</v>
      </c>
      <c r="AU1793" s="94">
        <f>IF(AR1793&gt;0,SUMIFS(AT$13:AT1793,AQ$13:AQ1793,"="&amp;AQ1793),"[x]")</f>
        <v>58295</v>
      </c>
    </row>
    <row r="1794" spans="40:47" ht="16.5" x14ac:dyDescent="0.2">
      <c r="AN1794" s="93">
        <v>1782</v>
      </c>
      <c r="AO1794" s="93">
        <f t="shared" si="180"/>
        <v>3</v>
      </c>
      <c r="AP1794" s="93">
        <f t="shared" si="181"/>
        <v>4</v>
      </c>
      <c r="AQ1794" s="88">
        <f t="shared" si="182"/>
        <v>12</v>
      </c>
      <c r="AR1794" s="93">
        <f t="shared" si="183"/>
        <v>120</v>
      </c>
      <c r="AS1794" s="93" t="str">
        <f t="shared" si="184"/>
        <v>金币</v>
      </c>
      <c r="AT1794" s="115">
        <f t="shared" si="185"/>
        <v>1676</v>
      </c>
      <c r="AU1794" s="94">
        <f>IF(AR1794&gt;0,SUMIFS(AT$13:AT1794,AQ$13:AQ1794,"="&amp;AQ1794),"[x]")</f>
        <v>59971</v>
      </c>
    </row>
    <row r="1795" spans="40:47" ht="16.5" x14ac:dyDescent="0.2">
      <c r="AN1795" s="93">
        <v>1783</v>
      </c>
      <c r="AO1795" s="93">
        <f t="shared" si="180"/>
        <v>3</v>
      </c>
      <c r="AP1795" s="93">
        <f t="shared" si="181"/>
        <v>4</v>
      </c>
      <c r="AQ1795" s="88">
        <f t="shared" si="182"/>
        <v>12</v>
      </c>
      <c r="AR1795" s="93">
        <f t="shared" si="183"/>
        <v>121</v>
      </c>
      <c r="AS1795" s="93" t="str">
        <f t="shared" si="184"/>
        <v>金币</v>
      </c>
      <c r="AT1795" s="115">
        <f t="shared" si="185"/>
        <v>708</v>
      </c>
      <c r="AU1795" s="94">
        <f>IF(AR1795&gt;0,SUMIFS(AT$13:AT1795,AQ$13:AQ1795,"="&amp;AQ1795),"[x]")</f>
        <v>60679</v>
      </c>
    </row>
    <row r="1796" spans="40:47" ht="16.5" x14ac:dyDescent="0.2">
      <c r="AN1796" s="93">
        <v>1784</v>
      </c>
      <c r="AO1796" s="93">
        <f t="shared" si="180"/>
        <v>3</v>
      </c>
      <c r="AP1796" s="93">
        <f t="shared" si="181"/>
        <v>4</v>
      </c>
      <c r="AQ1796" s="88">
        <f t="shared" si="182"/>
        <v>12</v>
      </c>
      <c r="AR1796" s="93">
        <f t="shared" si="183"/>
        <v>122</v>
      </c>
      <c r="AS1796" s="93" t="str">
        <f t="shared" si="184"/>
        <v>金币</v>
      </c>
      <c r="AT1796" s="115">
        <f t="shared" si="185"/>
        <v>745</v>
      </c>
      <c r="AU1796" s="94">
        <f>IF(AR1796&gt;0,SUMIFS(AT$13:AT1796,AQ$13:AQ1796,"="&amp;AQ1796),"[x]")</f>
        <v>61424</v>
      </c>
    </row>
    <row r="1797" spans="40:47" ht="16.5" x14ac:dyDescent="0.2">
      <c r="AN1797" s="93">
        <v>1785</v>
      </c>
      <c r="AO1797" s="93">
        <f t="shared" si="180"/>
        <v>3</v>
      </c>
      <c r="AP1797" s="93">
        <f t="shared" si="181"/>
        <v>4</v>
      </c>
      <c r="AQ1797" s="88">
        <f t="shared" si="182"/>
        <v>12</v>
      </c>
      <c r="AR1797" s="93">
        <f t="shared" si="183"/>
        <v>123</v>
      </c>
      <c r="AS1797" s="93" t="str">
        <f t="shared" si="184"/>
        <v>金币</v>
      </c>
      <c r="AT1797" s="115">
        <f t="shared" si="185"/>
        <v>782</v>
      </c>
      <c r="AU1797" s="94">
        <f>IF(AR1797&gt;0,SUMIFS(AT$13:AT1797,AQ$13:AQ1797,"="&amp;AQ1797),"[x]")</f>
        <v>62206</v>
      </c>
    </row>
    <row r="1798" spans="40:47" ht="16.5" x14ac:dyDescent="0.2">
      <c r="AN1798" s="93">
        <v>1786</v>
      </c>
      <c r="AO1798" s="93">
        <f t="shared" si="180"/>
        <v>3</v>
      </c>
      <c r="AP1798" s="93">
        <f t="shared" si="181"/>
        <v>4</v>
      </c>
      <c r="AQ1798" s="88">
        <f t="shared" si="182"/>
        <v>12</v>
      </c>
      <c r="AR1798" s="93">
        <f t="shared" si="183"/>
        <v>124</v>
      </c>
      <c r="AS1798" s="93" t="str">
        <f t="shared" si="184"/>
        <v>金币</v>
      </c>
      <c r="AT1798" s="115">
        <f t="shared" si="185"/>
        <v>820</v>
      </c>
      <c r="AU1798" s="94">
        <f>IF(AR1798&gt;0,SUMIFS(AT$13:AT1798,AQ$13:AQ1798,"="&amp;AQ1798),"[x]")</f>
        <v>63026</v>
      </c>
    </row>
    <row r="1799" spans="40:47" ht="16.5" x14ac:dyDescent="0.2">
      <c r="AN1799" s="93">
        <v>1787</v>
      </c>
      <c r="AO1799" s="93">
        <f t="shared" si="180"/>
        <v>3</v>
      </c>
      <c r="AP1799" s="93">
        <f t="shared" si="181"/>
        <v>4</v>
      </c>
      <c r="AQ1799" s="88">
        <f t="shared" si="182"/>
        <v>12</v>
      </c>
      <c r="AR1799" s="93">
        <f t="shared" si="183"/>
        <v>125</v>
      </c>
      <c r="AS1799" s="93" t="str">
        <f t="shared" si="184"/>
        <v>金币</v>
      </c>
      <c r="AT1799" s="115">
        <f t="shared" si="185"/>
        <v>857</v>
      </c>
      <c r="AU1799" s="94">
        <f>IF(AR1799&gt;0,SUMIFS(AT$13:AT1799,AQ$13:AQ1799,"="&amp;AQ1799),"[x]")</f>
        <v>63883</v>
      </c>
    </row>
    <row r="1800" spans="40:47" ht="16.5" x14ac:dyDescent="0.2">
      <c r="AN1800" s="93">
        <v>1788</v>
      </c>
      <c r="AO1800" s="93">
        <f t="shared" si="180"/>
        <v>3</v>
      </c>
      <c r="AP1800" s="93">
        <f t="shared" si="181"/>
        <v>4</v>
      </c>
      <c r="AQ1800" s="88">
        <f t="shared" si="182"/>
        <v>12</v>
      </c>
      <c r="AR1800" s="93">
        <f t="shared" si="183"/>
        <v>126</v>
      </c>
      <c r="AS1800" s="93" t="str">
        <f t="shared" si="184"/>
        <v>金币</v>
      </c>
      <c r="AT1800" s="115">
        <f t="shared" si="185"/>
        <v>894</v>
      </c>
      <c r="AU1800" s="94">
        <f>IF(AR1800&gt;0,SUMIFS(AT$13:AT1800,AQ$13:AQ1800,"="&amp;AQ1800),"[x]")</f>
        <v>64777</v>
      </c>
    </row>
    <row r="1801" spans="40:47" ht="16.5" x14ac:dyDescent="0.2">
      <c r="AN1801" s="93">
        <v>1789</v>
      </c>
      <c r="AO1801" s="93">
        <f t="shared" si="180"/>
        <v>3</v>
      </c>
      <c r="AP1801" s="93">
        <f t="shared" si="181"/>
        <v>4</v>
      </c>
      <c r="AQ1801" s="88">
        <f t="shared" si="182"/>
        <v>12</v>
      </c>
      <c r="AR1801" s="93">
        <f t="shared" si="183"/>
        <v>127</v>
      </c>
      <c r="AS1801" s="93" t="str">
        <f t="shared" si="184"/>
        <v>金币</v>
      </c>
      <c r="AT1801" s="115">
        <f t="shared" si="185"/>
        <v>932</v>
      </c>
      <c r="AU1801" s="94">
        <f>IF(AR1801&gt;0,SUMIFS(AT$13:AT1801,AQ$13:AQ1801,"="&amp;AQ1801),"[x]")</f>
        <v>65709</v>
      </c>
    </row>
    <row r="1802" spans="40:47" ht="16.5" x14ac:dyDescent="0.2">
      <c r="AN1802" s="93">
        <v>1790</v>
      </c>
      <c r="AO1802" s="93">
        <f t="shared" si="180"/>
        <v>3</v>
      </c>
      <c r="AP1802" s="93">
        <f t="shared" si="181"/>
        <v>4</v>
      </c>
      <c r="AQ1802" s="88">
        <f t="shared" si="182"/>
        <v>12</v>
      </c>
      <c r="AR1802" s="93">
        <f t="shared" si="183"/>
        <v>128</v>
      </c>
      <c r="AS1802" s="93" t="str">
        <f t="shared" si="184"/>
        <v>金币</v>
      </c>
      <c r="AT1802" s="115">
        <f t="shared" si="185"/>
        <v>969</v>
      </c>
      <c r="AU1802" s="94">
        <f>IF(AR1802&gt;0,SUMIFS(AT$13:AT1802,AQ$13:AQ1802,"="&amp;AQ1802),"[x]")</f>
        <v>66678</v>
      </c>
    </row>
    <row r="1803" spans="40:47" ht="16.5" x14ac:dyDescent="0.2">
      <c r="AN1803" s="93">
        <v>1791</v>
      </c>
      <c r="AO1803" s="93">
        <f t="shared" si="180"/>
        <v>3</v>
      </c>
      <c r="AP1803" s="93">
        <f t="shared" si="181"/>
        <v>4</v>
      </c>
      <c r="AQ1803" s="88">
        <f t="shared" si="182"/>
        <v>12</v>
      </c>
      <c r="AR1803" s="93">
        <f t="shared" si="183"/>
        <v>129</v>
      </c>
      <c r="AS1803" s="93" t="str">
        <f t="shared" si="184"/>
        <v>金币</v>
      </c>
      <c r="AT1803" s="115">
        <f t="shared" si="185"/>
        <v>1006</v>
      </c>
      <c r="AU1803" s="94">
        <f>IF(AR1803&gt;0,SUMIFS(AT$13:AT1803,AQ$13:AQ1803,"="&amp;AQ1803),"[x]")</f>
        <v>67684</v>
      </c>
    </row>
    <row r="1804" spans="40:47" ht="16.5" x14ac:dyDescent="0.2">
      <c r="AN1804" s="93">
        <v>1792</v>
      </c>
      <c r="AO1804" s="93">
        <f t="shared" si="180"/>
        <v>3</v>
      </c>
      <c r="AP1804" s="93">
        <f t="shared" si="181"/>
        <v>4</v>
      </c>
      <c r="AQ1804" s="88">
        <f t="shared" si="182"/>
        <v>12</v>
      </c>
      <c r="AR1804" s="93">
        <f t="shared" si="183"/>
        <v>130</v>
      </c>
      <c r="AS1804" s="93" t="str">
        <f t="shared" si="184"/>
        <v>金币</v>
      </c>
      <c r="AT1804" s="115">
        <f t="shared" si="185"/>
        <v>1043</v>
      </c>
      <c r="AU1804" s="94">
        <f>IF(AR1804&gt;0,SUMIFS(AT$13:AT1804,AQ$13:AQ1804,"="&amp;AQ1804),"[x]")</f>
        <v>68727</v>
      </c>
    </row>
    <row r="1805" spans="40:47" ht="16.5" x14ac:dyDescent="0.2">
      <c r="AN1805" s="93">
        <v>1793</v>
      </c>
      <c r="AO1805" s="93">
        <f t="shared" si="180"/>
        <v>3</v>
      </c>
      <c r="AP1805" s="93">
        <f t="shared" si="181"/>
        <v>4</v>
      </c>
      <c r="AQ1805" s="88">
        <f t="shared" si="182"/>
        <v>12</v>
      </c>
      <c r="AR1805" s="93">
        <f t="shared" si="183"/>
        <v>131</v>
      </c>
      <c r="AS1805" s="93" t="str">
        <f t="shared" si="184"/>
        <v>金币</v>
      </c>
      <c r="AT1805" s="115">
        <f t="shared" si="185"/>
        <v>1081</v>
      </c>
      <c r="AU1805" s="94">
        <f>IF(AR1805&gt;0,SUMIFS(AT$13:AT1805,AQ$13:AQ1805,"="&amp;AQ1805),"[x]")</f>
        <v>69808</v>
      </c>
    </row>
    <row r="1806" spans="40:47" ht="16.5" x14ac:dyDescent="0.2">
      <c r="AN1806" s="93">
        <v>1794</v>
      </c>
      <c r="AO1806" s="93">
        <f t="shared" ref="AO1806:AO1869" si="186">INT((AN1806-1)/604)+1</f>
        <v>3</v>
      </c>
      <c r="AP1806" s="93">
        <f t="shared" ref="AP1806:AP1869" si="187">INT(MOD(INT((AN1806-1)/151),4))+1</f>
        <v>4</v>
      </c>
      <c r="AQ1806" s="88">
        <f t="shared" ref="AQ1806:AQ1869" si="188">(AO1806-1)*4+AP1806</f>
        <v>12</v>
      </c>
      <c r="AR1806" s="93">
        <f t="shared" ref="AR1806:AR1869" si="189">MOD(AN1806-1,151)</f>
        <v>132</v>
      </c>
      <c r="AS1806" s="93" t="str">
        <f t="shared" ref="AS1806:AS1869" si="190">IF(AR1806&gt;0,"金币","[x]")</f>
        <v>金币</v>
      </c>
      <c r="AT1806" s="115">
        <f t="shared" si="185"/>
        <v>1118</v>
      </c>
      <c r="AU1806" s="94">
        <f>IF(AR1806&gt;0,SUMIFS(AT$13:AT1806,AQ$13:AQ1806,"="&amp;AQ1806),"[x]")</f>
        <v>70926</v>
      </c>
    </row>
    <row r="1807" spans="40:47" ht="16.5" x14ac:dyDescent="0.2">
      <c r="AN1807" s="93">
        <v>1795</v>
      </c>
      <c r="AO1807" s="93">
        <f t="shared" si="186"/>
        <v>3</v>
      </c>
      <c r="AP1807" s="93">
        <f t="shared" si="187"/>
        <v>4</v>
      </c>
      <c r="AQ1807" s="88">
        <f t="shared" si="188"/>
        <v>12</v>
      </c>
      <c r="AR1807" s="93">
        <f t="shared" si="189"/>
        <v>133</v>
      </c>
      <c r="AS1807" s="93" t="str">
        <f t="shared" si="190"/>
        <v>金币</v>
      </c>
      <c r="AT1807" s="115">
        <f t="shared" ref="AT1807:AT1870" si="191">IF(AR1807&gt;0,INT(INDEX($AL$13:$AL$162,AR1807)/48*INDEX($AL$4:$AL$9,AO1807)*INDEX($AO$4:$AO$7,AP1807)),"[x]")</f>
        <v>1155</v>
      </c>
      <c r="AU1807" s="94">
        <f>IF(AR1807&gt;0,SUMIFS(AT$13:AT1807,AQ$13:AQ1807,"="&amp;AQ1807),"[x]")</f>
        <v>72081</v>
      </c>
    </row>
    <row r="1808" spans="40:47" ht="16.5" x14ac:dyDescent="0.2">
      <c r="AN1808" s="93">
        <v>1796</v>
      </c>
      <c r="AO1808" s="93">
        <f t="shared" si="186"/>
        <v>3</v>
      </c>
      <c r="AP1808" s="93">
        <f t="shared" si="187"/>
        <v>4</v>
      </c>
      <c r="AQ1808" s="88">
        <f t="shared" si="188"/>
        <v>12</v>
      </c>
      <c r="AR1808" s="93">
        <f t="shared" si="189"/>
        <v>134</v>
      </c>
      <c r="AS1808" s="93" t="str">
        <f t="shared" si="190"/>
        <v>金币</v>
      </c>
      <c r="AT1808" s="115">
        <f t="shared" si="191"/>
        <v>1193</v>
      </c>
      <c r="AU1808" s="94">
        <f>IF(AR1808&gt;0,SUMIFS(AT$13:AT1808,AQ$13:AQ1808,"="&amp;AQ1808),"[x]")</f>
        <v>73274</v>
      </c>
    </row>
    <row r="1809" spans="40:47" ht="16.5" x14ac:dyDescent="0.2">
      <c r="AN1809" s="93">
        <v>1797</v>
      </c>
      <c r="AO1809" s="93">
        <f t="shared" si="186"/>
        <v>3</v>
      </c>
      <c r="AP1809" s="93">
        <f t="shared" si="187"/>
        <v>4</v>
      </c>
      <c r="AQ1809" s="88">
        <f t="shared" si="188"/>
        <v>12</v>
      </c>
      <c r="AR1809" s="93">
        <f t="shared" si="189"/>
        <v>135</v>
      </c>
      <c r="AS1809" s="93" t="str">
        <f t="shared" si="190"/>
        <v>金币</v>
      </c>
      <c r="AT1809" s="115">
        <f t="shared" si="191"/>
        <v>1230</v>
      </c>
      <c r="AU1809" s="94">
        <f>IF(AR1809&gt;0,SUMIFS(AT$13:AT1809,AQ$13:AQ1809,"="&amp;AQ1809),"[x]")</f>
        <v>74504</v>
      </c>
    </row>
    <row r="1810" spans="40:47" ht="16.5" x14ac:dyDescent="0.2">
      <c r="AN1810" s="93">
        <v>1798</v>
      </c>
      <c r="AO1810" s="93">
        <f t="shared" si="186"/>
        <v>3</v>
      </c>
      <c r="AP1810" s="93">
        <f t="shared" si="187"/>
        <v>4</v>
      </c>
      <c r="AQ1810" s="88">
        <f t="shared" si="188"/>
        <v>12</v>
      </c>
      <c r="AR1810" s="93">
        <f t="shared" si="189"/>
        <v>136</v>
      </c>
      <c r="AS1810" s="93" t="str">
        <f t="shared" si="190"/>
        <v>金币</v>
      </c>
      <c r="AT1810" s="115">
        <f t="shared" si="191"/>
        <v>1267</v>
      </c>
      <c r="AU1810" s="94">
        <f>IF(AR1810&gt;0,SUMIFS(AT$13:AT1810,AQ$13:AQ1810,"="&amp;AQ1810),"[x]")</f>
        <v>75771</v>
      </c>
    </row>
    <row r="1811" spans="40:47" ht="16.5" x14ac:dyDescent="0.2">
      <c r="AN1811" s="93">
        <v>1799</v>
      </c>
      <c r="AO1811" s="93">
        <f t="shared" si="186"/>
        <v>3</v>
      </c>
      <c r="AP1811" s="93">
        <f t="shared" si="187"/>
        <v>4</v>
      </c>
      <c r="AQ1811" s="88">
        <f t="shared" si="188"/>
        <v>12</v>
      </c>
      <c r="AR1811" s="93">
        <f t="shared" si="189"/>
        <v>137</v>
      </c>
      <c r="AS1811" s="93" t="str">
        <f t="shared" si="190"/>
        <v>金币</v>
      </c>
      <c r="AT1811" s="115">
        <f t="shared" si="191"/>
        <v>1304</v>
      </c>
      <c r="AU1811" s="94">
        <f>IF(AR1811&gt;0,SUMIFS(AT$13:AT1811,AQ$13:AQ1811,"="&amp;AQ1811),"[x]")</f>
        <v>77075</v>
      </c>
    </row>
    <row r="1812" spans="40:47" ht="16.5" x14ac:dyDescent="0.2">
      <c r="AN1812" s="93">
        <v>1800</v>
      </c>
      <c r="AO1812" s="93">
        <f t="shared" si="186"/>
        <v>3</v>
      </c>
      <c r="AP1812" s="93">
        <f t="shared" si="187"/>
        <v>4</v>
      </c>
      <c r="AQ1812" s="88">
        <f t="shared" si="188"/>
        <v>12</v>
      </c>
      <c r="AR1812" s="93">
        <f t="shared" si="189"/>
        <v>138</v>
      </c>
      <c r="AS1812" s="93" t="str">
        <f t="shared" si="190"/>
        <v>金币</v>
      </c>
      <c r="AT1812" s="115">
        <f t="shared" si="191"/>
        <v>1342</v>
      </c>
      <c r="AU1812" s="94">
        <f>IF(AR1812&gt;0,SUMIFS(AT$13:AT1812,AQ$13:AQ1812,"="&amp;AQ1812),"[x]")</f>
        <v>78417</v>
      </c>
    </row>
    <row r="1813" spans="40:47" ht="16.5" x14ac:dyDescent="0.2">
      <c r="AN1813" s="93">
        <v>1801</v>
      </c>
      <c r="AO1813" s="93">
        <f t="shared" si="186"/>
        <v>3</v>
      </c>
      <c r="AP1813" s="93">
        <f t="shared" si="187"/>
        <v>4</v>
      </c>
      <c r="AQ1813" s="88">
        <f t="shared" si="188"/>
        <v>12</v>
      </c>
      <c r="AR1813" s="93">
        <f t="shared" si="189"/>
        <v>139</v>
      </c>
      <c r="AS1813" s="93" t="str">
        <f t="shared" si="190"/>
        <v>金币</v>
      </c>
      <c r="AT1813" s="115">
        <f t="shared" si="191"/>
        <v>1379</v>
      </c>
      <c r="AU1813" s="94">
        <f>IF(AR1813&gt;0,SUMIFS(AT$13:AT1813,AQ$13:AQ1813,"="&amp;AQ1813),"[x]")</f>
        <v>79796</v>
      </c>
    </row>
    <row r="1814" spans="40:47" ht="16.5" x14ac:dyDescent="0.2">
      <c r="AN1814" s="93">
        <v>1802</v>
      </c>
      <c r="AO1814" s="93">
        <f t="shared" si="186"/>
        <v>3</v>
      </c>
      <c r="AP1814" s="93">
        <f t="shared" si="187"/>
        <v>4</v>
      </c>
      <c r="AQ1814" s="88">
        <f t="shared" si="188"/>
        <v>12</v>
      </c>
      <c r="AR1814" s="93">
        <f t="shared" si="189"/>
        <v>140</v>
      </c>
      <c r="AS1814" s="93" t="str">
        <f t="shared" si="190"/>
        <v>金币</v>
      </c>
      <c r="AT1814" s="115">
        <f t="shared" si="191"/>
        <v>1416</v>
      </c>
      <c r="AU1814" s="94">
        <f>IF(AR1814&gt;0,SUMIFS(AT$13:AT1814,AQ$13:AQ1814,"="&amp;AQ1814),"[x]")</f>
        <v>81212</v>
      </c>
    </row>
    <row r="1815" spans="40:47" ht="16.5" x14ac:dyDescent="0.2">
      <c r="AN1815" s="93">
        <v>1803</v>
      </c>
      <c r="AO1815" s="93">
        <f t="shared" si="186"/>
        <v>3</v>
      </c>
      <c r="AP1815" s="93">
        <f t="shared" si="187"/>
        <v>4</v>
      </c>
      <c r="AQ1815" s="88">
        <f t="shared" si="188"/>
        <v>12</v>
      </c>
      <c r="AR1815" s="93">
        <f t="shared" si="189"/>
        <v>141</v>
      </c>
      <c r="AS1815" s="93" t="str">
        <f t="shared" si="190"/>
        <v>金币</v>
      </c>
      <c r="AT1815" s="115">
        <f t="shared" si="191"/>
        <v>1453</v>
      </c>
      <c r="AU1815" s="94">
        <f>IF(AR1815&gt;0,SUMIFS(AT$13:AT1815,AQ$13:AQ1815,"="&amp;AQ1815),"[x]")</f>
        <v>82665</v>
      </c>
    </row>
    <row r="1816" spans="40:47" ht="16.5" x14ac:dyDescent="0.2">
      <c r="AN1816" s="93">
        <v>1804</v>
      </c>
      <c r="AO1816" s="93">
        <f t="shared" si="186"/>
        <v>3</v>
      </c>
      <c r="AP1816" s="93">
        <f t="shared" si="187"/>
        <v>4</v>
      </c>
      <c r="AQ1816" s="88">
        <f t="shared" si="188"/>
        <v>12</v>
      </c>
      <c r="AR1816" s="93">
        <f t="shared" si="189"/>
        <v>142</v>
      </c>
      <c r="AS1816" s="93" t="str">
        <f t="shared" si="190"/>
        <v>金币</v>
      </c>
      <c r="AT1816" s="115">
        <f t="shared" si="191"/>
        <v>1491</v>
      </c>
      <c r="AU1816" s="94">
        <f>IF(AR1816&gt;0,SUMIFS(AT$13:AT1816,AQ$13:AQ1816,"="&amp;AQ1816),"[x]")</f>
        <v>84156</v>
      </c>
    </row>
    <row r="1817" spans="40:47" ht="16.5" x14ac:dyDescent="0.2">
      <c r="AN1817" s="93">
        <v>1805</v>
      </c>
      <c r="AO1817" s="93">
        <f t="shared" si="186"/>
        <v>3</v>
      </c>
      <c r="AP1817" s="93">
        <f t="shared" si="187"/>
        <v>4</v>
      </c>
      <c r="AQ1817" s="88">
        <f t="shared" si="188"/>
        <v>12</v>
      </c>
      <c r="AR1817" s="93">
        <f t="shared" si="189"/>
        <v>143</v>
      </c>
      <c r="AS1817" s="93" t="str">
        <f t="shared" si="190"/>
        <v>金币</v>
      </c>
      <c r="AT1817" s="115">
        <f t="shared" si="191"/>
        <v>1528</v>
      </c>
      <c r="AU1817" s="94">
        <f>IF(AR1817&gt;0,SUMIFS(AT$13:AT1817,AQ$13:AQ1817,"="&amp;AQ1817),"[x]")</f>
        <v>85684</v>
      </c>
    </row>
    <row r="1818" spans="40:47" ht="16.5" x14ac:dyDescent="0.2">
      <c r="AN1818" s="93">
        <v>1806</v>
      </c>
      <c r="AO1818" s="93">
        <f t="shared" si="186"/>
        <v>3</v>
      </c>
      <c r="AP1818" s="93">
        <f t="shared" si="187"/>
        <v>4</v>
      </c>
      <c r="AQ1818" s="88">
        <f t="shared" si="188"/>
        <v>12</v>
      </c>
      <c r="AR1818" s="93">
        <f t="shared" si="189"/>
        <v>144</v>
      </c>
      <c r="AS1818" s="93" t="str">
        <f t="shared" si="190"/>
        <v>金币</v>
      </c>
      <c r="AT1818" s="115">
        <f t="shared" si="191"/>
        <v>1565</v>
      </c>
      <c r="AU1818" s="94">
        <f>IF(AR1818&gt;0,SUMIFS(AT$13:AT1818,AQ$13:AQ1818,"="&amp;AQ1818),"[x]")</f>
        <v>87249</v>
      </c>
    </row>
    <row r="1819" spans="40:47" ht="16.5" x14ac:dyDescent="0.2">
      <c r="AN1819" s="93">
        <v>1807</v>
      </c>
      <c r="AO1819" s="93">
        <f t="shared" si="186"/>
        <v>3</v>
      </c>
      <c r="AP1819" s="93">
        <f t="shared" si="187"/>
        <v>4</v>
      </c>
      <c r="AQ1819" s="88">
        <f t="shared" si="188"/>
        <v>12</v>
      </c>
      <c r="AR1819" s="93">
        <f t="shared" si="189"/>
        <v>145</v>
      </c>
      <c r="AS1819" s="93" t="str">
        <f t="shared" si="190"/>
        <v>金币</v>
      </c>
      <c r="AT1819" s="115">
        <f t="shared" si="191"/>
        <v>1603</v>
      </c>
      <c r="AU1819" s="94">
        <f>IF(AR1819&gt;0,SUMIFS(AT$13:AT1819,AQ$13:AQ1819,"="&amp;AQ1819),"[x]")</f>
        <v>88852</v>
      </c>
    </row>
    <row r="1820" spans="40:47" ht="16.5" x14ac:dyDescent="0.2">
      <c r="AN1820" s="93">
        <v>1808</v>
      </c>
      <c r="AO1820" s="93">
        <f t="shared" si="186"/>
        <v>3</v>
      </c>
      <c r="AP1820" s="93">
        <f t="shared" si="187"/>
        <v>4</v>
      </c>
      <c r="AQ1820" s="88">
        <f t="shared" si="188"/>
        <v>12</v>
      </c>
      <c r="AR1820" s="93">
        <f t="shared" si="189"/>
        <v>146</v>
      </c>
      <c r="AS1820" s="93" t="str">
        <f t="shared" si="190"/>
        <v>金币</v>
      </c>
      <c r="AT1820" s="115">
        <f t="shared" si="191"/>
        <v>1640</v>
      </c>
      <c r="AU1820" s="94">
        <f>IF(AR1820&gt;0,SUMIFS(AT$13:AT1820,AQ$13:AQ1820,"="&amp;AQ1820),"[x]")</f>
        <v>90492</v>
      </c>
    </row>
    <row r="1821" spans="40:47" ht="16.5" x14ac:dyDescent="0.2">
      <c r="AN1821" s="93">
        <v>1809</v>
      </c>
      <c r="AO1821" s="93">
        <f t="shared" si="186"/>
        <v>3</v>
      </c>
      <c r="AP1821" s="93">
        <f t="shared" si="187"/>
        <v>4</v>
      </c>
      <c r="AQ1821" s="88">
        <f t="shared" si="188"/>
        <v>12</v>
      </c>
      <c r="AR1821" s="93">
        <f t="shared" si="189"/>
        <v>147</v>
      </c>
      <c r="AS1821" s="93" t="str">
        <f t="shared" si="190"/>
        <v>金币</v>
      </c>
      <c r="AT1821" s="115">
        <f t="shared" si="191"/>
        <v>1677</v>
      </c>
      <c r="AU1821" s="94">
        <f>IF(AR1821&gt;0,SUMIFS(AT$13:AT1821,AQ$13:AQ1821,"="&amp;AQ1821),"[x]")</f>
        <v>92169</v>
      </c>
    </row>
    <row r="1822" spans="40:47" ht="16.5" x14ac:dyDescent="0.2">
      <c r="AN1822" s="93">
        <v>1810</v>
      </c>
      <c r="AO1822" s="93">
        <f t="shared" si="186"/>
        <v>3</v>
      </c>
      <c r="AP1822" s="93">
        <f t="shared" si="187"/>
        <v>4</v>
      </c>
      <c r="AQ1822" s="88">
        <f t="shared" si="188"/>
        <v>12</v>
      </c>
      <c r="AR1822" s="93">
        <f t="shared" si="189"/>
        <v>148</v>
      </c>
      <c r="AS1822" s="93" t="str">
        <f t="shared" si="190"/>
        <v>金币</v>
      </c>
      <c r="AT1822" s="115">
        <f t="shared" si="191"/>
        <v>1714</v>
      </c>
      <c r="AU1822" s="94">
        <f>IF(AR1822&gt;0,SUMIFS(AT$13:AT1822,AQ$13:AQ1822,"="&amp;AQ1822),"[x]")</f>
        <v>93883</v>
      </c>
    </row>
    <row r="1823" spans="40:47" ht="16.5" x14ac:dyDescent="0.2">
      <c r="AN1823" s="93">
        <v>1811</v>
      </c>
      <c r="AO1823" s="93">
        <f t="shared" si="186"/>
        <v>3</v>
      </c>
      <c r="AP1823" s="93">
        <f t="shared" si="187"/>
        <v>4</v>
      </c>
      <c r="AQ1823" s="88">
        <f t="shared" si="188"/>
        <v>12</v>
      </c>
      <c r="AR1823" s="93">
        <f t="shared" si="189"/>
        <v>149</v>
      </c>
      <c r="AS1823" s="93" t="str">
        <f t="shared" si="190"/>
        <v>金币</v>
      </c>
      <c r="AT1823" s="115">
        <f t="shared" si="191"/>
        <v>1752</v>
      </c>
      <c r="AU1823" s="94">
        <f>IF(AR1823&gt;0,SUMIFS(AT$13:AT1823,AQ$13:AQ1823,"="&amp;AQ1823),"[x]")</f>
        <v>95635</v>
      </c>
    </row>
    <row r="1824" spans="40:47" ht="16.5" x14ac:dyDescent="0.2">
      <c r="AN1824" s="93">
        <v>1812</v>
      </c>
      <c r="AO1824" s="93">
        <f t="shared" si="186"/>
        <v>3</v>
      </c>
      <c r="AP1824" s="93">
        <f t="shared" si="187"/>
        <v>4</v>
      </c>
      <c r="AQ1824" s="88">
        <f t="shared" si="188"/>
        <v>12</v>
      </c>
      <c r="AR1824" s="93">
        <f t="shared" si="189"/>
        <v>150</v>
      </c>
      <c r="AS1824" s="93" t="str">
        <f t="shared" si="190"/>
        <v>金币</v>
      </c>
      <c r="AT1824" s="115">
        <f t="shared" si="191"/>
        <v>1789</v>
      </c>
      <c r="AU1824" s="94">
        <f>IF(AR1824&gt;0,SUMIFS(AT$13:AT1824,AQ$13:AQ1824,"="&amp;AQ1824),"[x]")</f>
        <v>97424</v>
      </c>
    </row>
    <row r="1825" spans="40:47" ht="16.5" x14ac:dyDescent="0.2">
      <c r="AN1825" s="93">
        <v>1813</v>
      </c>
      <c r="AO1825" s="93">
        <f t="shared" si="186"/>
        <v>4</v>
      </c>
      <c r="AP1825" s="93">
        <f t="shared" si="187"/>
        <v>1</v>
      </c>
      <c r="AQ1825" s="88">
        <f t="shared" si="188"/>
        <v>13</v>
      </c>
      <c r="AR1825" s="93">
        <f t="shared" si="189"/>
        <v>0</v>
      </c>
      <c r="AS1825" s="93" t="str">
        <f t="shared" si="190"/>
        <v>[x]</v>
      </c>
      <c r="AT1825" s="115" t="str">
        <f t="shared" si="191"/>
        <v>[x]</v>
      </c>
      <c r="AU1825" s="94" t="str">
        <f>IF(AR1825&gt;0,SUMIFS(AT$13:AT1825,AQ$13:AQ1825,"="&amp;AQ1825),"[x]")</f>
        <v>[x]</v>
      </c>
    </row>
    <row r="1826" spans="40:47" ht="16.5" x14ac:dyDescent="0.2">
      <c r="AN1826" s="93">
        <v>1814</v>
      </c>
      <c r="AO1826" s="93">
        <f t="shared" si="186"/>
        <v>4</v>
      </c>
      <c r="AP1826" s="93">
        <f t="shared" si="187"/>
        <v>1</v>
      </c>
      <c r="AQ1826" s="88">
        <f t="shared" si="188"/>
        <v>13</v>
      </c>
      <c r="AR1826" s="93">
        <f t="shared" si="189"/>
        <v>1</v>
      </c>
      <c r="AS1826" s="93" t="str">
        <f t="shared" si="190"/>
        <v>金币</v>
      </c>
      <c r="AT1826" s="115">
        <f t="shared" si="191"/>
        <v>1</v>
      </c>
      <c r="AU1826" s="94">
        <f>IF(AR1826&gt;0,SUMIFS(AT$13:AT1826,AQ$13:AQ1826,"="&amp;AQ1826),"[x]")</f>
        <v>1</v>
      </c>
    </row>
    <row r="1827" spans="40:47" ht="16.5" x14ac:dyDescent="0.2">
      <c r="AN1827" s="93">
        <v>1815</v>
      </c>
      <c r="AO1827" s="93">
        <f t="shared" si="186"/>
        <v>4</v>
      </c>
      <c r="AP1827" s="93">
        <f t="shared" si="187"/>
        <v>1</v>
      </c>
      <c r="AQ1827" s="88">
        <f t="shared" si="188"/>
        <v>13</v>
      </c>
      <c r="AR1827" s="93">
        <f t="shared" si="189"/>
        <v>2</v>
      </c>
      <c r="AS1827" s="93" t="str">
        <f t="shared" si="190"/>
        <v>金币</v>
      </c>
      <c r="AT1827" s="115">
        <f t="shared" si="191"/>
        <v>3</v>
      </c>
      <c r="AU1827" s="94">
        <f>IF(AR1827&gt;0,SUMIFS(AT$13:AT1827,AQ$13:AQ1827,"="&amp;AQ1827),"[x]")</f>
        <v>4</v>
      </c>
    </row>
    <row r="1828" spans="40:47" ht="16.5" x14ac:dyDescent="0.2">
      <c r="AN1828" s="93">
        <v>1816</v>
      </c>
      <c r="AO1828" s="93">
        <f t="shared" si="186"/>
        <v>4</v>
      </c>
      <c r="AP1828" s="93">
        <f t="shared" si="187"/>
        <v>1</v>
      </c>
      <c r="AQ1828" s="88">
        <f t="shared" si="188"/>
        <v>13</v>
      </c>
      <c r="AR1828" s="93">
        <f t="shared" si="189"/>
        <v>3</v>
      </c>
      <c r="AS1828" s="93" t="str">
        <f t="shared" si="190"/>
        <v>金币</v>
      </c>
      <c r="AT1828" s="115">
        <f t="shared" si="191"/>
        <v>5</v>
      </c>
      <c r="AU1828" s="94">
        <f>IF(AR1828&gt;0,SUMIFS(AT$13:AT1828,AQ$13:AQ1828,"="&amp;AQ1828),"[x]")</f>
        <v>9</v>
      </c>
    </row>
    <row r="1829" spans="40:47" ht="16.5" x14ac:dyDescent="0.2">
      <c r="AN1829" s="93">
        <v>1817</v>
      </c>
      <c r="AO1829" s="93">
        <f t="shared" si="186"/>
        <v>4</v>
      </c>
      <c r="AP1829" s="93">
        <f t="shared" si="187"/>
        <v>1</v>
      </c>
      <c r="AQ1829" s="88">
        <f t="shared" si="188"/>
        <v>13</v>
      </c>
      <c r="AR1829" s="93">
        <f t="shared" si="189"/>
        <v>4</v>
      </c>
      <c r="AS1829" s="93" t="str">
        <f t="shared" si="190"/>
        <v>金币</v>
      </c>
      <c r="AT1829" s="115">
        <f t="shared" si="191"/>
        <v>7</v>
      </c>
      <c r="AU1829" s="94">
        <f>IF(AR1829&gt;0,SUMIFS(AT$13:AT1829,AQ$13:AQ1829,"="&amp;AQ1829),"[x]")</f>
        <v>16</v>
      </c>
    </row>
    <row r="1830" spans="40:47" ht="16.5" x14ac:dyDescent="0.2">
      <c r="AN1830" s="93">
        <v>1818</v>
      </c>
      <c r="AO1830" s="93">
        <f t="shared" si="186"/>
        <v>4</v>
      </c>
      <c r="AP1830" s="93">
        <f t="shared" si="187"/>
        <v>1</v>
      </c>
      <c r="AQ1830" s="88">
        <f t="shared" si="188"/>
        <v>13</v>
      </c>
      <c r="AR1830" s="93">
        <f t="shared" si="189"/>
        <v>5</v>
      </c>
      <c r="AS1830" s="93" t="str">
        <f t="shared" si="190"/>
        <v>金币</v>
      </c>
      <c r="AT1830" s="115">
        <f t="shared" si="191"/>
        <v>9</v>
      </c>
      <c r="AU1830" s="94">
        <f>IF(AR1830&gt;0,SUMIFS(AT$13:AT1830,AQ$13:AQ1830,"="&amp;AQ1830),"[x]")</f>
        <v>25</v>
      </c>
    </row>
    <row r="1831" spans="40:47" ht="16.5" x14ac:dyDescent="0.2">
      <c r="AN1831" s="93">
        <v>1819</v>
      </c>
      <c r="AO1831" s="93">
        <f t="shared" si="186"/>
        <v>4</v>
      </c>
      <c r="AP1831" s="93">
        <f t="shared" si="187"/>
        <v>1</v>
      </c>
      <c r="AQ1831" s="88">
        <f t="shared" si="188"/>
        <v>13</v>
      </c>
      <c r="AR1831" s="93">
        <f t="shared" si="189"/>
        <v>6</v>
      </c>
      <c r="AS1831" s="93" t="str">
        <f t="shared" si="190"/>
        <v>金币</v>
      </c>
      <c r="AT1831" s="115">
        <f t="shared" si="191"/>
        <v>11</v>
      </c>
      <c r="AU1831" s="94">
        <f>IF(AR1831&gt;0,SUMIFS(AT$13:AT1831,AQ$13:AQ1831,"="&amp;AQ1831),"[x]")</f>
        <v>36</v>
      </c>
    </row>
    <row r="1832" spans="40:47" ht="16.5" x14ac:dyDescent="0.2">
      <c r="AN1832" s="93">
        <v>1820</v>
      </c>
      <c r="AO1832" s="93">
        <f t="shared" si="186"/>
        <v>4</v>
      </c>
      <c r="AP1832" s="93">
        <f t="shared" si="187"/>
        <v>1</v>
      </c>
      <c r="AQ1832" s="88">
        <f t="shared" si="188"/>
        <v>13</v>
      </c>
      <c r="AR1832" s="93">
        <f t="shared" si="189"/>
        <v>7</v>
      </c>
      <c r="AS1832" s="93" t="str">
        <f t="shared" si="190"/>
        <v>金币</v>
      </c>
      <c r="AT1832" s="115">
        <f t="shared" si="191"/>
        <v>13</v>
      </c>
      <c r="AU1832" s="94">
        <f>IF(AR1832&gt;0,SUMIFS(AT$13:AT1832,AQ$13:AQ1832,"="&amp;AQ1832),"[x]")</f>
        <v>49</v>
      </c>
    </row>
    <row r="1833" spans="40:47" ht="16.5" x14ac:dyDescent="0.2">
      <c r="AN1833" s="93">
        <v>1821</v>
      </c>
      <c r="AO1833" s="93">
        <f t="shared" si="186"/>
        <v>4</v>
      </c>
      <c r="AP1833" s="93">
        <f t="shared" si="187"/>
        <v>1</v>
      </c>
      <c r="AQ1833" s="88">
        <f t="shared" si="188"/>
        <v>13</v>
      </c>
      <c r="AR1833" s="93">
        <f t="shared" si="189"/>
        <v>8</v>
      </c>
      <c r="AS1833" s="93" t="str">
        <f t="shared" si="190"/>
        <v>金币</v>
      </c>
      <c r="AT1833" s="115">
        <f t="shared" si="191"/>
        <v>15</v>
      </c>
      <c r="AU1833" s="94">
        <f>IF(AR1833&gt;0,SUMIFS(AT$13:AT1833,AQ$13:AQ1833,"="&amp;AQ1833),"[x]")</f>
        <v>64</v>
      </c>
    </row>
    <row r="1834" spans="40:47" ht="16.5" x14ac:dyDescent="0.2">
      <c r="AN1834" s="93">
        <v>1822</v>
      </c>
      <c r="AO1834" s="93">
        <f t="shared" si="186"/>
        <v>4</v>
      </c>
      <c r="AP1834" s="93">
        <f t="shared" si="187"/>
        <v>1</v>
      </c>
      <c r="AQ1834" s="88">
        <f t="shared" si="188"/>
        <v>13</v>
      </c>
      <c r="AR1834" s="93">
        <f t="shared" si="189"/>
        <v>9</v>
      </c>
      <c r="AS1834" s="93" t="str">
        <f t="shared" si="190"/>
        <v>金币</v>
      </c>
      <c r="AT1834" s="115">
        <f t="shared" si="191"/>
        <v>17</v>
      </c>
      <c r="AU1834" s="94">
        <f>IF(AR1834&gt;0,SUMIFS(AT$13:AT1834,AQ$13:AQ1834,"="&amp;AQ1834),"[x]")</f>
        <v>81</v>
      </c>
    </row>
    <row r="1835" spans="40:47" ht="16.5" x14ac:dyDescent="0.2">
      <c r="AN1835" s="93">
        <v>1823</v>
      </c>
      <c r="AO1835" s="93">
        <f t="shared" si="186"/>
        <v>4</v>
      </c>
      <c r="AP1835" s="93">
        <f t="shared" si="187"/>
        <v>1</v>
      </c>
      <c r="AQ1835" s="88">
        <f t="shared" si="188"/>
        <v>13</v>
      </c>
      <c r="AR1835" s="93">
        <f t="shared" si="189"/>
        <v>10</v>
      </c>
      <c r="AS1835" s="93" t="str">
        <f t="shared" si="190"/>
        <v>金币</v>
      </c>
      <c r="AT1835" s="115">
        <f t="shared" si="191"/>
        <v>19</v>
      </c>
      <c r="AU1835" s="94">
        <f>IF(AR1835&gt;0,SUMIFS(AT$13:AT1835,AQ$13:AQ1835,"="&amp;AQ1835),"[x]")</f>
        <v>100</v>
      </c>
    </row>
    <row r="1836" spans="40:47" ht="16.5" x14ac:dyDescent="0.2">
      <c r="AN1836" s="93">
        <v>1824</v>
      </c>
      <c r="AO1836" s="93">
        <f t="shared" si="186"/>
        <v>4</v>
      </c>
      <c r="AP1836" s="93">
        <f t="shared" si="187"/>
        <v>1</v>
      </c>
      <c r="AQ1836" s="88">
        <f t="shared" si="188"/>
        <v>13</v>
      </c>
      <c r="AR1836" s="93">
        <f t="shared" si="189"/>
        <v>11</v>
      </c>
      <c r="AS1836" s="93" t="str">
        <f t="shared" si="190"/>
        <v>金币</v>
      </c>
      <c r="AT1836" s="115">
        <f t="shared" si="191"/>
        <v>21</v>
      </c>
      <c r="AU1836" s="94">
        <f>IF(AR1836&gt;0,SUMIFS(AT$13:AT1836,AQ$13:AQ1836,"="&amp;AQ1836),"[x]")</f>
        <v>121</v>
      </c>
    </row>
    <row r="1837" spans="40:47" ht="16.5" x14ac:dyDescent="0.2">
      <c r="AN1837" s="93">
        <v>1825</v>
      </c>
      <c r="AO1837" s="93">
        <f t="shared" si="186"/>
        <v>4</v>
      </c>
      <c r="AP1837" s="93">
        <f t="shared" si="187"/>
        <v>1</v>
      </c>
      <c r="AQ1837" s="88">
        <f t="shared" si="188"/>
        <v>13</v>
      </c>
      <c r="AR1837" s="93">
        <f t="shared" si="189"/>
        <v>12</v>
      </c>
      <c r="AS1837" s="93" t="str">
        <f t="shared" si="190"/>
        <v>金币</v>
      </c>
      <c r="AT1837" s="115">
        <f t="shared" si="191"/>
        <v>23</v>
      </c>
      <c r="AU1837" s="94">
        <f>IF(AR1837&gt;0,SUMIFS(AT$13:AT1837,AQ$13:AQ1837,"="&amp;AQ1837),"[x]")</f>
        <v>144</v>
      </c>
    </row>
    <row r="1838" spans="40:47" ht="16.5" x14ac:dyDescent="0.2">
      <c r="AN1838" s="93">
        <v>1826</v>
      </c>
      <c r="AO1838" s="93">
        <f t="shared" si="186"/>
        <v>4</v>
      </c>
      <c r="AP1838" s="93">
        <f t="shared" si="187"/>
        <v>1</v>
      </c>
      <c r="AQ1838" s="88">
        <f t="shared" si="188"/>
        <v>13</v>
      </c>
      <c r="AR1838" s="93">
        <f t="shared" si="189"/>
        <v>13</v>
      </c>
      <c r="AS1838" s="93" t="str">
        <f t="shared" si="190"/>
        <v>金币</v>
      </c>
      <c r="AT1838" s="115">
        <f t="shared" si="191"/>
        <v>25</v>
      </c>
      <c r="AU1838" s="94">
        <f>IF(AR1838&gt;0,SUMIFS(AT$13:AT1838,AQ$13:AQ1838,"="&amp;AQ1838),"[x]")</f>
        <v>169</v>
      </c>
    </row>
    <row r="1839" spans="40:47" ht="16.5" x14ac:dyDescent="0.2">
      <c r="AN1839" s="93">
        <v>1827</v>
      </c>
      <c r="AO1839" s="93">
        <f t="shared" si="186"/>
        <v>4</v>
      </c>
      <c r="AP1839" s="93">
        <f t="shared" si="187"/>
        <v>1</v>
      </c>
      <c r="AQ1839" s="88">
        <f t="shared" si="188"/>
        <v>13</v>
      </c>
      <c r="AR1839" s="93">
        <f t="shared" si="189"/>
        <v>14</v>
      </c>
      <c r="AS1839" s="93" t="str">
        <f t="shared" si="190"/>
        <v>金币</v>
      </c>
      <c r="AT1839" s="115">
        <f t="shared" si="191"/>
        <v>27</v>
      </c>
      <c r="AU1839" s="94">
        <f>IF(AR1839&gt;0,SUMIFS(AT$13:AT1839,AQ$13:AQ1839,"="&amp;AQ1839),"[x]")</f>
        <v>196</v>
      </c>
    </row>
    <row r="1840" spans="40:47" ht="16.5" x14ac:dyDescent="0.2">
      <c r="AN1840" s="93">
        <v>1828</v>
      </c>
      <c r="AO1840" s="93">
        <f t="shared" si="186"/>
        <v>4</v>
      </c>
      <c r="AP1840" s="93">
        <f t="shared" si="187"/>
        <v>1</v>
      </c>
      <c r="AQ1840" s="88">
        <f t="shared" si="188"/>
        <v>13</v>
      </c>
      <c r="AR1840" s="93">
        <f t="shared" si="189"/>
        <v>15</v>
      </c>
      <c r="AS1840" s="93" t="str">
        <f t="shared" si="190"/>
        <v>金币</v>
      </c>
      <c r="AT1840" s="115">
        <f t="shared" si="191"/>
        <v>29</v>
      </c>
      <c r="AU1840" s="94">
        <f>IF(AR1840&gt;0,SUMIFS(AT$13:AT1840,AQ$13:AQ1840,"="&amp;AQ1840),"[x]")</f>
        <v>225</v>
      </c>
    </row>
    <row r="1841" spans="40:47" ht="16.5" x14ac:dyDescent="0.2">
      <c r="AN1841" s="93">
        <v>1829</v>
      </c>
      <c r="AO1841" s="93">
        <f t="shared" si="186"/>
        <v>4</v>
      </c>
      <c r="AP1841" s="93">
        <f t="shared" si="187"/>
        <v>1</v>
      </c>
      <c r="AQ1841" s="88">
        <f t="shared" si="188"/>
        <v>13</v>
      </c>
      <c r="AR1841" s="93">
        <f t="shared" si="189"/>
        <v>16</v>
      </c>
      <c r="AS1841" s="93" t="str">
        <f t="shared" si="190"/>
        <v>金币</v>
      </c>
      <c r="AT1841" s="115">
        <f t="shared" si="191"/>
        <v>31</v>
      </c>
      <c r="AU1841" s="94">
        <f>IF(AR1841&gt;0,SUMIFS(AT$13:AT1841,AQ$13:AQ1841,"="&amp;AQ1841),"[x]")</f>
        <v>256</v>
      </c>
    </row>
    <row r="1842" spans="40:47" ht="16.5" x14ac:dyDescent="0.2">
      <c r="AN1842" s="93">
        <v>1830</v>
      </c>
      <c r="AO1842" s="93">
        <f t="shared" si="186"/>
        <v>4</v>
      </c>
      <c r="AP1842" s="93">
        <f t="shared" si="187"/>
        <v>1</v>
      </c>
      <c r="AQ1842" s="88">
        <f t="shared" si="188"/>
        <v>13</v>
      </c>
      <c r="AR1842" s="93">
        <f t="shared" si="189"/>
        <v>17</v>
      </c>
      <c r="AS1842" s="93" t="str">
        <f t="shared" si="190"/>
        <v>金币</v>
      </c>
      <c r="AT1842" s="115">
        <f t="shared" si="191"/>
        <v>33</v>
      </c>
      <c r="AU1842" s="94">
        <f>IF(AR1842&gt;0,SUMIFS(AT$13:AT1842,AQ$13:AQ1842,"="&amp;AQ1842),"[x]")</f>
        <v>289</v>
      </c>
    </row>
    <row r="1843" spans="40:47" ht="16.5" x14ac:dyDescent="0.2">
      <c r="AN1843" s="93">
        <v>1831</v>
      </c>
      <c r="AO1843" s="93">
        <f t="shared" si="186"/>
        <v>4</v>
      </c>
      <c r="AP1843" s="93">
        <f t="shared" si="187"/>
        <v>1</v>
      </c>
      <c r="AQ1843" s="88">
        <f t="shared" si="188"/>
        <v>13</v>
      </c>
      <c r="AR1843" s="93">
        <f t="shared" si="189"/>
        <v>18</v>
      </c>
      <c r="AS1843" s="93" t="str">
        <f t="shared" si="190"/>
        <v>金币</v>
      </c>
      <c r="AT1843" s="115">
        <f t="shared" si="191"/>
        <v>35</v>
      </c>
      <c r="AU1843" s="94">
        <f>IF(AR1843&gt;0,SUMIFS(AT$13:AT1843,AQ$13:AQ1843,"="&amp;AQ1843),"[x]")</f>
        <v>324</v>
      </c>
    </row>
    <row r="1844" spans="40:47" ht="16.5" x14ac:dyDescent="0.2">
      <c r="AN1844" s="93">
        <v>1832</v>
      </c>
      <c r="AO1844" s="93">
        <f t="shared" si="186"/>
        <v>4</v>
      </c>
      <c r="AP1844" s="93">
        <f t="shared" si="187"/>
        <v>1</v>
      </c>
      <c r="AQ1844" s="88">
        <f t="shared" si="188"/>
        <v>13</v>
      </c>
      <c r="AR1844" s="93">
        <f t="shared" si="189"/>
        <v>19</v>
      </c>
      <c r="AS1844" s="93" t="str">
        <f t="shared" si="190"/>
        <v>金币</v>
      </c>
      <c r="AT1844" s="115">
        <f t="shared" si="191"/>
        <v>37</v>
      </c>
      <c r="AU1844" s="94">
        <f>IF(AR1844&gt;0,SUMIFS(AT$13:AT1844,AQ$13:AQ1844,"="&amp;AQ1844),"[x]")</f>
        <v>361</v>
      </c>
    </row>
    <row r="1845" spans="40:47" ht="16.5" x14ac:dyDescent="0.2">
      <c r="AN1845" s="93">
        <v>1833</v>
      </c>
      <c r="AO1845" s="93">
        <f t="shared" si="186"/>
        <v>4</v>
      </c>
      <c r="AP1845" s="93">
        <f t="shared" si="187"/>
        <v>1</v>
      </c>
      <c r="AQ1845" s="88">
        <f t="shared" si="188"/>
        <v>13</v>
      </c>
      <c r="AR1845" s="93">
        <f t="shared" si="189"/>
        <v>20</v>
      </c>
      <c r="AS1845" s="93" t="str">
        <f t="shared" si="190"/>
        <v>金币</v>
      </c>
      <c r="AT1845" s="115">
        <f t="shared" si="191"/>
        <v>39</v>
      </c>
      <c r="AU1845" s="94">
        <f>IF(AR1845&gt;0,SUMIFS(AT$13:AT1845,AQ$13:AQ1845,"="&amp;AQ1845),"[x]")</f>
        <v>400</v>
      </c>
    </row>
    <row r="1846" spans="40:47" ht="16.5" x14ac:dyDescent="0.2">
      <c r="AN1846" s="93">
        <v>1834</v>
      </c>
      <c r="AO1846" s="93">
        <f t="shared" si="186"/>
        <v>4</v>
      </c>
      <c r="AP1846" s="93">
        <f t="shared" si="187"/>
        <v>1</v>
      </c>
      <c r="AQ1846" s="88">
        <f t="shared" si="188"/>
        <v>13</v>
      </c>
      <c r="AR1846" s="93">
        <f t="shared" si="189"/>
        <v>21</v>
      </c>
      <c r="AS1846" s="93" t="str">
        <f t="shared" si="190"/>
        <v>金币</v>
      </c>
      <c r="AT1846" s="115">
        <f t="shared" si="191"/>
        <v>41</v>
      </c>
      <c r="AU1846" s="94">
        <f>IF(AR1846&gt;0,SUMIFS(AT$13:AT1846,AQ$13:AQ1846,"="&amp;AQ1846),"[x]")</f>
        <v>441</v>
      </c>
    </row>
    <row r="1847" spans="40:47" ht="16.5" x14ac:dyDescent="0.2">
      <c r="AN1847" s="93">
        <v>1835</v>
      </c>
      <c r="AO1847" s="93">
        <f t="shared" si="186"/>
        <v>4</v>
      </c>
      <c r="AP1847" s="93">
        <f t="shared" si="187"/>
        <v>1</v>
      </c>
      <c r="AQ1847" s="88">
        <f t="shared" si="188"/>
        <v>13</v>
      </c>
      <c r="AR1847" s="93">
        <f t="shared" si="189"/>
        <v>22</v>
      </c>
      <c r="AS1847" s="93" t="str">
        <f t="shared" si="190"/>
        <v>金币</v>
      </c>
      <c r="AT1847" s="115">
        <f t="shared" si="191"/>
        <v>43</v>
      </c>
      <c r="AU1847" s="94">
        <f>IF(AR1847&gt;0,SUMIFS(AT$13:AT1847,AQ$13:AQ1847,"="&amp;AQ1847),"[x]")</f>
        <v>484</v>
      </c>
    </row>
    <row r="1848" spans="40:47" ht="16.5" x14ac:dyDescent="0.2">
      <c r="AN1848" s="93">
        <v>1836</v>
      </c>
      <c r="AO1848" s="93">
        <f t="shared" si="186"/>
        <v>4</v>
      </c>
      <c r="AP1848" s="93">
        <f t="shared" si="187"/>
        <v>1</v>
      </c>
      <c r="AQ1848" s="88">
        <f t="shared" si="188"/>
        <v>13</v>
      </c>
      <c r="AR1848" s="93">
        <f t="shared" si="189"/>
        <v>23</v>
      </c>
      <c r="AS1848" s="93" t="str">
        <f t="shared" si="190"/>
        <v>金币</v>
      </c>
      <c r="AT1848" s="115">
        <f t="shared" si="191"/>
        <v>45</v>
      </c>
      <c r="AU1848" s="94">
        <f>IF(AR1848&gt;0,SUMIFS(AT$13:AT1848,AQ$13:AQ1848,"="&amp;AQ1848),"[x]")</f>
        <v>529</v>
      </c>
    </row>
    <row r="1849" spans="40:47" ht="16.5" x14ac:dyDescent="0.2">
      <c r="AN1849" s="93">
        <v>1837</v>
      </c>
      <c r="AO1849" s="93">
        <f t="shared" si="186"/>
        <v>4</v>
      </c>
      <c r="AP1849" s="93">
        <f t="shared" si="187"/>
        <v>1</v>
      </c>
      <c r="AQ1849" s="88">
        <f t="shared" si="188"/>
        <v>13</v>
      </c>
      <c r="AR1849" s="93">
        <f t="shared" si="189"/>
        <v>24</v>
      </c>
      <c r="AS1849" s="93" t="str">
        <f t="shared" si="190"/>
        <v>金币</v>
      </c>
      <c r="AT1849" s="115">
        <f t="shared" si="191"/>
        <v>47</v>
      </c>
      <c r="AU1849" s="94">
        <f>IF(AR1849&gt;0,SUMIFS(AT$13:AT1849,AQ$13:AQ1849,"="&amp;AQ1849),"[x]")</f>
        <v>576</v>
      </c>
    </row>
    <row r="1850" spans="40:47" ht="16.5" x14ac:dyDescent="0.2">
      <c r="AN1850" s="93">
        <v>1838</v>
      </c>
      <c r="AO1850" s="93">
        <f t="shared" si="186"/>
        <v>4</v>
      </c>
      <c r="AP1850" s="93">
        <f t="shared" si="187"/>
        <v>1</v>
      </c>
      <c r="AQ1850" s="88">
        <f t="shared" si="188"/>
        <v>13</v>
      </c>
      <c r="AR1850" s="93">
        <f t="shared" si="189"/>
        <v>25</v>
      </c>
      <c r="AS1850" s="93" t="str">
        <f t="shared" si="190"/>
        <v>金币</v>
      </c>
      <c r="AT1850" s="115">
        <f t="shared" si="191"/>
        <v>49</v>
      </c>
      <c r="AU1850" s="94">
        <f>IF(AR1850&gt;0,SUMIFS(AT$13:AT1850,AQ$13:AQ1850,"="&amp;AQ1850),"[x]")</f>
        <v>625</v>
      </c>
    </row>
    <row r="1851" spans="40:47" ht="16.5" x14ac:dyDescent="0.2">
      <c r="AN1851" s="93">
        <v>1839</v>
      </c>
      <c r="AO1851" s="93">
        <f t="shared" si="186"/>
        <v>4</v>
      </c>
      <c r="AP1851" s="93">
        <f t="shared" si="187"/>
        <v>1</v>
      </c>
      <c r="AQ1851" s="88">
        <f t="shared" si="188"/>
        <v>13</v>
      </c>
      <c r="AR1851" s="93">
        <f t="shared" si="189"/>
        <v>26</v>
      </c>
      <c r="AS1851" s="93" t="str">
        <f t="shared" si="190"/>
        <v>金币</v>
      </c>
      <c r="AT1851" s="115">
        <f t="shared" si="191"/>
        <v>51</v>
      </c>
      <c r="AU1851" s="94">
        <f>IF(AR1851&gt;0,SUMIFS(AT$13:AT1851,AQ$13:AQ1851,"="&amp;AQ1851),"[x]")</f>
        <v>676</v>
      </c>
    </row>
    <row r="1852" spans="40:47" ht="16.5" x14ac:dyDescent="0.2">
      <c r="AN1852" s="93">
        <v>1840</v>
      </c>
      <c r="AO1852" s="93">
        <f t="shared" si="186"/>
        <v>4</v>
      </c>
      <c r="AP1852" s="93">
        <f t="shared" si="187"/>
        <v>1</v>
      </c>
      <c r="AQ1852" s="88">
        <f t="shared" si="188"/>
        <v>13</v>
      </c>
      <c r="AR1852" s="93">
        <f t="shared" si="189"/>
        <v>27</v>
      </c>
      <c r="AS1852" s="93" t="str">
        <f t="shared" si="190"/>
        <v>金币</v>
      </c>
      <c r="AT1852" s="115">
        <f t="shared" si="191"/>
        <v>53</v>
      </c>
      <c r="AU1852" s="94">
        <f>IF(AR1852&gt;0,SUMIFS(AT$13:AT1852,AQ$13:AQ1852,"="&amp;AQ1852),"[x]")</f>
        <v>729</v>
      </c>
    </row>
    <row r="1853" spans="40:47" ht="16.5" x14ac:dyDescent="0.2">
      <c r="AN1853" s="93">
        <v>1841</v>
      </c>
      <c r="AO1853" s="93">
        <f t="shared" si="186"/>
        <v>4</v>
      </c>
      <c r="AP1853" s="93">
        <f t="shared" si="187"/>
        <v>1</v>
      </c>
      <c r="AQ1853" s="88">
        <f t="shared" si="188"/>
        <v>13</v>
      </c>
      <c r="AR1853" s="93">
        <f t="shared" si="189"/>
        <v>28</v>
      </c>
      <c r="AS1853" s="93" t="str">
        <f t="shared" si="190"/>
        <v>金币</v>
      </c>
      <c r="AT1853" s="115">
        <f t="shared" si="191"/>
        <v>55</v>
      </c>
      <c r="AU1853" s="94">
        <f>IF(AR1853&gt;0,SUMIFS(AT$13:AT1853,AQ$13:AQ1853,"="&amp;AQ1853),"[x]")</f>
        <v>784</v>
      </c>
    </row>
    <row r="1854" spans="40:47" ht="16.5" x14ac:dyDescent="0.2">
      <c r="AN1854" s="93">
        <v>1842</v>
      </c>
      <c r="AO1854" s="93">
        <f t="shared" si="186"/>
        <v>4</v>
      </c>
      <c r="AP1854" s="93">
        <f t="shared" si="187"/>
        <v>1</v>
      </c>
      <c r="AQ1854" s="88">
        <f t="shared" si="188"/>
        <v>13</v>
      </c>
      <c r="AR1854" s="93">
        <f t="shared" si="189"/>
        <v>29</v>
      </c>
      <c r="AS1854" s="93" t="str">
        <f t="shared" si="190"/>
        <v>金币</v>
      </c>
      <c r="AT1854" s="115">
        <f t="shared" si="191"/>
        <v>57</v>
      </c>
      <c r="AU1854" s="94">
        <f>IF(AR1854&gt;0,SUMIFS(AT$13:AT1854,AQ$13:AQ1854,"="&amp;AQ1854),"[x]")</f>
        <v>841</v>
      </c>
    </row>
    <row r="1855" spans="40:47" ht="16.5" x14ac:dyDescent="0.2">
      <c r="AN1855" s="93">
        <v>1843</v>
      </c>
      <c r="AO1855" s="93">
        <f t="shared" si="186"/>
        <v>4</v>
      </c>
      <c r="AP1855" s="93">
        <f t="shared" si="187"/>
        <v>1</v>
      </c>
      <c r="AQ1855" s="88">
        <f t="shared" si="188"/>
        <v>13</v>
      </c>
      <c r="AR1855" s="93">
        <f t="shared" si="189"/>
        <v>30</v>
      </c>
      <c r="AS1855" s="93" t="str">
        <f t="shared" si="190"/>
        <v>金币</v>
      </c>
      <c r="AT1855" s="115">
        <f t="shared" si="191"/>
        <v>59</v>
      </c>
      <c r="AU1855" s="94">
        <f>IF(AR1855&gt;0,SUMIFS(AT$13:AT1855,AQ$13:AQ1855,"="&amp;AQ1855),"[x]")</f>
        <v>900</v>
      </c>
    </row>
    <row r="1856" spans="40:47" ht="16.5" x14ac:dyDescent="0.2">
      <c r="AN1856" s="93">
        <v>1844</v>
      </c>
      <c r="AO1856" s="93">
        <f t="shared" si="186"/>
        <v>4</v>
      </c>
      <c r="AP1856" s="93">
        <f t="shared" si="187"/>
        <v>1</v>
      </c>
      <c r="AQ1856" s="88">
        <f t="shared" si="188"/>
        <v>13</v>
      </c>
      <c r="AR1856" s="93">
        <f t="shared" si="189"/>
        <v>31</v>
      </c>
      <c r="AS1856" s="93" t="str">
        <f t="shared" si="190"/>
        <v>金币</v>
      </c>
      <c r="AT1856" s="115">
        <f t="shared" si="191"/>
        <v>61</v>
      </c>
      <c r="AU1856" s="94">
        <f>IF(AR1856&gt;0,SUMIFS(AT$13:AT1856,AQ$13:AQ1856,"="&amp;AQ1856),"[x]")</f>
        <v>961</v>
      </c>
    </row>
    <row r="1857" spans="40:47" ht="16.5" x14ac:dyDescent="0.2">
      <c r="AN1857" s="93">
        <v>1845</v>
      </c>
      <c r="AO1857" s="93">
        <f t="shared" si="186"/>
        <v>4</v>
      </c>
      <c r="AP1857" s="93">
        <f t="shared" si="187"/>
        <v>1</v>
      </c>
      <c r="AQ1857" s="88">
        <f t="shared" si="188"/>
        <v>13</v>
      </c>
      <c r="AR1857" s="93">
        <f t="shared" si="189"/>
        <v>32</v>
      </c>
      <c r="AS1857" s="93" t="str">
        <f t="shared" si="190"/>
        <v>金币</v>
      </c>
      <c r="AT1857" s="115">
        <f t="shared" si="191"/>
        <v>63</v>
      </c>
      <c r="AU1857" s="94">
        <f>IF(AR1857&gt;0,SUMIFS(AT$13:AT1857,AQ$13:AQ1857,"="&amp;AQ1857),"[x]")</f>
        <v>1024</v>
      </c>
    </row>
    <row r="1858" spans="40:47" ht="16.5" x14ac:dyDescent="0.2">
      <c r="AN1858" s="93">
        <v>1846</v>
      </c>
      <c r="AO1858" s="93">
        <f t="shared" si="186"/>
        <v>4</v>
      </c>
      <c r="AP1858" s="93">
        <f t="shared" si="187"/>
        <v>1</v>
      </c>
      <c r="AQ1858" s="88">
        <f t="shared" si="188"/>
        <v>13</v>
      </c>
      <c r="AR1858" s="93">
        <f t="shared" si="189"/>
        <v>33</v>
      </c>
      <c r="AS1858" s="93" t="str">
        <f t="shared" si="190"/>
        <v>金币</v>
      </c>
      <c r="AT1858" s="115">
        <f t="shared" si="191"/>
        <v>65</v>
      </c>
      <c r="AU1858" s="94">
        <f>IF(AR1858&gt;0,SUMIFS(AT$13:AT1858,AQ$13:AQ1858,"="&amp;AQ1858),"[x]")</f>
        <v>1089</v>
      </c>
    </row>
    <row r="1859" spans="40:47" ht="16.5" x14ac:dyDescent="0.2">
      <c r="AN1859" s="93">
        <v>1847</v>
      </c>
      <c r="AO1859" s="93">
        <f t="shared" si="186"/>
        <v>4</v>
      </c>
      <c r="AP1859" s="93">
        <f t="shared" si="187"/>
        <v>1</v>
      </c>
      <c r="AQ1859" s="88">
        <f t="shared" si="188"/>
        <v>13</v>
      </c>
      <c r="AR1859" s="93">
        <f t="shared" si="189"/>
        <v>34</v>
      </c>
      <c r="AS1859" s="93" t="str">
        <f t="shared" si="190"/>
        <v>金币</v>
      </c>
      <c r="AT1859" s="115">
        <f t="shared" si="191"/>
        <v>67</v>
      </c>
      <c r="AU1859" s="94">
        <f>IF(AR1859&gt;0,SUMIFS(AT$13:AT1859,AQ$13:AQ1859,"="&amp;AQ1859),"[x]")</f>
        <v>1156</v>
      </c>
    </row>
    <row r="1860" spans="40:47" ht="16.5" x14ac:dyDescent="0.2">
      <c r="AN1860" s="93">
        <v>1848</v>
      </c>
      <c r="AO1860" s="93">
        <f t="shared" si="186"/>
        <v>4</v>
      </c>
      <c r="AP1860" s="93">
        <f t="shared" si="187"/>
        <v>1</v>
      </c>
      <c r="AQ1860" s="88">
        <f t="shared" si="188"/>
        <v>13</v>
      </c>
      <c r="AR1860" s="93">
        <f t="shared" si="189"/>
        <v>35</v>
      </c>
      <c r="AS1860" s="93" t="str">
        <f t="shared" si="190"/>
        <v>金币</v>
      </c>
      <c r="AT1860" s="115">
        <f t="shared" si="191"/>
        <v>69</v>
      </c>
      <c r="AU1860" s="94">
        <f>IF(AR1860&gt;0,SUMIFS(AT$13:AT1860,AQ$13:AQ1860,"="&amp;AQ1860),"[x]")</f>
        <v>1225</v>
      </c>
    </row>
    <row r="1861" spans="40:47" ht="16.5" x14ac:dyDescent="0.2">
      <c r="AN1861" s="93">
        <v>1849</v>
      </c>
      <c r="AO1861" s="93">
        <f t="shared" si="186"/>
        <v>4</v>
      </c>
      <c r="AP1861" s="93">
        <f t="shared" si="187"/>
        <v>1</v>
      </c>
      <c r="AQ1861" s="88">
        <f t="shared" si="188"/>
        <v>13</v>
      </c>
      <c r="AR1861" s="93">
        <f t="shared" si="189"/>
        <v>36</v>
      </c>
      <c r="AS1861" s="93" t="str">
        <f t="shared" si="190"/>
        <v>金币</v>
      </c>
      <c r="AT1861" s="115">
        <f t="shared" si="191"/>
        <v>71</v>
      </c>
      <c r="AU1861" s="94">
        <f>IF(AR1861&gt;0,SUMIFS(AT$13:AT1861,AQ$13:AQ1861,"="&amp;AQ1861),"[x]")</f>
        <v>1296</v>
      </c>
    </row>
    <row r="1862" spans="40:47" ht="16.5" x14ac:dyDescent="0.2">
      <c r="AN1862" s="93">
        <v>1850</v>
      </c>
      <c r="AO1862" s="93">
        <f t="shared" si="186"/>
        <v>4</v>
      </c>
      <c r="AP1862" s="93">
        <f t="shared" si="187"/>
        <v>1</v>
      </c>
      <c r="AQ1862" s="88">
        <f t="shared" si="188"/>
        <v>13</v>
      </c>
      <c r="AR1862" s="93">
        <f t="shared" si="189"/>
        <v>37</v>
      </c>
      <c r="AS1862" s="93" t="str">
        <f t="shared" si="190"/>
        <v>金币</v>
      </c>
      <c r="AT1862" s="115">
        <f t="shared" si="191"/>
        <v>73</v>
      </c>
      <c r="AU1862" s="94">
        <f>IF(AR1862&gt;0,SUMIFS(AT$13:AT1862,AQ$13:AQ1862,"="&amp;AQ1862),"[x]")</f>
        <v>1369</v>
      </c>
    </row>
    <row r="1863" spans="40:47" ht="16.5" x14ac:dyDescent="0.2">
      <c r="AN1863" s="93">
        <v>1851</v>
      </c>
      <c r="AO1863" s="93">
        <f t="shared" si="186"/>
        <v>4</v>
      </c>
      <c r="AP1863" s="93">
        <f t="shared" si="187"/>
        <v>1</v>
      </c>
      <c r="AQ1863" s="88">
        <f t="shared" si="188"/>
        <v>13</v>
      </c>
      <c r="AR1863" s="93">
        <f t="shared" si="189"/>
        <v>38</v>
      </c>
      <c r="AS1863" s="93" t="str">
        <f t="shared" si="190"/>
        <v>金币</v>
      </c>
      <c r="AT1863" s="115">
        <f t="shared" si="191"/>
        <v>75</v>
      </c>
      <c r="AU1863" s="94">
        <f>IF(AR1863&gt;0,SUMIFS(AT$13:AT1863,AQ$13:AQ1863,"="&amp;AQ1863),"[x]")</f>
        <v>1444</v>
      </c>
    </row>
    <row r="1864" spans="40:47" ht="16.5" x14ac:dyDescent="0.2">
      <c r="AN1864" s="93">
        <v>1852</v>
      </c>
      <c r="AO1864" s="93">
        <f t="shared" si="186"/>
        <v>4</v>
      </c>
      <c r="AP1864" s="93">
        <f t="shared" si="187"/>
        <v>1</v>
      </c>
      <c r="AQ1864" s="88">
        <f t="shared" si="188"/>
        <v>13</v>
      </c>
      <c r="AR1864" s="93">
        <f t="shared" si="189"/>
        <v>39</v>
      </c>
      <c r="AS1864" s="93" t="str">
        <f t="shared" si="190"/>
        <v>金币</v>
      </c>
      <c r="AT1864" s="115">
        <f t="shared" si="191"/>
        <v>77</v>
      </c>
      <c r="AU1864" s="94">
        <f>IF(AR1864&gt;0,SUMIFS(AT$13:AT1864,AQ$13:AQ1864,"="&amp;AQ1864),"[x]")</f>
        <v>1521</v>
      </c>
    </row>
    <row r="1865" spans="40:47" ht="16.5" x14ac:dyDescent="0.2">
      <c r="AN1865" s="93">
        <v>1853</v>
      </c>
      <c r="AO1865" s="93">
        <f t="shared" si="186"/>
        <v>4</v>
      </c>
      <c r="AP1865" s="93">
        <f t="shared" si="187"/>
        <v>1</v>
      </c>
      <c r="AQ1865" s="88">
        <f t="shared" si="188"/>
        <v>13</v>
      </c>
      <c r="AR1865" s="93">
        <f t="shared" si="189"/>
        <v>40</v>
      </c>
      <c r="AS1865" s="93" t="str">
        <f t="shared" si="190"/>
        <v>金币</v>
      </c>
      <c r="AT1865" s="115">
        <f t="shared" si="191"/>
        <v>79</v>
      </c>
      <c r="AU1865" s="94">
        <f>IF(AR1865&gt;0,SUMIFS(AT$13:AT1865,AQ$13:AQ1865,"="&amp;AQ1865),"[x]")</f>
        <v>1600</v>
      </c>
    </row>
    <row r="1866" spans="40:47" ht="16.5" x14ac:dyDescent="0.2">
      <c r="AN1866" s="93">
        <v>1854</v>
      </c>
      <c r="AO1866" s="93">
        <f t="shared" si="186"/>
        <v>4</v>
      </c>
      <c r="AP1866" s="93">
        <f t="shared" si="187"/>
        <v>1</v>
      </c>
      <c r="AQ1866" s="88">
        <f t="shared" si="188"/>
        <v>13</v>
      </c>
      <c r="AR1866" s="93">
        <f t="shared" si="189"/>
        <v>41</v>
      </c>
      <c r="AS1866" s="93" t="str">
        <f t="shared" si="190"/>
        <v>金币</v>
      </c>
      <c r="AT1866" s="115">
        <f t="shared" si="191"/>
        <v>47</v>
      </c>
      <c r="AU1866" s="94">
        <f>IF(AR1866&gt;0,SUMIFS(AT$13:AT1866,AQ$13:AQ1866,"="&amp;AQ1866),"[x]")</f>
        <v>1647</v>
      </c>
    </row>
    <row r="1867" spans="40:47" ht="16.5" x14ac:dyDescent="0.2">
      <c r="AN1867" s="93">
        <v>1855</v>
      </c>
      <c r="AO1867" s="93">
        <f t="shared" si="186"/>
        <v>4</v>
      </c>
      <c r="AP1867" s="93">
        <f t="shared" si="187"/>
        <v>1</v>
      </c>
      <c r="AQ1867" s="88">
        <f t="shared" si="188"/>
        <v>13</v>
      </c>
      <c r="AR1867" s="93">
        <f t="shared" si="189"/>
        <v>42</v>
      </c>
      <c r="AS1867" s="93" t="str">
        <f t="shared" si="190"/>
        <v>金币</v>
      </c>
      <c r="AT1867" s="115">
        <f t="shared" si="191"/>
        <v>56</v>
      </c>
      <c r="AU1867" s="94">
        <f>IF(AR1867&gt;0,SUMIFS(AT$13:AT1867,AQ$13:AQ1867,"="&amp;AQ1867),"[x]")</f>
        <v>1703</v>
      </c>
    </row>
    <row r="1868" spans="40:47" ht="16.5" x14ac:dyDescent="0.2">
      <c r="AN1868" s="93">
        <v>1856</v>
      </c>
      <c r="AO1868" s="93">
        <f t="shared" si="186"/>
        <v>4</v>
      </c>
      <c r="AP1868" s="93">
        <f t="shared" si="187"/>
        <v>1</v>
      </c>
      <c r="AQ1868" s="88">
        <f t="shared" si="188"/>
        <v>13</v>
      </c>
      <c r="AR1868" s="93">
        <f t="shared" si="189"/>
        <v>43</v>
      </c>
      <c r="AS1868" s="93" t="str">
        <f t="shared" si="190"/>
        <v>金币</v>
      </c>
      <c r="AT1868" s="115">
        <f t="shared" si="191"/>
        <v>66</v>
      </c>
      <c r="AU1868" s="94">
        <f>IF(AR1868&gt;0,SUMIFS(AT$13:AT1868,AQ$13:AQ1868,"="&amp;AQ1868),"[x]")</f>
        <v>1769</v>
      </c>
    </row>
    <row r="1869" spans="40:47" ht="16.5" x14ac:dyDescent="0.2">
      <c r="AN1869" s="93">
        <v>1857</v>
      </c>
      <c r="AO1869" s="93">
        <f t="shared" si="186"/>
        <v>4</v>
      </c>
      <c r="AP1869" s="93">
        <f t="shared" si="187"/>
        <v>1</v>
      </c>
      <c r="AQ1869" s="88">
        <f t="shared" si="188"/>
        <v>13</v>
      </c>
      <c r="AR1869" s="93">
        <f t="shared" si="189"/>
        <v>44</v>
      </c>
      <c r="AS1869" s="93" t="str">
        <f t="shared" si="190"/>
        <v>金币</v>
      </c>
      <c r="AT1869" s="115">
        <f t="shared" si="191"/>
        <v>75</v>
      </c>
      <c r="AU1869" s="94">
        <f>IF(AR1869&gt;0,SUMIFS(AT$13:AT1869,AQ$13:AQ1869,"="&amp;AQ1869),"[x]")</f>
        <v>1844</v>
      </c>
    </row>
    <row r="1870" spans="40:47" ht="16.5" x14ac:dyDescent="0.2">
      <c r="AN1870" s="93">
        <v>1858</v>
      </c>
      <c r="AO1870" s="93">
        <f t="shared" ref="AO1870:AO1933" si="192">INT((AN1870-1)/604)+1</f>
        <v>4</v>
      </c>
      <c r="AP1870" s="93">
        <f t="shared" ref="AP1870:AP1933" si="193">INT(MOD(INT((AN1870-1)/151),4))+1</f>
        <v>1</v>
      </c>
      <c r="AQ1870" s="88">
        <f t="shared" ref="AQ1870:AQ1933" si="194">(AO1870-1)*4+AP1870</f>
        <v>13</v>
      </c>
      <c r="AR1870" s="93">
        <f t="shared" ref="AR1870:AR1933" si="195">MOD(AN1870-1,151)</f>
        <v>45</v>
      </c>
      <c r="AS1870" s="93" t="str">
        <f t="shared" ref="AS1870:AS1933" si="196">IF(AR1870&gt;0,"金币","[x]")</f>
        <v>金币</v>
      </c>
      <c r="AT1870" s="115">
        <f t="shared" si="191"/>
        <v>84</v>
      </c>
      <c r="AU1870" s="94">
        <f>IF(AR1870&gt;0,SUMIFS(AT$13:AT1870,AQ$13:AQ1870,"="&amp;AQ1870),"[x]")</f>
        <v>1928</v>
      </c>
    </row>
    <row r="1871" spans="40:47" ht="16.5" x14ac:dyDescent="0.2">
      <c r="AN1871" s="93">
        <v>1859</v>
      </c>
      <c r="AO1871" s="93">
        <f t="shared" si="192"/>
        <v>4</v>
      </c>
      <c r="AP1871" s="93">
        <f t="shared" si="193"/>
        <v>1</v>
      </c>
      <c r="AQ1871" s="88">
        <f t="shared" si="194"/>
        <v>13</v>
      </c>
      <c r="AR1871" s="93">
        <f t="shared" si="195"/>
        <v>46</v>
      </c>
      <c r="AS1871" s="93" t="str">
        <f t="shared" si="196"/>
        <v>金币</v>
      </c>
      <c r="AT1871" s="115">
        <f t="shared" ref="AT1871:AT1934" si="197">IF(AR1871&gt;0,INT(INDEX($AL$13:$AL$162,AR1871)/48*INDEX($AL$4:$AL$9,AO1871)*INDEX($AO$4:$AO$7,AP1871)),"[x]")</f>
        <v>94</v>
      </c>
      <c r="AU1871" s="94">
        <f>IF(AR1871&gt;0,SUMIFS(AT$13:AT1871,AQ$13:AQ1871,"="&amp;AQ1871),"[x]")</f>
        <v>2022</v>
      </c>
    </row>
    <row r="1872" spans="40:47" ht="16.5" x14ac:dyDescent="0.2">
      <c r="AN1872" s="93">
        <v>1860</v>
      </c>
      <c r="AO1872" s="93">
        <f t="shared" si="192"/>
        <v>4</v>
      </c>
      <c r="AP1872" s="93">
        <f t="shared" si="193"/>
        <v>1</v>
      </c>
      <c r="AQ1872" s="88">
        <f t="shared" si="194"/>
        <v>13</v>
      </c>
      <c r="AR1872" s="93">
        <f t="shared" si="195"/>
        <v>47</v>
      </c>
      <c r="AS1872" s="93" t="str">
        <f t="shared" si="196"/>
        <v>金币</v>
      </c>
      <c r="AT1872" s="115">
        <f t="shared" si="197"/>
        <v>103</v>
      </c>
      <c r="AU1872" s="94">
        <f>IF(AR1872&gt;0,SUMIFS(AT$13:AT1872,AQ$13:AQ1872,"="&amp;AQ1872),"[x]")</f>
        <v>2125</v>
      </c>
    </row>
    <row r="1873" spans="40:47" ht="16.5" x14ac:dyDescent="0.2">
      <c r="AN1873" s="93">
        <v>1861</v>
      </c>
      <c r="AO1873" s="93">
        <f t="shared" si="192"/>
        <v>4</v>
      </c>
      <c r="AP1873" s="93">
        <f t="shared" si="193"/>
        <v>1</v>
      </c>
      <c r="AQ1873" s="88">
        <f t="shared" si="194"/>
        <v>13</v>
      </c>
      <c r="AR1873" s="93">
        <f t="shared" si="195"/>
        <v>48</v>
      </c>
      <c r="AS1873" s="93" t="str">
        <f t="shared" si="196"/>
        <v>金币</v>
      </c>
      <c r="AT1873" s="115">
        <f t="shared" si="197"/>
        <v>113</v>
      </c>
      <c r="AU1873" s="94">
        <f>IF(AR1873&gt;0,SUMIFS(AT$13:AT1873,AQ$13:AQ1873,"="&amp;AQ1873),"[x]")</f>
        <v>2238</v>
      </c>
    </row>
    <row r="1874" spans="40:47" ht="16.5" x14ac:dyDescent="0.2">
      <c r="AN1874" s="93">
        <v>1862</v>
      </c>
      <c r="AO1874" s="93">
        <f t="shared" si="192"/>
        <v>4</v>
      </c>
      <c r="AP1874" s="93">
        <f t="shared" si="193"/>
        <v>1</v>
      </c>
      <c r="AQ1874" s="88">
        <f t="shared" si="194"/>
        <v>13</v>
      </c>
      <c r="AR1874" s="93">
        <f t="shared" si="195"/>
        <v>49</v>
      </c>
      <c r="AS1874" s="93" t="str">
        <f t="shared" si="196"/>
        <v>金币</v>
      </c>
      <c r="AT1874" s="115">
        <f t="shared" si="197"/>
        <v>122</v>
      </c>
      <c r="AU1874" s="94">
        <f>IF(AR1874&gt;0,SUMIFS(AT$13:AT1874,AQ$13:AQ1874,"="&amp;AQ1874),"[x]")</f>
        <v>2360</v>
      </c>
    </row>
    <row r="1875" spans="40:47" ht="16.5" x14ac:dyDescent="0.2">
      <c r="AN1875" s="93">
        <v>1863</v>
      </c>
      <c r="AO1875" s="93">
        <f t="shared" si="192"/>
        <v>4</v>
      </c>
      <c r="AP1875" s="93">
        <f t="shared" si="193"/>
        <v>1</v>
      </c>
      <c r="AQ1875" s="88">
        <f t="shared" si="194"/>
        <v>13</v>
      </c>
      <c r="AR1875" s="93">
        <f t="shared" si="195"/>
        <v>50</v>
      </c>
      <c r="AS1875" s="93" t="str">
        <f t="shared" si="196"/>
        <v>金币</v>
      </c>
      <c r="AT1875" s="115">
        <f t="shared" si="197"/>
        <v>132</v>
      </c>
      <c r="AU1875" s="94">
        <f>IF(AR1875&gt;0,SUMIFS(AT$13:AT1875,AQ$13:AQ1875,"="&amp;AQ1875),"[x]")</f>
        <v>2492</v>
      </c>
    </row>
    <row r="1876" spans="40:47" ht="16.5" x14ac:dyDescent="0.2">
      <c r="AN1876" s="93">
        <v>1864</v>
      </c>
      <c r="AO1876" s="93">
        <f t="shared" si="192"/>
        <v>4</v>
      </c>
      <c r="AP1876" s="93">
        <f t="shared" si="193"/>
        <v>1</v>
      </c>
      <c r="AQ1876" s="88">
        <f t="shared" si="194"/>
        <v>13</v>
      </c>
      <c r="AR1876" s="93">
        <f t="shared" si="195"/>
        <v>51</v>
      </c>
      <c r="AS1876" s="93" t="str">
        <f t="shared" si="196"/>
        <v>金币</v>
      </c>
      <c r="AT1876" s="115">
        <f t="shared" si="197"/>
        <v>141</v>
      </c>
      <c r="AU1876" s="94">
        <f>IF(AR1876&gt;0,SUMIFS(AT$13:AT1876,AQ$13:AQ1876,"="&amp;AQ1876),"[x]")</f>
        <v>2633</v>
      </c>
    </row>
    <row r="1877" spans="40:47" ht="16.5" x14ac:dyDescent="0.2">
      <c r="AN1877" s="93">
        <v>1865</v>
      </c>
      <c r="AO1877" s="93">
        <f t="shared" si="192"/>
        <v>4</v>
      </c>
      <c r="AP1877" s="93">
        <f t="shared" si="193"/>
        <v>1</v>
      </c>
      <c r="AQ1877" s="88">
        <f t="shared" si="194"/>
        <v>13</v>
      </c>
      <c r="AR1877" s="93">
        <f t="shared" si="195"/>
        <v>52</v>
      </c>
      <c r="AS1877" s="93" t="str">
        <f t="shared" si="196"/>
        <v>金币</v>
      </c>
      <c r="AT1877" s="115">
        <f t="shared" si="197"/>
        <v>151</v>
      </c>
      <c r="AU1877" s="94">
        <f>IF(AR1877&gt;0,SUMIFS(AT$13:AT1877,AQ$13:AQ1877,"="&amp;AQ1877),"[x]")</f>
        <v>2784</v>
      </c>
    </row>
    <row r="1878" spans="40:47" ht="16.5" x14ac:dyDescent="0.2">
      <c r="AN1878" s="93">
        <v>1866</v>
      </c>
      <c r="AO1878" s="93">
        <f t="shared" si="192"/>
        <v>4</v>
      </c>
      <c r="AP1878" s="93">
        <f t="shared" si="193"/>
        <v>1</v>
      </c>
      <c r="AQ1878" s="88">
        <f t="shared" si="194"/>
        <v>13</v>
      </c>
      <c r="AR1878" s="93">
        <f t="shared" si="195"/>
        <v>53</v>
      </c>
      <c r="AS1878" s="93" t="str">
        <f t="shared" si="196"/>
        <v>金币</v>
      </c>
      <c r="AT1878" s="115">
        <f t="shared" si="197"/>
        <v>160</v>
      </c>
      <c r="AU1878" s="94">
        <f>IF(AR1878&gt;0,SUMIFS(AT$13:AT1878,AQ$13:AQ1878,"="&amp;AQ1878),"[x]")</f>
        <v>2944</v>
      </c>
    </row>
    <row r="1879" spans="40:47" ht="16.5" x14ac:dyDescent="0.2">
      <c r="AN1879" s="93">
        <v>1867</v>
      </c>
      <c r="AO1879" s="93">
        <f t="shared" si="192"/>
        <v>4</v>
      </c>
      <c r="AP1879" s="93">
        <f t="shared" si="193"/>
        <v>1</v>
      </c>
      <c r="AQ1879" s="88">
        <f t="shared" si="194"/>
        <v>13</v>
      </c>
      <c r="AR1879" s="93">
        <f t="shared" si="195"/>
        <v>54</v>
      </c>
      <c r="AS1879" s="93" t="str">
        <f t="shared" si="196"/>
        <v>金币</v>
      </c>
      <c r="AT1879" s="115">
        <f t="shared" si="197"/>
        <v>169</v>
      </c>
      <c r="AU1879" s="94">
        <f>IF(AR1879&gt;0,SUMIFS(AT$13:AT1879,AQ$13:AQ1879,"="&amp;AQ1879),"[x]")</f>
        <v>3113</v>
      </c>
    </row>
    <row r="1880" spans="40:47" ht="16.5" x14ac:dyDescent="0.2">
      <c r="AN1880" s="93">
        <v>1868</v>
      </c>
      <c r="AO1880" s="93">
        <f t="shared" si="192"/>
        <v>4</v>
      </c>
      <c r="AP1880" s="93">
        <f t="shared" si="193"/>
        <v>1</v>
      </c>
      <c r="AQ1880" s="88">
        <f t="shared" si="194"/>
        <v>13</v>
      </c>
      <c r="AR1880" s="93">
        <f t="shared" si="195"/>
        <v>55</v>
      </c>
      <c r="AS1880" s="93" t="str">
        <f t="shared" si="196"/>
        <v>金币</v>
      </c>
      <c r="AT1880" s="115">
        <f t="shared" si="197"/>
        <v>179</v>
      </c>
      <c r="AU1880" s="94">
        <f>IF(AR1880&gt;0,SUMIFS(AT$13:AT1880,AQ$13:AQ1880,"="&amp;AQ1880),"[x]")</f>
        <v>3292</v>
      </c>
    </row>
    <row r="1881" spans="40:47" ht="16.5" x14ac:dyDescent="0.2">
      <c r="AN1881" s="93">
        <v>1869</v>
      </c>
      <c r="AO1881" s="93">
        <f t="shared" si="192"/>
        <v>4</v>
      </c>
      <c r="AP1881" s="93">
        <f t="shared" si="193"/>
        <v>1</v>
      </c>
      <c r="AQ1881" s="88">
        <f t="shared" si="194"/>
        <v>13</v>
      </c>
      <c r="AR1881" s="93">
        <f t="shared" si="195"/>
        <v>56</v>
      </c>
      <c r="AS1881" s="93" t="str">
        <f t="shared" si="196"/>
        <v>金币</v>
      </c>
      <c r="AT1881" s="115">
        <f t="shared" si="197"/>
        <v>188</v>
      </c>
      <c r="AU1881" s="94">
        <f>IF(AR1881&gt;0,SUMIFS(AT$13:AT1881,AQ$13:AQ1881,"="&amp;AQ1881),"[x]")</f>
        <v>3480</v>
      </c>
    </row>
    <row r="1882" spans="40:47" ht="16.5" x14ac:dyDescent="0.2">
      <c r="AN1882" s="93">
        <v>1870</v>
      </c>
      <c r="AO1882" s="93">
        <f t="shared" si="192"/>
        <v>4</v>
      </c>
      <c r="AP1882" s="93">
        <f t="shared" si="193"/>
        <v>1</v>
      </c>
      <c r="AQ1882" s="88">
        <f t="shared" si="194"/>
        <v>13</v>
      </c>
      <c r="AR1882" s="93">
        <f t="shared" si="195"/>
        <v>57</v>
      </c>
      <c r="AS1882" s="93" t="str">
        <f t="shared" si="196"/>
        <v>金币</v>
      </c>
      <c r="AT1882" s="115">
        <f t="shared" si="197"/>
        <v>198</v>
      </c>
      <c r="AU1882" s="94">
        <f>IF(AR1882&gt;0,SUMIFS(AT$13:AT1882,AQ$13:AQ1882,"="&amp;AQ1882),"[x]")</f>
        <v>3678</v>
      </c>
    </row>
    <row r="1883" spans="40:47" ht="16.5" x14ac:dyDescent="0.2">
      <c r="AN1883" s="93">
        <v>1871</v>
      </c>
      <c r="AO1883" s="93">
        <f t="shared" si="192"/>
        <v>4</v>
      </c>
      <c r="AP1883" s="93">
        <f t="shared" si="193"/>
        <v>1</v>
      </c>
      <c r="AQ1883" s="88">
        <f t="shared" si="194"/>
        <v>13</v>
      </c>
      <c r="AR1883" s="93">
        <f t="shared" si="195"/>
        <v>58</v>
      </c>
      <c r="AS1883" s="93" t="str">
        <f t="shared" si="196"/>
        <v>金币</v>
      </c>
      <c r="AT1883" s="115">
        <f t="shared" si="197"/>
        <v>207</v>
      </c>
      <c r="AU1883" s="94">
        <f>IF(AR1883&gt;0,SUMIFS(AT$13:AT1883,AQ$13:AQ1883,"="&amp;AQ1883),"[x]")</f>
        <v>3885</v>
      </c>
    </row>
    <row r="1884" spans="40:47" ht="16.5" x14ac:dyDescent="0.2">
      <c r="AN1884" s="93">
        <v>1872</v>
      </c>
      <c r="AO1884" s="93">
        <f t="shared" si="192"/>
        <v>4</v>
      </c>
      <c r="AP1884" s="93">
        <f t="shared" si="193"/>
        <v>1</v>
      </c>
      <c r="AQ1884" s="88">
        <f t="shared" si="194"/>
        <v>13</v>
      </c>
      <c r="AR1884" s="93">
        <f t="shared" si="195"/>
        <v>59</v>
      </c>
      <c r="AS1884" s="93" t="str">
        <f t="shared" si="196"/>
        <v>金币</v>
      </c>
      <c r="AT1884" s="115">
        <f t="shared" si="197"/>
        <v>217</v>
      </c>
      <c r="AU1884" s="94">
        <f>IF(AR1884&gt;0,SUMIFS(AT$13:AT1884,AQ$13:AQ1884,"="&amp;AQ1884),"[x]")</f>
        <v>4102</v>
      </c>
    </row>
    <row r="1885" spans="40:47" ht="16.5" x14ac:dyDescent="0.2">
      <c r="AN1885" s="93">
        <v>1873</v>
      </c>
      <c r="AO1885" s="93">
        <f t="shared" si="192"/>
        <v>4</v>
      </c>
      <c r="AP1885" s="93">
        <f t="shared" si="193"/>
        <v>1</v>
      </c>
      <c r="AQ1885" s="88">
        <f t="shared" si="194"/>
        <v>13</v>
      </c>
      <c r="AR1885" s="93">
        <f t="shared" si="195"/>
        <v>60</v>
      </c>
      <c r="AS1885" s="93" t="str">
        <f t="shared" si="196"/>
        <v>金币</v>
      </c>
      <c r="AT1885" s="115">
        <f t="shared" si="197"/>
        <v>226</v>
      </c>
      <c r="AU1885" s="94">
        <f>IF(AR1885&gt;0,SUMIFS(AT$13:AT1885,AQ$13:AQ1885,"="&amp;AQ1885),"[x]")</f>
        <v>4328</v>
      </c>
    </row>
    <row r="1886" spans="40:47" ht="16.5" x14ac:dyDescent="0.2">
      <c r="AN1886" s="93">
        <v>1874</v>
      </c>
      <c r="AO1886" s="93">
        <f t="shared" si="192"/>
        <v>4</v>
      </c>
      <c r="AP1886" s="93">
        <f t="shared" si="193"/>
        <v>1</v>
      </c>
      <c r="AQ1886" s="88">
        <f t="shared" si="194"/>
        <v>13</v>
      </c>
      <c r="AR1886" s="93">
        <f t="shared" si="195"/>
        <v>61</v>
      </c>
      <c r="AS1886" s="93" t="str">
        <f t="shared" si="196"/>
        <v>金币</v>
      </c>
      <c r="AT1886" s="115">
        <f t="shared" si="197"/>
        <v>236</v>
      </c>
      <c r="AU1886" s="94">
        <f>IF(AR1886&gt;0,SUMIFS(AT$13:AT1886,AQ$13:AQ1886,"="&amp;AQ1886),"[x]")</f>
        <v>4564</v>
      </c>
    </row>
    <row r="1887" spans="40:47" ht="16.5" x14ac:dyDescent="0.2">
      <c r="AN1887" s="93">
        <v>1875</v>
      </c>
      <c r="AO1887" s="93">
        <f t="shared" si="192"/>
        <v>4</v>
      </c>
      <c r="AP1887" s="93">
        <f t="shared" si="193"/>
        <v>1</v>
      </c>
      <c r="AQ1887" s="88">
        <f t="shared" si="194"/>
        <v>13</v>
      </c>
      <c r="AR1887" s="93">
        <f t="shared" si="195"/>
        <v>62</v>
      </c>
      <c r="AS1887" s="93" t="str">
        <f t="shared" si="196"/>
        <v>金币</v>
      </c>
      <c r="AT1887" s="115">
        <f t="shared" si="197"/>
        <v>245</v>
      </c>
      <c r="AU1887" s="94">
        <f>IF(AR1887&gt;0,SUMIFS(AT$13:AT1887,AQ$13:AQ1887,"="&amp;AQ1887),"[x]")</f>
        <v>4809</v>
      </c>
    </row>
    <row r="1888" spans="40:47" ht="16.5" x14ac:dyDescent="0.2">
      <c r="AN1888" s="93">
        <v>1876</v>
      </c>
      <c r="AO1888" s="93">
        <f t="shared" si="192"/>
        <v>4</v>
      </c>
      <c r="AP1888" s="93">
        <f t="shared" si="193"/>
        <v>1</v>
      </c>
      <c r="AQ1888" s="88">
        <f t="shared" si="194"/>
        <v>13</v>
      </c>
      <c r="AR1888" s="93">
        <f t="shared" si="195"/>
        <v>63</v>
      </c>
      <c r="AS1888" s="93" t="str">
        <f t="shared" si="196"/>
        <v>金币</v>
      </c>
      <c r="AT1888" s="115">
        <f t="shared" si="197"/>
        <v>254</v>
      </c>
      <c r="AU1888" s="94">
        <f>IF(AR1888&gt;0,SUMIFS(AT$13:AT1888,AQ$13:AQ1888,"="&amp;AQ1888),"[x]")</f>
        <v>5063</v>
      </c>
    </row>
    <row r="1889" spans="40:47" ht="16.5" x14ac:dyDescent="0.2">
      <c r="AN1889" s="93">
        <v>1877</v>
      </c>
      <c r="AO1889" s="93">
        <f t="shared" si="192"/>
        <v>4</v>
      </c>
      <c r="AP1889" s="93">
        <f t="shared" si="193"/>
        <v>1</v>
      </c>
      <c r="AQ1889" s="88">
        <f t="shared" si="194"/>
        <v>13</v>
      </c>
      <c r="AR1889" s="93">
        <f t="shared" si="195"/>
        <v>64</v>
      </c>
      <c r="AS1889" s="93" t="str">
        <f t="shared" si="196"/>
        <v>金币</v>
      </c>
      <c r="AT1889" s="115">
        <f t="shared" si="197"/>
        <v>264</v>
      </c>
      <c r="AU1889" s="94">
        <f>IF(AR1889&gt;0,SUMIFS(AT$13:AT1889,AQ$13:AQ1889,"="&amp;AQ1889),"[x]")</f>
        <v>5327</v>
      </c>
    </row>
    <row r="1890" spans="40:47" ht="16.5" x14ac:dyDescent="0.2">
      <c r="AN1890" s="93">
        <v>1878</v>
      </c>
      <c r="AO1890" s="93">
        <f t="shared" si="192"/>
        <v>4</v>
      </c>
      <c r="AP1890" s="93">
        <f t="shared" si="193"/>
        <v>1</v>
      </c>
      <c r="AQ1890" s="88">
        <f t="shared" si="194"/>
        <v>13</v>
      </c>
      <c r="AR1890" s="93">
        <f t="shared" si="195"/>
        <v>65</v>
      </c>
      <c r="AS1890" s="93" t="str">
        <f t="shared" si="196"/>
        <v>金币</v>
      </c>
      <c r="AT1890" s="115">
        <f t="shared" si="197"/>
        <v>273</v>
      </c>
      <c r="AU1890" s="94">
        <f>IF(AR1890&gt;0,SUMIFS(AT$13:AT1890,AQ$13:AQ1890,"="&amp;AQ1890),"[x]")</f>
        <v>5600</v>
      </c>
    </row>
    <row r="1891" spans="40:47" ht="16.5" x14ac:dyDescent="0.2">
      <c r="AN1891" s="93">
        <v>1879</v>
      </c>
      <c r="AO1891" s="93">
        <f t="shared" si="192"/>
        <v>4</v>
      </c>
      <c r="AP1891" s="93">
        <f t="shared" si="193"/>
        <v>1</v>
      </c>
      <c r="AQ1891" s="88">
        <f t="shared" si="194"/>
        <v>13</v>
      </c>
      <c r="AR1891" s="93">
        <f t="shared" si="195"/>
        <v>66</v>
      </c>
      <c r="AS1891" s="93" t="str">
        <f t="shared" si="196"/>
        <v>金币</v>
      </c>
      <c r="AT1891" s="115">
        <f t="shared" si="197"/>
        <v>283</v>
      </c>
      <c r="AU1891" s="94">
        <f>IF(AR1891&gt;0,SUMIFS(AT$13:AT1891,AQ$13:AQ1891,"="&amp;AQ1891),"[x]")</f>
        <v>5883</v>
      </c>
    </row>
    <row r="1892" spans="40:47" ht="16.5" x14ac:dyDescent="0.2">
      <c r="AN1892" s="93">
        <v>1880</v>
      </c>
      <c r="AO1892" s="93">
        <f t="shared" si="192"/>
        <v>4</v>
      </c>
      <c r="AP1892" s="93">
        <f t="shared" si="193"/>
        <v>1</v>
      </c>
      <c r="AQ1892" s="88">
        <f t="shared" si="194"/>
        <v>13</v>
      </c>
      <c r="AR1892" s="93">
        <f t="shared" si="195"/>
        <v>67</v>
      </c>
      <c r="AS1892" s="93" t="str">
        <f t="shared" si="196"/>
        <v>金币</v>
      </c>
      <c r="AT1892" s="115">
        <f t="shared" si="197"/>
        <v>292</v>
      </c>
      <c r="AU1892" s="94">
        <f>IF(AR1892&gt;0,SUMIFS(AT$13:AT1892,AQ$13:AQ1892,"="&amp;AQ1892),"[x]")</f>
        <v>6175</v>
      </c>
    </row>
    <row r="1893" spans="40:47" ht="16.5" x14ac:dyDescent="0.2">
      <c r="AN1893" s="93">
        <v>1881</v>
      </c>
      <c r="AO1893" s="93">
        <f t="shared" si="192"/>
        <v>4</v>
      </c>
      <c r="AP1893" s="93">
        <f t="shared" si="193"/>
        <v>1</v>
      </c>
      <c r="AQ1893" s="88">
        <f t="shared" si="194"/>
        <v>13</v>
      </c>
      <c r="AR1893" s="93">
        <f t="shared" si="195"/>
        <v>68</v>
      </c>
      <c r="AS1893" s="93" t="str">
        <f t="shared" si="196"/>
        <v>金币</v>
      </c>
      <c r="AT1893" s="115">
        <f t="shared" si="197"/>
        <v>302</v>
      </c>
      <c r="AU1893" s="94">
        <f>IF(AR1893&gt;0,SUMIFS(AT$13:AT1893,AQ$13:AQ1893,"="&amp;AQ1893),"[x]")</f>
        <v>6477</v>
      </c>
    </row>
    <row r="1894" spans="40:47" ht="16.5" x14ac:dyDescent="0.2">
      <c r="AN1894" s="93">
        <v>1882</v>
      </c>
      <c r="AO1894" s="93">
        <f t="shared" si="192"/>
        <v>4</v>
      </c>
      <c r="AP1894" s="93">
        <f t="shared" si="193"/>
        <v>1</v>
      </c>
      <c r="AQ1894" s="88">
        <f t="shared" si="194"/>
        <v>13</v>
      </c>
      <c r="AR1894" s="93">
        <f t="shared" si="195"/>
        <v>69</v>
      </c>
      <c r="AS1894" s="93" t="str">
        <f t="shared" si="196"/>
        <v>金币</v>
      </c>
      <c r="AT1894" s="115">
        <f t="shared" si="197"/>
        <v>311</v>
      </c>
      <c r="AU1894" s="94">
        <f>IF(AR1894&gt;0,SUMIFS(AT$13:AT1894,AQ$13:AQ1894,"="&amp;AQ1894),"[x]")</f>
        <v>6788</v>
      </c>
    </row>
    <row r="1895" spans="40:47" ht="16.5" x14ac:dyDescent="0.2">
      <c r="AN1895" s="93">
        <v>1883</v>
      </c>
      <c r="AO1895" s="93">
        <f t="shared" si="192"/>
        <v>4</v>
      </c>
      <c r="AP1895" s="93">
        <f t="shared" si="193"/>
        <v>1</v>
      </c>
      <c r="AQ1895" s="88">
        <f t="shared" si="194"/>
        <v>13</v>
      </c>
      <c r="AR1895" s="93">
        <f t="shared" si="195"/>
        <v>70</v>
      </c>
      <c r="AS1895" s="93" t="str">
        <f t="shared" si="196"/>
        <v>金币</v>
      </c>
      <c r="AT1895" s="115">
        <f t="shared" si="197"/>
        <v>321</v>
      </c>
      <c r="AU1895" s="94">
        <f>IF(AR1895&gt;0,SUMIFS(AT$13:AT1895,AQ$13:AQ1895,"="&amp;AQ1895),"[x]")</f>
        <v>7109</v>
      </c>
    </row>
    <row r="1896" spans="40:47" ht="16.5" x14ac:dyDescent="0.2">
      <c r="AN1896" s="93">
        <v>1884</v>
      </c>
      <c r="AO1896" s="93">
        <f t="shared" si="192"/>
        <v>4</v>
      </c>
      <c r="AP1896" s="93">
        <f t="shared" si="193"/>
        <v>1</v>
      </c>
      <c r="AQ1896" s="88">
        <f t="shared" si="194"/>
        <v>13</v>
      </c>
      <c r="AR1896" s="93">
        <f t="shared" si="195"/>
        <v>71</v>
      </c>
      <c r="AS1896" s="93" t="str">
        <f t="shared" si="196"/>
        <v>金币</v>
      </c>
      <c r="AT1896" s="115">
        <f t="shared" si="197"/>
        <v>330</v>
      </c>
      <c r="AU1896" s="94">
        <f>IF(AR1896&gt;0,SUMIFS(AT$13:AT1896,AQ$13:AQ1896,"="&amp;AQ1896),"[x]")</f>
        <v>7439</v>
      </c>
    </row>
    <row r="1897" spans="40:47" ht="16.5" x14ac:dyDescent="0.2">
      <c r="AN1897" s="93">
        <v>1885</v>
      </c>
      <c r="AO1897" s="93">
        <f t="shared" si="192"/>
        <v>4</v>
      </c>
      <c r="AP1897" s="93">
        <f t="shared" si="193"/>
        <v>1</v>
      </c>
      <c r="AQ1897" s="88">
        <f t="shared" si="194"/>
        <v>13</v>
      </c>
      <c r="AR1897" s="93">
        <f t="shared" si="195"/>
        <v>72</v>
      </c>
      <c r="AS1897" s="93" t="str">
        <f t="shared" si="196"/>
        <v>金币</v>
      </c>
      <c r="AT1897" s="115">
        <f t="shared" si="197"/>
        <v>339</v>
      </c>
      <c r="AU1897" s="94">
        <f>IF(AR1897&gt;0,SUMIFS(AT$13:AT1897,AQ$13:AQ1897,"="&amp;AQ1897),"[x]")</f>
        <v>7778</v>
      </c>
    </row>
    <row r="1898" spans="40:47" ht="16.5" x14ac:dyDescent="0.2">
      <c r="AN1898" s="93">
        <v>1886</v>
      </c>
      <c r="AO1898" s="93">
        <f t="shared" si="192"/>
        <v>4</v>
      </c>
      <c r="AP1898" s="93">
        <f t="shared" si="193"/>
        <v>1</v>
      </c>
      <c r="AQ1898" s="88">
        <f t="shared" si="194"/>
        <v>13</v>
      </c>
      <c r="AR1898" s="93">
        <f t="shared" si="195"/>
        <v>73</v>
      </c>
      <c r="AS1898" s="93" t="str">
        <f t="shared" si="196"/>
        <v>金币</v>
      </c>
      <c r="AT1898" s="115">
        <f t="shared" si="197"/>
        <v>349</v>
      </c>
      <c r="AU1898" s="94">
        <f>IF(AR1898&gt;0,SUMIFS(AT$13:AT1898,AQ$13:AQ1898,"="&amp;AQ1898),"[x]")</f>
        <v>8127</v>
      </c>
    </row>
    <row r="1899" spans="40:47" ht="16.5" x14ac:dyDescent="0.2">
      <c r="AN1899" s="93">
        <v>1887</v>
      </c>
      <c r="AO1899" s="93">
        <f t="shared" si="192"/>
        <v>4</v>
      </c>
      <c r="AP1899" s="93">
        <f t="shared" si="193"/>
        <v>1</v>
      </c>
      <c r="AQ1899" s="88">
        <f t="shared" si="194"/>
        <v>13</v>
      </c>
      <c r="AR1899" s="93">
        <f t="shared" si="195"/>
        <v>74</v>
      </c>
      <c r="AS1899" s="93" t="str">
        <f t="shared" si="196"/>
        <v>金币</v>
      </c>
      <c r="AT1899" s="115">
        <f t="shared" si="197"/>
        <v>358</v>
      </c>
      <c r="AU1899" s="94">
        <f>IF(AR1899&gt;0,SUMIFS(AT$13:AT1899,AQ$13:AQ1899,"="&amp;AQ1899),"[x]")</f>
        <v>8485</v>
      </c>
    </row>
    <row r="1900" spans="40:47" ht="16.5" x14ac:dyDescent="0.2">
      <c r="AN1900" s="93">
        <v>1888</v>
      </c>
      <c r="AO1900" s="93">
        <f t="shared" si="192"/>
        <v>4</v>
      </c>
      <c r="AP1900" s="93">
        <f t="shared" si="193"/>
        <v>1</v>
      </c>
      <c r="AQ1900" s="88">
        <f t="shared" si="194"/>
        <v>13</v>
      </c>
      <c r="AR1900" s="93">
        <f t="shared" si="195"/>
        <v>75</v>
      </c>
      <c r="AS1900" s="93" t="str">
        <f t="shared" si="196"/>
        <v>金币</v>
      </c>
      <c r="AT1900" s="115">
        <f t="shared" si="197"/>
        <v>368</v>
      </c>
      <c r="AU1900" s="94">
        <f>IF(AR1900&gt;0,SUMIFS(AT$13:AT1900,AQ$13:AQ1900,"="&amp;AQ1900),"[x]")</f>
        <v>8853</v>
      </c>
    </row>
    <row r="1901" spans="40:47" ht="16.5" x14ac:dyDescent="0.2">
      <c r="AN1901" s="93">
        <v>1889</v>
      </c>
      <c r="AO1901" s="93">
        <f t="shared" si="192"/>
        <v>4</v>
      </c>
      <c r="AP1901" s="93">
        <f t="shared" si="193"/>
        <v>1</v>
      </c>
      <c r="AQ1901" s="88">
        <f t="shared" si="194"/>
        <v>13</v>
      </c>
      <c r="AR1901" s="93">
        <f t="shared" si="195"/>
        <v>76</v>
      </c>
      <c r="AS1901" s="93" t="str">
        <f t="shared" si="196"/>
        <v>金币</v>
      </c>
      <c r="AT1901" s="115">
        <f t="shared" si="197"/>
        <v>377</v>
      </c>
      <c r="AU1901" s="94">
        <f>IF(AR1901&gt;0,SUMIFS(AT$13:AT1901,AQ$13:AQ1901,"="&amp;AQ1901),"[x]")</f>
        <v>9230</v>
      </c>
    </row>
    <row r="1902" spans="40:47" ht="16.5" x14ac:dyDescent="0.2">
      <c r="AN1902" s="93">
        <v>1890</v>
      </c>
      <c r="AO1902" s="93">
        <f t="shared" si="192"/>
        <v>4</v>
      </c>
      <c r="AP1902" s="93">
        <f t="shared" si="193"/>
        <v>1</v>
      </c>
      <c r="AQ1902" s="88">
        <f t="shared" si="194"/>
        <v>13</v>
      </c>
      <c r="AR1902" s="93">
        <f t="shared" si="195"/>
        <v>77</v>
      </c>
      <c r="AS1902" s="93" t="str">
        <f t="shared" si="196"/>
        <v>金币</v>
      </c>
      <c r="AT1902" s="115">
        <f t="shared" si="197"/>
        <v>387</v>
      </c>
      <c r="AU1902" s="94">
        <f>IF(AR1902&gt;0,SUMIFS(AT$13:AT1902,AQ$13:AQ1902,"="&amp;AQ1902),"[x]")</f>
        <v>9617</v>
      </c>
    </row>
    <row r="1903" spans="40:47" ht="16.5" x14ac:dyDescent="0.2">
      <c r="AN1903" s="93">
        <v>1891</v>
      </c>
      <c r="AO1903" s="93">
        <f t="shared" si="192"/>
        <v>4</v>
      </c>
      <c r="AP1903" s="93">
        <f t="shared" si="193"/>
        <v>1</v>
      </c>
      <c r="AQ1903" s="88">
        <f t="shared" si="194"/>
        <v>13</v>
      </c>
      <c r="AR1903" s="93">
        <f t="shared" si="195"/>
        <v>78</v>
      </c>
      <c r="AS1903" s="93" t="str">
        <f t="shared" si="196"/>
        <v>金币</v>
      </c>
      <c r="AT1903" s="115">
        <f t="shared" si="197"/>
        <v>396</v>
      </c>
      <c r="AU1903" s="94">
        <f>IF(AR1903&gt;0,SUMIFS(AT$13:AT1903,AQ$13:AQ1903,"="&amp;AQ1903),"[x]")</f>
        <v>10013</v>
      </c>
    </row>
    <row r="1904" spans="40:47" ht="16.5" x14ac:dyDescent="0.2">
      <c r="AN1904" s="93">
        <v>1892</v>
      </c>
      <c r="AO1904" s="93">
        <f t="shared" si="192"/>
        <v>4</v>
      </c>
      <c r="AP1904" s="93">
        <f t="shared" si="193"/>
        <v>1</v>
      </c>
      <c r="AQ1904" s="88">
        <f t="shared" si="194"/>
        <v>13</v>
      </c>
      <c r="AR1904" s="93">
        <f t="shared" si="195"/>
        <v>79</v>
      </c>
      <c r="AS1904" s="93" t="str">
        <f t="shared" si="196"/>
        <v>金币</v>
      </c>
      <c r="AT1904" s="115">
        <f t="shared" si="197"/>
        <v>406</v>
      </c>
      <c r="AU1904" s="94">
        <f>IF(AR1904&gt;0,SUMIFS(AT$13:AT1904,AQ$13:AQ1904,"="&amp;AQ1904),"[x]")</f>
        <v>10419</v>
      </c>
    </row>
    <row r="1905" spans="40:47" ht="16.5" x14ac:dyDescent="0.2">
      <c r="AN1905" s="93">
        <v>1893</v>
      </c>
      <c r="AO1905" s="93">
        <f t="shared" si="192"/>
        <v>4</v>
      </c>
      <c r="AP1905" s="93">
        <f t="shared" si="193"/>
        <v>1</v>
      </c>
      <c r="AQ1905" s="88">
        <f t="shared" si="194"/>
        <v>13</v>
      </c>
      <c r="AR1905" s="93">
        <f t="shared" si="195"/>
        <v>80</v>
      </c>
      <c r="AS1905" s="93" t="str">
        <f t="shared" si="196"/>
        <v>金币</v>
      </c>
      <c r="AT1905" s="115">
        <f t="shared" si="197"/>
        <v>415</v>
      </c>
      <c r="AU1905" s="94">
        <f>IF(AR1905&gt;0,SUMIFS(AT$13:AT1905,AQ$13:AQ1905,"="&amp;AQ1905),"[x]")</f>
        <v>10834</v>
      </c>
    </row>
    <row r="1906" spans="40:47" ht="16.5" x14ac:dyDescent="0.2">
      <c r="AN1906" s="93">
        <v>1894</v>
      </c>
      <c r="AO1906" s="93">
        <f t="shared" si="192"/>
        <v>4</v>
      </c>
      <c r="AP1906" s="93">
        <f t="shared" si="193"/>
        <v>1</v>
      </c>
      <c r="AQ1906" s="88">
        <f t="shared" si="194"/>
        <v>13</v>
      </c>
      <c r="AR1906" s="93">
        <f t="shared" si="195"/>
        <v>81</v>
      </c>
      <c r="AS1906" s="93" t="str">
        <f t="shared" si="196"/>
        <v>金币</v>
      </c>
      <c r="AT1906" s="115">
        <f t="shared" si="197"/>
        <v>271</v>
      </c>
      <c r="AU1906" s="94">
        <f>IF(AR1906&gt;0,SUMIFS(AT$13:AT1906,AQ$13:AQ1906,"="&amp;AQ1906),"[x]")</f>
        <v>11105</v>
      </c>
    </row>
    <row r="1907" spans="40:47" ht="16.5" x14ac:dyDescent="0.2">
      <c r="AN1907" s="93">
        <v>1895</v>
      </c>
      <c r="AO1907" s="93">
        <f t="shared" si="192"/>
        <v>4</v>
      </c>
      <c r="AP1907" s="93">
        <f t="shared" si="193"/>
        <v>1</v>
      </c>
      <c r="AQ1907" s="88">
        <f t="shared" si="194"/>
        <v>13</v>
      </c>
      <c r="AR1907" s="93">
        <f t="shared" si="195"/>
        <v>82</v>
      </c>
      <c r="AS1907" s="93" t="str">
        <f t="shared" si="196"/>
        <v>金币</v>
      </c>
      <c r="AT1907" s="115">
        <f t="shared" si="197"/>
        <v>291</v>
      </c>
      <c r="AU1907" s="94">
        <f>IF(AR1907&gt;0,SUMIFS(AT$13:AT1907,AQ$13:AQ1907,"="&amp;AQ1907),"[x]")</f>
        <v>11396</v>
      </c>
    </row>
    <row r="1908" spans="40:47" ht="16.5" x14ac:dyDescent="0.2">
      <c r="AN1908" s="93">
        <v>1896</v>
      </c>
      <c r="AO1908" s="93">
        <f t="shared" si="192"/>
        <v>4</v>
      </c>
      <c r="AP1908" s="93">
        <f t="shared" si="193"/>
        <v>1</v>
      </c>
      <c r="AQ1908" s="88">
        <f t="shared" si="194"/>
        <v>13</v>
      </c>
      <c r="AR1908" s="93">
        <f t="shared" si="195"/>
        <v>83</v>
      </c>
      <c r="AS1908" s="93" t="str">
        <f t="shared" si="196"/>
        <v>金币</v>
      </c>
      <c r="AT1908" s="115">
        <f t="shared" si="197"/>
        <v>312</v>
      </c>
      <c r="AU1908" s="94">
        <f>IF(AR1908&gt;0,SUMIFS(AT$13:AT1908,AQ$13:AQ1908,"="&amp;AQ1908),"[x]")</f>
        <v>11708</v>
      </c>
    </row>
    <row r="1909" spans="40:47" ht="16.5" x14ac:dyDescent="0.2">
      <c r="AN1909" s="93">
        <v>1897</v>
      </c>
      <c r="AO1909" s="93">
        <f t="shared" si="192"/>
        <v>4</v>
      </c>
      <c r="AP1909" s="93">
        <f t="shared" si="193"/>
        <v>1</v>
      </c>
      <c r="AQ1909" s="88">
        <f t="shared" si="194"/>
        <v>13</v>
      </c>
      <c r="AR1909" s="93">
        <f t="shared" si="195"/>
        <v>84</v>
      </c>
      <c r="AS1909" s="93" t="str">
        <f t="shared" si="196"/>
        <v>金币</v>
      </c>
      <c r="AT1909" s="115">
        <f t="shared" si="197"/>
        <v>333</v>
      </c>
      <c r="AU1909" s="94">
        <f>IF(AR1909&gt;0,SUMIFS(AT$13:AT1909,AQ$13:AQ1909,"="&amp;AQ1909),"[x]")</f>
        <v>12041</v>
      </c>
    </row>
    <row r="1910" spans="40:47" ht="16.5" x14ac:dyDescent="0.2">
      <c r="AN1910" s="93">
        <v>1898</v>
      </c>
      <c r="AO1910" s="93">
        <f t="shared" si="192"/>
        <v>4</v>
      </c>
      <c r="AP1910" s="93">
        <f t="shared" si="193"/>
        <v>1</v>
      </c>
      <c r="AQ1910" s="88">
        <f t="shared" si="194"/>
        <v>13</v>
      </c>
      <c r="AR1910" s="93">
        <f t="shared" si="195"/>
        <v>85</v>
      </c>
      <c r="AS1910" s="93" t="str">
        <f t="shared" si="196"/>
        <v>金币</v>
      </c>
      <c r="AT1910" s="115">
        <f t="shared" si="197"/>
        <v>354</v>
      </c>
      <c r="AU1910" s="94">
        <f>IF(AR1910&gt;0,SUMIFS(AT$13:AT1910,AQ$13:AQ1910,"="&amp;AQ1910),"[x]")</f>
        <v>12395</v>
      </c>
    </row>
    <row r="1911" spans="40:47" ht="16.5" x14ac:dyDescent="0.2">
      <c r="AN1911" s="93">
        <v>1899</v>
      </c>
      <c r="AO1911" s="93">
        <f t="shared" si="192"/>
        <v>4</v>
      </c>
      <c r="AP1911" s="93">
        <f t="shared" si="193"/>
        <v>1</v>
      </c>
      <c r="AQ1911" s="88">
        <f t="shared" si="194"/>
        <v>13</v>
      </c>
      <c r="AR1911" s="93">
        <f t="shared" si="195"/>
        <v>86</v>
      </c>
      <c r="AS1911" s="93" t="str">
        <f t="shared" si="196"/>
        <v>金币</v>
      </c>
      <c r="AT1911" s="115">
        <f t="shared" si="197"/>
        <v>375</v>
      </c>
      <c r="AU1911" s="94">
        <f>IF(AR1911&gt;0,SUMIFS(AT$13:AT1911,AQ$13:AQ1911,"="&amp;AQ1911),"[x]")</f>
        <v>12770</v>
      </c>
    </row>
    <row r="1912" spans="40:47" ht="16.5" x14ac:dyDescent="0.2">
      <c r="AN1912" s="93">
        <v>1900</v>
      </c>
      <c r="AO1912" s="93">
        <f t="shared" si="192"/>
        <v>4</v>
      </c>
      <c r="AP1912" s="93">
        <f t="shared" si="193"/>
        <v>1</v>
      </c>
      <c r="AQ1912" s="88">
        <f t="shared" si="194"/>
        <v>13</v>
      </c>
      <c r="AR1912" s="93">
        <f t="shared" si="195"/>
        <v>87</v>
      </c>
      <c r="AS1912" s="93" t="str">
        <f t="shared" si="196"/>
        <v>金币</v>
      </c>
      <c r="AT1912" s="115">
        <f t="shared" si="197"/>
        <v>396</v>
      </c>
      <c r="AU1912" s="94">
        <f>IF(AR1912&gt;0,SUMIFS(AT$13:AT1912,AQ$13:AQ1912,"="&amp;AQ1912),"[x]")</f>
        <v>13166</v>
      </c>
    </row>
    <row r="1913" spans="40:47" ht="16.5" x14ac:dyDescent="0.2">
      <c r="AN1913" s="93">
        <v>1901</v>
      </c>
      <c r="AO1913" s="93">
        <f t="shared" si="192"/>
        <v>4</v>
      </c>
      <c r="AP1913" s="93">
        <f t="shared" si="193"/>
        <v>1</v>
      </c>
      <c r="AQ1913" s="88">
        <f t="shared" si="194"/>
        <v>13</v>
      </c>
      <c r="AR1913" s="93">
        <f t="shared" si="195"/>
        <v>88</v>
      </c>
      <c r="AS1913" s="93" t="str">
        <f t="shared" si="196"/>
        <v>金币</v>
      </c>
      <c r="AT1913" s="115">
        <f t="shared" si="197"/>
        <v>417</v>
      </c>
      <c r="AU1913" s="94">
        <f>IF(AR1913&gt;0,SUMIFS(AT$13:AT1913,AQ$13:AQ1913,"="&amp;AQ1913),"[x]")</f>
        <v>13583</v>
      </c>
    </row>
    <row r="1914" spans="40:47" ht="16.5" x14ac:dyDescent="0.2">
      <c r="AN1914" s="93">
        <v>1902</v>
      </c>
      <c r="AO1914" s="93">
        <f t="shared" si="192"/>
        <v>4</v>
      </c>
      <c r="AP1914" s="93">
        <f t="shared" si="193"/>
        <v>1</v>
      </c>
      <c r="AQ1914" s="88">
        <f t="shared" si="194"/>
        <v>13</v>
      </c>
      <c r="AR1914" s="93">
        <f t="shared" si="195"/>
        <v>89</v>
      </c>
      <c r="AS1914" s="93" t="str">
        <f t="shared" si="196"/>
        <v>金币</v>
      </c>
      <c r="AT1914" s="115">
        <f t="shared" si="197"/>
        <v>437</v>
      </c>
      <c r="AU1914" s="94">
        <f>IF(AR1914&gt;0,SUMIFS(AT$13:AT1914,AQ$13:AQ1914,"="&amp;AQ1914),"[x]")</f>
        <v>14020</v>
      </c>
    </row>
    <row r="1915" spans="40:47" ht="16.5" x14ac:dyDescent="0.2">
      <c r="AN1915" s="93">
        <v>1903</v>
      </c>
      <c r="AO1915" s="93">
        <f t="shared" si="192"/>
        <v>4</v>
      </c>
      <c r="AP1915" s="93">
        <f t="shared" si="193"/>
        <v>1</v>
      </c>
      <c r="AQ1915" s="88">
        <f t="shared" si="194"/>
        <v>13</v>
      </c>
      <c r="AR1915" s="93">
        <f t="shared" si="195"/>
        <v>90</v>
      </c>
      <c r="AS1915" s="93" t="str">
        <f t="shared" si="196"/>
        <v>金币</v>
      </c>
      <c r="AT1915" s="115">
        <f t="shared" si="197"/>
        <v>458</v>
      </c>
      <c r="AU1915" s="94">
        <f>IF(AR1915&gt;0,SUMIFS(AT$13:AT1915,AQ$13:AQ1915,"="&amp;AQ1915),"[x]")</f>
        <v>14478</v>
      </c>
    </row>
    <row r="1916" spans="40:47" ht="16.5" x14ac:dyDescent="0.2">
      <c r="AN1916" s="93">
        <v>1904</v>
      </c>
      <c r="AO1916" s="93">
        <f t="shared" si="192"/>
        <v>4</v>
      </c>
      <c r="AP1916" s="93">
        <f t="shared" si="193"/>
        <v>1</v>
      </c>
      <c r="AQ1916" s="88">
        <f t="shared" si="194"/>
        <v>13</v>
      </c>
      <c r="AR1916" s="93">
        <f t="shared" si="195"/>
        <v>91</v>
      </c>
      <c r="AS1916" s="93" t="str">
        <f t="shared" si="196"/>
        <v>金币</v>
      </c>
      <c r="AT1916" s="115">
        <f t="shared" si="197"/>
        <v>479</v>
      </c>
      <c r="AU1916" s="94">
        <f>IF(AR1916&gt;0,SUMIFS(AT$13:AT1916,AQ$13:AQ1916,"="&amp;AQ1916),"[x]")</f>
        <v>14957</v>
      </c>
    </row>
    <row r="1917" spans="40:47" ht="16.5" x14ac:dyDescent="0.2">
      <c r="AN1917" s="93">
        <v>1905</v>
      </c>
      <c r="AO1917" s="93">
        <f t="shared" si="192"/>
        <v>4</v>
      </c>
      <c r="AP1917" s="93">
        <f t="shared" si="193"/>
        <v>1</v>
      </c>
      <c r="AQ1917" s="88">
        <f t="shared" si="194"/>
        <v>13</v>
      </c>
      <c r="AR1917" s="93">
        <f t="shared" si="195"/>
        <v>92</v>
      </c>
      <c r="AS1917" s="93" t="str">
        <f t="shared" si="196"/>
        <v>金币</v>
      </c>
      <c r="AT1917" s="115">
        <f t="shared" si="197"/>
        <v>500</v>
      </c>
      <c r="AU1917" s="94">
        <f>IF(AR1917&gt;0,SUMIFS(AT$13:AT1917,AQ$13:AQ1917,"="&amp;AQ1917),"[x]")</f>
        <v>15457</v>
      </c>
    </row>
    <row r="1918" spans="40:47" ht="16.5" x14ac:dyDescent="0.2">
      <c r="AN1918" s="93">
        <v>1906</v>
      </c>
      <c r="AO1918" s="93">
        <f t="shared" si="192"/>
        <v>4</v>
      </c>
      <c r="AP1918" s="93">
        <f t="shared" si="193"/>
        <v>1</v>
      </c>
      <c r="AQ1918" s="88">
        <f t="shared" si="194"/>
        <v>13</v>
      </c>
      <c r="AR1918" s="93">
        <f t="shared" si="195"/>
        <v>93</v>
      </c>
      <c r="AS1918" s="93" t="str">
        <f t="shared" si="196"/>
        <v>金币</v>
      </c>
      <c r="AT1918" s="115">
        <f t="shared" si="197"/>
        <v>521</v>
      </c>
      <c r="AU1918" s="94">
        <f>IF(AR1918&gt;0,SUMIFS(AT$13:AT1918,AQ$13:AQ1918,"="&amp;AQ1918),"[x]")</f>
        <v>15978</v>
      </c>
    </row>
    <row r="1919" spans="40:47" ht="16.5" x14ac:dyDescent="0.2">
      <c r="AN1919" s="93">
        <v>1907</v>
      </c>
      <c r="AO1919" s="93">
        <f t="shared" si="192"/>
        <v>4</v>
      </c>
      <c r="AP1919" s="93">
        <f t="shared" si="193"/>
        <v>1</v>
      </c>
      <c r="AQ1919" s="88">
        <f t="shared" si="194"/>
        <v>13</v>
      </c>
      <c r="AR1919" s="93">
        <f t="shared" si="195"/>
        <v>94</v>
      </c>
      <c r="AS1919" s="93" t="str">
        <f t="shared" si="196"/>
        <v>金币</v>
      </c>
      <c r="AT1919" s="115">
        <f t="shared" si="197"/>
        <v>542</v>
      </c>
      <c r="AU1919" s="94">
        <f>IF(AR1919&gt;0,SUMIFS(AT$13:AT1919,AQ$13:AQ1919,"="&amp;AQ1919),"[x]")</f>
        <v>16520</v>
      </c>
    </row>
    <row r="1920" spans="40:47" ht="16.5" x14ac:dyDescent="0.2">
      <c r="AN1920" s="93">
        <v>1908</v>
      </c>
      <c r="AO1920" s="93">
        <f t="shared" si="192"/>
        <v>4</v>
      </c>
      <c r="AP1920" s="93">
        <f t="shared" si="193"/>
        <v>1</v>
      </c>
      <c r="AQ1920" s="88">
        <f t="shared" si="194"/>
        <v>13</v>
      </c>
      <c r="AR1920" s="93">
        <f t="shared" si="195"/>
        <v>95</v>
      </c>
      <c r="AS1920" s="93" t="str">
        <f t="shared" si="196"/>
        <v>金币</v>
      </c>
      <c r="AT1920" s="115">
        <f t="shared" si="197"/>
        <v>563</v>
      </c>
      <c r="AU1920" s="94">
        <f>IF(AR1920&gt;0,SUMIFS(AT$13:AT1920,AQ$13:AQ1920,"="&amp;AQ1920),"[x]")</f>
        <v>17083</v>
      </c>
    </row>
    <row r="1921" spans="40:47" ht="16.5" x14ac:dyDescent="0.2">
      <c r="AN1921" s="93">
        <v>1909</v>
      </c>
      <c r="AO1921" s="93">
        <f t="shared" si="192"/>
        <v>4</v>
      </c>
      <c r="AP1921" s="93">
        <f t="shared" si="193"/>
        <v>1</v>
      </c>
      <c r="AQ1921" s="88">
        <f t="shared" si="194"/>
        <v>13</v>
      </c>
      <c r="AR1921" s="93">
        <f t="shared" si="195"/>
        <v>96</v>
      </c>
      <c r="AS1921" s="93" t="str">
        <f t="shared" si="196"/>
        <v>金币</v>
      </c>
      <c r="AT1921" s="115">
        <f t="shared" si="197"/>
        <v>583</v>
      </c>
      <c r="AU1921" s="94">
        <f>IF(AR1921&gt;0,SUMIFS(AT$13:AT1921,AQ$13:AQ1921,"="&amp;AQ1921),"[x]")</f>
        <v>17666</v>
      </c>
    </row>
    <row r="1922" spans="40:47" ht="16.5" x14ac:dyDescent="0.2">
      <c r="AN1922" s="93">
        <v>1910</v>
      </c>
      <c r="AO1922" s="93">
        <f t="shared" si="192"/>
        <v>4</v>
      </c>
      <c r="AP1922" s="93">
        <f t="shared" si="193"/>
        <v>1</v>
      </c>
      <c r="AQ1922" s="88">
        <f t="shared" si="194"/>
        <v>13</v>
      </c>
      <c r="AR1922" s="93">
        <f t="shared" si="195"/>
        <v>97</v>
      </c>
      <c r="AS1922" s="93" t="str">
        <f t="shared" si="196"/>
        <v>金币</v>
      </c>
      <c r="AT1922" s="115">
        <f t="shared" si="197"/>
        <v>604</v>
      </c>
      <c r="AU1922" s="94">
        <f>IF(AR1922&gt;0,SUMIFS(AT$13:AT1922,AQ$13:AQ1922,"="&amp;AQ1922),"[x]")</f>
        <v>18270</v>
      </c>
    </row>
    <row r="1923" spans="40:47" ht="16.5" x14ac:dyDescent="0.2">
      <c r="AN1923" s="93">
        <v>1911</v>
      </c>
      <c r="AO1923" s="93">
        <f t="shared" si="192"/>
        <v>4</v>
      </c>
      <c r="AP1923" s="93">
        <f t="shared" si="193"/>
        <v>1</v>
      </c>
      <c r="AQ1923" s="88">
        <f t="shared" si="194"/>
        <v>13</v>
      </c>
      <c r="AR1923" s="93">
        <f t="shared" si="195"/>
        <v>98</v>
      </c>
      <c r="AS1923" s="93" t="str">
        <f t="shared" si="196"/>
        <v>金币</v>
      </c>
      <c r="AT1923" s="115">
        <f t="shared" si="197"/>
        <v>625</v>
      </c>
      <c r="AU1923" s="94">
        <f>IF(AR1923&gt;0,SUMIFS(AT$13:AT1923,AQ$13:AQ1923,"="&amp;AQ1923),"[x]")</f>
        <v>18895</v>
      </c>
    </row>
    <row r="1924" spans="40:47" ht="16.5" x14ac:dyDescent="0.2">
      <c r="AN1924" s="93">
        <v>1912</v>
      </c>
      <c r="AO1924" s="93">
        <f t="shared" si="192"/>
        <v>4</v>
      </c>
      <c r="AP1924" s="93">
        <f t="shared" si="193"/>
        <v>1</v>
      </c>
      <c r="AQ1924" s="88">
        <f t="shared" si="194"/>
        <v>13</v>
      </c>
      <c r="AR1924" s="93">
        <f t="shared" si="195"/>
        <v>99</v>
      </c>
      <c r="AS1924" s="93" t="str">
        <f t="shared" si="196"/>
        <v>金币</v>
      </c>
      <c r="AT1924" s="115">
        <f t="shared" si="197"/>
        <v>646</v>
      </c>
      <c r="AU1924" s="94">
        <f>IF(AR1924&gt;0,SUMIFS(AT$13:AT1924,AQ$13:AQ1924,"="&amp;AQ1924),"[x]")</f>
        <v>19541</v>
      </c>
    </row>
    <row r="1925" spans="40:47" ht="16.5" x14ac:dyDescent="0.2">
      <c r="AN1925" s="93">
        <v>1913</v>
      </c>
      <c r="AO1925" s="93">
        <f t="shared" si="192"/>
        <v>4</v>
      </c>
      <c r="AP1925" s="93">
        <f t="shared" si="193"/>
        <v>1</v>
      </c>
      <c r="AQ1925" s="88">
        <f t="shared" si="194"/>
        <v>13</v>
      </c>
      <c r="AR1925" s="93">
        <f t="shared" si="195"/>
        <v>100</v>
      </c>
      <c r="AS1925" s="93" t="str">
        <f t="shared" si="196"/>
        <v>金币</v>
      </c>
      <c r="AT1925" s="115">
        <f t="shared" si="197"/>
        <v>667</v>
      </c>
      <c r="AU1925" s="94">
        <f>IF(AR1925&gt;0,SUMIFS(AT$13:AT1925,AQ$13:AQ1925,"="&amp;AQ1925),"[x]")</f>
        <v>20208</v>
      </c>
    </row>
    <row r="1926" spans="40:47" ht="16.5" x14ac:dyDescent="0.2">
      <c r="AN1926" s="93">
        <v>1914</v>
      </c>
      <c r="AO1926" s="93">
        <f t="shared" si="192"/>
        <v>4</v>
      </c>
      <c r="AP1926" s="93">
        <f t="shared" si="193"/>
        <v>1</v>
      </c>
      <c r="AQ1926" s="88">
        <f t="shared" si="194"/>
        <v>13</v>
      </c>
      <c r="AR1926" s="93">
        <f t="shared" si="195"/>
        <v>101</v>
      </c>
      <c r="AS1926" s="93" t="str">
        <f t="shared" si="196"/>
        <v>金币</v>
      </c>
      <c r="AT1926" s="115">
        <f t="shared" si="197"/>
        <v>378</v>
      </c>
      <c r="AU1926" s="94">
        <f>IF(AR1926&gt;0,SUMIFS(AT$13:AT1926,AQ$13:AQ1926,"="&amp;AQ1926),"[x]")</f>
        <v>20586</v>
      </c>
    </row>
    <row r="1927" spans="40:47" ht="16.5" x14ac:dyDescent="0.2">
      <c r="AN1927" s="93">
        <v>1915</v>
      </c>
      <c r="AO1927" s="93">
        <f t="shared" si="192"/>
        <v>4</v>
      </c>
      <c r="AP1927" s="93">
        <f t="shared" si="193"/>
        <v>1</v>
      </c>
      <c r="AQ1927" s="88">
        <f t="shared" si="194"/>
        <v>13</v>
      </c>
      <c r="AR1927" s="93">
        <f t="shared" si="195"/>
        <v>102</v>
      </c>
      <c r="AS1927" s="93" t="str">
        <f t="shared" si="196"/>
        <v>金币</v>
      </c>
      <c r="AT1927" s="115">
        <f t="shared" si="197"/>
        <v>407</v>
      </c>
      <c r="AU1927" s="94">
        <f>IF(AR1927&gt;0,SUMIFS(AT$13:AT1927,AQ$13:AQ1927,"="&amp;AQ1927),"[x]")</f>
        <v>20993</v>
      </c>
    </row>
    <row r="1928" spans="40:47" ht="16.5" x14ac:dyDescent="0.2">
      <c r="AN1928" s="93">
        <v>1916</v>
      </c>
      <c r="AO1928" s="93">
        <f t="shared" si="192"/>
        <v>4</v>
      </c>
      <c r="AP1928" s="93">
        <f t="shared" si="193"/>
        <v>1</v>
      </c>
      <c r="AQ1928" s="88">
        <f t="shared" si="194"/>
        <v>13</v>
      </c>
      <c r="AR1928" s="93">
        <f t="shared" si="195"/>
        <v>103</v>
      </c>
      <c r="AS1928" s="93" t="str">
        <f t="shared" si="196"/>
        <v>金币</v>
      </c>
      <c r="AT1928" s="115">
        <f t="shared" si="197"/>
        <v>436</v>
      </c>
      <c r="AU1928" s="94">
        <f>IF(AR1928&gt;0,SUMIFS(AT$13:AT1928,AQ$13:AQ1928,"="&amp;AQ1928),"[x]")</f>
        <v>21429</v>
      </c>
    </row>
    <row r="1929" spans="40:47" ht="16.5" x14ac:dyDescent="0.2">
      <c r="AN1929" s="93">
        <v>1917</v>
      </c>
      <c r="AO1929" s="93">
        <f t="shared" si="192"/>
        <v>4</v>
      </c>
      <c r="AP1929" s="93">
        <f t="shared" si="193"/>
        <v>1</v>
      </c>
      <c r="AQ1929" s="88">
        <f t="shared" si="194"/>
        <v>13</v>
      </c>
      <c r="AR1929" s="93">
        <f t="shared" si="195"/>
        <v>104</v>
      </c>
      <c r="AS1929" s="93" t="str">
        <f t="shared" si="196"/>
        <v>金币</v>
      </c>
      <c r="AT1929" s="115">
        <f t="shared" si="197"/>
        <v>465</v>
      </c>
      <c r="AU1929" s="94">
        <f>IF(AR1929&gt;0,SUMIFS(AT$13:AT1929,AQ$13:AQ1929,"="&amp;AQ1929),"[x]")</f>
        <v>21894</v>
      </c>
    </row>
    <row r="1930" spans="40:47" ht="16.5" x14ac:dyDescent="0.2">
      <c r="AN1930" s="93">
        <v>1918</v>
      </c>
      <c r="AO1930" s="93">
        <f t="shared" si="192"/>
        <v>4</v>
      </c>
      <c r="AP1930" s="93">
        <f t="shared" si="193"/>
        <v>1</v>
      </c>
      <c r="AQ1930" s="88">
        <f t="shared" si="194"/>
        <v>13</v>
      </c>
      <c r="AR1930" s="93">
        <f t="shared" si="195"/>
        <v>105</v>
      </c>
      <c r="AS1930" s="93" t="str">
        <f t="shared" si="196"/>
        <v>金币</v>
      </c>
      <c r="AT1930" s="115">
        <f t="shared" si="197"/>
        <v>494</v>
      </c>
      <c r="AU1930" s="94">
        <f>IF(AR1930&gt;0,SUMIFS(AT$13:AT1930,AQ$13:AQ1930,"="&amp;AQ1930),"[x]")</f>
        <v>22388</v>
      </c>
    </row>
    <row r="1931" spans="40:47" ht="16.5" x14ac:dyDescent="0.2">
      <c r="AN1931" s="93">
        <v>1919</v>
      </c>
      <c r="AO1931" s="93">
        <f t="shared" si="192"/>
        <v>4</v>
      </c>
      <c r="AP1931" s="93">
        <f t="shared" si="193"/>
        <v>1</v>
      </c>
      <c r="AQ1931" s="88">
        <f t="shared" si="194"/>
        <v>13</v>
      </c>
      <c r="AR1931" s="93">
        <f t="shared" si="195"/>
        <v>106</v>
      </c>
      <c r="AS1931" s="93" t="str">
        <f t="shared" si="196"/>
        <v>金币</v>
      </c>
      <c r="AT1931" s="115">
        <f t="shared" si="197"/>
        <v>524</v>
      </c>
      <c r="AU1931" s="94">
        <f>IF(AR1931&gt;0,SUMIFS(AT$13:AT1931,AQ$13:AQ1931,"="&amp;AQ1931),"[x]")</f>
        <v>22912</v>
      </c>
    </row>
    <row r="1932" spans="40:47" ht="16.5" x14ac:dyDescent="0.2">
      <c r="AN1932" s="93">
        <v>1920</v>
      </c>
      <c r="AO1932" s="93">
        <f t="shared" si="192"/>
        <v>4</v>
      </c>
      <c r="AP1932" s="93">
        <f t="shared" si="193"/>
        <v>1</v>
      </c>
      <c r="AQ1932" s="88">
        <f t="shared" si="194"/>
        <v>13</v>
      </c>
      <c r="AR1932" s="93">
        <f t="shared" si="195"/>
        <v>107</v>
      </c>
      <c r="AS1932" s="93" t="str">
        <f t="shared" si="196"/>
        <v>金币</v>
      </c>
      <c r="AT1932" s="115">
        <f t="shared" si="197"/>
        <v>553</v>
      </c>
      <c r="AU1932" s="94">
        <f>IF(AR1932&gt;0,SUMIFS(AT$13:AT1932,AQ$13:AQ1932,"="&amp;AQ1932),"[x]")</f>
        <v>23465</v>
      </c>
    </row>
    <row r="1933" spans="40:47" ht="16.5" x14ac:dyDescent="0.2">
      <c r="AN1933" s="93">
        <v>1921</v>
      </c>
      <c r="AO1933" s="93">
        <f t="shared" si="192"/>
        <v>4</v>
      </c>
      <c r="AP1933" s="93">
        <f t="shared" si="193"/>
        <v>1</v>
      </c>
      <c r="AQ1933" s="88">
        <f t="shared" si="194"/>
        <v>13</v>
      </c>
      <c r="AR1933" s="93">
        <f t="shared" si="195"/>
        <v>108</v>
      </c>
      <c r="AS1933" s="93" t="str">
        <f t="shared" si="196"/>
        <v>金币</v>
      </c>
      <c r="AT1933" s="115">
        <f t="shared" si="197"/>
        <v>582</v>
      </c>
      <c r="AU1933" s="94">
        <f>IF(AR1933&gt;0,SUMIFS(AT$13:AT1933,AQ$13:AQ1933,"="&amp;AQ1933),"[x]")</f>
        <v>24047</v>
      </c>
    </row>
    <row r="1934" spans="40:47" ht="16.5" x14ac:dyDescent="0.2">
      <c r="AN1934" s="93">
        <v>1922</v>
      </c>
      <c r="AO1934" s="93">
        <f t="shared" ref="AO1934:AO1997" si="198">INT((AN1934-1)/604)+1</f>
        <v>4</v>
      </c>
      <c r="AP1934" s="93">
        <f t="shared" ref="AP1934:AP1997" si="199">INT(MOD(INT((AN1934-1)/151),4))+1</f>
        <v>1</v>
      </c>
      <c r="AQ1934" s="88">
        <f t="shared" ref="AQ1934:AQ1997" si="200">(AO1934-1)*4+AP1934</f>
        <v>13</v>
      </c>
      <c r="AR1934" s="93">
        <f t="shared" ref="AR1934:AR1997" si="201">MOD(AN1934-1,151)</f>
        <v>109</v>
      </c>
      <c r="AS1934" s="93" t="str">
        <f t="shared" ref="AS1934:AS1997" si="202">IF(AR1934&gt;0,"金币","[x]")</f>
        <v>金币</v>
      </c>
      <c r="AT1934" s="115">
        <f t="shared" si="197"/>
        <v>611</v>
      </c>
      <c r="AU1934" s="94">
        <f>IF(AR1934&gt;0,SUMIFS(AT$13:AT1934,AQ$13:AQ1934,"="&amp;AQ1934),"[x]")</f>
        <v>24658</v>
      </c>
    </row>
    <row r="1935" spans="40:47" ht="16.5" x14ac:dyDescent="0.2">
      <c r="AN1935" s="93">
        <v>1923</v>
      </c>
      <c r="AO1935" s="93">
        <f t="shared" si="198"/>
        <v>4</v>
      </c>
      <c r="AP1935" s="93">
        <f t="shared" si="199"/>
        <v>1</v>
      </c>
      <c r="AQ1935" s="88">
        <f t="shared" si="200"/>
        <v>13</v>
      </c>
      <c r="AR1935" s="93">
        <f t="shared" si="201"/>
        <v>110</v>
      </c>
      <c r="AS1935" s="93" t="str">
        <f t="shared" si="202"/>
        <v>金币</v>
      </c>
      <c r="AT1935" s="115">
        <f t="shared" ref="AT1935:AT1998" si="203">IF(AR1935&gt;0,INT(INDEX($AL$13:$AL$162,AR1935)/48*INDEX($AL$4:$AL$9,AO1935)*INDEX($AO$4:$AO$7,AP1935)),"[x]")</f>
        <v>640</v>
      </c>
      <c r="AU1935" s="94">
        <f>IF(AR1935&gt;0,SUMIFS(AT$13:AT1935,AQ$13:AQ1935,"="&amp;AQ1935),"[x]")</f>
        <v>25298</v>
      </c>
    </row>
    <row r="1936" spans="40:47" ht="16.5" x14ac:dyDescent="0.2">
      <c r="AN1936" s="93">
        <v>1924</v>
      </c>
      <c r="AO1936" s="93">
        <f t="shared" si="198"/>
        <v>4</v>
      </c>
      <c r="AP1936" s="93">
        <f t="shared" si="199"/>
        <v>1</v>
      </c>
      <c r="AQ1936" s="88">
        <f t="shared" si="200"/>
        <v>13</v>
      </c>
      <c r="AR1936" s="93">
        <f t="shared" si="201"/>
        <v>111</v>
      </c>
      <c r="AS1936" s="93" t="str">
        <f t="shared" si="202"/>
        <v>金币</v>
      </c>
      <c r="AT1936" s="115">
        <f t="shared" si="203"/>
        <v>669</v>
      </c>
      <c r="AU1936" s="94">
        <f>IF(AR1936&gt;0,SUMIFS(AT$13:AT1936,AQ$13:AQ1936,"="&amp;AQ1936),"[x]")</f>
        <v>25967</v>
      </c>
    </row>
    <row r="1937" spans="40:47" ht="16.5" x14ac:dyDescent="0.2">
      <c r="AN1937" s="93">
        <v>1925</v>
      </c>
      <c r="AO1937" s="93">
        <f t="shared" si="198"/>
        <v>4</v>
      </c>
      <c r="AP1937" s="93">
        <f t="shared" si="199"/>
        <v>1</v>
      </c>
      <c r="AQ1937" s="88">
        <f t="shared" si="200"/>
        <v>13</v>
      </c>
      <c r="AR1937" s="93">
        <f t="shared" si="201"/>
        <v>112</v>
      </c>
      <c r="AS1937" s="93" t="str">
        <f t="shared" si="202"/>
        <v>金币</v>
      </c>
      <c r="AT1937" s="115">
        <f t="shared" si="203"/>
        <v>698</v>
      </c>
      <c r="AU1937" s="94">
        <f>IF(AR1937&gt;0,SUMIFS(AT$13:AT1937,AQ$13:AQ1937,"="&amp;AQ1937),"[x]")</f>
        <v>26665</v>
      </c>
    </row>
    <row r="1938" spans="40:47" ht="16.5" x14ac:dyDescent="0.2">
      <c r="AN1938" s="93">
        <v>1926</v>
      </c>
      <c r="AO1938" s="93">
        <f t="shared" si="198"/>
        <v>4</v>
      </c>
      <c r="AP1938" s="93">
        <f t="shared" si="199"/>
        <v>1</v>
      </c>
      <c r="AQ1938" s="88">
        <f t="shared" si="200"/>
        <v>13</v>
      </c>
      <c r="AR1938" s="93">
        <f t="shared" si="201"/>
        <v>113</v>
      </c>
      <c r="AS1938" s="93" t="str">
        <f t="shared" si="202"/>
        <v>金币</v>
      </c>
      <c r="AT1938" s="115">
        <f t="shared" si="203"/>
        <v>727</v>
      </c>
      <c r="AU1938" s="94">
        <f>IF(AR1938&gt;0,SUMIFS(AT$13:AT1938,AQ$13:AQ1938,"="&amp;AQ1938),"[x]")</f>
        <v>27392</v>
      </c>
    </row>
    <row r="1939" spans="40:47" ht="16.5" x14ac:dyDescent="0.2">
      <c r="AN1939" s="93">
        <v>1927</v>
      </c>
      <c r="AO1939" s="93">
        <f t="shared" si="198"/>
        <v>4</v>
      </c>
      <c r="AP1939" s="93">
        <f t="shared" si="199"/>
        <v>1</v>
      </c>
      <c r="AQ1939" s="88">
        <f t="shared" si="200"/>
        <v>13</v>
      </c>
      <c r="AR1939" s="93">
        <f t="shared" si="201"/>
        <v>114</v>
      </c>
      <c r="AS1939" s="93" t="str">
        <f t="shared" si="202"/>
        <v>金币</v>
      </c>
      <c r="AT1939" s="115">
        <f t="shared" si="203"/>
        <v>756</v>
      </c>
      <c r="AU1939" s="94">
        <f>IF(AR1939&gt;0,SUMIFS(AT$13:AT1939,AQ$13:AQ1939,"="&amp;AQ1939),"[x]")</f>
        <v>28148</v>
      </c>
    </row>
    <row r="1940" spans="40:47" ht="16.5" x14ac:dyDescent="0.2">
      <c r="AN1940" s="93">
        <v>1928</v>
      </c>
      <c r="AO1940" s="93">
        <f t="shared" si="198"/>
        <v>4</v>
      </c>
      <c r="AP1940" s="93">
        <f t="shared" si="199"/>
        <v>1</v>
      </c>
      <c r="AQ1940" s="88">
        <f t="shared" si="200"/>
        <v>13</v>
      </c>
      <c r="AR1940" s="93">
        <f t="shared" si="201"/>
        <v>115</v>
      </c>
      <c r="AS1940" s="93" t="str">
        <f t="shared" si="202"/>
        <v>金币</v>
      </c>
      <c r="AT1940" s="115">
        <f t="shared" si="203"/>
        <v>786</v>
      </c>
      <c r="AU1940" s="94">
        <f>IF(AR1940&gt;0,SUMIFS(AT$13:AT1940,AQ$13:AQ1940,"="&amp;AQ1940),"[x]")</f>
        <v>28934</v>
      </c>
    </row>
    <row r="1941" spans="40:47" ht="16.5" x14ac:dyDescent="0.2">
      <c r="AN1941" s="93">
        <v>1929</v>
      </c>
      <c r="AO1941" s="93">
        <f t="shared" si="198"/>
        <v>4</v>
      </c>
      <c r="AP1941" s="93">
        <f t="shared" si="199"/>
        <v>1</v>
      </c>
      <c r="AQ1941" s="88">
        <f t="shared" si="200"/>
        <v>13</v>
      </c>
      <c r="AR1941" s="93">
        <f t="shared" si="201"/>
        <v>116</v>
      </c>
      <c r="AS1941" s="93" t="str">
        <f t="shared" si="202"/>
        <v>金币</v>
      </c>
      <c r="AT1941" s="115">
        <f t="shared" si="203"/>
        <v>815</v>
      </c>
      <c r="AU1941" s="94">
        <f>IF(AR1941&gt;0,SUMIFS(AT$13:AT1941,AQ$13:AQ1941,"="&amp;AQ1941),"[x]")</f>
        <v>29749</v>
      </c>
    </row>
    <row r="1942" spans="40:47" ht="16.5" x14ac:dyDescent="0.2">
      <c r="AN1942" s="93">
        <v>1930</v>
      </c>
      <c r="AO1942" s="93">
        <f t="shared" si="198"/>
        <v>4</v>
      </c>
      <c r="AP1942" s="93">
        <f t="shared" si="199"/>
        <v>1</v>
      </c>
      <c r="AQ1942" s="88">
        <f t="shared" si="200"/>
        <v>13</v>
      </c>
      <c r="AR1942" s="93">
        <f t="shared" si="201"/>
        <v>117</v>
      </c>
      <c r="AS1942" s="93" t="str">
        <f t="shared" si="202"/>
        <v>金币</v>
      </c>
      <c r="AT1942" s="115">
        <f t="shared" si="203"/>
        <v>844</v>
      </c>
      <c r="AU1942" s="94">
        <f>IF(AR1942&gt;0,SUMIFS(AT$13:AT1942,AQ$13:AQ1942,"="&amp;AQ1942),"[x]")</f>
        <v>30593</v>
      </c>
    </row>
    <row r="1943" spans="40:47" ht="16.5" x14ac:dyDescent="0.2">
      <c r="AN1943" s="93">
        <v>1931</v>
      </c>
      <c r="AO1943" s="93">
        <f t="shared" si="198"/>
        <v>4</v>
      </c>
      <c r="AP1943" s="93">
        <f t="shared" si="199"/>
        <v>1</v>
      </c>
      <c r="AQ1943" s="88">
        <f t="shared" si="200"/>
        <v>13</v>
      </c>
      <c r="AR1943" s="93">
        <f t="shared" si="201"/>
        <v>118</v>
      </c>
      <c r="AS1943" s="93" t="str">
        <f t="shared" si="202"/>
        <v>金币</v>
      </c>
      <c r="AT1943" s="115">
        <f t="shared" si="203"/>
        <v>873</v>
      </c>
      <c r="AU1943" s="94">
        <f>IF(AR1943&gt;0,SUMIFS(AT$13:AT1943,AQ$13:AQ1943,"="&amp;AQ1943),"[x]")</f>
        <v>31466</v>
      </c>
    </row>
    <row r="1944" spans="40:47" ht="16.5" x14ac:dyDescent="0.2">
      <c r="AN1944" s="93">
        <v>1932</v>
      </c>
      <c r="AO1944" s="93">
        <f t="shared" si="198"/>
        <v>4</v>
      </c>
      <c r="AP1944" s="93">
        <f t="shared" si="199"/>
        <v>1</v>
      </c>
      <c r="AQ1944" s="88">
        <f t="shared" si="200"/>
        <v>13</v>
      </c>
      <c r="AR1944" s="93">
        <f t="shared" si="201"/>
        <v>119</v>
      </c>
      <c r="AS1944" s="93" t="str">
        <f t="shared" si="202"/>
        <v>金币</v>
      </c>
      <c r="AT1944" s="115">
        <f t="shared" si="203"/>
        <v>902</v>
      </c>
      <c r="AU1944" s="94">
        <f>IF(AR1944&gt;0,SUMIFS(AT$13:AT1944,AQ$13:AQ1944,"="&amp;AQ1944),"[x]")</f>
        <v>32368</v>
      </c>
    </row>
    <row r="1945" spans="40:47" ht="16.5" x14ac:dyDescent="0.2">
      <c r="AN1945" s="93">
        <v>1933</v>
      </c>
      <c r="AO1945" s="93">
        <f t="shared" si="198"/>
        <v>4</v>
      </c>
      <c r="AP1945" s="93">
        <f t="shared" si="199"/>
        <v>1</v>
      </c>
      <c r="AQ1945" s="88">
        <f t="shared" si="200"/>
        <v>13</v>
      </c>
      <c r="AR1945" s="93">
        <f t="shared" si="201"/>
        <v>120</v>
      </c>
      <c r="AS1945" s="93" t="str">
        <f t="shared" si="202"/>
        <v>金币</v>
      </c>
      <c r="AT1945" s="115">
        <f t="shared" si="203"/>
        <v>931</v>
      </c>
      <c r="AU1945" s="94">
        <f>IF(AR1945&gt;0,SUMIFS(AT$13:AT1945,AQ$13:AQ1945,"="&amp;AQ1945),"[x]")</f>
        <v>33299</v>
      </c>
    </row>
    <row r="1946" spans="40:47" ht="16.5" x14ac:dyDescent="0.2">
      <c r="AN1946" s="93">
        <v>1934</v>
      </c>
      <c r="AO1946" s="93">
        <f t="shared" si="198"/>
        <v>4</v>
      </c>
      <c r="AP1946" s="93">
        <f t="shared" si="199"/>
        <v>1</v>
      </c>
      <c r="AQ1946" s="88">
        <f t="shared" si="200"/>
        <v>13</v>
      </c>
      <c r="AR1946" s="93">
        <f t="shared" si="201"/>
        <v>121</v>
      </c>
      <c r="AS1946" s="93" t="str">
        <f t="shared" si="202"/>
        <v>金币</v>
      </c>
      <c r="AT1946" s="115">
        <f t="shared" si="203"/>
        <v>393</v>
      </c>
      <c r="AU1946" s="94">
        <f>IF(AR1946&gt;0,SUMIFS(AT$13:AT1946,AQ$13:AQ1946,"="&amp;AQ1946),"[x]")</f>
        <v>33692</v>
      </c>
    </row>
    <row r="1947" spans="40:47" ht="16.5" x14ac:dyDescent="0.2">
      <c r="AN1947" s="93">
        <v>1935</v>
      </c>
      <c r="AO1947" s="93">
        <f t="shared" si="198"/>
        <v>4</v>
      </c>
      <c r="AP1947" s="93">
        <f t="shared" si="199"/>
        <v>1</v>
      </c>
      <c r="AQ1947" s="88">
        <f t="shared" si="200"/>
        <v>13</v>
      </c>
      <c r="AR1947" s="93">
        <f t="shared" si="201"/>
        <v>122</v>
      </c>
      <c r="AS1947" s="93" t="str">
        <f t="shared" si="202"/>
        <v>金币</v>
      </c>
      <c r="AT1947" s="115">
        <f t="shared" si="203"/>
        <v>414</v>
      </c>
      <c r="AU1947" s="94">
        <f>IF(AR1947&gt;0,SUMIFS(AT$13:AT1947,AQ$13:AQ1947,"="&amp;AQ1947),"[x]")</f>
        <v>34106</v>
      </c>
    </row>
    <row r="1948" spans="40:47" ht="16.5" x14ac:dyDescent="0.2">
      <c r="AN1948" s="93">
        <v>1936</v>
      </c>
      <c r="AO1948" s="93">
        <f t="shared" si="198"/>
        <v>4</v>
      </c>
      <c r="AP1948" s="93">
        <f t="shared" si="199"/>
        <v>1</v>
      </c>
      <c r="AQ1948" s="88">
        <f t="shared" si="200"/>
        <v>13</v>
      </c>
      <c r="AR1948" s="93">
        <f t="shared" si="201"/>
        <v>123</v>
      </c>
      <c r="AS1948" s="93" t="str">
        <f t="shared" si="202"/>
        <v>金币</v>
      </c>
      <c r="AT1948" s="115">
        <f t="shared" si="203"/>
        <v>434</v>
      </c>
      <c r="AU1948" s="94">
        <f>IF(AR1948&gt;0,SUMIFS(AT$13:AT1948,AQ$13:AQ1948,"="&amp;AQ1948),"[x]")</f>
        <v>34540</v>
      </c>
    </row>
    <row r="1949" spans="40:47" ht="16.5" x14ac:dyDescent="0.2">
      <c r="AN1949" s="93">
        <v>1937</v>
      </c>
      <c r="AO1949" s="93">
        <f t="shared" si="198"/>
        <v>4</v>
      </c>
      <c r="AP1949" s="93">
        <f t="shared" si="199"/>
        <v>1</v>
      </c>
      <c r="AQ1949" s="88">
        <f t="shared" si="200"/>
        <v>13</v>
      </c>
      <c r="AR1949" s="93">
        <f t="shared" si="201"/>
        <v>124</v>
      </c>
      <c r="AS1949" s="93" t="str">
        <f t="shared" si="202"/>
        <v>金币</v>
      </c>
      <c r="AT1949" s="115">
        <f t="shared" si="203"/>
        <v>455</v>
      </c>
      <c r="AU1949" s="94">
        <f>IF(AR1949&gt;0,SUMIFS(AT$13:AT1949,AQ$13:AQ1949,"="&amp;AQ1949),"[x]")</f>
        <v>34995</v>
      </c>
    </row>
    <row r="1950" spans="40:47" ht="16.5" x14ac:dyDescent="0.2">
      <c r="AN1950" s="93">
        <v>1938</v>
      </c>
      <c r="AO1950" s="93">
        <f t="shared" si="198"/>
        <v>4</v>
      </c>
      <c r="AP1950" s="93">
        <f t="shared" si="199"/>
        <v>1</v>
      </c>
      <c r="AQ1950" s="88">
        <f t="shared" si="200"/>
        <v>13</v>
      </c>
      <c r="AR1950" s="93">
        <f t="shared" si="201"/>
        <v>125</v>
      </c>
      <c r="AS1950" s="93" t="str">
        <f t="shared" si="202"/>
        <v>金币</v>
      </c>
      <c r="AT1950" s="115">
        <f t="shared" si="203"/>
        <v>476</v>
      </c>
      <c r="AU1950" s="94">
        <f>IF(AR1950&gt;0,SUMIFS(AT$13:AT1950,AQ$13:AQ1950,"="&amp;AQ1950),"[x]")</f>
        <v>35471</v>
      </c>
    </row>
    <row r="1951" spans="40:47" ht="16.5" x14ac:dyDescent="0.2">
      <c r="AN1951" s="93">
        <v>1939</v>
      </c>
      <c r="AO1951" s="93">
        <f t="shared" si="198"/>
        <v>4</v>
      </c>
      <c r="AP1951" s="93">
        <f t="shared" si="199"/>
        <v>1</v>
      </c>
      <c r="AQ1951" s="88">
        <f t="shared" si="200"/>
        <v>13</v>
      </c>
      <c r="AR1951" s="93">
        <f t="shared" si="201"/>
        <v>126</v>
      </c>
      <c r="AS1951" s="93" t="str">
        <f t="shared" si="202"/>
        <v>金币</v>
      </c>
      <c r="AT1951" s="115">
        <f t="shared" si="203"/>
        <v>497</v>
      </c>
      <c r="AU1951" s="94">
        <f>IF(AR1951&gt;0,SUMIFS(AT$13:AT1951,AQ$13:AQ1951,"="&amp;AQ1951),"[x]")</f>
        <v>35968</v>
      </c>
    </row>
    <row r="1952" spans="40:47" ht="16.5" x14ac:dyDescent="0.2">
      <c r="AN1952" s="93">
        <v>1940</v>
      </c>
      <c r="AO1952" s="93">
        <f t="shared" si="198"/>
        <v>4</v>
      </c>
      <c r="AP1952" s="93">
        <f t="shared" si="199"/>
        <v>1</v>
      </c>
      <c r="AQ1952" s="88">
        <f t="shared" si="200"/>
        <v>13</v>
      </c>
      <c r="AR1952" s="93">
        <f t="shared" si="201"/>
        <v>127</v>
      </c>
      <c r="AS1952" s="93" t="str">
        <f t="shared" si="202"/>
        <v>金币</v>
      </c>
      <c r="AT1952" s="115">
        <f t="shared" si="203"/>
        <v>517</v>
      </c>
      <c r="AU1952" s="94">
        <f>IF(AR1952&gt;0,SUMIFS(AT$13:AT1952,AQ$13:AQ1952,"="&amp;AQ1952),"[x]")</f>
        <v>36485</v>
      </c>
    </row>
    <row r="1953" spans="40:47" ht="16.5" x14ac:dyDescent="0.2">
      <c r="AN1953" s="93">
        <v>1941</v>
      </c>
      <c r="AO1953" s="93">
        <f t="shared" si="198"/>
        <v>4</v>
      </c>
      <c r="AP1953" s="93">
        <f t="shared" si="199"/>
        <v>1</v>
      </c>
      <c r="AQ1953" s="88">
        <f t="shared" si="200"/>
        <v>13</v>
      </c>
      <c r="AR1953" s="93">
        <f t="shared" si="201"/>
        <v>128</v>
      </c>
      <c r="AS1953" s="93" t="str">
        <f t="shared" si="202"/>
        <v>金币</v>
      </c>
      <c r="AT1953" s="115">
        <f t="shared" si="203"/>
        <v>538</v>
      </c>
      <c r="AU1953" s="94">
        <f>IF(AR1953&gt;0,SUMIFS(AT$13:AT1953,AQ$13:AQ1953,"="&amp;AQ1953),"[x]")</f>
        <v>37023</v>
      </c>
    </row>
    <row r="1954" spans="40:47" ht="16.5" x14ac:dyDescent="0.2">
      <c r="AN1954" s="93">
        <v>1942</v>
      </c>
      <c r="AO1954" s="93">
        <f t="shared" si="198"/>
        <v>4</v>
      </c>
      <c r="AP1954" s="93">
        <f t="shared" si="199"/>
        <v>1</v>
      </c>
      <c r="AQ1954" s="88">
        <f t="shared" si="200"/>
        <v>13</v>
      </c>
      <c r="AR1954" s="93">
        <f t="shared" si="201"/>
        <v>129</v>
      </c>
      <c r="AS1954" s="93" t="str">
        <f t="shared" si="202"/>
        <v>金币</v>
      </c>
      <c r="AT1954" s="115">
        <f t="shared" si="203"/>
        <v>559</v>
      </c>
      <c r="AU1954" s="94">
        <f>IF(AR1954&gt;0,SUMIFS(AT$13:AT1954,AQ$13:AQ1954,"="&amp;AQ1954),"[x]")</f>
        <v>37582</v>
      </c>
    </row>
    <row r="1955" spans="40:47" ht="16.5" x14ac:dyDescent="0.2">
      <c r="AN1955" s="93">
        <v>1943</v>
      </c>
      <c r="AO1955" s="93">
        <f t="shared" si="198"/>
        <v>4</v>
      </c>
      <c r="AP1955" s="93">
        <f t="shared" si="199"/>
        <v>1</v>
      </c>
      <c r="AQ1955" s="88">
        <f t="shared" si="200"/>
        <v>13</v>
      </c>
      <c r="AR1955" s="93">
        <f t="shared" si="201"/>
        <v>130</v>
      </c>
      <c r="AS1955" s="93" t="str">
        <f t="shared" si="202"/>
        <v>金币</v>
      </c>
      <c r="AT1955" s="115">
        <f t="shared" si="203"/>
        <v>579</v>
      </c>
      <c r="AU1955" s="94">
        <f>IF(AR1955&gt;0,SUMIFS(AT$13:AT1955,AQ$13:AQ1955,"="&amp;AQ1955),"[x]")</f>
        <v>38161</v>
      </c>
    </row>
    <row r="1956" spans="40:47" ht="16.5" x14ac:dyDescent="0.2">
      <c r="AN1956" s="93">
        <v>1944</v>
      </c>
      <c r="AO1956" s="93">
        <f t="shared" si="198"/>
        <v>4</v>
      </c>
      <c r="AP1956" s="93">
        <f t="shared" si="199"/>
        <v>1</v>
      </c>
      <c r="AQ1956" s="88">
        <f t="shared" si="200"/>
        <v>13</v>
      </c>
      <c r="AR1956" s="93">
        <f t="shared" si="201"/>
        <v>131</v>
      </c>
      <c r="AS1956" s="93" t="str">
        <f t="shared" si="202"/>
        <v>金币</v>
      </c>
      <c r="AT1956" s="115">
        <f t="shared" si="203"/>
        <v>600</v>
      </c>
      <c r="AU1956" s="94">
        <f>IF(AR1956&gt;0,SUMIFS(AT$13:AT1956,AQ$13:AQ1956,"="&amp;AQ1956),"[x]")</f>
        <v>38761</v>
      </c>
    </row>
    <row r="1957" spans="40:47" ht="16.5" x14ac:dyDescent="0.2">
      <c r="AN1957" s="93">
        <v>1945</v>
      </c>
      <c r="AO1957" s="93">
        <f t="shared" si="198"/>
        <v>4</v>
      </c>
      <c r="AP1957" s="93">
        <f t="shared" si="199"/>
        <v>1</v>
      </c>
      <c r="AQ1957" s="88">
        <f t="shared" si="200"/>
        <v>13</v>
      </c>
      <c r="AR1957" s="93">
        <f t="shared" si="201"/>
        <v>132</v>
      </c>
      <c r="AS1957" s="93" t="str">
        <f t="shared" si="202"/>
        <v>金币</v>
      </c>
      <c r="AT1957" s="115">
        <f t="shared" si="203"/>
        <v>621</v>
      </c>
      <c r="AU1957" s="94">
        <f>IF(AR1957&gt;0,SUMIFS(AT$13:AT1957,AQ$13:AQ1957,"="&amp;AQ1957),"[x]")</f>
        <v>39382</v>
      </c>
    </row>
    <row r="1958" spans="40:47" ht="16.5" x14ac:dyDescent="0.2">
      <c r="AN1958" s="93">
        <v>1946</v>
      </c>
      <c r="AO1958" s="93">
        <f t="shared" si="198"/>
        <v>4</v>
      </c>
      <c r="AP1958" s="93">
        <f t="shared" si="199"/>
        <v>1</v>
      </c>
      <c r="AQ1958" s="88">
        <f t="shared" si="200"/>
        <v>13</v>
      </c>
      <c r="AR1958" s="93">
        <f t="shared" si="201"/>
        <v>133</v>
      </c>
      <c r="AS1958" s="93" t="str">
        <f t="shared" si="202"/>
        <v>金币</v>
      </c>
      <c r="AT1958" s="115">
        <f t="shared" si="203"/>
        <v>642</v>
      </c>
      <c r="AU1958" s="94">
        <f>IF(AR1958&gt;0,SUMIFS(AT$13:AT1958,AQ$13:AQ1958,"="&amp;AQ1958),"[x]")</f>
        <v>40024</v>
      </c>
    </row>
    <row r="1959" spans="40:47" ht="16.5" x14ac:dyDescent="0.2">
      <c r="AN1959" s="93">
        <v>1947</v>
      </c>
      <c r="AO1959" s="93">
        <f t="shared" si="198"/>
        <v>4</v>
      </c>
      <c r="AP1959" s="93">
        <f t="shared" si="199"/>
        <v>1</v>
      </c>
      <c r="AQ1959" s="88">
        <f t="shared" si="200"/>
        <v>13</v>
      </c>
      <c r="AR1959" s="93">
        <f t="shared" si="201"/>
        <v>134</v>
      </c>
      <c r="AS1959" s="93" t="str">
        <f t="shared" si="202"/>
        <v>金币</v>
      </c>
      <c r="AT1959" s="115">
        <f t="shared" si="203"/>
        <v>662</v>
      </c>
      <c r="AU1959" s="94">
        <f>IF(AR1959&gt;0,SUMIFS(AT$13:AT1959,AQ$13:AQ1959,"="&amp;AQ1959),"[x]")</f>
        <v>40686</v>
      </c>
    </row>
    <row r="1960" spans="40:47" ht="16.5" x14ac:dyDescent="0.2">
      <c r="AN1960" s="93">
        <v>1948</v>
      </c>
      <c r="AO1960" s="93">
        <f t="shared" si="198"/>
        <v>4</v>
      </c>
      <c r="AP1960" s="93">
        <f t="shared" si="199"/>
        <v>1</v>
      </c>
      <c r="AQ1960" s="88">
        <f t="shared" si="200"/>
        <v>13</v>
      </c>
      <c r="AR1960" s="93">
        <f t="shared" si="201"/>
        <v>135</v>
      </c>
      <c r="AS1960" s="93" t="str">
        <f t="shared" si="202"/>
        <v>金币</v>
      </c>
      <c r="AT1960" s="115">
        <f t="shared" si="203"/>
        <v>683</v>
      </c>
      <c r="AU1960" s="94">
        <f>IF(AR1960&gt;0,SUMIFS(AT$13:AT1960,AQ$13:AQ1960,"="&amp;AQ1960),"[x]")</f>
        <v>41369</v>
      </c>
    </row>
    <row r="1961" spans="40:47" ht="16.5" x14ac:dyDescent="0.2">
      <c r="AN1961" s="93">
        <v>1949</v>
      </c>
      <c r="AO1961" s="93">
        <f t="shared" si="198"/>
        <v>4</v>
      </c>
      <c r="AP1961" s="93">
        <f t="shared" si="199"/>
        <v>1</v>
      </c>
      <c r="AQ1961" s="88">
        <f t="shared" si="200"/>
        <v>13</v>
      </c>
      <c r="AR1961" s="93">
        <f t="shared" si="201"/>
        <v>136</v>
      </c>
      <c r="AS1961" s="93" t="str">
        <f t="shared" si="202"/>
        <v>金币</v>
      </c>
      <c r="AT1961" s="115">
        <f t="shared" si="203"/>
        <v>704</v>
      </c>
      <c r="AU1961" s="94">
        <f>IF(AR1961&gt;0,SUMIFS(AT$13:AT1961,AQ$13:AQ1961,"="&amp;AQ1961),"[x]")</f>
        <v>42073</v>
      </c>
    </row>
    <row r="1962" spans="40:47" ht="16.5" x14ac:dyDescent="0.2">
      <c r="AN1962" s="93">
        <v>1950</v>
      </c>
      <c r="AO1962" s="93">
        <f t="shared" si="198"/>
        <v>4</v>
      </c>
      <c r="AP1962" s="93">
        <f t="shared" si="199"/>
        <v>1</v>
      </c>
      <c r="AQ1962" s="88">
        <f t="shared" si="200"/>
        <v>13</v>
      </c>
      <c r="AR1962" s="93">
        <f t="shared" si="201"/>
        <v>137</v>
      </c>
      <c r="AS1962" s="93" t="str">
        <f t="shared" si="202"/>
        <v>金币</v>
      </c>
      <c r="AT1962" s="115">
        <f t="shared" si="203"/>
        <v>724</v>
      </c>
      <c r="AU1962" s="94">
        <f>IF(AR1962&gt;0,SUMIFS(AT$13:AT1962,AQ$13:AQ1962,"="&amp;AQ1962),"[x]")</f>
        <v>42797</v>
      </c>
    </row>
    <row r="1963" spans="40:47" ht="16.5" x14ac:dyDescent="0.2">
      <c r="AN1963" s="93">
        <v>1951</v>
      </c>
      <c r="AO1963" s="93">
        <f t="shared" si="198"/>
        <v>4</v>
      </c>
      <c r="AP1963" s="93">
        <f t="shared" si="199"/>
        <v>1</v>
      </c>
      <c r="AQ1963" s="88">
        <f t="shared" si="200"/>
        <v>13</v>
      </c>
      <c r="AR1963" s="93">
        <f t="shared" si="201"/>
        <v>138</v>
      </c>
      <c r="AS1963" s="93" t="str">
        <f t="shared" si="202"/>
        <v>金币</v>
      </c>
      <c r="AT1963" s="115">
        <f t="shared" si="203"/>
        <v>745</v>
      </c>
      <c r="AU1963" s="94">
        <f>IF(AR1963&gt;0,SUMIFS(AT$13:AT1963,AQ$13:AQ1963,"="&amp;AQ1963),"[x]")</f>
        <v>43542</v>
      </c>
    </row>
    <row r="1964" spans="40:47" ht="16.5" x14ac:dyDescent="0.2">
      <c r="AN1964" s="93">
        <v>1952</v>
      </c>
      <c r="AO1964" s="93">
        <f t="shared" si="198"/>
        <v>4</v>
      </c>
      <c r="AP1964" s="93">
        <f t="shared" si="199"/>
        <v>1</v>
      </c>
      <c r="AQ1964" s="88">
        <f t="shared" si="200"/>
        <v>13</v>
      </c>
      <c r="AR1964" s="93">
        <f t="shared" si="201"/>
        <v>139</v>
      </c>
      <c r="AS1964" s="93" t="str">
        <f t="shared" si="202"/>
        <v>金币</v>
      </c>
      <c r="AT1964" s="115">
        <f t="shared" si="203"/>
        <v>766</v>
      </c>
      <c r="AU1964" s="94">
        <f>IF(AR1964&gt;0,SUMIFS(AT$13:AT1964,AQ$13:AQ1964,"="&amp;AQ1964),"[x]")</f>
        <v>44308</v>
      </c>
    </row>
    <row r="1965" spans="40:47" ht="16.5" x14ac:dyDescent="0.2">
      <c r="AN1965" s="93">
        <v>1953</v>
      </c>
      <c r="AO1965" s="93">
        <f t="shared" si="198"/>
        <v>4</v>
      </c>
      <c r="AP1965" s="93">
        <f t="shared" si="199"/>
        <v>1</v>
      </c>
      <c r="AQ1965" s="88">
        <f t="shared" si="200"/>
        <v>13</v>
      </c>
      <c r="AR1965" s="93">
        <f t="shared" si="201"/>
        <v>140</v>
      </c>
      <c r="AS1965" s="93" t="str">
        <f t="shared" si="202"/>
        <v>金币</v>
      </c>
      <c r="AT1965" s="115">
        <f t="shared" si="203"/>
        <v>787</v>
      </c>
      <c r="AU1965" s="94">
        <f>IF(AR1965&gt;0,SUMIFS(AT$13:AT1965,AQ$13:AQ1965,"="&amp;AQ1965),"[x]")</f>
        <v>45095</v>
      </c>
    </row>
    <row r="1966" spans="40:47" ht="16.5" x14ac:dyDescent="0.2">
      <c r="AN1966" s="93">
        <v>1954</v>
      </c>
      <c r="AO1966" s="93">
        <f t="shared" si="198"/>
        <v>4</v>
      </c>
      <c r="AP1966" s="93">
        <f t="shared" si="199"/>
        <v>1</v>
      </c>
      <c r="AQ1966" s="88">
        <f t="shared" si="200"/>
        <v>13</v>
      </c>
      <c r="AR1966" s="93">
        <f t="shared" si="201"/>
        <v>141</v>
      </c>
      <c r="AS1966" s="93" t="str">
        <f t="shared" si="202"/>
        <v>金币</v>
      </c>
      <c r="AT1966" s="115">
        <f t="shared" si="203"/>
        <v>807</v>
      </c>
      <c r="AU1966" s="94">
        <f>IF(AR1966&gt;0,SUMIFS(AT$13:AT1966,AQ$13:AQ1966,"="&amp;AQ1966),"[x]")</f>
        <v>45902</v>
      </c>
    </row>
    <row r="1967" spans="40:47" ht="16.5" x14ac:dyDescent="0.2">
      <c r="AN1967" s="93">
        <v>1955</v>
      </c>
      <c r="AO1967" s="93">
        <f t="shared" si="198"/>
        <v>4</v>
      </c>
      <c r="AP1967" s="93">
        <f t="shared" si="199"/>
        <v>1</v>
      </c>
      <c r="AQ1967" s="88">
        <f t="shared" si="200"/>
        <v>13</v>
      </c>
      <c r="AR1967" s="93">
        <f t="shared" si="201"/>
        <v>142</v>
      </c>
      <c r="AS1967" s="93" t="str">
        <f t="shared" si="202"/>
        <v>金币</v>
      </c>
      <c r="AT1967" s="115">
        <f t="shared" si="203"/>
        <v>828</v>
      </c>
      <c r="AU1967" s="94">
        <f>IF(AR1967&gt;0,SUMIFS(AT$13:AT1967,AQ$13:AQ1967,"="&amp;AQ1967),"[x]")</f>
        <v>46730</v>
      </c>
    </row>
    <row r="1968" spans="40:47" ht="16.5" x14ac:dyDescent="0.2">
      <c r="AN1968" s="93">
        <v>1956</v>
      </c>
      <c r="AO1968" s="93">
        <f t="shared" si="198"/>
        <v>4</v>
      </c>
      <c r="AP1968" s="93">
        <f t="shared" si="199"/>
        <v>1</v>
      </c>
      <c r="AQ1968" s="88">
        <f t="shared" si="200"/>
        <v>13</v>
      </c>
      <c r="AR1968" s="93">
        <f t="shared" si="201"/>
        <v>143</v>
      </c>
      <c r="AS1968" s="93" t="str">
        <f t="shared" si="202"/>
        <v>金币</v>
      </c>
      <c r="AT1968" s="115">
        <f t="shared" si="203"/>
        <v>849</v>
      </c>
      <c r="AU1968" s="94">
        <f>IF(AR1968&gt;0,SUMIFS(AT$13:AT1968,AQ$13:AQ1968,"="&amp;AQ1968),"[x]")</f>
        <v>47579</v>
      </c>
    </row>
    <row r="1969" spans="40:47" ht="16.5" x14ac:dyDescent="0.2">
      <c r="AN1969" s="93">
        <v>1957</v>
      </c>
      <c r="AO1969" s="93">
        <f t="shared" si="198"/>
        <v>4</v>
      </c>
      <c r="AP1969" s="93">
        <f t="shared" si="199"/>
        <v>1</v>
      </c>
      <c r="AQ1969" s="88">
        <f t="shared" si="200"/>
        <v>13</v>
      </c>
      <c r="AR1969" s="93">
        <f t="shared" si="201"/>
        <v>144</v>
      </c>
      <c r="AS1969" s="93" t="str">
        <f t="shared" si="202"/>
        <v>金币</v>
      </c>
      <c r="AT1969" s="115">
        <f t="shared" si="203"/>
        <v>869</v>
      </c>
      <c r="AU1969" s="94">
        <f>IF(AR1969&gt;0,SUMIFS(AT$13:AT1969,AQ$13:AQ1969,"="&amp;AQ1969),"[x]")</f>
        <v>48448</v>
      </c>
    </row>
    <row r="1970" spans="40:47" ht="16.5" x14ac:dyDescent="0.2">
      <c r="AN1970" s="93">
        <v>1958</v>
      </c>
      <c r="AO1970" s="93">
        <f t="shared" si="198"/>
        <v>4</v>
      </c>
      <c r="AP1970" s="93">
        <f t="shared" si="199"/>
        <v>1</v>
      </c>
      <c r="AQ1970" s="88">
        <f t="shared" si="200"/>
        <v>13</v>
      </c>
      <c r="AR1970" s="93">
        <f t="shared" si="201"/>
        <v>145</v>
      </c>
      <c r="AS1970" s="93" t="str">
        <f t="shared" si="202"/>
        <v>金币</v>
      </c>
      <c r="AT1970" s="115">
        <f t="shared" si="203"/>
        <v>890</v>
      </c>
      <c r="AU1970" s="94">
        <f>IF(AR1970&gt;0,SUMIFS(AT$13:AT1970,AQ$13:AQ1970,"="&amp;AQ1970),"[x]")</f>
        <v>49338</v>
      </c>
    </row>
    <row r="1971" spans="40:47" ht="16.5" x14ac:dyDescent="0.2">
      <c r="AN1971" s="93">
        <v>1959</v>
      </c>
      <c r="AO1971" s="93">
        <f t="shared" si="198"/>
        <v>4</v>
      </c>
      <c r="AP1971" s="93">
        <f t="shared" si="199"/>
        <v>1</v>
      </c>
      <c r="AQ1971" s="88">
        <f t="shared" si="200"/>
        <v>13</v>
      </c>
      <c r="AR1971" s="93">
        <f t="shared" si="201"/>
        <v>146</v>
      </c>
      <c r="AS1971" s="93" t="str">
        <f t="shared" si="202"/>
        <v>金币</v>
      </c>
      <c r="AT1971" s="115">
        <f t="shared" si="203"/>
        <v>911</v>
      </c>
      <c r="AU1971" s="94">
        <f>IF(AR1971&gt;0,SUMIFS(AT$13:AT1971,AQ$13:AQ1971,"="&amp;AQ1971),"[x]")</f>
        <v>50249</v>
      </c>
    </row>
    <row r="1972" spans="40:47" ht="16.5" x14ac:dyDescent="0.2">
      <c r="AN1972" s="93">
        <v>1960</v>
      </c>
      <c r="AO1972" s="93">
        <f t="shared" si="198"/>
        <v>4</v>
      </c>
      <c r="AP1972" s="93">
        <f t="shared" si="199"/>
        <v>1</v>
      </c>
      <c r="AQ1972" s="88">
        <f t="shared" si="200"/>
        <v>13</v>
      </c>
      <c r="AR1972" s="93">
        <f t="shared" si="201"/>
        <v>147</v>
      </c>
      <c r="AS1972" s="93" t="str">
        <f t="shared" si="202"/>
        <v>金币</v>
      </c>
      <c r="AT1972" s="115">
        <f t="shared" si="203"/>
        <v>932</v>
      </c>
      <c r="AU1972" s="94">
        <f>IF(AR1972&gt;0,SUMIFS(AT$13:AT1972,AQ$13:AQ1972,"="&amp;AQ1972),"[x]")</f>
        <v>51181</v>
      </c>
    </row>
    <row r="1973" spans="40:47" ht="16.5" x14ac:dyDescent="0.2">
      <c r="AN1973" s="93">
        <v>1961</v>
      </c>
      <c r="AO1973" s="93">
        <f t="shared" si="198"/>
        <v>4</v>
      </c>
      <c r="AP1973" s="93">
        <f t="shared" si="199"/>
        <v>1</v>
      </c>
      <c r="AQ1973" s="88">
        <f t="shared" si="200"/>
        <v>13</v>
      </c>
      <c r="AR1973" s="93">
        <f t="shared" si="201"/>
        <v>148</v>
      </c>
      <c r="AS1973" s="93" t="str">
        <f t="shared" si="202"/>
        <v>金币</v>
      </c>
      <c r="AT1973" s="115">
        <f t="shared" si="203"/>
        <v>952</v>
      </c>
      <c r="AU1973" s="94">
        <f>IF(AR1973&gt;0,SUMIFS(AT$13:AT1973,AQ$13:AQ1973,"="&amp;AQ1973),"[x]")</f>
        <v>52133</v>
      </c>
    </row>
    <row r="1974" spans="40:47" ht="16.5" x14ac:dyDescent="0.2">
      <c r="AN1974" s="93">
        <v>1962</v>
      </c>
      <c r="AO1974" s="93">
        <f t="shared" si="198"/>
        <v>4</v>
      </c>
      <c r="AP1974" s="93">
        <f t="shared" si="199"/>
        <v>1</v>
      </c>
      <c r="AQ1974" s="88">
        <f t="shared" si="200"/>
        <v>13</v>
      </c>
      <c r="AR1974" s="93">
        <f t="shared" si="201"/>
        <v>149</v>
      </c>
      <c r="AS1974" s="93" t="str">
        <f t="shared" si="202"/>
        <v>金币</v>
      </c>
      <c r="AT1974" s="115">
        <f t="shared" si="203"/>
        <v>973</v>
      </c>
      <c r="AU1974" s="94">
        <f>IF(AR1974&gt;0,SUMIFS(AT$13:AT1974,AQ$13:AQ1974,"="&amp;AQ1974),"[x]")</f>
        <v>53106</v>
      </c>
    </row>
    <row r="1975" spans="40:47" ht="16.5" x14ac:dyDescent="0.2">
      <c r="AN1975" s="93">
        <v>1963</v>
      </c>
      <c r="AO1975" s="93">
        <f t="shared" si="198"/>
        <v>4</v>
      </c>
      <c r="AP1975" s="93">
        <f t="shared" si="199"/>
        <v>1</v>
      </c>
      <c r="AQ1975" s="88">
        <f t="shared" si="200"/>
        <v>13</v>
      </c>
      <c r="AR1975" s="93">
        <f t="shared" si="201"/>
        <v>150</v>
      </c>
      <c r="AS1975" s="93" t="str">
        <f t="shared" si="202"/>
        <v>金币</v>
      </c>
      <c r="AT1975" s="115">
        <f t="shared" si="203"/>
        <v>994</v>
      </c>
      <c r="AU1975" s="94">
        <f>IF(AR1975&gt;0,SUMIFS(AT$13:AT1975,AQ$13:AQ1975,"="&amp;AQ1975),"[x]")</f>
        <v>54100</v>
      </c>
    </row>
    <row r="1976" spans="40:47" ht="16.5" x14ac:dyDescent="0.2">
      <c r="AN1976" s="93">
        <v>1964</v>
      </c>
      <c r="AO1976" s="93">
        <f t="shared" si="198"/>
        <v>4</v>
      </c>
      <c r="AP1976" s="93">
        <f t="shared" si="199"/>
        <v>2</v>
      </c>
      <c r="AQ1976" s="88">
        <f t="shared" si="200"/>
        <v>14</v>
      </c>
      <c r="AR1976" s="93">
        <f t="shared" si="201"/>
        <v>0</v>
      </c>
      <c r="AS1976" s="93" t="str">
        <f t="shared" si="202"/>
        <v>[x]</v>
      </c>
      <c r="AT1976" s="115" t="str">
        <f t="shared" si="203"/>
        <v>[x]</v>
      </c>
      <c r="AU1976" s="94" t="str">
        <f>IF(AR1976&gt;0,SUMIFS(AT$13:AT1976,AQ$13:AQ1976,"="&amp;AQ1976),"[x]")</f>
        <v>[x]</v>
      </c>
    </row>
    <row r="1977" spans="40:47" ht="16.5" x14ac:dyDescent="0.2">
      <c r="AN1977" s="93">
        <v>1965</v>
      </c>
      <c r="AO1977" s="93">
        <f t="shared" si="198"/>
        <v>4</v>
      </c>
      <c r="AP1977" s="93">
        <f t="shared" si="199"/>
        <v>2</v>
      </c>
      <c r="AQ1977" s="88">
        <f t="shared" si="200"/>
        <v>14</v>
      </c>
      <c r="AR1977" s="93">
        <f t="shared" si="201"/>
        <v>1</v>
      </c>
      <c r="AS1977" s="93" t="str">
        <f t="shared" si="202"/>
        <v>金币</v>
      </c>
      <c r="AT1977" s="115">
        <f t="shared" si="203"/>
        <v>2</v>
      </c>
      <c r="AU1977" s="94">
        <f>IF(AR1977&gt;0,SUMIFS(AT$13:AT1977,AQ$13:AQ1977,"="&amp;AQ1977),"[x]")</f>
        <v>2</v>
      </c>
    </row>
    <row r="1978" spans="40:47" ht="16.5" x14ac:dyDescent="0.2">
      <c r="AN1978" s="93">
        <v>1966</v>
      </c>
      <c r="AO1978" s="93">
        <f t="shared" si="198"/>
        <v>4</v>
      </c>
      <c r="AP1978" s="93">
        <f t="shared" si="199"/>
        <v>2</v>
      </c>
      <c r="AQ1978" s="88">
        <f t="shared" si="200"/>
        <v>14</v>
      </c>
      <c r="AR1978" s="93">
        <f t="shared" si="201"/>
        <v>2</v>
      </c>
      <c r="AS1978" s="93" t="str">
        <f t="shared" si="202"/>
        <v>金币</v>
      </c>
      <c r="AT1978" s="115">
        <f t="shared" si="203"/>
        <v>5</v>
      </c>
      <c r="AU1978" s="94">
        <f>IF(AR1978&gt;0,SUMIFS(AT$13:AT1978,AQ$13:AQ1978,"="&amp;AQ1978),"[x]")</f>
        <v>7</v>
      </c>
    </row>
    <row r="1979" spans="40:47" ht="16.5" x14ac:dyDescent="0.2">
      <c r="AN1979" s="93">
        <v>1967</v>
      </c>
      <c r="AO1979" s="93">
        <f t="shared" si="198"/>
        <v>4</v>
      </c>
      <c r="AP1979" s="93">
        <f t="shared" si="199"/>
        <v>2</v>
      </c>
      <c r="AQ1979" s="88">
        <f t="shared" si="200"/>
        <v>14</v>
      </c>
      <c r="AR1979" s="93">
        <f t="shared" si="201"/>
        <v>3</v>
      </c>
      <c r="AS1979" s="93" t="str">
        <f t="shared" si="202"/>
        <v>金币</v>
      </c>
      <c r="AT1979" s="115">
        <f t="shared" si="203"/>
        <v>7</v>
      </c>
      <c r="AU1979" s="94">
        <f>IF(AR1979&gt;0,SUMIFS(AT$13:AT1979,AQ$13:AQ1979,"="&amp;AQ1979),"[x]")</f>
        <v>14</v>
      </c>
    </row>
    <row r="1980" spans="40:47" ht="16.5" x14ac:dyDescent="0.2">
      <c r="AN1980" s="93">
        <v>1968</v>
      </c>
      <c r="AO1980" s="93">
        <f t="shared" si="198"/>
        <v>4</v>
      </c>
      <c r="AP1980" s="93">
        <f t="shared" si="199"/>
        <v>2</v>
      </c>
      <c r="AQ1980" s="88">
        <f t="shared" si="200"/>
        <v>14</v>
      </c>
      <c r="AR1980" s="93">
        <f t="shared" si="201"/>
        <v>4</v>
      </c>
      <c r="AS1980" s="93" t="str">
        <f t="shared" si="202"/>
        <v>金币</v>
      </c>
      <c r="AT1980" s="115">
        <f t="shared" si="203"/>
        <v>10</v>
      </c>
      <c r="AU1980" s="94">
        <f>IF(AR1980&gt;0,SUMIFS(AT$13:AT1980,AQ$13:AQ1980,"="&amp;AQ1980),"[x]")</f>
        <v>24</v>
      </c>
    </row>
    <row r="1981" spans="40:47" ht="16.5" x14ac:dyDescent="0.2">
      <c r="AN1981" s="93">
        <v>1969</v>
      </c>
      <c r="AO1981" s="93">
        <f t="shared" si="198"/>
        <v>4</v>
      </c>
      <c r="AP1981" s="93">
        <f t="shared" si="199"/>
        <v>2</v>
      </c>
      <c r="AQ1981" s="88">
        <f t="shared" si="200"/>
        <v>14</v>
      </c>
      <c r="AR1981" s="93">
        <f t="shared" si="201"/>
        <v>5</v>
      </c>
      <c r="AS1981" s="93" t="str">
        <f t="shared" si="202"/>
        <v>金币</v>
      </c>
      <c r="AT1981" s="115">
        <f t="shared" si="203"/>
        <v>12</v>
      </c>
      <c r="AU1981" s="94">
        <f>IF(AR1981&gt;0,SUMIFS(AT$13:AT1981,AQ$13:AQ1981,"="&amp;AQ1981),"[x]")</f>
        <v>36</v>
      </c>
    </row>
    <row r="1982" spans="40:47" ht="16.5" x14ac:dyDescent="0.2">
      <c r="AN1982" s="93">
        <v>1970</v>
      </c>
      <c r="AO1982" s="93">
        <f t="shared" si="198"/>
        <v>4</v>
      </c>
      <c r="AP1982" s="93">
        <f t="shared" si="199"/>
        <v>2</v>
      </c>
      <c r="AQ1982" s="88">
        <f t="shared" si="200"/>
        <v>14</v>
      </c>
      <c r="AR1982" s="93">
        <f t="shared" si="201"/>
        <v>6</v>
      </c>
      <c r="AS1982" s="93" t="str">
        <f t="shared" si="202"/>
        <v>金币</v>
      </c>
      <c r="AT1982" s="115">
        <f t="shared" si="203"/>
        <v>15</v>
      </c>
      <c r="AU1982" s="94">
        <f>IF(AR1982&gt;0,SUMIFS(AT$13:AT1982,AQ$13:AQ1982,"="&amp;AQ1982),"[x]")</f>
        <v>51</v>
      </c>
    </row>
    <row r="1983" spans="40:47" ht="16.5" x14ac:dyDescent="0.2">
      <c r="AN1983" s="93">
        <v>1971</v>
      </c>
      <c r="AO1983" s="93">
        <f t="shared" si="198"/>
        <v>4</v>
      </c>
      <c r="AP1983" s="93">
        <f t="shared" si="199"/>
        <v>2</v>
      </c>
      <c r="AQ1983" s="88">
        <f t="shared" si="200"/>
        <v>14</v>
      </c>
      <c r="AR1983" s="93">
        <f t="shared" si="201"/>
        <v>7</v>
      </c>
      <c r="AS1983" s="93" t="str">
        <f t="shared" si="202"/>
        <v>金币</v>
      </c>
      <c r="AT1983" s="115">
        <f t="shared" si="203"/>
        <v>17</v>
      </c>
      <c r="AU1983" s="94">
        <f>IF(AR1983&gt;0,SUMIFS(AT$13:AT1983,AQ$13:AQ1983,"="&amp;AQ1983),"[x]")</f>
        <v>68</v>
      </c>
    </row>
    <row r="1984" spans="40:47" ht="16.5" x14ac:dyDescent="0.2">
      <c r="AN1984" s="93">
        <v>1972</v>
      </c>
      <c r="AO1984" s="93">
        <f t="shared" si="198"/>
        <v>4</v>
      </c>
      <c r="AP1984" s="93">
        <f t="shared" si="199"/>
        <v>2</v>
      </c>
      <c r="AQ1984" s="88">
        <f t="shared" si="200"/>
        <v>14</v>
      </c>
      <c r="AR1984" s="93">
        <f t="shared" si="201"/>
        <v>8</v>
      </c>
      <c r="AS1984" s="93" t="str">
        <f t="shared" si="202"/>
        <v>金币</v>
      </c>
      <c r="AT1984" s="115">
        <f t="shared" si="203"/>
        <v>20</v>
      </c>
      <c r="AU1984" s="94">
        <f>IF(AR1984&gt;0,SUMIFS(AT$13:AT1984,AQ$13:AQ1984,"="&amp;AQ1984),"[x]")</f>
        <v>88</v>
      </c>
    </row>
    <row r="1985" spans="40:47" ht="16.5" x14ac:dyDescent="0.2">
      <c r="AN1985" s="93">
        <v>1973</v>
      </c>
      <c r="AO1985" s="93">
        <f t="shared" si="198"/>
        <v>4</v>
      </c>
      <c r="AP1985" s="93">
        <f t="shared" si="199"/>
        <v>2</v>
      </c>
      <c r="AQ1985" s="88">
        <f t="shared" si="200"/>
        <v>14</v>
      </c>
      <c r="AR1985" s="93">
        <f t="shared" si="201"/>
        <v>9</v>
      </c>
      <c r="AS1985" s="93" t="str">
        <f t="shared" si="202"/>
        <v>金币</v>
      </c>
      <c r="AT1985" s="115">
        <f t="shared" si="203"/>
        <v>23</v>
      </c>
      <c r="AU1985" s="94">
        <f>IF(AR1985&gt;0,SUMIFS(AT$13:AT1985,AQ$13:AQ1985,"="&amp;AQ1985),"[x]")</f>
        <v>111</v>
      </c>
    </row>
    <row r="1986" spans="40:47" ht="16.5" x14ac:dyDescent="0.2">
      <c r="AN1986" s="93">
        <v>1974</v>
      </c>
      <c r="AO1986" s="93">
        <f t="shared" si="198"/>
        <v>4</v>
      </c>
      <c r="AP1986" s="93">
        <f t="shared" si="199"/>
        <v>2</v>
      </c>
      <c r="AQ1986" s="88">
        <f t="shared" si="200"/>
        <v>14</v>
      </c>
      <c r="AR1986" s="93">
        <f t="shared" si="201"/>
        <v>10</v>
      </c>
      <c r="AS1986" s="93" t="str">
        <f t="shared" si="202"/>
        <v>金币</v>
      </c>
      <c r="AT1986" s="115">
        <f t="shared" si="203"/>
        <v>25</v>
      </c>
      <c r="AU1986" s="94">
        <f>IF(AR1986&gt;0,SUMIFS(AT$13:AT1986,AQ$13:AQ1986,"="&amp;AQ1986),"[x]")</f>
        <v>136</v>
      </c>
    </row>
    <row r="1987" spans="40:47" ht="16.5" x14ac:dyDescent="0.2">
      <c r="AN1987" s="93">
        <v>1975</v>
      </c>
      <c r="AO1987" s="93">
        <f t="shared" si="198"/>
        <v>4</v>
      </c>
      <c r="AP1987" s="93">
        <f t="shared" si="199"/>
        <v>2</v>
      </c>
      <c r="AQ1987" s="88">
        <f t="shared" si="200"/>
        <v>14</v>
      </c>
      <c r="AR1987" s="93">
        <f t="shared" si="201"/>
        <v>11</v>
      </c>
      <c r="AS1987" s="93" t="str">
        <f t="shared" si="202"/>
        <v>金币</v>
      </c>
      <c r="AT1987" s="115">
        <f t="shared" si="203"/>
        <v>28</v>
      </c>
      <c r="AU1987" s="94">
        <f>IF(AR1987&gt;0,SUMIFS(AT$13:AT1987,AQ$13:AQ1987,"="&amp;AQ1987),"[x]")</f>
        <v>164</v>
      </c>
    </row>
    <row r="1988" spans="40:47" ht="16.5" x14ac:dyDescent="0.2">
      <c r="AN1988" s="93">
        <v>1976</v>
      </c>
      <c r="AO1988" s="93">
        <f t="shared" si="198"/>
        <v>4</v>
      </c>
      <c r="AP1988" s="93">
        <f t="shared" si="199"/>
        <v>2</v>
      </c>
      <c r="AQ1988" s="88">
        <f t="shared" si="200"/>
        <v>14</v>
      </c>
      <c r="AR1988" s="93">
        <f t="shared" si="201"/>
        <v>12</v>
      </c>
      <c r="AS1988" s="93" t="str">
        <f t="shared" si="202"/>
        <v>金币</v>
      </c>
      <c r="AT1988" s="115">
        <f t="shared" si="203"/>
        <v>30</v>
      </c>
      <c r="AU1988" s="94">
        <f>IF(AR1988&gt;0,SUMIFS(AT$13:AT1988,AQ$13:AQ1988,"="&amp;AQ1988),"[x]")</f>
        <v>194</v>
      </c>
    </row>
    <row r="1989" spans="40:47" ht="16.5" x14ac:dyDescent="0.2">
      <c r="AN1989" s="93">
        <v>1977</v>
      </c>
      <c r="AO1989" s="93">
        <f t="shared" si="198"/>
        <v>4</v>
      </c>
      <c r="AP1989" s="93">
        <f t="shared" si="199"/>
        <v>2</v>
      </c>
      <c r="AQ1989" s="88">
        <f t="shared" si="200"/>
        <v>14</v>
      </c>
      <c r="AR1989" s="93">
        <f t="shared" si="201"/>
        <v>13</v>
      </c>
      <c r="AS1989" s="93" t="str">
        <f t="shared" si="202"/>
        <v>金币</v>
      </c>
      <c r="AT1989" s="115">
        <f t="shared" si="203"/>
        <v>33</v>
      </c>
      <c r="AU1989" s="94">
        <f>IF(AR1989&gt;0,SUMIFS(AT$13:AT1989,AQ$13:AQ1989,"="&amp;AQ1989),"[x]")</f>
        <v>227</v>
      </c>
    </row>
    <row r="1990" spans="40:47" ht="16.5" x14ac:dyDescent="0.2">
      <c r="AN1990" s="93">
        <v>1978</v>
      </c>
      <c r="AO1990" s="93">
        <f t="shared" si="198"/>
        <v>4</v>
      </c>
      <c r="AP1990" s="93">
        <f t="shared" si="199"/>
        <v>2</v>
      </c>
      <c r="AQ1990" s="88">
        <f t="shared" si="200"/>
        <v>14</v>
      </c>
      <c r="AR1990" s="93">
        <f t="shared" si="201"/>
        <v>14</v>
      </c>
      <c r="AS1990" s="93" t="str">
        <f t="shared" si="202"/>
        <v>金币</v>
      </c>
      <c r="AT1990" s="115">
        <f t="shared" si="203"/>
        <v>35</v>
      </c>
      <c r="AU1990" s="94">
        <f>IF(AR1990&gt;0,SUMIFS(AT$13:AT1990,AQ$13:AQ1990,"="&amp;AQ1990),"[x]")</f>
        <v>262</v>
      </c>
    </row>
    <row r="1991" spans="40:47" ht="16.5" x14ac:dyDescent="0.2">
      <c r="AN1991" s="93">
        <v>1979</v>
      </c>
      <c r="AO1991" s="93">
        <f t="shared" si="198"/>
        <v>4</v>
      </c>
      <c r="AP1991" s="93">
        <f t="shared" si="199"/>
        <v>2</v>
      </c>
      <c r="AQ1991" s="88">
        <f t="shared" si="200"/>
        <v>14</v>
      </c>
      <c r="AR1991" s="93">
        <f t="shared" si="201"/>
        <v>15</v>
      </c>
      <c r="AS1991" s="93" t="str">
        <f t="shared" si="202"/>
        <v>金币</v>
      </c>
      <c r="AT1991" s="115">
        <f t="shared" si="203"/>
        <v>38</v>
      </c>
      <c r="AU1991" s="94">
        <f>IF(AR1991&gt;0,SUMIFS(AT$13:AT1991,AQ$13:AQ1991,"="&amp;AQ1991),"[x]")</f>
        <v>300</v>
      </c>
    </row>
    <row r="1992" spans="40:47" ht="16.5" x14ac:dyDescent="0.2">
      <c r="AN1992" s="93">
        <v>1980</v>
      </c>
      <c r="AO1992" s="93">
        <f t="shared" si="198"/>
        <v>4</v>
      </c>
      <c r="AP1992" s="93">
        <f t="shared" si="199"/>
        <v>2</v>
      </c>
      <c r="AQ1992" s="88">
        <f t="shared" si="200"/>
        <v>14</v>
      </c>
      <c r="AR1992" s="93">
        <f t="shared" si="201"/>
        <v>16</v>
      </c>
      <c r="AS1992" s="93" t="str">
        <f t="shared" si="202"/>
        <v>金币</v>
      </c>
      <c r="AT1992" s="115">
        <f t="shared" si="203"/>
        <v>41</v>
      </c>
      <c r="AU1992" s="94">
        <f>IF(AR1992&gt;0,SUMIFS(AT$13:AT1992,AQ$13:AQ1992,"="&amp;AQ1992),"[x]")</f>
        <v>341</v>
      </c>
    </row>
    <row r="1993" spans="40:47" ht="16.5" x14ac:dyDescent="0.2">
      <c r="AN1993" s="93">
        <v>1981</v>
      </c>
      <c r="AO1993" s="93">
        <f t="shared" si="198"/>
        <v>4</v>
      </c>
      <c r="AP1993" s="93">
        <f t="shared" si="199"/>
        <v>2</v>
      </c>
      <c r="AQ1993" s="88">
        <f t="shared" si="200"/>
        <v>14</v>
      </c>
      <c r="AR1993" s="93">
        <f t="shared" si="201"/>
        <v>17</v>
      </c>
      <c r="AS1993" s="93" t="str">
        <f t="shared" si="202"/>
        <v>金币</v>
      </c>
      <c r="AT1993" s="115">
        <f t="shared" si="203"/>
        <v>43</v>
      </c>
      <c r="AU1993" s="94">
        <f>IF(AR1993&gt;0,SUMIFS(AT$13:AT1993,AQ$13:AQ1993,"="&amp;AQ1993),"[x]")</f>
        <v>384</v>
      </c>
    </row>
    <row r="1994" spans="40:47" ht="16.5" x14ac:dyDescent="0.2">
      <c r="AN1994" s="93">
        <v>1982</v>
      </c>
      <c r="AO1994" s="93">
        <f t="shared" si="198"/>
        <v>4</v>
      </c>
      <c r="AP1994" s="93">
        <f t="shared" si="199"/>
        <v>2</v>
      </c>
      <c r="AQ1994" s="88">
        <f t="shared" si="200"/>
        <v>14</v>
      </c>
      <c r="AR1994" s="93">
        <f t="shared" si="201"/>
        <v>18</v>
      </c>
      <c r="AS1994" s="93" t="str">
        <f t="shared" si="202"/>
        <v>金币</v>
      </c>
      <c r="AT1994" s="115">
        <f t="shared" si="203"/>
        <v>46</v>
      </c>
      <c r="AU1994" s="94">
        <f>IF(AR1994&gt;0,SUMIFS(AT$13:AT1994,AQ$13:AQ1994,"="&amp;AQ1994),"[x]")</f>
        <v>430</v>
      </c>
    </row>
    <row r="1995" spans="40:47" ht="16.5" x14ac:dyDescent="0.2">
      <c r="AN1995" s="93">
        <v>1983</v>
      </c>
      <c r="AO1995" s="93">
        <f t="shared" si="198"/>
        <v>4</v>
      </c>
      <c r="AP1995" s="93">
        <f t="shared" si="199"/>
        <v>2</v>
      </c>
      <c r="AQ1995" s="88">
        <f t="shared" si="200"/>
        <v>14</v>
      </c>
      <c r="AR1995" s="93">
        <f t="shared" si="201"/>
        <v>19</v>
      </c>
      <c r="AS1995" s="93" t="str">
        <f t="shared" si="202"/>
        <v>金币</v>
      </c>
      <c r="AT1995" s="115">
        <f t="shared" si="203"/>
        <v>48</v>
      </c>
      <c r="AU1995" s="94">
        <f>IF(AR1995&gt;0,SUMIFS(AT$13:AT1995,AQ$13:AQ1995,"="&amp;AQ1995),"[x]")</f>
        <v>478</v>
      </c>
    </row>
    <row r="1996" spans="40:47" ht="16.5" x14ac:dyDescent="0.2">
      <c r="AN1996" s="93">
        <v>1984</v>
      </c>
      <c r="AO1996" s="93">
        <f t="shared" si="198"/>
        <v>4</v>
      </c>
      <c r="AP1996" s="93">
        <f t="shared" si="199"/>
        <v>2</v>
      </c>
      <c r="AQ1996" s="88">
        <f t="shared" si="200"/>
        <v>14</v>
      </c>
      <c r="AR1996" s="93">
        <f t="shared" si="201"/>
        <v>20</v>
      </c>
      <c r="AS1996" s="93" t="str">
        <f t="shared" si="202"/>
        <v>金币</v>
      </c>
      <c r="AT1996" s="115">
        <f t="shared" si="203"/>
        <v>51</v>
      </c>
      <c r="AU1996" s="94">
        <f>IF(AR1996&gt;0,SUMIFS(AT$13:AT1996,AQ$13:AQ1996,"="&amp;AQ1996),"[x]")</f>
        <v>529</v>
      </c>
    </row>
    <row r="1997" spans="40:47" ht="16.5" x14ac:dyDescent="0.2">
      <c r="AN1997" s="93">
        <v>1985</v>
      </c>
      <c r="AO1997" s="93">
        <f t="shared" si="198"/>
        <v>4</v>
      </c>
      <c r="AP1997" s="93">
        <f t="shared" si="199"/>
        <v>2</v>
      </c>
      <c r="AQ1997" s="88">
        <f t="shared" si="200"/>
        <v>14</v>
      </c>
      <c r="AR1997" s="93">
        <f t="shared" si="201"/>
        <v>21</v>
      </c>
      <c r="AS1997" s="93" t="str">
        <f t="shared" si="202"/>
        <v>金币</v>
      </c>
      <c r="AT1997" s="115">
        <f t="shared" si="203"/>
        <v>53</v>
      </c>
      <c r="AU1997" s="94">
        <f>IF(AR1997&gt;0,SUMIFS(AT$13:AT1997,AQ$13:AQ1997,"="&amp;AQ1997),"[x]")</f>
        <v>582</v>
      </c>
    </row>
    <row r="1998" spans="40:47" ht="16.5" x14ac:dyDescent="0.2">
      <c r="AN1998" s="93">
        <v>1986</v>
      </c>
      <c r="AO1998" s="93">
        <f t="shared" ref="AO1998:AO2061" si="204">INT((AN1998-1)/604)+1</f>
        <v>4</v>
      </c>
      <c r="AP1998" s="93">
        <f t="shared" ref="AP1998:AP2061" si="205">INT(MOD(INT((AN1998-1)/151),4))+1</f>
        <v>2</v>
      </c>
      <c r="AQ1998" s="88">
        <f t="shared" ref="AQ1998:AQ2061" si="206">(AO1998-1)*4+AP1998</f>
        <v>14</v>
      </c>
      <c r="AR1998" s="93">
        <f t="shared" ref="AR1998:AR2061" si="207">MOD(AN1998-1,151)</f>
        <v>22</v>
      </c>
      <c r="AS1998" s="93" t="str">
        <f t="shared" ref="AS1998:AS2061" si="208">IF(AR1998&gt;0,"金币","[x]")</f>
        <v>金币</v>
      </c>
      <c r="AT1998" s="115">
        <f t="shared" si="203"/>
        <v>56</v>
      </c>
      <c r="AU1998" s="94">
        <f>IF(AR1998&gt;0,SUMIFS(AT$13:AT1998,AQ$13:AQ1998,"="&amp;AQ1998),"[x]")</f>
        <v>638</v>
      </c>
    </row>
    <row r="1999" spans="40:47" ht="16.5" x14ac:dyDescent="0.2">
      <c r="AN1999" s="93">
        <v>1987</v>
      </c>
      <c r="AO1999" s="93">
        <f t="shared" si="204"/>
        <v>4</v>
      </c>
      <c r="AP1999" s="93">
        <f t="shared" si="205"/>
        <v>2</v>
      </c>
      <c r="AQ1999" s="88">
        <f t="shared" si="206"/>
        <v>14</v>
      </c>
      <c r="AR1999" s="93">
        <f t="shared" si="207"/>
        <v>23</v>
      </c>
      <c r="AS1999" s="93" t="str">
        <f t="shared" si="208"/>
        <v>金币</v>
      </c>
      <c r="AT1999" s="115">
        <f t="shared" ref="AT1999:AT2062" si="209">IF(AR1999&gt;0,INT(INDEX($AL$13:$AL$162,AR1999)/48*INDEX($AL$4:$AL$9,AO1999)*INDEX($AO$4:$AO$7,AP1999)),"[x]")</f>
        <v>59</v>
      </c>
      <c r="AU1999" s="94">
        <f>IF(AR1999&gt;0,SUMIFS(AT$13:AT1999,AQ$13:AQ1999,"="&amp;AQ1999),"[x]")</f>
        <v>697</v>
      </c>
    </row>
    <row r="2000" spans="40:47" ht="16.5" x14ac:dyDescent="0.2">
      <c r="AN2000" s="93">
        <v>1988</v>
      </c>
      <c r="AO2000" s="93">
        <f t="shared" si="204"/>
        <v>4</v>
      </c>
      <c r="AP2000" s="93">
        <f t="shared" si="205"/>
        <v>2</v>
      </c>
      <c r="AQ2000" s="88">
        <f t="shared" si="206"/>
        <v>14</v>
      </c>
      <c r="AR2000" s="93">
        <f t="shared" si="207"/>
        <v>24</v>
      </c>
      <c r="AS2000" s="93" t="str">
        <f t="shared" si="208"/>
        <v>金币</v>
      </c>
      <c r="AT2000" s="115">
        <f t="shared" si="209"/>
        <v>61</v>
      </c>
      <c r="AU2000" s="94">
        <f>IF(AR2000&gt;0,SUMIFS(AT$13:AT2000,AQ$13:AQ2000,"="&amp;AQ2000),"[x]")</f>
        <v>758</v>
      </c>
    </row>
    <row r="2001" spans="40:47" ht="16.5" x14ac:dyDescent="0.2">
      <c r="AN2001" s="93">
        <v>1989</v>
      </c>
      <c r="AO2001" s="93">
        <f t="shared" si="204"/>
        <v>4</v>
      </c>
      <c r="AP2001" s="93">
        <f t="shared" si="205"/>
        <v>2</v>
      </c>
      <c r="AQ2001" s="88">
        <f t="shared" si="206"/>
        <v>14</v>
      </c>
      <c r="AR2001" s="93">
        <f t="shared" si="207"/>
        <v>25</v>
      </c>
      <c r="AS2001" s="93" t="str">
        <f t="shared" si="208"/>
        <v>金币</v>
      </c>
      <c r="AT2001" s="115">
        <f t="shared" si="209"/>
        <v>64</v>
      </c>
      <c r="AU2001" s="94">
        <f>IF(AR2001&gt;0,SUMIFS(AT$13:AT2001,AQ$13:AQ2001,"="&amp;AQ2001),"[x]")</f>
        <v>822</v>
      </c>
    </row>
    <row r="2002" spans="40:47" ht="16.5" x14ac:dyDescent="0.2">
      <c r="AN2002" s="93">
        <v>1990</v>
      </c>
      <c r="AO2002" s="93">
        <f t="shared" si="204"/>
        <v>4</v>
      </c>
      <c r="AP2002" s="93">
        <f t="shared" si="205"/>
        <v>2</v>
      </c>
      <c r="AQ2002" s="88">
        <f t="shared" si="206"/>
        <v>14</v>
      </c>
      <c r="AR2002" s="93">
        <f t="shared" si="207"/>
        <v>26</v>
      </c>
      <c r="AS2002" s="93" t="str">
        <f t="shared" si="208"/>
        <v>金币</v>
      </c>
      <c r="AT2002" s="115">
        <f t="shared" si="209"/>
        <v>66</v>
      </c>
      <c r="AU2002" s="94">
        <f>IF(AR2002&gt;0,SUMIFS(AT$13:AT2002,AQ$13:AQ2002,"="&amp;AQ2002),"[x]")</f>
        <v>888</v>
      </c>
    </row>
    <row r="2003" spans="40:47" ht="16.5" x14ac:dyDescent="0.2">
      <c r="AN2003" s="93">
        <v>1991</v>
      </c>
      <c r="AO2003" s="93">
        <f t="shared" si="204"/>
        <v>4</v>
      </c>
      <c r="AP2003" s="93">
        <f t="shared" si="205"/>
        <v>2</v>
      </c>
      <c r="AQ2003" s="88">
        <f t="shared" si="206"/>
        <v>14</v>
      </c>
      <c r="AR2003" s="93">
        <f t="shared" si="207"/>
        <v>27</v>
      </c>
      <c r="AS2003" s="93" t="str">
        <f t="shared" si="208"/>
        <v>金币</v>
      </c>
      <c r="AT2003" s="115">
        <f t="shared" si="209"/>
        <v>69</v>
      </c>
      <c r="AU2003" s="94">
        <f>IF(AR2003&gt;0,SUMIFS(AT$13:AT2003,AQ$13:AQ2003,"="&amp;AQ2003),"[x]")</f>
        <v>957</v>
      </c>
    </row>
    <row r="2004" spans="40:47" ht="16.5" x14ac:dyDescent="0.2">
      <c r="AN2004" s="93">
        <v>1992</v>
      </c>
      <c r="AO2004" s="93">
        <f t="shared" si="204"/>
        <v>4</v>
      </c>
      <c r="AP2004" s="93">
        <f t="shared" si="205"/>
        <v>2</v>
      </c>
      <c r="AQ2004" s="88">
        <f t="shared" si="206"/>
        <v>14</v>
      </c>
      <c r="AR2004" s="93">
        <f t="shared" si="207"/>
        <v>28</v>
      </c>
      <c r="AS2004" s="93" t="str">
        <f t="shared" si="208"/>
        <v>金币</v>
      </c>
      <c r="AT2004" s="115">
        <f t="shared" si="209"/>
        <v>71</v>
      </c>
      <c r="AU2004" s="94">
        <f>IF(AR2004&gt;0,SUMIFS(AT$13:AT2004,AQ$13:AQ2004,"="&amp;AQ2004),"[x]")</f>
        <v>1028</v>
      </c>
    </row>
    <row r="2005" spans="40:47" ht="16.5" x14ac:dyDescent="0.2">
      <c r="AN2005" s="93">
        <v>1993</v>
      </c>
      <c r="AO2005" s="93">
        <f t="shared" si="204"/>
        <v>4</v>
      </c>
      <c r="AP2005" s="93">
        <f t="shared" si="205"/>
        <v>2</v>
      </c>
      <c r="AQ2005" s="88">
        <f t="shared" si="206"/>
        <v>14</v>
      </c>
      <c r="AR2005" s="93">
        <f t="shared" si="207"/>
        <v>29</v>
      </c>
      <c r="AS2005" s="93" t="str">
        <f t="shared" si="208"/>
        <v>金币</v>
      </c>
      <c r="AT2005" s="115">
        <f t="shared" si="209"/>
        <v>74</v>
      </c>
      <c r="AU2005" s="94">
        <f>IF(AR2005&gt;0,SUMIFS(AT$13:AT2005,AQ$13:AQ2005,"="&amp;AQ2005),"[x]")</f>
        <v>1102</v>
      </c>
    </row>
    <row r="2006" spans="40:47" ht="16.5" x14ac:dyDescent="0.2">
      <c r="AN2006" s="93">
        <v>1994</v>
      </c>
      <c r="AO2006" s="93">
        <f t="shared" si="204"/>
        <v>4</v>
      </c>
      <c r="AP2006" s="93">
        <f t="shared" si="205"/>
        <v>2</v>
      </c>
      <c r="AQ2006" s="88">
        <f t="shared" si="206"/>
        <v>14</v>
      </c>
      <c r="AR2006" s="93">
        <f t="shared" si="207"/>
        <v>30</v>
      </c>
      <c r="AS2006" s="93" t="str">
        <f t="shared" si="208"/>
        <v>金币</v>
      </c>
      <c r="AT2006" s="115">
        <f t="shared" si="209"/>
        <v>77</v>
      </c>
      <c r="AU2006" s="94">
        <f>IF(AR2006&gt;0,SUMIFS(AT$13:AT2006,AQ$13:AQ2006,"="&amp;AQ2006),"[x]")</f>
        <v>1179</v>
      </c>
    </row>
    <row r="2007" spans="40:47" ht="16.5" x14ac:dyDescent="0.2">
      <c r="AN2007" s="93">
        <v>1995</v>
      </c>
      <c r="AO2007" s="93">
        <f t="shared" si="204"/>
        <v>4</v>
      </c>
      <c r="AP2007" s="93">
        <f t="shared" si="205"/>
        <v>2</v>
      </c>
      <c r="AQ2007" s="88">
        <f t="shared" si="206"/>
        <v>14</v>
      </c>
      <c r="AR2007" s="93">
        <f t="shared" si="207"/>
        <v>31</v>
      </c>
      <c r="AS2007" s="93" t="str">
        <f t="shared" si="208"/>
        <v>金币</v>
      </c>
      <c r="AT2007" s="115">
        <f t="shared" si="209"/>
        <v>79</v>
      </c>
      <c r="AU2007" s="94">
        <f>IF(AR2007&gt;0,SUMIFS(AT$13:AT2007,AQ$13:AQ2007,"="&amp;AQ2007),"[x]")</f>
        <v>1258</v>
      </c>
    </row>
    <row r="2008" spans="40:47" ht="16.5" x14ac:dyDescent="0.2">
      <c r="AN2008" s="93">
        <v>1996</v>
      </c>
      <c r="AO2008" s="93">
        <f t="shared" si="204"/>
        <v>4</v>
      </c>
      <c r="AP2008" s="93">
        <f t="shared" si="205"/>
        <v>2</v>
      </c>
      <c r="AQ2008" s="88">
        <f t="shared" si="206"/>
        <v>14</v>
      </c>
      <c r="AR2008" s="93">
        <f t="shared" si="207"/>
        <v>32</v>
      </c>
      <c r="AS2008" s="93" t="str">
        <f t="shared" si="208"/>
        <v>金币</v>
      </c>
      <c r="AT2008" s="115">
        <f t="shared" si="209"/>
        <v>82</v>
      </c>
      <c r="AU2008" s="94">
        <f>IF(AR2008&gt;0,SUMIFS(AT$13:AT2008,AQ$13:AQ2008,"="&amp;AQ2008),"[x]")</f>
        <v>1340</v>
      </c>
    </row>
    <row r="2009" spans="40:47" ht="16.5" x14ac:dyDescent="0.2">
      <c r="AN2009" s="93">
        <v>1997</v>
      </c>
      <c r="AO2009" s="93">
        <f t="shared" si="204"/>
        <v>4</v>
      </c>
      <c r="AP2009" s="93">
        <f t="shared" si="205"/>
        <v>2</v>
      </c>
      <c r="AQ2009" s="88">
        <f t="shared" si="206"/>
        <v>14</v>
      </c>
      <c r="AR2009" s="93">
        <f t="shared" si="207"/>
        <v>33</v>
      </c>
      <c r="AS2009" s="93" t="str">
        <f t="shared" si="208"/>
        <v>金币</v>
      </c>
      <c r="AT2009" s="115">
        <f t="shared" si="209"/>
        <v>84</v>
      </c>
      <c r="AU2009" s="94">
        <f>IF(AR2009&gt;0,SUMIFS(AT$13:AT2009,AQ$13:AQ2009,"="&amp;AQ2009),"[x]")</f>
        <v>1424</v>
      </c>
    </row>
    <row r="2010" spans="40:47" ht="16.5" x14ac:dyDescent="0.2">
      <c r="AN2010" s="93">
        <v>1998</v>
      </c>
      <c r="AO2010" s="93">
        <f t="shared" si="204"/>
        <v>4</v>
      </c>
      <c r="AP2010" s="93">
        <f t="shared" si="205"/>
        <v>2</v>
      </c>
      <c r="AQ2010" s="88">
        <f t="shared" si="206"/>
        <v>14</v>
      </c>
      <c r="AR2010" s="93">
        <f t="shared" si="207"/>
        <v>34</v>
      </c>
      <c r="AS2010" s="93" t="str">
        <f t="shared" si="208"/>
        <v>金币</v>
      </c>
      <c r="AT2010" s="115">
        <f t="shared" si="209"/>
        <v>87</v>
      </c>
      <c r="AU2010" s="94">
        <f>IF(AR2010&gt;0,SUMIFS(AT$13:AT2010,AQ$13:AQ2010,"="&amp;AQ2010),"[x]")</f>
        <v>1511</v>
      </c>
    </row>
    <row r="2011" spans="40:47" ht="16.5" x14ac:dyDescent="0.2">
      <c r="AN2011" s="93">
        <v>1999</v>
      </c>
      <c r="AO2011" s="93">
        <f t="shared" si="204"/>
        <v>4</v>
      </c>
      <c r="AP2011" s="93">
        <f t="shared" si="205"/>
        <v>2</v>
      </c>
      <c r="AQ2011" s="88">
        <f t="shared" si="206"/>
        <v>14</v>
      </c>
      <c r="AR2011" s="93">
        <f t="shared" si="207"/>
        <v>35</v>
      </c>
      <c r="AS2011" s="93" t="str">
        <f t="shared" si="208"/>
        <v>金币</v>
      </c>
      <c r="AT2011" s="115">
        <f t="shared" si="209"/>
        <v>89</v>
      </c>
      <c r="AU2011" s="94">
        <f>IF(AR2011&gt;0,SUMIFS(AT$13:AT2011,AQ$13:AQ2011,"="&amp;AQ2011),"[x]")</f>
        <v>1600</v>
      </c>
    </row>
    <row r="2012" spans="40:47" ht="16.5" x14ac:dyDescent="0.2">
      <c r="AN2012" s="93">
        <v>2000</v>
      </c>
      <c r="AO2012" s="93">
        <f t="shared" si="204"/>
        <v>4</v>
      </c>
      <c r="AP2012" s="93">
        <f t="shared" si="205"/>
        <v>2</v>
      </c>
      <c r="AQ2012" s="88">
        <f t="shared" si="206"/>
        <v>14</v>
      </c>
      <c r="AR2012" s="93">
        <f t="shared" si="207"/>
        <v>36</v>
      </c>
      <c r="AS2012" s="93" t="str">
        <f t="shared" si="208"/>
        <v>金币</v>
      </c>
      <c r="AT2012" s="115">
        <f t="shared" si="209"/>
        <v>92</v>
      </c>
      <c r="AU2012" s="94">
        <f>IF(AR2012&gt;0,SUMIFS(AT$13:AT2012,AQ$13:AQ2012,"="&amp;AQ2012),"[x]")</f>
        <v>1692</v>
      </c>
    </row>
    <row r="2013" spans="40:47" ht="16.5" x14ac:dyDescent="0.2">
      <c r="AN2013" s="93">
        <v>2001</v>
      </c>
      <c r="AO2013" s="93">
        <f t="shared" si="204"/>
        <v>4</v>
      </c>
      <c r="AP2013" s="93">
        <f t="shared" si="205"/>
        <v>2</v>
      </c>
      <c r="AQ2013" s="88">
        <f t="shared" si="206"/>
        <v>14</v>
      </c>
      <c r="AR2013" s="93">
        <f t="shared" si="207"/>
        <v>37</v>
      </c>
      <c r="AS2013" s="93" t="str">
        <f t="shared" si="208"/>
        <v>金币</v>
      </c>
      <c r="AT2013" s="115">
        <f t="shared" si="209"/>
        <v>95</v>
      </c>
      <c r="AU2013" s="94">
        <f>IF(AR2013&gt;0,SUMIFS(AT$13:AT2013,AQ$13:AQ2013,"="&amp;AQ2013),"[x]")</f>
        <v>1787</v>
      </c>
    </row>
    <row r="2014" spans="40:47" ht="16.5" x14ac:dyDescent="0.2">
      <c r="AN2014" s="93">
        <v>2002</v>
      </c>
      <c r="AO2014" s="93">
        <f t="shared" si="204"/>
        <v>4</v>
      </c>
      <c r="AP2014" s="93">
        <f t="shared" si="205"/>
        <v>2</v>
      </c>
      <c r="AQ2014" s="88">
        <f t="shared" si="206"/>
        <v>14</v>
      </c>
      <c r="AR2014" s="93">
        <f t="shared" si="207"/>
        <v>38</v>
      </c>
      <c r="AS2014" s="93" t="str">
        <f t="shared" si="208"/>
        <v>金币</v>
      </c>
      <c r="AT2014" s="115">
        <f t="shared" si="209"/>
        <v>97</v>
      </c>
      <c r="AU2014" s="94">
        <f>IF(AR2014&gt;0,SUMIFS(AT$13:AT2014,AQ$13:AQ2014,"="&amp;AQ2014),"[x]")</f>
        <v>1884</v>
      </c>
    </row>
    <row r="2015" spans="40:47" ht="16.5" x14ac:dyDescent="0.2">
      <c r="AN2015" s="93">
        <v>2003</v>
      </c>
      <c r="AO2015" s="93">
        <f t="shared" si="204"/>
        <v>4</v>
      </c>
      <c r="AP2015" s="93">
        <f t="shared" si="205"/>
        <v>2</v>
      </c>
      <c r="AQ2015" s="88">
        <f t="shared" si="206"/>
        <v>14</v>
      </c>
      <c r="AR2015" s="93">
        <f t="shared" si="207"/>
        <v>39</v>
      </c>
      <c r="AS2015" s="93" t="str">
        <f t="shared" si="208"/>
        <v>金币</v>
      </c>
      <c r="AT2015" s="115">
        <f t="shared" si="209"/>
        <v>100</v>
      </c>
      <c r="AU2015" s="94">
        <f>IF(AR2015&gt;0,SUMIFS(AT$13:AT2015,AQ$13:AQ2015,"="&amp;AQ2015),"[x]")</f>
        <v>1984</v>
      </c>
    </row>
    <row r="2016" spans="40:47" ht="16.5" x14ac:dyDescent="0.2">
      <c r="AN2016" s="93">
        <v>2004</v>
      </c>
      <c r="AO2016" s="93">
        <f t="shared" si="204"/>
        <v>4</v>
      </c>
      <c r="AP2016" s="93">
        <f t="shared" si="205"/>
        <v>2</v>
      </c>
      <c r="AQ2016" s="88">
        <f t="shared" si="206"/>
        <v>14</v>
      </c>
      <c r="AR2016" s="93">
        <f t="shared" si="207"/>
        <v>40</v>
      </c>
      <c r="AS2016" s="93" t="str">
        <f t="shared" si="208"/>
        <v>金币</v>
      </c>
      <c r="AT2016" s="115">
        <f t="shared" si="209"/>
        <v>102</v>
      </c>
      <c r="AU2016" s="94">
        <f>IF(AR2016&gt;0,SUMIFS(AT$13:AT2016,AQ$13:AQ2016,"="&amp;AQ2016),"[x]")</f>
        <v>2086</v>
      </c>
    </row>
    <row r="2017" spans="40:47" ht="16.5" x14ac:dyDescent="0.2">
      <c r="AN2017" s="93">
        <v>2005</v>
      </c>
      <c r="AO2017" s="93">
        <f t="shared" si="204"/>
        <v>4</v>
      </c>
      <c r="AP2017" s="93">
        <f t="shared" si="205"/>
        <v>2</v>
      </c>
      <c r="AQ2017" s="88">
        <f t="shared" si="206"/>
        <v>14</v>
      </c>
      <c r="AR2017" s="93">
        <f t="shared" si="207"/>
        <v>41</v>
      </c>
      <c r="AS2017" s="93" t="str">
        <f t="shared" si="208"/>
        <v>金币</v>
      </c>
      <c r="AT2017" s="115">
        <f t="shared" si="209"/>
        <v>61</v>
      </c>
      <c r="AU2017" s="94">
        <f>IF(AR2017&gt;0,SUMIFS(AT$13:AT2017,AQ$13:AQ2017,"="&amp;AQ2017),"[x]")</f>
        <v>2147</v>
      </c>
    </row>
    <row r="2018" spans="40:47" ht="16.5" x14ac:dyDescent="0.2">
      <c r="AN2018" s="93">
        <v>2006</v>
      </c>
      <c r="AO2018" s="93">
        <f t="shared" si="204"/>
        <v>4</v>
      </c>
      <c r="AP2018" s="93">
        <f t="shared" si="205"/>
        <v>2</v>
      </c>
      <c r="AQ2018" s="88">
        <f t="shared" si="206"/>
        <v>14</v>
      </c>
      <c r="AR2018" s="93">
        <f t="shared" si="207"/>
        <v>42</v>
      </c>
      <c r="AS2018" s="93" t="str">
        <f t="shared" si="208"/>
        <v>金币</v>
      </c>
      <c r="AT2018" s="115">
        <f t="shared" si="209"/>
        <v>73</v>
      </c>
      <c r="AU2018" s="94">
        <f>IF(AR2018&gt;0,SUMIFS(AT$13:AT2018,AQ$13:AQ2018,"="&amp;AQ2018),"[x]")</f>
        <v>2220</v>
      </c>
    </row>
    <row r="2019" spans="40:47" ht="16.5" x14ac:dyDescent="0.2">
      <c r="AN2019" s="93">
        <v>2007</v>
      </c>
      <c r="AO2019" s="93">
        <f t="shared" si="204"/>
        <v>4</v>
      </c>
      <c r="AP2019" s="93">
        <f t="shared" si="205"/>
        <v>2</v>
      </c>
      <c r="AQ2019" s="88">
        <f t="shared" si="206"/>
        <v>14</v>
      </c>
      <c r="AR2019" s="93">
        <f t="shared" si="207"/>
        <v>43</v>
      </c>
      <c r="AS2019" s="93" t="str">
        <f t="shared" si="208"/>
        <v>金币</v>
      </c>
      <c r="AT2019" s="115">
        <f t="shared" si="209"/>
        <v>85</v>
      </c>
      <c r="AU2019" s="94">
        <f>IF(AR2019&gt;0,SUMIFS(AT$13:AT2019,AQ$13:AQ2019,"="&amp;AQ2019),"[x]")</f>
        <v>2305</v>
      </c>
    </row>
    <row r="2020" spans="40:47" ht="16.5" x14ac:dyDescent="0.2">
      <c r="AN2020" s="93">
        <v>2008</v>
      </c>
      <c r="AO2020" s="93">
        <f t="shared" si="204"/>
        <v>4</v>
      </c>
      <c r="AP2020" s="93">
        <f t="shared" si="205"/>
        <v>2</v>
      </c>
      <c r="AQ2020" s="88">
        <f t="shared" si="206"/>
        <v>14</v>
      </c>
      <c r="AR2020" s="93">
        <f t="shared" si="207"/>
        <v>44</v>
      </c>
      <c r="AS2020" s="93" t="str">
        <f t="shared" si="208"/>
        <v>金币</v>
      </c>
      <c r="AT2020" s="115">
        <f t="shared" si="209"/>
        <v>98</v>
      </c>
      <c r="AU2020" s="94">
        <f>IF(AR2020&gt;0,SUMIFS(AT$13:AT2020,AQ$13:AQ2020,"="&amp;AQ2020),"[x]")</f>
        <v>2403</v>
      </c>
    </row>
    <row r="2021" spans="40:47" ht="16.5" x14ac:dyDescent="0.2">
      <c r="AN2021" s="93">
        <v>2009</v>
      </c>
      <c r="AO2021" s="93">
        <f t="shared" si="204"/>
        <v>4</v>
      </c>
      <c r="AP2021" s="93">
        <f t="shared" si="205"/>
        <v>2</v>
      </c>
      <c r="AQ2021" s="88">
        <f t="shared" si="206"/>
        <v>14</v>
      </c>
      <c r="AR2021" s="93">
        <f t="shared" si="207"/>
        <v>45</v>
      </c>
      <c r="AS2021" s="93" t="str">
        <f t="shared" si="208"/>
        <v>金币</v>
      </c>
      <c r="AT2021" s="115">
        <f t="shared" si="209"/>
        <v>110</v>
      </c>
      <c r="AU2021" s="94">
        <f>IF(AR2021&gt;0,SUMIFS(AT$13:AT2021,AQ$13:AQ2021,"="&amp;AQ2021),"[x]")</f>
        <v>2513</v>
      </c>
    </row>
    <row r="2022" spans="40:47" ht="16.5" x14ac:dyDescent="0.2">
      <c r="AN2022" s="93">
        <v>2010</v>
      </c>
      <c r="AO2022" s="93">
        <f t="shared" si="204"/>
        <v>4</v>
      </c>
      <c r="AP2022" s="93">
        <f t="shared" si="205"/>
        <v>2</v>
      </c>
      <c r="AQ2022" s="88">
        <f t="shared" si="206"/>
        <v>14</v>
      </c>
      <c r="AR2022" s="93">
        <f t="shared" si="207"/>
        <v>46</v>
      </c>
      <c r="AS2022" s="93" t="str">
        <f t="shared" si="208"/>
        <v>金币</v>
      </c>
      <c r="AT2022" s="115">
        <f t="shared" si="209"/>
        <v>122</v>
      </c>
      <c r="AU2022" s="94">
        <f>IF(AR2022&gt;0,SUMIFS(AT$13:AT2022,AQ$13:AQ2022,"="&amp;AQ2022),"[x]")</f>
        <v>2635</v>
      </c>
    </row>
    <row r="2023" spans="40:47" ht="16.5" x14ac:dyDescent="0.2">
      <c r="AN2023" s="93">
        <v>2011</v>
      </c>
      <c r="AO2023" s="93">
        <f t="shared" si="204"/>
        <v>4</v>
      </c>
      <c r="AP2023" s="93">
        <f t="shared" si="205"/>
        <v>2</v>
      </c>
      <c r="AQ2023" s="88">
        <f t="shared" si="206"/>
        <v>14</v>
      </c>
      <c r="AR2023" s="93">
        <f t="shared" si="207"/>
        <v>47</v>
      </c>
      <c r="AS2023" s="93" t="str">
        <f t="shared" si="208"/>
        <v>金币</v>
      </c>
      <c r="AT2023" s="115">
        <f t="shared" si="209"/>
        <v>135</v>
      </c>
      <c r="AU2023" s="94">
        <f>IF(AR2023&gt;0,SUMIFS(AT$13:AT2023,AQ$13:AQ2023,"="&amp;AQ2023),"[x]")</f>
        <v>2770</v>
      </c>
    </row>
    <row r="2024" spans="40:47" ht="16.5" x14ac:dyDescent="0.2">
      <c r="AN2024" s="93">
        <v>2012</v>
      </c>
      <c r="AO2024" s="93">
        <f t="shared" si="204"/>
        <v>4</v>
      </c>
      <c r="AP2024" s="93">
        <f t="shared" si="205"/>
        <v>2</v>
      </c>
      <c r="AQ2024" s="88">
        <f t="shared" si="206"/>
        <v>14</v>
      </c>
      <c r="AR2024" s="93">
        <f t="shared" si="207"/>
        <v>48</v>
      </c>
      <c r="AS2024" s="93" t="str">
        <f t="shared" si="208"/>
        <v>金币</v>
      </c>
      <c r="AT2024" s="115">
        <f t="shared" si="209"/>
        <v>147</v>
      </c>
      <c r="AU2024" s="94">
        <f>IF(AR2024&gt;0,SUMIFS(AT$13:AT2024,AQ$13:AQ2024,"="&amp;AQ2024),"[x]")</f>
        <v>2917</v>
      </c>
    </row>
    <row r="2025" spans="40:47" ht="16.5" x14ac:dyDescent="0.2">
      <c r="AN2025" s="93">
        <v>2013</v>
      </c>
      <c r="AO2025" s="93">
        <f t="shared" si="204"/>
        <v>4</v>
      </c>
      <c r="AP2025" s="93">
        <f t="shared" si="205"/>
        <v>2</v>
      </c>
      <c r="AQ2025" s="88">
        <f t="shared" si="206"/>
        <v>14</v>
      </c>
      <c r="AR2025" s="93">
        <f t="shared" si="207"/>
        <v>49</v>
      </c>
      <c r="AS2025" s="93" t="str">
        <f t="shared" si="208"/>
        <v>金币</v>
      </c>
      <c r="AT2025" s="115">
        <f t="shared" si="209"/>
        <v>159</v>
      </c>
      <c r="AU2025" s="94">
        <f>IF(AR2025&gt;0,SUMIFS(AT$13:AT2025,AQ$13:AQ2025,"="&amp;AQ2025),"[x]")</f>
        <v>3076</v>
      </c>
    </row>
    <row r="2026" spans="40:47" ht="16.5" x14ac:dyDescent="0.2">
      <c r="AN2026" s="93">
        <v>2014</v>
      </c>
      <c r="AO2026" s="93">
        <f t="shared" si="204"/>
        <v>4</v>
      </c>
      <c r="AP2026" s="93">
        <f t="shared" si="205"/>
        <v>2</v>
      </c>
      <c r="AQ2026" s="88">
        <f t="shared" si="206"/>
        <v>14</v>
      </c>
      <c r="AR2026" s="93">
        <f t="shared" si="207"/>
        <v>50</v>
      </c>
      <c r="AS2026" s="93" t="str">
        <f t="shared" si="208"/>
        <v>金币</v>
      </c>
      <c r="AT2026" s="115">
        <f t="shared" si="209"/>
        <v>171</v>
      </c>
      <c r="AU2026" s="94">
        <f>IF(AR2026&gt;0,SUMIFS(AT$13:AT2026,AQ$13:AQ2026,"="&amp;AQ2026),"[x]")</f>
        <v>3247</v>
      </c>
    </row>
    <row r="2027" spans="40:47" ht="16.5" x14ac:dyDescent="0.2">
      <c r="AN2027" s="93">
        <v>2015</v>
      </c>
      <c r="AO2027" s="93">
        <f t="shared" si="204"/>
        <v>4</v>
      </c>
      <c r="AP2027" s="93">
        <f t="shared" si="205"/>
        <v>2</v>
      </c>
      <c r="AQ2027" s="88">
        <f t="shared" si="206"/>
        <v>14</v>
      </c>
      <c r="AR2027" s="93">
        <f t="shared" si="207"/>
        <v>51</v>
      </c>
      <c r="AS2027" s="93" t="str">
        <f t="shared" si="208"/>
        <v>金币</v>
      </c>
      <c r="AT2027" s="115">
        <f t="shared" si="209"/>
        <v>184</v>
      </c>
      <c r="AU2027" s="94">
        <f>IF(AR2027&gt;0,SUMIFS(AT$13:AT2027,AQ$13:AQ2027,"="&amp;AQ2027),"[x]")</f>
        <v>3431</v>
      </c>
    </row>
    <row r="2028" spans="40:47" ht="16.5" x14ac:dyDescent="0.2">
      <c r="AN2028" s="93">
        <v>2016</v>
      </c>
      <c r="AO2028" s="93">
        <f t="shared" si="204"/>
        <v>4</v>
      </c>
      <c r="AP2028" s="93">
        <f t="shared" si="205"/>
        <v>2</v>
      </c>
      <c r="AQ2028" s="88">
        <f t="shared" si="206"/>
        <v>14</v>
      </c>
      <c r="AR2028" s="93">
        <f t="shared" si="207"/>
        <v>52</v>
      </c>
      <c r="AS2028" s="93" t="str">
        <f t="shared" si="208"/>
        <v>金币</v>
      </c>
      <c r="AT2028" s="115">
        <f t="shared" si="209"/>
        <v>196</v>
      </c>
      <c r="AU2028" s="94">
        <f>IF(AR2028&gt;0,SUMIFS(AT$13:AT2028,AQ$13:AQ2028,"="&amp;AQ2028),"[x]")</f>
        <v>3627</v>
      </c>
    </row>
    <row r="2029" spans="40:47" ht="16.5" x14ac:dyDescent="0.2">
      <c r="AN2029" s="93">
        <v>2017</v>
      </c>
      <c r="AO2029" s="93">
        <f t="shared" si="204"/>
        <v>4</v>
      </c>
      <c r="AP2029" s="93">
        <f t="shared" si="205"/>
        <v>2</v>
      </c>
      <c r="AQ2029" s="88">
        <f t="shared" si="206"/>
        <v>14</v>
      </c>
      <c r="AR2029" s="93">
        <f t="shared" si="207"/>
        <v>53</v>
      </c>
      <c r="AS2029" s="93" t="str">
        <f t="shared" si="208"/>
        <v>金币</v>
      </c>
      <c r="AT2029" s="115">
        <f t="shared" si="209"/>
        <v>208</v>
      </c>
      <c r="AU2029" s="94">
        <f>IF(AR2029&gt;0,SUMIFS(AT$13:AT2029,AQ$13:AQ2029,"="&amp;AQ2029),"[x]")</f>
        <v>3835</v>
      </c>
    </row>
    <row r="2030" spans="40:47" ht="16.5" x14ac:dyDescent="0.2">
      <c r="AN2030" s="93">
        <v>2018</v>
      </c>
      <c r="AO2030" s="93">
        <f t="shared" si="204"/>
        <v>4</v>
      </c>
      <c r="AP2030" s="93">
        <f t="shared" si="205"/>
        <v>2</v>
      </c>
      <c r="AQ2030" s="88">
        <f t="shared" si="206"/>
        <v>14</v>
      </c>
      <c r="AR2030" s="93">
        <f t="shared" si="207"/>
        <v>54</v>
      </c>
      <c r="AS2030" s="93" t="str">
        <f t="shared" si="208"/>
        <v>金币</v>
      </c>
      <c r="AT2030" s="115">
        <f t="shared" si="209"/>
        <v>220</v>
      </c>
      <c r="AU2030" s="94">
        <f>IF(AR2030&gt;0,SUMIFS(AT$13:AT2030,AQ$13:AQ2030,"="&amp;AQ2030),"[x]")</f>
        <v>4055</v>
      </c>
    </row>
    <row r="2031" spans="40:47" ht="16.5" x14ac:dyDescent="0.2">
      <c r="AN2031" s="93">
        <v>2019</v>
      </c>
      <c r="AO2031" s="93">
        <f t="shared" si="204"/>
        <v>4</v>
      </c>
      <c r="AP2031" s="93">
        <f t="shared" si="205"/>
        <v>2</v>
      </c>
      <c r="AQ2031" s="88">
        <f t="shared" si="206"/>
        <v>14</v>
      </c>
      <c r="AR2031" s="93">
        <f t="shared" si="207"/>
        <v>55</v>
      </c>
      <c r="AS2031" s="93" t="str">
        <f t="shared" si="208"/>
        <v>金币</v>
      </c>
      <c r="AT2031" s="115">
        <f t="shared" si="209"/>
        <v>233</v>
      </c>
      <c r="AU2031" s="94">
        <f>IF(AR2031&gt;0,SUMIFS(AT$13:AT2031,AQ$13:AQ2031,"="&amp;AQ2031),"[x]")</f>
        <v>4288</v>
      </c>
    </row>
    <row r="2032" spans="40:47" ht="16.5" x14ac:dyDescent="0.2">
      <c r="AN2032" s="93">
        <v>2020</v>
      </c>
      <c r="AO2032" s="93">
        <f t="shared" si="204"/>
        <v>4</v>
      </c>
      <c r="AP2032" s="93">
        <f t="shared" si="205"/>
        <v>2</v>
      </c>
      <c r="AQ2032" s="88">
        <f t="shared" si="206"/>
        <v>14</v>
      </c>
      <c r="AR2032" s="93">
        <f t="shared" si="207"/>
        <v>56</v>
      </c>
      <c r="AS2032" s="93" t="str">
        <f t="shared" si="208"/>
        <v>金币</v>
      </c>
      <c r="AT2032" s="115">
        <f t="shared" si="209"/>
        <v>245</v>
      </c>
      <c r="AU2032" s="94">
        <f>IF(AR2032&gt;0,SUMIFS(AT$13:AT2032,AQ$13:AQ2032,"="&amp;AQ2032),"[x]")</f>
        <v>4533</v>
      </c>
    </row>
    <row r="2033" spans="40:47" ht="16.5" x14ac:dyDescent="0.2">
      <c r="AN2033" s="93">
        <v>2021</v>
      </c>
      <c r="AO2033" s="93">
        <f t="shared" si="204"/>
        <v>4</v>
      </c>
      <c r="AP2033" s="93">
        <f t="shared" si="205"/>
        <v>2</v>
      </c>
      <c r="AQ2033" s="88">
        <f t="shared" si="206"/>
        <v>14</v>
      </c>
      <c r="AR2033" s="93">
        <f t="shared" si="207"/>
        <v>57</v>
      </c>
      <c r="AS2033" s="93" t="str">
        <f t="shared" si="208"/>
        <v>金币</v>
      </c>
      <c r="AT2033" s="115">
        <f t="shared" si="209"/>
        <v>257</v>
      </c>
      <c r="AU2033" s="94">
        <f>IF(AR2033&gt;0,SUMIFS(AT$13:AT2033,AQ$13:AQ2033,"="&amp;AQ2033),"[x]")</f>
        <v>4790</v>
      </c>
    </row>
    <row r="2034" spans="40:47" ht="16.5" x14ac:dyDescent="0.2">
      <c r="AN2034" s="93">
        <v>2022</v>
      </c>
      <c r="AO2034" s="93">
        <f t="shared" si="204"/>
        <v>4</v>
      </c>
      <c r="AP2034" s="93">
        <f t="shared" si="205"/>
        <v>2</v>
      </c>
      <c r="AQ2034" s="88">
        <f t="shared" si="206"/>
        <v>14</v>
      </c>
      <c r="AR2034" s="93">
        <f t="shared" si="207"/>
        <v>58</v>
      </c>
      <c r="AS2034" s="93" t="str">
        <f t="shared" si="208"/>
        <v>金币</v>
      </c>
      <c r="AT2034" s="115">
        <f t="shared" si="209"/>
        <v>270</v>
      </c>
      <c r="AU2034" s="94">
        <f>IF(AR2034&gt;0,SUMIFS(AT$13:AT2034,AQ$13:AQ2034,"="&amp;AQ2034),"[x]")</f>
        <v>5060</v>
      </c>
    </row>
    <row r="2035" spans="40:47" ht="16.5" x14ac:dyDescent="0.2">
      <c r="AN2035" s="93">
        <v>2023</v>
      </c>
      <c r="AO2035" s="93">
        <f t="shared" si="204"/>
        <v>4</v>
      </c>
      <c r="AP2035" s="93">
        <f t="shared" si="205"/>
        <v>2</v>
      </c>
      <c r="AQ2035" s="88">
        <f t="shared" si="206"/>
        <v>14</v>
      </c>
      <c r="AR2035" s="93">
        <f t="shared" si="207"/>
        <v>59</v>
      </c>
      <c r="AS2035" s="93" t="str">
        <f t="shared" si="208"/>
        <v>金币</v>
      </c>
      <c r="AT2035" s="115">
        <f t="shared" si="209"/>
        <v>282</v>
      </c>
      <c r="AU2035" s="94">
        <f>IF(AR2035&gt;0,SUMIFS(AT$13:AT2035,AQ$13:AQ2035,"="&amp;AQ2035),"[x]")</f>
        <v>5342</v>
      </c>
    </row>
    <row r="2036" spans="40:47" ht="16.5" x14ac:dyDescent="0.2">
      <c r="AN2036" s="93">
        <v>2024</v>
      </c>
      <c r="AO2036" s="93">
        <f t="shared" si="204"/>
        <v>4</v>
      </c>
      <c r="AP2036" s="93">
        <f t="shared" si="205"/>
        <v>2</v>
      </c>
      <c r="AQ2036" s="88">
        <f t="shared" si="206"/>
        <v>14</v>
      </c>
      <c r="AR2036" s="93">
        <f t="shared" si="207"/>
        <v>60</v>
      </c>
      <c r="AS2036" s="93" t="str">
        <f t="shared" si="208"/>
        <v>金币</v>
      </c>
      <c r="AT2036" s="115">
        <f t="shared" si="209"/>
        <v>294</v>
      </c>
      <c r="AU2036" s="94">
        <f>IF(AR2036&gt;0,SUMIFS(AT$13:AT2036,AQ$13:AQ2036,"="&amp;AQ2036),"[x]")</f>
        <v>5636</v>
      </c>
    </row>
    <row r="2037" spans="40:47" ht="16.5" x14ac:dyDescent="0.2">
      <c r="AN2037" s="93">
        <v>2025</v>
      </c>
      <c r="AO2037" s="93">
        <f t="shared" si="204"/>
        <v>4</v>
      </c>
      <c r="AP2037" s="93">
        <f t="shared" si="205"/>
        <v>2</v>
      </c>
      <c r="AQ2037" s="88">
        <f t="shared" si="206"/>
        <v>14</v>
      </c>
      <c r="AR2037" s="93">
        <f t="shared" si="207"/>
        <v>61</v>
      </c>
      <c r="AS2037" s="93" t="str">
        <f t="shared" si="208"/>
        <v>金币</v>
      </c>
      <c r="AT2037" s="115">
        <f t="shared" si="209"/>
        <v>306</v>
      </c>
      <c r="AU2037" s="94">
        <f>IF(AR2037&gt;0,SUMIFS(AT$13:AT2037,AQ$13:AQ2037,"="&amp;AQ2037),"[x]")</f>
        <v>5942</v>
      </c>
    </row>
    <row r="2038" spans="40:47" ht="16.5" x14ac:dyDescent="0.2">
      <c r="AN2038" s="93">
        <v>2026</v>
      </c>
      <c r="AO2038" s="93">
        <f t="shared" si="204"/>
        <v>4</v>
      </c>
      <c r="AP2038" s="93">
        <f t="shared" si="205"/>
        <v>2</v>
      </c>
      <c r="AQ2038" s="88">
        <f t="shared" si="206"/>
        <v>14</v>
      </c>
      <c r="AR2038" s="93">
        <f t="shared" si="207"/>
        <v>62</v>
      </c>
      <c r="AS2038" s="93" t="str">
        <f t="shared" si="208"/>
        <v>金币</v>
      </c>
      <c r="AT2038" s="115">
        <f t="shared" si="209"/>
        <v>319</v>
      </c>
      <c r="AU2038" s="94">
        <f>IF(AR2038&gt;0,SUMIFS(AT$13:AT2038,AQ$13:AQ2038,"="&amp;AQ2038),"[x]")</f>
        <v>6261</v>
      </c>
    </row>
    <row r="2039" spans="40:47" ht="16.5" x14ac:dyDescent="0.2">
      <c r="AN2039" s="93">
        <v>2027</v>
      </c>
      <c r="AO2039" s="93">
        <f t="shared" si="204"/>
        <v>4</v>
      </c>
      <c r="AP2039" s="93">
        <f t="shared" si="205"/>
        <v>2</v>
      </c>
      <c r="AQ2039" s="88">
        <f t="shared" si="206"/>
        <v>14</v>
      </c>
      <c r="AR2039" s="93">
        <f t="shared" si="207"/>
        <v>63</v>
      </c>
      <c r="AS2039" s="93" t="str">
        <f t="shared" si="208"/>
        <v>金币</v>
      </c>
      <c r="AT2039" s="115">
        <f t="shared" si="209"/>
        <v>331</v>
      </c>
      <c r="AU2039" s="94">
        <f>IF(AR2039&gt;0,SUMIFS(AT$13:AT2039,AQ$13:AQ2039,"="&amp;AQ2039),"[x]")</f>
        <v>6592</v>
      </c>
    </row>
    <row r="2040" spans="40:47" ht="16.5" x14ac:dyDescent="0.2">
      <c r="AN2040" s="93">
        <v>2028</v>
      </c>
      <c r="AO2040" s="93">
        <f t="shared" si="204"/>
        <v>4</v>
      </c>
      <c r="AP2040" s="93">
        <f t="shared" si="205"/>
        <v>2</v>
      </c>
      <c r="AQ2040" s="88">
        <f t="shared" si="206"/>
        <v>14</v>
      </c>
      <c r="AR2040" s="93">
        <f t="shared" si="207"/>
        <v>64</v>
      </c>
      <c r="AS2040" s="93" t="str">
        <f t="shared" si="208"/>
        <v>金币</v>
      </c>
      <c r="AT2040" s="115">
        <f t="shared" si="209"/>
        <v>343</v>
      </c>
      <c r="AU2040" s="94">
        <f>IF(AR2040&gt;0,SUMIFS(AT$13:AT2040,AQ$13:AQ2040,"="&amp;AQ2040),"[x]")</f>
        <v>6935</v>
      </c>
    </row>
    <row r="2041" spans="40:47" ht="16.5" x14ac:dyDescent="0.2">
      <c r="AN2041" s="93">
        <v>2029</v>
      </c>
      <c r="AO2041" s="93">
        <f t="shared" si="204"/>
        <v>4</v>
      </c>
      <c r="AP2041" s="93">
        <f t="shared" si="205"/>
        <v>2</v>
      </c>
      <c r="AQ2041" s="88">
        <f t="shared" si="206"/>
        <v>14</v>
      </c>
      <c r="AR2041" s="93">
        <f t="shared" si="207"/>
        <v>65</v>
      </c>
      <c r="AS2041" s="93" t="str">
        <f t="shared" si="208"/>
        <v>金币</v>
      </c>
      <c r="AT2041" s="115">
        <f t="shared" si="209"/>
        <v>355</v>
      </c>
      <c r="AU2041" s="94">
        <f>IF(AR2041&gt;0,SUMIFS(AT$13:AT2041,AQ$13:AQ2041,"="&amp;AQ2041),"[x]")</f>
        <v>7290</v>
      </c>
    </row>
    <row r="2042" spans="40:47" ht="16.5" x14ac:dyDescent="0.2">
      <c r="AN2042" s="93">
        <v>2030</v>
      </c>
      <c r="AO2042" s="93">
        <f t="shared" si="204"/>
        <v>4</v>
      </c>
      <c r="AP2042" s="93">
        <f t="shared" si="205"/>
        <v>2</v>
      </c>
      <c r="AQ2042" s="88">
        <f t="shared" si="206"/>
        <v>14</v>
      </c>
      <c r="AR2042" s="93">
        <f t="shared" si="207"/>
        <v>66</v>
      </c>
      <c r="AS2042" s="93" t="str">
        <f t="shared" si="208"/>
        <v>金币</v>
      </c>
      <c r="AT2042" s="115">
        <f t="shared" si="209"/>
        <v>368</v>
      </c>
      <c r="AU2042" s="94">
        <f>IF(AR2042&gt;0,SUMIFS(AT$13:AT2042,AQ$13:AQ2042,"="&amp;AQ2042),"[x]")</f>
        <v>7658</v>
      </c>
    </row>
    <row r="2043" spans="40:47" ht="16.5" x14ac:dyDescent="0.2">
      <c r="AN2043" s="93">
        <v>2031</v>
      </c>
      <c r="AO2043" s="93">
        <f t="shared" si="204"/>
        <v>4</v>
      </c>
      <c r="AP2043" s="93">
        <f t="shared" si="205"/>
        <v>2</v>
      </c>
      <c r="AQ2043" s="88">
        <f t="shared" si="206"/>
        <v>14</v>
      </c>
      <c r="AR2043" s="93">
        <f t="shared" si="207"/>
        <v>67</v>
      </c>
      <c r="AS2043" s="93" t="str">
        <f t="shared" si="208"/>
        <v>金币</v>
      </c>
      <c r="AT2043" s="115">
        <f t="shared" si="209"/>
        <v>380</v>
      </c>
      <c r="AU2043" s="94">
        <f>IF(AR2043&gt;0,SUMIFS(AT$13:AT2043,AQ$13:AQ2043,"="&amp;AQ2043),"[x]")</f>
        <v>8038</v>
      </c>
    </row>
    <row r="2044" spans="40:47" ht="16.5" x14ac:dyDescent="0.2">
      <c r="AN2044" s="93">
        <v>2032</v>
      </c>
      <c r="AO2044" s="93">
        <f t="shared" si="204"/>
        <v>4</v>
      </c>
      <c r="AP2044" s="93">
        <f t="shared" si="205"/>
        <v>2</v>
      </c>
      <c r="AQ2044" s="88">
        <f t="shared" si="206"/>
        <v>14</v>
      </c>
      <c r="AR2044" s="93">
        <f t="shared" si="207"/>
        <v>68</v>
      </c>
      <c r="AS2044" s="93" t="str">
        <f t="shared" si="208"/>
        <v>金币</v>
      </c>
      <c r="AT2044" s="115">
        <f t="shared" si="209"/>
        <v>392</v>
      </c>
      <c r="AU2044" s="94">
        <f>IF(AR2044&gt;0,SUMIFS(AT$13:AT2044,AQ$13:AQ2044,"="&amp;AQ2044),"[x]")</f>
        <v>8430</v>
      </c>
    </row>
    <row r="2045" spans="40:47" ht="16.5" x14ac:dyDescent="0.2">
      <c r="AN2045" s="93">
        <v>2033</v>
      </c>
      <c r="AO2045" s="93">
        <f t="shared" si="204"/>
        <v>4</v>
      </c>
      <c r="AP2045" s="93">
        <f t="shared" si="205"/>
        <v>2</v>
      </c>
      <c r="AQ2045" s="88">
        <f t="shared" si="206"/>
        <v>14</v>
      </c>
      <c r="AR2045" s="93">
        <f t="shared" si="207"/>
        <v>69</v>
      </c>
      <c r="AS2045" s="93" t="str">
        <f t="shared" si="208"/>
        <v>金币</v>
      </c>
      <c r="AT2045" s="115">
        <f t="shared" si="209"/>
        <v>405</v>
      </c>
      <c r="AU2045" s="94">
        <f>IF(AR2045&gt;0,SUMIFS(AT$13:AT2045,AQ$13:AQ2045,"="&amp;AQ2045),"[x]")</f>
        <v>8835</v>
      </c>
    </row>
    <row r="2046" spans="40:47" ht="16.5" x14ac:dyDescent="0.2">
      <c r="AN2046" s="93">
        <v>2034</v>
      </c>
      <c r="AO2046" s="93">
        <f t="shared" si="204"/>
        <v>4</v>
      </c>
      <c r="AP2046" s="93">
        <f t="shared" si="205"/>
        <v>2</v>
      </c>
      <c r="AQ2046" s="88">
        <f t="shared" si="206"/>
        <v>14</v>
      </c>
      <c r="AR2046" s="93">
        <f t="shared" si="207"/>
        <v>70</v>
      </c>
      <c r="AS2046" s="93" t="str">
        <f t="shared" si="208"/>
        <v>金币</v>
      </c>
      <c r="AT2046" s="115">
        <f t="shared" si="209"/>
        <v>417</v>
      </c>
      <c r="AU2046" s="94">
        <f>IF(AR2046&gt;0,SUMIFS(AT$13:AT2046,AQ$13:AQ2046,"="&amp;AQ2046),"[x]")</f>
        <v>9252</v>
      </c>
    </row>
    <row r="2047" spans="40:47" ht="16.5" x14ac:dyDescent="0.2">
      <c r="AN2047" s="93">
        <v>2035</v>
      </c>
      <c r="AO2047" s="93">
        <f t="shared" si="204"/>
        <v>4</v>
      </c>
      <c r="AP2047" s="93">
        <f t="shared" si="205"/>
        <v>2</v>
      </c>
      <c r="AQ2047" s="88">
        <f t="shared" si="206"/>
        <v>14</v>
      </c>
      <c r="AR2047" s="93">
        <f t="shared" si="207"/>
        <v>71</v>
      </c>
      <c r="AS2047" s="93" t="str">
        <f t="shared" si="208"/>
        <v>金币</v>
      </c>
      <c r="AT2047" s="115">
        <f t="shared" si="209"/>
        <v>429</v>
      </c>
      <c r="AU2047" s="94">
        <f>IF(AR2047&gt;0,SUMIFS(AT$13:AT2047,AQ$13:AQ2047,"="&amp;AQ2047),"[x]")</f>
        <v>9681</v>
      </c>
    </row>
    <row r="2048" spans="40:47" ht="16.5" x14ac:dyDescent="0.2">
      <c r="AN2048" s="93">
        <v>2036</v>
      </c>
      <c r="AO2048" s="93">
        <f t="shared" si="204"/>
        <v>4</v>
      </c>
      <c r="AP2048" s="93">
        <f t="shared" si="205"/>
        <v>2</v>
      </c>
      <c r="AQ2048" s="88">
        <f t="shared" si="206"/>
        <v>14</v>
      </c>
      <c r="AR2048" s="93">
        <f t="shared" si="207"/>
        <v>72</v>
      </c>
      <c r="AS2048" s="93" t="str">
        <f t="shared" si="208"/>
        <v>金币</v>
      </c>
      <c r="AT2048" s="115">
        <f t="shared" si="209"/>
        <v>441</v>
      </c>
      <c r="AU2048" s="94">
        <f>IF(AR2048&gt;0,SUMIFS(AT$13:AT2048,AQ$13:AQ2048,"="&amp;AQ2048),"[x]")</f>
        <v>10122</v>
      </c>
    </row>
    <row r="2049" spans="40:47" ht="16.5" x14ac:dyDescent="0.2">
      <c r="AN2049" s="93">
        <v>2037</v>
      </c>
      <c r="AO2049" s="93">
        <f t="shared" si="204"/>
        <v>4</v>
      </c>
      <c r="AP2049" s="93">
        <f t="shared" si="205"/>
        <v>2</v>
      </c>
      <c r="AQ2049" s="88">
        <f t="shared" si="206"/>
        <v>14</v>
      </c>
      <c r="AR2049" s="93">
        <f t="shared" si="207"/>
        <v>73</v>
      </c>
      <c r="AS2049" s="93" t="str">
        <f t="shared" si="208"/>
        <v>金币</v>
      </c>
      <c r="AT2049" s="115">
        <f t="shared" si="209"/>
        <v>454</v>
      </c>
      <c r="AU2049" s="94">
        <f>IF(AR2049&gt;0,SUMIFS(AT$13:AT2049,AQ$13:AQ2049,"="&amp;AQ2049),"[x]")</f>
        <v>10576</v>
      </c>
    </row>
    <row r="2050" spans="40:47" ht="16.5" x14ac:dyDescent="0.2">
      <c r="AN2050" s="93">
        <v>2038</v>
      </c>
      <c r="AO2050" s="93">
        <f t="shared" si="204"/>
        <v>4</v>
      </c>
      <c r="AP2050" s="93">
        <f t="shared" si="205"/>
        <v>2</v>
      </c>
      <c r="AQ2050" s="88">
        <f t="shared" si="206"/>
        <v>14</v>
      </c>
      <c r="AR2050" s="93">
        <f t="shared" si="207"/>
        <v>74</v>
      </c>
      <c r="AS2050" s="93" t="str">
        <f t="shared" si="208"/>
        <v>金币</v>
      </c>
      <c r="AT2050" s="115">
        <f t="shared" si="209"/>
        <v>466</v>
      </c>
      <c r="AU2050" s="94">
        <f>IF(AR2050&gt;0,SUMIFS(AT$13:AT2050,AQ$13:AQ2050,"="&amp;AQ2050),"[x]")</f>
        <v>11042</v>
      </c>
    </row>
    <row r="2051" spans="40:47" ht="16.5" x14ac:dyDescent="0.2">
      <c r="AN2051" s="93">
        <v>2039</v>
      </c>
      <c r="AO2051" s="93">
        <f t="shared" si="204"/>
        <v>4</v>
      </c>
      <c r="AP2051" s="93">
        <f t="shared" si="205"/>
        <v>2</v>
      </c>
      <c r="AQ2051" s="88">
        <f t="shared" si="206"/>
        <v>14</v>
      </c>
      <c r="AR2051" s="93">
        <f t="shared" si="207"/>
        <v>75</v>
      </c>
      <c r="AS2051" s="93" t="str">
        <f t="shared" si="208"/>
        <v>金币</v>
      </c>
      <c r="AT2051" s="115">
        <f t="shared" si="209"/>
        <v>478</v>
      </c>
      <c r="AU2051" s="94">
        <f>IF(AR2051&gt;0,SUMIFS(AT$13:AT2051,AQ$13:AQ2051,"="&amp;AQ2051),"[x]")</f>
        <v>11520</v>
      </c>
    </row>
    <row r="2052" spans="40:47" ht="16.5" x14ac:dyDescent="0.2">
      <c r="AN2052" s="93">
        <v>2040</v>
      </c>
      <c r="AO2052" s="93">
        <f t="shared" si="204"/>
        <v>4</v>
      </c>
      <c r="AP2052" s="93">
        <f t="shared" si="205"/>
        <v>2</v>
      </c>
      <c r="AQ2052" s="88">
        <f t="shared" si="206"/>
        <v>14</v>
      </c>
      <c r="AR2052" s="93">
        <f t="shared" si="207"/>
        <v>76</v>
      </c>
      <c r="AS2052" s="93" t="str">
        <f t="shared" si="208"/>
        <v>金币</v>
      </c>
      <c r="AT2052" s="115">
        <f t="shared" si="209"/>
        <v>491</v>
      </c>
      <c r="AU2052" s="94">
        <f>IF(AR2052&gt;0,SUMIFS(AT$13:AT2052,AQ$13:AQ2052,"="&amp;AQ2052),"[x]")</f>
        <v>12011</v>
      </c>
    </row>
    <row r="2053" spans="40:47" ht="16.5" x14ac:dyDescent="0.2">
      <c r="AN2053" s="93">
        <v>2041</v>
      </c>
      <c r="AO2053" s="93">
        <f t="shared" si="204"/>
        <v>4</v>
      </c>
      <c r="AP2053" s="93">
        <f t="shared" si="205"/>
        <v>2</v>
      </c>
      <c r="AQ2053" s="88">
        <f t="shared" si="206"/>
        <v>14</v>
      </c>
      <c r="AR2053" s="93">
        <f t="shared" si="207"/>
        <v>77</v>
      </c>
      <c r="AS2053" s="93" t="str">
        <f t="shared" si="208"/>
        <v>金币</v>
      </c>
      <c r="AT2053" s="115">
        <f t="shared" si="209"/>
        <v>503</v>
      </c>
      <c r="AU2053" s="94">
        <f>IF(AR2053&gt;0,SUMIFS(AT$13:AT2053,AQ$13:AQ2053,"="&amp;AQ2053),"[x]")</f>
        <v>12514</v>
      </c>
    </row>
    <row r="2054" spans="40:47" ht="16.5" x14ac:dyDescent="0.2">
      <c r="AN2054" s="93">
        <v>2042</v>
      </c>
      <c r="AO2054" s="93">
        <f t="shared" si="204"/>
        <v>4</v>
      </c>
      <c r="AP2054" s="93">
        <f t="shared" si="205"/>
        <v>2</v>
      </c>
      <c r="AQ2054" s="88">
        <f t="shared" si="206"/>
        <v>14</v>
      </c>
      <c r="AR2054" s="93">
        <f t="shared" si="207"/>
        <v>78</v>
      </c>
      <c r="AS2054" s="93" t="str">
        <f t="shared" si="208"/>
        <v>金币</v>
      </c>
      <c r="AT2054" s="115">
        <f t="shared" si="209"/>
        <v>515</v>
      </c>
      <c r="AU2054" s="94">
        <f>IF(AR2054&gt;0,SUMIFS(AT$13:AT2054,AQ$13:AQ2054,"="&amp;AQ2054),"[x]")</f>
        <v>13029</v>
      </c>
    </row>
    <row r="2055" spans="40:47" ht="16.5" x14ac:dyDescent="0.2">
      <c r="AN2055" s="93">
        <v>2043</v>
      </c>
      <c r="AO2055" s="93">
        <f t="shared" si="204"/>
        <v>4</v>
      </c>
      <c r="AP2055" s="93">
        <f t="shared" si="205"/>
        <v>2</v>
      </c>
      <c r="AQ2055" s="88">
        <f t="shared" si="206"/>
        <v>14</v>
      </c>
      <c r="AR2055" s="93">
        <f t="shared" si="207"/>
        <v>79</v>
      </c>
      <c r="AS2055" s="93" t="str">
        <f t="shared" si="208"/>
        <v>金币</v>
      </c>
      <c r="AT2055" s="115">
        <f t="shared" si="209"/>
        <v>527</v>
      </c>
      <c r="AU2055" s="94">
        <f>IF(AR2055&gt;0,SUMIFS(AT$13:AT2055,AQ$13:AQ2055,"="&amp;AQ2055),"[x]")</f>
        <v>13556</v>
      </c>
    </row>
    <row r="2056" spans="40:47" ht="16.5" x14ac:dyDescent="0.2">
      <c r="AN2056" s="93">
        <v>2044</v>
      </c>
      <c r="AO2056" s="93">
        <f t="shared" si="204"/>
        <v>4</v>
      </c>
      <c r="AP2056" s="93">
        <f t="shared" si="205"/>
        <v>2</v>
      </c>
      <c r="AQ2056" s="88">
        <f t="shared" si="206"/>
        <v>14</v>
      </c>
      <c r="AR2056" s="93">
        <f t="shared" si="207"/>
        <v>80</v>
      </c>
      <c r="AS2056" s="93" t="str">
        <f t="shared" si="208"/>
        <v>金币</v>
      </c>
      <c r="AT2056" s="115">
        <f t="shared" si="209"/>
        <v>540</v>
      </c>
      <c r="AU2056" s="94">
        <f>IF(AR2056&gt;0,SUMIFS(AT$13:AT2056,AQ$13:AQ2056,"="&amp;AQ2056),"[x]")</f>
        <v>14096</v>
      </c>
    </row>
    <row r="2057" spans="40:47" ht="16.5" x14ac:dyDescent="0.2">
      <c r="AN2057" s="93">
        <v>2045</v>
      </c>
      <c r="AO2057" s="93">
        <f t="shared" si="204"/>
        <v>4</v>
      </c>
      <c r="AP2057" s="93">
        <f t="shared" si="205"/>
        <v>2</v>
      </c>
      <c r="AQ2057" s="88">
        <f t="shared" si="206"/>
        <v>14</v>
      </c>
      <c r="AR2057" s="93">
        <f t="shared" si="207"/>
        <v>81</v>
      </c>
      <c r="AS2057" s="93" t="str">
        <f t="shared" si="208"/>
        <v>金币</v>
      </c>
      <c r="AT2057" s="115">
        <f t="shared" si="209"/>
        <v>352</v>
      </c>
      <c r="AU2057" s="94">
        <f>IF(AR2057&gt;0,SUMIFS(AT$13:AT2057,AQ$13:AQ2057,"="&amp;AQ2057),"[x]")</f>
        <v>14448</v>
      </c>
    </row>
    <row r="2058" spans="40:47" ht="16.5" x14ac:dyDescent="0.2">
      <c r="AN2058" s="93">
        <v>2046</v>
      </c>
      <c r="AO2058" s="93">
        <f t="shared" si="204"/>
        <v>4</v>
      </c>
      <c r="AP2058" s="93">
        <f t="shared" si="205"/>
        <v>2</v>
      </c>
      <c r="AQ2058" s="88">
        <f t="shared" si="206"/>
        <v>14</v>
      </c>
      <c r="AR2058" s="93">
        <f t="shared" si="207"/>
        <v>82</v>
      </c>
      <c r="AS2058" s="93" t="str">
        <f t="shared" si="208"/>
        <v>金币</v>
      </c>
      <c r="AT2058" s="115">
        <f t="shared" si="209"/>
        <v>379</v>
      </c>
      <c r="AU2058" s="94">
        <f>IF(AR2058&gt;0,SUMIFS(AT$13:AT2058,AQ$13:AQ2058,"="&amp;AQ2058),"[x]")</f>
        <v>14827</v>
      </c>
    </row>
    <row r="2059" spans="40:47" ht="16.5" x14ac:dyDescent="0.2">
      <c r="AN2059" s="93">
        <v>2047</v>
      </c>
      <c r="AO2059" s="93">
        <f t="shared" si="204"/>
        <v>4</v>
      </c>
      <c r="AP2059" s="93">
        <f t="shared" si="205"/>
        <v>2</v>
      </c>
      <c r="AQ2059" s="88">
        <f t="shared" si="206"/>
        <v>14</v>
      </c>
      <c r="AR2059" s="93">
        <f t="shared" si="207"/>
        <v>83</v>
      </c>
      <c r="AS2059" s="93" t="str">
        <f t="shared" si="208"/>
        <v>金币</v>
      </c>
      <c r="AT2059" s="115">
        <f t="shared" si="209"/>
        <v>406</v>
      </c>
      <c r="AU2059" s="94">
        <f>IF(AR2059&gt;0,SUMIFS(AT$13:AT2059,AQ$13:AQ2059,"="&amp;AQ2059),"[x]")</f>
        <v>15233</v>
      </c>
    </row>
    <row r="2060" spans="40:47" ht="16.5" x14ac:dyDescent="0.2">
      <c r="AN2060" s="93">
        <v>2048</v>
      </c>
      <c r="AO2060" s="93">
        <f t="shared" si="204"/>
        <v>4</v>
      </c>
      <c r="AP2060" s="93">
        <f t="shared" si="205"/>
        <v>2</v>
      </c>
      <c r="AQ2060" s="88">
        <f t="shared" si="206"/>
        <v>14</v>
      </c>
      <c r="AR2060" s="93">
        <f t="shared" si="207"/>
        <v>84</v>
      </c>
      <c r="AS2060" s="93" t="str">
        <f t="shared" si="208"/>
        <v>金币</v>
      </c>
      <c r="AT2060" s="115">
        <f t="shared" si="209"/>
        <v>433</v>
      </c>
      <c r="AU2060" s="94">
        <f>IF(AR2060&gt;0,SUMIFS(AT$13:AT2060,AQ$13:AQ2060,"="&amp;AQ2060),"[x]")</f>
        <v>15666</v>
      </c>
    </row>
    <row r="2061" spans="40:47" ht="16.5" x14ac:dyDescent="0.2">
      <c r="AN2061" s="93">
        <v>2049</v>
      </c>
      <c r="AO2061" s="93">
        <f t="shared" si="204"/>
        <v>4</v>
      </c>
      <c r="AP2061" s="93">
        <f t="shared" si="205"/>
        <v>2</v>
      </c>
      <c r="AQ2061" s="88">
        <f t="shared" si="206"/>
        <v>14</v>
      </c>
      <c r="AR2061" s="93">
        <f t="shared" si="207"/>
        <v>85</v>
      </c>
      <c r="AS2061" s="93" t="str">
        <f t="shared" si="208"/>
        <v>金币</v>
      </c>
      <c r="AT2061" s="115">
        <f t="shared" si="209"/>
        <v>460</v>
      </c>
      <c r="AU2061" s="94">
        <f>IF(AR2061&gt;0,SUMIFS(AT$13:AT2061,AQ$13:AQ2061,"="&amp;AQ2061),"[x]")</f>
        <v>16126</v>
      </c>
    </row>
    <row r="2062" spans="40:47" ht="16.5" x14ac:dyDescent="0.2">
      <c r="AN2062" s="93">
        <v>2050</v>
      </c>
      <c r="AO2062" s="93">
        <f t="shared" ref="AO2062:AO2125" si="210">INT((AN2062-1)/604)+1</f>
        <v>4</v>
      </c>
      <c r="AP2062" s="93">
        <f t="shared" ref="AP2062:AP2125" si="211">INT(MOD(INT((AN2062-1)/151),4))+1</f>
        <v>2</v>
      </c>
      <c r="AQ2062" s="88">
        <f t="shared" ref="AQ2062:AQ2125" si="212">(AO2062-1)*4+AP2062</f>
        <v>14</v>
      </c>
      <c r="AR2062" s="93">
        <f t="shared" ref="AR2062:AR2125" si="213">MOD(AN2062-1,151)</f>
        <v>86</v>
      </c>
      <c r="AS2062" s="93" t="str">
        <f t="shared" ref="AS2062:AS2125" si="214">IF(AR2062&gt;0,"金币","[x]")</f>
        <v>金币</v>
      </c>
      <c r="AT2062" s="115">
        <f t="shared" si="209"/>
        <v>487</v>
      </c>
      <c r="AU2062" s="94">
        <f>IF(AR2062&gt;0,SUMIFS(AT$13:AT2062,AQ$13:AQ2062,"="&amp;AQ2062),"[x]")</f>
        <v>16613</v>
      </c>
    </row>
    <row r="2063" spans="40:47" ht="16.5" x14ac:dyDescent="0.2">
      <c r="AN2063" s="93">
        <v>2051</v>
      </c>
      <c r="AO2063" s="93">
        <f t="shared" si="210"/>
        <v>4</v>
      </c>
      <c r="AP2063" s="93">
        <f t="shared" si="211"/>
        <v>2</v>
      </c>
      <c r="AQ2063" s="88">
        <f t="shared" si="212"/>
        <v>14</v>
      </c>
      <c r="AR2063" s="93">
        <f t="shared" si="213"/>
        <v>87</v>
      </c>
      <c r="AS2063" s="93" t="str">
        <f t="shared" si="214"/>
        <v>金币</v>
      </c>
      <c r="AT2063" s="115">
        <f t="shared" ref="AT2063:AT2126" si="215">IF(AR2063&gt;0,INT(INDEX($AL$13:$AL$162,AR2063)/48*INDEX($AL$4:$AL$9,AO2063)*INDEX($AO$4:$AO$7,AP2063)),"[x]")</f>
        <v>515</v>
      </c>
      <c r="AU2063" s="94">
        <f>IF(AR2063&gt;0,SUMIFS(AT$13:AT2063,AQ$13:AQ2063,"="&amp;AQ2063),"[x]")</f>
        <v>17128</v>
      </c>
    </row>
    <row r="2064" spans="40:47" ht="16.5" x14ac:dyDescent="0.2">
      <c r="AN2064" s="93">
        <v>2052</v>
      </c>
      <c r="AO2064" s="93">
        <f t="shared" si="210"/>
        <v>4</v>
      </c>
      <c r="AP2064" s="93">
        <f t="shared" si="211"/>
        <v>2</v>
      </c>
      <c r="AQ2064" s="88">
        <f t="shared" si="212"/>
        <v>14</v>
      </c>
      <c r="AR2064" s="93">
        <f t="shared" si="213"/>
        <v>88</v>
      </c>
      <c r="AS2064" s="93" t="str">
        <f t="shared" si="214"/>
        <v>金币</v>
      </c>
      <c r="AT2064" s="115">
        <f t="shared" si="215"/>
        <v>542</v>
      </c>
      <c r="AU2064" s="94">
        <f>IF(AR2064&gt;0,SUMIFS(AT$13:AT2064,AQ$13:AQ2064,"="&amp;AQ2064),"[x]")</f>
        <v>17670</v>
      </c>
    </row>
    <row r="2065" spans="40:47" ht="16.5" x14ac:dyDescent="0.2">
      <c r="AN2065" s="93">
        <v>2053</v>
      </c>
      <c r="AO2065" s="93">
        <f t="shared" si="210"/>
        <v>4</v>
      </c>
      <c r="AP2065" s="93">
        <f t="shared" si="211"/>
        <v>2</v>
      </c>
      <c r="AQ2065" s="88">
        <f t="shared" si="212"/>
        <v>14</v>
      </c>
      <c r="AR2065" s="93">
        <f t="shared" si="213"/>
        <v>89</v>
      </c>
      <c r="AS2065" s="93" t="str">
        <f t="shared" si="214"/>
        <v>金币</v>
      </c>
      <c r="AT2065" s="115">
        <f t="shared" si="215"/>
        <v>569</v>
      </c>
      <c r="AU2065" s="94">
        <f>IF(AR2065&gt;0,SUMIFS(AT$13:AT2065,AQ$13:AQ2065,"="&amp;AQ2065),"[x]")</f>
        <v>18239</v>
      </c>
    </row>
    <row r="2066" spans="40:47" ht="16.5" x14ac:dyDescent="0.2">
      <c r="AN2066" s="93">
        <v>2054</v>
      </c>
      <c r="AO2066" s="93">
        <f t="shared" si="210"/>
        <v>4</v>
      </c>
      <c r="AP2066" s="93">
        <f t="shared" si="211"/>
        <v>2</v>
      </c>
      <c r="AQ2066" s="88">
        <f t="shared" si="212"/>
        <v>14</v>
      </c>
      <c r="AR2066" s="93">
        <f t="shared" si="213"/>
        <v>90</v>
      </c>
      <c r="AS2066" s="93" t="str">
        <f t="shared" si="214"/>
        <v>金币</v>
      </c>
      <c r="AT2066" s="115">
        <f t="shared" si="215"/>
        <v>596</v>
      </c>
      <c r="AU2066" s="94">
        <f>IF(AR2066&gt;0,SUMIFS(AT$13:AT2066,AQ$13:AQ2066,"="&amp;AQ2066),"[x]")</f>
        <v>18835</v>
      </c>
    </row>
    <row r="2067" spans="40:47" ht="16.5" x14ac:dyDescent="0.2">
      <c r="AN2067" s="93">
        <v>2055</v>
      </c>
      <c r="AO2067" s="93">
        <f t="shared" si="210"/>
        <v>4</v>
      </c>
      <c r="AP2067" s="93">
        <f t="shared" si="211"/>
        <v>2</v>
      </c>
      <c r="AQ2067" s="88">
        <f t="shared" si="212"/>
        <v>14</v>
      </c>
      <c r="AR2067" s="93">
        <f t="shared" si="213"/>
        <v>91</v>
      </c>
      <c r="AS2067" s="93" t="str">
        <f t="shared" si="214"/>
        <v>金币</v>
      </c>
      <c r="AT2067" s="115">
        <f t="shared" si="215"/>
        <v>623</v>
      </c>
      <c r="AU2067" s="94">
        <f>IF(AR2067&gt;0,SUMIFS(AT$13:AT2067,AQ$13:AQ2067,"="&amp;AQ2067),"[x]")</f>
        <v>19458</v>
      </c>
    </row>
    <row r="2068" spans="40:47" ht="16.5" x14ac:dyDescent="0.2">
      <c r="AN2068" s="93">
        <v>2056</v>
      </c>
      <c r="AO2068" s="93">
        <f t="shared" si="210"/>
        <v>4</v>
      </c>
      <c r="AP2068" s="93">
        <f t="shared" si="211"/>
        <v>2</v>
      </c>
      <c r="AQ2068" s="88">
        <f t="shared" si="212"/>
        <v>14</v>
      </c>
      <c r="AR2068" s="93">
        <f t="shared" si="213"/>
        <v>92</v>
      </c>
      <c r="AS2068" s="93" t="str">
        <f t="shared" si="214"/>
        <v>金币</v>
      </c>
      <c r="AT2068" s="115">
        <f t="shared" si="215"/>
        <v>650</v>
      </c>
      <c r="AU2068" s="94">
        <f>IF(AR2068&gt;0,SUMIFS(AT$13:AT2068,AQ$13:AQ2068,"="&amp;AQ2068),"[x]")</f>
        <v>20108</v>
      </c>
    </row>
    <row r="2069" spans="40:47" ht="16.5" x14ac:dyDescent="0.2">
      <c r="AN2069" s="93">
        <v>2057</v>
      </c>
      <c r="AO2069" s="93">
        <f t="shared" si="210"/>
        <v>4</v>
      </c>
      <c r="AP2069" s="93">
        <f t="shared" si="211"/>
        <v>2</v>
      </c>
      <c r="AQ2069" s="88">
        <f t="shared" si="212"/>
        <v>14</v>
      </c>
      <c r="AR2069" s="93">
        <f t="shared" si="213"/>
        <v>93</v>
      </c>
      <c r="AS2069" s="93" t="str">
        <f t="shared" si="214"/>
        <v>金币</v>
      </c>
      <c r="AT2069" s="115">
        <f t="shared" si="215"/>
        <v>677</v>
      </c>
      <c r="AU2069" s="94">
        <f>IF(AR2069&gt;0,SUMIFS(AT$13:AT2069,AQ$13:AQ2069,"="&amp;AQ2069),"[x]")</f>
        <v>20785</v>
      </c>
    </row>
    <row r="2070" spans="40:47" ht="16.5" x14ac:dyDescent="0.2">
      <c r="AN2070" s="93">
        <v>2058</v>
      </c>
      <c r="AO2070" s="93">
        <f t="shared" si="210"/>
        <v>4</v>
      </c>
      <c r="AP2070" s="93">
        <f t="shared" si="211"/>
        <v>2</v>
      </c>
      <c r="AQ2070" s="88">
        <f t="shared" si="212"/>
        <v>14</v>
      </c>
      <c r="AR2070" s="93">
        <f t="shared" si="213"/>
        <v>94</v>
      </c>
      <c r="AS2070" s="93" t="str">
        <f t="shared" si="214"/>
        <v>金币</v>
      </c>
      <c r="AT2070" s="115">
        <f t="shared" si="215"/>
        <v>704</v>
      </c>
      <c r="AU2070" s="94">
        <f>IF(AR2070&gt;0,SUMIFS(AT$13:AT2070,AQ$13:AQ2070,"="&amp;AQ2070),"[x]")</f>
        <v>21489</v>
      </c>
    </row>
    <row r="2071" spans="40:47" ht="16.5" x14ac:dyDescent="0.2">
      <c r="AN2071" s="93">
        <v>2059</v>
      </c>
      <c r="AO2071" s="93">
        <f t="shared" si="210"/>
        <v>4</v>
      </c>
      <c r="AP2071" s="93">
        <f t="shared" si="211"/>
        <v>2</v>
      </c>
      <c r="AQ2071" s="88">
        <f t="shared" si="212"/>
        <v>14</v>
      </c>
      <c r="AR2071" s="93">
        <f t="shared" si="213"/>
        <v>95</v>
      </c>
      <c r="AS2071" s="93" t="str">
        <f t="shared" si="214"/>
        <v>金币</v>
      </c>
      <c r="AT2071" s="115">
        <f t="shared" si="215"/>
        <v>731</v>
      </c>
      <c r="AU2071" s="94">
        <f>IF(AR2071&gt;0,SUMIFS(AT$13:AT2071,AQ$13:AQ2071,"="&amp;AQ2071),"[x]")</f>
        <v>22220</v>
      </c>
    </row>
    <row r="2072" spans="40:47" ht="16.5" x14ac:dyDescent="0.2">
      <c r="AN2072" s="93">
        <v>2060</v>
      </c>
      <c r="AO2072" s="93">
        <f t="shared" si="210"/>
        <v>4</v>
      </c>
      <c r="AP2072" s="93">
        <f t="shared" si="211"/>
        <v>2</v>
      </c>
      <c r="AQ2072" s="88">
        <f t="shared" si="212"/>
        <v>14</v>
      </c>
      <c r="AR2072" s="93">
        <f t="shared" si="213"/>
        <v>96</v>
      </c>
      <c r="AS2072" s="93" t="str">
        <f t="shared" si="214"/>
        <v>金币</v>
      </c>
      <c r="AT2072" s="115">
        <f t="shared" si="215"/>
        <v>759</v>
      </c>
      <c r="AU2072" s="94">
        <f>IF(AR2072&gt;0,SUMIFS(AT$13:AT2072,AQ$13:AQ2072,"="&amp;AQ2072),"[x]")</f>
        <v>22979</v>
      </c>
    </row>
    <row r="2073" spans="40:47" ht="16.5" x14ac:dyDescent="0.2">
      <c r="AN2073" s="93">
        <v>2061</v>
      </c>
      <c r="AO2073" s="93">
        <f t="shared" si="210"/>
        <v>4</v>
      </c>
      <c r="AP2073" s="93">
        <f t="shared" si="211"/>
        <v>2</v>
      </c>
      <c r="AQ2073" s="88">
        <f t="shared" si="212"/>
        <v>14</v>
      </c>
      <c r="AR2073" s="93">
        <f t="shared" si="213"/>
        <v>97</v>
      </c>
      <c r="AS2073" s="93" t="str">
        <f t="shared" si="214"/>
        <v>金币</v>
      </c>
      <c r="AT2073" s="115">
        <f t="shared" si="215"/>
        <v>786</v>
      </c>
      <c r="AU2073" s="94">
        <f>IF(AR2073&gt;0,SUMIFS(AT$13:AT2073,AQ$13:AQ2073,"="&amp;AQ2073),"[x]")</f>
        <v>23765</v>
      </c>
    </row>
    <row r="2074" spans="40:47" ht="16.5" x14ac:dyDescent="0.2">
      <c r="AN2074" s="93">
        <v>2062</v>
      </c>
      <c r="AO2074" s="93">
        <f t="shared" si="210"/>
        <v>4</v>
      </c>
      <c r="AP2074" s="93">
        <f t="shared" si="211"/>
        <v>2</v>
      </c>
      <c r="AQ2074" s="88">
        <f t="shared" si="212"/>
        <v>14</v>
      </c>
      <c r="AR2074" s="93">
        <f t="shared" si="213"/>
        <v>98</v>
      </c>
      <c r="AS2074" s="93" t="str">
        <f t="shared" si="214"/>
        <v>金币</v>
      </c>
      <c r="AT2074" s="115">
        <f t="shared" si="215"/>
        <v>813</v>
      </c>
      <c r="AU2074" s="94">
        <f>IF(AR2074&gt;0,SUMIFS(AT$13:AT2074,AQ$13:AQ2074,"="&amp;AQ2074),"[x]")</f>
        <v>24578</v>
      </c>
    </row>
    <row r="2075" spans="40:47" ht="16.5" x14ac:dyDescent="0.2">
      <c r="AN2075" s="93">
        <v>2063</v>
      </c>
      <c r="AO2075" s="93">
        <f t="shared" si="210"/>
        <v>4</v>
      </c>
      <c r="AP2075" s="93">
        <f t="shared" si="211"/>
        <v>2</v>
      </c>
      <c r="AQ2075" s="88">
        <f t="shared" si="212"/>
        <v>14</v>
      </c>
      <c r="AR2075" s="93">
        <f t="shared" si="213"/>
        <v>99</v>
      </c>
      <c r="AS2075" s="93" t="str">
        <f t="shared" si="214"/>
        <v>金币</v>
      </c>
      <c r="AT2075" s="115">
        <f t="shared" si="215"/>
        <v>840</v>
      </c>
      <c r="AU2075" s="94">
        <f>IF(AR2075&gt;0,SUMIFS(AT$13:AT2075,AQ$13:AQ2075,"="&amp;AQ2075),"[x]")</f>
        <v>25418</v>
      </c>
    </row>
    <row r="2076" spans="40:47" ht="16.5" x14ac:dyDescent="0.2">
      <c r="AN2076" s="93">
        <v>2064</v>
      </c>
      <c r="AO2076" s="93">
        <f t="shared" si="210"/>
        <v>4</v>
      </c>
      <c r="AP2076" s="93">
        <f t="shared" si="211"/>
        <v>2</v>
      </c>
      <c r="AQ2076" s="88">
        <f t="shared" si="212"/>
        <v>14</v>
      </c>
      <c r="AR2076" s="93">
        <f t="shared" si="213"/>
        <v>100</v>
      </c>
      <c r="AS2076" s="93" t="str">
        <f t="shared" si="214"/>
        <v>金币</v>
      </c>
      <c r="AT2076" s="115">
        <f t="shared" si="215"/>
        <v>867</v>
      </c>
      <c r="AU2076" s="94">
        <f>IF(AR2076&gt;0,SUMIFS(AT$13:AT2076,AQ$13:AQ2076,"="&amp;AQ2076),"[x]")</f>
        <v>26285</v>
      </c>
    </row>
    <row r="2077" spans="40:47" ht="16.5" x14ac:dyDescent="0.2">
      <c r="AN2077" s="93">
        <v>2065</v>
      </c>
      <c r="AO2077" s="93">
        <f t="shared" si="210"/>
        <v>4</v>
      </c>
      <c r="AP2077" s="93">
        <f t="shared" si="211"/>
        <v>2</v>
      </c>
      <c r="AQ2077" s="88">
        <f t="shared" si="212"/>
        <v>14</v>
      </c>
      <c r="AR2077" s="93">
        <f t="shared" si="213"/>
        <v>101</v>
      </c>
      <c r="AS2077" s="93" t="str">
        <f t="shared" si="214"/>
        <v>金币</v>
      </c>
      <c r="AT2077" s="115">
        <f t="shared" si="215"/>
        <v>492</v>
      </c>
      <c r="AU2077" s="94">
        <f>IF(AR2077&gt;0,SUMIFS(AT$13:AT2077,AQ$13:AQ2077,"="&amp;AQ2077),"[x]")</f>
        <v>26777</v>
      </c>
    </row>
    <row r="2078" spans="40:47" ht="16.5" x14ac:dyDescent="0.2">
      <c r="AN2078" s="93">
        <v>2066</v>
      </c>
      <c r="AO2078" s="93">
        <f t="shared" si="210"/>
        <v>4</v>
      </c>
      <c r="AP2078" s="93">
        <f t="shared" si="211"/>
        <v>2</v>
      </c>
      <c r="AQ2078" s="88">
        <f t="shared" si="212"/>
        <v>14</v>
      </c>
      <c r="AR2078" s="93">
        <f t="shared" si="213"/>
        <v>102</v>
      </c>
      <c r="AS2078" s="93" t="str">
        <f t="shared" si="214"/>
        <v>金币</v>
      </c>
      <c r="AT2078" s="115">
        <f t="shared" si="215"/>
        <v>529</v>
      </c>
      <c r="AU2078" s="94">
        <f>IF(AR2078&gt;0,SUMIFS(AT$13:AT2078,AQ$13:AQ2078,"="&amp;AQ2078),"[x]")</f>
        <v>27306</v>
      </c>
    </row>
    <row r="2079" spans="40:47" ht="16.5" x14ac:dyDescent="0.2">
      <c r="AN2079" s="93">
        <v>2067</v>
      </c>
      <c r="AO2079" s="93">
        <f t="shared" si="210"/>
        <v>4</v>
      </c>
      <c r="AP2079" s="93">
        <f t="shared" si="211"/>
        <v>2</v>
      </c>
      <c r="AQ2079" s="88">
        <f t="shared" si="212"/>
        <v>14</v>
      </c>
      <c r="AR2079" s="93">
        <f t="shared" si="213"/>
        <v>103</v>
      </c>
      <c r="AS2079" s="93" t="str">
        <f t="shared" si="214"/>
        <v>金币</v>
      </c>
      <c r="AT2079" s="115">
        <f t="shared" si="215"/>
        <v>567</v>
      </c>
      <c r="AU2079" s="94">
        <f>IF(AR2079&gt;0,SUMIFS(AT$13:AT2079,AQ$13:AQ2079,"="&amp;AQ2079),"[x]")</f>
        <v>27873</v>
      </c>
    </row>
    <row r="2080" spans="40:47" ht="16.5" x14ac:dyDescent="0.2">
      <c r="AN2080" s="93">
        <v>2068</v>
      </c>
      <c r="AO2080" s="93">
        <f t="shared" si="210"/>
        <v>4</v>
      </c>
      <c r="AP2080" s="93">
        <f t="shared" si="211"/>
        <v>2</v>
      </c>
      <c r="AQ2080" s="88">
        <f t="shared" si="212"/>
        <v>14</v>
      </c>
      <c r="AR2080" s="93">
        <f t="shared" si="213"/>
        <v>104</v>
      </c>
      <c r="AS2080" s="93" t="str">
        <f t="shared" si="214"/>
        <v>金币</v>
      </c>
      <c r="AT2080" s="115">
        <f t="shared" si="215"/>
        <v>605</v>
      </c>
      <c r="AU2080" s="94">
        <f>IF(AR2080&gt;0,SUMIFS(AT$13:AT2080,AQ$13:AQ2080,"="&amp;AQ2080),"[x]")</f>
        <v>28478</v>
      </c>
    </row>
    <row r="2081" spans="40:47" ht="16.5" x14ac:dyDescent="0.2">
      <c r="AN2081" s="93">
        <v>2069</v>
      </c>
      <c r="AO2081" s="93">
        <f t="shared" si="210"/>
        <v>4</v>
      </c>
      <c r="AP2081" s="93">
        <f t="shared" si="211"/>
        <v>2</v>
      </c>
      <c r="AQ2081" s="88">
        <f t="shared" si="212"/>
        <v>14</v>
      </c>
      <c r="AR2081" s="93">
        <f t="shared" si="213"/>
        <v>105</v>
      </c>
      <c r="AS2081" s="93" t="str">
        <f t="shared" si="214"/>
        <v>金币</v>
      </c>
      <c r="AT2081" s="115">
        <f t="shared" si="215"/>
        <v>643</v>
      </c>
      <c r="AU2081" s="94">
        <f>IF(AR2081&gt;0,SUMIFS(AT$13:AT2081,AQ$13:AQ2081,"="&amp;AQ2081),"[x]")</f>
        <v>29121</v>
      </c>
    </row>
    <row r="2082" spans="40:47" ht="16.5" x14ac:dyDescent="0.2">
      <c r="AN2082" s="93">
        <v>2070</v>
      </c>
      <c r="AO2082" s="93">
        <f t="shared" si="210"/>
        <v>4</v>
      </c>
      <c r="AP2082" s="93">
        <f t="shared" si="211"/>
        <v>2</v>
      </c>
      <c r="AQ2082" s="88">
        <f t="shared" si="212"/>
        <v>14</v>
      </c>
      <c r="AR2082" s="93">
        <f t="shared" si="213"/>
        <v>106</v>
      </c>
      <c r="AS2082" s="93" t="str">
        <f t="shared" si="214"/>
        <v>金币</v>
      </c>
      <c r="AT2082" s="115">
        <f t="shared" si="215"/>
        <v>681</v>
      </c>
      <c r="AU2082" s="94">
        <f>IF(AR2082&gt;0,SUMIFS(AT$13:AT2082,AQ$13:AQ2082,"="&amp;AQ2082),"[x]")</f>
        <v>29802</v>
      </c>
    </row>
    <row r="2083" spans="40:47" ht="16.5" x14ac:dyDescent="0.2">
      <c r="AN2083" s="93">
        <v>2071</v>
      </c>
      <c r="AO2083" s="93">
        <f t="shared" si="210"/>
        <v>4</v>
      </c>
      <c r="AP2083" s="93">
        <f t="shared" si="211"/>
        <v>2</v>
      </c>
      <c r="AQ2083" s="88">
        <f t="shared" si="212"/>
        <v>14</v>
      </c>
      <c r="AR2083" s="93">
        <f t="shared" si="213"/>
        <v>107</v>
      </c>
      <c r="AS2083" s="93" t="str">
        <f t="shared" si="214"/>
        <v>金币</v>
      </c>
      <c r="AT2083" s="115">
        <f t="shared" si="215"/>
        <v>719</v>
      </c>
      <c r="AU2083" s="94">
        <f>IF(AR2083&gt;0,SUMIFS(AT$13:AT2083,AQ$13:AQ2083,"="&amp;AQ2083),"[x]")</f>
        <v>30521</v>
      </c>
    </row>
    <row r="2084" spans="40:47" ht="16.5" x14ac:dyDescent="0.2">
      <c r="AN2084" s="93">
        <v>2072</v>
      </c>
      <c r="AO2084" s="93">
        <f t="shared" si="210"/>
        <v>4</v>
      </c>
      <c r="AP2084" s="93">
        <f t="shared" si="211"/>
        <v>2</v>
      </c>
      <c r="AQ2084" s="88">
        <f t="shared" si="212"/>
        <v>14</v>
      </c>
      <c r="AR2084" s="93">
        <f t="shared" si="213"/>
        <v>108</v>
      </c>
      <c r="AS2084" s="93" t="str">
        <f t="shared" si="214"/>
        <v>金币</v>
      </c>
      <c r="AT2084" s="115">
        <f t="shared" si="215"/>
        <v>756</v>
      </c>
      <c r="AU2084" s="94">
        <f>IF(AR2084&gt;0,SUMIFS(AT$13:AT2084,AQ$13:AQ2084,"="&amp;AQ2084),"[x]")</f>
        <v>31277</v>
      </c>
    </row>
    <row r="2085" spans="40:47" ht="16.5" x14ac:dyDescent="0.2">
      <c r="AN2085" s="93">
        <v>2073</v>
      </c>
      <c r="AO2085" s="93">
        <f t="shared" si="210"/>
        <v>4</v>
      </c>
      <c r="AP2085" s="93">
        <f t="shared" si="211"/>
        <v>2</v>
      </c>
      <c r="AQ2085" s="88">
        <f t="shared" si="212"/>
        <v>14</v>
      </c>
      <c r="AR2085" s="93">
        <f t="shared" si="213"/>
        <v>109</v>
      </c>
      <c r="AS2085" s="93" t="str">
        <f t="shared" si="214"/>
        <v>金币</v>
      </c>
      <c r="AT2085" s="115">
        <f t="shared" si="215"/>
        <v>794</v>
      </c>
      <c r="AU2085" s="94">
        <f>IF(AR2085&gt;0,SUMIFS(AT$13:AT2085,AQ$13:AQ2085,"="&amp;AQ2085),"[x]")</f>
        <v>32071</v>
      </c>
    </row>
    <row r="2086" spans="40:47" ht="16.5" x14ac:dyDescent="0.2">
      <c r="AN2086" s="93">
        <v>2074</v>
      </c>
      <c r="AO2086" s="93">
        <f t="shared" si="210"/>
        <v>4</v>
      </c>
      <c r="AP2086" s="93">
        <f t="shared" si="211"/>
        <v>2</v>
      </c>
      <c r="AQ2086" s="88">
        <f t="shared" si="212"/>
        <v>14</v>
      </c>
      <c r="AR2086" s="93">
        <f t="shared" si="213"/>
        <v>110</v>
      </c>
      <c r="AS2086" s="93" t="str">
        <f t="shared" si="214"/>
        <v>金币</v>
      </c>
      <c r="AT2086" s="115">
        <f t="shared" si="215"/>
        <v>832</v>
      </c>
      <c r="AU2086" s="94">
        <f>IF(AR2086&gt;0,SUMIFS(AT$13:AT2086,AQ$13:AQ2086,"="&amp;AQ2086),"[x]")</f>
        <v>32903</v>
      </c>
    </row>
    <row r="2087" spans="40:47" ht="16.5" x14ac:dyDescent="0.2">
      <c r="AN2087" s="93">
        <v>2075</v>
      </c>
      <c r="AO2087" s="93">
        <f t="shared" si="210"/>
        <v>4</v>
      </c>
      <c r="AP2087" s="93">
        <f t="shared" si="211"/>
        <v>2</v>
      </c>
      <c r="AQ2087" s="88">
        <f t="shared" si="212"/>
        <v>14</v>
      </c>
      <c r="AR2087" s="93">
        <f t="shared" si="213"/>
        <v>111</v>
      </c>
      <c r="AS2087" s="93" t="str">
        <f t="shared" si="214"/>
        <v>金币</v>
      </c>
      <c r="AT2087" s="115">
        <f t="shared" si="215"/>
        <v>870</v>
      </c>
      <c r="AU2087" s="94">
        <f>IF(AR2087&gt;0,SUMIFS(AT$13:AT2087,AQ$13:AQ2087,"="&amp;AQ2087),"[x]")</f>
        <v>33773</v>
      </c>
    </row>
    <row r="2088" spans="40:47" ht="16.5" x14ac:dyDescent="0.2">
      <c r="AN2088" s="93">
        <v>2076</v>
      </c>
      <c r="AO2088" s="93">
        <f t="shared" si="210"/>
        <v>4</v>
      </c>
      <c r="AP2088" s="93">
        <f t="shared" si="211"/>
        <v>2</v>
      </c>
      <c r="AQ2088" s="88">
        <f t="shared" si="212"/>
        <v>14</v>
      </c>
      <c r="AR2088" s="93">
        <f t="shared" si="213"/>
        <v>112</v>
      </c>
      <c r="AS2088" s="93" t="str">
        <f t="shared" si="214"/>
        <v>金币</v>
      </c>
      <c r="AT2088" s="115">
        <f t="shared" si="215"/>
        <v>908</v>
      </c>
      <c r="AU2088" s="94">
        <f>IF(AR2088&gt;0,SUMIFS(AT$13:AT2088,AQ$13:AQ2088,"="&amp;AQ2088),"[x]")</f>
        <v>34681</v>
      </c>
    </row>
    <row r="2089" spans="40:47" ht="16.5" x14ac:dyDescent="0.2">
      <c r="AN2089" s="93">
        <v>2077</v>
      </c>
      <c r="AO2089" s="93">
        <f t="shared" si="210"/>
        <v>4</v>
      </c>
      <c r="AP2089" s="93">
        <f t="shared" si="211"/>
        <v>2</v>
      </c>
      <c r="AQ2089" s="88">
        <f t="shared" si="212"/>
        <v>14</v>
      </c>
      <c r="AR2089" s="93">
        <f t="shared" si="213"/>
        <v>113</v>
      </c>
      <c r="AS2089" s="93" t="str">
        <f t="shared" si="214"/>
        <v>金币</v>
      </c>
      <c r="AT2089" s="115">
        <f t="shared" si="215"/>
        <v>946</v>
      </c>
      <c r="AU2089" s="94">
        <f>IF(AR2089&gt;0,SUMIFS(AT$13:AT2089,AQ$13:AQ2089,"="&amp;AQ2089),"[x]")</f>
        <v>35627</v>
      </c>
    </row>
    <row r="2090" spans="40:47" ht="16.5" x14ac:dyDescent="0.2">
      <c r="AN2090" s="93">
        <v>2078</v>
      </c>
      <c r="AO2090" s="93">
        <f t="shared" si="210"/>
        <v>4</v>
      </c>
      <c r="AP2090" s="93">
        <f t="shared" si="211"/>
        <v>2</v>
      </c>
      <c r="AQ2090" s="88">
        <f t="shared" si="212"/>
        <v>14</v>
      </c>
      <c r="AR2090" s="93">
        <f t="shared" si="213"/>
        <v>114</v>
      </c>
      <c r="AS2090" s="93" t="str">
        <f t="shared" si="214"/>
        <v>金币</v>
      </c>
      <c r="AT2090" s="115">
        <f t="shared" si="215"/>
        <v>984</v>
      </c>
      <c r="AU2090" s="94">
        <f>IF(AR2090&gt;0,SUMIFS(AT$13:AT2090,AQ$13:AQ2090,"="&amp;AQ2090),"[x]")</f>
        <v>36611</v>
      </c>
    </row>
    <row r="2091" spans="40:47" ht="16.5" x14ac:dyDescent="0.2">
      <c r="AN2091" s="93">
        <v>2079</v>
      </c>
      <c r="AO2091" s="93">
        <f t="shared" si="210"/>
        <v>4</v>
      </c>
      <c r="AP2091" s="93">
        <f t="shared" si="211"/>
        <v>2</v>
      </c>
      <c r="AQ2091" s="88">
        <f t="shared" si="212"/>
        <v>14</v>
      </c>
      <c r="AR2091" s="93">
        <f t="shared" si="213"/>
        <v>115</v>
      </c>
      <c r="AS2091" s="93" t="str">
        <f t="shared" si="214"/>
        <v>金币</v>
      </c>
      <c r="AT2091" s="115">
        <f t="shared" si="215"/>
        <v>1021</v>
      </c>
      <c r="AU2091" s="94">
        <f>IF(AR2091&gt;0,SUMIFS(AT$13:AT2091,AQ$13:AQ2091,"="&amp;AQ2091),"[x]")</f>
        <v>37632</v>
      </c>
    </row>
    <row r="2092" spans="40:47" ht="16.5" x14ac:dyDescent="0.2">
      <c r="AN2092" s="93">
        <v>2080</v>
      </c>
      <c r="AO2092" s="93">
        <f t="shared" si="210"/>
        <v>4</v>
      </c>
      <c r="AP2092" s="93">
        <f t="shared" si="211"/>
        <v>2</v>
      </c>
      <c r="AQ2092" s="88">
        <f t="shared" si="212"/>
        <v>14</v>
      </c>
      <c r="AR2092" s="93">
        <f t="shared" si="213"/>
        <v>116</v>
      </c>
      <c r="AS2092" s="93" t="str">
        <f t="shared" si="214"/>
        <v>金币</v>
      </c>
      <c r="AT2092" s="115">
        <f t="shared" si="215"/>
        <v>1059</v>
      </c>
      <c r="AU2092" s="94">
        <f>IF(AR2092&gt;0,SUMIFS(AT$13:AT2092,AQ$13:AQ2092,"="&amp;AQ2092),"[x]")</f>
        <v>38691</v>
      </c>
    </row>
    <row r="2093" spans="40:47" ht="16.5" x14ac:dyDescent="0.2">
      <c r="AN2093" s="93">
        <v>2081</v>
      </c>
      <c r="AO2093" s="93">
        <f t="shared" si="210"/>
        <v>4</v>
      </c>
      <c r="AP2093" s="93">
        <f t="shared" si="211"/>
        <v>2</v>
      </c>
      <c r="AQ2093" s="88">
        <f t="shared" si="212"/>
        <v>14</v>
      </c>
      <c r="AR2093" s="93">
        <f t="shared" si="213"/>
        <v>117</v>
      </c>
      <c r="AS2093" s="93" t="str">
        <f t="shared" si="214"/>
        <v>金币</v>
      </c>
      <c r="AT2093" s="115">
        <f t="shared" si="215"/>
        <v>1097</v>
      </c>
      <c r="AU2093" s="94">
        <f>IF(AR2093&gt;0,SUMIFS(AT$13:AT2093,AQ$13:AQ2093,"="&amp;AQ2093),"[x]")</f>
        <v>39788</v>
      </c>
    </row>
    <row r="2094" spans="40:47" ht="16.5" x14ac:dyDescent="0.2">
      <c r="AN2094" s="93">
        <v>2082</v>
      </c>
      <c r="AO2094" s="93">
        <f t="shared" si="210"/>
        <v>4</v>
      </c>
      <c r="AP2094" s="93">
        <f t="shared" si="211"/>
        <v>2</v>
      </c>
      <c r="AQ2094" s="88">
        <f t="shared" si="212"/>
        <v>14</v>
      </c>
      <c r="AR2094" s="93">
        <f t="shared" si="213"/>
        <v>118</v>
      </c>
      <c r="AS2094" s="93" t="str">
        <f t="shared" si="214"/>
        <v>金币</v>
      </c>
      <c r="AT2094" s="115">
        <f t="shared" si="215"/>
        <v>1135</v>
      </c>
      <c r="AU2094" s="94">
        <f>IF(AR2094&gt;0,SUMIFS(AT$13:AT2094,AQ$13:AQ2094,"="&amp;AQ2094),"[x]")</f>
        <v>40923</v>
      </c>
    </row>
    <row r="2095" spans="40:47" ht="16.5" x14ac:dyDescent="0.2">
      <c r="AN2095" s="93">
        <v>2083</v>
      </c>
      <c r="AO2095" s="93">
        <f t="shared" si="210"/>
        <v>4</v>
      </c>
      <c r="AP2095" s="93">
        <f t="shared" si="211"/>
        <v>2</v>
      </c>
      <c r="AQ2095" s="88">
        <f t="shared" si="212"/>
        <v>14</v>
      </c>
      <c r="AR2095" s="93">
        <f t="shared" si="213"/>
        <v>119</v>
      </c>
      <c r="AS2095" s="93" t="str">
        <f t="shared" si="214"/>
        <v>金币</v>
      </c>
      <c r="AT2095" s="115">
        <f t="shared" si="215"/>
        <v>1173</v>
      </c>
      <c r="AU2095" s="94">
        <f>IF(AR2095&gt;0,SUMIFS(AT$13:AT2095,AQ$13:AQ2095,"="&amp;AQ2095),"[x]")</f>
        <v>42096</v>
      </c>
    </row>
    <row r="2096" spans="40:47" ht="16.5" x14ac:dyDescent="0.2">
      <c r="AN2096" s="93">
        <v>2084</v>
      </c>
      <c r="AO2096" s="93">
        <f t="shared" si="210"/>
        <v>4</v>
      </c>
      <c r="AP2096" s="93">
        <f t="shared" si="211"/>
        <v>2</v>
      </c>
      <c r="AQ2096" s="88">
        <f t="shared" si="212"/>
        <v>14</v>
      </c>
      <c r="AR2096" s="93">
        <f t="shared" si="213"/>
        <v>120</v>
      </c>
      <c r="AS2096" s="93" t="str">
        <f t="shared" si="214"/>
        <v>金币</v>
      </c>
      <c r="AT2096" s="115">
        <f t="shared" si="215"/>
        <v>1211</v>
      </c>
      <c r="AU2096" s="94">
        <f>IF(AR2096&gt;0,SUMIFS(AT$13:AT2096,AQ$13:AQ2096,"="&amp;AQ2096),"[x]")</f>
        <v>43307</v>
      </c>
    </row>
    <row r="2097" spans="40:47" ht="16.5" x14ac:dyDescent="0.2">
      <c r="AN2097" s="93">
        <v>2085</v>
      </c>
      <c r="AO2097" s="93">
        <f t="shared" si="210"/>
        <v>4</v>
      </c>
      <c r="AP2097" s="93">
        <f t="shared" si="211"/>
        <v>2</v>
      </c>
      <c r="AQ2097" s="88">
        <f t="shared" si="212"/>
        <v>14</v>
      </c>
      <c r="AR2097" s="93">
        <f t="shared" si="213"/>
        <v>121</v>
      </c>
      <c r="AS2097" s="93" t="str">
        <f t="shared" si="214"/>
        <v>金币</v>
      </c>
      <c r="AT2097" s="115">
        <f t="shared" si="215"/>
        <v>511</v>
      </c>
      <c r="AU2097" s="94">
        <f>IF(AR2097&gt;0,SUMIFS(AT$13:AT2097,AQ$13:AQ2097,"="&amp;AQ2097),"[x]")</f>
        <v>43818</v>
      </c>
    </row>
    <row r="2098" spans="40:47" ht="16.5" x14ac:dyDescent="0.2">
      <c r="AN2098" s="93">
        <v>2086</v>
      </c>
      <c r="AO2098" s="93">
        <f t="shared" si="210"/>
        <v>4</v>
      </c>
      <c r="AP2098" s="93">
        <f t="shared" si="211"/>
        <v>2</v>
      </c>
      <c r="AQ2098" s="88">
        <f t="shared" si="212"/>
        <v>14</v>
      </c>
      <c r="AR2098" s="93">
        <f t="shared" si="213"/>
        <v>122</v>
      </c>
      <c r="AS2098" s="93" t="str">
        <f t="shared" si="214"/>
        <v>金币</v>
      </c>
      <c r="AT2098" s="115">
        <f t="shared" si="215"/>
        <v>538</v>
      </c>
      <c r="AU2098" s="94">
        <f>IF(AR2098&gt;0,SUMIFS(AT$13:AT2098,AQ$13:AQ2098,"="&amp;AQ2098),"[x]")</f>
        <v>44356</v>
      </c>
    </row>
    <row r="2099" spans="40:47" ht="16.5" x14ac:dyDescent="0.2">
      <c r="AN2099" s="93">
        <v>2087</v>
      </c>
      <c r="AO2099" s="93">
        <f t="shared" si="210"/>
        <v>4</v>
      </c>
      <c r="AP2099" s="93">
        <f t="shared" si="211"/>
        <v>2</v>
      </c>
      <c r="AQ2099" s="88">
        <f t="shared" si="212"/>
        <v>14</v>
      </c>
      <c r="AR2099" s="93">
        <f t="shared" si="213"/>
        <v>123</v>
      </c>
      <c r="AS2099" s="93" t="str">
        <f t="shared" si="214"/>
        <v>金币</v>
      </c>
      <c r="AT2099" s="115">
        <f t="shared" si="215"/>
        <v>565</v>
      </c>
      <c r="AU2099" s="94">
        <f>IF(AR2099&gt;0,SUMIFS(AT$13:AT2099,AQ$13:AQ2099,"="&amp;AQ2099),"[x]")</f>
        <v>44921</v>
      </c>
    </row>
    <row r="2100" spans="40:47" ht="16.5" x14ac:dyDescent="0.2">
      <c r="AN2100" s="93">
        <v>2088</v>
      </c>
      <c r="AO2100" s="93">
        <f t="shared" si="210"/>
        <v>4</v>
      </c>
      <c r="AP2100" s="93">
        <f t="shared" si="211"/>
        <v>2</v>
      </c>
      <c r="AQ2100" s="88">
        <f t="shared" si="212"/>
        <v>14</v>
      </c>
      <c r="AR2100" s="93">
        <f t="shared" si="213"/>
        <v>124</v>
      </c>
      <c r="AS2100" s="93" t="str">
        <f t="shared" si="214"/>
        <v>金币</v>
      </c>
      <c r="AT2100" s="115">
        <f t="shared" si="215"/>
        <v>592</v>
      </c>
      <c r="AU2100" s="94">
        <f>IF(AR2100&gt;0,SUMIFS(AT$13:AT2100,AQ$13:AQ2100,"="&amp;AQ2100),"[x]")</f>
        <v>45513</v>
      </c>
    </row>
    <row r="2101" spans="40:47" ht="16.5" x14ac:dyDescent="0.2">
      <c r="AN2101" s="93">
        <v>2089</v>
      </c>
      <c r="AO2101" s="93">
        <f t="shared" si="210"/>
        <v>4</v>
      </c>
      <c r="AP2101" s="93">
        <f t="shared" si="211"/>
        <v>2</v>
      </c>
      <c r="AQ2101" s="88">
        <f t="shared" si="212"/>
        <v>14</v>
      </c>
      <c r="AR2101" s="93">
        <f t="shared" si="213"/>
        <v>125</v>
      </c>
      <c r="AS2101" s="93" t="str">
        <f t="shared" si="214"/>
        <v>金币</v>
      </c>
      <c r="AT2101" s="115">
        <f t="shared" si="215"/>
        <v>619</v>
      </c>
      <c r="AU2101" s="94">
        <f>IF(AR2101&gt;0,SUMIFS(AT$13:AT2101,AQ$13:AQ2101,"="&amp;AQ2101),"[x]")</f>
        <v>46132</v>
      </c>
    </row>
    <row r="2102" spans="40:47" ht="16.5" x14ac:dyDescent="0.2">
      <c r="AN2102" s="93">
        <v>2090</v>
      </c>
      <c r="AO2102" s="93">
        <f t="shared" si="210"/>
        <v>4</v>
      </c>
      <c r="AP2102" s="93">
        <f t="shared" si="211"/>
        <v>2</v>
      </c>
      <c r="AQ2102" s="88">
        <f t="shared" si="212"/>
        <v>14</v>
      </c>
      <c r="AR2102" s="93">
        <f t="shared" si="213"/>
        <v>126</v>
      </c>
      <c r="AS2102" s="93" t="str">
        <f t="shared" si="214"/>
        <v>金币</v>
      </c>
      <c r="AT2102" s="115">
        <f t="shared" si="215"/>
        <v>646</v>
      </c>
      <c r="AU2102" s="94">
        <f>IF(AR2102&gt;0,SUMIFS(AT$13:AT2102,AQ$13:AQ2102,"="&amp;AQ2102),"[x]")</f>
        <v>46778</v>
      </c>
    </row>
    <row r="2103" spans="40:47" ht="16.5" x14ac:dyDescent="0.2">
      <c r="AN2103" s="93">
        <v>2091</v>
      </c>
      <c r="AO2103" s="93">
        <f t="shared" si="210"/>
        <v>4</v>
      </c>
      <c r="AP2103" s="93">
        <f t="shared" si="211"/>
        <v>2</v>
      </c>
      <c r="AQ2103" s="88">
        <f t="shared" si="212"/>
        <v>14</v>
      </c>
      <c r="AR2103" s="93">
        <f t="shared" si="213"/>
        <v>127</v>
      </c>
      <c r="AS2103" s="93" t="str">
        <f t="shared" si="214"/>
        <v>金币</v>
      </c>
      <c r="AT2103" s="115">
        <f t="shared" si="215"/>
        <v>673</v>
      </c>
      <c r="AU2103" s="94">
        <f>IF(AR2103&gt;0,SUMIFS(AT$13:AT2103,AQ$13:AQ2103,"="&amp;AQ2103),"[x]")</f>
        <v>47451</v>
      </c>
    </row>
    <row r="2104" spans="40:47" ht="16.5" x14ac:dyDescent="0.2">
      <c r="AN2104" s="93">
        <v>2092</v>
      </c>
      <c r="AO2104" s="93">
        <f t="shared" si="210"/>
        <v>4</v>
      </c>
      <c r="AP2104" s="93">
        <f t="shared" si="211"/>
        <v>2</v>
      </c>
      <c r="AQ2104" s="88">
        <f t="shared" si="212"/>
        <v>14</v>
      </c>
      <c r="AR2104" s="93">
        <f t="shared" si="213"/>
        <v>128</v>
      </c>
      <c r="AS2104" s="93" t="str">
        <f t="shared" si="214"/>
        <v>金币</v>
      </c>
      <c r="AT2104" s="115">
        <f t="shared" si="215"/>
        <v>700</v>
      </c>
      <c r="AU2104" s="94">
        <f>IF(AR2104&gt;0,SUMIFS(AT$13:AT2104,AQ$13:AQ2104,"="&amp;AQ2104),"[x]")</f>
        <v>48151</v>
      </c>
    </row>
    <row r="2105" spans="40:47" ht="16.5" x14ac:dyDescent="0.2">
      <c r="AN2105" s="93">
        <v>2093</v>
      </c>
      <c r="AO2105" s="93">
        <f t="shared" si="210"/>
        <v>4</v>
      </c>
      <c r="AP2105" s="93">
        <f t="shared" si="211"/>
        <v>2</v>
      </c>
      <c r="AQ2105" s="88">
        <f t="shared" si="212"/>
        <v>14</v>
      </c>
      <c r="AR2105" s="93">
        <f t="shared" si="213"/>
        <v>129</v>
      </c>
      <c r="AS2105" s="93" t="str">
        <f t="shared" si="214"/>
        <v>金币</v>
      </c>
      <c r="AT2105" s="115">
        <f t="shared" si="215"/>
        <v>726</v>
      </c>
      <c r="AU2105" s="94">
        <f>IF(AR2105&gt;0,SUMIFS(AT$13:AT2105,AQ$13:AQ2105,"="&amp;AQ2105),"[x]")</f>
        <v>48877</v>
      </c>
    </row>
    <row r="2106" spans="40:47" ht="16.5" x14ac:dyDescent="0.2">
      <c r="AN2106" s="93">
        <v>2094</v>
      </c>
      <c r="AO2106" s="93">
        <f t="shared" si="210"/>
        <v>4</v>
      </c>
      <c r="AP2106" s="93">
        <f t="shared" si="211"/>
        <v>2</v>
      </c>
      <c r="AQ2106" s="88">
        <f t="shared" si="212"/>
        <v>14</v>
      </c>
      <c r="AR2106" s="93">
        <f t="shared" si="213"/>
        <v>130</v>
      </c>
      <c r="AS2106" s="93" t="str">
        <f t="shared" si="214"/>
        <v>金币</v>
      </c>
      <c r="AT2106" s="115">
        <f t="shared" si="215"/>
        <v>753</v>
      </c>
      <c r="AU2106" s="94">
        <f>IF(AR2106&gt;0,SUMIFS(AT$13:AT2106,AQ$13:AQ2106,"="&amp;AQ2106),"[x]")</f>
        <v>49630</v>
      </c>
    </row>
    <row r="2107" spans="40:47" ht="16.5" x14ac:dyDescent="0.2">
      <c r="AN2107" s="93">
        <v>2095</v>
      </c>
      <c r="AO2107" s="93">
        <f t="shared" si="210"/>
        <v>4</v>
      </c>
      <c r="AP2107" s="93">
        <f t="shared" si="211"/>
        <v>2</v>
      </c>
      <c r="AQ2107" s="88">
        <f t="shared" si="212"/>
        <v>14</v>
      </c>
      <c r="AR2107" s="93">
        <f t="shared" si="213"/>
        <v>131</v>
      </c>
      <c r="AS2107" s="93" t="str">
        <f t="shared" si="214"/>
        <v>金币</v>
      </c>
      <c r="AT2107" s="115">
        <f t="shared" si="215"/>
        <v>780</v>
      </c>
      <c r="AU2107" s="94">
        <f>IF(AR2107&gt;0,SUMIFS(AT$13:AT2107,AQ$13:AQ2107,"="&amp;AQ2107),"[x]")</f>
        <v>50410</v>
      </c>
    </row>
    <row r="2108" spans="40:47" ht="16.5" x14ac:dyDescent="0.2">
      <c r="AN2108" s="93">
        <v>2096</v>
      </c>
      <c r="AO2108" s="93">
        <f t="shared" si="210"/>
        <v>4</v>
      </c>
      <c r="AP2108" s="93">
        <f t="shared" si="211"/>
        <v>2</v>
      </c>
      <c r="AQ2108" s="88">
        <f t="shared" si="212"/>
        <v>14</v>
      </c>
      <c r="AR2108" s="93">
        <f t="shared" si="213"/>
        <v>132</v>
      </c>
      <c r="AS2108" s="93" t="str">
        <f t="shared" si="214"/>
        <v>金币</v>
      </c>
      <c r="AT2108" s="115">
        <f t="shared" si="215"/>
        <v>807</v>
      </c>
      <c r="AU2108" s="94">
        <f>IF(AR2108&gt;0,SUMIFS(AT$13:AT2108,AQ$13:AQ2108,"="&amp;AQ2108),"[x]")</f>
        <v>51217</v>
      </c>
    </row>
    <row r="2109" spans="40:47" ht="16.5" x14ac:dyDescent="0.2">
      <c r="AN2109" s="93">
        <v>2097</v>
      </c>
      <c r="AO2109" s="93">
        <f t="shared" si="210"/>
        <v>4</v>
      </c>
      <c r="AP2109" s="93">
        <f t="shared" si="211"/>
        <v>2</v>
      </c>
      <c r="AQ2109" s="88">
        <f t="shared" si="212"/>
        <v>14</v>
      </c>
      <c r="AR2109" s="93">
        <f t="shared" si="213"/>
        <v>133</v>
      </c>
      <c r="AS2109" s="93" t="str">
        <f t="shared" si="214"/>
        <v>金币</v>
      </c>
      <c r="AT2109" s="115">
        <f t="shared" si="215"/>
        <v>834</v>
      </c>
      <c r="AU2109" s="94">
        <f>IF(AR2109&gt;0,SUMIFS(AT$13:AT2109,AQ$13:AQ2109,"="&amp;AQ2109),"[x]")</f>
        <v>52051</v>
      </c>
    </row>
    <row r="2110" spans="40:47" ht="16.5" x14ac:dyDescent="0.2">
      <c r="AN2110" s="93">
        <v>2098</v>
      </c>
      <c r="AO2110" s="93">
        <f t="shared" si="210"/>
        <v>4</v>
      </c>
      <c r="AP2110" s="93">
        <f t="shared" si="211"/>
        <v>2</v>
      </c>
      <c r="AQ2110" s="88">
        <f t="shared" si="212"/>
        <v>14</v>
      </c>
      <c r="AR2110" s="93">
        <f t="shared" si="213"/>
        <v>134</v>
      </c>
      <c r="AS2110" s="93" t="str">
        <f t="shared" si="214"/>
        <v>金币</v>
      </c>
      <c r="AT2110" s="115">
        <f t="shared" si="215"/>
        <v>861</v>
      </c>
      <c r="AU2110" s="94">
        <f>IF(AR2110&gt;0,SUMIFS(AT$13:AT2110,AQ$13:AQ2110,"="&amp;AQ2110),"[x]")</f>
        <v>52912</v>
      </c>
    </row>
    <row r="2111" spans="40:47" ht="16.5" x14ac:dyDescent="0.2">
      <c r="AN2111" s="93">
        <v>2099</v>
      </c>
      <c r="AO2111" s="93">
        <f t="shared" si="210"/>
        <v>4</v>
      </c>
      <c r="AP2111" s="93">
        <f t="shared" si="211"/>
        <v>2</v>
      </c>
      <c r="AQ2111" s="88">
        <f t="shared" si="212"/>
        <v>14</v>
      </c>
      <c r="AR2111" s="93">
        <f t="shared" si="213"/>
        <v>135</v>
      </c>
      <c r="AS2111" s="93" t="str">
        <f t="shared" si="214"/>
        <v>金币</v>
      </c>
      <c r="AT2111" s="115">
        <f t="shared" si="215"/>
        <v>888</v>
      </c>
      <c r="AU2111" s="94">
        <f>IF(AR2111&gt;0,SUMIFS(AT$13:AT2111,AQ$13:AQ2111,"="&amp;AQ2111),"[x]")</f>
        <v>53800</v>
      </c>
    </row>
    <row r="2112" spans="40:47" ht="16.5" x14ac:dyDescent="0.2">
      <c r="AN2112" s="93">
        <v>2100</v>
      </c>
      <c r="AO2112" s="93">
        <f t="shared" si="210"/>
        <v>4</v>
      </c>
      <c r="AP2112" s="93">
        <f t="shared" si="211"/>
        <v>2</v>
      </c>
      <c r="AQ2112" s="88">
        <f t="shared" si="212"/>
        <v>14</v>
      </c>
      <c r="AR2112" s="93">
        <f t="shared" si="213"/>
        <v>136</v>
      </c>
      <c r="AS2112" s="93" t="str">
        <f t="shared" si="214"/>
        <v>金币</v>
      </c>
      <c r="AT2112" s="115">
        <f t="shared" si="215"/>
        <v>915</v>
      </c>
      <c r="AU2112" s="94">
        <f>IF(AR2112&gt;0,SUMIFS(AT$13:AT2112,AQ$13:AQ2112,"="&amp;AQ2112),"[x]")</f>
        <v>54715</v>
      </c>
    </row>
    <row r="2113" spans="40:47" ht="16.5" x14ac:dyDescent="0.2">
      <c r="AN2113" s="93">
        <v>2101</v>
      </c>
      <c r="AO2113" s="93">
        <f t="shared" si="210"/>
        <v>4</v>
      </c>
      <c r="AP2113" s="93">
        <f t="shared" si="211"/>
        <v>2</v>
      </c>
      <c r="AQ2113" s="88">
        <f t="shared" si="212"/>
        <v>14</v>
      </c>
      <c r="AR2113" s="93">
        <f t="shared" si="213"/>
        <v>137</v>
      </c>
      <c r="AS2113" s="93" t="str">
        <f t="shared" si="214"/>
        <v>金币</v>
      </c>
      <c r="AT2113" s="115">
        <f t="shared" si="215"/>
        <v>942</v>
      </c>
      <c r="AU2113" s="94">
        <f>IF(AR2113&gt;0,SUMIFS(AT$13:AT2113,AQ$13:AQ2113,"="&amp;AQ2113),"[x]")</f>
        <v>55657</v>
      </c>
    </row>
    <row r="2114" spans="40:47" ht="16.5" x14ac:dyDescent="0.2">
      <c r="AN2114" s="93">
        <v>2102</v>
      </c>
      <c r="AO2114" s="93">
        <f t="shared" si="210"/>
        <v>4</v>
      </c>
      <c r="AP2114" s="93">
        <f t="shared" si="211"/>
        <v>2</v>
      </c>
      <c r="AQ2114" s="88">
        <f t="shared" si="212"/>
        <v>14</v>
      </c>
      <c r="AR2114" s="93">
        <f t="shared" si="213"/>
        <v>138</v>
      </c>
      <c r="AS2114" s="93" t="str">
        <f t="shared" si="214"/>
        <v>金币</v>
      </c>
      <c r="AT2114" s="115">
        <f t="shared" si="215"/>
        <v>969</v>
      </c>
      <c r="AU2114" s="94">
        <f>IF(AR2114&gt;0,SUMIFS(AT$13:AT2114,AQ$13:AQ2114,"="&amp;AQ2114),"[x]")</f>
        <v>56626</v>
      </c>
    </row>
    <row r="2115" spans="40:47" ht="16.5" x14ac:dyDescent="0.2">
      <c r="AN2115" s="93">
        <v>2103</v>
      </c>
      <c r="AO2115" s="93">
        <f t="shared" si="210"/>
        <v>4</v>
      </c>
      <c r="AP2115" s="93">
        <f t="shared" si="211"/>
        <v>2</v>
      </c>
      <c r="AQ2115" s="88">
        <f t="shared" si="212"/>
        <v>14</v>
      </c>
      <c r="AR2115" s="93">
        <f t="shared" si="213"/>
        <v>139</v>
      </c>
      <c r="AS2115" s="93" t="str">
        <f t="shared" si="214"/>
        <v>金币</v>
      </c>
      <c r="AT2115" s="115">
        <f t="shared" si="215"/>
        <v>996</v>
      </c>
      <c r="AU2115" s="94">
        <f>IF(AR2115&gt;0,SUMIFS(AT$13:AT2115,AQ$13:AQ2115,"="&amp;AQ2115),"[x]")</f>
        <v>57622</v>
      </c>
    </row>
    <row r="2116" spans="40:47" ht="16.5" x14ac:dyDescent="0.2">
      <c r="AN2116" s="93">
        <v>2104</v>
      </c>
      <c r="AO2116" s="93">
        <f t="shared" si="210"/>
        <v>4</v>
      </c>
      <c r="AP2116" s="93">
        <f t="shared" si="211"/>
        <v>2</v>
      </c>
      <c r="AQ2116" s="88">
        <f t="shared" si="212"/>
        <v>14</v>
      </c>
      <c r="AR2116" s="93">
        <f t="shared" si="213"/>
        <v>140</v>
      </c>
      <c r="AS2116" s="93" t="str">
        <f t="shared" si="214"/>
        <v>金币</v>
      </c>
      <c r="AT2116" s="115">
        <f t="shared" si="215"/>
        <v>1023</v>
      </c>
      <c r="AU2116" s="94">
        <f>IF(AR2116&gt;0,SUMIFS(AT$13:AT2116,AQ$13:AQ2116,"="&amp;AQ2116),"[x]")</f>
        <v>58645</v>
      </c>
    </row>
    <row r="2117" spans="40:47" ht="16.5" x14ac:dyDescent="0.2">
      <c r="AN2117" s="93">
        <v>2105</v>
      </c>
      <c r="AO2117" s="93">
        <f t="shared" si="210"/>
        <v>4</v>
      </c>
      <c r="AP2117" s="93">
        <f t="shared" si="211"/>
        <v>2</v>
      </c>
      <c r="AQ2117" s="88">
        <f t="shared" si="212"/>
        <v>14</v>
      </c>
      <c r="AR2117" s="93">
        <f t="shared" si="213"/>
        <v>141</v>
      </c>
      <c r="AS2117" s="93" t="str">
        <f t="shared" si="214"/>
        <v>金币</v>
      </c>
      <c r="AT2117" s="115">
        <f t="shared" si="215"/>
        <v>1050</v>
      </c>
      <c r="AU2117" s="94">
        <f>IF(AR2117&gt;0,SUMIFS(AT$13:AT2117,AQ$13:AQ2117,"="&amp;AQ2117),"[x]")</f>
        <v>59695</v>
      </c>
    </row>
    <row r="2118" spans="40:47" ht="16.5" x14ac:dyDescent="0.2">
      <c r="AN2118" s="93">
        <v>2106</v>
      </c>
      <c r="AO2118" s="93">
        <f t="shared" si="210"/>
        <v>4</v>
      </c>
      <c r="AP2118" s="93">
        <f t="shared" si="211"/>
        <v>2</v>
      </c>
      <c r="AQ2118" s="88">
        <f t="shared" si="212"/>
        <v>14</v>
      </c>
      <c r="AR2118" s="93">
        <f t="shared" si="213"/>
        <v>142</v>
      </c>
      <c r="AS2118" s="93" t="str">
        <f t="shared" si="214"/>
        <v>金币</v>
      </c>
      <c r="AT2118" s="115">
        <f t="shared" si="215"/>
        <v>1077</v>
      </c>
      <c r="AU2118" s="94">
        <f>IF(AR2118&gt;0,SUMIFS(AT$13:AT2118,AQ$13:AQ2118,"="&amp;AQ2118),"[x]")</f>
        <v>60772</v>
      </c>
    </row>
    <row r="2119" spans="40:47" ht="16.5" x14ac:dyDescent="0.2">
      <c r="AN2119" s="93">
        <v>2107</v>
      </c>
      <c r="AO2119" s="93">
        <f t="shared" si="210"/>
        <v>4</v>
      </c>
      <c r="AP2119" s="93">
        <f t="shared" si="211"/>
        <v>2</v>
      </c>
      <c r="AQ2119" s="88">
        <f t="shared" si="212"/>
        <v>14</v>
      </c>
      <c r="AR2119" s="93">
        <f t="shared" si="213"/>
        <v>143</v>
      </c>
      <c r="AS2119" s="93" t="str">
        <f t="shared" si="214"/>
        <v>金币</v>
      </c>
      <c r="AT2119" s="115">
        <f t="shared" si="215"/>
        <v>1103</v>
      </c>
      <c r="AU2119" s="94">
        <f>IF(AR2119&gt;0,SUMIFS(AT$13:AT2119,AQ$13:AQ2119,"="&amp;AQ2119),"[x]")</f>
        <v>61875</v>
      </c>
    </row>
    <row r="2120" spans="40:47" ht="16.5" x14ac:dyDescent="0.2">
      <c r="AN2120" s="93">
        <v>2108</v>
      </c>
      <c r="AO2120" s="93">
        <f t="shared" si="210"/>
        <v>4</v>
      </c>
      <c r="AP2120" s="93">
        <f t="shared" si="211"/>
        <v>2</v>
      </c>
      <c r="AQ2120" s="88">
        <f t="shared" si="212"/>
        <v>14</v>
      </c>
      <c r="AR2120" s="93">
        <f t="shared" si="213"/>
        <v>144</v>
      </c>
      <c r="AS2120" s="93" t="str">
        <f t="shared" si="214"/>
        <v>金币</v>
      </c>
      <c r="AT2120" s="115">
        <f t="shared" si="215"/>
        <v>1130</v>
      </c>
      <c r="AU2120" s="94">
        <f>IF(AR2120&gt;0,SUMIFS(AT$13:AT2120,AQ$13:AQ2120,"="&amp;AQ2120),"[x]")</f>
        <v>63005</v>
      </c>
    </row>
    <row r="2121" spans="40:47" ht="16.5" x14ac:dyDescent="0.2">
      <c r="AN2121" s="93">
        <v>2109</v>
      </c>
      <c r="AO2121" s="93">
        <f t="shared" si="210"/>
        <v>4</v>
      </c>
      <c r="AP2121" s="93">
        <f t="shared" si="211"/>
        <v>2</v>
      </c>
      <c r="AQ2121" s="88">
        <f t="shared" si="212"/>
        <v>14</v>
      </c>
      <c r="AR2121" s="93">
        <f t="shared" si="213"/>
        <v>145</v>
      </c>
      <c r="AS2121" s="93" t="str">
        <f t="shared" si="214"/>
        <v>金币</v>
      </c>
      <c r="AT2121" s="115">
        <f t="shared" si="215"/>
        <v>1157</v>
      </c>
      <c r="AU2121" s="94">
        <f>IF(AR2121&gt;0,SUMIFS(AT$13:AT2121,AQ$13:AQ2121,"="&amp;AQ2121),"[x]")</f>
        <v>64162</v>
      </c>
    </row>
    <row r="2122" spans="40:47" ht="16.5" x14ac:dyDescent="0.2">
      <c r="AN2122" s="93">
        <v>2110</v>
      </c>
      <c r="AO2122" s="93">
        <f t="shared" si="210"/>
        <v>4</v>
      </c>
      <c r="AP2122" s="93">
        <f t="shared" si="211"/>
        <v>2</v>
      </c>
      <c r="AQ2122" s="88">
        <f t="shared" si="212"/>
        <v>14</v>
      </c>
      <c r="AR2122" s="93">
        <f t="shared" si="213"/>
        <v>146</v>
      </c>
      <c r="AS2122" s="93" t="str">
        <f t="shared" si="214"/>
        <v>金币</v>
      </c>
      <c r="AT2122" s="115">
        <f t="shared" si="215"/>
        <v>1184</v>
      </c>
      <c r="AU2122" s="94">
        <f>IF(AR2122&gt;0,SUMIFS(AT$13:AT2122,AQ$13:AQ2122,"="&amp;AQ2122),"[x]")</f>
        <v>65346</v>
      </c>
    </row>
    <row r="2123" spans="40:47" ht="16.5" x14ac:dyDescent="0.2">
      <c r="AN2123" s="93">
        <v>2111</v>
      </c>
      <c r="AO2123" s="93">
        <f t="shared" si="210"/>
        <v>4</v>
      </c>
      <c r="AP2123" s="93">
        <f t="shared" si="211"/>
        <v>2</v>
      </c>
      <c r="AQ2123" s="88">
        <f t="shared" si="212"/>
        <v>14</v>
      </c>
      <c r="AR2123" s="93">
        <f t="shared" si="213"/>
        <v>147</v>
      </c>
      <c r="AS2123" s="93" t="str">
        <f t="shared" si="214"/>
        <v>金币</v>
      </c>
      <c r="AT2123" s="115">
        <f t="shared" si="215"/>
        <v>1211</v>
      </c>
      <c r="AU2123" s="94">
        <f>IF(AR2123&gt;0,SUMIFS(AT$13:AT2123,AQ$13:AQ2123,"="&amp;AQ2123),"[x]")</f>
        <v>66557</v>
      </c>
    </row>
    <row r="2124" spans="40:47" ht="16.5" x14ac:dyDescent="0.2">
      <c r="AN2124" s="93">
        <v>2112</v>
      </c>
      <c r="AO2124" s="93">
        <f t="shared" si="210"/>
        <v>4</v>
      </c>
      <c r="AP2124" s="93">
        <f t="shared" si="211"/>
        <v>2</v>
      </c>
      <c r="AQ2124" s="88">
        <f t="shared" si="212"/>
        <v>14</v>
      </c>
      <c r="AR2124" s="93">
        <f t="shared" si="213"/>
        <v>148</v>
      </c>
      <c r="AS2124" s="93" t="str">
        <f t="shared" si="214"/>
        <v>金币</v>
      </c>
      <c r="AT2124" s="115">
        <f t="shared" si="215"/>
        <v>1238</v>
      </c>
      <c r="AU2124" s="94">
        <f>IF(AR2124&gt;0,SUMIFS(AT$13:AT2124,AQ$13:AQ2124,"="&amp;AQ2124),"[x]")</f>
        <v>67795</v>
      </c>
    </row>
    <row r="2125" spans="40:47" ht="16.5" x14ac:dyDescent="0.2">
      <c r="AN2125" s="93">
        <v>2113</v>
      </c>
      <c r="AO2125" s="93">
        <f t="shared" si="210"/>
        <v>4</v>
      </c>
      <c r="AP2125" s="93">
        <f t="shared" si="211"/>
        <v>2</v>
      </c>
      <c r="AQ2125" s="88">
        <f t="shared" si="212"/>
        <v>14</v>
      </c>
      <c r="AR2125" s="93">
        <f t="shared" si="213"/>
        <v>149</v>
      </c>
      <c r="AS2125" s="93" t="str">
        <f t="shared" si="214"/>
        <v>金币</v>
      </c>
      <c r="AT2125" s="115">
        <f t="shared" si="215"/>
        <v>1265</v>
      </c>
      <c r="AU2125" s="94">
        <f>IF(AR2125&gt;0,SUMIFS(AT$13:AT2125,AQ$13:AQ2125,"="&amp;AQ2125),"[x]")</f>
        <v>69060</v>
      </c>
    </row>
    <row r="2126" spans="40:47" ht="16.5" x14ac:dyDescent="0.2">
      <c r="AN2126" s="93">
        <v>2114</v>
      </c>
      <c r="AO2126" s="93">
        <f t="shared" ref="AO2126:AO2189" si="216">INT((AN2126-1)/604)+1</f>
        <v>4</v>
      </c>
      <c r="AP2126" s="93">
        <f t="shared" ref="AP2126:AP2189" si="217">INT(MOD(INT((AN2126-1)/151),4))+1</f>
        <v>2</v>
      </c>
      <c r="AQ2126" s="88">
        <f t="shared" ref="AQ2126:AQ2189" si="218">(AO2126-1)*4+AP2126</f>
        <v>14</v>
      </c>
      <c r="AR2126" s="93">
        <f t="shared" ref="AR2126:AR2189" si="219">MOD(AN2126-1,151)</f>
        <v>150</v>
      </c>
      <c r="AS2126" s="93" t="str">
        <f t="shared" ref="AS2126:AS2189" si="220">IF(AR2126&gt;0,"金币","[x]")</f>
        <v>金币</v>
      </c>
      <c r="AT2126" s="115">
        <f t="shared" si="215"/>
        <v>1292</v>
      </c>
      <c r="AU2126" s="94">
        <f>IF(AR2126&gt;0,SUMIFS(AT$13:AT2126,AQ$13:AQ2126,"="&amp;AQ2126),"[x]")</f>
        <v>70352</v>
      </c>
    </row>
    <row r="2127" spans="40:47" ht="16.5" x14ac:dyDescent="0.2">
      <c r="AN2127" s="93">
        <v>2115</v>
      </c>
      <c r="AO2127" s="93">
        <f t="shared" si="216"/>
        <v>4</v>
      </c>
      <c r="AP2127" s="93">
        <f t="shared" si="217"/>
        <v>3</v>
      </c>
      <c r="AQ2127" s="88">
        <f t="shared" si="218"/>
        <v>15</v>
      </c>
      <c r="AR2127" s="93">
        <f t="shared" si="219"/>
        <v>0</v>
      </c>
      <c r="AS2127" s="93" t="str">
        <f t="shared" si="220"/>
        <v>[x]</v>
      </c>
      <c r="AT2127" s="115" t="str">
        <f t="shared" ref="AT2127:AT2190" si="221">IF(AR2127&gt;0,INT(INDEX($AL$13:$AL$162,AR2127)/48*INDEX($AL$4:$AL$9,AO2127)*INDEX($AO$4:$AO$7,AP2127)),"[x]")</f>
        <v>[x]</v>
      </c>
      <c r="AU2127" s="94" t="str">
        <f>IF(AR2127&gt;0,SUMIFS(AT$13:AT2127,AQ$13:AQ2127,"="&amp;AQ2127),"[x]")</f>
        <v>[x]</v>
      </c>
    </row>
    <row r="2128" spans="40:47" ht="16.5" x14ac:dyDescent="0.2">
      <c r="AN2128" s="93">
        <v>2116</v>
      </c>
      <c r="AO2128" s="93">
        <f t="shared" si="216"/>
        <v>4</v>
      </c>
      <c r="AP2128" s="93">
        <f t="shared" si="217"/>
        <v>3</v>
      </c>
      <c r="AQ2128" s="88">
        <f t="shared" si="218"/>
        <v>15</v>
      </c>
      <c r="AR2128" s="93">
        <f t="shared" si="219"/>
        <v>1</v>
      </c>
      <c r="AS2128" s="93" t="str">
        <f t="shared" si="220"/>
        <v>金币</v>
      </c>
      <c r="AT2128" s="115">
        <f t="shared" si="221"/>
        <v>3</v>
      </c>
      <c r="AU2128" s="94">
        <f>IF(AR2128&gt;0,SUMIFS(AT$13:AT2128,AQ$13:AQ2128,"="&amp;AQ2128),"[x]")</f>
        <v>3</v>
      </c>
    </row>
    <row r="2129" spans="40:47" ht="16.5" x14ac:dyDescent="0.2">
      <c r="AN2129" s="93">
        <v>2117</v>
      </c>
      <c r="AO2129" s="93">
        <f t="shared" si="216"/>
        <v>4</v>
      </c>
      <c r="AP2129" s="93">
        <f t="shared" si="217"/>
        <v>3</v>
      </c>
      <c r="AQ2129" s="88">
        <f t="shared" si="218"/>
        <v>15</v>
      </c>
      <c r="AR2129" s="93">
        <f t="shared" si="219"/>
        <v>2</v>
      </c>
      <c r="AS2129" s="93" t="str">
        <f t="shared" si="220"/>
        <v>金币</v>
      </c>
      <c r="AT2129" s="115">
        <f t="shared" si="221"/>
        <v>6</v>
      </c>
      <c r="AU2129" s="94">
        <f>IF(AR2129&gt;0,SUMIFS(AT$13:AT2129,AQ$13:AQ2129,"="&amp;AQ2129),"[x]")</f>
        <v>9</v>
      </c>
    </row>
    <row r="2130" spans="40:47" ht="16.5" x14ac:dyDescent="0.2">
      <c r="AN2130" s="93">
        <v>2118</v>
      </c>
      <c r="AO2130" s="93">
        <f t="shared" si="216"/>
        <v>4</v>
      </c>
      <c r="AP2130" s="93">
        <f t="shared" si="217"/>
        <v>3</v>
      </c>
      <c r="AQ2130" s="88">
        <f t="shared" si="218"/>
        <v>15</v>
      </c>
      <c r="AR2130" s="93">
        <f t="shared" si="219"/>
        <v>3</v>
      </c>
      <c r="AS2130" s="93" t="str">
        <f t="shared" si="220"/>
        <v>金币</v>
      </c>
      <c r="AT2130" s="115">
        <f t="shared" si="221"/>
        <v>9</v>
      </c>
      <c r="AU2130" s="94">
        <f>IF(AR2130&gt;0,SUMIFS(AT$13:AT2130,AQ$13:AQ2130,"="&amp;AQ2130),"[x]")</f>
        <v>18</v>
      </c>
    </row>
    <row r="2131" spans="40:47" ht="16.5" x14ac:dyDescent="0.2">
      <c r="AN2131" s="93">
        <v>2119</v>
      </c>
      <c r="AO2131" s="93">
        <f t="shared" si="216"/>
        <v>4</v>
      </c>
      <c r="AP2131" s="93">
        <f t="shared" si="217"/>
        <v>3</v>
      </c>
      <c r="AQ2131" s="88">
        <f t="shared" si="218"/>
        <v>15</v>
      </c>
      <c r="AR2131" s="93">
        <f t="shared" si="219"/>
        <v>4</v>
      </c>
      <c r="AS2131" s="93" t="str">
        <f t="shared" si="220"/>
        <v>金币</v>
      </c>
      <c r="AT2131" s="115">
        <f t="shared" si="221"/>
        <v>12</v>
      </c>
      <c r="AU2131" s="94">
        <f>IF(AR2131&gt;0,SUMIFS(AT$13:AT2131,AQ$13:AQ2131,"="&amp;AQ2131),"[x]")</f>
        <v>30</v>
      </c>
    </row>
    <row r="2132" spans="40:47" ht="16.5" x14ac:dyDescent="0.2">
      <c r="AN2132" s="93">
        <v>2120</v>
      </c>
      <c r="AO2132" s="93">
        <f t="shared" si="216"/>
        <v>4</v>
      </c>
      <c r="AP2132" s="93">
        <f t="shared" si="217"/>
        <v>3</v>
      </c>
      <c r="AQ2132" s="88">
        <f t="shared" si="218"/>
        <v>15</v>
      </c>
      <c r="AR2132" s="93">
        <f t="shared" si="219"/>
        <v>5</v>
      </c>
      <c r="AS2132" s="93" t="str">
        <f t="shared" si="220"/>
        <v>金币</v>
      </c>
      <c r="AT2132" s="115">
        <f t="shared" si="221"/>
        <v>15</v>
      </c>
      <c r="AU2132" s="94">
        <f>IF(AR2132&gt;0,SUMIFS(AT$13:AT2132,AQ$13:AQ2132,"="&amp;AQ2132),"[x]")</f>
        <v>45</v>
      </c>
    </row>
    <row r="2133" spans="40:47" ht="16.5" x14ac:dyDescent="0.2">
      <c r="AN2133" s="93">
        <v>2121</v>
      </c>
      <c r="AO2133" s="93">
        <f t="shared" si="216"/>
        <v>4</v>
      </c>
      <c r="AP2133" s="93">
        <f t="shared" si="217"/>
        <v>3</v>
      </c>
      <c r="AQ2133" s="88">
        <f t="shared" si="218"/>
        <v>15</v>
      </c>
      <c r="AR2133" s="93">
        <f t="shared" si="219"/>
        <v>6</v>
      </c>
      <c r="AS2133" s="93" t="str">
        <f t="shared" si="220"/>
        <v>金币</v>
      </c>
      <c r="AT2133" s="115">
        <f t="shared" si="221"/>
        <v>18</v>
      </c>
      <c r="AU2133" s="94">
        <f>IF(AR2133&gt;0,SUMIFS(AT$13:AT2133,AQ$13:AQ2133,"="&amp;AQ2133),"[x]")</f>
        <v>63</v>
      </c>
    </row>
    <row r="2134" spans="40:47" ht="16.5" x14ac:dyDescent="0.2">
      <c r="AN2134" s="93">
        <v>2122</v>
      </c>
      <c r="AO2134" s="93">
        <f t="shared" si="216"/>
        <v>4</v>
      </c>
      <c r="AP2134" s="93">
        <f t="shared" si="217"/>
        <v>3</v>
      </c>
      <c r="AQ2134" s="88">
        <f t="shared" si="218"/>
        <v>15</v>
      </c>
      <c r="AR2134" s="93">
        <f t="shared" si="219"/>
        <v>7</v>
      </c>
      <c r="AS2134" s="93" t="str">
        <f t="shared" si="220"/>
        <v>金币</v>
      </c>
      <c r="AT2134" s="115">
        <f t="shared" si="221"/>
        <v>22</v>
      </c>
      <c r="AU2134" s="94">
        <f>IF(AR2134&gt;0,SUMIFS(AT$13:AT2134,AQ$13:AQ2134,"="&amp;AQ2134),"[x]")</f>
        <v>85</v>
      </c>
    </row>
    <row r="2135" spans="40:47" ht="16.5" x14ac:dyDescent="0.2">
      <c r="AN2135" s="93">
        <v>2123</v>
      </c>
      <c r="AO2135" s="93">
        <f t="shared" si="216"/>
        <v>4</v>
      </c>
      <c r="AP2135" s="93">
        <f t="shared" si="217"/>
        <v>3</v>
      </c>
      <c r="AQ2135" s="88">
        <f t="shared" si="218"/>
        <v>15</v>
      </c>
      <c r="AR2135" s="93">
        <f t="shared" si="219"/>
        <v>8</v>
      </c>
      <c r="AS2135" s="93" t="str">
        <f t="shared" si="220"/>
        <v>金币</v>
      </c>
      <c r="AT2135" s="115">
        <f t="shared" si="221"/>
        <v>25</v>
      </c>
      <c r="AU2135" s="94">
        <f>IF(AR2135&gt;0,SUMIFS(AT$13:AT2135,AQ$13:AQ2135,"="&amp;AQ2135),"[x]")</f>
        <v>110</v>
      </c>
    </row>
    <row r="2136" spans="40:47" ht="16.5" x14ac:dyDescent="0.2">
      <c r="AN2136" s="93">
        <v>2124</v>
      </c>
      <c r="AO2136" s="93">
        <f t="shared" si="216"/>
        <v>4</v>
      </c>
      <c r="AP2136" s="93">
        <f t="shared" si="217"/>
        <v>3</v>
      </c>
      <c r="AQ2136" s="88">
        <f t="shared" si="218"/>
        <v>15</v>
      </c>
      <c r="AR2136" s="93">
        <f t="shared" si="219"/>
        <v>9</v>
      </c>
      <c r="AS2136" s="93" t="str">
        <f t="shared" si="220"/>
        <v>金币</v>
      </c>
      <c r="AT2136" s="115">
        <f t="shared" si="221"/>
        <v>28</v>
      </c>
      <c r="AU2136" s="94">
        <f>IF(AR2136&gt;0,SUMIFS(AT$13:AT2136,AQ$13:AQ2136,"="&amp;AQ2136),"[x]")</f>
        <v>138</v>
      </c>
    </row>
    <row r="2137" spans="40:47" ht="16.5" x14ac:dyDescent="0.2">
      <c r="AN2137" s="93">
        <v>2125</v>
      </c>
      <c r="AO2137" s="93">
        <f t="shared" si="216"/>
        <v>4</v>
      </c>
      <c r="AP2137" s="93">
        <f t="shared" si="217"/>
        <v>3</v>
      </c>
      <c r="AQ2137" s="88">
        <f t="shared" si="218"/>
        <v>15</v>
      </c>
      <c r="AR2137" s="93">
        <f t="shared" si="219"/>
        <v>10</v>
      </c>
      <c r="AS2137" s="93" t="str">
        <f t="shared" si="220"/>
        <v>金币</v>
      </c>
      <c r="AT2137" s="115">
        <f t="shared" si="221"/>
        <v>31</v>
      </c>
      <c r="AU2137" s="94">
        <f>IF(AR2137&gt;0,SUMIFS(AT$13:AT2137,AQ$13:AQ2137,"="&amp;AQ2137),"[x]")</f>
        <v>169</v>
      </c>
    </row>
    <row r="2138" spans="40:47" ht="16.5" x14ac:dyDescent="0.2">
      <c r="AN2138" s="93">
        <v>2126</v>
      </c>
      <c r="AO2138" s="93">
        <f t="shared" si="216"/>
        <v>4</v>
      </c>
      <c r="AP2138" s="93">
        <f t="shared" si="217"/>
        <v>3</v>
      </c>
      <c r="AQ2138" s="88">
        <f t="shared" si="218"/>
        <v>15</v>
      </c>
      <c r="AR2138" s="93">
        <f t="shared" si="219"/>
        <v>11</v>
      </c>
      <c r="AS2138" s="93" t="str">
        <f t="shared" si="220"/>
        <v>金币</v>
      </c>
      <c r="AT2138" s="115">
        <f t="shared" si="221"/>
        <v>34</v>
      </c>
      <c r="AU2138" s="94">
        <f>IF(AR2138&gt;0,SUMIFS(AT$13:AT2138,AQ$13:AQ2138,"="&amp;AQ2138),"[x]")</f>
        <v>203</v>
      </c>
    </row>
    <row r="2139" spans="40:47" ht="16.5" x14ac:dyDescent="0.2">
      <c r="AN2139" s="93">
        <v>2127</v>
      </c>
      <c r="AO2139" s="93">
        <f t="shared" si="216"/>
        <v>4</v>
      </c>
      <c r="AP2139" s="93">
        <f t="shared" si="217"/>
        <v>3</v>
      </c>
      <c r="AQ2139" s="88">
        <f t="shared" si="218"/>
        <v>15</v>
      </c>
      <c r="AR2139" s="93">
        <f t="shared" si="219"/>
        <v>12</v>
      </c>
      <c r="AS2139" s="93" t="str">
        <f t="shared" si="220"/>
        <v>金币</v>
      </c>
      <c r="AT2139" s="115">
        <f t="shared" si="221"/>
        <v>37</v>
      </c>
      <c r="AU2139" s="94">
        <f>IF(AR2139&gt;0,SUMIFS(AT$13:AT2139,AQ$13:AQ2139,"="&amp;AQ2139),"[x]")</f>
        <v>240</v>
      </c>
    </row>
    <row r="2140" spans="40:47" ht="16.5" x14ac:dyDescent="0.2">
      <c r="AN2140" s="93">
        <v>2128</v>
      </c>
      <c r="AO2140" s="93">
        <f t="shared" si="216"/>
        <v>4</v>
      </c>
      <c r="AP2140" s="93">
        <f t="shared" si="217"/>
        <v>3</v>
      </c>
      <c r="AQ2140" s="88">
        <f t="shared" si="218"/>
        <v>15</v>
      </c>
      <c r="AR2140" s="93">
        <f t="shared" si="219"/>
        <v>13</v>
      </c>
      <c r="AS2140" s="93" t="str">
        <f t="shared" si="220"/>
        <v>金币</v>
      </c>
      <c r="AT2140" s="115">
        <f t="shared" si="221"/>
        <v>41</v>
      </c>
      <c r="AU2140" s="94">
        <f>IF(AR2140&gt;0,SUMIFS(AT$13:AT2140,AQ$13:AQ2140,"="&amp;AQ2140),"[x]")</f>
        <v>281</v>
      </c>
    </row>
    <row r="2141" spans="40:47" ht="16.5" x14ac:dyDescent="0.2">
      <c r="AN2141" s="93">
        <v>2129</v>
      </c>
      <c r="AO2141" s="93">
        <f t="shared" si="216"/>
        <v>4</v>
      </c>
      <c r="AP2141" s="93">
        <f t="shared" si="217"/>
        <v>3</v>
      </c>
      <c r="AQ2141" s="88">
        <f t="shared" si="218"/>
        <v>15</v>
      </c>
      <c r="AR2141" s="93">
        <f t="shared" si="219"/>
        <v>14</v>
      </c>
      <c r="AS2141" s="93" t="str">
        <f t="shared" si="220"/>
        <v>金币</v>
      </c>
      <c r="AT2141" s="115">
        <f t="shared" si="221"/>
        <v>44</v>
      </c>
      <c r="AU2141" s="94">
        <f>IF(AR2141&gt;0,SUMIFS(AT$13:AT2141,AQ$13:AQ2141,"="&amp;AQ2141),"[x]")</f>
        <v>325</v>
      </c>
    </row>
    <row r="2142" spans="40:47" ht="16.5" x14ac:dyDescent="0.2">
      <c r="AN2142" s="93">
        <v>2130</v>
      </c>
      <c r="AO2142" s="93">
        <f t="shared" si="216"/>
        <v>4</v>
      </c>
      <c r="AP2142" s="93">
        <f t="shared" si="217"/>
        <v>3</v>
      </c>
      <c r="AQ2142" s="88">
        <f t="shared" si="218"/>
        <v>15</v>
      </c>
      <c r="AR2142" s="93">
        <f t="shared" si="219"/>
        <v>15</v>
      </c>
      <c r="AS2142" s="93" t="str">
        <f t="shared" si="220"/>
        <v>金币</v>
      </c>
      <c r="AT2142" s="115">
        <f t="shared" si="221"/>
        <v>47</v>
      </c>
      <c r="AU2142" s="94">
        <f>IF(AR2142&gt;0,SUMIFS(AT$13:AT2142,AQ$13:AQ2142,"="&amp;AQ2142),"[x]")</f>
        <v>372</v>
      </c>
    </row>
    <row r="2143" spans="40:47" ht="16.5" x14ac:dyDescent="0.2">
      <c r="AN2143" s="93">
        <v>2131</v>
      </c>
      <c r="AO2143" s="93">
        <f t="shared" si="216"/>
        <v>4</v>
      </c>
      <c r="AP2143" s="93">
        <f t="shared" si="217"/>
        <v>3</v>
      </c>
      <c r="AQ2143" s="88">
        <f t="shared" si="218"/>
        <v>15</v>
      </c>
      <c r="AR2143" s="93">
        <f t="shared" si="219"/>
        <v>16</v>
      </c>
      <c r="AS2143" s="93" t="str">
        <f t="shared" si="220"/>
        <v>金币</v>
      </c>
      <c r="AT2143" s="115">
        <f t="shared" si="221"/>
        <v>50</v>
      </c>
      <c r="AU2143" s="94">
        <f>IF(AR2143&gt;0,SUMIFS(AT$13:AT2143,AQ$13:AQ2143,"="&amp;AQ2143),"[x]")</f>
        <v>422</v>
      </c>
    </row>
    <row r="2144" spans="40:47" ht="16.5" x14ac:dyDescent="0.2">
      <c r="AN2144" s="93">
        <v>2132</v>
      </c>
      <c r="AO2144" s="93">
        <f t="shared" si="216"/>
        <v>4</v>
      </c>
      <c r="AP2144" s="93">
        <f t="shared" si="217"/>
        <v>3</v>
      </c>
      <c r="AQ2144" s="88">
        <f t="shared" si="218"/>
        <v>15</v>
      </c>
      <c r="AR2144" s="93">
        <f t="shared" si="219"/>
        <v>17</v>
      </c>
      <c r="AS2144" s="93" t="str">
        <f t="shared" si="220"/>
        <v>金币</v>
      </c>
      <c r="AT2144" s="115">
        <f t="shared" si="221"/>
        <v>53</v>
      </c>
      <c r="AU2144" s="94">
        <f>IF(AR2144&gt;0,SUMIFS(AT$13:AT2144,AQ$13:AQ2144,"="&amp;AQ2144),"[x]")</f>
        <v>475</v>
      </c>
    </row>
    <row r="2145" spans="40:47" ht="16.5" x14ac:dyDescent="0.2">
      <c r="AN2145" s="93">
        <v>2133</v>
      </c>
      <c r="AO2145" s="93">
        <f t="shared" si="216"/>
        <v>4</v>
      </c>
      <c r="AP2145" s="93">
        <f t="shared" si="217"/>
        <v>3</v>
      </c>
      <c r="AQ2145" s="88">
        <f t="shared" si="218"/>
        <v>15</v>
      </c>
      <c r="AR2145" s="93">
        <f t="shared" si="219"/>
        <v>18</v>
      </c>
      <c r="AS2145" s="93" t="str">
        <f t="shared" si="220"/>
        <v>金币</v>
      </c>
      <c r="AT2145" s="115">
        <f t="shared" si="221"/>
        <v>56</v>
      </c>
      <c r="AU2145" s="94">
        <f>IF(AR2145&gt;0,SUMIFS(AT$13:AT2145,AQ$13:AQ2145,"="&amp;AQ2145),"[x]")</f>
        <v>531</v>
      </c>
    </row>
    <row r="2146" spans="40:47" ht="16.5" x14ac:dyDescent="0.2">
      <c r="AN2146" s="93">
        <v>2134</v>
      </c>
      <c r="AO2146" s="93">
        <f t="shared" si="216"/>
        <v>4</v>
      </c>
      <c r="AP2146" s="93">
        <f t="shared" si="217"/>
        <v>3</v>
      </c>
      <c r="AQ2146" s="88">
        <f t="shared" si="218"/>
        <v>15</v>
      </c>
      <c r="AR2146" s="93">
        <f t="shared" si="219"/>
        <v>19</v>
      </c>
      <c r="AS2146" s="93" t="str">
        <f t="shared" si="220"/>
        <v>金币</v>
      </c>
      <c r="AT2146" s="115">
        <f t="shared" si="221"/>
        <v>60</v>
      </c>
      <c r="AU2146" s="94">
        <f>IF(AR2146&gt;0,SUMIFS(AT$13:AT2146,AQ$13:AQ2146,"="&amp;AQ2146),"[x]")</f>
        <v>591</v>
      </c>
    </row>
    <row r="2147" spans="40:47" ht="16.5" x14ac:dyDescent="0.2">
      <c r="AN2147" s="93">
        <v>2135</v>
      </c>
      <c r="AO2147" s="93">
        <f t="shared" si="216"/>
        <v>4</v>
      </c>
      <c r="AP2147" s="93">
        <f t="shared" si="217"/>
        <v>3</v>
      </c>
      <c r="AQ2147" s="88">
        <f t="shared" si="218"/>
        <v>15</v>
      </c>
      <c r="AR2147" s="93">
        <f t="shared" si="219"/>
        <v>20</v>
      </c>
      <c r="AS2147" s="93" t="str">
        <f t="shared" si="220"/>
        <v>金币</v>
      </c>
      <c r="AT2147" s="115">
        <f t="shared" si="221"/>
        <v>63</v>
      </c>
      <c r="AU2147" s="94">
        <f>IF(AR2147&gt;0,SUMIFS(AT$13:AT2147,AQ$13:AQ2147,"="&amp;AQ2147),"[x]")</f>
        <v>654</v>
      </c>
    </row>
    <row r="2148" spans="40:47" ht="16.5" x14ac:dyDescent="0.2">
      <c r="AN2148" s="93">
        <v>2136</v>
      </c>
      <c r="AO2148" s="93">
        <f t="shared" si="216"/>
        <v>4</v>
      </c>
      <c r="AP2148" s="93">
        <f t="shared" si="217"/>
        <v>3</v>
      </c>
      <c r="AQ2148" s="88">
        <f t="shared" si="218"/>
        <v>15</v>
      </c>
      <c r="AR2148" s="93">
        <f t="shared" si="219"/>
        <v>21</v>
      </c>
      <c r="AS2148" s="93" t="str">
        <f t="shared" si="220"/>
        <v>金币</v>
      </c>
      <c r="AT2148" s="115">
        <f t="shared" si="221"/>
        <v>66</v>
      </c>
      <c r="AU2148" s="94">
        <f>IF(AR2148&gt;0,SUMIFS(AT$13:AT2148,AQ$13:AQ2148,"="&amp;AQ2148),"[x]")</f>
        <v>720</v>
      </c>
    </row>
    <row r="2149" spans="40:47" ht="16.5" x14ac:dyDescent="0.2">
      <c r="AN2149" s="93">
        <v>2137</v>
      </c>
      <c r="AO2149" s="93">
        <f t="shared" si="216"/>
        <v>4</v>
      </c>
      <c r="AP2149" s="93">
        <f t="shared" si="217"/>
        <v>3</v>
      </c>
      <c r="AQ2149" s="88">
        <f t="shared" si="218"/>
        <v>15</v>
      </c>
      <c r="AR2149" s="93">
        <f t="shared" si="219"/>
        <v>22</v>
      </c>
      <c r="AS2149" s="93" t="str">
        <f t="shared" si="220"/>
        <v>金币</v>
      </c>
      <c r="AT2149" s="115">
        <f t="shared" si="221"/>
        <v>69</v>
      </c>
      <c r="AU2149" s="94">
        <f>IF(AR2149&gt;0,SUMIFS(AT$13:AT2149,AQ$13:AQ2149,"="&amp;AQ2149),"[x]")</f>
        <v>789</v>
      </c>
    </row>
    <row r="2150" spans="40:47" ht="16.5" x14ac:dyDescent="0.2">
      <c r="AN2150" s="93">
        <v>2138</v>
      </c>
      <c r="AO2150" s="93">
        <f t="shared" si="216"/>
        <v>4</v>
      </c>
      <c r="AP2150" s="93">
        <f t="shared" si="217"/>
        <v>3</v>
      </c>
      <c r="AQ2150" s="88">
        <f t="shared" si="218"/>
        <v>15</v>
      </c>
      <c r="AR2150" s="93">
        <f t="shared" si="219"/>
        <v>23</v>
      </c>
      <c r="AS2150" s="93" t="str">
        <f t="shared" si="220"/>
        <v>金币</v>
      </c>
      <c r="AT2150" s="115">
        <f t="shared" si="221"/>
        <v>72</v>
      </c>
      <c r="AU2150" s="94">
        <f>IF(AR2150&gt;0,SUMIFS(AT$13:AT2150,AQ$13:AQ2150,"="&amp;AQ2150),"[x]")</f>
        <v>861</v>
      </c>
    </row>
    <row r="2151" spans="40:47" ht="16.5" x14ac:dyDescent="0.2">
      <c r="AN2151" s="93">
        <v>2139</v>
      </c>
      <c r="AO2151" s="93">
        <f t="shared" si="216"/>
        <v>4</v>
      </c>
      <c r="AP2151" s="93">
        <f t="shared" si="217"/>
        <v>3</v>
      </c>
      <c r="AQ2151" s="88">
        <f t="shared" si="218"/>
        <v>15</v>
      </c>
      <c r="AR2151" s="93">
        <f t="shared" si="219"/>
        <v>24</v>
      </c>
      <c r="AS2151" s="93" t="str">
        <f t="shared" si="220"/>
        <v>金币</v>
      </c>
      <c r="AT2151" s="115">
        <f t="shared" si="221"/>
        <v>75</v>
      </c>
      <c r="AU2151" s="94">
        <f>IF(AR2151&gt;0,SUMIFS(AT$13:AT2151,AQ$13:AQ2151,"="&amp;AQ2151),"[x]")</f>
        <v>936</v>
      </c>
    </row>
    <row r="2152" spans="40:47" ht="16.5" x14ac:dyDescent="0.2">
      <c r="AN2152" s="93">
        <v>2140</v>
      </c>
      <c r="AO2152" s="93">
        <f t="shared" si="216"/>
        <v>4</v>
      </c>
      <c r="AP2152" s="93">
        <f t="shared" si="217"/>
        <v>3</v>
      </c>
      <c r="AQ2152" s="88">
        <f t="shared" si="218"/>
        <v>15</v>
      </c>
      <c r="AR2152" s="93">
        <f t="shared" si="219"/>
        <v>25</v>
      </c>
      <c r="AS2152" s="93" t="str">
        <f t="shared" si="220"/>
        <v>金币</v>
      </c>
      <c r="AT2152" s="115">
        <f t="shared" si="221"/>
        <v>79</v>
      </c>
      <c r="AU2152" s="94">
        <f>IF(AR2152&gt;0,SUMIFS(AT$13:AT2152,AQ$13:AQ2152,"="&amp;AQ2152),"[x]")</f>
        <v>1015</v>
      </c>
    </row>
    <row r="2153" spans="40:47" ht="16.5" x14ac:dyDescent="0.2">
      <c r="AN2153" s="93">
        <v>2141</v>
      </c>
      <c r="AO2153" s="93">
        <f t="shared" si="216"/>
        <v>4</v>
      </c>
      <c r="AP2153" s="93">
        <f t="shared" si="217"/>
        <v>3</v>
      </c>
      <c r="AQ2153" s="88">
        <f t="shared" si="218"/>
        <v>15</v>
      </c>
      <c r="AR2153" s="93">
        <f t="shared" si="219"/>
        <v>26</v>
      </c>
      <c r="AS2153" s="93" t="str">
        <f t="shared" si="220"/>
        <v>金币</v>
      </c>
      <c r="AT2153" s="115">
        <f t="shared" si="221"/>
        <v>82</v>
      </c>
      <c r="AU2153" s="94">
        <f>IF(AR2153&gt;0,SUMIFS(AT$13:AT2153,AQ$13:AQ2153,"="&amp;AQ2153),"[x]")</f>
        <v>1097</v>
      </c>
    </row>
    <row r="2154" spans="40:47" ht="16.5" x14ac:dyDescent="0.2">
      <c r="AN2154" s="93">
        <v>2142</v>
      </c>
      <c r="AO2154" s="93">
        <f t="shared" si="216"/>
        <v>4</v>
      </c>
      <c r="AP2154" s="93">
        <f t="shared" si="217"/>
        <v>3</v>
      </c>
      <c r="AQ2154" s="88">
        <f t="shared" si="218"/>
        <v>15</v>
      </c>
      <c r="AR2154" s="93">
        <f t="shared" si="219"/>
        <v>27</v>
      </c>
      <c r="AS2154" s="93" t="str">
        <f t="shared" si="220"/>
        <v>金币</v>
      </c>
      <c r="AT2154" s="115">
        <f t="shared" si="221"/>
        <v>85</v>
      </c>
      <c r="AU2154" s="94">
        <f>IF(AR2154&gt;0,SUMIFS(AT$13:AT2154,AQ$13:AQ2154,"="&amp;AQ2154),"[x]")</f>
        <v>1182</v>
      </c>
    </row>
    <row r="2155" spans="40:47" ht="16.5" x14ac:dyDescent="0.2">
      <c r="AN2155" s="93">
        <v>2143</v>
      </c>
      <c r="AO2155" s="93">
        <f t="shared" si="216"/>
        <v>4</v>
      </c>
      <c r="AP2155" s="93">
        <f t="shared" si="217"/>
        <v>3</v>
      </c>
      <c r="AQ2155" s="88">
        <f t="shared" si="218"/>
        <v>15</v>
      </c>
      <c r="AR2155" s="93">
        <f t="shared" si="219"/>
        <v>28</v>
      </c>
      <c r="AS2155" s="93" t="str">
        <f t="shared" si="220"/>
        <v>金币</v>
      </c>
      <c r="AT2155" s="115">
        <f t="shared" si="221"/>
        <v>88</v>
      </c>
      <c r="AU2155" s="94">
        <f>IF(AR2155&gt;0,SUMIFS(AT$13:AT2155,AQ$13:AQ2155,"="&amp;AQ2155),"[x]")</f>
        <v>1270</v>
      </c>
    </row>
    <row r="2156" spans="40:47" ht="16.5" x14ac:dyDescent="0.2">
      <c r="AN2156" s="93">
        <v>2144</v>
      </c>
      <c r="AO2156" s="93">
        <f t="shared" si="216"/>
        <v>4</v>
      </c>
      <c r="AP2156" s="93">
        <f t="shared" si="217"/>
        <v>3</v>
      </c>
      <c r="AQ2156" s="88">
        <f t="shared" si="218"/>
        <v>15</v>
      </c>
      <c r="AR2156" s="93">
        <f t="shared" si="219"/>
        <v>29</v>
      </c>
      <c r="AS2156" s="93" t="str">
        <f t="shared" si="220"/>
        <v>金币</v>
      </c>
      <c r="AT2156" s="115">
        <f t="shared" si="221"/>
        <v>91</v>
      </c>
      <c r="AU2156" s="94">
        <f>IF(AR2156&gt;0,SUMIFS(AT$13:AT2156,AQ$13:AQ2156,"="&amp;AQ2156),"[x]")</f>
        <v>1361</v>
      </c>
    </row>
    <row r="2157" spans="40:47" ht="16.5" x14ac:dyDescent="0.2">
      <c r="AN2157" s="93">
        <v>2145</v>
      </c>
      <c r="AO2157" s="93">
        <f t="shared" si="216"/>
        <v>4</v>
      </c>
      <c r="AP2157" s="93">
        <f t="shared" si="217"/>
        <v>3</v>
      </c>
      <c r="AQ2157" s="88">
        <f t="shared" si="218"/>
        <v>15</v>
      </c>
      <c r="AR2157" s="93">
        <f t="shared" si="219"/>
        <v>30</v>
      </c>
      <c r="AS2157" s="93" t="str">
        <f t="shared" si="220"/>
        <v>金币</v>
      </c>
      <c r="AT2157" s="115">
        <f t="shared" si="221"/>
        <v>94</v>
      </c>
      <c r="AU2157" s="94">
        <f>IF(AR2157&gt;0,SUMIFS(AT$13:AT2157,AQ$13:AQ2157,"="&amp;AQ2157),"[x]")</f>
        <v>1455</v>
      </c>
    </row>
    <row r="2158" spans="40:47" ht="16.5" x14ac:dyDescent="0.2">
      <c r="AN2158" s="93">
        <v>2146</v>
      </c>
      <c r="AO2158" s="93">
        <f t="shared" si="216"/>
        <v>4</v>
      </c>
      <c r="AP2158" s="93">
        <f t="shared" si="217"/>
        <v>3</v>
      </c>
      <c r="AQ2158" s="88">
        <f t="shared" si="218"/>
        <v>15</v>
      </c>
      <c r="AR2158" s="93">
        <f t="shared" si="219"/>
        <v>31</v>
      </c>
      <c r="AS2158" s="93" t="str">
        <f t="shared" si="220"/>
        <v>金币</v>
      </c>
      <c r="AT2158" s="115">
        <f t="shared" si="221"/>
        <v>98</v>
      </c>
      <c r="AU2158" s="94">
        <f>IF(AR2158&gt;0,SUMIFS(AT$13:AT2158,AQ$13:AQ2158,"="&amp;AQ2158),"[x]")</f>
        <v>1553</v>
      </c>
    </row>
    <row r="2159" spans="40:47" ht="16.5" x14ac:dyDescent="0.2">
      <c r="AN2159" s="93">
        <v>2147</v>
      </c>
      <c r="AO2159" s="93">
        <f t="shared" si="216"/>
        <v>4</v>
      </c>
      <c r="AP2159" s="93">
        <f t="shared" si="217"/>
        <v>3</v>
      </c>
      <c r="AQ2159" s="88">
        <f t="shared" si="218"/>
        <v>15</v>
      </c>
      <c r="AR2159" s="93">
        <f t="shared" si="219"/>
        <v>32</v>
      </c>
      <c r="AS2159" s="93" t="str">
        <f t="shared" si="220"/>
        <v>金币</v>
      </c>
      <c r="AT2159" s="115">
        <f t="shared" si="221"/>
        <v>101</v>
      </c>
      <c r="AU2159" s="94">
        <f>IF(AR2159&gt;0,SUMIFS(AT$13:AT2159,AQ$13:AQ2159,"="&amp;AQ2159),"[x]")</f>
        <v>1654</v>
      </c>
    </row>
    <row r="2160" spans="40:47" ht="16.5" x14ac:dyDescent="0.2">
      <c r="AN2160" s="93">
        <v>2148</v>
      </c>
      <c r="AO2160" s="93">
        <f t="shared" si="216"/>
        <v>4</v>
      </c>
      <c r="AP2160" s="93">
        <f t="shared" si="217"/>
        <v>3</v>
      </c>
      <c r="AQ2160" s="88">
        <f t="shared" si="218"/>
        <v>15</v>
      </c>
      <c r="AR2160" s="93">
        <f t="shared" si="219"/>
        <v>33</v>
      </c>
      <c r="AS2160" s="93" t="str">
        <f t="shared" si="220"/>
        <v>金币</v>
      </c>
      <c r="AT2160" s="115">
        <f t="shared" si="221"/>
        <v>104</v>
      </c>
      <c r="AU2160" s="94">
        <f>IF(AR2160&gt;0,SUMIFS(AT$13:AT2160,AQ$13:AQ2160,"="&amp;AQ2160),"[x]")</f>
        <v>1758</v>
      </c>
    </row>
    <row r="2161" spans="40:47" ht="16.5" x14ac:dyDescent="0.2">
      <c r="AN2161" s="93">
        <v>2149</v>
      </c>
      <c r="AO2161" s="93">
        <f t="shared" si="216"/>
        <v>4</v>
      </c>
      <c r="AP2161" s="93">
        <f t="shared" si="217"/>
        <v>3</v>
      </c>
      <c r="AQ2161" s="88">
        <f t="shared" si="218"/>
        <v>15</v>
      </c>
      <c r="AR2161" s="93">
        <f t="shared" si="219"/>
        <v>34</v>
      </c>
      <c r="AS2161" s="93" t="str">
        <f t="shared" si="220"/>
        <v>金币</v>
      </c>
      <c r="AT2161" s="115">
        <f t="shared" si="221"/>
        <v>107</v>
      </c>
      <c r="AU2161" s="94">
        <f>IF(AR2161&gt;0,SUMIFS(AT$13:AT2161,AQ$13:AQ2161,"="&amp;AQ2161),"[x]")</f>
        <v>1865</v>
      </c>
    </row>
    <row r="2162" spans="40:47" ht="16.5" x14ac:dyDescent="0.2">
      <c r="AN2162" s="93">
        <v>2150</v>
      </c>
      <c r="AO2162" s="93">
        <f t="shared" si="216"/>
        <v>4</v>
      </c>
      <c r="AP2162" s="93">
        <f t="shared" si="217"/>
        <v>3</v>
      </c>
      <c r="AQ2162" s="88">
        <f t="shared" si="218"/>
        <v>15</v>
      </c>
      <c r="AR2162" s="93">
        <f t="shared" si="219"/>
        <v>35</v>
      </c>
      <c r="AS2162" s="93" t="str">
        <f t="shared" si="220"/>
        <v>金币</v>
      </c>
      <c r="AT2162" s="115">
        <f t="shared" si="221"/>
        <v>110</v>
      </c>
      <c r="AU2162" s="94">
        <f>IF(AR2162&gt;0,SUMIFS(AT$13:AT2162,AQ$13:AQ2162,"="&amp;AQ2162),"[x]")</f>
        <v>1975</v>
      </c>
    </row>
    <row r="2163" spans="40:47" ht="16.5" x14ac:dyDescent="0.2">
      <c r="AN2163" s="93">
        <v>2151</v>
      </c>
      <c r="AO2163" s="93">
        <f t="shared" si="216"/>
        <v>4</v>
      </c>
      <c r="AP2163" s="93">
        <f t="shared" si="217"/>
        <v>3</v>
      </c>
      <c r="AQ2163" s="88">
        <f t="shared" si="218"/>
        <v>15</v>
      </c>
      <c r="AR2163" s="93">
        <f t="shared" si="219"/>
        <v>36</v>
      </c>
      <c r="AS2163" s="93" t="str">
        <f t="shared" si="220"/>
        <v>金币</v>
      </c>
      <c r="AT2163" s="115">
        <f t="shared" si="221"/>
        <v>113</v>
      </c>
      <c r="AU2163" s="94">
        <f>IF(AR2163&gt;0,SUMIFS(AT$13:AT2163,AQ$13:AQ2163,"="&amp;AQ2163),"[x]")</f>
        <v>2088</v>
      </c>
    </row>
    <row r="2164" spans="40:47" ht="16.5" x14ac:dyDescent="0.2">
      <c r="AN2164" s="93">
        <v>2152</v>
      </c>
      <c r="AO2164" s="93">
        <f t="shared" si="216"/>
        <v>4</v>
      </c>
      <c r="AP2164" s="93">
        <f t="shared" si="217"/>
        <v>3</v>
      </c>
      <c r="AQ2164" s="88">
        <f t="shared" si="218"/>
        <v>15</v>
      </c>
      <c r="AR2164" s="93">
        <f t="shared" si="219"/>
        <v>37</v>
      </c>
      <c r="AS2164" s="93" t="str">
        <f t="shared" si="220"/>
        <v>金币</v>
      </c>
      <c r="AT2164" s="115">
        <f t="shared" si="221"/>
        <v>117</v>
      </c>
      <c r="AU2164" s="94">
        <f>IF(AR2164&gt;0,SUMIFS(AT$13:AT2164,AQ$13:AQ2164,"="&amp;AQ2164),"[x]")</f>
        <v>2205</v>
      </c>
    </row>
    <row r="2165" spans="40:47" ht="16.5" x14ac:dyDescent="0.2">
      <c r="AN2165" s="93">
        <v>2153</v>
      </c>
      <c r="AO2165" s="93">
        <f t="shared" si="216"/>
        <v>4</v>
      </c>
      <c r="AP2165" s="93">
        <f t="shared" si="217"/>
        <v>3</v>
      </c>
      <c r="AQ2165" s="88">
        <f t="shared" si="218"/>
        <v>15</v>
      </c>
      <c r="AR2165" s="93">
        <f t="shared" si="219"/>
        <v>38</v>
      </c>
      <c r="AS2165" s="93" t="str">
        <f t="shared" si="220"/>
        <v>金币</v>
      </c>
      <c r="AT2165" s="115">
        <f t="shared" si="221"/>
        <v>120</v>
      </c>
      <c r="AU2165" s="94">
        <f>IF(AR2165&gt;0,SUMIFS(AT$13:AT2165,AQ$13:AQ2165,"="&amp;AQ2165),"[x]")</f>
        <v>2325</v>
      </c>
    </row>
    <row r="2166" spans="40:47" ht="16.5" x14ac:dyDescent="0.2">
      <c r="AN2166" s="93">
        <v>2154</v>
      </c>
      <c r="AO2166" s="93">
        <f t="shared" si="216"/>
        <v>4</v>
      </c>
      <c r="AP2166" s="93">
        <f t="shared" si="217"/>
        <v>3</v>
      </c>
      <c r="AQ2166" s="88">
        <f t="shared" si="218"/>
        <v>15</v>
      </c>
      <c r="AR2166" s="93">
        <f t="shared" si="219"/>
        <v>39</v>
      </c>
      <c r="AS2166" s="93" t="str">
        <f t="shared" si="220"/>
        <v>金币</v>
      </c>
      <c r="AT2166" s="115">
        <f t="shared" si="221"/>
        <v>123</v>
      </c>
      <c r="AU2166" s="94">
        <f>IF(AR2166&gt;0,SUMIFS(AT$13:AT2166,AQ$13:AQ2166,"="&amp;AQ2166),"[x]")</f>
        <v>2448</v>
      </c>
    </row>
    <row r="2167" spans="40:47" ht="16.5" x14ac:dyDescent="0.2">
      <c r="AN2167" s="93">
        <v>2155</v>
      </c>
      <c r="AO2167" s="93">
        <f t="shared" si="216"/>
        <v>4</v>
      </c>
      <c r="AP2167" s="93">
        <f t="shared" si="217"/>
        <v>3</v>
      </c>
      <c r="AQ2167" s="88">
        <f t="shared" si="218"/>
        <v>15</v>
      </c>
      <c r="AR2167" s="93">
        <f t="shared" si="219"/>
        <v>40</v>
      </c>
      <c r="AS2167" s="93" t="str">
        <f t="shared" si="220"/>
        <v>金币</v>
      </c>
      <c r="AT2167" s="115">
        <f t="shared" si="221"/>
        <v>126</v>
      </c>
      <c r="AU2167" s="94">
        <f>IF(AR2167&gt;0,SUMIFS(AT$13:AT2167,AQ$13:AQ2167,"="&amp;AQ2167),"[x]")</f>
        <v>2574</v>
      </c>
    </row>
    <row r="2168" spans="40:47" ht="16.5" x14ac:dyDescent="0.2">
      <c r="AN2168" s="93">
        <v>2156</v>
      </c>
      <c r="AO2168" s="93">
        <f t="shared" si="216"/>
        <v>4</v>
      </c>
      <c r="AP2168" s="93">
        <f t="shared" si="217"/>
        <v>3</v>
      </c>
      <c r="AQ2168" s="88">
        <f t="shared" si="218"/>
        <v>15</v>
      </c>
      <c r="AR2168" s="93">
        <f t="shared" si="219"/>
        <v>41</v>
      </c>
      <c r="AS2168" s="93" t="str">
        <f t="shared" si="220"/>
        <v>金币</v>
      </c>
      <c r="AT2168" s="115">
        <f t="shared" si="221"/>
        <v>75</v>
      </c>
      <c r="AU2168" s="94">
        <f>IF(AR2168&gt;0,SUMIFS(AT$13:AT2168,AQ$13:AQ2168,"="&amp;AQ2168),"[x]")</f>
        <v>2649</v>
      </c>
    </row>
    <row r="2169" spans="40:47" ht="16.5" x14ac:dyDescent="0.2">
      <c r="AN2169" s="93">
        <v>2157</v>
      </c>
      <c r="AO2169" s="93">
        <f t="shared" si="216"/>
        <v>4</v>
      </c>
      <c r="AP2169" s="93">
        <f t="shared" si="217"/>
        <v>3</v>
      </c>
      <c r="AQ2169" s="88">
        <f t="shared" si="218"/>
        <v>15</v>
      </c>
      <c r="AR2169" s="93">
        <f t="shared" si="219"/>
        <v>42</v>
      </c>
      <c r="AS2169" s="93" t="str">
        <f t="shared" si="220"/>
        <v>金币</v>
      </c>
      <c r="AT2169" s="115">
        <f t="shared" si="221"/>
        <v>90</v>
      </c>
      <c r="AU2169" s="94">
        <f>IF(AR2169&gt;0,SUMIFS(AT$13:AT2169,AQ$13:AQ2169,"="&amp;AQ2169),"[x]")</f>
        <v>2739</v>
      </c>
    </row>
    <row r="2170" spans="40:47" ht="16.5" x14ac:dyDescent="0.2">
      <c r="AN2170" s="93">
        <v>2158</v>
      </c>
      <c r="AO2170" s="93">
        <f t="shared" si="216"/>
        <v>4</v>
      </c>
      <c r="AP2170" s="93">
        <f t="shared" si="217"/>
        <v>3</v>
      </c>
      <c r="AQ2170" s="88">
        <f t="shared" si="218"/>
        <v>15</v>
      </c>
      <c r="AR2170" s="93">
        <f t="shared" si="219"/>
        <v>43</v>
      </c>
      <c r="AS2170" s="93" t="str">
        <f t="shared" si="220"/>
        <v>金币</v>
      </c>
      <c r="AT2170" s="115">
        <f t="shared" si="221"/>
        <v>105</v>
      </c>
      <c r="AU2170" s="94">
        <f>IF(AR2170&gt;0,SUMIFS(AT$13:AT2170,AQ$13:AQ2170,"="&amp;AQ2170),"[x]")</f>
        <v>2844</v>
      </c>
    </row>
    <row r="2171" spans="40:47" ht="16.5" x14ac:dyDescent="0.2">
      <c r="AN2171" s="93">
        <v>2159</v>
      </c>
      <c r="AO2171" s="93">
        <f t="shared" si="216"/>
        <v>4</v>
      </c>
      <c r="AP2171" s="93">
        <f t="shared" si="217"/>
        <v>3</v>
      </c>
      <c r="AQ2171" s="88">
        <f t="shared" si="218"/>
        <v>15</v>
      </c>
      <c r="AR2171" s="93">
        <f t="shared" si="219"/>
        <v>44</v>
      </c>
      <c r="AS2171" s="93" t="str">
        <f t="shared" si="220"/>
        <v>金币</v>
      </c>
      <c r="AT2171" s="115">
        <f t="shared" si="221"/>
        <v>120</v>
      </c>
      <c r="AU2171" s="94">
        <f>IF(AR2171&gt;0,SUMIFS(AT$13:AT2171,AQ$13:AQ2171,"="&amp;AQ2171),"[x]")</f>
        <v>2964</v>
      </c>
    </row>
    <row r="2172" spans="40:47" ht="16.5" x14ac:dyDescent="0.2">
      <c r="AN2172" s="93">
        <v>2160</v>
      </c>
      <c r="AO2172" s="93">
        <f t="shared" si="216"/>
        <v>4</v>
      </c>
      <c r="AP2172" s="93">
        <f t="shared" si="217"/>
        <v>3</v>
      </c>
      <c r="AQ2172" s="88">
        <f t="shared" si="218"/>
        <v>15</v>
      </c>
      <c r="AR2172" s="93">
        <f t="shared" si="219"/>
        <v>45</v>
      </c>
      <c r="AS2172" s="93" t="str">
        <f t="shared" si="220"/>
        <v>金币</v>
      </c>
      <c r="AT2172" s="115">
        <f t="shared" si="221"/>
        <v>135</v>
      </c>
      <c r="AU2172" s="94">
        <f>IF(AR2172&gt;0,SUMIFS(AT$13:AT2172,AQ$13:AQ2172,"="&amp;AQ2172),"[x]")</f>
        <v>3099</v>
      </c>
    </row>
    <row r="2173" spans="40:47" ht="16.5" x14ac:dyDescent="0.2">
      <c r="AN2173" s="93">
        <v>2161</v>
      </c>
      <c r="AO2173" s="93">
        <f t="shared" si="216"/>
        <v>4</v>
      </c>
      <c r="AP2173" s="93">
        <f t="shared" si="217"/>
        <v>3</v>
      </c>
      <c r="AQ2173" s="88">
        <f t="shared" si="218"/>
        <v>15</v>
      </c>
      <c r="AR2173" s="93">
        <f t="shared" si="219"/>
        <v>46</v>
      </c>
      <c r="AS2173" s="93" t="str">
        <f t="shared" si="220"/>
        <v>金币</v>
      </c>
      <c r="AT2173" s="115">
        <f t="shared" si="221"/>
        <v>151</v>
      </c>
      <c r="AU2173" s="94">
        <f>IF(AR2173&gt;0,SUMIFS(AT$13:AT2173,AQ$13:AQ2173,"="&amp;AQ2173),"[x]")</f>
        <v>3250</v>
      </c>
    </row>
    <row r="2174" spans="40:47" ht="16.5" x14ac:dyDescent="0.2">
      <c r="AN2174" s="93">
        <v>2162</v>
      </c>
      <c r="AO2174" s="93">
        <f t="shared" si="216"/>
        <v>4</v>
      </c>
      <c r="AP2174" s="93">
        <f t="shared" si="217"/>
        <v>3</v>
      </c>
      <c r="AQ2174" s="88">
        <f t="shared" si="218"/>
        <v>15</v>
      </c>
      <c r="AR2174" s="93">
        <f t="shared" si="219"/>
        <v>47</v>
      </c>
      <c r="AS2174" s="93" t="str">
        <f t="shared" si="220"/>
        <v>金币</v>
      </c>
      <c r="AT2174" s="115">
        <f t="shared" si="221"/>
        <v>166</v>
      </c>
      <c r="AU2174" s="94">
        <f>IF(AR2174&gt;0,SUMIFS(AT$13:AT2174,AQ$13:AQ2174,"="&amp;AQ2174),"[x]")</f>
        <v>3416</v>
      </c>
    </row>
    <row r="2175" spans="40:47" ht="16.5" x14ac:dyDescent="0.2">
      <c r="AN2175" s="93">
        <v>2163</v>
      </c>
      <c r="AO2175" s="93">
        <f t="shared" si="216"/>
        <v>4</v>
      </c>
      <c r="AP2175" s="93">
        <f t="shared" si="217"/>
        <v>3</v>
      </c>
      <c r="AQ2175" s="88">
        <f t="shared" si="218"/>
        <v>15</v>
      </c>
      <c r="AR2175" s="93">
        <f t="shared" si="219"/>
        <v>48</v>
      </c>
      <c r="AS2175" s="93" t="str">
        <f t="shared" si="220"/>
        <v>金币</v>
      </c>
      <c r="AT2175" s="115">
        <f t="shared" si="221"/>
        <v>181</v>
      </c>
      <c r="AU2175" s="94">
        <f>IF(AR2175&gt;0,SUMIFS(AT$13:AT2175,AQ$13:AQ2175,"="&amp;AQ2175),"[x]")</f>
        <v>3597</v>
      </c>
    </row>
    <row r="2176" spans="40:47" ht="16.5" x14ac:dyDescent="0.2">
      <c r="AN2176" s="93">
        <v>2164</v>
      </c>
      <c r="AO2176" s="93">
        <f t="shared" si="216"/>
        <v>4</v>
      </c>
      <c r="AP2176" s="93">
        <f t="shared" si="217"/>
        <v>3</v>
      </c>
      <c r="AQ2176" s="88">
        <f t="shared" si="218"/>
        <v>15</v>
      </c>
      <c r="AR2176" s="93">
        <f t="shared" si="219"/>
        <v>49</v>
      </c>
      <c r="AS2176" s="93" t="str">
        <f t="shared" si="220"/>
        <v>金币</v>
      </c>
      <c r="AT2176" s="115">
        <f t="shared" si="221"/>
        <v>196</v>
      </c>
      <c r="AU2176" s="94">
        <f>IF(AR2176&gt;0,SUMIFS(AT$13:AT2176,AQ$13:AQ2176,"="&amp;AQ2176),"[x]")</f>
        <v>3793</v>
      </c>
    </row>
    <row r="2177" spans="40:47" ht="16.5" x14ac:dyDescent="0.2">
      <c r="AN2177" s="93">
        <v>2165</v>
      </c>
      <c r="AO2177" s="93">
        <f t="shared" si="216"/>
        <v>4</v>
      </c>
      <c r="AP2177" s="93">
        <f t="shared" si="217"/>
        <v>3</v>
      </c>
      <c r="AQ2177" s="88">
        <f t="shared" si="218"/>
        <v>15</v>
      </c>
      <c r="AR2177" s="93">
        <f t="shared" si="219"/>
        <v>50</v>
      </c>
      <c r="AS2177" s="93" t="str">
        <f t="shared" si="220"/>
        <v>金币</v>
      </c>
      <c r="AT2177" s="115">
        <f t="shared" si="221"/>
        <v>211</v>
      </c>
      <c r="AU2177" s="94">
        <f>IF(AR2177&gt;0,SUMIFS(AT$13:AT2177,AQ$13:AQ2177,"="&amp;AQ2177),"[x]")</f>
        <v>4004</v>
      </c>
    </row>
    <row r="2178" spans="40:47" ht="16.5" x14ac:dyDescent="0.2">
      <c r="AN2178" s="93">
        <v>2166</v>
      </c>
      <c r="AO2178" s="93">
        <f t="shared" si="216"/>
        <v>4</v>
      </c>
      <c r="AP2178" s="93">
        <f t="shared" si="217"/>
        <v>3</v>
      </c>
      <c r="AQ2178" s="88">
        <f t="shared" si="218"/>
        <v>15</v>
      </c>
      <c r="AR2178" s="93">
        <f t="shared" si="219"/>
        <v>51</v>
      </c>
      <c r="AS2178" s="93" t="str">
        <f t="shared" si="220"/>
        <v>金币</v>
      </c>
      <c r="AT2178" s="115">
        <f t="shared" si="221"/>
        <v>226</v>
      </c>
      <c r="AU2178" s="94">
        <f>IF(AR2178&gt;0,SUMIFS(AT$13:AT2178,AQ$13:AQ2178,"="&amp;AQ2178),"[x]")</f>
        <v>4230</v>
      </c>
    </row>
    <row r="2179" spans="40:47" ht="16.5" x14ac:dyDescent="0.2">
      <c r="AN2179" s="93">
        <v>2167</v>
      </c>
      <c r="AO2179" s="93">
        <f t="shared" si="216"/>
        <v>4</v>
      </c>
      <c r="AP2179" s="93">
        <f t="shared" si="217"/>
        <v>3</v>
      </c>
      <c r="AQ2179" s="88">
        <f t="shared" si="218"/>
        <v>15</v>
      </c>
      <c r="AR2179" s="93">
        <f t="shared" si="219"/>
        <v>52</v>
      </c>
      <c r="AS2179" s="93" t="str">
        <f t="shared" si="220"/>
        <v>金币</v>
      </c>
      <c r="AT2179" s="115">
        <f t="shared" si="221"/>
        <v>241</v>
      </c>
      <c r="AU2179" s="94">
        <f>IF(AR2179&gt;0,SUMIFS(AT$13:AT2179,AQ$13:AQ2179,"="&amp;AQ2179),"[x]")</f>
        <v>4471</v>
      </c>
    </row>
    <row r="2180" spans="40:47" ht="16.5" x14ac:dyDescent="0.2">
      <c r="AN2180" s="93">
        <v>2168</v>
      </c>
      <c r="AO2180" s="93">
        <f t="shared" si="216"/>
        <v>4</v>
      </c>
      <c r="AP2180" s="93">
        <f t="shared" si="217"/>
        <v>3</v>
      </c>
      <c r="AQ2180" s="88">
        <f t="shared" si="218"/>
        <v>15</v>
      </c>
      <c r="AR2180" s="93">
        <f t="shared" si="219"/>
        <v>53</v>
      </c>
      <c r="AS2180" s="93" t="str">
        <f t="shared" si="220"/>
        <v>金币</v>
      </c>
      <c r="AT2180" s="115">
        <f t="shared" si="221"/>
        <v>256</v>
      </c>
      <c r="AU2180" s="94">
        <f>IF(AR2180&gt;0,SUMIFS(AT$13:AT2180,AQ$13:AQ2180,"="&amp;AQ2180),"[x]")</f>
        <v>4727</v>
      </c>
    </row>
    <row r="2181" spans="40:47" ht="16.5" x14ac:dyDescent="0.2">
      <c r="AN2181" s="93">
        <v>2169</v>
      </c>
      <c r="AO2181" s="93">
        <f t="shared" si="216"/>
        <v>4</v>
      </c>
      <c r="AP2181" s="93">
        <f t="shared" si="217"/>
        <v>3</v>
      </c>
      <c r="AQ2181" s="88">
        <f t="shared" si="218"/>
        <v>15</v>
      </c>
      <c r="AR2181" s="93">
        <f t="shared" si="219"/>
        <v>54</v>
      </c>
      <c r="AS2181" s="93" t="str">
        <f t="shared" si="220"/>
        <v>金币</v>
      </c>
      <c r="AT2181" s="115">
        <f t="shared" si="221"/>
        <v>271</v>
      </c>
      <c r="AU2181" s="94">
        <f>IF(AR2181&gt;0,SUMIFS(AT$13:AT2181,AQ$13:AQ2181,"="&amp;AQ2181),"[x]")</f>
        <v>4998</v>
      </c>
    </row>
    <row r="2182" spans="40:47" ht="16.5" x14ac:dyDescent="0.2">
      <c r="AN2182" s="93">
        <v>2170</v>
      </c>
      <c r="AO2182" s="93">
        <f t="shared" si="216"/>
        <v>4</v>
      </c>
      <c r="AP2182" s="93">
        <f t="shared" si="217"/>
        <v>3</v>
      </c>
      <c r="AQ2182" s="88">
        <f t="shared" si="218"/>
        <v>15</v>
      </c>
      <c r="AR2182" s="93">
        <f t="shared" si="219"/>
        <v>55</v>
      </c>
      <c r="AS2182" s="93" t="str">
        <f t="shared" si="220"/>
        <v>金币</v>
      </c>
      <c r="AT2182" s="115">
        <f t="shared" si="221"/>
        <v>287</v>
      </c>
      <c r="AU2182" s="94">
        <f>IF(AR2182&gt;0,SUMIFS(AT$13:AT2182,AQ$13:AQ2182,"="&amp;AQ2182),"[x]")</f>
        <v>5285</v>
      </c>
    </row>
    <row r="2183" spans="40:47" ht="16.5" x14ac:dyDescent="0.2">
      <c r="AN2183" s="93">
        <v>2171</v>
      </c>
      <c r="AO2183" s="93">
        <f t="shared" si="216"/>
        <v>4</v>
      </c>
      <c r="AP2183" s="93">
        <f t="shared" si="217"/>
        <v>3</v>
      </c>
      <c r="AQ2183" s="88">
        <f t="shared" si="218"/>
        <v>15</v>
      </c>
      <c r="AR2183" s="93">
        <f t="shared" si="219"/>
        <v>56</v>
      </c>
      <c r="AS2183" s="93" t="str">
        <f t="shared" si="220"/>
        <v>金币</v>
      </c>
      <c r="AT2183" s="115">
        <f t="shared" si="221"/>
        <v>302</v>
      </c>
      <c r="AU2183" s="94">
        <f>IF(AR2183&gt;0,SUMIFS(AT$13:AT2183,AQ$13:AQ2183,"="&amp;AQ2183),"[x]")</f>
        <v>5587</v>
      </c>
    </row>
    <row r="2184" spans="40:47" ht="16.5" x14ac:dyDescent="0.2">
      <c r="AN2184" s="93">
        <v>2172</v>
      </c>
      <c r="AO2184" s="93">
        <f t="shared" si="216"/>
        <v>4</v>
      </c>
      <c r="AP2184" s="93">
        <f t="shared" si="217"/>
        <v>3</v>
      </c>
      <c r="AQ2184" s="88">
        <f t="shared" si="218"/>
        <v>15</v>
      </c>
      <c r="AR2184" s="93">
        <f t="shared" si="219"/>
        <v>57</v>
      </c>
      <c r="AS2184" s="93" t="str">
        <f t="shared" si="220"/>
        <v>金币</v>
      </c>
      <c r="AT2184" s="115">
        <f t="shared" si="221"/>
        <v>317</v>
      </c>
      <c r="AU2184" s="94">
        <f>IF(AR2184&gt;0,SUMIFS(AT$13:AT2184,AQ$13:AQ2184,"="&amp;AQ2184),"[x]")</f>
        <v>5904</v>
      </c>
    </row>
    <row r="2185" spans="40:47" ht="16.5" x14ac:dyDescent="0.2">
      <c r="AN2185" s="93">
        <v>2173</v>
      </c>
      <c r="AO2185" s="93">
        <f t="shared" si="216"/>
        <v>4</v>
      </c>
      <c r="AP2185" s="93">
        <f t="shared" si="217"/>
        <v>3</v>
      </c>
      <c r="AQ2185" s="88">
        <f t="shared" si="218"/>
        <v>15</v>
      </c>
      <c r="AR2185" s="93">
        <f t="shared" si="219"/>
        <v>58</v>
      </c>
      <c r="AS2185" s="93" t="str">
        <f t="shared" si="220"/>
        <v>金币</v>
      </c>
      <c r="AT2185" s="115">
        <f t="shared" si="221"/>
        <v>332</v>
      </c>
      <c r="AU2185" s="94">
        <f>IF(AR2185&gt;0,SUMIFS(AT$13:AT2185,AQ$13:AQ2185,"="&amp;AQ2185),"[x]")</f>
        <v>6236</v>
      </c>
    </row>
    <row r="2186" spans="40:47" ht="16.5" x14ac:dyDescent="0.2">
      <c r="AN2186" s="93">
        <v>2174</v>
      </c>
      <c r="AO2186" s="93">
        <f t="shared" si="216"/>
        <v>4</v>
      </c>
      <c r="AP2186" s="93">
        <f t="shared" si="217"/>
        <v>3</v>
      </c>
      <c r="AQ2186" s="88">
        <f t="shared" si="218"/>
        <v>15</v>
      </c>
      <c r="AR2186" s="93">
        <f t="shared" si="219"/>
        <v>59</v>
      </c>
      <c r="AS2186" s="93" t="str">
        <f t="shared" si="220"/>
        <v>金币</v>
      </c>
      <c r="AT2186" s="115">
        <f t="shared" si="221"/>
        <v>347</v>
      </c>
      <c r="AU2186" s="94">
        <f>IF(AR2186&gt;0,SUMIFS(AT$13:AT2186,AQ$13:AQ2186,"="&amp;AQ2186),"[x]")</f>
        <v>6583</v>
      </c>
    </row>
    <row r="2187" spans="40:47" ht="16.5" x14ac:dyDescent="0.2">
      <c r="AN2187" s="93">
        <v>2175</v>
      </c>
      <c r="AO2187" s="93">
        <f t="shared" si="216"/>
        <v>4</v>
      </c>
      <c r="AP2187" s="93">
        <f t="shared" si="217"/>
        <v>3</v>
      </c>
      <c r="AQ2187" s="88">
        <f t="shared" si="218"/>
        <v>15</v>
      </c>
      <c r="AR2187" s="93">
        <f t="shared" si="219"/>
        <v>60</v>
      </c>
      <c r="AS2187" s="93" t="str">
        <f t="shared" si="220"/>
        <v>金币</v>
      </c>
      <c r="AT2187" s="115">
        <f t="shared" si="221"/>
        <v>362</v>
      </c>
      <c r="AU2187" s="94">
        <f>IF(AR2187&gt;0,SUMIFS(AT$13:AT2187,AQ$13:AQ2187,"="&amp;AQ2187),"[x]")</f>
        <v>6945</v>
      </c>
    </row>
    <row r="2188" spans="40:47" ht="16.5" x14ac:dyDescent="0.2">
      <c r="AN2188" s="93">
        <v>2176</v>
      </c>
      <c r="AO2188" s="93">
        <f t="shared" si="216"/>
        <v>4</v>
      </c>
      <c r="AP2188" s="93">
        <f t="shared" si="217"/>
        <v>3</v>
      </c>
      <c r="AQ2188" s="88">
        <f t="shared" si="218"/>
        <v>15</v>
      </c>
      <c r="AR2188" s="93">
        <f t="shared" si="219"/>
        <v>61</v>
      </c>
      <c r="AS2188" s="93" t="str">
        <f t="shared" si="220"/>
        <v>金币</v>
      </c>
      <c r="AT2188" s="115">
        <f t="shared" si="221"/>
        <v>377</v>
      </c>
      <c r="AU2188" s="94">
        <f>IF(AR2188&gt;0,SUMIFS(AT$13:AT2188,AQ$13:AQ2188,"="&amp;AQ2188),"[x]")</f>
        <v>7322</v>
      </c>
    </row>
    <row r="2189" spans="40:47" ht="16.5" x14ac:dyDescent="0.2">
      <c r="AN2189" s="93">
        <v>2177</v>
      </c>
      <c r="AO2189" s="93">
        <f t="shared" si="216"/>
        <v>4</v>
      </c>
      <c r="AP2189" s="93">
        <f t="shared" si="217"/>
        <v>3</v>
      </c>
      <c r="AQ2189" s="88">
        <f t="shared" si="218"/>
        <v>15</v>
      </c>
      <c r="AR2189" s="93">
        <f t="shared" si="219"/>
        <v>62</v>
      </c>
      <c r="AS2189" s="93" t="str">
        <f t="shared" si="220"/>
        <v>金币</v>
      </c>
      <c r="AT2189" s="115">
        <f t="shared" si="221"/>
        <v>392</v>
      </c>
      <c r="AU2189" s="94">
        <f>IF(AR2189&gt;0,SUMIFS(AT$13:AT2189,AQ$13:AQ2189,"="&amp;AQ2189),"[x]")</f>
        <v>7714</v>
      </c>
    </row>
    <row r="2190" spans="40:47" ht="16.5" x14ac:dyDescent="0.2">
      <c r="AN2190" s="93">
        <v>2178</v>
      </c>
      <c r="AO2190" s="93">
        <f t="shared" ref="AO2190:AO2253" si="222">INT((AN2190-1)/604)+1</f>
        <v>4</v>
      </c>
      <c r="AP2190" s="93">
        <f t="shared" ref="AP2190:AP2253" si="223">INT(MOD(INT((AN2190-1)/151),4))+1</f>
        <v>3</v>
      </c>
      <c r="AQ2190" s="88">
        <f t="shared" ref="AQ2190:AQ2253" si="224">(AO2190-1)*4+AP2190</f>
        <v>15</v>
      </c>
      <c r="AR2190" s="93">
        <f t="shared" ref="AR2190:AR2253" si="225">MOD(AN2190-1,151)</f>
        <v>63</v>
      </c>
      <c r="AS2190" s="93" t="str">
        <f t="shared" ref="AS2190:AS2253" si="226">IF(AR2190&gt;0,"金币","[x]")</f>
        <v>金币</v>
      </c>
      <c r="AT2190" s="115">
        <f t="shared" si="221"/>
        <v>407</v>
      </c>
      <c r="AU2190" s="94">
        <f>IF(AR2190&gt;0,SUMIFS(AT$13:AT2190,AQ$13:AQ2190,"="&amp;AQ2190),"[x]")</f>
        <v>8121</v>
      </c>
    </row>
    <row r="2191" spans="40:47" ht="16.5" x14ac:dyDescent="0.2">
      <c r="AN2191" s="93">
        <v>2179</v>
      </c>
      <c r="AO2191" s="93">
        <f t="shared" si="222"/>
        <v>4</v>
      </c>
      <c r="AP2191" s="93">
        <f t="shared" si="223"/>
        <v>3</v>
      </c>
      <c r="AQ2191" s="88">
        <f t="shared" si="224"/>
        <v>15</v>
      </c>
      <c r="AR2191" s="93">
        <f t="shared" si="225"/>
        <v>64</v>
      </c>
      <c r="AS2191" s="93" t="str">
        <f t="shared" si="226"/>
        <v>金币</v>
      </c>
      <c r="AT2191" s="115">
        <f t="shared" ref="AT2191:AT2254" si="227">IF(AR2191&gt;0,INT(INDEX($AL$13:$AL$162,AR2191)/48*INDEX($AL$4:$AL$9,AO2191)*INDEX($AO$4:$AO$7,AP2191)),"[x]")</f>
        <v>423</v>
      </c>
      <c r="AU2191" s="94">
        <f>IF(AR2191&gt;0,SUMIFS(AT$13:AT2191,AQ$13:AQ2191,"="&amp;AQ2191),"[x]")</f>
        <v>8544</v>
      </c>
    </row>
    <row r="2192" spans="40:47" ht="16.5" x14ac:dyDescent="0.2">
      <c r="AN2192" s="93">
        <v>2180</v>
      </c>
      <c r="AO2192" s="93">
        <f t="shared" si="222"/>
        <v>4</v>
      </c>
      <c r="AP2192" s="93">
        <f t="shared" si="223"/>
        <v>3</v>
      </c>
      <c r="AQ2192" s="88">
        <f t="shared" si="224"/>
        <v>15</v>
      </c>
      <c r="AR2192" s="93">
        <f t="shared" si="225"/>
        <v>65</v>
      </c>
      <c r="AS2192" s="93" t="str">
        <f t="shared" si="226"/>
        <v>金币</v>
      </c>
      <c r="AT2192" s="115">
        <f t="shared" si="227"/>
        <v>438</v>
      </c>
      <c r="AU2192" s="94">
        <f>IF(AR2192&gt;0,SUMIFS(AT$13:AT2192,AQ$13:AQ2192,"="&amp;AQ2192),"[x]")</f>
        <v>8982</v>
      </c>
    </row>
    <row r="2193" spans="40:47" ht="16.5" x14ac:dyDescent="0.2">
      <c r="AN2193" s="93">
        <v>2181</v>
      </c>
      <c r="AO2193" s="93">
        <f t="shared" si="222"/>
        <v>4</v>
      </c>
      <c r="AP2193" s="93">
        <f t="shared" si="223"/>
        <v>3</v>
      </c>
      <c r="AQ2193" s="88">
        <f t="shared" si="224"/>
        <v>15</v>
      </c>
      <c r="AR2193" s="93">
        <f t="shared" si="225"/>
        <v>66</v>
      </c>
      <c r="AS2193" s="93" t="str">
        <f t="shared" si="226"/>
        <v>金币</v>
      </c>
      <c r="AT2193" s="115">
        <f t="shared" si="227"/>
        <v>453</v>
      </c>
      <c r="AU2193" s="94">
        <f>IF(AR2193&gt;0,SUMIFS(AT$13:AT2193,AQ$13:AQ2193,"="&amp;AQ2193),"[x]")</f>
        <v>9435</v>
      </c>
    </row>
    <row r="2194" spans="40:47" ht="16.5" x14ac:dyDescent="0.2">
      <c r="AN2194" s="93">
        <v>2182</v>
      </c>
      <c r="AO2194" s="93">
        <f t="shared" si="222"/>
        <v>4</v>
      </c>
      <c r="AP2194" s="93">
        <f t="shared" si="223"/>
        <v>3</v>
      </c>
      <c r="AQ2194" s="88">
        <f t="shared" si="224"/>
        <v>15</v>
      </c>
      <c r="AR2194" s="93">
        <f t="shared" si="225"/>
        <v>67</v>
      </c>
      <c r="AS2194" s="93" t="str">
        <f t="shared" si="226"/>
        <v>金币</v>
      </c>
      <c r="AT2194" s="115">
        <f t="shared" si="227"/>
        <v>468</v>
      </c>
      <c r="AU2194" s="94">
        <f>IF(AR2194&gt;0,SUMIFS(AT$13:AT2194,AQ$13:AQ2194,"="&amp;AQ2194),"[x]")</f>
        <v>9903</v>
      </c>
    </row>
    <row r="2195" spans="40:47" ht="16.5" x14ac:dyDescent="0.2">
      <c r="AN2195" s="93">
        <v>2183</v>
      </c>
      <c r="AO2195" s="93">
        <f t="shared" si="222"/>
        <v>4</v>
      </c>
      <c r="AP2195" s="93">
        <f t="shared" si="223"/>
        <v>3</v>
      </c>
      <c r="AQ2195" s="88">
        <f t="shared" si="224"/>
        <v>15</v>
      </c>
      <c r="AR2195" s="93">
        <f t="shared" si="225"/>
        <v>68</v>
      </c>
      <c r="AS2195" s="93" t="str">
        <f t="shared" si="226"/>
        <v>金币</v>
      </c>
      <c r="AT2195" s="115">
        <f t="shared" si="227"/>
        <v>483</v>
      </c>
      <c r="AU2195" s="94">
        <f>IF(AR2195&gt;0,SUMIFS(AT$13:AT2195,AQ$13:AQ2195,"="&amp;AQ2195),"[x]")</f>
        <v>10386</v>
      </c>
    </row>
    <row r="2196" spans="40:47" ht="16.5" x14ac:dyDescent="0.2">
      <c r="AN2196" s="93">
        <v>2184</v>
      </c>
      <c r="AO2196" s="93">
        <f t="shared" si="222"/>
        <v>4</v>
      </c>
      <c r="AP2196" s="93">
        <f t="shared" si="223"/>
        <v>3</v>
      </c>
      <c r="AQ2196" s="88">
        <f t="shared" si="224"/>
        <v>15</v>
      </c>
      <c r="AR2196" s="93">
        <f t="shared" si="225"/>
        <v>69</v>
      </c>
      <c r="AS2196" s="93" t="str">
        <f t="shared" si="226"/>
        <v>金币</v>
      </c>
      <c r="AT2196" s="115">
        <f t="shared" si="227"/>
        <v>498</v>
      </c>
      <c r="AU2196" s="94">
        <f>IF(AR2196&gt;0,SUMIFS(AT$13:AT2196,AQ$13:AQ2196,"="&amp;AQ2196),"[x]")</f>
        <v>10884</v>
      </c>
    </row>
    <row r="2197" spans="40:47" ht="16.5" x14ac:dyDescent="0.2">
      <c r="AN2197" s="93">
        <v>2185</v>
      </c>
      <c r="AO2197" s="93">
        <f t="shared" si="222"/>
        <v>4</v>
      </c>
      <c r="AP2197" s="93">
        <f t="shared" si="223"/>
        <v>3</v>
      </c>
      <c r="AQ2197" s="88">
        <f t="shared" si="224"/>
        <v>15</v>
      </c>
      <c r="AR2197" s="93">
        <f t="shared" si="225"/>
        <v>70</v>
      </c>
      <c r="AS2197" s="93" t="str">
        <f t="shared" si="226"/>
        <v>金币</v>
      </c>
      <c r="AT2197" s="115">
        <f t="shared" si="227"/>
        <v>513</v>
      </c>
      <c r="AU2197" s="94">
        <f>IF(AR2197&gt;0,SUMIFS(AT$13:AT2197,AQ$13:AQ2197,"="&amp;AQ2197),"[x]")</f>
        <v>11397</v>
      </c>
    </row>
    <row r="2198" spans="40:47" ht="16.5" x14ac:dyDescent="0.2">
      <c r="AN2198" s="93">
        <v>2186</v>
      </c>
      <c r="AO2198" s="93">
        <f t="shared" si="222"/>
        <v>4</v>
      </c>
      <c r="AP2198" s="93">
        <f t="shared" si="223"/>
        <v>3</v>
      </c>
      <c r="AQ2198" s="88">
        <f t="shared" si="224"/>
        <v>15</v>
      </c>
      <c r="AR2198" s="93">
        <f t="shared" si="225"/>
        <v>71</v>
      </c>
      <c r="AS2198" s="93" t="str">
        <f t="shared" si="226"/>
        <v>金币</v>
      </c>
      <c r="AT2198" s="115">
        <f t="shared" si="227"/>
        <v>528</v>
      </c>
      <c r="AU2198" s="94">
        <f>IF(AR2198&gt;0,SUMIFS(AT$13:AT2198,AQ$13:AQ2198,"="&amp;AQ2198),"[x]")</f>
        <v>11925</v>
      </c>
    </row>
    <row r="2199" spans="40:47" ht="16.5" x14ac:dyDescent="0.2">
      <c r="AN2199" s="93">
        <v>2187</v>
      </c>
      <c r="AO2199" s="93">
        <f t="shared" si="222"/>
        <v>4</v>
      </c>
      <c r="AP2199" s="93">
        <f t="shared" si="223"/>
        <v>3</v>
      </c>
      <c r="AQ2199" s="88">
        <f t="shared" si="224"/>
        <v>15</v>
      </c>
      <c r="AR2199" s="93">
        <f t="shared" si="225"/>
        <v>72</v>
      </c>
      <c r="AS2199" s="93" t="str">
        <f t="shared" si="226"/>
        <v>金币</v>
      </c>
      <c r="AT2199" s="115">
        <f t="shared" si="227"/>
        <v>543</v>
      </c>
      <c r="AU2199" s="94">
        <f>IF(AR2199&gt;0,SUMIFS(AT$13:AT2199,AQ$13:AQ2199,"="&amp;AQ2199),"[x]")</f>
        <v>12468</v>
      </c>
    </row>
    <row r="2200" spans="40:47" ht="16.5" x14ac:dyDescent="0.2">
      <c r="AN2200" s="93">
        <v>2188</v>
      </c>
      <c r="AO2200" s="93">
        <f t="shared" si="222"/>
        <v>4</v>
      </c>
      <c r="AP2200" s="93">
        <f t="shared" si="223"/>
        <v>3</v>
      </c>
      <c r="AQ2200" s="88">
        <f t="shared" si="224"/>
        <v>15</v>
      </c>
      <c r="AR2200" s="93">
        <f t="shared" si="225"/>
        <v>73</v>
      </c>
      <c r="AS2200" s="93" t="str">
        <f t="shared" si="226"/>
        <v>金币</v>
      </c>
      <c r="AT2200" s="115">
        <f t="shared" si="227"/>
        <v>558</v>
      </c>
      <c r="AU2200" s="94">
        <f>IF(AR2200&gt;0,SUMIFS(AT$13:AT2200,AQ$13:AQ2200,"="&amp;AQ2200),"[x]")</f>
        <v>13026</v>
      </c>
    </row>
    <row r="2201" spans="40:47" ht="16.5" x14ac:dyDescent="0.2">
      <c r="AN2201" s="93">
        <v>2189</v>
      </c>
      <c r="AO2201" s="93">
        <f t="shared" si="222"/>
        <v>4</v>
      </c>
      <c r="AP2201" s="93">
        <f t="shared" si="223"/>
        <v>3</v>
      </c>
      <c r="AQ2201" s="88">
        <f t="shared" si="224"/>
        <v>15</v>
      </c>
      <c r="AR2201" s="93">
        <f t="shared" si="225"/>
        <v>74</v>
      </c>
      <c r="AS2201" s="93" t="str">
        <f t="shared" si="226"/>
        <v>金币</v>
      </c>
      <c r="AT2201" s="115">
        <f t="shared" si="227"/>
        <v>574</v>
      </c>
      <c r="AU2201" s="94">
        <f>IF(AR2201&gt;0,SUMIFS(AT$13:AT2201,AQ$13:AQ2201,"="&amp;AQ2201),"[x]")</f>
        <v>13600</v>
      </c>
    </row>
    <row r="2202" spans="40:47" ht="16.5" x14ac:dyDescent="0.2">
      <c r="AN2202" s="93">
        <v>2190</v>
      </c>
      <c r="AO2202" s="93">
        <f t="shared" si="222"/>
        <v>4</v>
      </c>
      <c r="AP2202" s="93">
        <f t="shared" si="223"/>
        <v>3</v>
      </c>
      <c r="AQ2202" s="88">
        <f t="shared" si="224"/>
        <v>15</v>
      </c>
      <c r="AR2202" s="93">
        <f t="shared" si="225"/>
        <v>75</v>
      </c>
      <c r="AS2202" s="93" t="str">
        <f t="shared" si="226"/>
        <v>金币</v>
      </c>
      <c r="AT2202" s="115">
        <f t="shared" si="227"/>
        <v>589</v>
      </c>
      <c r="AU2202" s="94">
        <f>IF(AR2202&gt;0,SUMIFS(AT$13:AT2202,AQ$13:AQ2202,"="&amp;AQ2202),"[x]")</f>
        <v>14189</v>
      </c>
    </row>
    <row r="2203" spans="40:47" ht="16.5" x14ac:dyDescent="0.2">
      <c r="AN2203" s="93">
        <v>2191</v>
      </c>
      <c r="AO2203" s="93">
        <f t="shared" si="222"/>
        <v>4</v>
      </c>
      <c r="AP2203" s="93">
        <f t="shared" si="223"/>
        <v>3</v>
      </c>
      <c r="AQ2203" s="88">
        <f t="shared" si="224"/>
        <v>15</v>
      </c>
      <c r="AR2203" s="93">
        <f t="shared" si="225"/>
        <v>76</v>
      </c>
      <c r="AS2203" s="93" t="str">
        <f t="shared" si="226"/>
        <v>金币</v>
      </c>
      <c r="AT2203" s="115">
        <f t="shared" si="227"/>
        <v>604</v>
      </c>
      <c r="AU2203" s="94">
        <f>IF(AR2203&gt;0,SUMIFS(AT$13:AT2203,AQ$13:AQ2203,"="&amp;AQ2203),"[x]")</f>
        <v>14793</v>
      </c>
    </row>
    <row r="2204" spans="40:47" ht="16.5" x14ac:dyDescent="0.2">
      <c r="AN2204" s="93">
        <v>2192</v>
      </c>
      <c r="AO2204" s="93">
        <f t="shared" si="222"/>
        <v>4</v>
      </c>
      <c r="AP2204" s="93">
        <f t="shared" si="223"/>
        <v>3</v>
      </c>
      <c r="AQ2204" s="88">
        <f t="shared" si="224"/>
        <v>15</v>
      </c>
      <c r="AR2204" s="93">
        <f t="shared" si="225"/>
        <v>77</v>
      </c>
      <c r="AS2204" s="93" t="str">
        <f t="shared" si="226"/>
        <v>金币</v>
      </c>
      <c r="AT2204" s="115">
        <f t="shared" si="227"/>
        <v>619</v>
      </c>
      <c r="AU2204" s="94">
        <f>IF(AR2204&gt;0,SUMIFS(AT$13:AT2204,AQ$13:AQ2204,"="&amp;AQ2204),"[x]")</f>
        <v>15412</v>
      </c>
    </row>
    <row r="2205" spans="40:47" ht="16.5" x14ac:dyDescent="0.2">
      <c r="AN2205" s="93">
        <v>2193</v>
      </c>
      <c r="AO2205" s="93">
        <f t="shared" si="222"/>
        <v>4</v>
      </c>
      <c r="AP2205" s="93">
        <f t="shared" si="223"/>
        <v>3</v>
      </c>
      <c r="AQ2205" s="88">
        <f t="shared" si="224"/>
        <v>15</v>
      </c>
      <c r="AR2205" s="93">
        <f t="shared" si="225"/>
        <v>78</v>
      </c>
      <c r="AS2205" s="93" t="str">
        <f t="shared" si="226"/>
        <v>金币</v>
      </c>
      <c r="AT2205" s="115">
        <f t="shared" si="227"/>
        <v>634</v>
      </c>
      <c r="AU2205" s="94">
        <f>IF(AR2205&gt;0,SUMIFS(AT$13:AT2205,AQ$13:AQ2205,"="&amp;AQ2205),"[x]")</f>
        <v>16046</v>
      </c>
    </row>
    <row r="2206" spans="40:47" ht="16.5" x14ac:dyDescent="0.2">
      <c r="AN2206" s="93">
        <v>2194</v>
      </c>
      <c r="AO2206" s="93">
        <f t="shared" si="222"/>
        <v>4</v>
      </c>
      <c r="AP2206" s="93">
        <f t="shared" si="223"/>
        <v>3</v>
      </c>
      <c r="AQ2206" s="88">
        <f t="shared" si="224"/>
        <v>15</v>
      </c>
      <c r="AR2206" s="93">
        <f t="shared" si="225"/>
        <v>79</v>
      </c>
      <c r="AS2206" s="93" t="str">
        <f t="shared" si="226"/>
        <v>金币</v>
      </c>
      <c r="AT2206" s="115">
        <f t="shared" si="227"/>
        <v>649</v>
      </c>
      <c r="AU2206" s="94">
        <f>IF(AR2206&gt;0,SUMIFS(AT$13:AT2206,AQ$13:AQ2206,"="&amp;AQ2206),"[x]")</f>
        <v>16695</v>
      </c>
    </row>
    <row r="2207" spans="40:47" ht="16.5" x14ac:dyDescent="0.2">
      <c r="AN2207" s="93">
        <v>2195</v>
      </c>
      <c r="AO2207" s="93">
        <f t="shared" si="222"/>
        <v>4</v>
      </c>
      <c r="AP2207" s="93">
        <f t="shared" si="223"/>
        <v>3</v>
      </c>
      <c r="AQ2207" s="88">
        <f t="shared" si="224"/>
        <v>15</v>
      </c>
      <c r="AR2207" s="93">
        <f t="shared" si="225"/>
        <v>80</v>
      </c>
      <c r="AS2207" s="93" t="str">
        <f t="shared" si="226"/>
        <v>金币</v>
      </c>
      <c r="AT2207" s="115">
        <f t="shared" si="227"/>
        <v>664</v>
      </c>
      <c r="AU2207" s="94">
        <f>IF(AR2207&gt;0,SUMIFS(AT$13:AT2207,AQ$13:AQ2207,"="&amp;AQ2207),"[x]")</f>
        <v>17359</v>
      </c>
    </row>
    <row r="2208" spans="40:47" ht="16.5" x14ac:dyDescent="0.2">
      <c r="AN2208" s="93">
        <v>2196</v>
      </c>
      <c r="AO2208" s="93">
        <f t="shared" si="222"/>
        <v>4</v>
      </c>
      <c r="AP2208" s="93">
        <f t="shared" si="223"/>
        <v>3</v>
      </c>
      <c r="AQ2208" s="88">
        <f t="shared" si="224"/>
        <v>15</v>
      </c>
      <c r="AR2208" s="93">
        <f t="shared" si="225"/>
        <v>81</v>
      </c>
      <c r="AS2208" s="93" t="str">
        <f t="shared" si="226"/>
        <v>金币</v>
      </c>
      <c r="AT2208" s="115">
        <f t="shared" si="227"/>
        <v>433</v>
      </c>
      <c r="AU2208" s="94">
        <f>IF(AR2208&gt;0,SUMIFS(AT$13:AT2208,AQ$13:AQ2208,"="&amp;AQ2208),"[x]")</f>
        <v>17792</v>
      </c>
    </row>
    <row r="2209" spans="40:47" ht="16.5" x14ac:dyDescent="0.2">
      <c r="AN2209" s="93">
        <v>2197</v>
      </c>
      <c r="AO2209" s="93">
        <f t="shared" si="222"/>
        <v>4</v>
      </c>
      <c r="AP2209" s="93">
        <f t="shared" si="223"/>
        <v>3</v>
      </c>
      <c r="AQ2209" s="88">
        <f t="shared" si="224"/>
        <v>15</v>
      </c>
      <c r="AR2209" s="93">
        <f t="shared" si="225"/>
        <v>82</v>
      </c>
      <c r="AS2209" s="93" t="str">
        <f t="shared" si="226"/>
        <v>金币</v>
      </c>
      <c r="AT2209" s="115">
        <f t="shared" si="227"/>
        <v>467</v>
      </c>
      <c r="AU2209" s="94">
        <f>IF(AR2209&gt;0,SUMIFS(AT$13:AT2209,AQ$13:AQ2209,"="&amp;AQ2209),"[x]")</f>
        <v>18259</v>
      </c>
    </row>
    <row r="2210" spans="40:47" ht="16.5" x14ac:dyDescent="0.2">
      <c r="AN2210" s="93">
        <v>2198</v>
      </c>
      <c r="AO2210" s="93">
        <f t="shared" si="222"/>
        <v>4</v>
      </c>
      <c r="AP2210" s="93">
        <f t="shared" si="223"/>
        <v>3</v>
      </c>
      <c r="AQ2210" s="88">
        <f t="shared" si="224"/>
        <v>15</v>
      </c>
      <c r="AR2210" s="93">
        <f t="shared" si="225"/>
        <v>83</v>
      </c>
      <c r="AS2210" s="93" t="str">
        <f t="shared" si="226"/>
        <v>金币</v>
      </c>
      <c r="AT2210" s="115">
        <f t="shared" si="227"/>
        <v>500</v>
      </c>
      <c r="AU2210" s="94">
        <f>IF(AR2210&gt;0,SUMIFS(AT$13:AT2210,AQ$13:AQ2210,"="&amp;AQ2210),"[x]")</f>
        <v>18759</v>
      </c>
    </row>
    <row r="2211" spans="40:47" ht="16.5" x14ac:dyDescent="0.2">
      <c r="AN2211" s="93">
        <v>2199</v>
      </c>
      <c r="AO2211" s="93">
        <f t="shared" si="222"/>
        <v>4</v>
      </c>
      <c r="AP2211" s="93">
        <f t="shared" si="223"/>
        <v>3</v>
      </c>
      <c r="AQ2211" s="88">
        <f t="shared" si="224"/>
        <v>15</v>
      </c>
      <c r="AR2211" s="93">
        <f t="shared" si="225"/>
        <v>84</v>
      </c>
      <c r="AS2211" s="93" t="str">
        <f t="shared" si="226"/>
        <v>金币</v>
      </c>
      <c r="AT2211" s="115">
        <f t="shared" si="227"/>
        <v>533</v>
      </c>
      <c r="AU2211" s="94">
        <f>IF(AR2211&gt;0,SUMIFS(AT$13:AT2211,AQ$13:AQ2211,"="&amp;AQ2211),"[x]")</f>
        <v>19292</v>
      </c>
    </row>
    <row r="2212" spans="40:47" ht="16.5" x14ac:dyDescent="0.2">
      <c r="AN2212" s="93">
        <v>2200</v>
      </c>
      <c r="AO2212" s="93">
        <f t="shared" si="222"/>
        <v>4</v>
      </c>
      <c r="AP2212" s="93">
        <f t="shared" si="223"/>
        <v>3</v>
      </c>
      <c r="AQ2212" s="88">
        <f t="shared" si="224"/>
        <v>15</v>
      </c>
      <c r="AR2212" s="93">
        <f t="shared" si="225"/>
        <v>85</v>
      </c>
      <c r="AS2212" s="93" t="str">
        <f t="shared" si="226"/>
        <v>金币</v>
      </c>
      <c r="AT2212" s="115">
        <f t="shared" si="227"/>
        <v>567</v>
      </c>
      <c r="AU2212" s="94">
        <f>IF(AR2212&gt;0,SUMIFS(AT$13:AT2212,AQ$13:AQ2212,"="&amp;AQ2212),"[x]")</f>
        <v>19859</v>
      </c>
    </row>
    <row r="2213" spans="40:47" ht="16.5" x14ac:dyDescent="0.2">
      <c r="AN2213" s="93">
        <v>2201</v>
      </c>
      <c r="AO2213" s="93">
        <f t="shared" si="222"/>
        <v>4</v>
      </c>
      <c r="AP2213" s="93">
        <f t="shared" si="223"/>
        <v>3</v>
      </c>
      <c r="AQ2213" s="88">
        <f t="shared" si="224"/>
        <v>15</v>
      </c>
      <c r="AR2213" s="93">
        <f t="shared" si="225"/>
        <v>86</v>
      </c>
      <c r="AS2213" s="93" t="str">
        <f t="shared" si="226"/>
        <v>金币</v>
      </c>
      <c r="AT2213" s="115">
        <f t="shared" si="227"/>
        <v>600</v>
      </c>
      <c r="AU2213" s="94">
        <f>IF(AR2213&gt;0,SUMIFS(AT$13:AT2213,AQ$13:AQ2213,"="&amp;AQ2213),"[x]")</f>
        <v>20459</v>
      </c>
    </row>
    <row r="2214" spans="40:47" ht="16.5" x14ac:dyDescent="0.2">
      <c r="AN2214" s="93">
        <v>2202</v>
      </c>
      <c r="AO2214" s="93">
        <f t="shared" si="222"/>
        <v>4</v>
      </c>
      <c r="AP2214" s="93">
        <f t="shared" si="223"/>
        <v>3</v>
      </c>
      <c r="AQ2214" s="88">
        <f t="shared" si="224"/>
        <v>15</v>
      </c>
      <c r="AR2214" s="93">
        <f t="shared" si="225"/>
        <v>87</v>
      </c>
      <c r="AS2214" s="93" t="str">
        <f t="shared" si="226"/>
        <v>金币</v>
      </c>
      <c r="AT2214" s="115">
        <f t="shared" si="227"/>
        <v>633</v>
      </c>
      <c r="AU2214" s="94">
        <f>IF(AR2214&gt;0,SUMIFS(AT$13:AT2214,AQ$13:AQ2214,"="&amp;AQ2214),"[x]")</f>
        <v>21092</v>
      </c>
    </row>
    <row r="2215" spans="40:47" ht="16.5" x14ac:dyDescent="0.2">
      <c r="AN2215" s="93">
        <v>2203</v>
      </c>
      <c r="AO2215" s="93">
        <f t="shared" si="222"/>
        <v>4</v>
      </c>
      <c r="AP2215" s="93">
        <f t="shared" si="223"/>
        <v>3</v>
      </c>
      <c r="AQ2215" s="88">
        <f t="shared" si="224"/>
        <v>15</v>
      </c>
      <c r="AR2215" s="93">
        <f t="shared" si="225"/>
        <v>88</v>
      </c>
      <c r="AS2215" s="93" t="str">
        <f t="shared" si="226"/>
        <v>金币</v>
      </c>
      <c r="AT2215" s="115">
        <f t="shared" si="227"/>
        <v>667</v>
      </c>
      <c r="AU2215" s="94">
        <f>IF(AR2215&gt;0,SUMIFS(AT$13:AT2215,AQ$13:AQ2215,"="&amp;AQ2215),"[x]")</f>
        <v>21759</v>
      </c>
    </row>
    <row r="2216" spans="40:47" ht="16.5" x14ac:dyDescent="0.2">
      <c r="AN2216" s="93">
        <v>2204</v>
      </c>
      <c r="AO2216" s="93">
        <f t="shared" si="222"/>
        <v>4</v>
      </c>
      <c r="AP2216" s="93">
        <f t="shared" si="223"/>
        <v>3</v>
      </c>
      <c r="AQ2216" s="88">
        <f t="shared" si="224"/>
        <v>15</v>
      </c>
      <c r="AR2216" s="93">
        <f t="shared" si="225"/>
        <v>89</v>
      </c>
      <c r="AS2216" s="93" t="str">
        <f t="shared" si="226"/>
        <v>金币</v>
      </c>
      <c r="AT2216" s="115">
        <f t="shared" si="227"/>
        <v>700</v>
      </c>
      <c r="AU2216" s="94">
        <f>IF(AR2216&gt;0,SUMIFS(AT$13:AT2216,AQ$13:AQ2216,"="&amp;AQ2216),"[x]")</f>
        <v>22459</v>
      </c>
    </row>
    <row r="2217" spans="40:47" ht="16.5" x14ac:dyDescent="0.2">
      <c r="AN2217" s="93">
        <v>2205</v>
      </c>
      <c r="AO2217" s="93">
        <f t="shared" si="222"/>
        <v>4</v>
      </c>
      <c r="AP2217" s="93">
        <f t="shared" si="223"/>
        <v>3</v>
      </c>
      <c r="AQ2217" s="88">
        <f t="shared" si="224"/>
        <v>15</v>
      </c>
      <c r="AR2217" s="93">
        <f t="shared" si="225"/>
        <v>90</v>
      </c>
      <c r="AS2217" s="93" t="str">
        <f t="shared" si="226"/>
        <v>金币</v>
      </c>
      <c r="AT2217" s="115">
        <f t="shared" si="227"/>
        <v>734</v>
      </c>
      <c r="AU2217" s="94">
        <f>IF(AR2217&gt;0,SUMIFS(AT$13:AT2217,AQ$13:AQ2217,"="&amp;AQ2217),"[x]")</f>
        <v>23193</v>
      </c>
    </row>
    <row r="2218" spans="40:47" ht="16.5" x14ac:dyDescent="0.2">
      <c r="AN2218" s="93">
        <v>2206</v>
      </c>
      <c r="AO2218" s="93">
        <f t="shared" si="222"/>
        <v>4</v>
      </c>
      <c r="AP2218" s="93">
        <f t="shared" si="223"/>
        <v>3</v>
      </c>
      <c r="AQ2218" s="88">
        <f t="shared" si="224"/>
        <v>15</v>
      </c>
      <c r="AR2218" s="93">
        <f t="shared" si="225"/>
        <v>91</v>
      </c>
      <c r="AS2218" s="93" t="str">
        <f t="shared" si="226"/>
        <v>金币</v>
      </c>
      <c r="AT2218" s="115">
        <f t="shared" si="227"/>
        <v>767</v>
      </c>
      <c r="AU2218" s="94">
        <f>IF(AR2218&gt;0,SUMIFS(AT$13:AT2218,AQ$13:AQ2218,"="&amp;AQ2218),"[x]")</f>
        <v>23960</v>
      </c>
    </row>
    <row r="2219" spans="40:47" ht="16.5" x14ac:dyDescent="0.2">
      <c r="AN2219" s="93">
        <v>2207</v>
      </c>
      <c r="AO2219" s="93">
        <f t="shared" si="222"/>
        <v>4</v>
      </c>
      <c r="AP2219" s="93">
        <f t="shared" si="223"/>
        <v>3</v>
      </c>
      <c r="AQ2219" s="88">
        <f t="shared" si="224"/>
        <v>15</v>
      </c>
      <c r="AR2219" s="93">
        <f t="shared" si="225"/>
        <v>92</v>
      </c>
      <c r="AS2219" s="93" t="str">
        <f t="shared" si="226"/>
        <v>金币</v>
      </c>
      <c r="AT2219" s="115">
        <f t="shared" si="227"/>
        <v>800</v>
      </c>
      <c r="AU2219" s="94">
        <f>IF(AR2219&gt;0,SUMIFS(AT$13:AT2219,AQ$13:AQ2219,"="&amp;AQ2219),"[x]")</f>
        <v>24760</v>
      </c>
    </row>
    <row r="2220" spans="40:47" ht="16.5" x14ac:dyDescent="0.2">
      <c r="AN2220" s="93">
        <v>2208</v>
      </c>
      <c r="AO2220" s="93">
        <f t="shared" si="222"/>
        <v>4</v>
      </c>
      <c r="AP2220" s="93">
        <f t="shared" si="223"/>
        <v>3</v>
      </c>
      <c r="AQ2220" s="88">
        <f t="shared" si="224"/>
        <v>15</v>
      </c>
      <c r="AR2220" s="93">
        <f t="shared" si="225"/>
        <v>93</v>
      </c>
      <c r="AS2220" s="93" t="str">
        <f t="shared" si="226"/>
        <v>金币</v>
      </c>
      <c r="AT2220" s="115">
        <f t="shared" si="227"/>
        <v>834</v>
      </c>
      <c r="AU2220" s="94">
        <f>IF(AR2220&gt;0,SUMIFS(AT$13:AT2220,AQ$13:AQ2220,"="&amp;AQ2220),"[x]")</f>
        <v>25594</v>
      </c>
    </row>
    <row r="2221" spans="40:47" ht="16.5" x14ac:dyDescent="0.2">
      <c r="AN2221" s="93">
        <v>2209</v>
      </c>
      <c r="AO2221" s="93">
        <f t="shared" si="222"/>
        <v>4</v>
      </c>
      <c r="AP2221" s="93">
        <f t="shared" si="223"/>
        <v>3</v>
      </c>
      <c r="AQ2221" s="88">
        <f t="shared" si="224"/>
        <v>15</v>
      </c>
      <c r="AR2221" s="93">
        <f t="shared" si="225"/>
        <v>94</v>
      </c>
      <c r="AS2221" s="93" t="str">
        <f t="shared" si="226"/>
        <v>金币</v>
      </c>
      <c r="AT2221" s="115">
        <f t="shared" si="227"/>
        <v>867</v>
      </c>
      <c r="AU2221" s="94">
        <f>IF(AR2221&gt;0,SUMIFS(AT$13:AT2221,AQ$13:AQ2221,"="&amp;AQ2221),"[x]")</f>
        <v>26461</v>
      </c>
    </row>
    <row r="2222" spans="40:47" ht="16.5" x14ac:dyDescent="0.2">
      <c r="AN2222" s="93">
        <v>2210</v>
      </c>
      <c r="AO2222" s="93">
        <f t="shared" si="222"/>
        <v>4</v>
      </c>
      <c r="AP2222" s="93">
        <f t="shared" si="223"/>
        <v>3</v>
      </c>
      <c r="AQ2222" s="88">
        <f t="shared" si="224"/>
        <v>15</v>
      </c>
      <c r="AR2222" s="93">
        <f t="shared" si="225"/>
        <v>95</v>
      </c>
      <c r="AS2222" s="93" t="str">
        <f t="shared" si="226"/>
        <v>金币</v>
      </c>
      <c r="AT2222" s="115">
        <f t="shared" si="227"/>
        <v>900</v>
      </c>
      <c r="AU2222" s="94">
        <f>IF(AR2222&gt;0,SUMIFS(AT$13:AT2222,AQ$13:AQ2222,"="&amp;AQ2222),"[x]")</f>
        <v>27361</v>
      </c>
    </row>
    <row r="2223" spans="40:47" ht="16.5" x14ac:dyDescent="0.2">
      <c r="AN2223" s="93">
        <v>2211</v>
      </c>
      <c r="AO2223" s="93">
        <f t="shared" si="222"/>
        <v>4</v>
      </c>
      <c r="AP2223" s="93">
        <f t="shared" si="223"/>
        <v>3</v>
      </c>
      <c r="AQ2223" s="88">
        <f t="shared" si="224"/>
        <v>15</v>
      </c>
      <c r="AR2223" s="93">
        <f t="shared" si="225"/>
        <v>96</v>
      </c>
      <c r="AS2223" s="93" t="str">
        <f t="shared" si="226"/>
        <v>金币</v>
      </c>
      <c r="AT2223" s="115">
        <f t="shared" si="227"/>
        <v>934</v>
      </c>
      <c r="AU2223" s="94">
        <f>IF(AR2223&gt;0,SUMIFS(AT$13:AT2223,AQ$13:AQ2223,"="&amp;AQ2223),"[x]")</f>
        <v>28295</v>
      </c>
    </row>
    <row r="2224" spans="40:47" ht="16.5" x14ac:dyDescent="0.2">
      <c r="AN2224" s="93">
        <v>2212</v>
      </c>
      <c r="AO2224" s="93">
        <f t="shared" si="222"/>
        <v>4</v>
      </c>
      <c r="AP2224" s="93">
        <f t="shared" si="223"/>
        <v>3</v>
      </c>
      <c r="AQ2224" s="88">
        <f t="shared" si="224"/>
        <v>15</v>
      </c>
      <c r="AR2224" s="93">
        <f t="shared" si="225"/>
        <v>97</v>
      </c>
      <c r="AS2224" s="93" t="str">
        <f t="shared" si="226"/>
        <v>金币</v>
      </c>
      <c r="AT2224" s="115">
        <f t="shared" si="227"/>
        <v>967</v>
      </c>
      <c r="AU2224" s="94">
        <f>IF(AR2224&gt;0,SUMIFS(AT$13:AT2224,AQ$13:AQ2224,"="&amp;AQ2224),"[x]")</f>
        <v>29262</v>
      </c>
    </row>
    <row r="2225" spans="40:47" ht="16.5" x14ac:dyDescent="0.2">
      <c r="AN2225" s="93">
        <v>2213</v>
      </c>
      <c r="AO2225" s="93">
        <f t="shared" si="222"/>
        <v>4</v>
      </c>
      <c r="AP2225" s="93">
        <f t="shared" si="223"/>
        <v>3</v>
      </c>
      <c r="AQ2225" s="88">
        <f t="shared" si="224"/>
        <v>15</v>
      </c>
      <c r="AR2225" s="93">
        <f t="shared" si="225"/>
        <v>98</v>
      </c>
      <c r="AS2225" s="93" t="str">
        <f t="shared" si="226"/>
        <v>金币</v>
      </c>
      <c r="AT2225" s="115">
        <f t="shared" si="227"/>
        <v>1000</v>
      </c>
      <c r="AU2225" s="94">
        <f>IF(AR2225&gt;0,SUMIFS(AT$13:AT2225,AQ$13:AQ2225,"="&amp;AQ2225),"[x]")</f>
        <v>30262</v>
      </c>
    </row>
    <row r="2226" spans="40:47" ht="16.5" x14ac:dyDescent="0.2">
      <c r="AN2226" s="93">
        <v>2214</v>
      </c>
      <c r="AO2226" s="93">
        <f t="shared" si="222"/>
        <v>4</v>
      </c>
      <c r="AP2226" s="93">
        <f t="shared" si="223"/>
        <v>3</v>
      </c>
      <c r="AQ2226" s="88">
        <f t="shared" si="224"/>
        <v>15</v>
      </c>
      <c r="AR2226" s="93">
        <f t="shared" si="225"/>
        <v>99</v>
      </c>
      <c r="AS2226" s="93" t="str">
        <f t="shared" si="226"/>
        <v>金币</v>
      </c>
      <c r="AT2226" s="115">
        <f t="shared" si="227"/>
        <v>1034</v>
      </c>
      <c r="AU2226" s="94">
        <f>IF(AR2226&gt;0,SUMIFS(AT$13:AT2226,AQ$13:AQ2226,"="&amp;AQ2226),"[x]")</f>
        <v>31296</v>
      </c>
    </row>
    <row r="2227" spans="40:47" ht="16.5" x14ac:dyDescent="0.2">
      <c r="AN2227" s="93">
        <v>2215</v>
      </c>
      <c r="AO2227" s="93">
        <f t="shared" si="222"/>
        <v>4</v>
      </c>
      <c r="AP2227" s="93">
        <f t="shared" si="223"/>
        <v>3</v>
      </c>
      <c r="AQ2227" s="88">
        <f t="shared" si="224"/>
        <v>15</v>
      </c>
      <c r="AR2227" s="93">
        <f t="shared" si="225"/>
        <v>100</v>
      </c>
      <c r="AS2227" s="93" t="str">
        <f t="shared" si="226"/>
        <v>金币</v>
      </c>
      <c r="AT2227" s="115">
        <f t="shared" si="227"/>
        <v>1067</v>
      </c>
      <c r="AU2227" s="94">
        <f>IF(AR2227&gt;0,SUMIFS(AT$13:AT2227,AQ$13:AQ2227,"="&amp;AQ2227),"[x]")</f>
        <v>32363</v>
      </c>
    </row>
    <row r="2228" spans="40:47" ht="16.5" x14ac:dyDescent="0.2">
      <c r="AN2228" s="93">
        <v>2216</v>
      </c>
      <c r="AO2228" s="93">
        <f t="shared" si="222"/>
        <v>4</v>
      </c>
      <c r="AP2228" s="93">
        <f t="shared" si="223"/>
        <v>3</v>
      </c>
      <c r="AQ2228" s="88">
        <f t="shared" si="224"/>
        <v>15</v>
      </c>
      <c r="AR2228" s="93">
        <f t="shared" si="225"/>
        <v>101</v>
      </c>
      <c r="AS2228" s="93" t="str">
        <f t="shared" si="226"/>
        <v>金币</v>
      </c>
      <c r="AT2228" s="115">
        <f t="shared" si="227"/>
        <v>605</v>
      </c>
      <c r="AU2228" s="94">
        <f>IF(AR2228&gt;0,SUMIFS(AT$13:AT2228,AQ$13:AQ2228,"="&amp;AQ2228),"[x]")</f>
        <v>32968</v>
      </c>
    </row>
    <row r="2229" spans="40:47" ht="16.5" x14ac:dyDescent="0.2">
      <c r="AN2229" s="93">
        <v>2217</v>
      </c>
      <c r="AO2229" s="93">
        <f t="shared" si="222"/>
        <v>4</v>
      </c>
      <c r="AP2229" s="93">
        <f t="shared" si="223"/>
        <v>3</v>
      </c>
      <c r="AQ2229" s="88">
        <f t="shared" si="224"/>
        <v>15</v>
      </c>
      <c r="AR2229" s="93">
        <f t="shared" si="225"/>
        <v>102</v>
      </c>
      <c r="AS2229" s="93" t="str">
        <f t="shared" si="226"/>
        <v>金币</v>
      </c>
      <c r="AT2229" s="115">
        <f t="shared" si="227"/>
        <v>652</v>
      </c>
      <c r="AU2229" s="94">
        <f>IF(AR2229&gt;0,SUMIFS(AT$13:AT2229,AQ$13:AQ2229,"="&amp;AQ2229),"[x]")</f>
        <v>33620</v>
      </c>
    </row>
    <row r="2230" spans="40:47" ht="16.5" x14ac:dyDescent="0.2">
      <c r="AN2230" s="93">
        <v>2218</v>
      </c>
      <c r="AO2230" s="93">
        <f t="shared" si="222"/>
        <v>4</v>
      </c>
      <c r="AP2230" s="93">
        <f t="shared" si="223"/>
        <v>3</v>
      </c>
      <c r="AQ2230" s="88">
        <f t="shared" si="224"/>
        <v>15</v>
      </c>
      <c r="AR2230" s="93">
        <f t="shared" si="225"/>
        <v>103</v>
      </c>
      <c r="AS2230" s="93" t="str">
        <f t="shared" si="226"/>
        <v>金币</v>
      </c>
      <c r="AT2230" s="115">
        <f t="shared" si="227"/>
        <v>698</v>
      </c>
      <c r="AU2230" s="94">
        <f>IF(AR2230&gt;0,SUMIFS(AT$13:AT2230,AQ$13:AQ2230,"="&amp;AQ2230),"[x]")</f>
        <v>34318</v>
      </c>
    </row>
    <row r="2231" spans="40:47" ht="16.5" x14ac:dyDescent="0.2">
      <c r="AN2231" s="93">
        <v>2219</v>
      </c>
      <c r="AO2231" s="93">
        <f t="shared" si="222"/>
        <v>4</v>
      </c>
      <c r="AP2231" s="93">
        <f t="shared" si="223"/>
        <v>3</v>
      </c>
      <c r="AQ2231" s="88">
        <f t="shared" si="224"/>
        <v>15</v>
      </c>
      <c r="AR2231" s="93">
        <f t="shared" si="225"/>
        <v>104</v>
      </c>
      <c r="AS2231" s="93" t="str">
        <f t="shared" si="226"/>
        <v>金币</v>
      </c>
      <c r="AT2231" s="115">
        <f t="shared" si="227"/>
        <v>745</v>
      </c>
      <c r="AU2231" s="94">
        <f>IF(AR2231&gt;0,SUMIFS(AT$13:AT2231,AQ$13:AQ2231,"="&amp;AQ2231),"[x]")</f>
        <v>35063</v>
      </c>
    </row>
    <row r="2232" spans="40:47" ht="16.5" x14ac:dyDescent="0.2">
      <c r="AN2232" s="93">
        <v>2220</v>
      </c>
      <c r="AO2232" s="93">
        <f t="shared" si="222"/>
        <v>4</v>
      </c>
      <c r="AP2232" s="93">
        <f t="shared" si="223"/>
        <v>3</v>
      </c>
      <c r="AQ2232" s="88">
        <f t="shared" si="224"/>
        <v>15</v>
      </c>
      <c r="AR2232" s="93">
        <f t="shared" si="225"/>
        <v>105</v>
      </c>
      <c r="AS2232" s="93" t="str">
        <f t="shared" si="226"/>
        <v>金币</v>
      </c>
      <c r="AT2232" s="115">
        <f t="shared" si="227"/>
        <v>791</v>
      </c>
      <c r="AU2232" s="94">
        <f>IF(AR2232&gt;0,SUMIFS(AT$13:AT2232,AQ$13:AQ2232,"="&amp;AQ2232),"[x]")</f>
        <v>35854</v>
      </c>
    </row>
    <row r="2233" spans="40:47" ht="16.5" x14ac:dyDescent="0.2">
      <c r="AN2233" s="93">
        <v>2221</v>
      </c>
      <c r="AO2233" s="93">
        <f t="shared" si="222"/>
        <v>4</v>
      </c>
      <c r="AP2233" s="93">
        <f t="shared" si="223"/>
        <v>3</v>
      </c>
      <c r="AQ2233" s="88">
        <f t="shared" si="224"/>
        <v>15</v>
      </c>
      <c r="AR2233" s="93">
        <f t="shared" si="225"/>
        <v>106</v>
      </c>
      <c r="AS2233" s="93" t="str">
        <f t="shared" si="226"/>
        <v>金币</v>
      </c>
      <c r="AT2233" s="115">
        <f t="shared" si="227"/>
        <v>838</v>
      </c>
      <c r="AU2233" s="94">
        <f>IF(AR2233&gt;0,SUMIFS(AT$13:AT2233,AQ$13:AQ2233,"="&amp;AQ2233),"[x]")</f>
        <v>36692</v>
      </c>
    </row>
    <row r="2234" spans="40:47" ht="16.5" x14ac:dyDescent="0.2">
      <c r="AN2234" s="93">
        <v>2222</v>
      </c>
      <c r="AO2234" s="93">
        <f t="shared" si="222"/>
        <v>4</v>
      </c>
      <c r="AP2234" s="93">
        <f t="shared" si="223"/>
        <v>3</v>
      </c>
      <c r="AQ2234" s="88">
        <f t="shared" si="224"/>
        <v>15</v>
      </c>
      <c r="AR2234" s="93">
        <f t="shared" si="225"/>
        <v>107</v>
      </c>
      <c r="AS2234" s="93" t="str">
        <f t="shared" si="226"/>
        <v>金币</v>
      </c>
      <c r="AT2234" s="115">
        <f t="shared" si="227"/>
        <v>885</v>
      </c>
      <c r="AU2234" s="94">
        <f>IF(AR2234&gt;0,SUMIFS(AT$13:AT2234,AQ$13:AQ2234,"="&amp;AQ2234),"[x]")</f>
        <v>37577</v>
      </c>
    </row>
    <row r="2235" spans="40:47" ht="16.5" x14ac:dyDescent="0.2">
      <c r="AN2235" s="93">
        <v>2223</v>
      </c>
      <c r="AO2235" s="93">
        <f t="shared" si="222"/>
        <v>4</v>
      </c>
      <c r="AP2235" s="93">
        <f t="shared" si="223"/>
        <v>3</v>
      </c>
      <c r="AQ2235" s="88">
        <f t="shared" si="224"/>
        <v>15</v>
      </c>
      <c r="AR2235" s="93">
        <f t="shared" si="225"/>
        <v>108</v>
      </c>
      <c r="AS2235" s="93" t="str">
        <f t="shared" si="226"/>
        <v>金币</v>
      </c>
      <c r="AT2235" s="115">
        <f t="shared" si="227"/>
        <v>931</v>
      </c>
      <c r="AU2235" s="94">
        <f>IF(AR2235&gt;0,SUMIFS(AT$13:AT2235,AQ$13:AQ2235,"="&amp;AQ2235),"[x]")</f>
        <v>38508</v>
      </c>
    </row>
    <row r="2236" spans="40:47" ht="16.5" x14ac:dyDescent="0.2">
      <c r="AN2236" s="93">
        <v>2224</v>
      </c>
      <c r="AO2236" s="93">
        <f t="shared" si="222"/>
        <v>4</v>
      </c>
      <c r="AP2236" s="93">
        <f t="shared" si="223"/>
        <v>3</v>
      </c>
      <c r="AQ2236" s="88">
        <f t="shared" si="224"/>
        <v>15</v>
      </c>
      <c r="AR2236" s="93">
        <f t="shared" si="225"/>
        <v>109</v>
      </c>
      <c r="AS2236" s="93" t="str">
        <f t="shared" si="226"/>
        <v>金币</v>
      </c>
      <c r="AT2236" s="115">
        <f t="shared" si="227"/>
        <v>978</v>
      </c>
      <c r="AU2236" s="94">
        <f>IF(AR2236&gt;0,SUMIFS(AT$13:AT2236,AQ$13:AQ2236,"="&amp;AQ2236),"[x]")</f>
        <v>39486</v>
      </c>
    </row>
    <row r="2237" spans="40:47" ht="16.5" x14ac:dyDescent="0.2">
      <c r="AN2237" s="93">
        <v>2225</v>
      </c>
      <c r="AO2237" s="93">
        <f t="shared" si="222"/>
        <v>4</v>
      </c>
      <c r="AP2237" s="93">
        <f t="shared" si="223"/>
        <v>3</v>
      </c>
      <c r="AQ2237" s="88">
        <f t="shared" si="224"/>
        <v>15</v>
      </c>
      <c r="AR2237" s="93">
        <f t="shared" si="225"/>
        <v>110</v>
      </c>
      <c r="AS2237" s="93" t="str">
        <f t="shared" si="226"/>
        <v>金币</v>
      </c>
      <c r="AT2237" s="115">
        <f t="shared" si="227"/>
        <v>1024</v>
      </c>
      <c r="AU2237" s="94">
        <f>IF(AR2237&gt;0,SUMIFS(AT$13:AT2237,AQ$13:AQ2237,"="&amp;AQ2237),"[x]")</f>
        <v>40510</v>
      </c>
    </row>
    <row r="2238" spans="40:47" ht="16.5" x14ac:dyDescent="0.2">
      <c r="AN2238" s="93">
        <v>2226</v>
      </c>
      <c r="AO2238" s="93">
        <f t="shared" si="222"/>
        <v>4</v>
      </c>
      <c r="AP2238" s="93">
        <f t="shared" si="223"/>
        <v>3</v>
      </c>
      <c r="AQ2238" s="88">
        <f t="shared" si="224"/>
        <v>15</v>
      </c>
      <c r="AR2238" s="93">
        <f t="shared" si="225"/>
        <v>111</v>
      </c>
      <c r="AS2238" s="93" t="str">
        <f t="shared" si="226"/>
        <v>金币</v>
      </c>
      <c r="AT2238" s="115">
        <f t="shared" si="227"/>
        <v>1071</v>
      </c>
      <c r="AU2238" s="94">
        <f>IF(AR2238&gt;0,SUMIFS(AT$13:AT2238,AQ$13:AQ2238,"="&amp;AQ2238),"[x]")</f>
        <v>41581</v>
      </c>
    </row>
    <row r="2239" spans="40:47" ht="16.5" x14ac:dyDescent="0.2">
      <c r="AN2239" s="93">
        <v>2227</v>
      </c>
      <c r="AO2239" s="93">
        <f t="shared" si="222"/>
        <v>4</v>
      </c>
      <c r="AP2239" s="93">
        <f t="shared" si="223"/>
        <v>3</v>
      </c>
      <c r="AQ2239" s="88">
        <f t="shared" si="224"/>
        <v>15</v>
      </c>
      <c r="AR2239" s="93">
        <f t="shared" si="225"/>
        <v>112</v>
      </c>
      <c r="AS2239" s="93" t="str">
        <f t="shared" si="226"/>
        <v>金币</v>
      </c>
      <c r="AT2239" s="115">
        <f t="shared" si="227"/>
        <v>1117</v>
      </c>
      <c r="AU2239" s="94">
        <f>IF(AR2239&gt;0,SUMIFS(AT$13:AT2239,AQ$13:AQ2239,"="&amp;AQ2239),"[x]")</f>
        <v>42698</v>
      </c>
    </row>
    <row r="2240" spans="40:47" ht="16.5" x14ac:dyDescent="0.2">
      <c r="AN2240" s="93">
        <v>2228</v>
      </c>
      <c r="AO2240" s="93">
        <f t="shared" si="222"/>
        <v>4</v>
      </c>
      <c r="AP2240" s="93">
        <f t="shared" si="223"/>
        <v>3</v>
      </c>
      <c r="AQ2240" s="88">
        <f t="shared" si="224"/>
        <v>15</v>
      </c>
      <c r="AR2240" s="93">
        <f t="shared" si="225"/>
        <v>113</v>
      </c>
      <c r="AS2240" s="93" t="str">
        <f t="shared" si="226"/>
        <v>金币</v>
      </c>
      <c r="AT2240" s="115">
        <f t="shared" si="227"/>
        <v>1164</v>
      </c>
      <c r="AU2240" s="94">
        <f>IF(AR2240&gt;0,SUMIFS(AT$13:AT2240,AQ$13:AQ2240,"="&amp;AQ2240),"[x]")</f>
        <v>43862</v>
      </c>
    </row>
    <row r="2241" spans="40:47" ht="16.5" x14ac:dyDescent="0.2">
      <c r="AN2241" s="93">
        <v>2229</v>
      </c>
      <c r="AO2241" s="93">
        <f t="shared" si="222"/>
        <v>4</v>
      </c>
      <c r="AP2241" s="93">
        <f t="shared" si="223"/>
        <v>3</v>
      </c>
      <c r="AQ2241" s="88">
        <f t="shared" si="224"/>
        <v>15</v>
      </c>
      <c r="AR2241" s="93">
        <f t="shared" si="225"/>
        <v>114</v>
      </c>
      <c r="AS2241" s="93" t="str">
        <f t="shared" si="226"/>
        <v>金币</v>
      </c>
      <c r="AT2241" s="115">
        <f t="shared" si="227"/>
        <v>1211</v>
      </c>
      <c r="AU2241" s="94">
        <f>IF(AR2241&gt;0,SUMIFS(AT$13:AT2241,AQ$13:AQ2241,"="&amp;AQ2241),"[x]")</f>
        <v>45073</v>
      </c>
    </row>
    <row r="2242" spans="40:47" ht="16.5" x14ac:dyDescent="0.2">
      <c r="AN2242" s="93">
        <v>2230</v>
      </c>
      <c r="AO2242" s="93">
        <f t="shared" si="222"/>
        <v>4</v>
      </c>
      <c r="AP2242" s="93">
        <f t="shared" si="223"/>
        <v>3</v>
      </c>
      <c r="AQ2242" s="88">
        <f t="shared" si="224"/>
        <v>15</v>
      </c>
      <c r="AR2242" s="93">
        <f t="shared" si="225"/>
        <v>115</v>
      </c>
      <c r="AS2242" s="93" t="str">
        <f t="shared" si="226"/>
        <v>金币</v>
      </c>
      <c r="AT2242" s="115">
        <f t="shared" si="227"/>
        <v>1257</v>
      </c>
      <c r="AU2242" s="94">
        <f>IF(AR2242&gt;0,SUMIFS(AT$13:AT2242,AQ$13:AQ2242,"="&amp;AQ2242),"[x]")</f>
        <v>46330</v>
      </c>
    </row>
    <row r="2243" spans="40:47" ht="16.5" x14ac:dyDescent="0.2">
      <c r="AN2243" s="93">
        <v>2231</v>
      </c>
      <c r="AO2243" s="93">
        <f t="shared" si="222"/>
        <v>4</v>
      </c>
      <c r="AP2243" s="93">
        <f t="shared" si="223"/>
        <v>3</v>
      </c>
      <c r="AQ2243" s="88">
        <f t="shared" si="224"/>
        <v>15</v>
      </c>
      <c r="AR2243" s="93">
        <f t="shared" si="225"/>
        <v>116</v>
      </c>
      <c r="AS2243" s="93" t="str">
        <f t="shared" si="226"/>
        <v>金币</v>
      </c>
      <c r="AT2243" s="115">
        <f t="shared" si="227"/>
        <v>1304</v>
      </c>
      <c r="AU2243" s="94">
        <f>IF(AR2243&gt;0,SUMIFS(AT$13:AT2243,AQ$13:AQ2243,"="&amp;AQ2243),"[x]")</f>
        <v>47634</v>
      </c>
    </row>
    <row r="2244" spans="40:47" ht="16.5" x14ac:dyDescent="0.2">
      <c r="AN2244" s="93">
        <v>2232</v>
      </c>
      <c r="AO2244" s="93">
        <f t="shared" si="222"/>
        <v>4</v>
      </c>
      <c r="AP2244" s="93">
        <f t="shared" si="223"/>
        <v>3</v>
      </c>
      <c r="AQ2244" s="88">
        <f t="shared" si="224"/>
        <v>15</v>
      </c>
      <c r="AR2244" s="93">
        <f t="shared" si="225"/>
        <v>117</v>
      </c>
      <c r="AS2244" s="93" t="str">
        <f t="shared" si="226"/>
        <v>金币</v>
      </c>
      <c r="AT2244" s="115">
        <f t="shared" si="227"/>
        <v>1350</v>
      </c>
      <c r="AU2244" s="94">
        <f>IF(AR2244&gt;0,SUMIFS(AT$13:AT2244,AQ$13:AQ2244,"="&amp;AQ2244),"[x]")</f>
        <v>48984</v>
      </c>
    </row>
    <row r="2245" spans="40:47" ht="16.5" x14ac:dyDescent="0.2">
      <c r="AN2245" s="93">
        <v>2233</v>
      </c>
      <c r="AO2245" s="93">
        <f t="shared" si="222"/>
        <v>4</v>
      </c>
      <c r="AP2245" s="93">
        <f t="shared" si="223"/>
        <v>3</v>
      </c>
      <c r="AQ2245" s="88">
        <f t="shared" si="224"/>
        <v>15</v>
      </c>
      <c r="AR2245" s="93">
        <f t="shared" si="225"/>
        <v>118</v>
      </c>
      <c r="AS2245" s="93" t="str">
        <f t="shared" si="226"/>
        <v>金币</v>
      </c>
      <c r="AT2245" s="115">
        <f t="shared" si="227"/>
        <v>1397</v>
      </c>
      <c r="AU2245" s="94">
        <f>IF(AR2245&gt;0,SUMIFS(AT$13:AT2245,AQ$13:AQ2245,"="&amp;AQ2245),"[x]")</f>
        <v>50381</v>
      </c>
    </row>
    <row r="2246" spans="40:47" ht="16.5" x14ac:dyDescent="0.2">
      <c r="AN2246" s="93">
        <v>2234</v>
      </c>
      <c r="AO2246" s="93">
        <f t="shared" si="222"/>
        <v>4</v>
      </c>
      <c r="AP2246" s="93">
        <f t="shared" si="223"/>
        <v>3</v>
      </c>
      <c r="AQ2246" s="88">
        <f t="shared" si="224"/>
        <v>15</v>
      </c>
      <c r="AR2246" s="93">
        <f t="shared" si="225"/>
        <v>119</v>
      </c>
      <c r="AS2246" s="93" t="str">
        <f t="shared" si="226"/>
        <v>金币</v>
      </c>
      <c r="AT2246" s="115">
        <f t="shared" si="227"/>
        <v>1444</v>
      </c>
      <c r="AU2246" s="94">
        <f>IF(AR2246&gt;0,SUMIFS(AT$13:AT2246,AQ$13:AQ2246,"="&amp;AQ2246),"[x]")</f>
        <v>51825</v>
      </c>
    </row>
    <row r="2247" spans="40:47" ht="16.5" x14ac:dyDescent="0.2">
      <c r="AN2247" s="93">
        <v>2235</v>
      </c>
      <c r="AO2247" s="93">
        <f t="shared" si="222"/>
        <v>4</v>
      </c>
      <c r="AP2247" s="93">
        <f t="shared" si="223"/>
        <v>3</v>
      </c>
      <c r="AQ2247" s="88">
        <f t="shared" si="224"/>
        <v>15</v>
      </c>
      <c r="AR2247" s="93">
        <f t="shared" si="225"/>
        <v>120</v>
      </c>
      <c r="AS2247" s="93" t="str">
        <f t="shared" si="226"/>
        <v>金币</v>
      </c>
      <c r="AT2247" s="115">
        <f t="shared" si="227"/>
        <v>1490</v>
      </c>
      <c r="AU2247" s="94">
        <f>IF(AR2247&gt;0,SUMIFS(AT$13:AT2247,AQ$13:AQ2247,"="&amp;AQ2247),"[x]")</f>
        <v>53315</v>
      </c>
    </row>
    <row r="2248" spans="40:47" ht="16.5" x14ac:dyDescent="0.2">
      <c r="AN2248" s="93">
        <v>2236</v>
      </c>
      <c r="AO2248" s="93">
        <f t="shared" si="222"/>
        <v>4</v>
      </c>
      <c r="AP2248" s="93">
        <f t="shared" si="223"/>
        <v>3</v>
      </c>
      <c r="AQ2248" s="88">
        <f t="shared" si="224"/>
        <v>15</v>
      </c>
      <c r="AR2248" s="93">
        <f t="shared" si="225"/>
        <v>121</v>
      </c>
      <c r="AS2248" s="93" t="str">
        <f t="shared" si="226"/>
        <v>金币</v>
      </c>
      <c r="AT2248" s="115">
        <f t="shared" si="227"/>
        <v>629</v>
      </c>
      <c r="AU2248" s="94">
        <f>IF(AR2248&gt;0,SUMIFS(AT$13:AT2248,AQ$13:AQ2248,"="&amp;AQ2248),"[x]")</f>
        <v>53944</v>
      </c>
    </row>
    <row r="2249" spans="40:47" ht="16.5" x14ac:dyDescent="0.2">
      <c r="AN2249" s="93">
        <v>2237</v>
      </c>
      <c r="AO2249" s="93">
        <f t="shared" si="222"/>
        <v>4</v>
      </c>
      <c r="AP2249" s="93">
        <f t="shared" si="223"/>
        <v>3</v>
      </c>
      <c r="AQ2249" s="88">
        <f t="shared" si="224"/>
        <v>15</v>
      </c>
      <c r="AR2249" s="93">
        <f t="shared" si="225"/>
        <v>122</v>
      </c>
      <c r="AS2249" s="93" t="str">
        <f t="shared" si="226"/>
        <v>金币</v>
      </c>
      <c r="AT2249" s="115">
        <f t="shared" si="227"/>
        <v>662</v>
      </c>
      <c r="AU2249" s="94">
        <f>IF(AR2249&gt;0,SUMIFS(AT$13:AT2249,AQ$13:AQ2249,"="&amp;AQ2249),"[x]")</f>
        <v>54606</v>
      </c>
    </row>
    <row r="2250" spans="40:47" ht="16.5" x14ac:dyDescent="0.2">
      <c r="AN2250" s="93">
        <v>2238</v>
      </c>
      <c r="AO2250" s="93">
        <f t="shared" si="222"/>
        <v>4</v>
      </c>
      <c r="AP2250" s="93">
        <f t="shared" si="223"/>
        <v>3</v>
      </c>
      <c r="AQ2250" s="88">
        <f t="shared" si="224"/>
        <v>15</v>
      </c>
      <c r="AR2250" s="93">
        <f t="shared" si="225"/>
        <v>123</v>
      </c>
      <c r="AS2250" s="93" t="str">
        <f t="shared" si="226"/>
        <v>金币</v>
      </c>
      <c r="AT2250" s="115">
        <f t="shared" si="227"/>
        <v>695</v>
      </c>
      <c r="AU2250" s="94">
        <f>IF(AR2250&gt;0,SUMIFS(AT$13:AT2250,AQ$13:AQ2250,"="&amp;AQ2250),"[x]")</f>
        <v>55301</v>
      </c>
    </row>
    <row r="2251" spans="40:47" ht="16.5" x14ac:dyDescent="0.2">
      <c r="AN2251" s="93">
        <v>2239</v>
      </c>
      <c r="AO2251" s="93">
        <f t="shared" si="222"/>
        <v>4</v>
      </c>
      <c r="AP2251" s="93">
        <f t="shared" si="223"/>
        <v>3</v>
      </c>
      <c r="AQ2251" s="88">
        <f t="shared" si="224"/>
        <v>15</v>
      </c>
      <c r="AR2251" s="93">
        <f t="shared" si="225"/>
        <v>124</v>
      </c>
      <c r="AS2251" s="93" t="str">
        <f t="shared" si="226"/>
        <v>金币</v>
      </c>
      <c r="AT2251" s="115">
        <f t="shared" si="227"/>
        <v>729</v>
      </c>
      <c r="AU2251" s="94">
        <f>IF(AR2251&gt;0,SUMIFS(AT$13:AT2251,AQ$13:AQ2251,"="&amp;AQ2251),"[x]")</f>
        <v>56030</v>
      </c>
    </row>
    <row r="2252" spans="40:47" ht="16.5" x14ac:dyDescent="0.2">
      <c r="AN2252" s="93">
        <v>2240</v>
      </c>
      <c r="AO2252" s="93">
        <f t="shared" si="222"/>
        <v>4</v>
      </c>
      <c r="AP2252" s="93">
        <f t="shared" si="223"/>
        <v>3</v>
      </c>
      <c r="AQ2252" s="88">
        <f t="shared" si="224"/>
        <v>15</v>
      </c>
      <c r="AR2252" s="93">
        <f t="shared" si="225"/>
        <v>125</v>
      </c>
      <c r="AS2252" s="93" t="str">
        <f t="shared" si="226"/>
        <v>金币</v>
      </c>
      <c r="AT2252" s="115">
        <f t="shared" si="227"/>
        <v>762</v>
      </c>
      <c r="AU2252" s="94">
        <f>IF(AR2252&gt;0,SUMIFS(AT$13:AT2252,AQ$13:AQ2252,"="&amp;AQ2252),"[x]")</f>
        <v>56792</v>
      </c>
    </row>
    <row r="2253" spans="40:47" ht="16.5" x14ac:dyDescent="0.2">
      <c r="AN2253" s="93">
        <v>2241</v>
      </c>
      <c r="AO2253" s="93">
        <f t="shared" si="222"/>
        <v>4</v>
      </c>
      <c r="AP2253" s="93">
        <f t="shared" si="223"/>
        <v>3</v>
      </c>
      <c r="AQ2253" s="88">
        <f t="shared" si="224"/>
        <v>15</v>
      </c>
      <c r="AR2253" s="93">
        <f t="shared" si="225"/>
        <v>126</v>
      </c>
      <c r="AS2253" s="93" t="str">
        <f t="shared" si="226"/>
        <v>金币</v>
      </c>
      <c r="AT2253" s="115">
        <f t="shared" si="227"/>
        <v>795</v>
      </c>
      <c r="AU2253" s="94">
        <f>IF(AR2253&gt;0,SUMIFS(AT$13:AT2253,AQ$13:AQ2253,"="&amp;AQ2253),"[x]")</f>
        <v>57587</v>
      </c>
    </row>
    <row r="2254" spans="40:47" ht="16.5" x14ac:dyDescent="0.2">
      <c r="AN2254" s="93">
        <v>2242</v>
      </c>
      <c r="AO2254" s="93">
        <f t="shared" ref="AO2254:AO2317" si="228">INT((AN2254-1)/604)+1</f>
        <v>4</v>
      </c>
      <c r="AP2254" s="93">
        <f t="shared" ref="AP2254:AP2317" si="229">INT(MOD(INT((AN2254-1)/151),4))+1</f>
        <v>3</v>
      </c>
      <c r="AQ2254" s="88">
        <f t="shared" ref="AQ2254:AQ2317" si="230">(AO2254-1)*4+AP2254</f>
        <v>15</v>
      </c>
      <c r="AR2254" s="93">
        <f t="shared" ref="AR2254:AR2317" si="231">MOD(AN2254-1,151)</f>
        <v>127</v>
      </c>
      <c r="AS2254" s="93" t="str">
        <f t="shared" ref="AS2254:AS2317" si="232">IF(AR2254&gt;0,"金币","[x]")</f>
        <v>金币</v>
      </c>
      <c r="AT2254" s="115">
        <f t="shared" si="227"/>
        <v>828</v>
      </c>
      <c r="AU2254" s="94">
        <f>IF(AR2254&gt;0,SUMIFS(AT$13:AT2254,AQ$13:AQ2254,"="&amp;AQ2254),"[x]")</f>
        <v>58415</v>
      </c>
    </row>
    <row r="2255" spans="40:47" ht="16.5" x14ac:dyDescent="0.2">
      <c r="AN2255" s="93">
        <v>2243</v>
      </c>
      <c r="AO2255" s="93">
        <f t="shared" si="228"/>
        <v>4</v>
      </c>
      <c r="AP2255" s="93">
        <f t="shared" si="229"/>
        <v>3</v>
      </c>
      <c r="AQ2255" s="88">
        <f t="shared" si="230"/>
        <v>15</v>
      </c>
      <c r="AR2255" s="93">
        <f t="shared" si="231"/>
        <v>128</v>
      </c>
      <c r="AS2255" s="93" t="str">
        <f t="shared" si="232"/>
        <v>金币</v>
      </c>
      <c r="AT2255" s="115">
        <f t="shared" ref="AT2255:AT2318" si="233">IF(AR2255&gt;0,INT(INDEX($AL$13:$AL$162,AR2255)/48*INDEX($AL$4:$AL$9,AO2255)*INDEX($AO$4:$AO$7,AP2255)),"[x]")</f>
        <v>861</v>
      </c>
      <c r="AU2255" s="94">
        <f>IF(AR2255&gt;0,SUMIFS(AT$13:AT2255,AQ$13:AQ2255,"="&amp;AQ2255),"[x]")</f>
        <v>59276</v>
      </c>
    </row>
    <row r="2256" spans="40:47" ht="16.5" x14ac:dyDescent="0.2">
      <c r="AN2256" s="93">
        <v>2244</v>
      </c>
      <c r="AO2256" s="93">
        <f t="shared" si="228"/>
        <v>4</v>
      </c>
      <c r="AP2256" s="93">
        <f t="shared" si="229"/>
        <v>3</v>
      </c>
      <c r="AQ2256" s="88">
        <f t="shared" si="230"/>
        <v>15</v>
      </c>
      <c r="AR2256" s="93">
        <f t="shared" si="231"/>
        <v>129</v>
      </c>
      <c r="AS2256" s="93" t="str">
        <f t="shared" si="232"/>
        <v>金币</v>
      </c>
      <c r="AT2256" s="115">
        <f t="shared" si="233"/>
        <v>894</v>
      </c>
      <c r="AU2256" s="94">
        <f>IF(AR2256&gt;0,SUMIFS(AT$13:AT2256,AQ$13:AQ2256,"="&amp;AQ2256),"[x]")</f>
        <v>60170</v>
      </c>
    </row>
    <row r="2257" spans="40:47" ht="16.5" x14ac:dyDescent="0.2">
      <c r="AN2257" s="93">
        <v>2245</v>
      </c>
      <c r="AO2257" s="93">
        <f t="shared" si="228"/>
        <v>4</v>
      </c>
      <c r="AP2257" s="93">
        <f t="shared" si="229"/>
        <v>3</v>
      </c>
      <c r="AQ2257" s="88">
        <f t="shared" si="230"/>
        <v>15</v>
      </c>
      <c r="AR2257" s="93">
        <f t="shared" si="231"/>
        <v>130</v>
      </c>
      <c r="AS2257" s="93" t="str">
        <f t="shared" si="232"/>
        <v>金币</v>
      </c>
      <c r="AT2257" s="115">
        <f t="shared" si="233"/>
        <v>927</v>
      </c>
      <c r="AU2257" s="94">
        <f>IF(AR2257&gt;0,SUMIFS(AT$13:AT2257,AQ$13:AQ2257,"="&amp;AQ2257),"[x]")</f>
        <v>61097</v>
      </c>
    </row>
    <row r="2258" spans="40:47" ht="16.5" x14ac:dyDescent="0.2">
      <c r="AN2258" s="93">
        <v>2246</v>
      </c>
      <c r="AO2258" s="93">
        <f t="shared" si="228"/>
        <v>4</v>
      </c>
      <c r="AP2258" s="93">
        <f t="shared" si="229"/>
        <v>3</v>
      </c>
      <c r="AQ2258" s="88">
        <f t="shared" si="230"/>
        <v>15</v>
      </c>
      <c r="AR2258" s="93">
        <f t="shared" si="231"/>
        <v>131</v>
      </c>
      <c r="AS2258" s="93" t="str">
        <f t="shared" si="232"/>
        <v>金币</v>
      </c>
      <c r="AT2258" s="115">
        <f t="shared" si="233"/>
        <v>961</v>
      </c>
      <c r="AU2258" s="94">
        <f>IF(AR2258&gt;0,SUMIFS(AT$13:AT2258,AQ$13:AQ2258,"="&amp;AQ2258),"[x]")</f>
        <v>62058</v>
      </c>
    </row>
    <row r="2259" spans="40:47" ht="16.5" x14ac:dyDescent="0.2">
      <c r="AN2259" s="93">
        <v>2247</v>
      </c>
      <c r="AO2259" s="93">
        <f t="shared" si="228"/>
        <v>4</v>
      </c>
      <c r="AP2259" s="93">
        <f t="shared" si="229"/>
        <v>3</v>
      </c>
      <c r="AQ2259" s="88">
        <f t="shared" si="230"/>
        <v>15</v>
      </c>
      <c r="AR2259" s="93">
        <f t="shared" si="231"/>
        <v>132</v>
      </c>
      <c r="AS2259" s="93" t="str">
        <f t="shared" si="232"/>
        <v>金币</v>
      </c>
      <c r="AT2259" s="115">
        <f t="shared" si="233"/>
        <v>994</v>
      </c>
      <c r="AU2259" s="94">
        <f>IF(AR2259&gt;0,SUMIFS(AT$13:AT2259,AQ$13:AQ2259,"="&amp;AQ2259),"[x]")</f>
        <v>63052</v>
      </c>
    </row>
    <row r="2260" spans="40:47" ht="16.5" x14ac:dyDescent="0.2">
      <c r="AN2260" s="93">
        <v>2248</v>
      </c>
      <c r="AO2260" s="93">
        <f t="shared" si="228"/>
        <v>4</v>
      </c>
      <c r="AP2260" s="93">
        <f t="shared" si="229"/>
        <v>3</v>
      </c>
      <c r="AQ2260" s="88">
        <f t="shared" si="230"/>
        <v>15</v>
      </c>
      <c r="AR2260" s="93">
        <f t="shared" si="231"/>
        <v>133</v>
      </c>
      <c r="AS2260" s="93" t="str">
        <f t="shared" si="232"/>
        <v>金币</v>
      </c>
      <c r="AT2260" s="115">
        <f t="shared" si="233"/>
        <v>1027</v>
      </c>
      <c r="AU2260" s="94">
        <f>IF(AR2260&gt;0,SUMIFS(AT$13:AT2260,AQ$13:AQ2260,"="&amp;AQ2260),"[x]")</f>
        <v>64079</v>
      </c>
    </row>
    <row r="2261" spans="40:47" ht="16.5" x14ac:dyDescent="0.2">
      <c r="AN2261" s="93">
        <v>2249</v>
      </c>
      <c r="AO2261" s="93">
        <f t="shared" si="228"/>
        <v>4</v>
      </c>
      <c r="AP2261" s="93">
        <f t="shared" si="229"/>
        <v>3</v>
      </c>
      <c r="AQ2261" s="88">
        <f t="shared" si="230"/>
        <v>15</v>
      </c>
      <c r="AR2261" s="93">
        <f t="shared" si="231"/>
        <v>134</v>
      </c>
      <c r="AS2261" s="93" t="str">
        <f t="shared" si="232"/>
        <v>金币</v>
      </c>
      <c r="AT2261" s="115">
        <f t="shared" si="233"/>
        <v>1060</v>
      </c>
      <c r="AU2261" s="94">
        <f>IF(AR2261&gt;0,SUMIFS(AT$13:AT2261,AQ$13:AQ2261,"="&amp;AQ2261),"[x]")</f>
        <v>65139</v>
      </c>
    </row>
    <row r="2262" spans="40:47" ht="16.5" x14ac:dyDescent="0.2">
      <c r="AN2262" s="93">
        <v>2250</v>
      </c>
      <c r="AO2262" s="93">
        <f t="shared" si="228"/>
        <v>4</v>
      </c>
      <c r="AP2262" s="93">
        <f t="shared" si="229"/>
        <v>3</v>
      </c>
      <c r="AQ2262" s="88">
        <f t="shared" si="230"/>
        <v>15</v>
      </c>
      <c r="AR2262" s="93">
        <f t="shared" si="231"/>
        <v>135</v>
      </c>
      <c r="AS2262" s="93" t="str">
        <f t="shared" si="232"/>
        <v>金币</v>
      </c>
      <c r="AT2262" s="115">
        <f t="shared" si="233"/>
        <v>1093</v>
      </c>
      <c r="AU2262" s="94">
        <f>IF(AR2262&gt;0,SUMIFS(AT$13:AT2262,AQ$13:AQ2262,"="&amp;AQ2262),"[x]")</f>
        <v>66232</v>
      </c>
    </row>
    <row r="2263" spans="40:47" ht="16.5" x14ac:dyDescent="0.2">
      <c r="AN2263" s="93">
        <v>2251</v>
      </c>
      <c r="AO2263" s="93">
        <f t="shared" si="228"/>
        <v>4</v>
      </c>
      <c r="AP2263" s="93">
        <f t="shared" si="229"/>
        <v>3</v>
      </c>
      <c r="AQ2263" s="88">
        <f t="shared" si="230"/>
        <v>15</v>
      </c>
      <c r="AR2263" s="93">
        <f t="shared" si="231"/>
        <v>136</v>
      </c>
      <c r="AS2263" s="93" t="str">
        <f t="shared" si="232"/>
        <v>金币</v>
      </c>
      <c r="AT2263" s="115">
        <f t="shared" si="233"/>
        <v>1126</v>
      </c>
      <c r="AU2263" s="94">
        <f>IF(AR2263&gt;0,SUMIFS(AT$13:AT2263,AQ$13:AQ2263,"="&amp;AQ2263),"[x]")</f>
        <v>67358</v>
      </c>
    </row>
    <row r="2264" spans="40:47" ht="16.5" x14ac:dyDescent="0.2">
      <c r="AN2264" s="93">
        <v>2252</v>
      </c>
      <c r="AO2264" s="93">
        <f t="shared" si="228"/>
        <v>4</v>
      </c>
      <c r="AP2264" s="93">
        <f t="shared" si="229"/>
        <v>3</v>
      </c>
      <c r="AQ2264" s="88">
        <f t="shared" si="230"/>
        <v>15</v>
      </c>
      <c r="AR2264" s="93">
        <f t="shared" si="231"/>
        <v>137</v>
      </c>
      <c r="AS2264" s="93" t="str">
        <f t="shared" si="232"/>
        <v>金币</v>
      </c>
      <c r="AT2264" s="115">
        <f t="shared" si="233"/>
        <v>1159</v>
      </c>
      <c r="AU2264" s="94">
        <f>IF(AR2264&gt;0,SUMIFS(AT$13:AT2264,AQ$13:AQ2264,"="&amp;AQ2264),"[x]")</f>
        <v>68517</v>
      </c>
    </row>
    <row r="2265" spans="40:47" ht="16.5" x14ac:dyDescent="0.2">
      <c r="AN2265" s="93">
        <v>2253</v>
      </c>
      <c r="AO2265" s="93">
        <f t="shared" si="228"/>
        <v>4</v>
      </c>
      <c r="AP2265" s="93">
        <f t="shared" si="229"/>
        <v>3</v>
      </c>
      <c r="AQ2265" s="88">
        <f t="shared" si="230"/>
        <v>15</v>
      </c>
      <c r="AR2265" s="93">
        <f t="shared" si="231"/>
        <v>138</v>
      </c>
      <c r="AS2265" s="93" t="str">
        <f t="shared" si="232"/>
        <v>金币</v>
      </c>
      <c r="AT2265" s="115">
        <f t="shared" si="233"/>
        <v>1193</v>
      </c>
      <c r="AU2265" s="94">
        <f>IF(AR2265&gt;0,SUMIFS(AT$13:AT2265,AQ$13:AQ2265,"="&amp;AQ2265),"[x]")</f>
        <v>69710</v>
      </c>
    </row>
    <row r="2266" spans="40:47" ht="16.5" x14ac:dyDescent="0.2">
      <c r="AN2266" s="93">
        <v>2254</v>
      </c>
      <c r="AO2266" s="93">
        <f t="shared" si="228"/>
        <v>4</v>
      </c>
      <c r="AP2266" s="93">
        <f t="shared" si="229"/>
        <v>3</v>
      </c>
      <c r="AQ2266" s="88">
        <f t="shared" si="230"/>
        <v>15</v>
      </c>
      <c r="AR2266" s="93">
        <f t="shared" si="231"/>
        <v>139</v>
      </c>
      <c r="AS2266" s="93" t="str">
        <f t="shared" si="232"/>
        <v>金币</v>
      </c>
      <c r="AT2266" s="115">
        <f t="shared" si="233"/>
        <v>1226</v>
      </c>
      <c r="AU2266" s="94">
        <f>IF(AR2266&gt;0,SUMIFS(AT$13:AT2266,AQ$13:AQ2266,"="&amp;AQ2266),"[x]")</f>
        <v>70936</v>
      </c>
    </row>
    <row r="2267" spans="40:47" ht="16.5" x14ac:dyDescent="0.2">
      <c r="AN2267" s="93">
        <v>2255</v>
      </c>
      <c r="AO2267" s="93">
        <f t="shared" si="228"/>
        <v>4</v>
      </c>
      <c r="AP2267" s="93">
        <f t="shared" si="229"/>
        <v>3</v>
      </c>
      <c r="AQ2267" s="88">
        <f t="shared" si="230"/>
        <v>15</v>
      </c>
      <c r="AR2267" s="93">
        <f t="shared" si="231"/>
        <v>140</v>
      </c>
      <c r="AS2267" s="93" t="str">
        <f t="shared" si="232"/>
        <v>金币</v>
      </c>
      <c r="AT2267" s="115">
        <f t="shared" si="233"/>
        <v>1259</v>
      </c>
      <c r="AU2267" s="94">
        <f>IF(AR2267&gt;0,SUMIFS(AT$13:AT2267,AQ$13:AQ2267,"="&amp;AQ2267),"[x]")</f>
        <v>72195</v>
      </c>
    </row>
    <row r="2268" spans="40:47" ht="16.5" x14ac:dyDescent="0.2">
      <c r="AN2268" s="93">
        <v>2256</v>
      </c>
      <c r="AO2268" s="93">
        <f t="shared" si="228"/>
        <v>4</v>
      </c>
      <c r="AP2268" s="93">
        <f t="shared" si="229"/>
        <v>3</v>
      </c>
      <c r="AQ2268" s="88">
        <f t="shared" si="230"/>
        <v>15</v>
      </c>
      <c r="AR2268" s="93">
        <f t="shared" si="231"/>
        <v>141</v>
      </c>
      <c r="AS2268" s="93" t="str">
        <f t="shared" si="232"/>
        <v>金币</v>
      </c>
      <c r="AT2268" s="115">
        <f t="shared" si="233"/>
        <v>1292</v>
      </c>
      <c r="AU2268" s="94">
        <f>IF(AR2268&gt;0,SUMIFS(AT$13:AT2268,AQ$13:AQ2268,"="&amp;AQ2268),"[x]")</f>
        <v>73487</v>
      </c>
    </row>
    <row r="2269" spans="40:47" ht="16.5" x14ac:dyDescent="0.2">
      <c r="AN2269" s="93">
        <v>2257</v>
      </c>
      <c r="AO2269" s="93">
        <f t="shared" si="228"/>
        <v>4</v>
      </c>
      <c r="AP2269" s="93">
        <f t="shared" si="229"/>
        <v>3</v>
      </c>
      <c r="AQ2269" s="88">
        <f t="shared" si="230"/>
        <v>15</v>
      </c>
      <c r="AR2269" s="93">
        <f t="shared" si="231"/>
        <v>142</v>
      </c>
      <c r="AS2269" s="93" t="str">
        <f t="shared" si="232"/>
        <v>金币</v>
      </c>
      <c r="AT2269" s="115">
        <f t="shared" si="233"/>
        <v>1325</v>
      </c>
      <c r="AU2269" s="94">
        <f>IF(AR2269&gt;0,SUMIFS(AT$13:AT2269,AQ$13:AQ2269,"="&amp;AQ2269),"[x]")</f>
        <v>74812</v>
      </c>
    </row>
    <row r="2270" spans="40:47" ht="16.5" x14ac:dyDescent="0.2">
      <c r="AN2270" s="93">
        <v>2258</v>
      </c>
      <c r="AO2270" s="93">
        <f t="shared" si="228"/>
        <v>4</v>
      </c>
      <c r="AP2270" s="93">
        <f t="shared" si="229"/>
        <v>3</v>
      </c>
      <c r="AQ2270" s="88">
        <f t="shared" si="230"/>
        <v>15</v>
      </c>
      <c r="AR2270" s="93">
        <f t="shared" si="231"/>
        <v>143</v>
      </c>
      <c r="AS2270" s="93" t="str">
        <f t="shared" si="232"/>
        <v>金币</v>
      </c>
      <c r="AT2270" s="115">
        <f t="shared" si="233"/>
        <v>1358</v>
      </c>
      <c r="AU2270" s="94">
        <f>IF(AR2270&gt;0,SUMIFS(AT$13:AT2270,AQ$13:AQ2270,"="&amp;AQ2270),"[x]")</f>
        <v>76170</v>
      </c>
    </row>
    <row r="2271" spans="40:47" ht="16.5" x14ac:dyDescent="0.2">
      <c r="AN2271" s="93">
        <v>2259</v>
      </c>
      <c r="AO2271" s="93">
        <f t="shared" si="228"/>
        <v>4</v>
      </c>
      <c r="AP2271" s="93">
        <f t="shared" si="229"/>
        <v>3</v>
      </c>
      <c r="AQ2271" s="88">
        <f t="shared" si="230"/>
        <v>15</v>
      </c>
      <c r="AR2271" s="93">
        <f t="shared" si="231"/>
        <v>144</v>
      </c>
      <c r="AS2271" s="93" t="str">
        <f t="shared" si="232"/>
        <v>金币</v>
      </c>
      <c r="AT2271" s="115">
        <f t="shared" si="233"/>
        <v>1391</v>
      </c>
      <c r="AU2271" s="94">
        <f>IF(AR2271&gt;0,SUMIFS(AT$13:AT2271,AQ$13:AQ2271,"="&amp;AQ2271),"[x]")</f>
        <v>77561</v>
      </c>
    </row>
    <row r="2272" spans="40:47" ht="16.5" x14ac:dyDescent="0.2">
      <c r="AN2272" s="93">
        <v>2260</v>
      </c>
      <c r="AO2272" s="93">
        <f t="shared" si="228"/>
        <v>4</v>
      </c>
      <c r="AP2272" s="93">
        <f t="shared" si="229"/>
        <v>3</v>
      </c>
      <c r="AQ2272" s="88">
        <f t="shared" si="230"/>
        <v>15</v>
      </c>
      <c r="AR2272" s="93">
        <f t="shared" si="231"/>
        <v>145</v>
      </c>
      <c r="AS2272" s="93" t="str">
        <f t="shared" si="232"/>
        <v>金币</v>
      </c>
      <c r="AT2272" s="115">
        <f t="shared" si="233"/>
        <v>1425</v>
      </c>
      <c r="AU2272" s="94">
        <f>IF(AR2272&gt;0,SUMIFS(AT$13:AT2272,AQ$13:AQ2272,"="&amp;AQ2272),"[x]")</f>
        <v>78986</v>
      </c>
    </row>
    <row r="2273" spans="40:47" ht="16.5" x14ac:dyDescent="0.2">
      <c r="AN2273" s="93">
        <v>2261</v>
      </c>
      <c r="AO2273" s="93">
        <f t="shared" si="228"/>
        <v>4</v>
      </c>
      <c r="AP2273" s="93">
        <f t="shared" si="229"/>
        <v>3</v>
      </c>
      <c r="AQ2273" s="88">
        <f t="shared" si="230"/>
        <v>15</v>
      </c>
      <c r="AR2273" s="93">
        <f t="shared" si="231"/>
        <v>146</v>
      </c>
      <c r="AS2273" s="93" t="str">
        <f t="shared" si="232"/>
        <v>金币</v>
      </c>
      <c r="AT2273" s="115">
        <f t="shared" si="233"/>
        <v>1458</v>
      </c>
      <c r="AU2273" s="94">
        <f>IF(AR2273&gt;0,SUMIFS(AT$13:AT2273,AQ$13:AQ2273,"="&amp;AQ2273),"[x]")</f>
        <v>80444</v>
      </c>
    </row>
    <row r="2274" spans="40:47" ht="16.5" x14ac:dyDescent="0.2">
      <c r="AN2274" s="93">
        <v>2262</v>
      </c>
      <c r="AO2274" s="93">
        <f t="shared" si="228"/>
        <v>4</v>
      </c>
      <c r="AP2274" s="93">
        <f t="shared" si="229"/>
        <v>3</v>
      </c>
      <c r="AQ2274" s="88">
        <f t="shared" si="230"/>
        <v>15</v>
      </c>
      <c r="AR2274" s="93">
        <f t="shared" si="231"/>
        <v>147</v>
      </c>
      <c r="AS2274" s="93" t="str">
        <f t="shared" si="232"/>
        <v>金币</v>
      </c>
      <c r="AT2274" s="115">
        <f t="shared" si="233"/>
        <v>1491</v>
      </c>
      <c r="AU2274" s="94">
        <f>IF(AR2274&gt;0,SUMIFS(AT$13:AT2274,AQ$13:AQ2274,"="&amp;AQ2274),"[x]")</f>
        <v>81935</v>
      </c>
    </row>
    <row r="2275" spans="40:47" ht="16.5" x14ac:dyDescent="0.2">
      <c r="AN2275" s="93">
        <v>2263</v>
      </c>
      <c r="AO2275" s="93">
        <f t="shared" si="228"/>
        <v>4</v>
      </c>
      <c r="AP2275" s="93">
        <f t="shared" si="229"/>
        <v>3</v>
      </c>
      <c r="AQ2275" s="88">
        <f t="shared" si="230"/>
        <v>15</v>
      </c>
      <c r="AR2275" s="93">
        <f t="shared" si="231"/>
        <v>148</v>
      </c>
      <c r="AS2275" s="93" t="str">
        <f t="shared" si="232"/>
        <v>金币</v>
      </c>
      <c r="AT2275" s="115">
        <f t="shared" si="233"/>
        <v>1524</v>
      </c>
      <c r="AU2275" s="94">
        <f>IF(AR2275&gt;0,SUMIFS(AT$13:AT2275,AQ$13:AQ2275,"="&amp;AQ2275),"[x]")</f>
        <v>83459</v>
      </c>
    </row>
    <row r="2276" spans="40:47" ht="16.5" x14ac:dyDescent="0.2">
      <c r="AN2276" s="93">
        <v>2264</v>
      </c>
      <c r="AO2276" s="93">
        <f t="shared" si="228"/>
        <v>4</v>
      </c>
      <c r="AP2276" s="93">
        <f t="shared" si="229"/>
        <v>3</v>
      </c>
      <c r="AQ2276" s="88">
        <f t="shared" si="230"/>
        <v>15</v>
      </c>
      <c r="AR2276" s="93">
        <f t="shared" si="231"/>
        <v>149</v>
      </c>
      <c r="AS2276" s="93" t="str">
        <f t="shared" si="232"/>
        <v>金币</v>
      </c>
      <c r="AT2276" s="115">
        <f t="shared" si="233"/>
        <v>1557</v>
      </c>
      <c r="AU2276" s="94">
        <f>IF(AR2276&gt;0,SUMIFS(AT$13:AT2276,AQ$13:AQ2276,"="&amp;AQ2276),"[x]")</f>
        <v>85016</v>
      </c>
    </row>
    <row r="2277" spans="40:47" ht="16.5" x14ac:dyDescent="0.2">
      <c r="AN2277" s="93">
        <v>2265</v>
      </c>
      <c r="AO2277" s="93">
        <f t="shared" si="228"/>
        <v>4</v>
      </c>
      <c r="AP2277" s="93">
        <f t="shared" si="229"/>
        <v>3</v>
      </c>
      <c r="AQ2277" s="88">
        <f t="shared" si="230"/>
        <v>15</v>
      </c>
      <c r="AR2277" s="93">
        <f t="shared" si="231"/>
        <v>150</v>
      </c>
      <c r="AS2277" s="93" t="str">
        <f t="shared" si="232"/>
        <v>金币</v>
      </c>
      <c r="AT2277" s="115">
        <f t="shared" si="233"/>
        <v>1590</v>
      </c>
      <c r="AU2277" s="94">
        <f>IF(AR2277&gt;0,SUMIFS(AT$13:AT2277,AQ$13:AQ2277,"="&amp;AQ2277),"[x]")</f>
        <v>86606</v>
      </c>
    </row>
    <row r="2278" spans="40:47" ht="16.5" x14ac:dyDescent="0.2">
      <c r="AN2278" s="93">
        <v>2266</v>
      </c>
      <c r="AO2278" s="93">
        <f t="shared" si="228"/>
        <v>4</v>
      </c>
      <c r="AP2278" s="93">
        <f t="shared" si="229"/>
        <v>4</v>
      </c>
      <c r="AQ2278" s="88">
        <f t="shared" si="230"/>
        <v>16</v>
      </c>
      <c r="AR2278" s="93">
        <f t="shared" si="231"/>
        <v>0</v>
      </c>
      <c r="AS2278" s="93" t="str">
        <f t="shared" si="232"/>
        <v>[x]</v>
      </c>
      <c r="AT2278" s="115" t="str">
        <f t="shared" si="233"/>
        <v>[x]</v>
      </c>
      <c r="AU2278" s="94" t="str">
        <f>IF(AR2278&gt;0,SUMIFS(AT$13:AT2278,AQ$13:AQ2278,"="&amp;AQ2278),"[x]")</f>
        <v>[x]</v>
      </c>
    </row>
    <row r="2279" spans="40:47" ht="16.5" x14ac:dyDescent="0.2">
      <c r="AN2279" s="93">
        <v>2267</v>
      </c>
      <c r="AO2279" s="93">
        <f t="shared" si="228"/>
        <v>4</v>
      </c>
      <c r="AP2279" s="93">
        <f t="shared" si="229"/>
        <v>4</v>
      </c>
      <c r="AQ2279" s="88">
        <f t="shared" si="230"/>
        <v>16</v>
      </c>
      <c r="AR2279" s="93">
        <f t="shared" si="231"/>
        <v>1</v>
      </c>
      <c r="AS2279" s="93" t="str">
        <f t="shared" si="232"/>
        <v>金币</v>
      </c>
      <c r="AT2279" s="115">
        <f t="shared" si="233"/>
        <v>3</v>
      </c>
      <c r="AU2279" s="94">
        <f>IF(AR2279&gt;0,SUMIFS(AT$13:AT2279,AQ$13:AQ2279,"="&amp;AQ2279),"[x]")</f>
        <v>3</v>
      </c>
    </row>
    <row r="2280" spans="40:47" ht="16.5" x14ac:dyDescent="0.2">
      <c r="AN2280" s="93">
        <v>2268</v>
      </c>
      <c r="AO2280" s="93">
        <f t="shared" si="228"/>
        <v>4</v>
      </c>
      <c r="AP2280" s="93">
        <f t="shared" si="229"/>
        <v>4</v>
      </c>
      <c r="AQ2280" s="88">
        <f t="shared" si="230"/>
        <v>16</v>
      </c>
      <c r="AR2280" s="93">
        <f t="shared" si="231"/>
        <v>2</v>
      </c>
      <c r="AS2280" s="93" t="str">
        <f t="shared" si="232"/>
        <v>金币</v>
      </c>
      <c r="AT2280" s="115">
        <f t="shared" si="233"/>
        <v>7</v>
      </c>
      <c r="AU2280" s="94">
        <f>IF(AR2280&gt;0,SUMIFS(AT$13:AT2280,AQ$13:AQ2280,"="&amp;AQ2280),"[x]")</f>
        <v>10</v>
      </c>
    </row>
    <row r="2281" spans="40:47" ht="16.5" x14ac:dyDescent="0.2">
      <c r="AN2281" s="93">
        <v>2269</v>
      </c>
      <c r="AO2281" s="93">
        <f t="shared" si="228"/>
        <v>4</v>
      </c>
      <c r="AP2281" s="93">
        <f t="shared" si="229"/>
        <v>4</v>
      </c>
      <c r="AQ2281" s="88">
        <f t="shared" si="230"/>
        <v>16</v>
      </c>
      <c r="AR2281" s="93">
        <f t="shared" si="231"/>
        <v>3</v>
      </c>
      <c r="AS2281" s="93" t="str">
        <f t="shared" si="232"/>
        <v>金币</v>
      </c>
      <c r="AT2281" s="115">
        <f t="shared" si="233"/>
        <v>11</v>
      </c>
      <c r="AU2281" s="94">
        <f>IF(AR2281&gt;0,SUMIFS(AT$13:AT2281,AQ$13:AQ2281,"="&amp;AQ2281),"[x]")</f>
        <v>21</v>
      </c>
    </row>
    <row r="2282" spans="40:47" ht="16.5" x14ac:dyDescent="0.2">
      <c r="AN2282" s="93">
        <v>2270</v>
      </c>
      <c r="AO2282" s="93">
        <f t="shared" si="228"/>
        <v>4</v>
      </c>
      <c r="AP2282" s="93">
        <f t="shared" si="229"/>
        <v>4</v>
      </c>
      <c r="AQ2282" s="88">
        <f t="shared" si="230"/>
        <v>16</v>
      </c>
      <c r="AR2282" s="93">
        <f t="shared" si="231"/>
        <v>4</v>
      </c>
      <c r="AS2282" s="93" t="str">
        <f t="shared" si="232"/>
        <v>金币</v>
      </c>
      <c r="AT2282" s="115">
        <f t="shared" si="233"/>
        <v>15</v>
      </c>
      <c r="AU2282" s="94">
        <f>IF(AR2282&gt;0,SUMIFS(AT$13:AT2282,AQ$13:AQ2282,"="&amp;AQ2282),"[x]")</f>
        <v>36</v>
      </c>
    </row>
    <row r="2283" spans="40:47" ht="16.5" x14ac:dyDescent="0.2">
      <c r="AN2283" s="93">
        <v>2271</v>
      </c>
      <c r="AO2283" s="93">
        <f t="shared" si="228"/>
        <v>4</v>
      </c>
      <c r="AP2283" s="93">
        <f t="shared" si="229"/>
        <v>4</v>
      </c>
      <c r="AQ2283" s="88">
        <f t="shared" si="230"/>
        <v>16</v>
      </c>
      <c r="AR2283" s="93">
        <f t="shared" si="231"/>
        <v>5</v>
      </c>
      <c r="AS2283" s="93" t="str">
        <f t="shared" si="232"/>
        <v>金币</v>
      </c>
      <c r="AT2283" s="115">
        <f t="shared" si="233"/>
        <v>19</v>
      </c>
      <c r="AU2283" s="94">
        <f>IF(AR2283&gt;0,SUMIFS(AT$13:AT2283,AQ$13:AQ2283,"="&amp;AQ2283),"[x]")</f>
        <v>55</v>
      </c>
    </row>
    <row r="2284" spans="40:47" ht="16.5" x14ac:dyDescent="0.2">
      <c r="AN2284" s="93">
        <v>2272</v>
      </c>
      <c r="AO2284" s="93">
        <f t="shared" si="228"/>
        <v>4</v>
      </c>
      <c r="AP2284" s="93">
        <f t="shared" si="229"/>
        <v>4</v>
      </c>
      <c r="AQ2284" s="88">
        <f t="shared" si="230"/>
        <v>16</v>
      </c>
      <c r="AR2284" s="93">
        <f t="shared" si="231"/>
        <v>6</v>
      </c>
      <c r="AS2284" s="93" t="str">
        <f t="shared" si="232"/>
        <v>金币</v>
      </c>
      <c r="AT2284" s="115">
        <f t="shared" si="233"/>
        <v>23</v>
      </c>
      <c r="AU2284" s="94">
        <f>IF(AR2284&gt;0,SUMIFS(AT$13:AT2284,AQ$13:AQ2284,"="&amp;AQ2284),"[x]")</f>
        <v>78</v>
      </c>
    </row>
    <row r="2285" spans="40:47" ht="16.5" x14ac:dyDescent="0.2">
      <c r="AN2285" s="93">
        <v>2273</v>
      </c>
      <c r="AO2285" s="93">
        <f t="shared" si="228"/>
        <v>4</v>
      </c>
      <c r="AP2285" s="93">
        <f t="shared" si="229"/>
        <v>4</v>
      </c>
      <c r="AQ2285" s="88">
        <f t="shared" si="230"/>
        <v>16</v>
      </c>
      <c r="AR2285" s="93">
        <f t="shared" si="231"/>
        <v>7</v>
      </c>
      <c r="AS2285" s="93" t="str">
        <f t="shared" si="232"/>
        <v>金币</v>
      </c>
      <c r="AT2285" s="115">
        <f t="shared" si="233"/>
        <v>27</v>
      </c>
      <c r="AU2285" s="94">
        <f>IF(AR2285&gt;0,SUMIFS(AT$13:AT2285,AQ$13:AQ2285,"="&amp;AQ2285),"[x]")</f>
        <v>105</v>
      </c>
    </row>
    <row r="2286" spans="40:47" ht="16.5" x14ac:dyDescent="0.2">
      <c r="AN2286" s="93">
        <v>2274</v>
      </c>
      <c r="AO2286" s="93">
        <f t="shared" si="228"/>
        <v>4</v>
      </c>
      <c r="AP2286" s="93">
        <f t="shared" si="229"/>
        <v>4</v>
      </c>
      <c r="AQ2286" s="88">
        <f t="shared" si="230"/>
        <v>16</v>
      </c>
      <c r="AR2286" s="93">
        <f t="shared" si="231"/>
        <v>8</v>
      </c>
      <c r="AS2286" s="93" t="str">
        <f t="shared" si="232"/>
        <v>金币</v>
      </c>
      <c r="AT2286" s="115">
        <f t="shared" si="233"/>
        <v>31</v>
      </c>
      <c r="AU2286" s="94">
        <f>IF(AR2286&gt;0,SUMIFS(AT$13:AT2286,AQ$13:AQ2286,"="&amp;AQ2286),"[x]")</f>
        <v>136</v>
      </c>
    </row>
    <row r="2287" spans="40:47" ht="16.5" x14ac:dyDescent="0.2">
      <c r="AN2287" s="93">
        <v>2275</v>
      </c>
      <c r="AO2287" s="93">
        <f t="shared" si="228"/>
        <v>4</v>
      </c>
      <c r="AP2287" s="93">
        <f t="shared" si="229"/>
        <v>4</v>
      </c>
      <c r="AQ2287" s="88">
        <f t="shared" si="230"/>
        <v>16</v>
      </c>
      <c r="AR2287" s="93">
        <f t="shared" si="231"/>
        <v>9</v>
      </c>
      <c r="AS2287" s="93" t="str">
        <f t="shared" si="232"/>
        <v>金币</v>
      </c>
      <c r="AT2287" s="115">
        <f t="shared" si="233"/>
        <v>35</v>
      </c>
      <c r="AU2287" s="94">
        <f>IF(AR2287&gt;0,SUMIFS(AT$13:AT2287,AQ$13:AQ2287,"="&amp;AQ2287),"[x]")</f>
        <v>171</v>
      </c>
    </row>
    <row r="2288" spans="40:47" ht="16.5" x14ac:dyDescent="0.2">
      <c r="AN2288" s="93">
        <v>2276</v>
      </c>
      <c r="AO2288" s="93">
        <f t="shared" si="228"/>
        <v>4</v>
      </c>
      <c r="AP2288" s="93">
        <f t="shared" si="229"/>
        <v>4</v>
      </c>
      <c r="AQ2288" s="88">
        <f t="shared" si="230"/>
        <v>16</v>
      </c>
      <c r="AR2288" s="93">
        <f t="shared" si="231"/>
        <v>10</v>
      </c>
      <c r="AS2288" s="93" t="str">
        <f t="shared" si="232"/>
        <v>金币</v>
      </c>
      <c r="AT2288" s="115">
        <f t="shared" si="233"/>
        <v>39</v>
      </c>
      <c r="AU2288" s="94">
        <f>IF(AR2288&gt;0,SUMIFS(AT$13:AT2288,AQ$13:AQ2288,"="&amp;AQ2288),"[x]")</f>
        <v>210</v>
      </c>
    </row>
    <row r="2289" spans="40:47" ht="16.5" x14ac:dyDescent="0.2">
      <c r="AN2289" s="93">
        <v>2277</v>
      </c>
      <c r="AO2289" s="93">
        <f t="shared" si="228"/>
        <v>4</v>
      </c>
      <c r="AP2289" s="93">
        <f t="shared" si="229"/>
        <v>4</v>
      </c>
      <c r="AQ2289" s="88">
        <f t="shared" si="230"/>
        <v>16</v>
      </c>
      <c r="AR2289" s="93">
        <f t="shared" si="231"/>
        <v>11</v>
      </c>
      <c r="AS2289" s="93" t="str">
        <f t="shared" si="232"/>
        <v>金币</v>
      </c>
      <c r="AT2289" s="115">
        <f t="shared" si="233"/>
        <v>43</v>
      </c>
      <c r="AU2289" s="94">
        <f>IF(AR2289&gt;0,SUMIFS(AT$13:AT2289,AQ$13:AQ2289,"="&amp;AQ2289),"[x]")</f>
        <v>253</v>
      </c>
    </row>
    <row r="2290" spans="40:47" ht="16.5" x14ac:dyDescent="0.2">
      <c r="AN2290" s="93">
        <v>2278</v>
      </c>
      <c r="AO2290" s="93">
        <f t="shared" si="228"/>
        <v>4</v>
      </c>
      <c r="AP2290" s="93">
        <f t="shared" si="229"/>
        <v>4</v>
      </c>
      <c r="AQ2290" s="88">
        <f t="shared" si="230"/>
        <v>16</v>
      </c>
      <c r="AR2290" s="93">
        <f t="shared" si="231"/>
        <v>12</v>
      </c>
      <c r="AS2290" s="93" t="str">
        <f t="shared" si="232"/>
        <v>金币</v>
      </c>
      <c r="AT2290" s="115">
        <f t="shared" si="233"/>
        <v>47</v>
      </c>
      <c r="AU2290" s="94">
        <f>IF(AR2290&gt;0,SUMIFS(AT$13:AT2290,AQ$13:AQ2290,"="&amp;AQ2290),"[x]")</f>
        <v>300</v>
      </c>
    </row>
    <row r="2291" spans="40:47" ht="16.5" x14ac:dyDescent="0.2">
      <c r="AN2291" s="93">
        <v>2279</v>
      </c>
      <c r="AO2291" s="93">
        <f t="shared" si="228"/>
        <v>4</v>
      </c>
      <c r="AP2291" s="93">
        <f t="shared" si="229"/>
        <v>4</v>
      </c>
      <c r="AQ2291" s="88">
        <f t="shared" si="230"/>
        <v>16</v>
      </c>
      <c r="AR2291" s="93">
        <f t="shared" si="231"/>
        <v>13</v>
      </c>
      <c r="AS2291" s="93" t="str">
        <f t="shared" si="232"/>
        <v>金币</v>
      </c>
      <c r="AT2291" s="115">
        <f t="shared" si="233"/>
        <v>51</v>
      </c>
      <c r="AU2291" s="94">
        <f>IF(AR2291&gt;0,SUMIFS(AT$13:AT2291,AQ$13:AQ2291,"="&amp;AQ2291),"[x]")</f>
        <v>351</v>
      </c>
    </row>
    <row r="2292" spans="40:47" ht="16.5" x14ac:dyDescent="0.2">
      <c r="AN2292" s="93">
        <v>2280</v>
      </c>
      <c r="AO2292" s="93">
        <f t="shared" si="228"/>
        <v>4</v>
      </c>
      <c r="AP2292" s="93">
        <f t="shared" si="229"/>
        <v>4</v>
      </c>
      <c r="AQ2292" s="88">
        <f t="shared" si="230"/>
        <v>16</v>
      </c>
      <c r="AR2292" s="93">
        <f t="shared" si="231"/>
        <v>14</v>
      </c>
      <c r="AS2292" s="93" t="str">
        <f t="shared" si="232"/>
        <v>金币</v>
      </c>
      <c r="AT2292" s="115">
        <f t="shared" si="233"/>
        <v>55</v>
      </c>
      <c r="AU2292" s="94">
        <f>IF(AR2292&gt;0,SUMIFS(AT$13:AT2292,AQ$13:AQ2292,"="&amp;AQ2292),"[x]")</f>
        <v>406</v>
      </c>
    </row>
    <row r="2293" spans="40:47" ht="16.5" x14ac:dyDescent="0.2">
      <c r="AN2293" s="93">
        <v>2281</v>
      </c>
      <c r="AO2293" s="93">
        <f t="shared" si="228"/>
        <v>4</v>
      </c>
      <c r="AP2293" s="93">
        <f t="shared" si="229"/>
        <v>4</v>
      </c>
      <c r="AQ2293" s="88">
        <f t="shared" si="230"/>
        <v>16</v>
      </c>
      <c r="AR2293" s="93">
        <f t="shared" si="231"/>
        <v>15</v>
      </c>
      <c r="AS2293" s="93" t="str">
        <f t="shared" si="232"/>
        <v>金币</v>
      </c>
      <c r="AT2293" s="115">
        <f t="shared" si="233"/>
        <v>59</v>
      </c>
      <c r="AU2293" s="94">
        <f>IF(AR2293&gt;0,SUMIFS(AT$13:AT2293,AQ$13:AQ2293,"="&amp;AQ2293),"[x]")</f>
        <v>465</v>
      </c>
    </row>
    <row r="2294" spans="40:47" ht="16.5" x14ac:dyDescent="0.2">
      <c r="AN2294" s="93">
        <v>2282</v>
      </c>
      <c r="AO2294" s="93">
        <f t="shared" si="228"/>
        <v>4</v>
      </c>
      <c r="AP2294" s="93">
        <f t="shared" si="229"/>
        <v>4</v>
      </c>
      <c r="AQ2294" s="88">
        <f t="shared" si="230"/>
        <v>16</v>
      </c>
      <c r="AR2294" s="93">
        <f t="shared" si="231"/>
        <v>16</v>
      </c>
      <c r="AS2294" s="93" t="str">
        <f t="shared" si="232"/>
        <v>金币</v>
      </c>
      <c r="AT2294" s="115">
        <f t="shared" si="233"/>
        <v>63</v>
      </c>
      <c r="AU2294" s="94">
        <f>IF(AR2294&gt;0,SUMIFS(AT$13:AT2294,AQ$13:AQ2294,"="&amp;AQ2294),"[x]")</f>
        <v>528</v>
      </c>
    </row>
    <row r="2295" spans="40:47" ht="16.5" x14ac:dyDescent="0.2">
      <c r="AN2295" s="93">
        <v>2283</v>
      </c>
      <c r="AO2295" s="93">
        <f t="shared" si="228"/>
        <v>4</v>
      </c>
      <c r="AP2295" s="93">
        <f t="shared" si="229"/>
        <v>4</v>
      </c>
      <c r="AQ2295" s="88">
        <f t="shared" si="230"/>
        <v>16</v>
      </c>
      <c r="AR2295" s="93">
        <f t="shared" si="231"/>
        <v>17</v>
      </c>
      <c r="AS2295" s="93" t="str">
        <f t="shared" si="232"/>
        <v>金币</v>
      </c>
      <c r="AT2295" s="115">
        <f t="shared" si="233"/>
        <v>67</v>
      </c>
      <c r="AU2295" s="94">
        <f>IF(AR2295&gt;0,SUMIFS(AT$13:AT2295,AQ$13:AQ2295,"="&amp;AQ2295),"[x]")</f>
        <v>595</v>
      </c>
    </row>
    <row r="2296" spans="40:47" ht="16.5" x14ac:dyDescent="0.2">
      <c r="AN2296" s="93">
        <v>2284</v>
      </c>
      <c r="AO2296" s="93">
        <f t="shared" si="228"/>
        <v>4</v>
      </c>
      <c r="AP2296" s="93">
        <f t="shared" si="229"/>
        <v>4</v>
      </c>
      <c r="AQ2296" s="88">
        <f t="shared" si="230"/>
        <v>16</v>
      </c>
      <c r="AR2296" s="93">
        <f t="shared" si="231"/>
        <v>18</v>
      </c>
      <c r="AS2296" s="93" t="str">
        <f t="shared" si="232"/>
        <v>金币</v>
      </c>
      <c r="AT2296" s="115">
        <f t="shared" si="233"/>
        <v>71</v>
      </c>
      <c r="AU2296" s="94">
        <f>IF(AR2296&gt;0,SUMIFS(AT$13:AT2296,AQ$13:AQ2296,"="&amp;AQ2296),"[x]")</f>
        <v>666</v>
      </c>
    </row>
    <row r="2297" spans="40:47" ht="16.5" x14ac:dyDescent="0.2">
      <c r="AN2297" s="93">
        <v>2285</v>
      </c>
      <c r="AO2297" s="93">
        <f t="shared" si="228"/>
        <v>4</v>
      </c>
      <c r="AP2297" s="93">
        <f t="shared" si="229"/>
        <v>4</v>
      </c>
      <c r="AQ2297" s="88">
        <f t="shared" si="230"/>
        <v>16</v>
      </c>
      <c r="AR2297" s="93">
        <f t="shared" si="231"/>
        <v>19</v>
      </c>
      <c r="AS2297" s="93" t="str">
        <f t="shared" si="232"/>
        <v>金币</v>
      </c>
      <c r="AT2297" s="115">
        <f t="shared" si="233"/>
        <v>75</v>
      </c>
      <c r="AU2297" s="94">
        <f>IF(AR2297&gt;0,SUMIFS(AT$13:AT2297,AQ$13:AQ2297,"="&amp;AQ2297),"[x]")</f>
        <v>741</v>
      </c>
    </row>
    <row r="2298" spans="40:47" ht="16.5" x14ac:dyDescent="0.2">
      <c r="AN2298" s="93">
        <v>2286</v>
      </c>
      <c r="AO2298" s="93">
        <f t="shared" si="228"/>
        <v>4</v>
      </c>
      <c r="AP2298" s="93">
        <f t="shared" si="229"/>
        <v>4</v>
      </c>
      <c r="AQ2298" s="88">
        <f t="shared" si="230"/>
        <v>16</v>
      </c>
      <c r="AR2298" s="93">
        <f t="shared" si="231"/>
        <v>20</v>
      </c>
      <c r="AS2298" s="93" t="str">
        <f t="shared" si="232"/>
        <v>金币</v>
      </c>
      <c r="AT2298" s="115">
        <f t="shared" si="233"/>
        <v>79</v>
      </c>
      <c r="AU2298" s="94">
        <f>IF(AR2298&gt;0,SUMIFS(AT$13:AT2298,AQ$13:AQ2298,"="&amp;AQ2298),"[x]")</f>
        <v>820</v>
      </c>
    </row>
    <row r="2299" spans="40:47" ht="16.5" x14ac:dyDescent="0.2">
      <c r="AN2299" s="93">
        <v>2287</v>
      </c>
      <c r="AO2299" s="93">
        <f t="shared" si="228"/>
        <v>4</v>
      </c>
      <c r="AP2299" s="93">
        <f t="shared" si="229"/>
        <v>4</v>
      </c>
      <c r="AQ2299" s="88">
        <f t="shared" si="230"/>
        <v>16</v>
      </c>
      <c r="AR2299" s="93">
        <f t="shared" si="231"/>
        <v>21</v>
      </c>
      <c r="AS2299" s="93" t="str">
        <f t="shared" si="232"/>
        <v>金币</v>
      </c>
      <c r="AT2299" s="115">
        <f t="shared" si="233"/>
        <v>83</v>
      </c>
      <c r="AU2299" s="94">
        <f>IF(AR2299&gt;0,SUMIFS(AT$13:AT2299,AQ$13:AQ2299,"="&amp;AQ2299),"[x]")</f>
        <v>903</v>
      </c>
    </row>
    <row r="2300" spans="40:47" ht="16.5" x14ac:dyDescent="0.2">
      <c r="AN2300" s="93">
        <v>2288</v>
      </c>
      <c r="AO2300" s="93">
        <f t="shared" si="228"/>
        <v>4</v>
      </c>
      <c r="AP2300" s="93">
        <f t="shared" si="229"/>
        <v>4</v>
      </c>
      <c r="AQ2300" s="88">
        <f t="shared" si="230"/>
        <v>16</v>
      </c>
      <c r="AR2300" s="93">
        <f t="shared" si="231"/>
        <v>22</v>
      </c>
      <c r="AS2300" s="93" t="str">
        <f t="shared" si="232"/>
        <v>金币</v>
      </c>
      <c r="AT2300" s="115">
        <f t="shared" si="233"/>
        <v>86</v>
      </c>
      <c r="AU2300" s="94">
        <f>IF(AR2300&gt;0,SUMIFS(AT$13:AT2300,AQ$13:AQ2300,"="&amp;AQ2300),"[x]")</f>
        <v>989</v>
      </c>
    </row>
    <row r="2301" spans="40:47" ht="16.5" x14ac:dyDescent="0.2">
      <c r="AN2301" s="93">
        <v>2289</v>
      </c>
      <c r="AO2301" s="93">
        <f t="shared" si="228"/>
        <v>4</v>
      </c>
      <c r="AP2301" s="93">
        <f t="shared" si="229"/>
        <v>4</v>
      </c>
      <c r="AQ2301" s="88">
        <f t="shared" si="230"/>
        <v>16</v>
      </c>
      <c r="AR2301" s="93">
        <f t="shared" si="231"/>
        <v>23</v>
      </c>
      <c r="AS2301" s="93" t="str">
        <f t="shared" si="232"/>
        <v>金币</v>
      </c>
      <c r="AT2301" s="115">
        <f t="shared" si="233"/>
        <v>90</v>
      </c>
      <c r="AU2301" s="94">
        <f>IF(AR2301&gt;0,SUMIFS(AT$13:AT2301,AQ$13:AQ2301,"="&amp;AQ2301),"[x]")</f>
        <v>1079</v>
      </c>
    </row>
    <row r="2302" spans="40:47" ht="16.5" x14ac:dyDescent="0.2">
      <c r="AN2302" s="93">
        <v>2290</v>
      </c>
      <c r="AO2302" s="93">
        <f t="shared" si="228"/>
        <v>4</v>
      </c>
      <c r="AP2302" s="93">
        <f t="shared" si="229"/>
        <v>4</v>
      </c>
      <c r="AQ2302" s="88">
        <f t="shared" si="230"/>
        <v>16</v>
      </c>
      <c r="AR2302" s="93">
        <f t="shared" si="231"/>
        <v>24</v>
      </c>
      <c r="AS2302" s="93" t="str">
        <f t="shared" si="232"/>
        <v>金币</v>
      </c>
      <c r="AT2302" s="115">
        <f t="shared" si="233"/>
        <v>94</v>
      </c>
      <c r="AU2302" s="94">
        <f>IF(AR2302&gt;0,SUMIFS(AT$13:AT2302,AQ$13:AQ2302,"="&amp;AQ2302),"[x]")</f>
        <v>1173</v>
      </c>
    </row>
    <row r="2303" spans="40:47" ht="16.5" x14ac:dyDescent="0.2">
      <c r="AN2303" s="93">
        <v>2291</v>
      </c>
      <c r="AO2303" s="93">
        <f t="shared" si="228"/>
        <v>4</v>
      </c>
      <c r="AP2303" s="93">
        <f t="shared" si="229"/>
        <v>4</v>
      </c>
      <c r="AQ2303" s="88">
        <f t="shared" si="230"/>
        <v>16</v>
      </c>
      <c r="AR2303" s="93">
        <f t="shared" si="231"/>
        <v>25</v>
      </c>
      <c r="AS2303" s="93" t="str">
        <f t="shared" si="232"/>
        <v>金币</v>
      </c>
      <c r="AT2303" s="115">
        <f t="shared" si="233"/>
        <v>98</v>
      </c>
      <c r="AU2303" s="94">
        <f>IF(AR2303&gt;0,SUMIFS(AT$13:AT2303,AQ$13:AQ2303,"="&amp;AQ2303),"[x]")</f>
        <v>1271</v>
      </c>
    </row>
    <row r="2304" spans="40:47" ht="16.5" x14ac:dyDescent="0.2">
      <c r="AN2304" s="93">
        <v>2292</v>
      </c>
      <c r="AO2304" s="93">
        <f t="shared" si="228"/>
        <v>4</v>
      </c>
      <c r="AP2304" s="93">
        <f t="shared" si="229"/>
        <v>4</v>
      </c>
      <c r="AQ2304" s="88">
        <f t="shared" si="230"/>
        <v>16</v>
      </c>
      <c r="AR2304" s="93">
        <f t="shared" si="231"/>
        <v>26</v>
      </c>
      <c r="AS2304" s="93" t="str">
        <f t="shared" si="232"/>
        <v>金币</v>
      </c>
      <c r="AT2304" s="115">
        <f t="shared" si="233"/>
        <v>102</v>
      </c>
      <c r="AU2304" s="94">
        <f>IF(AR2304&gt;0,SUMIFS(AT$13:AT2304,AQ$13:AQ2304,"="&amp;AQ2304),"[x]")</f>
        <v>1373</v>
      </c>
    </row>
    <row r="2305" spans="40:47" ht="16.5" x14ac:dyDescent="0.2">
      <c r="AN2305" s="93">
        <v>2293</v>
      </c>
      <c r="AO2305" s="93">
        <f t="shared" si="228"/>
        <v>4</v>
      </c>
      <c r="AP2305" s="93">
        <f t="shared" si="229"/>
        <v>4</v>
      </c>
      <c r="AQ2305" s="88">
        <f t="shared" si="230"/>
        <v>16</v>
      </c>
      <c r="AR2305" s="93">
        <f t="shared" si="231"/>
        <v>27</v>
      </c>
      <c r="AS2305" s="93" t="str">
        <f t="shared" si="232"/>
        <v>金币</v>
      </c>
      <c r="AT2305" s="115">
        <f t="shared" si="233"/>
        <v>106</v>
      </c>
      <c r="AU2305" s="94">
        <f>IF(AR2305&gt;0,SUMIFS(AT$13:AT2305,AQ$13:AQ2305,"="&amp;AQ2305),"[x]")</f>
        <v>1479</v>
      </c>
    </row>
    <row r="2306" spans="40:47" ht="16.5" x14ac:dyDescent="0.2">
      <c r="AN2306" s="93">
        <v>2294</v>
      </c>
      <c r="AO2306" s="93">
        <f t="shared" si="228"/>
        <v>4</v>
      </c>
      <c r="AP2306" s="93">
        <f t="shared" si="229"/>
        <v>4</v>
      </c>
      <c r="AQ2306" s="88">
        <f t="shared" si="230"/>
        <v>16</v>
      </c>
      <c r="AR2306" s="93">
        <f t="shared" si="231"/>
        <v>28</v>
      </c>
      <c r="AS2306" s="93" t="str">
        <f t="shared" si="232"/>
        <v>金币</v>
      </c>
      <c r="AT2306" s="115">
        <f t="shared" si="233"/>
        <v>110</v>
      </c>
      <c r="AU2306" s="94">
        <f>IF(AR2306&gt;0,SUMIFS(AT$13:AT2306,AQ$13:AQ2306,"="&amp;AQ2306),"[x]")</f>
        <v>1589</v>
      </c>
    </row>
    <row r="2307" spans="40:47" ht="16.5" x14ac:dyDescent="0.2">
      <c r="AN2307" s="93">
        <v>2295</v>
      </c>
      <c r="AO2307" s="93">
        <f t="shared" si="228"/>
        <v>4</v>
      </c>
      <c r="AP2307" s="93">
        <f t="shared" si="229"/>
        <v>4</v>
      </c>
      <c r="AQ2307" s="88">
        <f t="shared" si="230"/>
        <v>16</v>
      </c>
      <c r="AR2307" s="93">
        <f t="shared" si="231"/>
        <v>29</v>
      </c>
      <c r="AS2307" s="93" t="str">
        <f t="shared" si="232"/>
        <v>金币</v>
      </c>
      <c r="AT2307" s="115">
        <f t="shared" si="233"/>
        <v>114</v>
      </c>
      <c r="AU2307" s="94">
        <f>IF(AR2307&gt;0,SUMIFS(AT$13:AT2307,AQ$13:AQ2307,"="&amp;AQ2307),"[x]")</f>
        <v>1703</v>
      </c>
    </row>
    <row r="2308" spans="40:47" ht="16.5" x14ac:dyDescent="0.2">
      <c r="AN2308" s="93">
        <v>2296</v>
      </c>
      <c r="AO2308" s="93">
        <f t="shared" si="228"/>
        <v>4</v>
      </c>
      <c r="AP2308" s="93">
        <f t="shared" si="229"/>
        <v>4</v>
      </c>
      <c r="AQ2308" s="88">
        <f t="shared" si="230"/>
        <v>16</v>
      </c>
      <c r="AR2308" s="93">
        <f t="shared" si="231"/>
        <v>30</v>
      </c>
      <c r="AS2308" s="93" t="str">
        <f t="shared" si="232"/>
        <v>金币</v>
      </c>
      <c r="AT2308" s="115">
        <f t="shared" si="233"/>
        <v>118</v>
      </c>
      <c r="AU2308" s="94">
        <f>IF(AR2308&gt;0,SUMIFS(AT$13:AT2308,AQ$13:AQ2308,"="&amp;AQ2308),"[x]")</f>
        <v>1821</v>
      </c>
    </row>
    <row r="2309" spans="40:47" ht="16.5" x14ac:dyDescent="0.2">
      <c r="AN2309" s="93">
        <v>2297</v>
      </c>
      <c r="AO2309" s="93">
        <f t="shared" si="228"/>
        <v>4</v>
      </c>
      <c r="AP2309" s="93">
        <f t="shared" si="229"/>
        <v>4</v>
      </c>
      <c r="AQ2309" s="88">
        <f t="shared" si="230"/>
        <v>16</v>
      </c>
      <c r="AR2309" s="93">
        <f t="shared" si="231"/>
        <v>31</v>
      </c>
      <c r="AS2309" s="93" t="str">
        <f t="shared" si="232"/>
        <v>金币</v>
      </c>
      <c r="AT2309" s="115">
        <f t="shared" si="233"/>
        <v>122</v>
      </c>
      <c r="AU2309" s="94">
        <f>IF(AR2309&gt;0,SUMIFS(AT$13:AT2309,AQ$13:AQ2309,"="&amp;AQ2309),"[x]")</f>
        <v>1943</v>
      </c>
    </row>
    <row r="2310" spans="40:47" ht="16.5" x14ac:dyDescent="0.2">
      <c r="AN2310" s="93">
        <v>2298</v>
      </c>
      <c r="AO2310" s="93">
        <f t="shared" si="228"/>
        <v>4</v>
      </c>
      <c r="AP2310" s="93">
        <f t="shared" si="229"/>
        <v>4</v>
      </c>
      <c r="AQ2310" s="88">
        <f t="shared" si="230"/>
        <v>16</v>
      </c>
      <c r="AR2310" s="93">
        <f t="shared" si="231"/>
        <v>32</v>
      </c>
      <c r="AS2310" s="93" t="str">
        <f t="shared" si="232"/>
        <v>金币</v>
      </c>
      <c r="AT2310" s="115">
        <f t="shared" si="233"/>
        <v>126</v>
      </c>
      <c r="AU2310" s="94">
        <f>IF(AR2310&gt;0,SUMIFS(AT$13:AT2310,AQ$13:AQ2310,"="&amp;AQ2310),"[x]")</f>
        <v>2069</v>
      </c>
    </row>
    <row r="2311" spans="40:47" ht="16.5" x14ac:dyDescent="0.2">
      <c r="AN2311" s="93">
        <v>2299</v>
      </c>
      <c r="AO2311" s="93">
        <f t="shared" si="228"/>
        <v>4</v>
      </c>
      <c r="AP2311" s="93">
        <f t="shared" si="229"/>
        <v>4</v>
      </c>
      <c r="AQ2311" s="88">
        <f t="shared" si="230"/>
        <v>16</v>
      </c>
      <c r="AR2311" s="93">
        <f t="shared" si="231"/>
        <v>33</v>
      </c>
      <c r="AS2311" s="93" t="str">
        <f t="shared" si="232"/>
        <v>金币</v>
      </c>
      <c r="AT2311" s="115">
        <f t="shared" si="233"/>
        <v>130</v>
      </c>
      <c r="AU2311" s="94">
        <f>IF(AR2311&gt;0,SUMIFS(AT$13:AT2311,AQ$13:AQ2311,"="&amp;AQ2311),"[x]")</f>
        <v>2199</v>
      </c>
    </row>
    <row r="2312" spans="40:47" ht="16.5" x14ac:dyDescent="0.2">
      <c r="AN2312" s="93">
        <v>2300</v>
      </c>
      <c r="AO2312" s="93">
        <f t="shared" si="228"/>
        <v>4</v>
      </c>
      <c r="AP2312" s="93">
        <f t="shared" si="229"/>
        <v>4</v>
      </c>
      <c r="AQ2312" s="88">
        <f t="shared" si="230"/>
        <v>16</v>
      </c>
      <c r="AR2312" s="93">
        <f t="shared" si="231"/>
        <v>34</v>
      </c>
      <c r="AS2312" s="93" t="str">
        <f t="shared" si="232"/>
        <v>金币</v>
      </c>
      <c r="AT2312" s="115">
        <f t="shared" si="233"/>
        <v>134</v>
      </c>
      <c r="AU2312" s="94">
        <f>IF(AR2312&gt;0,SUMIFS(AT$13:AT2312,AQ$13:AQ2312,"="&amp;AQ2312),"[x]")</f>
        <v>2333</v>
      </c>
    </row>
    <row r="2313" spans="40:47" ht="16.5" x14ac:dyDescent="0.2">
      <c r="AN2313" s="93">
        <v>2301</v>
      </c>
      <c r="AO2313" s="93">
        <f t="shared" si="228"/>
        <v>4</v>
      </c>
      <c r="AP2313" s="93">
        <f t="shared" si="229"/>
        <v>4</v>
      </c>
      <c r="AQ2313" s="88">
        <f t="shared" si="230"/>
        <v>16</v>
      </c>
      <c r="AR2313" s="93">
        <f t="shared" si="231"/>
        <v>35</v>
      </c>
      <c r="AS2313" s="93" t="str">
        <f t="shared" si="232"/>
        <v>金币</v>
      </c>
      <c r="AT2313" s="115">
        <f t="shared" si="233"/>
        <v>138</v>
      </c>
      <c r="AU2313" s="94">
        <f>IF(AR2313&gt;0,SUMIFS(AT$13:AT2313,AQ$13:AQ2313,"="&amp;AQ2313),"[x]")</f>
        <v>2471</v>
      </c>
    </row>
    <row r="2314" spans="40:47" ht="16.5" x14ac:dyDescent="0.2">
      <c r="AN2314" s="93">
        <v>2302</v>
      </c>
      <c r="AO2314" s="93">
        <f t="shared" si="228"/>
        <v>4</v>
      </c>
      <c r="AP2314" s="93">
        <f t="shared" si="229"/>
        <v>4</v>
      </c>
      <c r="AQ2314" s="88">
        <f t="shared" si="230"/>
        <v>16</v>
      </c>
      <c r="AR2314" s="93">
        <f t="shared" si="231"/>
        <v>36</v>
      </c>
      <c r="AS2314" s="93" t="str">
        <f t="shared" si="232"/>
        <v>金币</v>
      </c>
      <c r="AT2314" s="115">
        <f t="shared" si="233"/>
        <v>142</v>
      </c>
      <c r="AU2314" s="94">
        <f>IF(AR2314&gt;0,SUMIFS(AT$13:AT2314,AQ$13:AQ2314,"="&amp;AQ2314),"[x]")</f>
        <v>2613</v>
      </c>
    </row>
    <row r="2315" spans="40:47" ht="16.5" x14ac:dyDescent="0.2">
      <c r="AN2315" s="93">
        <v>2303</v>
      </c>
      <c r="AO2315" s="93">
        <f t="shared" si="228"/>
        <v>4</v>
      </c>
      <c r="AP2315" s="93">
        <f t="shared" si="229"/>
        <v>4</v>
      </c>
      <c r="AQ2315" s="88">
        <f t="shared" si="230"/>
        <v>16</v>
      </c>
      <c r="AR2315" s="93">
        <f t="shared" si="231"/>
        <v>37</v>
      </c>
      <c r="AS2315" s="93" t="str">
        <f t="shared" si="232"/>
        <v>金币</v>
      </c>
      <c r="AT2315" s="115">
        <f t="shared" si="233"/>
        <v>146</v>
      </c>
      <c r="AU2315" s="94">
        <f>IF(AR2315&gt;0,SUMIFS(AT$13:AT2315,AQ$13:AQ2315,"="&amp;AQ2315),"[x]")</f>
        <v>2759</v>
      </c>
    </row>
    <row r="2316" spans="40:47" ht="16.5" x14ac:dyDescent="0.2">
      <c r="AN2316" s="93">
        <v>2304</v>
      </c>
      <c r="AO2316" s="93">
        <f t="shared" si="228"/>
        <v>4</v>
      </c>
      <c r="AP2316" s="93">
        <f t="shared" si="229"/>
        <v>4</v>
      </c>
      <c r="AQ2316" s="88">
        <f t="shared" si="230"/>
        <v>16</v>
      </c>
      <c r="AR2316" s="93">
        <f t="shared" si="231"/>
        <v>38</v>
      </c>
      <c r="AS2316" s="93" t="str">
        <f t="shared" si="232"/>
        <v>金币</v>
      </c>
      <c r="AT2316" s="115">
        <f t="shared" si="233"/>
        <v>150</v>
      </c>
      <c r="AU2316" s="94">
        <f>IF(AR2316&gt;0,SUMIFS(AT$13:AT2316,AQ$13:AQ2316,"="&amp;AQ2316),"[x]")</f>
        <v>2909</v>
      </c>
    </row>
    <row r="2317" spans="40:47" ht="16.5" x14ac:dyDescent="0.2">
      <c r="AN2317" s="93">
        <v>2305</v>
      </c>
      <c r="AO2317" s="93">
        <f t="shared" si="228"/>
        <v>4</v>
      </c>
      <c r="AP2317" s="93">
        <f t="shared" si="229"/>
        <v>4</v>
      </c>
      <c r="AQ2317" s="88">
        <f t="shared" si="230"/>
        <v>16</v>
      </c>
      <c r="AR2317" s="93">
        <f t="shared" si="231"/>
        <v>39</v>
      </c>
      <c r="AS2317" s="93" t="str">
        <f t="shared" si="232"/>
        <v>金币</v>
      </c>
      <c r="AT2317" s="115">
        <f t="shared" si="233"/>
        <v>154</v>
      </c>
      <c r="AU2317" s="94">
        <f>IF(AR2317&gt;0,SUMIFS(AT$13:AT2317,AQ$13:AQ2317,"="&amp;AQ2317),"[x]")</f>
        <v>3063</v>
      </c>
    </row>
    <row r="2318" spans="40:47" ht="16.5" x14ac:dyDescent="0.2">
      <c r="AN2318" s="93">
        <v>2306</v>
      </c>
      <c r="AO2318" s="93">
        <f t="shared" ref="AO2318:AO2381" si="234">INT((AN2318-1)/604)+1</f>
        <v>4</v>
      </c>
      <c r="AP2318" s="93">
        <f t="shared" ref="AP2318:AP2381" si="235">INT(MOD(INT((AN2318-1)/151),4))+1</f>
        <v>4</v>
      </c>
      <c r="AQ2318" s="88">
        <f t="shared" ref="AQ2318:AQ2381" si="236">(AO2318-1)*4+AP2318</f>
        <v>16</v>
      </c>
      <c r="AR2318" s="93">
        <f t="shared" ref="AR2318:AR2381" si="237">MOD(AN2318-1,151)</f>
        <v>40</v>
      </c>
      <c r="AS2318" s="93" t="str">
        <f t="shared" ref="AS2318:AS2381" si="238">IF(AR2318&gt;0,"金币","[x]")</f>
        <v>金币</v>
      </c>
      <c r="AT2318" s="115">
        <f t="shared" si="233"/>
        <v>158</v>
      </c>
      <c r="AU2318" s="94">
        <f>IF(AR2318&gt;0,SUMIFS(AT$13:AT2318,AQ$13:AQ2318,"="&amp;AQ2318),"[x]")</f>
        <v>3221</v>
      </c>
    </row>
    <row r="2319" spans="40:47" ht="16.5" x14ac:dyDescent="0.2">
      <c r="AN2319" s="93">
        <v>2307</v>
      </c>
      <c r="AO2319" s="93">
        <f t="shared" si="234"/>
        <v>4</v>
      </c>
      <c r="AP2319" s="93">
        <f t="shared" si="235"/>
        <v>4</v>
      </c>
      <c r="AQ2319" s="88">
        <f t="shared" si="236"/>
        <v>16</v>
      </c>
      <c r="AR2319" s="93">
        <f t="shared" si="237"/>
        <v>41</v>
      </c>
      <c r="AS2319" s="93" t="str">
        <f t="shared" si="238"/>
        <v>金币</v>
      </c>
      <c r="AT2319" s="115">
        <f t="shared" ref="AT2319:AT2382" si="239">IF(AR2319&gt;0,INT(INDEX($AL$13:$AL$162,AR2319)/48*INDEX($AL$4:$AL$9,AO2319)*INDEX($AO$4:$AO$7,AP2319)),"[x]")</f>
        <v>94</v>
      </c>
      <c r="AU2319" s="94">
        <f>IF(AR2319&gt;0,SUMIFS(AT$13:AT2319,AQ$13:AQ2319,"="&amp;AQ2319),"[x]")</f>
        <v>3315</v>
      </c>
    </row>
    <row r="2320" spans="40:47" ht="16.5" x14ac:dyDescent="0.2">
      <c r="AN2320" s="93">
        <v>2308</v>
      </c>
      <c r="AO2320" s="93">
        <f t="shared" si="234"/>
        <v>4</v>
      </c>
      <c r="AP2320" s="93">
        <f t="shared" si="235"/>
        <v>4</v>
      </c>
      <c r="AQ2320" s="88">
        <f t="shared" si="236"/>
        <v>16</v>
      </c>
      <c r="AR2320" s="93">
        <f t="shared" si="237"/>
        <v>42</v>
      </c>
      <c r="AS2320" s="93" t="str">
        <f t="shared" si="238"/>
        <v>金币</v>
      </c>
      <c r="AT2320" s="115">
        <f t="shared" si="239"/>
        <v>113</v>
      </c>
      <c r="AU2320" s="94">
        <f>IF(AR2320&gt;0,SUMIFS(AT$13:AT2320,AQ$13:AQ2320,"="&amp;AQ2320),"[x]")</f>
        <v>3428</v>
      </c>
    </row>
    <row r="2321" spans="40:47" ht="16.5" x14ac:dyDescent="0.2">
      <c r="AN2321" s="93">
        <v>2309</v>
      </c>
      <c r="AO2321" s="93">
        <f t="shared" si="234"/>
        <v>4</v>
      </c>
      <c r="AP2321" s="93">
        <f t="shared" si="235"/>
        <v>4</v>
      </c>
      <c r="AQ2321" s="88">
        <f t="shared" si="236"/>
        <v>16</v>
      </c>
      <c r="AR2321" s="93">
        <f t="shared" si="237"/>
        <v>43</v>
      </c>
      <c r="AS2321" s="93" t="str">
        <f t="shared" si="238"/>
        <v>金币</v>
      </c>
      <c r="AT2321" s="115">
        <f t="shared" si="239"/>
        <v>132</v>
      </c>
      <c r="AU2321" s="94">
        <f>IF(AR2321&gt;0,SUMIFS(AT$13:AT2321,AQ$13:AQ2321,"="&amp;AQ2321),"[x]")</f>
        <v>3560</v>
      </c>
    </row>
    <row r="2322" spans="40:47" ht="16.5" x14ac:dyDescent="0.2">
      <c r="AN2322" s="93">
        <v>2310</v>
      </c>
      <c r="AO2322" s="93">
        <f t="shared" si="234"/>
        <v>4</v>
      </c>
      <c r="AP2322" s="93">
        <f t="shared" si="235"/>
        <v>4</v>
      </c>
      <c r="AQ2322" s="88">
        <f t="shared" si="236"/>
        <v>16</v>
      </c>
      <c r="AR2322" s="93">
        <f t="shared" si="237"/>
        <v>44</v>
      </c>
      <c r="AS2322" s="93" t="str">
        <f t="shared" si="238"/>
        <v>金币</v>
      </c>
      <c r="AT2322" s="115">
        <f t="shared" si="239"/>
        <v>151</v>
      </c>
      <c r="AU2322" s="94">
        <f>IF(AR2322&gt;0,SUMIFS(AT$13:AT2322,AQ$13:AQ2322,"="&amp;AQ2322),"[x]")</f>
        <v>3711</v>
      </c>
    </row>
    <row r="2323" spans="40:47" ht="16.5" x14ac:dyDescent="0.2">
      <c r="AN2323" s="93">
        <v>2311</v>
      </c>
      <c r="AO2323" s="93">
        <f t="shared" si="234"/>
        <v>4</v>
      </c>
      <c r="AP2323" s="93">
        <f t="shared" si="235"/>
        <v>4</v>
      </c>
      <c r="AQ2323" s="88">
        <f t="shared" si="236"/>
        <v>16</v>
      </c>
      <c r="AR2323" s="93">
        <f t="shared" si="237"/>
        <v>45</v>
      </c>
      <c r="AS2323" s="93" t="str">
        <f t="shared" si="238"/>
        <v>金币</v>
      </c>
      <c r="AT2323" s="115">
        <f t="shared" si="239"/>
        <v>169</v>
      </c>
      <c r="AU2323" s="94">
        <f>IF(AR2323&gt;0,SUMIFS(AT$13:AT2323,AQ$13:AQ2323,"="&amp;AQ2323),"[x]")</f>
        <v>3880</v>
      </c>
    </row>
    <row r="2324" spans="40:47" ht="16.5" x14ac:dyDescent="0.2">
      <c r="AN2324" s="93">
        <v>2312</v>
      </c>
      <c r="AO2324" s="93">
        <f t="shared" si="234"/>
        <v>4</v>
      </c>
      <c r="AP2324" s="93">
        <f t="shared" si="235"/>
        <v>4</v>
      </c>
      <c r="AQ2324" s="88">
        <f t="shared" si="236"/>
        <v>16</v>
      </c>
      <c r="AR2324" s="93">
        <f t="shared" si="237"/>
        <v>46</v>
      </c>
      <c r="AS2324" s="93" t="str">
        <f t="shared" si="238"/>
        <v>金币</v>
      </c>
      <c r="AT2324" s="115">
        <f t="shared" si="239"/>
        <v>188</v>
      </c>
      <c r="AU2324" s="94">
        <f>IF(AR2324&gt;0,SUMIFS(AT$13:AT2324,AQ$13:AQ2324,"="&amp;AQ2324),"[x]")</f>
        <v>4068</v>
      </c>
    </row>
    <row r="2325" spans="40:47" ht="16.5" x14ac:dyDescent="0.2">
      <c r="AN2325" s="93">
        <v>2313</v>
      </c>
      <c r="AO2325" s="93">
        <f t="shared" si="234"/>
        <v>4</v>
      </c>
      <c r="AP2325" s="93">
        <f t="shared" si="235"/>
        <v>4</v>
      </c>
      <c r="AQ2325" s="88">
        <f t="shared" si="236"/>
        <v>16</v>
      </c>
      <c r="AR2325" s="93">
        <f t="shared" si="237"/>
        <v>47</v>
      </c>
      <c r="AS2325" s="93" t="str">
        <f t="shared" si="238"/>
        <v>金币</v>
      </c>
      <c r="AT2325" s="115">
        <f t="shared" si="239"/>
        <v>207</v>
      </c>
      <c r="AU2325" s="94">
        <f>IF(AR2325&gt;0,SUMIFS(AT$13:AT2325,AQ$13:AQ2325,"="&amp;AQ2325),"[x]")</f>
        <v>4275</v>
      </c>
    </row>
    <row r="2326" spans="40:47" ht="16.5" x14ac:dyDescent="0.2">
      <c r="AN2326" s="93">
        <v>2314</v>
      </c>
      <c r="AO2326" s="93">
        <f t="shared" si="234"/>
        <v>4</v>
      </c>
      <c r="AP2326" s="93">
        <f t="shared" si="235"/>
        <v>4</v>
      </c>
      <c r="AQ2326" s="88">
        <f t="shared" si="236"/>
        <v>16</v>
      </c>
      <c r="AR2326" s="93">
        <f t="shared" si="237"/>
        <v>48</v>
      </c>
      <c r="AS2326" s="93" t="str">
        <f t="shared" si="238"/>
        <v>金币</v>
      </c>
      <c r="AT2326" s="115">
        <f t="shared" si="239"/>
        <v>226</v>
      </c>
      <c r="AU2326" s="94">
        <f>IF(AR2326&gt;0,SUMIFS(AT$13:AT2326,AQ$13:AQ2326,"="&amp;AQ2326),"[x]")</f>
        <v>4501</v>
      </c>
    </row>
    <row r="2327" spans="40:47" ht="16.5" x14ac:dyDescent="0.2">
      <c r="AN2327" s="93">
        <v>2315</v>
      </c>
      <c r="AO2327" s="93">
        <f t="shared" si="234"/>
        <v>4</v>
      </c>
      <c r="AP2327" s="93">
        <f t="shared" si="235"/>
        <v>4</v>
      </c>
      <c r="AQ2327" s="88">
        <f t="shared" si="236"/>
        <v>16</v>
      </c>
      <c r="AR2327" s="93">
        <f t="shared" si="237"/>
        <v>49</v>
      </c>
      <c r="AS2327" s="93" t="str">
        <f t="shared" si="238"/>
        <v>金币</v>
      </c>
      <c r="AT2327" s="115">
        <f t="shared" si="239"/>
        <v>245</v>
      </c>
      <c r="AU2327" s="94">
        <f>IF(AR2327&gt;0,SUMIFS(AT$13:AT2327,AQ$13:AQ2327,"="&amp;AQ2327),"[x]")</f>
        <v>4746</v>
      </c>
    </row>
    <row r="2328" spans="40:47" ht="16.5" x14ac:dyDescent="0.2">
      <c r="AN2328" s="93">
        <v>2316</v>
      </c>
      <c r="AO2328" s="93">
        <f t="shared" si="234"/>
        <v>4</v>
      </c>
      <c r="AP2328" s="93">
        <f t="shared" si="235"/>
        <v>4</v>
      </c>
      <c r="AQ2328" s="88">
        <f t="shared" si="236"/>
        <v>16</v>
      </c>
      <c r="AR2328" s="93">
        <f t="shared" si="237"/>
        <v>50</v>
      </c>
      <c r="AS2328" s="93" t="str">
        <f t="shared" si="238"/>
        <v>金币</v>
      </c>
      <c r="AT2328" s="115">
        <f t="shared" si="239"/>
        <v>264</v>
      </c>
      <c r="AU2328" s="94">
        <f>IF(AR2328&gt;0,SUMIFS(AT$13:AT2328,AQ$13:AQ2328,"="&amp;AQ2328),"[x]")</f>
        <v>5010</v>
      </c>
    </row>
    <row r="2329" spans="40:47" ht="16.5" x14ac:dyDescent="0.2">
      <c r="AN2329" s="93">
        <v>2317</v>
      </c>
      <c r="AO2329" s="93">
        <f t="shared" si="234"/>
        <v>4</v>
      </c>
      <c r="AP2329" s="93">
        <f t="shared" si="235"/>
        <v>4</v>
      </c>
      <c r="AQ2329" s="88">
        <f t="shared" si="236"/>
        <v>16</v>
      </c>
      <c r="AR2329" s="93">
        <f t="shared" si="237"/>
        <v>51</v>
      </c>
      <c r="AS2329" s="93" t="str">
        <f t="shared" si="238"/>
        <v>金币</v>
      </c>
      <c r="AT2329" s="115">
        <f t="shared" si="239"/>
        <v>283</v>
      </c>
      <c r="AU2329" s="94">
        <f>IF(AR2329&gt;0,SUMIFS(AT$13:AT2329,AQ$13:AQ2329,"="&amp;AQ2329),"[x]")</f>
        <v>5293</v>
      </c>
    </row>
    <row r="2330" spans="40:47" ht="16.5" x14ac:dyDescent="0.2">
      <c r="AN2330" s="93">
        <v>2318</v>
      </c>
      <c r="AO2330" s="93">
        <f t="shared" si="234"/>
        <v>4</v>
      </c>
      <c r="AP2330" s="93">
        <f t="shared" si="235"/>
        <v>4</v>
      </c>
      <c r="AQ2330" s="88">
        <f t="shared" si="236"/>
        <v>16</v>
      </c>
      <c r="AR2330" s="93">
        <f t="shared" si="237"/>
        <v>52</v>
      </c>
      <c r="AS2330" s="93" t="str">
        <f t="shared" si="238"/>
        <v>金币</v>
      </c>
      <c r="AT2330" s="115">
        <f t="shared" si="239"/>
        <v>302</v>
      </c>
      <c r="AU2330" s="94">
        <f>IF(AR2330&gt;0,SUMIFS(AT$13:AT2330,AQ$13:AQ2330,"="&amp;AQ2330),"[x]")</f>
        <v>5595</v>
      </c>
    </row>
    <row r="2331" spans="40:47" ht="16.5" x14ac:dyDescent="0.2">
      <c r="AN2331" s="93">
        <v>2319</v>
      </c>
      <c r="AO2331" s="93">
        <f t="shared" si="234"/>
        <v>4</v>
      </c>
      <c r="AP2331" s="93">
        <f t="shared" si="235"/>
        <v>4</v>
      </c>
      <c r="AQ2331" s="88">
        <f t="shared" si="236"/>
        <v>16</v>
      </c>
      <c r="AR2331" s="93">
        <f t="shared" si="237"/>
        <v>53</v>
      </c>
      <c r="AS2331" s="93" t="str">
        <f t="shared" si="238"/>
        <v>金币</v>
      </c>
      <c r="AT2331" s="115">
        <f t="shared" si="239"/>
        <v>321</v>
      </c>
      <c r="AU2331" s="94">
        <f>IF(AR2331&gt;0,SUMIFS(AT$13:AT2331,AQ$13:AQ2331,"="&amp;AQ2331),"[x]")</f>
        <v>5916</v>
      </c>
    </row>
    <row r="2332" spans="40:47" ht="16.5" x14ac:dyDescent="0.2">
      <c r="AN2332" s="93">
        <v>2320</v>
      </c>
      <c r="AO2332" s="93">
        <f t="shared" si="234"/>
        <v>4</v>
      </c>
      <c r="AP2332" s="93">
        <f t="shared" si="235"/>
        <v>4</v>
      </c>
      <c r="AQ2332" s="88">
        <f t="shared" si="236"/>
        <v>16</v>
      </c>
      <c r="AR2332" s="93">
        <f t="shared" si="237"/>
        <v>54</v>
      </c>
      <c r="AS2332" s="93" t="str">
        <f t="shared" si="238"/>
        <v>金币</v>
      </c>
      <c r="AT2332" s="115">
        <f t="shared" si="239"/>
        <v>339</v>
      </c>
      <c r="AU2332" s="94">
        <f>IF(AR2332&gt;0,SUMIFS(AT$13:AT2332,AQ$13:AQ2332,"="&amp;AQ2332),"[x]")</f>
        <v>6255</v>
      </c>
    </row>
    <row r="2333" spans="40:47" ht="16.5" x14ac:dyDescent="0.2">
      <c r="AN2333" s="93">
        <v>2321</v>
      </c>
      <c r="AO2333" s="93">
        <f t="shared" si="234"/>
        <v>4</v>
      </c>
      <c r="AP2333" s="93">
        <f t="shared" si="235"/>
        <v>4</v>
      </c>
      <c r="AQ2333" s="88">
        <f t="shared" si="236"/>
        <v>16</v>
      </c>
      <c r="AR2333" s="93">
        <f t="shared" si="237"/>
        <v>55</v>
      </c>
      <c r="AS2333" s="93" t="str">
        <f t="shared" si="238"/>
        <v>金币</v>
      </c>
      <c r="AT2333" s="115">
        <f t="shared" si="239"/>
        <v>358</v>
      </c>
      <c r="AU2333" s="94">
        <f>IF(AR2333&gt;0,SUMIFS(AT$13:AT2333,AQ$13:AQ2333,"="&amp;AQ2333),"[x]")</f>
        <v>6613</v>
      </c>
    </row>
    <row r="2334" spans="40:47" ht="16.5" x14ac:dyDescent="0.2">
      <c r="AN2334" s="93">
        <v>2322</v>
      </c>
      <c r="AO2334" s="93">
        <f t="shared" si="234"/>
        <v>4</v>
      </c>
      <c r="AP2334" s="93">
        <f t="shared" si="235"/>
        <v>4</v>
      </c>
      <c r="AQ2334" s="88">
        <f t="shared" si="236"/>
        <v>16</v>
      </c>
      <c r="AR2334" s="93">
        <f t="shared" si="237"/>
        <v>56</v>
      </c>
      <c r="AS2334" s="93" t="str">
        <f t="shared" si="238"/>
        <v>金币</v>
      </c>
      <c r="AT2334" s="115">
        <f t="shared" si="239"/>
        <v>377</v>
      </c>
      <c r="AU2334" s="94">
        <f>IF(AR2334&gt;0,SUMIFS(AT$13:AT2334,AQ$13:AQ2334,"="&amp;AQ2334),"[x]")</f>
        <v>6990</v>
      </c>
    </row>
    <row r="2335" spans="40:47" ht="16.5" x14ac:dyDescent="0.2">
      <c r="AN2335" s="93">
        <v>2323</v>
      </c>
      <c r="AO2335" s="93">
        <f t="shared" si="234"/>
        <v>4</v>
      </c>
      <c r="AP2335" s="93">
        <f t="shared" si="235"/>
        <v>4</v>
      </c>
      <c r="AQ2335" s="88">
        <f t="shared" si="236"/>
        <v>16</v>
      </c>
      <c r="AR2335" s="93">
        <f t="shared" si="237"/>
        <v>57</v>
      </c>
      <c r="AS2335" s="93" t="str">
        <f t="shared" si="238"/>
        <v>金币</v>
      </c>
      <c r="AT2335" s="115">
        <f t="shared" si="239"/>
        <v>396</v>
      </c>
      <c r="AU2335" s="94">
        <f>IF(AR2335&gt;0,SUMIFS(AT$13:AT2335,AQ$13:AQ2335,"="&amp;AQ2335),"[x]")</f>
        <v>7386</v>
      </c>
    </row>
    <row r="2336" spans="40:47" ht="16.5" x14ac:dyDescent="0.2">
      <c r="AN2336" s="93">
        <v>2324</v>
      </c>
      <c r="AO2336" s="93">
        <f t="shared" si="234"/>
        <v>4</v>
      </c>
      <c r="AP2336" s="93">
        <f t="shared" si="235"/>
        <v>4</v>
      </c>
      <c r="AQ2336" s="88">
        <f t="shared" si="236"/>
        <v>16</v>
      </c>
      <c r="AR2336" s="93">
        <f t="shared" si="237"/>
        <v>58</v>
      </c>
      <c r="AS2336" s="93" t="str">
        <f t="shared" si="238"/>
        <v>金币</v>
      </c>
      <c r="AT2336" s="115">
        <f t="shared" si="239"/>
        <v>415</v>
      </c>
      <c r="AU2336" s="94">
        <f>IF(AR2336&gt;0,SUMIFS(AT$13:AT2336,AQ$13:AQ2336,"="&amp;AQ2336),"[x]")</f>
        <v>7801</v>
      </c>
    </row>
    <row r="2337" spans="40:47" ht="16.5" x14ac:dyDescent="0.2">
      <c r="AN2337" s="93">
        <v>2325</v>
      </c>
      <c r="AO2337" s="93">
        <f t="shared" si="234"/>
        <v>4</v>
      </c>
      <c r="AP2337" s="93">
        <f t="shared" si="235"/>
        <v>4</v>
      </c>
      <c r="AQ2337" s="88">
        <f t="shared" si="236"/>
        <v>16</v>
      </c>
      <c r="AR2337" s="93">
        <f t="shared" si="237"/>
        <v>59</v>
      </c>
      <c r="AS2337" s="93" t="str">
        <f t="shared" si="238"/>
        <v>金币</v>
      </c>
      <c r="AT2337" s="115">
        <f t="shared" si="239"/>
        <v>434</v>
      </c>
      <c r="AU2337" s="94">
        <f>IF(AR2337&gt;0,SUMIFS(AT$13:AT2337,AQ$13:AQ2337,"="&amp;AQ2337),"[x]")</f>
        <v>8235</v>
      </c>
    </row>
    <row r="2338" spans="40:47" ht="16.5" x14ac:dyDescent="0.2">
      <c r="AN2338" s="93">
        <v>2326</v>
      </c>
      <c r="AO2338" s="93">
        <f t="shared" si="234"/>
        <v>4</v>
      </c>
      <c r="AP2338" s="93">
        <f t="shared" si="235"/>
        <v>4</v>
      </c>
      <c r="AQ2338" s="88">
        <f t="shared" si="236"/>
        <v>16</v>
      </c>
      <c r="AR2338" s="93">
        <f t="shared" si="237"/>
        <v>60</v>
      </c>
      <c r="AS2338" s="93" t="str">
        <f t="shared" si="238"/>
        <v>金币</v>
      </c>
      <c r="AT2338" s="115">
        <f t="shared" si="239"/>
        <v>453</v>
      </c>
      <c r="AU2338" s="94">
        <f>IF(AR2338&gt;0,SUMIFS(AT$13:AT2338,AQ$13:AQ2338,"="&amp;AQ2338),"[x]")</f>
        <v>8688</v>
      </c>
    </row>
    <row r="2339" spans="40:47" ht="16.5" x14ac:dyDescent="0.2">
      <c r="AN2339" s="93">
        <v>2327</v>
      </c>
      <c r="AO2339" s="93">
        <f t="shared" si="234"/>
        <v>4</v>
      </c>
      <c r="AP2339" s="93">
        <f t="shared" si="235"/>
        <v>4</v>
      </c>
      <c r="AQ2339" s="88">
        <f t="shared" si="236"/>
        <v>16</v>
      </c>
      <c r="AR2339" s="93">
        <f t="shared" si="237"/>
        <v>61</v>
      </c>
      <c r="AS2339" s="93" t="str">
        <f t="shared" si="238"/>
        <v>金币</v>
      </c>
      <c r="AT2339" s="115">
        <f t="shared" si="239"/>
        <v>472</v>
      </c>
      <c r="AU2339" s="94">
        <f>IF(AR2339&gt;0,SUMIFS(AT$13:AT2339,AQ$13:AQ2339,"="&amp;AQ2339),"[x]")</f>
        <v>9160</v>
      </c>
    </row>
    <row r="2340" spans="40:47" ht="16.5" x14ac:dyDescent="0.2">
      <c r="AN2340" s="93">
        <v>2328</v>
      </c>
      <c r="AO2340" s="93">
        <f t="shared" si="234"/>
        <v>4</v>
      </c>
      <c r="AP2340" s="93">
        <f t="shared" si="235"/>
        <v>4</v>
      </c>
      <c r="AQ2340" s="88">
        <f t="shared" si="236"/>
        <v>16</v>
      </c>
      <c r="AR2340" s="93">
        <f t="shared" si="237"/>
        <v>62</v>
      </c>
      <c r="AS2340" s="93" t="str">
        <f t="shared" si="238"/>
        <v>金币</v>
      </c>
      <c r="AT2340" s="115">
        <f t="shared" si="239"/>
        <v>491</v>
      </c>
      <c r="AU2340" s="94">
        <f>IF(AR2340&gt;0,SUMIFS(AT$13:AT2340,AQ$13:AQ2340,"="&amp;AQ2340),"[x]")</f>
        <v>9651</v>
      </c>
    </row>
    <row r="2341" spans="40:47" ht="16.5" x14ac:dyDescent="0.2">
      <c r="AN2341" s="93">
        <v>2329</v>
      </c>
      <c r="AO2341" s="93">
        <f t="shared" si="234"/>
        <v>4</v>
      </c>
      <c r="AP2341" s="93">
        <f t="shared" si="235"/>
        <v>4</v>
      </c>
      <c r="AQ2341" s="88">
        <f t="shared" si="236"/>
        <v>16</v>
      </c>
      <c r="AR2341" s="93">
        <f t="shared" si="237"/>
        <v>63</v>
      </c>
      <c r="AS2341" s="93" t="str">
        <f t="shared" si="238"/>
        <v>金币</v>
      </c>
      <c r="AT2341" s="115">
        <f t="shared" si="239"/>
        <v>509</v>
      </c>
      <c r="AU2341" s="94">
        <f>IF(AR2341&gt;0,SUMIFS(AT$13:AT2341,AQ$13:AQ2341,"="&amp;AQ2341),"[x]")</f>
        <v>10160</v>
      </c>
    </row>
    <row r="2342" spans="40:47" ht="16.5" x14ac:dyDescent="0.2">
      <c r="AN2342" s="93">
        <v>2330</v>
      </c>
      <c r="AO2342" s="93">
        <f t="shared" si="234"/>
        <v>4</v>
      </c>
      <c r="AP2342" s="93">
        <f t="shared" si="235"/>
        <v>4</v>
      </c>
      <c r="AQ2342" s="88">
        <f t="shared" si="236"/>
        <v>16</v>
      </c>
      <c r="AR2342" s="93">
        <f t="shared" si="237"/>
        <v>64</v>
      </c>
      <c r="AS2342" s="93" t="str">
        <f t="shared" si="238"/>
        <v>金币</v>
      </c>
      <c r="AT2342" s="115">
        <f t="shared" si="239"/>
        <v>528</v>
      </c>
      <c r="AU2342" s="94">
        <f>IF(AR2342&gt;0,SUMIFS(AT$13:AT2342,AQ$13:AQ2342,"="&amp;AQ2342),"[x]")</f>
        <v>10688</v>
      </c>
    </row>
    <row r="2343" spans="40:47" ht="16.5" x14ac:dyDescent="0.2">
      <c r="AN2343" s="93">
        <v>2331</v>
      </c>
      <c r="AO2343" s="93">
        <f t="shared" si="234"/>
        <v>4</v>
      </c>
      <c r="AP2343" s="93">
        <f t="shared" si="235"/>
        <v>4</v>
      </c>
      <c r="AQ2343" s="88">
        <f t="shared" si="236"/>
        <v>16</v>
      </c>
      <c r="AR2343" s="93">
        <f t="shared" si="237"/>
        <v>65</v>
      </c>
      <c r="AS2343" s="93" t="str">
        <f t="shared" si="238"/>
        <v>金币</v>
      </c>
      <c r="AT2343" s="115">
        <f t="shared" si="239"/>
        <v>547</v>
      </c>
      <c r="AU2343" s="94">
        <f>IF(AR2343&gt;0,SUMIFS(AT$13:AT2343,AQ$13:AQ2343,"="&amp;AQ2343),"[x]")</f>
        <v>11235</v>
      </c>
    </row>
    <row r="2344" spans="40:47" ht="16.5" x14ac:dyDescent="0.2">
      <c r="AN2344" s="93">
        <v>2332</v>
      </c>
      <c r="AO2344" s="93">
        <f t="shared" si="234"/>
        <v>4</v>
      </c>
      <c r="AP2344" s="93">
        <f t="shared" si="235"/>
        <v>4</v>
      </c>
      <c r="AQ2344" s="88">
        <f t="shared" si="236"/>
        <v>16</v>
      </c>
      <c r="AR2344" s="93">
        <f t="shared" si="237"/>
        <v>66</v>
      </c>
      <c r="AS2344" s="93" t="str">
        <f t="shared" si="238"/>
        <v>金币</v>
      </c>
      <c r="AT2344" s="115">
        <f t="shared" si="239"/>
        <v>566</v>
      </c>
      <c r="AU2344" s="94">
        <f>IF(AR2344&gt;0,SUMIFS(AT$13:AT2344,AQ$13:AQ2344,"="&amp;AQ2344),"[x]")</f>
        <v>11801</v>
      </c>
    </row>
    <row r="2345" spans="40:47" ht="16.5" x14ac:dyDescent="0.2">
      <c r="AN2345" s="93">
        <v>2333</v>
      </c>
      <c r="AO2345" s="93">
        <f t="shared" si="234"/>
        <v>4</v>
      </c>
      <c r="AP2345" s="93">
        <f t="shared" si="235"/>
        <v>4</v>
      </c>
      <c r="AQ2345" s="88">
        <f t="shared" si="236"/>
        <v>16</v>
      </c>
      <c r="AR2345" s="93">
        <f t="shared" si="237"/>
        <v>67</v>
      </c>
      <c r="AS2345" s="93" t="str">
        <f t="shared" si="238"/>
        <v>金币</v>
      </c>
      <c r="AT2345" s="115">
        <f t="shared" si="239"/>
        <v>585</v>
      </c>
      <c r="AU2345" s="94">
        <f>IF(AR2345&gt;0,SUMIFS(AT$13:AT2345,AQ$13:AQ2345,"="&amp;AQ2345),"[x]")</f>
        <v>12386</v>
      </c>
    </row>
    <row r="2346" spans="40:47" ht="16.5" x14ac:dyDescent="0.2">
      <c r="AN2346" s="93">
        <v>2334</v>
      </c>
      <c r="AO2346" s="93">
        <f t="shared" si="234"/>
        <v>4</v>
      </c>
      <c r="AP2346" s="93">
        <f t="shared" si="235"/>
        <v>4</v>
      </c>
      <c r="AQ2346" s="88">
        <f t="shared" si="236"/>
        <v>16</v>
      </c>
      <c r="AR2346" s="93">
        <f t="shared" si="237"/>
        <v>68</v>
      </c>
      <c r="AS2346" s="93" t="str">
        <f t="shared" si="238"/>
        <v>金币</v>
      </c>
      <c r="AT2346" s="115">
        <f t="shared" si="239"/>
        <v>604</v>
      </c>
      <c r="AU2346" s="94">
        <f>IF(AR2346&gt;0,SUMIFS(AT$13:AT2346,AQ$13:AQ2346,"="&amp;AQ2346),"[x]")</f>
        <v>12990</v>
      </c>
    </row>
    <row r="2347" spans="40:47" ht="16.5" x14ac:dyDescent="0.2">
      <c r="AN2347" s="93">
        <v>2335</v>
      </c>
      <c r="AO2347" s="93">
        <f t="shared" si="234"/>
        <v>4</v>
      </c>
      <c r="AP2347" s="93">
        <f t="shared" si="235"/>
        <v>4</v>
      </c>
      <c r="AQ2347" s="88">
        <f t="shared" si="236"/>
        <v>16</v>
      </c>
      <c r="AR2347" s="93">
        <f t="shared" si="237"/>
        <v>69</v>
      </c>
      <c r="AS2347" s="93" t="str">
        <f t="shared" si="238"/>
        <v>金币</v>
      </c>
      <c r="AT2347" s="115">
        <f t="shared" si="239"/>
        <v>623</v>
      </c>
      <c r="AU2347" s="94">
        <f>IF(AR2347&gt;0,SUMIFS(AT$13:AT2347,AQ$13:AQ2347,"="&amp;AQ2347),"[x]")</f>
        <v>13613</v>
      </c>
    </row>
    <row r="2348" spans="40:47" ht="16.5" x14ac:dyDescent="0.2">
      <c r="AN2348" s="93">
        <v>2336</v>
      </c>
      <c r="AO2348" s="93">
        <f t="shared" si="234"/>
        <v>4</v>
      </c>
      <c r="AP2348" s="93">
        <f t="shared" si="235"/>
        <v>4</v>
      </c>
      <c r="AQ2348" s="88">
        <f t="shared" si="236"/>
        <v>16</v>
      </c>
      <c r="AR2348" s="93">
        <f t="shared" si="237"/>
        <v>70</v>
      </c>
      <c r="AS2348" s="93" t="str">
        <f t="shared" si="238"/>
        <v>金币</v>
      </c>
      <c r="AT2348" s="115">
        <f t="shared" si="239"/>
        <v>642</v>
      </c>
      <c r="AU2348" s="94">
        <f>IF(AR2348&gt;0,SUMIFS(AT$13:AT2348,AQ$13:AQ2348,"="&amp;AQ2348),"[x]")</f>
        <v>14255</v>
      </c>
    </row>
    <row r="2349" spans="40:47" ht="16.5" x14ac:dyDescent="0.2">
      <c r="AN2349" s="93">
        <v>2337</v>
      </c>
      <c r="AO2349" s="93">
        <f t="shared" si="234"/>
        <v>4</v>
      </c>
      <c r="AP2349" s="93">
        <f t="shared" si="235"/>
        <v>4</v>
      </c>
      <c r="AQ2349" s="88">
        <f t="shared" si="236"/>
        <v>16</v>
      </c>
      <c r="AR2349" s="93">
        <f t="shared" si="237"/>
        <v>71</v>
      </c>
      <c r="AS2349" s="93" t="str">
        <f t="shared" si="238"/>
        <v>金币</v>
      </c>
      <c r="AT2349" s="115">
        <f t="shared" si="239"/>
        <v>660</v>
      </c>
      <c r="AU2349" s="94">
        <f>IF(AR2349&gt;0,SUMIFS(AT$13:AT2349,AQ$13:AQ2349,"="&amp;AQ2349),"[x]")</f>
        <v>14915</v>
      </c>
    </row>
    <row r="2350" spans="40:47" ht="16.5" x14ac:dyDescent="0.2">
      <c r="AN2350" s="93">
        <v>2338</v>
      </c>
      <c r="AO2350" s="93">
        <f t="shared" si="234"/>
        <v>4</v>
      </c>
      <c r="AP2350" s="93">
        <f t="shared" si="235"/>
        <v>4</v>
      </c>
      <c r="AQ2350" s="88">
        <f t="shared" si="236"/>
        <v>16</v>
      </c>
      <c r="AR2350" s="93">
        <f t="shared" si="237"/>
        <v>72</v>
      </c>
      <c r="AS2350" s="93" t="str">
        <f t="shared" si="238"/>
        <v>金币</v>
      </c>
      <c r="AT2350" s="115">
        <f t="shared" si="239"/>
        <v>679</v>
      </c>
      <c r="AU2350" s="94">
        <f>IF(AR2350&gt;0,SUMIFS(AT$13:AT2350,AQ$13:AQ2350,"="&amp;AQ2350),"[x]")</f>
        <v>15594</v>
      </c>
    </row>
    <row r="2351" spans="40:47" ht="16.5" x14ac:dyDescent="0.2">
      <c r="AN2351" s="93">
        <v>2339</v>
      </c>
      <c r="AO2351" s="93">
        <f t="shared" si="234"/>
        <v>4</v>
      </c>
      <c r="AP2351" s="93">
        <f t="shared" si="235"/>
        <v>4</v>
      </c>
      <c r="AQ2351" s="88">
        <f t="shared" si="236"/>
        <v>16</v>
      </c>
      <c r="AR2351" s="93">
        <f t="shared" si="237"/>
        <v>73</v>
      </c>
      <c r="AS2351" s="93" t="str">
        <f t="shared" si="238"/>
        <v>金币</v>
      </c>
      <c r="AT2351" s="115">
        <f t="shared" si="239"/>
        <v>698</v>
      </c>
      <c r="AU2351" s="94">
        <f>IF(AR2351&gt;0,SUMIFS(AT$13:AT2351,AQ$13:AQ2351,"="&amp;AQ2351),"[x]")</f>
        <v>16292</v>
      </c>
    </row>
    <row r="2352" spans="40:47" ht="16.5" x14ac:dyDescent="0.2">
      <c r="AN2352" s="93">
        <v>2340</v>
      </c>
      <c r="AO2352" s="93">
        <f t="shared" si="234"/>
        <v>4</v>
      </c>
      <c r="AP2352" s="93">
        <f t="shared" si="235"/>
        <v>4</v>
      </c>
      <c r="AQ2352" s="88">
        <f t="shared" si="236"/>
        <v>16</v>
      </c>
      <c r="AR2352" s="93">
        <f t="shared" si="237"/>
        <v>74</v>
      </c>
      <c r="AS2352" s="93" t="str">
        <f t="shared" si="238"/>
        <v>金币</v>
      </c>
      <c r="AT2352" s="115">
        <f t="shared" si="239"/>
        <v>717</v>
      </c>
      <c r="AU2352" s="94">
        <f>IF(AR2352&gt;0,SUMIFS(AT$13:AT2352,AQ$13:AQ2352,"="&amp;AQ2352),"[x]")</f>
        <v>17009</v>
      </c>
    </row>
    <row r="2353" spans="40:47" ht="16.5" x14ac:dyDescent="0.2">
      <c r="AN2353" s="93">
        <v>2341</v>
      </c>
      <c r="AO2353" s="93">
        <f t="shared" si="234"/>
        <v>4</v>
      </c>
      <c r="AP2353" s="93">
        <f t="shared" si="235"/>
        <v>4</v>
      </c>
      <c r="AQ2353" s="88">
        <f t="shared" si="236"/>
        <v>16</v>
      </c>
      <c r="AR2353" s="93">
        <f t="shared" si="237"/>
        <v>75</v>
      </c>
      <c r="AS2353" s="93" t="str">
        <f t="shared" si="238"/>
        <v>金币</v>
      </c>
      <c r="AT2353" s="115">
        <f t="shared" si="239"/>
        <v>736</v>
      </c>
      <c r="AU2353" s="94">
        <f>IF(AR2353&gt;0,SUMIFS(AT$13:AT2353,AQ$13:AQ2353,"="&amp;AQ2353),"[x]")</f>
        <v>17745</v>
      </c>
    </row>
    <row r="2354" spans="40:47" ht="16.5" x14ac:dyDescent="0.2">
      <c r="AN2354" s="93">
        <v>2342</v>
      </c>
      <c r="AO2354" s="93">
        <f t="shared" si="234"/>
        <v>4</v>
      </c>
      <c r="AP2354" s="93">
        <f t="shared" si="235"/>
        <v>4</v>
      </c>
      <c r="AQ2354" s="88">
        <f t="shared" si="236"/>
        <v>16</v>
      </c>
      <c r="AR2354" s="93">
        <f t="shared" si="237"/>
        <v>76</v>
      </c>
      <c r="AS2354" s="93" t="str">
        <f t="shared" si="238"/>
        <v>金币</v>
      </c>
      <c r="AT2354" s="115">
        <f t="shared" si="239"/>
        <v>755</v>
      </c>
      <c r="AU2354" s="94">
        <f>IF(AR2354&gt;0,SUMIFS(AT$13:AT2354,AQ$13:AQ2354,"="&amp;AQ2354),"[x]")</f>
        <v>18500</v>
      </c>
    </row>
    <row r="2355" spans="40:47" ht="16.5" x14ac:dyDescent="0.2">
      <c r="AN2355" s="93">
        <v>2343</v>
      </c>
      <c r="AO2355" s="93">
        <f t="shared" si="234"/>
        <v>4</v>
      </c>
      <c r="AP2355" s="93">
        <f t="shared" si="235"/>
        <v>4</v>
      </c>
      <c r="AQ2355" s="88">
        <f t="shared" si="236"/>
        <v>16</v>
      </c>
      <c r="AR2355" s="93">
        <f t="shared" si="237"/>
        <v>77</v>
      </c>
      <c r="AS2355" s="93" t="str">
        <f t="shared" si="238"/>
        <v>金币</v>
      </c>
      <c r="AT2355" s="115">
        <f t="shared" si="239"/>
        <v>774</v>
      </c>
      <c r="AU2355" s="94">
        <f>IF(AR2355&gt;0,SUMIFS(AT$13:AT2355,AQ$13:AQ2355,"="&amp;AQ2355),"[x]")</f>
        <v>19274</v>
      </c>
    </row>
    <row r="2356" spans="40:47" ht="16.5" x14ac:dyDescent="0.2">
      <c r="AN2356" s="93">
        <v>2344</v>
      </c>
      <c r="AO2356" s="93">
        <f t="shared" si="234"/>
        <v>4</v>
      </c>
      <c r="AP2356" s="93">
        <f t="shared" si="235"/>
        <v>4</v>
      </c>
      <c r="AQ2356" s="88">
        <f t="shared" si="236"/>
        <v>16</v>
      </c>
      <c r="AR2356" s="93">
        <f t="shared" si="237"/>
        <v>78</v>
      </c>
      <c r="AS2356" s="93" t="str">
        <f t="shared" si="238"/>
        <v>金币</v>
      </c>
      <c r="AT2356" s="115">
        <f t="shared" si="239"/>
        <v>793</v>
      </c>
      <c r="AU2356" s="94">
        <f>IF(AR2356&gt;0,SUMIFS(AT$13:AT2356,AQ$13:AQ2356,"="&amp;AQ2356),"[x]")</f>
        <v>20067</v>
      </c>
    </row>
    <row r="2357" spans="40:47" ht="16.5" x14ac:dyDescent="0.2">
      <c r="AN2357" s="93">
        <v>2345</v>
      </c>
      <c r="AO2357" s="93">
        <f t="shared" si="234"/>
        <v>4</v>
      </c>
      <c r="AP2357" s="93">
        <f t="shared" si="235"/>
        <v>4</v>
      </c>
      <c r="AQ2357" s="88">
        <f t="shared" si="236"/>
        <v>16</v>
      </c>
      <c r="AR2357" s="93">
        <f t="shared" si="237"/>
        <v>79</v>
      </c>
      <c r="AS2357" s="93" t="str">
        <f t="shared" si="238"/>
        <v>金币</v>
      </c>
      <c r="AT2357" s="115">
        <f t="shared" si="239"/>
        <v>812</v>
      </c>
      <c r="AU2357" s="94">
        <f>IF(AR2357&gt;0,SUMIFS(AT$13:AT2357,AQ$13:AQ2357,"="&amp;AQ2357),"[x]")</f>
        <v>20879</v>
      </c>
    </row>
    <row r="2358" spans="40:47" ht="16.5" x14ac:dyDescent="0.2">
      <c r="AN2358" s="93">
        <v>2346</v>
      </c>
      <c r="AO2358" s="93">
        <f t="shared" si="234"/>
        <v>4</v>
      </c>
      <c r="AP2358" s="93">
        <f t="shared" si="235"/>
        <v>4</v>
      </c>
      <c r="AQ2358" s="88">
        <f t="shared" si="236"/>
        <v>16</v>
      </c>
      <c r="AR2358" s="93">
        <f t="shared" si="237"/>
        <v>80</v>
      </c>
      <c r="AS2358" s="93" t="str">
        <f t="shared" si="238"/>
        <v>金币</v>
      </c>
      <c r="AT2358" s="115">
        <f t="shared" si="239"/>
        <v>830</v>
      </c>
      <c r="AU2358" s="94">
        <f>IF(AR2358&gt;0,SUMIFS(AT$13:AT2358,AQ$13:AQ2358,"="&amp;AQ2358),"[x]")</f>
        <v>21709</v>
      </c>
    </row>
    <row r="2359" spans="40:47" ht="16.5" x14ac:dyDescent="0.2">
      <c r="AN2359" s="93">
        <v>2347</v>
      </c>
      <c r="AO2359" s="93">
        <f t="shared" si="234"/>
        <v>4</v>
      </c>
      <c r="AP2359" s="93">
        <f t="shared" si="235"/>
        <v>4</v>
      </c>
      <c r="AQ2359" s="88">
        <f t="shared" si="236"/>
        <v>16</v>
      </c>
      <c r="AR2359" s="93">
        <f t="shared" si="237"/>
        <v>81</v>
      </c>
      <c r="AS2359" s="93" t="str">
        <f t="shared" si="238"/>
        <v>金币</v>
      </c>
      <c r="AT2359" s="115">
        <f t="shared" si="239"/>
        <v>542</v>
      </c>
      <c r="AU2359" s="94">
        <f>IF(AR2359&gt;0,SUMIFS(AT$13:AT2359,AQ$13:AQ2359,"="&amp;AQ2359),"[x]")</f>
        <v>22251</v>
      </c>
    </row>
    <row r="2360" spans="40:47" ht="16.5" x14ac:dyDescent="0.2">
      <c r="AN2360" s="93">
        <v>2348</v>
      </c>
      <c r="AO2360" s="93">
        <f t="shared" si="234"/>
        <v>4</v>
      </c>
      <c r="AP2360" s="93">
        <f t="shared" si="235"/>
        <v>4</v>
      </c>
      <c r="AQ2360" s="88">
        <f t="shared" si="236"/>
        <v>16</v>
      </c>
      <c r="AR2360" s="93">
        <f t="shared" si="237"/>
        <v>82</v>
      </c>
      <c r="AS2360" s="93" t="str">
        <f t="shared" si="238"/>
        <v>金币</v>
      </c>
      <c r="AT2360" s="115">
        <f t="shared" si="239"/>
        <v>583</v>
      </c>
      <c r="AU2360" s="94">
        <f>IF(AR2360&gt;0,SUMIFS(AT$13:AT2360,AQ$13:AQ2360,"="&amp;AQ2360),"[x]")</f>
        <v>22834</v>
      </c>
    </row>
    <row r="2361" spans="40:47" ht="16.5" x14ac:dyDescent="0.2">
      <c r="AN2361" s="93">
        <v>2349</v>
      </c>
      <c r="AO2361" s="93">
        <f t="shared" si="234"/>
        <v>4</v>
      </c>
      <c r="AP2361" s="93">
        <f t="shared" si="235"/>
        <v>4</v>
      </c>
      <c r="AQ2361" s="88">
        <f t="shared" si="236"/>
        <v>16</v>
      </c>
      <c r="AR2361" s="93">
        <f t="shared" si="237"/>
        <v>83</v>
      </c>
      <c r="AS2361" s="93" t="str">
        <f t="shared" si="238"/>
        <v>金币</v>
      </c>
      <c r="AT2361" s="115">
        <f t="shared" si="239"/>
        <v>625</v>
      </c>
      <c r="AU2361" s="94">
        <f>IF(AR2361&gt;0,SUMIFS(AT$13:AT2361,AQ$13:AQ2361,"="&amp;AQ2361),"[x]")</f>
        <v>23459</v>
      </c>
    </row>
    <row r="2362" spans="40:47" ht="16.5" x14ac:dyDescent="0.2">
      <c r="AN2362" s="93">
        <v>2350</v>
      </c>
      <c r="AO2362" s="93">
        <f t="shared" si="234"/>
        <v>4</v>
      </c>
      <c r="AP2362" s="93">
        <f t="shared" si="235"/>
        <v>4</v>
      </c>
      <c r="AQ2362" s="88">
        <f t="shared" si="236"/>
        <v>16</v>
      </c>
      <c r="AR2362" s="93">
        <f t="shared" si="237"/>
        <v>84</v>
      </c>
      <c r="AS2362" s="93" t="str">
        <f t="shared" si="238"/>
        <v>金币</v>
      </c>
      <c r="AT2362" s="115">
        <f t="shared" si="239"/>
        <v>667</v>
      </c>
      <c r="AU2362" s="94">
        <f>IF(AR2362&gt;0,SUMIFS(AT$13:AT2362,AQ$13:AQ2362,"="&amp;AQ2362),"[x]")</f>
        <v>24126</v>
      </c>
    </row>
    <row r="2363" spans="40:47" ht="16.5" x14ac:dyDescent="0.2">
      <c r="AN2363" s="93">
        <v>2351</v>
      </c>
      <c r="AO2363" s="93">
        <f t="shared" si="234"/>
        <v>4</v>
      </c>
      <c r="AP2363" s="93">
        <f t="shared" si="235"/>
        <v>4</v>
      </c>
      <c r="AQ2363" s="88">
        <f t="shared" si="236"/>
        <v>16</v>
      </c>
      <c r="AR2363" s="93">
        <f t="shared" si="237"/>
        <v>85</v>
      </c>
      <c r="AS2363" s="93" t="str">
        <f t="shared" si="238"/>
        <v>金币</v>
      </c>
      <c r="AT2363" s="115">
        <f t="shared" si="239"/>
        <v>709</v>
      </c>
      <c r="AU2363" s="94">
        <f>IF(AR2363&gt;0,SUMIFS(AT$13:AT2363,AQ$13:AQ2363,"="&amp;AQ2363),"[x]")</f>
        <v>24835</v>
      </c>
    </row>
    <row r="2364" spans="40:47" ht="16.5" x14ac:dyDescent="0.2">
      <c r="AN2364" s="93">
        <v>2352</v>
      </c>
      <c r="AO2364" s="93">
        <f t="shared" si="234"/>
        <v>4</v>
      </c>
      <c r="AP2364" s="93">
        <f t="shared" si="235"/>
        <v>4</v>
      </c>
      <c r="AQ2364" s="88">
        <f t="shared" si="236"/>
        <v>16</v>
      </c>
      <c r="AR2364" s="93">
        <f t="shared" si="237"/>
        <v>86</v>
      </c>
      <c r="AS2364" s="93" t="str">
        <f t="shared" si="238"/>
        <v>金币</v>
      </c>
      <c r="AT2364" s="115">
        <f t="shared" si="239"/>
        <v>750</v>
      </c>
      <c r="AU2364" s="94">
        <f>IF(AR2364&gt;0,SUMIFS(AT$13:AT2364,AQ$13:AQ2364,"="&amp;AQ2364),"[x]")</f>
        <v>25585</v>
      </c>
    </row>
    <row r="2365" spans="40:47" ht="16.5" x14ac:dyDescent="0.2">
      <c r="AN2365" s="93">
        <v>2353</v>
      </c>
      <c r="AO2365" s="93">
        <f t="shared" si="234"/>
        <v>4</v>
      </c>
      <c r="AP2365" s="93">
        <f t="shared" si="235"/>
        <v>4</v>
      </c>
      <c r="AQ2365" s="88">
        <f t="shared" si="236"/>
        <v>16</v>
      </c>
      <c r="AR2365" s="93">
        <f t="shared" si="237"/>
        <v>87</v>
      </c>
      <c r="AS2365" s="93" t="str">
        <f t="shared" si="238"/>
        <v>金币</v>
      </c>
      <c r="AT2365" s="115">
        <f t="shared" si="239"/>
        <v>792</v>
      </c>
      <c r="AU2365" s="94">
        <f>IF(AR2365&gt;0,SUMIFS(AT$13:AT2365,AQ$13:AQ2365,"="&amp;AQ2365),"[x]")</f>
        <v>26377</v>
      </c>
    </row>
    <row r="2366" spans="40:47" ht="16.5" x14ac:dyDescent="0.2">
      <c r="AN2366" s="93">
        <v>2354</v>
      </c>
      <c r="AO2366" s="93">
        <f t="shared" si="234"/>
        <v>4</v>
      </c>
      <c r="AP2366" s="93">
        <f t="shared" si="235"/>
        <v>4</v>
      </c>
      <c r="AQ2366" s="88">
        <f t="shared" si="236"/>
        <v>16</v>
      </c>
      <c r="AR2366" s="93">
        <f t="shared" si="237"/>
        <v>88</v>
      </c>
      <c r="AS2366" s="93" t="str">
        <f t="shared" si="238"/>
        <v>金币</v>
      </c>
      <c r="AT2366" s="115">
        <f t="shared" si="239"/>
        <v>834</v>
      </c>
      <c r="AU2366" s="94">
        <f>IF(AR2366&gt;0,SUMIFS(AT$13:AT2366,AQ$13:AQ2366,"="&amp;AQ2366),"[x]")</f>
        <v>27211</v>
      </c>
    </row>
    <row r="2367" spans="40:47" ht="16.5" x14ac:dyDescent="0.2">
      <c r="AN2367" s="93">
        <v>2355</v>
      </c>
      <c r="AO2367" s="93">
        <f t="shared" si="234"/>
        <v>4</v>
      </c>
      <c r="AP2367" s="93">
        <f t="shared" si="235"/>
        <v>4</v>
      </c>
      <c r="AQ2367" s="88">
        <f t="shared" si="236"/>
        <v>16</v>
      </c>
      <c r="AR2367" s="93">
        <f t="shared" si="237"/>
        <v>89</v>
      </c>
      <c r="AS2367" s="93" t="str">
        <f t="shared" si="238"/>
        <v>金币</v>
      </c>
      <c r="AT2367" s="115">
        <f t="shared" si="239"/>
        <v>875</v>
      </c>
      <c r="AU2367" s="94">
        <f>IF(AR2367&gt;0,SUMIFS(AT$13:AT2367,AQ$13:AQ2367,"="&amp;AQ2367),"[x]")</f>
        <v>28086</v>
      </c>
    </row>
    <row r="2368" spans="40:47" ht="16.5" x14ac:dyDescent="0.2">
      <c r="AN2368" s="93">
        <v>2356</v>
      </c>
      <c r="AO2368" s="93">
        <f t="shared" si="234"/>
        <v>4</v>
      </c>
      <c r="AP2368" s="93">
        <f t="shared" si="235"/>
        <v>4</v>
      </c>
      <c r="AQ2368" s="88">
        <f t="shared" si="236"/>
        <v>16</v>
      </c>
      <c r="AR2368" s="93">
        <f t="shared" si="237"/>
        <v>90</v>
      </c>
      <c r="AS2368" s="93" t="str">
        <f t="shared" si="238"/>
        <v>金币</v>
      </c>
      <c r="AT2368" s="115">
        <f t="shared" si="239"/>
        <v>917</v>
      </c>
      <c r="AU2368" s="94">
        <f>IF(AR2368&gt;0,SUMIFS(AT$13:AT2368,AQ$13:AQ2368,"="&amp;AQ2368),"[x]")</f>
        <v>29003</v>
      </c>
    </row>
    <row r="2369" spans="40:47" ht="16.5" x14ac:dyDescent="0.2">
      <c r="AN2369" s="93">
        <v>2357</v>
      </c>
      <c r="AO2369" s="93">
        <f t="shared" si="234"/>
        <v>4</v>
      </c>
      <c r="AP2369" s="93">
        <f t="shared" si="235"/>
        <v>4</v>
      </c>
      <c r="AQ2369" s="88">
        <f t="shared" si="236"/>
        <v>16</v>
      </c>
      <c r="AR2369" s="93">
        <f t="shared" si="237"/>
        <v>91</v>
      </c>
      <c r="AS2369" s="93" t="str">
        <f t="shared" si="238"/>
        <v>金币</v>
      </c>
      <c r="AT2369" s="115">
        <f t="shared" si="239"/>
        <v>959</v>
      </c>
      <c r="AU2369" s="94">
        <f>IF(AR2369&gt;0,SUMIFS(AT$13:AT2369,AQ$13:AQ2369,"="&amp;AQ2369),"[x]")</f>
        <v>29962</v>
      </c>
    </row>
    <row r="2370" spans="40:47" ht="16.5" x14ac:dyDescent="0.2">
      <c r="AN2370" s="93">
        <v>2358</v>
      </c>
      <c r="AO2370" s="93">
        <f t="shared" si="234"/>
        <v>4</v>
      </c>
      <c r="AP2370" s="93">
        <f t="shared" si="235"/>
        <v>4</v>
      </c>
      <c r="AQ2370" s="88">
        <f t="shared" si="236"/>
        <v>16</v>
      </c>
      <c r="AR2370" s="93">
        <f t="shared" si="237"/>
        <v>92</v>
      </c>
      <c r="AS2370" s="93" t="str">
        <f t="shared" si="238"/>
        <v>金币</v>
      </c>
      <c r="AT2370" s="115">
        <f t="shared" si="239"/>
        <v>1000</v>
      </c>
      <c r="AU2370" s="94">
        <f>IF(AR2370&gt;0,SUMIFS(AT$13:AT2370,AQ$13:AQ2370,"="&amp;AQ2370),"[x]")</f>
        <v>30962</v>
      </c>
    </row>
    <row r="2371" spans="40:47" ht="16.5" x14ac:dyDescent="0.2">
      <c r="AN2371" s="93">
        <v>2359</v>
      </c>
      <c r="AO2371" s="93">
        <f t="shared" si="234"/>
        <v>4</v>
      </c>
      <c r="AP2371" s="93">
        <f t="shared" si="235"/>
        <v>4</v>
      </c>
      <c r="AQ2371" s="88">
        <f t="shared" si="236"/>
        <v>16</v>
      </c>
      <c r="AR2371" s="93">
        <f t="shared" si="237"/>
        <v>93</v>
      </c>
      <c r="AS2371" s="93" t="str">
        <f t="shared" si="238"/>
        <v>金币</v>
      </c>
      <c r="AT2371" s="115">
        <f t="shared" si="239"/>
        <v>1042</v>
      </c>
      <c r="AU2371" s="94">
        <f>IF(AR2371&gt;0,SUMIFS(AT$13:AT2371,AQ$13:AQ2371,"="&amp;AQ2371),"[x]")</f>
        <v>32004</v>
      </c>
    </row>
    <row r="2372" spans="40:47" ht="16.5" x14ac:dyDescent="0.2">
      <c r="AN2372" s="93">
        <v>2360</v>
      </c>
      <c r="AO2372" s="93">
        <f t="shared" si="234"/>
        <v>4</v>
      </c>
      <c r="AP2372" s="93">
        <f t="shared" si="235"/>
        <v>4</v>
      </c>
      <c r="AQ2372" s="88">
        <f t="shared" si="236"/>
        <v>16</v>
      </c>
      <c r="AR2372" s="93">
        <f t="shared" si="237"/>
        <v>94</v>
      </c>
      <c r="AS2372" s="93" t="str">
        <f t="shared" si="238"/>
        <v>金币</v>
      </c>
      <c r="AT2372" s="115">
        <f t="shared" si="239"/>
        <v>1084</v>
      </c>
      <c r="AU2372" s="94">
        <f>IF(AR2372&gt;0,SUMIFS(AT$13:AT2372,AQ$13:AQ2372,"="&amp;AQ2372),"[x]")</f>
        <v>33088</v>
      </c>
    </row>
    <row r="2373" spans="40:47" ht="16.5" x14ac:dyDescent="0.2">
      <c r="AN2373" s="93">
        <v>2361</v>
      </c>
      <c r="AO2373" s="93">
        <f t="shared" si="234"/>
        <v>4</v>
      </c>
      <c r="AP2373" s="93">
        <f t="shared" si="235"/>
        <v>4</v>
      </c>
      <c r="AQ2373" s="88">
        <f t="shared" si="236"/>
        <v>16</v>
      </c>
      <c r="AR2373" s="93">
        <f t="shared" si="237"/>
        <v>95</v>
      </c>
      <c r="AS2373" s="93" t="str">
        <f t="shared" si="238"/>
        <v>金币</v>
      </c>
      <c r="AT2373" s="115">
        <f t="shared" si="239"/>
        <v>1126</v>
      </c>
      <c r="AU2373" s="94">
        <f>IF(AR2373&gt;0,SUMIFS(AT$13:AT2373,AQ$13:AQ2373,"="&amp;AQ2373),"[x]")</f>
        <v>34214</v>
      </c>
    </row>
    <row r="2374" spans="40:47" ht="16.5" x14ac:dyDescent="0.2">
      <c r="AN2374" s="93">
        <v>2362</v>
      </c>
      <c r="AO2374" s="93">
        <f t="shared" si="234"/>
        <v>4</v>
      </c>
      <c r="AP2374" s="93">
        <f t="shared" si="235"/>
        <v>4</v>
      </c>
      <c r="AQ2374" s="88">
        <f t="shared" si="236"/>
        <v>16</v>
      </c>
      <c r="AR2374" s="93">
        <f t="shared" si="237"/>
        <v>96</v>
      </c>
      <c r="AS2374" s="93" t="str">
        <f t="shared" si="238"/>
        <v>金币</v>
      </c>
      <c r="AT2374" s="115">
        <f t="shared" si="239"/>
        <v>1167</v>
      </c>
      <c r="AU2374" s="94">
        <f>IF(AR2374&gt;0,SUMIFS(AT$13:AT2374,AQ$13:AQ2374,"="&amp;AQ2374),"[x]")</f>
        <v>35381</v>
      </c>
    </row>
    <row r="2375" spans="40:47" ht="16.5" x14ac:dyDescent="0.2">
      <c r="AN2375" s="93">
        <v>2363</v>
      </c>
      <c r="AO2375" s="93">
        <f t="shared" si="234"/>
        <v>4</v>
      </c>
      <c r="AP2375" s="93">
        <f t="shared" si="235"/>
        <v>4</v>
      </c>
      <c r="AQ2375" s="88">
        <f t="shared" si="236"/>
        <v>16</v>
      </c>
      <c r="AR2375" s="93">
        <f t="shared" si="237"/>
        <v>97</v>
      </c>
      <c r="AS2375" s="93" t="str">
        <f t="shared" si="238"/>
        <v>金币</v>
      </c>
      <c r="AT2375" s="115">
        <f t="shared" si="239"/>
        <v>1209</v>
      </c>
      <c r="AU2375" s="94">
        <f>IF(AR2375&gt;0,SUMIFS(AT$13:AT2375,AQ$13:AQ2375,"="&amp;AQ2375),"[x]")</f>
        <v>36590</v>
      </c>
    </row>
    <row r="2376" spans="40:47" ht="16.5" x14ac:dyDescent="0.2">
      <c r="AN2376" s="93">
        <v>2364</v>
      </c>
      <c r="AO2376" s="93">
        <f t="shared" si="234"/>
        <v>4</v>
      </c>
      <c r="AP2376" s="93">
        <f t="shared" si="235"/>
        <v>4</v>
      </c>
      <c r="AQ2376" s="88">
        <f t="shared" si="236"/>
        <v>16</v>
      </c>
      <c r="AR2376" s="93">
        <f t="shared" si="237"/>
        <v>98</v>
      </c>
      <c r="AS2376" s="93" t="str">
        <f t="shared" si="238"/>
        <v>金币</v>
      </c>
      <c r="AT2376" s="115">
        <f t="shared" si="239"/>
        <v>1251</v>
      </c>
      <c r="AU2376" s="94">
        <f>IF(AR2376&gt;0,SUMIFS(AT$13:AT2376,AQ$13:AQ2376,"="&amp;AQ2376),"[x]")</f>
        <v>37841</v>
      </c>
    </row>
    <row r="2377" spans="40:47" ht="16.5" x14ac:dyDescent="0.2">
      <c r="AN2377" s="93">
        <v>2365</v>
      </c>
      <c r="AO2377" s="93">
        <f t="shared" si="234"/>
        <v>4</v>
      </c>
      <c r="AP2377" s="93">
        <f t="shared" si="235"/>
        <v>4</v>
      </c>
      <c r="AQ2377" s="88">
        <f t="shared" si="236"/>
        <v>16</v>
      </c>
      <c r="AR2377" s="93">
        <f t="shared" si="237"/>
        <v>99</v>
      </c>
      <c r="AS2377" s="93" t="str">
        <f t="shared" si="238"/>
        <v>金币</v>
      </c>
      <c r="AT2377" s="115">
        <f t="shared" si="239"/>
        <v>1292</v>
      </c>
      <c r="AU2377" s="94">
        <f>IF(AR2377&gt;0,SUMIFS(AT$13:AT2377,AQ$13:AQ2377,"="&amp;AQ2377),"[x]")</f>
        <v>39133</v>
      </c>
    </row>
    <row r="2378" spans="40:47" ht="16.5" x14ac:dyDescent="0.2">
      <c r="AN2378" s="93">
        <v>2366</v>
      </c>
      <c r="AO2378" s="93">
        <f t="shared" si="234"/>
        <v>4</v>
      </c>
      <c r="AP2378" s="93">
        <f t="shared" si="235"/>
        <v>4</v>
      </c>
      <c r="AQ2378" s="88">
        <f t="shared" si="236"/>
        <v>16</v>
      </c>
      <c r="AR2378" s="93">
        <f t="shared" si="237"/>
        <v>100</v>
      </c>
      <c r="AS2378" s="93" t="str">
        <f t="shared" si="238"/>
        <v>金币</v>
      </c>
      <c r="AT2378" s="115">
        <f t="shared" si="239"/>
        <v>1334</v>
      </c>
      <c r="AU2378" s="94">
        <f>IF(AR2378&gt;0,SUMIFS(AT$13:AT2378,AQ$13:AQ2378,"="&amp;AQ2378),"[x]")</f>
        <v>40467</v>
      </c>
    </row>
    <row r="2379" spans="40:47" ht="16.5" x14ac:dyDescent="0.2">
      <c r="AN2379" s="93">
        <v>2367</v>
      </c>
      <c r="AO2379" s="93">
        <f t="shared" si="234"/>
        <v>4</v>
      </c>
      <c r="AP2379" s="93">
        <f t="shared" si="235"/>
        <v>4</v>
      </c>
      <c r="AQ2379" s="88">
        <f t="shared" si="236"/>
        <v>16</v>
      </c>
      <c r="AR2379" s="93">
        <f t="shared" si="237"/>
        <v>101</v>
      </c>
      <c r="AS2379" s="93" t="str">
        <f t="shared" si="238"/>
        <v>金币</v>
      </c>
      <c r="AT2379" s="115">
        <f t="shared" si="239"/>
        <v>756</v>
      </c>
      <c r="AU2379" s="94">
        <f>IF(AR2379&gt;0,SUMIFS(AT$13:AT2379,AQ$13:AQ2379,"="&amp;AQ2379),"[x]")</f>
        <v>41223</v>
      </c>
    </row>
    <row r="2380" spans="40:47" ht="16.5" x14ac:dyDescent="0.2">
      <c r="AN2380" s="93">
        <v>2368</v>
      </c>
      <c r="AO2380" s="93">
        <f t="shared" si="234"/>
        <v>4</v>
      </c>
      <c r="AP2380" s="93">
        <f t="shared" si="235"/>
        <v>4</v>
      </c>
      <c r="AQ2380" s="88">
        <f t="shared" si="236"/>
        <v>16</v>
      </c>
      <c r="AR2380" s="93">
        <f t="shared" si="237"/>
        <v>102</v>
      </c>
      <c r="AS2380" s="93" t="str">
        <f t="shared" si="238"/>
        <v>金币</v>
      </c>
      <c r="AT2380" s="115">
        <f t="shared" si="239"/>
        <v>815</v>
      </c>
      <c r="AU2380" s="94">
        <f>IF(AR2380&gt;0,SUMIFS(AT$13:AT2380,AQ$13:AQ2380,"="&amp;AQ2380),"[x]")</f>
        <v>42038</v>
      </c>
    </row>
    <row r="2381" spans="40:47" ht="16.5" x14ac:dyDescent="0.2">
      <c r="AN2381" s="93">
        <v>2369</v>
      </c>
      <c r="AO2381" s="93">
        <f t="shared" si="234"/>
        <v>4</v>
      </c>
      <c r="AP2381" s="93">
        <f t="shared" si="235"/>
        <v>4</v>
      </c>
      <c r="AQ2381" s="88">
        <f t="shared" si="236"/>
        <v>16</v>
      </c>
      <c r="AR2381" s="93">
        <f t="shared" si="237"/>
        <v>103</v>
      </c>
      <c r="AS2381" s="93" t="str">
        <f t="shared" si="238"/>
        <v>金币</v>
      </c>
      <c r="AT2381" s="115">
        <f t="shared" si="239"/>
        <v>873</v>
      </c>
      <c r="AU2381" s="94">
        <f>IF(AR2381&gt;0,SUMIFS(AT$13:AT2381,AQ$13:AQ2381,"="&amp;AQ2381),"[x]")</f>
        <v>42911</v>
      </c>
    </row>
    <row r="2382" spans="40:47" ht="16.5" x14ac:dyDescent="0.2">
      <c r="AN2382" s="93">
        <v>2370</v>
      </c>
      <c r="AO2382" s="93">
        <f t="shared" ref="AO2382:AO2445" si="240">INT((AN2382-1)/604)+1</f>
        <v>4</v>
      </c>
      <c r="AP2382" s="93">
        <f t="shared" ref="AP2382:AP2445" si="241">INT(MOD(INT((AN2382-1)/151),4))+1</f>
        <v>4</v>
      </c>
      <c r="AQ2382" s="88">
        <f t="shared" ref="AQ2382:AQ2445" si="242">(AO2382-1)*4+AP2382</f>
        <v>16</v>
      </c>
      <c r="AR2382" s="93">
        <f t="shared" ref="AR2382:AR2445" si="243">MOD(AN2382-1,151)</f>
        <v>104</v>
      </c>
      <c r="AS2382" s="93" t="str">
        <f t="shared" ref="AS2382:AS2445" si="244">IF(AR2382&gt;0,"金币","[x]")</f>
        <v>金币</v>
      </c>
      <c r="AT2382" s="115">
        <f t="shared" si="239"/>
        <v>931</v>
      </c>
      <c r="AU2382" s="94">
        <f>IF(AR2382&gt;0,SUMIFS(AT$13:AT2382,AQ$13:AQ2382,"="&amp;AQ2382),"[x]")</f>
        <v>43842</v>
      </c>
    </row>
    <row r="2383" spans="40:47" ht="16.5" x14ac:dyDescent="0.2">
      <c r="AN2383" s="93">
        <v>2371</v>
      </c>
      <c r="AO2383" s="93">
        <f t="shared" si="240"/>
        <v>4</v>
      </c>
      <c r="AP2383" s="93">
        <f t="shared" si="241"/>
        <v>4</v>
      </c>
      <c r="AQ2383" s="88">
        <f t="shared" si="242"/>
        <v>16</v>
      </c>
      <c r="AR2383" s="93">
        <f t="shared" si="243"/>
        <v>105</v>
      </c>
      <c r="AS2383" s="93" t="str">
        <f t="shared" si="244"/>
        <v>金币</v>
      </c>
      <c r="AT2383" s="115">
        <f t="shared" ref="AT2383:AT2446" si="245">IF(AR2383&gt;0,INT(INDEX($AL$13:$AL$162,AR2383)/48*INDEX($AL$4:$AL$9,AO2383)*INDEX($AO$4:$AO$7,AP2383)),"[x]")</f>
        <v>989</v>
      </c>
      <c r="AU2383" s="94">
        <f>IF(AR2383&gt;0,SUMIFS(AT$13:AT2383,AQ$13:AQ2383,"="&amp;AQ2383),"[x]")</f>
        <v>44831</v>
      </c>
    </row>
    <row r="2384" spans="40:47" ht="16.5" x14ac:dyDescent="0.2">
      <c r="AN2384" s="93">
        <v>2372</v>
      </c>
      <c r="AO2384" s="93">
        <f t="shared" si="240"/>
        <v>4</v>
      </c>
      <c r="AP2384" s="93">
        <f t="shared" si="241"/>
        <v>4</v>
      </c>
      <c r="AQ2384" s="88">
        <f t="shared" si="242"/>
        <v>16</v>
      </c>
      <c r="AR2384" s="93">
        <f t="shared" si="243"/>
        <v>106</v>
      </c>
      <c r="AS2384" s="93" t="str">
        <f t="shared" si="244"/>
        <v>金币</v>
      </c>
      <c r="AT2384" s="115">
        <f t="shared" si="245"/>
        <v>1048</v>
      </c>
      <c r="AU2384" s="94">
        <f>IF(AR2384&gt;0,SUMIFS(AT$13:AT2384,AQ$13:AQ2384,"="&amp;AQ2384),"[x]")</f>
        <v>45879</v>
      </c>
    </row>
    <row r="2385" spans="40:47" ht="16.5" x14ac:dyDescent="0.2">
      <c r="AN2385" s="93">
        <v>2373</v>
      </c>
      <c r="AO2385" s="93">
        <f t="shared" si="240"/>
        <v>4</v>
      </c>
      <c r="AP2385" s="93">
        <f t="shared" si="241"/>
        <v>4</v>
      </c>
      <c r="AQ2385" s="88">
        <f t="shared" si="242"/>
        <v>16</v>
      </c>
      <c r="AR2385" s="93">
        <f t="shared" si="243"/>
        <v>107</v>
      </c>
      <c r="AS2385" s="93" t="str">
        <f t="shared" si="244"/>
        <v>金币</v>
      </c>
      <c r="AT2385" s="115">
        <f t="shared" si="245"/>
        <v>1106</v>
      </c>
      <c r="AU2385" s="94">
        <f>IF(AR2385&gt;0,SUMIFS(AT$13:AT2385,AQ$13:AQ2385,"="&amp;AQ2385),"[x]")</f>
        <v>46985</v>
      </c>
    </row>
    <row r="2386" spans="40:47" ht="16.5" x14ac:dyDescent="0.2">
      <c r="AN2386" s="93">
        <v>2374</v>
      </c>
      <c r="AO2386" s="93">
        <f t="shared" si="240"/>
        <v>4</v>
      </c>
      <c r="AP2386" s="93">
        <f t="shared" si="241"/>
        <v>4</v>
      </c>
      <c r="AQ2386" s="88">
        <f t="shared" si="242"/>
        <v>16</v>
      </c>
      <c r="AR2386" s="93">
        <f t="shared" si="243"/>
        <v>108</v>
      </c>
      <c r="AS2386" s="93" t="str">
        <f t="shared" si="244"/>
        <v>金币</v>
      </c>
      <c r="AT2386" s="115">
        <f t="shared" si="245"/>
        <v>1164</v>
      </c>
      <c r="AU2386" s="94">
        <f>IF(AR2386&gt;0,SUMIFS(AT$13:AT2386,AQ$13:AQ2386,"="&amp;AQ2386),"[x]")</f>
        <v>48149</v>
      </c>
    </row>
    <row r="2387" spans="40:47" ht="16.5" x14ac:dyDescent="0.2">
      <c r="AN2387" s="93">
        <v>2375</v>
      </c>
      <c r="AO2387" s="93">
        <f t="shared" si="240"/>
        <v>4</v>
      </c>
      <c r="AP2387" s="93">
        <f t="shared" si="241"/>
        <v>4</v>
      </c>
      <c r="AQ2387" s="88">
        <f t="shared" si="242"/>
        <v>16</v>
      </c>
      <c r="AR2387" s="93">
        <f t="shared" si="243"/>
        <v>109</v>
      </c>
      <c r="AS2387" s="93" t="str">
        <f t="shared" si="244"/>
        <v>金币</v>
      </c>
      <c r="AT2387" s="115">
        <f t="shared" si="245"/>
        <v>1222</v>
      </c>
      <c r="AU2387" s="94">
        <f>IF(AR2387&gt;0,SUMIFS(AT$13:AT2387,AQ$13:AQ2387,"="&amp;AQ2387),"[x]")</f>
        <v>49371</v>
      </c>
    </row>
    <row r="2388" spans="40:47" ht="16.5" x14ac:dyDescent="0.2">
      <c r="AN2388" s="93">
        <v>2376</v>
      </c>
      <c r="AO2388" s="93">
        <f t="shared" si="240"/>
        <v>4</v>
      </c>
      <c r="AP2388" s="93">
        <f t="shared" si="241"/>
        <v>4</v>
      </c>
      <c r="AQ2388" s="88">
        <f t="shared" si="242"/>
        <v>16</v>
      </c>
      <c r="AR2388" s="93">
        <f t="shared" si="243"/>
        <v>110</v>
      </c>
      <c r="AS2388" s="93" t="str">
        <f t="shared" si="244"/>
        <v>金币</v>
      </c>
      <c r="AT2388" s="115">
        <f t="shared" si="245"/>
        <v>1281</v>
      </c>
      <c r="AU2388" s="94">
        <f>IF(AR2388&gt;0,SUMIFS(AT$13:AT2388,AQ$13:AQ2388,"="&amp;AQ2388),"[x]")</f>
        <v>50652</v>
      </c>
    </row>
    <row r="2389" spans="40:47" ht="16.5" x14ac:dyDescent="0.2">
      <c r="AN2389" s="93">
        <v>2377</v>
      </c>
      <c r="AO2389" s="93">
        <f t="shared" si="240"/>
        <v>4</v>
      </c>
      <c r="AP2389" s="93">
        <f t="shared" si="241"/>
        <v>4</v>
      </c>
      <c r="AQ2389" s="88">
        <f t="shared" si="242"/>
        <v>16</v>
      </c>
      <c r="AR2389" s="93">
        <f t="shared" si="243"/>
        <v>111</v>
      </c>
      <c r="AS2389" s="93" t="str">
        <f t="shared" si="244"/>
        <v>金币</v>
      </c>
      <c r="AT2389" s="115">
        <f t="shared" si="245"/>
        <v>1339</v>
      </c>
      <c r="AU2389" s="94">
        <f>IF(AR2389&gt;0,SUMIFS(AT$13:AT2389,AQ$13:AQ2389,"="&amp;AQ2389),"[x]")</f>
        <v>51991</v>
      </c>
    </row>
    <row r="2390" spans="40:47" ht="16.5" x14ac:dyDescent="0.2">
      <c r="AN2390" s="93">
        <v>2378</v>
      </c>
      <c r="AO2390" s="93">
        <f t="shared" si="240"/>
        <v>4</v>
      </c>
      <c r="AP2390" s="93">
        <f t="shared" si="241"/>
        <v>4</v>
      </c>
      <c r="AQ2390" s="88">
        <f t="shared" si="242"/>
        <v>16</v>
      </c>
      <c r="AR2390" s="93">
        <f t="shared" si="243"/>
        <v>112</v>
      </c>
      <c r="AS2390" s="93" t="str">
        <f t="shared" si="244"/>
        <v>金币</v>
      </c>
      <c r="AT2390" s="115">
        <f t="shared" si="245"/>
        <v>1397</v>
      </c>
      <c r="AU2390" s="94">
        <f>IF(AR2390&gt;0,SUMIFS(AT$13:AT2390,AQ$13:AQ2390,"="&amp;AQ2390),"[x]")</f>
        <v>53388</v>
      </c>
    </row>
    <row r="2391" spans="40:47" ht="16.5" x14ac:dyDescent="0.2">
      <c r="AN2391" s="93">
        <v>2379</v>
      </c>
      <c r="AO2391" s="93">
        <f t="shared" si="240"/>
        <v>4</v>
      </c>
      <c r="AP2391" s="93">
        <f t="shared" si="241"/>
        <v>4</v>
      </c>
      <c r="AQ2391" s="88">
        <f t="shared" si="242"/>
        <v>16</v>
      </c>
      <c r="AR2391" s="93">
        <f t="shared" si="243"/>
        <v>113</v>
      </c>
      <c r="AS2391" s="93" t="str">
        <f t="shared" si="244"/>
        <v>金币</v>
      </c>
      <c r="AT2391" s="115">
        <f t="shared" si="245"/>
        <v>1455</v>
      </c>
      <c r="AU2391" s="94">
        <f>IF(AR2391&gt;0,SUMIFS(AT$13:AT2391,AQ$13:AQ2391,"="&amp;AQ2391),"[x]")</f>
        <v>54843</v>
      </c>
    </row>
    <row r="2392" spans="40:47" ht="16.5" x14ac:dyDescent="0.2">
      <c r="AN2392" s="93">
        <v>2380</v>
      </c>
      <c r="AO2392" s="93">
        <f t="shared" si="240"/>
        <v>4</v>
      </c>
      <c r="AP2392" s="93">
        <f t="shared" si="241"/>
        <v>4</v>
      </c>
      <c r="AQ2392" s="88">
        <f t="shared" si="242"/>
        <v>16</v>
      </c>
      <c r="AR2392" s="93">
        <f t="shared" si="243"/>
        <v>114</v>
      </c>
      <c r="AS2392" s="93" t="str">
        <f t="shared" si="244"/>
        <v>金币</v>
      </c>
      <c r="AT2392" s="115">
        <f t="shared" si="245"/>
        <v>1513</v>
      </c>
      <c r="AU2392" s="94">
        <f>IF(AR2392&gt;0,SUMIFS(AT$13:AT2392,AQ$13:AQ2392,"="&amp;AQ2392),"[x]")</f>
        <v>56356</v>
      </c>
    </row>
    <row r="2393" spans="40:47" ht="16.5" x14ac:dyDescent="0.2">
      <c r="AN2393" s="93">
        <v>2381</v>
      </c>
      <c r="AO2393" s="93">
        <f t="shared" si="240"/>
        <v>4</v>
      </c>
      <c r="AP2393" s="93">
        <f t="shared" si="241"/>
        <v>4</v>
      </c>
      <c r="AQ2393" s="88">
        <f t="shared" si="242"/>
        <v>16</v>
      </c>
      <c r="AR2393" s="93">
        <f t="shared" si="243"/>
        <v>115</v>
      </c>
      <c r="AS2393" s="93" t="str">
        <f t="shared" si="244"/>
        <v>金币</v>
      </c>
      <c r="AT2393" s="115">
        <f t="shared" si="245"/>
        <v>1572</v>
      </c>
      <c r="AU2393" s="94">
        <f>IF(AR2393&gt;0,SUMIFS(AT$13:AT2393,AQ$13:AQ2393,"="&amp;AQ2393),"[x]")</f>
        <v>57928</v>
      </c>
    </row>
    <row r="2394" spans="40:47" ht="16.5" x14ac:dyDescent="0.2">
      <c r="AN2394" s="93">
        <v>2382</v>
      </c>
      <c r="AO2394" s="93">
        <f t="shared" si="240"/>
        <v>4</v>
      </c>
      <c r="AP2394" s="93">
        <f t="shared" si="241"/>
        <v>4</v>
      </c>
      <c r="AQ2394" s="88">
        <f t="shared" si="242"/>
        <v>16</v>
      </c>
      <c r="AR2394" s="93">
        <f t="shared" si="243"/>
        <v>116</v>
      </c>
      <c r="AS2394" s="93" t="str">
        <f t="shared" si="244"/>
        <v>金币</v>
      </c>
      <c r="AT2394" s="115">
        <f t="shared" si="245"/>
        <v>1630</v>
      </c>
      <c r="AU2394" s="94">
        <f>IF(AR2394&gt;0,SUMIFS(AT$13:AT2394,AQ$13:AQ2394,"="&amp;AQ2394),"[x]")</f>
        <v>59558</v>
      </c>
    </row>
    <row r="2395" spans="40:47" ht="16.5" x14ac:dyDescent="0.2">
      <c r="AN2395" s="93">
        <v>2383</v>
      </c>
      <c r="AO2395" s="93">
        <f t="shared" si="240"/>
        <v>4</v>
      </c>
      <c r="AP2395" s="93">
        <f t="shared" si="241"/>
        <v>4</v>
      </c>
      <c r="AQ2395" s="88">
        <f t="shared" si="242"/>
        <v>16</v>
      </c>
      <c r="AR2395" s="93">
        <f t="shared" si="243"/>
        <v>117</v>
      </c>
      <c r="AS2395" s="93" t="str">
        <f t="shared" si="244"/>
        <v>金币</v>
      </c>
      <c r="AT2395" s="115">
        <f t="shared" si="245"/>
        <v>1688</v>
      </c>
      <c r="AU2395" s="94">
        <f>IF(AR2395&gt;0,SUMIFS(AT$13:AT2395,AQ$13:AQ2395,"="&amp;AQ2395),"[x]")</f>
        <v>61246</v>
      </c>
    </row>
    <row r="2396" spans="40:47" ht="16.5" x14ac:dyDescent="0.2">
      <c r="AN2396" s="93">
        <v>2384</v>
      </c>
      <c r="AO2396" s="93">
        <f t="shared" si="240"/>
        <v>4</v>
      </c>
      <c r="AP2396" s="93">
        <f t="shared" si="241"/>
        <v>4</v>
      </c>
      <c r="AQ2396" s="88">
        <f t="shared" si="242"/>
        <v>16</v>
      </c>
      <c r="AR2396" s="93">
        <f t="shared" si="243"/>
        <v>118</v>
      </c>
      <c r="AS2396" s="93" t="str">
        <f t="shared" si="244"/>
        <v>金币</v>
      </c>
      <c r="AT2396" s="115">
        <f t="shared" si="245"/>
        <v>1746</v>
      </c>
      <c r="AU2396" s="94">
        <f>IF(AR2396&gt;0,SUMIFS(AT$13:AT2396,AQ$13:AQ2396,"="&amp;AQ2396),"[x]")</f>
        <v>62992</v>
      </c>
    </row>
    <row r="2397" spans="40:47" ht="16.5" x14ac:dyDescent="0.2">
      <c r="AN2397" s="93">
        <v>2385</v>
      </c>
      <c r="AO2397" s="93">
        <f t="shared" si="240"/>
        <v>4</v>
      </c>
      <c r="AP2397" s="93">
        <f t="shared" si="241"/>
        <v>4</v>
      </c>
      <c r="AQ2397" s="88">
        <f t="shared" si="242"/>
        <v>16</v>
      </c>
      <c r="AR2397" s="93">
        <f t="shared" si="243"/>
        <v>119</v>
      </c>
      <c r="AS2397" s="93" t="str">
        <f t="shared" si="244"/>
        <v>金币</v>
      </c>
      <c r="AT2397" s="115">
        <f t="shared" si="245"/>
        <v>1805</v>
      </c>
      <c r="AU2397" s="94">
        <f>IF(AR2397&gt;0,SUMIFS(AT$13:AT2397,AQ$13:AQ2397,"="&amp;AQ2397),"[x]")</f>
        <v>64797</v>
      </c>
    </row>
    <row r="2398" spans="40:47" ht="16.5" x14ac:dyDescent="0.2">
      <c r="AN2398" s="93">
        <v>2386</v>
      </c>
      <c r="AO2398" s="93">
        <f t="shared" si="240"/>
        <v>4</v>
      </c>
      <c r="AP2398" s="93">
        <f t="shared" si="241"/>
        <v>4</v>
      </c>
      <c r="AQ2398" s="88">
        <f t="shared" si="242"/>
        <v>16</v>
      </c>
      <c r="AR2398" s="93">
        <f t="shared" si="243"/>
        <v>120</v>
      </c>
      <c r="AS2398" s="93" t="str">
        <f t="shared" si="244"/>
        <v>金币</v>
      </c>
      <c r="AT2398" s="115">
        <f t="shared" si="245"/>
        <v>1863</v>
      </c>
      <c r="AU2398" s="94">
        <f>IF(AR2398&gt;0,SUMIFS(AT$13:AT2398,AQ$13:AQ2398,"="&amp;AQ2398),"[x]")</f>
        <v>66660</v>
      </c>
    </row>
    <row r="2399" spans="40:47" ht="16.5" x14ac:dyDescent="0.2">
      <c r="AN2399" s="93">
        <v>2387</v>
      </c>
      <c r="AO2399" s="93">
        <f t="shared" si="240"/>
        <v>4</v>
      </c>
      <c r="AP2399" s="93">
        <f t="shared" si="241"/>
        <v>4</v>
      </c>
      <c r="AQ2399" s="88">
        <f t="shared" si="242"/>
        <v>16</v>
      </c>
      <c r="AR2399" s="93">
        <f t="shared" si="243"/>
        <v>121</v>
      </c>
      <c r="AS2399" s="93" t="str">
        <f t="shared" si="244"/>
        <v>金币</v>
      </c>
      <c r="AT2399" s="115">
        <f t="shared" si="245"/>
        <v>787</v>
      </c>
      <c r="AU2399" s="94">
        <f>IF(AR2399&gt;0,SUMIFS(AT$13:AT2399,AQ$13:AQ2399,"="&amp;AQ2399),"[x]")</f>
        <v>67447</v>
      </c>
    </row>
    <row r="2400" spans="40:47" ht="16.5" x14ac:dyDescent="0.2">
      <c r="AN2400" s="93">
        <v>2388</v>
      </c>
      <c r="AO2400" s="93">
        <f t="shared" si="240"/>
        <v>4</v>
      </c>
      <c r="AP2400" s="93">
        <f t="shared" si="241"/>
        <v>4</v>
      </c>
      <c r="AQ2400" s="88">
        <f t="shared" si="242"/>
        <v>16</v>
      </c>
      <c r="AR2400" s="93">
        <f t="shared" si="243"/>
        <v>122</v>
      </c>
      <c r="AS2400" s="93" t="str">
        <f t="shared" si="244"/>
        <v>金币</v>
      </c>
      <c r="AT2400" s="115">
        <f t="shared" si="245"/>
        <v>828</v>
      </c>
      <c r="AU2400" s="94">
        <f>IF(AR2400&gt;0,SUMIFS(AT$13:AT2400,AQ$13:AQ2400,"="&amp;AQ2400),"[x]")</f>
        <v>68275</v>
      </c>
    </row>
    <row r="2401" spans="40:47" ht="16.5" x14ac:dyDescent="0.2">
      <c r="AN2401" s="93">
        <v>2389</v>
      </c>
      <c r="AO2401" s="93">
        <f t="shared" si="240"/>
        <v>4</v>
      </c>
      <c r="AP2401" s="93">
        <f t="shared" si="241"/>
        <v>4</v>
      </c>
      <c r="AQ2401" s="88">
        <f t="shared" si="242"/>
        <v>16</v>
      </c>
      <c r="AR2401" s="93">
        <f t="shared" si="243"/>
        <v>123</v>
      </c>
      <c r="AS2401" s="93" t="str">
        <f t="shared" si="244"/>
        <v>金币</v>
      </c>
      <c r="AT2401" s="115">
        <f t="shared" si="245"/>
        <v>869</v>
      </c>
      <c r="AU2401" s="94">
        <f>IF(AR2401&gt;0,SUMIFS(AT$13:AT2401,AQ$13:AQ2401,"="&amp;AQ2401),"[x]")</f>
        <v>69144</v>
      </c>
    </row>
    <row r="2402" spans="40:47" ht="16.5" x14ac:dyDescent="0.2">
      <c r="AN2402" s="93">
        <v>2390</v>
      </c>
      <c r="AO2402" s="93">
        <f t="shared" si="240"/>
        <v>4</v>
      </c>
      <c r="AP2402" s="93">
        <f t="shared" si="241"/>
        <v>4</v>
      </c>
      <c r="AQ2402" s="88">
        <f t="shared" si="242"/>
        <v>16</v>
      </c>
      <c r="AR2402" s="93">
        <f t="shared" si="243"/>
        <v>124</v>
      </c>
      <c r="AS2402" s="93" t="str">
        <f t="shared" si="244"/>
        <v>金币</v>
      </c>
      <c r="AT2402" s="115">
        <f t="shared" si="245"/>
        <v>911</v>
      </c>
      <c r="AU2402" s="94">
        <f>IF(AR2402&gt;0,SUMIFS(AT$13:AT2402,AQ$13:AQ2402,"="&amp;AQ2402),"[x]")</f>
        <v>70055</v>
      </c>
    </row>
    <row r="2403" spans="40:47" ht="16.5" x14ac:dyDescent="0.2">
      <c r="AN2403" s="93">
        <v>2391</v>
      </c>
      <c r="AO2403" s="93">
        <f t="shared" si="240"/>
        <v>4</v>
      </c>
      <c r="AP2403" s="93">
        <f t="shared" si="241"/>
        <v>4</v>
      </c>
      <c r="AQ2403" s="88">
        <f t="shared" si="242"/>
        <v>16</v>
      </c>
      <c r="AR2403" s="93">
        <f t="shared" si="243"/>
        <v>125</v>
      </c>
      <c r="AS2403" s="93" t="str">
        <f t="shared" si="244"/>
        <v>金币</v>
      </c>
      <c r="AT2403" s="115">
        <f t="shared" si="245"/>
        <v>952</v>
      </c>
      <c r="AU2403" s="94">
        <f>IF(AR2403&gt;0,SUMIFS(AT$13:AT2403,AQ$13:AQ2403,"="&amp;AQ2403),"[x]")</f>
        <v>71007</v>
      </c>
    </row>
    <row r="2404" spans="40:47" ht="16.5" x14ac:dyDescent="0.2">
      <c r="AN2404" s="93">
        <v>2392</v>
      </c>
      <c r="AO2404" s="93">
        <f t="shared" si="240"/>
        <v>4</v>
      </c>
      <c r="AP2404" s="93">
        <f t="shared" si="241"/>
        <v>4</v>
      </c>
      <c r="AQ2404" s="88">
        <f t="shared" si="242"/>
        <v>16</v>
      </c>
      <c r="AR2404" s="93">
        <f t="shared" si="243"/>
        <v>126</v>
      </c>
      <c r="AS2404" s="93" t="str">
        <f t="shared" si="244"/>
        <v>金币</v>
      </c>
      <c r="AT2404" s="115">
        <f t="shared" si="245"/>
        <v>994</v>
      </c>
      <c r="AU2404" s="94">
        <f>IF(AR2404&gt;0,SUMIFS(AT$13:AT2404,AQ$13:AQ2404,"="&amp;AQ2404),"[x]")</f>
        <v>72001</v>
      </c>
    </row>
    <row r="2405" spans="40:47" ht="16.5" x14ac:dyDescent="0.2">
      <c r="AN2405" s="93">
        <v>2393</v>
      </c>
      <c r="AO2405" s="93">
        <f t="shared" si="240"/>
        <v>4</v>
      </c>
      <c r="AP2405" s="93">
        <f t="shared" si="241"/>
        <v>4</v>
      </c>
      <c r="AQ2405" s="88">
        <f t="shared" si="242"/>
        <v>16</v>
      </c>
      <c r="AR2405" s="93">
        <f t="shared" si="243"/>
        <v>127</v>
      </c>
      <c r="AS2405" s="93" t="str">
        <f t="shared" si="244"/>
        <v>金币</v>
      </c>
      <c r="AT2405" s="115">
        <f t="shared" si="245"/>
        <v>1035</v>
      </c>
      <c r="AU2405" s="94">
        <f>IF(AR2405&gt;0,SUMIFS(AT$13:AT2405,AQ$13:AQ2405,"="&amp;AQ2405),"[x]")</f>
        <v>73036</v>
      </c>
    </row>
    <row r="2406" spans="40:47" ht="16.5" x14ac:dyDescent="0.2">
      <c r="AN2406" s="93">
        <v>2394</v>
      </c>
      <c r="AO2406" s="93">
        <f t="shared" si="240"/>
        <v>4</v>
      </c>
      <c r="AP2406" s="93">
        <f t="shared" si="241"/>
        <v>4</v>
      </c>
      <c r="AQ2406" s="88">
        <f t="shared" si="242"/>
        <v>16</v>
      </c>
      <c r="AR2406" s="93">
        <f t="shared" si="243"/>
        <v>128</v>
      </c>
      <c r="AS2406" s="93" t="str">
        <f t="shared" si="244"/>
        <v>金币</v>
      </c>
      <c r="AT2406" s="115">
        <f t="shared" si="245"/>
        <v>1077</v>
      </c>
      <c r="AU2406" s="94">
        <f>IF(AR2406&gt;0,SUMIFS(AT$13:AT2406,AQ$13:AQ2406,"="&amp;AQ2406),"[x]")</f>
        <v>74113</v>
      </c>
    </row>
    <row r="2407" spans="40:47" ht="16.5" x14ac:dyDescent="0.2">
      <c r="AN2407" s="93">
        <v>2395</v>
      </c>
      <c r="AO2407" s="93">
        <f t="shared" si="240"/>
        <v>4</v>
      </c>
      <c r="AP2407" s="93">
        <f t="shared" si="241"/>
        <v>4</v>
      </c>
      <c r="AQ2407" s="88">
        <f t="shared" si="242"/>
        <v>16</v>
      </c>
      <c r="AR2407" s="93">
        <f t="shared" si="243"/>
        <v>129</v>
      </c>
      <c r="AS2407" s="93" t="str">
        <f t="shared" si="244"/>
        <v>金币</v>
      </c>
      <c r="AT2407" s="115">
        <f t="shared" si="245"/>
        <v>1118</v>
      </c>
      <c r="AU2407" s="94">
        <f>IF(AR2407&gt;0,SUMIFS(AT$13:AT2407,AQ$13:AQ2407,"="&amp;AQ2407),"[x]")</f>
        <v>75231</v>
      </c>
    </row>
    <row r="2408" spans="40:47" ht="16.5" x14ac:dyDescent="0.2">
      <c r="AN2408" s="93">
        <v>2396</v>
      </c>
      <c r="AO2408" s="93">
        <f t="shared" si="240"/>
        <v>4</v>
      </c>
      <c r="AP2408" s="93">
        <f t="shared" si="241"/>
        <v>4</v>
      </c>
      <c r="AQ2408" s="88">
        <f t="shared" si="242"/>
        <v>16</v>
      </c>
      <c r="AR2408" s="93">
        <f t="shared" si="243"/>
        <v>130</v>
      </c>
      <c r="AS2408" s="93" t="str">
        <f t="shared" si="244"/>
        <v>金币</v>
      </c>
      <c r="AT2408" s="115">
        <f t="shared" si="245"/>
        <v>1159</v>
      </c>
      <c r="AU2408" s="94">
        <f>IF(AR2408&gt;0,SUMIFS(AT$13:AT2408,AQ$13:AQ2408,"="&amp;AQ2408),"[x]")</f>
        <v>76390</v>
      </c>
    </row>
    <row r="2409" spans="40:47" ht="16.5" x14ac:dyDescent="0.2">
      <c r="AN2409" s="93">
        <v>2397</v>
      </c>
      <c r="AO2409" s="93">
        <f t="shared" si="240"/>
        <v>4</v>
      </c>
      <c r="AP2409" s="93">
        <f t="shared" si="241"/>
        <v>4</v>
      </c>
      <c r="AQ2409" s="88">
        <f t="shared" si="242"/>
        <v>16</v>
      </c>
      <c r="AR2409" s="93">
        <f t="shared" si="243"/>
        <v>131</v>
      </c>
      <c r="AS2409" s="93" t="str">
        <f t="shared" si="244"/>
        <v>金币</v>
      </c>
      <c r="AT2409" s="115">
        <f t="shared" si="245"/>
        <v>1201</v>
      </c>
      <c r="AU2409" s="94">
        <f>IF(AR2409&gt;0,SUMIFS(AT$13:AT2409,AQ$13:AQ2409,"="&amp;AQ2409),"[x]")</f>
        <v>77591</v>
      </c>
    </row>
    <row r="2410" spans="40:47" ht="16.5" x14ac:dyDescent="0.2">
      <c r="AN2410" s="93">
        <v>2398</v>
      </c>
      <c r="AO2410" s="93">
        <f t="shared" si="240"/>
        <v>4</v>
      </c>
      <c r="AP2410" s="93">
        <f t="shared" si="241"/>
        <v>4</v>
      </c>
      <c r="AQ2410" s="88">
        <f t="shared" si="242"/>
        <v>16</v>
      </c>
      <c r="AR2410" s="93">
        <f t="shared" si="243"/>
        <v>132</v>
      </c>
      <c r="AS2410" s="93" t="str">
        <f t="shared" si="244"/>
        <v>金币</v>
      </c>
      <c r="AT2410" s="115">
        <f t="shared" si="245"/>
        <v>1242</v>
      </c>
      <c r="AU2410" s="94">
        <f>IF(AR2410&gt;0,SUMIFS(AT$13:AT2410,AQ$13:AQ2410,"="&amp;AQ2410),"[x]")</f>
        <v>78833</v>
      </c>
    </row>
    <row r="2411" spans="40:47" ht="16.5" x14ac:dyDescent="0.2">
      <c r="AN2411" s="93">
        <v>2399</v>
      </c>
      <c r="AO2411" s="93">
        <f t="shared" si="240"/>
        <v>4</v>
      </c>
      <c r="AP2411" s="93">
        <f t="shared" si="241"/>
        <v>4</v>
      </c>
      <c r="AQ2411" s="88">
        <f t="shared" si="242"/>
        <v>16</v>
      </c>
      <c r="AR2411" s="93">
        <f t="shared" si="243"/>
        <v>133</v>
      </c>
      <c r="AS2411" s="93" t="str">
        <f t="shared" si="244"/>
        <v>金币</v>
      </c>
      <c r="AT2411" s="115">
        <f t="shared" si="245"/>
        <v>1284</v>
      </c>
      <c r="AU2411" s="94">
        <f>IF(AR2411&gt;0,SUMIFS(AT$13:AT2411,AQ$13:AQ2411,"="&amp;AQ2411),"[x]")</f>
        <v>80117</v>
      </c>
    </row>
    <row r="2412" spans="40:47" ht="16.5" x14ac:dyDescent="0.2">
      <c r="AN2412" s="93">
        <v>2400</v>
      </c>
      <c r="AO2412" s="93">
        <f t="shared" si="240"/>
        <v>4</v>
      </c>
      <c r="AP2412" s="93">
        <f t="shared" si="241"/>
        <v>4</v>
      </c>
      <c r="AQ2412" s="88">
        <f t="shared" si="242"/>
        <v>16</v>
      </c>
      <c r="AR2412" s="93">
        <f t="shared" si="243"/>
        <v>134</v>
      </c>
      <c r="AS2412" s="93" t="str">
        <f t="shared" si="244"/>
        <v>金币</v>
      </c>
      <c r="AT2412" s="115">
        <f t="shared" si="245"/>
        <v>1325</v>
      </c>
      <c r="AU2412" s="94">
        <f>IF(AR2412&gt;0,SUMIFS(AT$13:AT2412,AQ$13:AQ2412,"="&amp;AQ2412),"[x]")</f>
        <v>81442</v>
      </c>
    </row>
    <row r="2413" spans="40:47" ht="16.5" x14ac:dyDescent="0.2">
      <c r="AN2413" s="93">
        <v>2401</v>
      </c>
      <c r="AO2413" s="93">
        <f t="shared" si="240"/>
        <v>4</v>
      </c>
      <c r="AP2413" s="93">
        <f t="shared" si="241"/>
        <v>4</v>
      </c>
      <c r="AQ2413" s="88">
        <f t="shared" si="242"/>
        <v>16</v>
      </c>
      <c r="AR2413" s="93">
        <f t="shared" si="243"/>
        <v>135</v>
      </c>
      <c r="AS2413" s="93" t="str">
        <f t="shared" si="244"/>
        <v>金币</v>
      </c>
      <c r="AT2413" s="115">
        <f t="shared" si="245"/>
        <v>1367</v>
      </c>
      <c r="AU2413" s="94">
        <f>IF(AR2413&gt;0,SUMIFS(AT$13:AT2413,AQ$13:AQ2413,"="&amp;AQ2413),"[x]")</f>
        <v>82809</v>
      </c>
    </row>
    <row r="2414" spans="40:47" ht="16.5" x14ac:dyDescent="0.2">
      <c r="AN2414" s="93">
        <v>2402</v>
      </c>
      <c r="AO2414" s="93">
        <f t="shared" si="240"/>
        <v>4</v>
      </c>
      <c r="AP2414" s="93">
        <f t="shared" si="241"/>
        <v>4</v>
      </c>
      <c r="AQ2414" s="88">
        <f t="shared" si="242"/>
        <v>16</v>
      </c>
      <c r="AR2414" s="93">
        <f t="shared" si="243"/>
        <v>136</v>
      </c>
      <c r="AS2414" s="93" t="str">
        <f t="shared" si="244"/>
        <v>金币</v>
      </c>
      <c r="AT2414" s="115">
        <f t="shared" si="245"/>
        <v>1408</v>
      </c>
      <c r="AU2414" s="94">
        <f>IF(AR2414&gt;0,SUMIFS(AT$13:AT2414,AQ$13:AQ2414,"="&amp;AQ2414),"[x]")</f>
        <v>84217</v>
      </c>
    </row>
    <row r="2415" spans="40:47" ht="16.5" x14ac:dyDescent="0.2">
      <c r="AN2415" s="93">
        <v>2403</v>
      </c>
      <c r="AO2415" s="93">
        <f t="shared" si="240"/>
        <v>4</v>
      </c>
      <c r="AP2415" s="93">
        <f t="shared" si="241"/>
        <v>4</v>
      </c>
      <c r="AQ2415" s="88">
        <f t="shared" si="242"/>
        <v>16</v>
      </c>
      <c r="AR2415" s="93">
        <f t="shared" si="243"/>
        <v>137</v>
      </c>
      <c r="AS2415" s="93" t="str">
        <f t="shared" si="244"/>
        <v>金币</v>
      </c>
      <c r="AT2415" s="115">
        <f t="shared" si="245"/>
        <v>1449</v>
      </c>
      <c r="AU2415" s="94">
        <f>IF(AR2415&gt;0,SUMIFS(AT$13:AT2415,AQ$13:AQ2415,"="&amp;AQ2415),"[x]")</f>
        <v>85666</v>
      </c>
    </row>
    <row r="2416" spans="40:47" ht="16.5" x14ac:dyDescent="0.2">
      <c r="AN2416" s="93">
        <v>2404</v>
      </c>
      <c r="AO2416" s="93">
        <f t="shared" si="240"/>
        <v>4</v>
      </c>
      <c r="AP2416" s="93">
        <f t="shared" si="241"/>
        <v>4</v>
      </c>
      <c r="AQ2416" s="88">
        <f t="shared" si="242"/>
        <v>16</v>
      </c>
      <c r="AR2416" s="93">
        <f t="shared" si="243"/>
        <v>138</v>
      </c>
      <c r="AS2416" s="93" t="str">
        <f t="shared" si="244"/>
        <v>金币</v>
      </c>
      <c r="AT2416" s="115">
        <f t="shared" si="245"/>
        <v>1491</v>
      </c>
      <c r="AU2416" s="94">
        <f>IF(AR2416&gt;0,SUMIFS(AT$13:AT2416,AQ$13:AQ2416,"="&amp;AQ2416),"[x]")</f>
        <v>87157</v>
      </c>
    </row>
    <row r="2417" spans="40:47" ht="16.5" x14ac:dyDescent="0.2">
      <c r="AN2417" s="93">
        <v>2405</v>
      </c>
      <c r="AO2417" s="93">
        <f t="shared" si="240"/>
        <v>4</v>
      </c>
      <c r="AP2417" s="93">
        <f t="shared" si="241"/>
        <v>4</v>
      </c>
      <c r="AQ2417" s="88">
        <f t="shared" si="242"/>
        <v>16</v>
      </c>
      <c r="AR2417" s="93">
        <f t="shared" si="243"/>
        <v>139</v>
      </c>
      <c r="AS2417" s="93" t="str">
        <f t="shared" si="244"/>
        <v>金币</v>
      </c>
      <c r="AT2417" s="115">
        <f t="shared" si="245"/>
        <v>1532</v>
      </c>
      <c r="AU2417" s="94">
        <f>IF(AR2417&gt;0,SUMIFS(AT$13:AT2417,AQ$13:AQ2417,"="&amp;AQ2417),"[x]")</f>
        <v>88689</v>
      </c>
    </row>
    <row r="2418" spans="40:47" ht="16.5" x14ac:dyDescent="0.2">
      <c r="AN2418" s="93">
        <v>2406</v>
      </c>
      <c r="AO2418" s="93">
        <f t="shared" si="240"/>
        <v>4</v>
      </c>
      <c r="AP2418" s="93">
        <f t="shared" si="241"/>
        <v>4</v>
      </c>
      <c r="AQ2418" s="88">
        <f t="shared" si="242"/>
        <v>16</v>
      </c>
      <c r="AR2418" s="93">
        <f t="shared" si="243"/>
        <v>140</v>
      </c>
      <c r="AS2418" s="93" t="str">
        <f t="shared" si="244"/>
        <v>金币</v>
      </c>
      <c r="AT2418" s="115">
        <f t="shared" si="245"/>
        <v>1574</v>
      </c>
      <c r="AU2418" s="94">
        <f>IF(AR2418&gt;0,SUMIFS(AT$13:AT2418,AQ$13:AQ2418,"="&amp;AQ2418),"[x]")</f>
        <v>90263</v>
      </c>
    </row>
    <row r="2419" spans="40:47" ht="16.5" x14ac:dyDescent="0.2">
      <c r="AN2419" s="93">
        <v>2407</v>
      </c>
      <c r="AO2419" s="93">
        <f t="shared" si="240"/>
        <v>4</v>
      </c>
      <c r="AP2419" s="93">
        <f t="shared" si="241"/>
        <v>4</v>
      </c>
      <c r="AQ2419" s="88">
        <f t="shared" si="242"/>
        <v>16</v>
      </c>
      <c r="AR2419" s="93">
        <f t="shared" si="243"/>
        <v>141</v>
      </c>
      <c r="AS2419" s="93" t="str">
        <f t="shared" si="244"/>
        <v>金币</v>
      </c>
      <c r="AT2419" s="115">
        <f t="shared" si="245"/>
        <v>1615</v>
      </c>
      <c r="AU2419" s="94">
        <f>IF(AR2419&gt;0,SUMIFS(AT$13:AT2419,AQ$13:AQ2419,"="&amp;AQ2419),"[x]")</f>
        <v>91878</v>
      </c>
    </row>
    <row r="2420" spans="40:47" ht="16.5" x14ac:dyDescent="0.2">
      <c r="AN2420" s="93">
        <v>2408</v>
      </c>
      <c r="AO2420" s="93">
        <f t="shared" si="240"/>
        <v>4</v>
      </c>
      <c r="AP2420" s="93">
        <f t="shared" si="241"/>
        <v>4</v>
      </c>
      <c r="AQ2420" s="88">
        <f t="shared" si="242"/>
        <v>16</v>
      </c>
      <c r="AR2420" s="93">
        <f t="shared" si="243"/>
        <v>142</v>
      </c>
      <c r="AS2420" s="93" t="str">
        <f t="shared" si="244"/>
        <v>金币</v>
      </c>
      <c r="AT2420" s="115">
        <f t="shared" si="245"/>
        <v>1656</v>
      </c>
      <c r="AU2420" s="94">
        <f>IF(AR2420&gt;0,SUMIFS(AT$13:AT2420,AQ$13:AQ2420,"="&amp;AQ2420),"[x]")</f>
        <v>93534</v>
      </c>
    </row>
    <row r="2421" spans="40:47" ht="16.5" x14ac:dyDescent="0.2">
      <c r="AN2421" s="93">
        <v>2409</v>
      </c>
      <c r="AO2421" s="93">
        <f t="shared" si="240"/>
        <v>4</v>
      </c>
      <c r="AP2421" s="93">
        <f t="shared" si="241"/>
        <v>4</v>
      </c>
      <c r="AQ2421" s="88">
        <f t="shared" si="242"/>
        <v>16</v>
      </c>
      <c r="AR2421" s="93">
        <f t="shared" si="243"/>
        <v>143</v>
      </c>
      <c r="AS2421" s="93" t="str">
        <f t="shared" si="244"/>
        <v>金币</v>
      </c>
      <c r="AT2421" s="115">
        <f t="shared" si="245"/>
        <v>1698</v>
      </c>
      <c r="AU2421" s="94">
        <f>IF(AR2421&gt;0,SUMIFS(AT$13:AT2421,AQ$13:AQ2421,"="&amp;AQ2421),"[x]")</f>
        <v>95232</v>
      </c>
    </row>
    <row r="2422" spans="40:47" ht="16.5" x14ac:dyDescent="0.2">
      <c r="AN2422" s="93">
        <v>2410</v>
      </c>
      <c r="AO2422" s="93">
        <f t="shared" si="240"/>
        <v>4</v>
      </c>
      <c r="AP2422" s="93">
        <f t="shared" si="241"/>
        <v>4</v>
      </c>
      <c r="AQ2422" s="88">
        <f t="shared" si="242"/>
        <v>16</v>
      </c>
      <c r="AR2422" s="93">
        <f t="shared" si="243"/>
        <v>144</v>
      </c>
      <c r="AS2422" s="93" t="str">
        <f t="shared" si="244"/>
        <v>金币</v>
      </c>
      <c r="AT2422" s="115">
        <f t="shared" si="245"/>
        <v>1739</v>
      </c>
      <c r="AU2422" s="94">
        <f>IF(AR2422&gt;0,SUMIFS(AT$13:AT2422,AQ$13:AQ2422,"="&amp;AQ2422),"[x]")</f>
        <v>96971</v>
      </c>
    </row>
    <row r="2423" spans="40:47" ht="16.5" x14ac:dyDescent="0.2">
      <c r="AN2423" s="93">
        <v>2411</v>
      </c>
      <c r="AO2423" s="93">
        <f t="shared" si="240"/>
        <v>4</v>
      </c>
      <c r="AP2423" s="93">
        <f t="shared" si="241"/>
        <v>4</v>
      </c>
      <c r="AQ2423" s="88">
        <f t="shared" si="242"/>
        <v>16</v>
      </c>
      <c r="AR2423" s="93">
        <f t="shared" si="243"/>
        <v>145</v>
      </c>
      <c r="AS2423" s="93" t="str">
        <f t="shared" si="244"/>
        <v>金币</v>
      </c>
      <c r="AT2423" s="115">
        <f t="shared" si="245"/>
        <v>1781</v>
      </c>
      <c r="AU2423" s="94">
        <f>IF(AR2423&gt;0,SUMIFS(AT$13:AT2423,AQ$13:AQ2423,"="&amp;AQ2423),"[x]")</f>
        <v>98752</v>
      </c>
    </row>
    <row r="2424" spans="40:47" ht="16.5" x14ac:dyDescent="0.2">
      <c r="AN2424" s="93">
        <v>2412</v>
      </c>
      <c r="AO2424" s="93">
        <f t="shared" si="240"/>
        <v>4</v>
      </c>
      <c r="AP2424" s="93">
        <f t="shared" si="241"/>
        <v>4</v>
      </c>
      <c r="AQ2424" s="88">
        <f t="shared" si="242"/>
        <v>16</v>
      </c>
      <c r="AR2424" s="93">
        <f t="shared" si="243"/>
        <v>146</v>
      </c>
      <c r="AS2424" s="93" t="str">
        <f t="shared" si="244"/>
        <v>金币</v>
      </c>
      <c r="AT2424" s="115">
        <f t="shared" si="245"/>
        <v>1822</v>
      </c>
      <c r="AU2424" s="94">
        <f>IF(AR2424&gt;0,SUMIFS(AT$13:AT2424,AQ$13:AQ2424,"="&amp;AQ2424),"[x]")</f>
        <v>100574</v>
      </c>
    </row>
    <row r="2425" spans="40:47" ht="16.5" x14ac:dyDescent="0.2">
      <c r="AN2425" s="93">
        <v>2413</v>
      </c>
      <c r="AO2425" s="93">
        <f t="shared" si="240"/>
        <v>4</v>
      </c>
      <c r="AP2425" s="93">
        <f t="shared" si="241"/>
        <v>4</v>
      </c>
      <c r="AQ2425" s="88">
        <f t="shared" si="242"/>
        <v>16</v>
      </c>
      <c r="AR2425" s="93">
        <f t="shared" si="243"/>
        <v>147</v>
      </c>
      <c r="AS2425" s="93" t="str">
        <f t="shared" si="244"/>
        <v>金币</v>
      </c>
      <c r="AT2425" s="115">
        <f t="shared" si="245"/>
        <v>1864</v>
      </c>
      <c r="AU2425" s="94">
        <f>IF(AR2425&gt;0,SUMIFS(AT$13:AT2425,AQ$13:AQ2425,"="&amp;AQ2425),"[x]")</f>
        <v>102438</v>
      </c>
    </row>
    <row r="2426" spans="40:47" ht="16.5" x14ac:dyDescent="0.2">
      <c r="AN2426" s="93">
        <v>2414</v>
      </c>
      <c r="AO2426" s="93">
        <f t="shared" si="240"/>
        <v>4</v>
      </c>
      <c r="AP2426" s="93">
        <f t="shared" si="241"/>
        <v>4</v>
      </c>
      <c r="AQ2426" s="88">
        <f t="shared" si="242"/>
        <v>16</v>
      </c>
      <c r="AR2426" s="93">
        <f t="shared" si="243"/>
        <v>148</v>
      </c>
      <c r="AS2426" s="93" t="str">
        <f t="shared" si="244"/>
        <v>金币</v>
      </c>
      <c r="AT2426" s="115">
        <f t="shared" si="245"/>
        <v>1905</v>
      </c>
      <c r="AU2426" s="94">
        <f>IF(AR2426&gt;0,SUMIFS(AT$13:AT2426,AQ$13:AQ2426,"="&amp;AQ2426),"[x]")</f>
        <v>104343</v>
      </c>
    </row>
    <row r="2427" spans="40:47" ht="16.5" x14ac:dyDescent="0.2">
      <c r="AN2427" s="93">
        <v>2415</v>
      </c>
      <c r="AO2427" s="93">
        <f t="shared" si="240"/>
        <v>4</v>
      </c>
      <c r="AP2427" s="93">
        <f t="shared" si="241"/>
        <v>4</v>
      </c>
      <c r="AQ2427" s="88">
        <f t="shared" si="242"/>
        <v>16</v>
      </c>
      <c r="AR2427" s="93">
        <f t="shared" si="243"/>
        <v>149</v>
      </c>
      <c r="AS2427" s="93" t="str">
        <f t="shared" si="244"/>
        <v>金币</v>
      </c>
      <c r="AT2427" s="115">
        <f t="shared" si="245"/>
        <v>1946</v>
      </c>
      <c r="AU2427" s="94">
        <f>IF(AR2427&gt;0,SUMIFS(AT$13:AT2427,AQ$13:AQ2427,"="&amp;AQ2427),"[x]")</f>
        <v>106289</v>
      </c>
    </row>
    <row r="2428" spans="40:47" ht="16.5" x14ac:dyDescent="0.2">
      <c r="AN2428" s="93">
        <v>2416</v>
      </c>
      <c r="AO2428" s="93">
        <f t="shared" si="240"/>
        <v>4</v>
      </c>
      <c r="AP2428" s="93">
        <f t="shared" si="241"/>
        <v>4</v>
      </c>
      <c r="AQ2428" s="88">
        <f t="shared" si="242"/>
        <v>16</v>
      </c>
      <c r="AR2428" s="93">
        <f t="shared" si="243"/>
        <v>150</v>
      </c>
      <c r="AS2428" s="93" t="str">
        <f t="shared" si="244"/>
        <v>金币</v>
      </c>
      <c r="AT2428" s="115">
        <f t="shared" si="245"/>
        <v>1988</v>
      </c>
      <c r="AU2428" s="94">
        <f>IF(AR2428&gt;0,SUMIFS(AT$13:AT2428,AQ$13:AQ2428,"="&amp;AQ2428),"[x]")</f>
        <v>108277</v>
      </c>
    </row>
    <row r="2429" spans="40:47" ht="16.5" x14ac:dyDescent="0.2">
      <c r="AN2429" s="93">
        <v>2417</v>
      </c>
      <c r="AO2429" s="93">
        <f t="shared" si="240"/>
        <v>5</v>
      </c>
      <c r="AP2429" s="93">
        <f t="shared" si="241"/>
        <v>1</v>
      </c>
      <c r="AQ2429" s="88">
        <f t="shared" si="242"/>
        <v>17</v>
      </c>
      <c r="AR2429" s="93">
        <f t="shared" si="243"/>
        <v>0</v>
      </c>
      <c r="AS2429" s="93" t="str">
        <f t="shared" si="244"/>
        <v>[x]</v>
      </c>
      <c r="AT2429" s="115" t="str">
        <f t="shared" si="245"/>
        <v>[x]</v>
      </c>
      <c r="AU2429" s="94" t="str">
        <f>IF(AR2429&gt;0,SUMIFS(AT$13:AT2429,AQ$13:AQ2429,"="&amp;AQ2429),"[x]")</f>
        <v>[x]</v>
      </c>
    </row>
    <row r="2430" spans="40:47" ht="16.5" x14ac:dyDescent="0.2">
      <c r="AN2430" s="93">
        <v>2418</v>
      </c>
      <c r="AO2430" s="93">
        <f t="shared" si="240"/>
        <v>5</v>
      </c>
      <c r="AP2430" s="93">
        <f t="shared" si="241"/>
        <v>1</v>
      </c>
      <c r="AQ2430" s="88">
        <f t="shared" si="242"/>
        <v>17</v>
      </c>
      <c r="AR2430" s="93">
        <f t="shared" si="243"/>
        <v>1</v>
      </c>
      <c r="AS2430" s="93" t="str">
        <f t="shared" si="244"/>
        <v>金币</v>
      </c>
      <c r="AT2430" s="115">
        <f t="shared" si="245"/>
        <v>2</v>
      </c>
      <c r="AU2430" s="94">
        <f>IF(AR2430&gt;0,SUMIFS(AT$13:AT2430,AQ$13:AQ2430,"="&amp;AQ2430),"[x]")</f>
        <v>2</v>
      </c>
    </row>
    <row r="2431" spans="40:47" ht="16.5" x14ac:dyDescent="0.2">
      <c r="AN2431" s="93">
        <v>2419</v>
      </c>
      <c r="AO2431" s="93">
        <f t="shared" si="240"/>
        <v>5</v>
      </c>
      <c r="AP2431" s="93">
        <f t="shared" si="241"/>
        <v>1</v>
      </c>
      <c r="AQ2431" s="88">
        <f t="shared" si="242"/>
        <v>17</v>
      </c>
      <c r="AR2431" s="93">
        <f t="shared" si="243"/>
        <v>2</v>
      </c>
      <c r="AS2431" s="93" t="str">
        <f t="shared" si="244"/>
        <v>金币</v>
      </c>
      <c r="AT2431" s="115">
        <f t="shared" si="245"/>
        <v>4</v>
      </c>
      <c r="AU2431" s="94">
        <f>IF(AR2431&gt;0,SUMIFS(AT$13:AT2431,AQ$13:AQ2431,"="&amp;AQ2431),"[x]")</f>
        <v>6</v>
      </c>
    </row>
    <row r="2432" spans="40:47" ht="16.5" x14ac:dyDescent="0.2">
      <c r="AN2432" s="93">
        <v>2420</v>
      </c>
      <c r="AO2432" s="93">
        <f t="shared" si="240"/>
        <v>5</v>
      </c>
      <c r="AP2432" s="93">
        <f t="shared" si="241"/>
        <v>1</v>
      </c>
      <c r="AQ2432" s="88">
        <f t="shared" si="242"/>
        <v>17</v>
      </c>
      <c r="AR2432" s="93">
        <f t="shared" si="243"/>
        <v>3</v>
      </c>
      <c r="AS2432" s="93" t="str">
        <f t="shared" si="244"/>
        <v>金币</v>
      </c>
      <c r="AT2432" s="115">
        <f t="shared" si="245"/>
        <v>6</v>
      </c>
      <c r="AU2432" s="94">
        <f>IF(AR2432&gt;0,SUMIFS(AT$13:AT2432,AQ$13:AQ2432,"="&amp;AQ2432),"[x]")</f>
        <v>12</v>
      </c>
    </row>
    <row r="2433" spans="40:47" ht="16.5" x14ac:dyDescent="0.2">
      <c r="AN2433" s="93">
        <v>2421</v>
      </c>
      <c r="AO2433" s="93">
        <f t="shared" si="240"/>
        <v>5</v>
      </c>
      <c r="AP2433" s="93">
        <f t="shared" si="241"/>
        <v>1</v>
      </c>
      <c r="AQ2433" s="88">
        <f t="shared" si="242"/>
        <v>17</v>
      </c>
      <c r="AR2433" s="93">
        <f t="shared" si="243"/>
        <v>4</v>
      </c>
      <c r="AS2433" s="93" t="str">
        <f t="shared" si="244"/>
        <v>金币</v>
      </c>
      <c r="AT2433" s="115">
        <f t="shared" si="245"/>
        <v>8</v>
      </c>
      <c r="AU2433" s="94">
        <f>IF(AR2433&gt;0,SUMIFS(AT$13:AT2433,AQ$13:AQ2433,"="&amp;AQ2433),"[x]")</f>
        <v>20</v>
      </c>
    </row>
    <row r="2434" spans="40:47" ht="16.5" x14ac:dyDescent="0.2">
      <c r="AN2434" s="93">
        <v>2422</v>
      </c>
      <c r="AO2434" s="93">
        <f t="shared" si="240"/>
        <v>5</v>
      </c>
      <c r="AP2434" s="93">
        <f t="shared" si="241"/>
        <v>1</v>
      </c>
      <c r="AQ2434" s="88">
        <f t="shared" si="242"/>
        <v>17</v>
      </c>
      <c r="AR2434" s="93">
        <f t="shared" si="243"/>
        <v>5</v>
      </c>
      <c r="AS2434" s="93" t="str">
        <f t="shared" si="244"/>
        <v>金币</v>
      </c>
      <c r="AT2434" s="115">
        <f t="shared" si="245"/>
        <v>10</v>
      </c>
      <c r="AU2434" s="94">
        <f>IF(AR2434&gt;0,SUMIFS(AT$13:AT2434,AQ$13:AQ2434,"="&amp;AQ2434),"[x]")</f>
        <v>30</v>
      </c>
    </row>
    <row r="2435" spans="40:47" ht="16.5" x14ac:dyDescent="0.2">
      <c r="AN2435" s="93">
        <v>2423</v>
      </c>
      <c r="AO2435" s="93">
        <f t="shared" si="240"/>
        <v>5</v>
      </c>
      <c r="AP2435" s="93">
        <f t="shared" si="241"/>
        <v>1</v>
      </c>
      <c r="AQ2435" s="88">
        <f t="shared" si="242"/>
        <v>17</v>
      </c>
      <c r="AR2435" s="93">
        <f t="shared" si="243"/>
        <v>6</v>
      </c>
      <c r="AS2435" s="93" t="str">
        <f t="shared" si="244"/>
        <v>金币</v>
      </c>
      <c r="AT2435" s="115">
        <f t="shared" si="245"/>
        <v>13</v>
      </c>
      <c r="AU2435" s="94">
        <f>IF(AR2435&gt;0,SUMIFS(AT$13:AT2435,AQ$13:AQ2435,"="&amp;AQ2435),"[x]")</f>
        <v>43</v>
      </c>
    </row>
    <row r="2436" spans="40:47" ht="16.5" x14ac:dyDescent="0.2">
      <c r="AN2436" s="93">
        <v>2424</v>
      </c>
      <c r="AO2436" s="93">
        <f t="shared" si="240"/>
        <v>5</v>
      </c>
      <c r="AP2436" s="93">
        <f t="shared" si="241"/>
        <v>1</v>
      </c>
      <c r="AQ2436" s="88">
        <f t="shared" si="242"/>
        <v>17</v>
      </c>
      <c r="AR2436" s="93">
        <f t="shared" si="243"/>
        <v>7</v>
      </c>
      <c r="AS2436" s="93" t="str">
        <f t="shared" si="244"/>
        <v>金币</v>
      </c>
      <c r="AT2436" s="115">
        <f t="shared" si="245"/>
        <v>15</v>
      </c>
      <c r="AU2436" s="94">
        <f>IF(AR2436&gt;0,SUMIFS(AT$13:AT2436,AQ$13:AQ2436,"="&amp;AQ2436),"[x]")</f>
        <v>58</v>
      </c>
    </row>
    <row r="2437" spans="40:47" ht="16.5" x14ac:dyDescent="0.2">
      <c r="AN2437" s="93">
        <v>2425</v>
      </c>
      <c r="AO2437" s="93">
        <f t="shared" si="240"/>
        <v>5</v>
      </c>
      <c r="AP2437" s="93">
        <f t="shared" si="241"/>
        <v>1</v>
      </c>
      <c r="AQ2437" s="88">
        <f t="shared" si="242"/>
        <v>17</v>
      </c>
      <c r="AR2437" s="93">
        <f t="shared" si="243"/>
        <v>8</v>
      </c>
      <c r="AS2437" s="93" t="str">
        <f t="shared" si="244"/>
        <v>金币</v>
      </c>
      <c r="AT2437" s="115">
        <f t="shared" si="245"/>
        <v>17</v>
      </c>
      <c r="AU2437" s="94">
        <f>IF(AR2437&gt;0,SUMIFS(AT$13:AT2437,AQ$13:AQ2437,"="&amp;AQ2437),"[x]")</f>
        <v>75</v>
      </c>
    </row>
    <row r="2438" spans="40:47" ht="16.5" x14ac:dyDescent="0.2">
      <c r="AN2438" s="93">
        <v>2426</v>
      </c>
      <c r="AO2438" s="93">
        <f t="shared" si="240"/>
        <v>5</v>
      </c>
      <c r="AP2438" s="93">
        <f t="shared" si="241"/>
        <v>1</v>
      </c>
      <c r="AQ2438" s="88">
        <f t="shared" si="242"/>
        <v>17</v>
      </c>
      <c r="AR2438" s="93">
        <f t="shared" si="243"/>
        <v>9</v>
      </c>
      <c r="AS2438" s="93" t="str">
        <f t="shared" si="244"/>
        <v>金币</v>
      </c>
      <c r="AT2438" s="115">
        <f t="shared" si="245"/>
        <v>19</v>
      </c>
      <c r="AU2438" s="94">
        <f>IF(AR2438&gt;0,SUMIFS(AT$13:AT2438,AQ$13:AQ2438,"="&amp;AQ2438),"[x]")</f>
        <v>94</v>
      </c>
    </row>
    <row r="2439" spans="40:47" ht="16.5" x14ac:dyDescent="0.2">
      <c r="AN2439" s="93">
        <v>2427</v>
      </c>
      <c r="AO2439" s="93">
        <f t="shared" si="240"/>
        <v>5</v>
      </c>
      <c r="AP2439" s="93">
        <f t="shared" si="241"/>
        <v>1</v>
      </c>
      <c r="AQ2439" s="88">
        <f t="shared" si="242"/>
        <v>17</v>
      </c>
      <c r="AR2439" s="93">
        <f t="shared" si="243"/>
        <v>10</v>
      </c>
      <c r="AS2439" s="93" t="str">
        <f t="shared" si="244"/>
        <v>金币</v>
      </c>
      <c r="AT2439" s="115">
        <f t="shared" si="245"/>
        <v>21</v>
      </c>
      <c r="AU2439" s="94">
        <f>IF(AR2439&gt;0,SUMIFS(AT$13:AT2439,AQ$13:AQ2439,"="&amp;AQ2439),"[x]")</f>
        <v>115</v>
      </c>
    </row>
    <row r="2440" spans="40:47" ht="16.5" x14ac:dyDescent="0.2">
      <c r="AN2440" s="93">
        <v>2428</v>
      </c>
      <c r="AO2440" s="93">
        <f t="shared" si="240"/>
        <v>5</v>
      </c>
      <c r="AP2440" s="93">
        <f t="shared" si="241"/>
        <v>1</v>
      </c>
      <c r="AQ2440" s="88">
        <f t="shared" si="242"/>
        <v>17</v>
      </c>
      <c r="AR2440" s="93">
        <f t="shared" si="243"/>
        <v>11</v>
      </c>
      <c r="AS2440" s="93" t="str">
        <f t="shared" si="244"/>
        <v>金币</v>
      </c>
      <c r="AT2440" s="115">
        <f t="shared" si="245"/>
        <v>23</v>
      </c>
      <c r="AU2440" s="94">
        <f>IF(AR2440&gt;0,SUMIFS(AT$13:AT2440,AQ$13:AQ2440,"="&amp;AQ2440),"[x]")</f>
        <v>138</v>
      </c>
    </row>
    <row r="2441" spans="40:47" ht="16.5" x14ac:dyDescent="0.2">
      <c r="AN2441" s="93">
        <v>2429</v>
      </c>
      <c r="AO2441" s="93">
        <f t="shared" si="240"/>
        <v>5</v>
      </c>
      <c r="AP2441" s="93">
        <f t="shared" si="241"/>
        <v>1</v>
      </c>
      <c r="AQ2441" s="88">
        <f t="shared" si="242"/>
        <v>17</v>
      </c>
      <c r="AR2441" s="93">
        <f t="shared" si="243"/>
        <v>12</v>
      </c>
      <c r="AS2441" s="93" t="str">
        <f t="shared" si="244"/>
        <v>金币</v>
      </c>
      <c r="AT2441" s="115">
        <f t="shared" si="245"/>
        <v>26</v>
      </c>
      <c r="AU2441" s="94">
        <f>IF(AR2441&gt;0,SUMIFS(AT$13:AT2441,AQ$13:AQ2441,"="&amp;AQ2441),"[x]")</f>
        <v>164</v>
      </c>
    </row>
    <row r="2442" spans="40:47" ht="16.5" x14ac:dyDescent="0.2">
      <c r="AN2442" s="93">
        <v>2430</v>
      </c>
      <c r="AO2442" s="93">
        <f t="shared" si="240"/>
        <v>5</v>
      </c>
      <c r="AP2442" s="93">
        <f t="shared" si="241"/>
        <v>1</v>
      </c>
      <c r="AQ2442" s="88">
        <f t="shared" si="242"/>
        <v>17</v>
      </c>
      <c r="AR2442" s="93">
        <f t="shared" si="243"/>
        <v>13</v>
      </c>
      <c r="AS2442" s="93" t="str">
        <f t="shared" si="244"/>
        <v>金币</v>
      </c>
      <c r="AT2442" s="115">
        <f t="shared" si="245"/>
        <v>28</v>
      </c>
      <c r="AU2442" s="94">
        <f>IF(AR2442&gt;0,SUMIFS(AT$13:AT2442,AQ$13:AQ2442,"="&amp;AQ2442),"[x]")</f>
        <v>192</v>
      </c>
    </row>
    <row r="2443" spans="40:47" ht="16.5" x14ac:dyDescent="0.2">
      <c r="AN2443" s="93">
        <v>2431</v>
      </c>
      <c r="AO2443" s="93">
        <f t="shared" si="240"/>
        <v>5</v>
      </c>
      <c r="AP2443" s="93">
        <f t="shared" si="241"/>
        <v>1</v>
      </c>
      <c r="AQ2443" s="88">
        <f t="shared" si="242"/>
        <v>17</v>
      </c>
      <c r="AR2443" s="93">
        <f t="shared" si="243"/>
        <v>14</v>
      </c>
      <c r="AS2443" s="93" t="str">
        <f t="shared" si="244"/>
        <v>金币</v>
      </c>
      <c r="AT2443" s="115">
        <f t="shared" si="245"/>
        <v>30</v>
      </c>
      <c r="AU2443" s="94">
        <f>IF(AR2443&gt;0,SUMIFS(AT$13:AT2443,AQ$13:AQ2443,"="&amp;AQ2443),"[x]")</f>
        <v>222</v>
      </c>
    </row>
    <row r="2444" spans="40:47" ht="16.5" x14ac:dyDescent="0.2">
      <c r="AN2444" s="93">
        <v>2432</v>
      </c>
      <c r="AO2444" s="93">
        <f t="shared" si="240"/>
        <v>5</v>
      </c>
      <c r="AP2444" s="93">
        <f t="shared" si="241"/>
        <v>1</v>
      </c>
      <c r="AQ2444" s="88">
        <f t="shared" si="242"/>
        <v>17</v>
      </c>
      <c r="AR2444" s="93">
        <f t="shared" si="243"/>
        <v>15</v>
      </c>
      <c r="AS2444" s="93" t="str">
        <f t="shared" si="244"/>
        <v>金币</v>
      </c>
      <c r="AT2444" s="115">
        <f t="shared" si="245"/>
        <v>32</v>
      </c>
      <c r="AU2444" s="94">
        <f>IF(AR2444&gt;0,SUMIFS(AT$13:AT2444,AQ$13:AQ2444,"="&amp;AQ2444),"[x]")</f>
        <v>254</v>
      </c>
    </row>
    <row r="2445" spans="40:47" ht="16.5" x14ac:dyDescent="0.2">
      <c r="AN2445" s="93">
        <v>2433</v>
      </c>
      <c r="AO2445" s="93">
        <f t="shared" si="240"/>
        <v>5</v>
      </c>
      <c r="AP2445" s="93">
        <f t="shared" si="241"/>
        <v>1</v>
      </c>
      <c r="AQ2445" s="88">
        <f t="shared" si="242"/>
        <v>17</v>
      </c>
      <c r="AR2445" s="93">
        <f t="shared" si="243"/>
        <v>16</v>
      </c>
      <c r="AS2445" s="93" t="str">
        <f t="shared" si="244"/>
        <v>金币</v>
      </c>
      <c r="AT2445" s="115">
        <f t="shared" si="245"/>
        <v>34</v>
      </c>
      <c r="AU2445" s="94">
        <f>IF(AR2445&gt;0,SUMIFS(AT$13:AT2445,AQ$13:AQ2445,"="&amp;AQ2445),"[x]")</f>
        <v>288</v>
      </c>
    </row>
    <row r="2446" spans="40:47" ht="16.5" x14ac:dyDescent="0.2">
      <c r="AN2446" s="93">
        <v>2434</v>
      </c>
      <c r="AO2446" s="93">
        <f t="shared" ref="AO2446:AO2509" si="246">INT((AN2446-1)/604)+1</f>
        <v>5</v>
      </c>
      <c r="AP2446" s="93">
        <f t="shared" ref="AP2446:AP2509" si="247">INT(MOD(INT((AN2446-1)/151),4))+1</f>
        <v>1</v>
      </c>
      <c r="AQ2446" s="88">
        <f t="shared" ref="AQ2446:AQ2509" si="248">(AO2446-1)*4+AP2446</f>
        <v>17</v>
      </c>
      <c r="AR2446" s="93">
        <f t="shared" ref="AR2446:AR2509" si="249">MOD(AN2446-1,151)</f>
        <v>17</v>
      </c>
      <c r="AS2446" s="93" t="str">
        <f t="shared" ref="AS2446:AS2509" si="250">IF(AR2446&gt;0,"金币","[x]")</f>
        <v>金币</v>
      </c>
      <c r="AT2446" s="115">
        <f t="shared" si="245"/>
        <v>36</v>
      </c>
      <c r="AU2446" s="94">
        <f>IF(AR2446&gt;0,SUMIFS(AT$13:AT2446,AQ$13:AQ2446,"="&amp;AQ2446),"[x]")</f>
        <v>324</v>
      </c>
    </row>
    <row r="2447" spans="40:47" ht="16.5" x14ac:dyDescent="0.2">
      <c r="AN2447" s="93">
        <v>2435</v>
      </c>
      <c r="AO2447" s="93">
        <f t="shared" si="246"/>
        <v>5</v>
      </c>
      <c r="AP2447" s="93">
        <f t="shared" si="247"/>
        <v>1</v>
      </c>
      <c r="AQ2447" s="88">
        <f t="shared" si="248"/>
        <v>17</v>
      </c>
      <c r="AR2447" s="93">
        <f t="shared" si="249"/>
        <v>18</v>
      </c>
      <c r="AS2447" s="93" t="str">
        <f t="shared" si="250"/>
        <v>金币</v>
      </c>
      <c r="AT2447" s="115">
        <f t="shared" ref="AT2447:AT2510" si="251">IF(AR2447&gt;0,INT(INDEX($AL$13:$AL$162,AR2447)/48*INDEX($AL$4:$AL$9,AO2447)*INDEX($AO$4:$AO$7,AP2447)),"[x]")</f>
        <v>39</v>
      </c>
      <c r="AU2447" s="94">
        <f>IF(AR2447&gt;0,SUMIFS(AT$13:AT2447,AQ$13:AQ2447,"="&amp;AQ2447),"[x]")</f>
        <v>363</v>
      </c>
    </row>
    <row r="2448" spans="40:47" ht="16.5" x14ac:dyDescent="0.2">
      <c r="AN2448" s="93">
        <v>2436</v>
      </c>
      <c r="AO2448" s="93">
        <f t="shared" si="246"/>
        <v>5</v>
      </c>
      <c r="AP2448" s="93">
        <f t="shared" si="247"/>
        <v>1</v>
      </c>
      <c r="AQ2448" s="88">
        <f t="shared" si="248"/>
        <v>17</v>
      </c>
      <c r="AR2448" s="93">
        <f t="shared" si="249"/>
        <v>19</v>
      </c>
      <c r="AS2448" s="93" t="str">
        <f t="shared" si="250"/>
        <v>金币</v>
      </c>
      <c r="AT2448" s="115">
        <f t="shared" si="251"/>
        <v>41</v>
      </c>
      <c r="AU2448" s="94">
        <f>IF(AR2448&gt;0,SUMIFS(AT$13:AT2448,AQ$13:AQ2448,"="&amp;AQ2448),"[x]")</f>
        <v>404</v>
      </c>
    </row>
    <row r="2449" spans="40:47" ht="16.5" x14ac:dyDescent="0.2">
      <c r="AN2449" s="93">
        <v>2437</v>
      </c>
      <c r="AO2449" s="93">
        <f t="shared" si="246"/>
        <v>5</v>
      </c>
      <c r="AP2449" s="93">
        <f t="shared" si="247"/>
        <v>1</v>
      </c>
      <c r="AQ2449" s="88">
        <f t="shared" si="248"/>
        <v>17</v>
      </c>
      <c r="AR2449" s="93">
        <f t="shared" si="249"/>
        <v>20</v>
      </c>
      <c r="AS2449" s="93" t="str">
        <f t="shared" si="250"/>
        <v>金币</v>
      </c>
      <c r="AT2449" s="115">
        <f t="shared" si="251"/>
        <v>43</v>
      </c>
      <c r="AU2449" s="94">
        <f>IF(AR2449&gt;0,SUMIFS(AT$13:AT2449,AQ$13:AQ2449,"="&amp;AQ2449),"[x]")</f>
        <v>447</v>
      </c>
    </row>
    <row r="2450" spans="40:47" ht="16.5" x14ac:dyDescent="0.2">
      <c r="AN2450" s="93">
        <v>2438</v>
      </c>
      <c r="AO2450" s="93">
        <f t="shared" si="246"/>
        <v>5</v>
      </c>
      <c r="AP2450" s="93">
        <f t="shared" si="247"/>
        <v>1</v>
      </c>
      <c r="AQ2450" s="88">
        <f t="shared" si="248"/>
        <v>17</v>
      </c>
      <c r="AR2450" s="93">
        <f t="shared" si="249"/>
        <v>21</v>
      </c>
      <c r="AS2450" s="93" t="str">
        <f t="shared" si="250"/>
        <v>金币</v>
      </c>
      <c r="AT2450" s="115">
        <f t="shared" si="251"/>
        <v>45</v>
      </c>
      <c r="AU2450" s="94">
        <f>IF(AR2450&gt;0,SUMIFS(AT$13:AT2450,AQ$13:AQ2450,"="&amp;AQ2450),"[x]")</f>
        <v>492</v>
      </c>
    </row>
    <row r="2451" spans="40:47" ht="16.5" x14ac:dyDescent="0.2">
      <c r="AN2451" s="93">
        <v>2439</v>
      </c>
      <c r="AO2451" s="93">
        <f t="shared" si="246"/>
        <v>5</v>
      </c>
      <c r="AP2451" s="93">
        <f t="shared" si="247"/>
        <v>1</v>
      </c>
      <c r="AQ2451" s="88">
        <f t="shared" si="248"/>
        <v>17</v>
      </c>
      <c r="AR2451" s="93">
        <f t="shared" si="249"/>
        <v>22</v>
      </c>
      <c r="AS2451" s="93" t="str">
        <f t="shared" si="250"/>
        <v>金币</v>
      </c>
      <c r="AT2451" s="115">
        <f t="shared" si="251"/>
        <v>47</v>
      </c>
      <c r="AU2451" s="94">
        <f>IF(AR2451&gt;0,SUMIFS(AT$13:AT2451,AQ$13:AQ2451,"="&amp;AQ2451),"[x]")</f>
        <v>539</v>
      </c>
    </row>
    <row r="2452" spans="40:47" ht="16.5" x14ac:dyDescent="0.2">
      <c r="AN2452" s="93">
        <v>2440</v>
      </c>
      <c r="AO2452" s="93">
        <f t="shared" si="246"/>
        <v>5</v>
      </c>
      <c r="AP2452" s="93">
        <f t="shared" si="247"/>
        <v>1</v>
      </c>
      <c r="AQ2452" s="88">
        <f t="shared" si="248"/>
        <v>17</v>
      </c>
      <c r="AR2452" s="93">
        <f t="shared" si="249"/>
        <v>23</v>
      </c>
      <c r="AS2452" s="93" t="str">
        <f t="shared" si="250"/>
        <v>金币</v>
      </c>
      <c r="AT2452" s="115">
        <f t="shared" si="251"/>
        <v>50</v>
      </c>
      <c r="AU2452" s="94">
        <f>IF(AR2452&gt;0,SUMIFS(AT$13:AT2452,AQ$13:AQ2452,"="&amp;AQ2452),"[x]")</f>
        <v>589</v>
      </c>
    </row>
    <row r="2453" spans="40:47" ht="16.5" x14ac:dyDescent="0.2">
      <c r="AN2453" s="93">
        <v>2441</v>
      </c>
      <c r="AO2453" s="93">
        <f t="shared" si="246"/>
        <v>5</v>
      </c>
      <c r="AP2453" s="93">
        <f t="shared" si="247"/>
        <v>1</v>
      </c>
      <c r="AQ2453" s="88">
        <f t="shared" si="248"/>
        <v>17</v>
      </c>
      <c r="AR2453" s="93">
        <f t="shared" si="249"/>
        <v>24</v>
      </c>
      <c r="AS2453" s="93" t="str">
        <f t="shared" si="250"/>
        <v>金币</v>
      </c>
      <c r="AT2453" s="115">
        <f t="shared" si="251"/>
        <v>52</v>
      </c>
      <c r="AU2453" s="94">
        <f>IF(AR2453&gt;0,SUMIFS(AT$13:AT2453,AQ$13:AQ2453,"="&amp;AQ2453),"[x]")</f>
        <v>641</v>
      </c>
    </row>
    <row r="2454" spans="40:47" ht="16.5" x14ac:dyDescent="0.2">
      <c r="AN2454" s="93">
        <v>2442</v>
      </c>
      <c r="AO2454" s="93">
        <f t="shared" si="246"/>
        <v>5</v>
      </c>
      <c r="AP2454" s="93">
        <f t="shared" si="247"/>
        <v>1</v>
      </c>
      <c r="AQ2454" s="88">
        <f t="shared" si="248"/>
        <v>17</v>
      </c>
      <c r="AR2454" s="93">
        <f t="shared" si="249"/>
        <v>25</v>
      </c>
      <c r="AS2454" s="93" t="str">
        <f t="shared" si="250"/>
        <v>金币</v>
      </c>
      <c r="AT2454" s="115">
        <f t="shared" si="251"/>
        <v>54</v>
      </c>
      <c r="AU2454" s="94">
        <f>IF(AR2454&gt;0,SUMIFS(AT$13:AT2454,AQ$13:AQ2454,"="&amp;AQ2454),"[x]")</f>
        <v>695</v>
      </c>
    </row>
    <row r="2455" spans="40:47" ht="16.5" x14ac:dyDescent="0.2">
      <c r="AN2455" s="93">
        <v>2443</v>
      </c>
      <c r="AO2455" s="93">
        <f t="shared" si="246"/>
        <v>5</v>
      </c>
      <c r="AP2455" s="93">
        <f t="shared" si="247"/>
        <v>1</v>
      </c>
      <c r="AQ2455" s="88">
        <f t="shared" si="248"/>
        <v>17</v>
      </c>
      <c r="AR2455" s="93">
        <f t="shared" si="249"/>
        <v>26</v>
      </c>
      <c r="AS2455" s="93" t="str">
        <f t="shared" si="250"/>
        <v>金币</v>
      </c>
      <c r="AT2455" s="115">
        <f t="shared" si="251"/>
        <v>56</v>
      </c>
      <c r="AU2455" s="94">
        <f>IF(AR2455&gt;0,SUMIFS(AT$13:AT2455,AQ$13:AQ2455,"="&amp;AQ2455),"[x]")</f>
        <v>751</v>
      </c>
    </row>
    <row r="2456" spans="40:47" ht="16.5" x14ac:dyDescent="0.2">
      <c r="AN2456" s="93">
        <v>2444</v>
      </c>
      <c r="AO2456" s="93">
        <f t="shared" si="246"/>
        <v>5</v>
      </c>
      <c r="AP2456" s="93">
        <f t="shared" si="247"/>
        <v>1</v>
      </c>
      <c r="AQ2456" s="88">
        <f t="shared" si="248"/>
        <v>17</v>
      </c>
      <c r="AR2456" s="93">
        <f t="shared" si="249"/>
        <v>27</v>
      </c>
      <c r="AS2456" s="93" t="str">
        <f t="shared" si="250"/>
        <v>金币</v>
      </c>
      <c r="AT2456" s="115">
        <f t="shared" si="251"/>
        <v>58</v>
      </c>
      <c r="AU2456" s="94">
        <f>IF(AR2456&gt;0,SUMIFS(AT$13:AT2456,AQ$13:AQ2456,"="&amp;AQ2456),"[x]")</f>
        <v>809</v>
      </c>
    </row>
    <row r="2457" spans="40:47" ht="16.5" x14ac:dyDescent="0.2">
      <c r="AN2457" s="93">
        <v>2445</v>
      </c>
      <c r="AO2457" s="93">
        <f t="shared" si="246"/>
        <v>5</v>
      </c>
      <c r="AP2457" s="93">
        <f t="shared" si="247"/>
        <v>1</v>
      </c>
      <c r="AQ2457" s="88">
        <f t="shared" si="248"/>
        <v>17</v>
      </c>
      <c r="AR2457" s="93">
        <f t="shared" si="249"/>
        <v>28</v>
      </c>
      <c r="AS2457" s="93" t="str">
        <f t="shared" si="250"/>
        <v>金币</v>
      </c>
      <c r="AT2457" s="115">
        <f t="shared" si="251"/>
        <v>60</v>
      </c>
      <c r="AU2457" s="94">
        <f>IF(AR2457&gt;0,SUMIFS(AT$13:AT2457,AQ$13:AQ2457,"="&amp;AQ2457),"[x]")</f>
        <v>869</v>
      </c>
    </row>
    <row r="2458" spans="40:47" ht="16.5" x14ac:dyDescent="0.2">
      <c r="AN2458" s="93">
        <v>2446</v>
      </c>
      <c r="AO2458" s="93">
        <f t="shared" si="246"/>
        <v>5</v>
      </c>
      <c r="AP2458" s="93">
        <f t="shared" si="247"/>
        <v>1</v>
      </c>
      <c r="AQ2458" s="88">
        <f t="shared" si="248"/>
        <v>17</v>
      </c>
      <c r="AR2458" s="93">
        <f t="shared" si="249"/>
        <v>29</v>
      </c>
      <c r="AS2458" s="93" t="str">
        <f t="shared" si="250"/>
        <v>金币</v>
      </c>
      <c r="AT2458" s="115">
        <f t="shared" si="251"/>
        <v>63</v>
      </c>
      <c r="AU2458" s="94">
        <f>IF(AR2458&gt;0,SUMIFS(AT$13:AT2458,AQ$13:AQ2458,"="&amp;AQ2458),"[x]")</f>
        <v>932</v>
      </c>
    </row>
    <row r="2459" spans="40:47" ht="16.5" x14ac:dyDescent="0.2">
      <c r="AN2459" s="93">
        <v>2447</v>
      </c>
      <c r="AO2459" s="93">
        <f t="shared" si="246"/>
        <v>5</v>
      </c>
      <c r="AP2459" s="93">
        <f t="shared" si="247"/>
        <v>1</v>
      </c>
      <c r="AQ2459" s="88">
        <f t="shared" si="248"/>
        <v>17</v>
      </c>
      <c r="AR2459" s="93">
        <f t="shared" si="249"/>
        <v>30</v>
      </c>
      <c r="AS2459" s="93" t="str">
        <f t="shared" si="250"/>
        <v>金币</v>
      </c>
      <c r="AT2459" s="115">
        <f t="shared" si="251"/>
        <v>65</v>
      </c>
      <c r="AU2459" s="94">
        <f>IF(AR2459&gt;0,SUMIFS(AT$13:AT2459,AQ$13:AQ2459,"="&amp;AQ2459),"[x]")</f>
        <v>997</v>
      </c>
    </row>
    <row r="2460" spans="40:47" ht="16.5" x14ac:dyDescent="0.2">
      <c r="AN2460" s="93">
        <v>2448</v>
      </c>
      <c r="AO2460" s="93">
        <f t="shared" si="246"/>
        <v>5</v>
      </c>
      <c r="AP2460" s="93">
        <f t="shared" si="247"/>
        <v>1</v>
      </c>
      <c r="AQ2460" s="88">
        <f t="shared" si="248"/>
        <v>17</v>
      </c>
      <c r="AR2460" s="93">
        <f t="shared" si="249"/>
        <v>31</v>
      </c>
      <c r="AS2460" s="93" t="str">
        <f t="shared" si="250"/>
        <v>金币</v>
      </c>
      <c r="AT2460" s="115">
        <f t="shared" si="251"/>
        <v>67</v>
      </c>
      <c r="AU2460" s="94">
        <f>IF(AR2460&gt;0,SUMIFS(AT$13:AT2460,AQ$13:AQ2460,"="&amp;AQ2460),"[x]")</f>
        <v>1064</v>
      </c>
    </row>
    <row r="2461" spans="40:47" ht="16.5" x14ac:dyDescent="0.2">
      <c r="AN2461" s="93">
        <v>2449</v>
      </c>
      <c r="AO2461" s="93">
        <f t="shared" si="246"/>
        <v>5</v>
      </c>
      <c r="AP2461" s="93">
        <f t="shared" si="247"/>
        <v>1</v>
      </c>
      <c r="AQ2461" s="88">
        <f t="shared" si="248"/>
        <v>17</v>
      </c>
      <c r="AR2461" s="93">
        <f t="shared" si="249"/>
        <v>32</v>
      </c>
      <c r="AS2461" s="93" t="str">
        <f t="shared" si="250"/>
        <v>金币</v>
      </c>
      <c r="AT2461" s="115">
        <f t="shared" si="251"/>
        <v>69</v>
      </c>
      <c r="AU2461" s="94">
        <f>IF(AR2461&gt;0,SUMIFS(AT$13:AT2461,AQ$13:AQ2461,"="&amp;AQ2461),"[x]")</f>
        <v>1133</v>
      </c>
    </row>
    <row r="2462" spans="40:47" ht="16.5" x14ac:dyDescent="0.2">
      <c r="AN2462" s="93">
        <v>2450</v>
      </c>
      <c r="AO2462" s="93">
        <f t="shared" si="246"/>
        <v>5</v>
      </c>
      <c r="AP2462" s="93">
        <f t="shared" si="247"/>
        <v>1</v>
      </c>
      <c r="AQ2462" s="88">
        <f t="shared" si="248"/>
        <v>17</v>
      </c>
      <c r="AR2462" s="93">
        <f t="shared" si="249"/>
        <v>33</v>
      </c>
      <c r="AS2462" s="93" t="str">
        <f t="shared" si="250"/>
        <v>金币</v>
      </c>
      <c r="AT2462" s="115">
        <f t="shared" si="251"/>
        <v>71</v>
      </c>
      <c r="AU2462" s="94">
        <f>IF(AR2462&gt;0,SUMIFS(AT$13:AT2462,AQ$13:AQ2462,"="&amp;AQ2462),"[x]")</f>
        <v>1204</v>
      </c>
    </row>
    <row r="2463" spans="40:47" ht="16.5" x14ac:dyDescent="0.2">
      <c r="AN2463" s="93">
        <v>2451</v>
      </c>
      <c r="AO2463" s="93">
        <f t="shared" si="246"/>
        <v>5</v>
      </c>
      <c r="AP2463" s="93">
        <f t="shared" si="247"/>
        <v>1</v>
      </c>
      <c r="AQ2463" s="88">
        <f t="shared" si="248"/>
        <v>17</v>
      </c>
      <c r="AR2463" s="93">
        <f t="shared" si="249"/>
        <v>34</v>
      </c>
      <c r="AS2463" s="93" t="str">
        <f t="shared" si="250"/>
        <v>金币</v>
      </c>
      <c r="AT2463" s="115">
        <f t="shared" si="251"/>
        <v>73</v>
      </c>
      <c r="AU2463" s="94">
        <f>IF(AR2463&gt;0,SUMIFS(AT$13:AT2463,AQ$13:AQ2463,"="&amp;AQ2463),"[x]")</f>
        <v>1277</v>
      </c>
    </row>
    <row r="2464" spans="40:47" ht="16.5" x14ac:dyDescent="0.2">
      <c r="AN2464" s="93">
        <v>2452</v>
      </c>
      <c r="AO2464" s="93">
        <f t="shared" si="246"/>
        <v>5</v>
      </c>
      <c r="AP2464" s="93">
        <f t="shared" si="247"/>
        <v>1</v>
      </c>
      <c r="AQ2464" s="88">
        <f t="shared" si="248"/>
        <v>17</v>
      </c>
      <c r="AR2464" s="93">
        <f t="shared" si="249"/>
        <v>35</v>
      </c>
      <c r="AS2464" s="93" t="str">
        <f t="shared" si="250"/>
        <v>金币</v>
      </c>
      <c r="AT2464" s="115">
        <f t="shared" si="251"/>
        <v>76</v>
      </c>
      <c r="AU2464" s="94">
        <f>IF(AR2464&gt;0,SUMIFS(AT$13:AT2464,AQ$13:AQ2464,"="&amp;AQ2464),"[x]")</f>
        <v>1353</v>
      </c>
    </row>
    <row r="2465" spans="40:47" ht="16.5" x14ac:dyDescent="0.2">
      <c r="AN2465" s="93">
        <v>2453</v>
      </c>
      <c r="AO2465" s="93">
        <f t="shared" si="246"/>
        <v>5</v>
      </c>
      <c r="AP2465" s="93">
        <f t="shared" si="247"/>
        <v>1</v>
      </c>
      <c r="AQ2465" s="88">
        <f t="shared" si="248"/>
        <v>17</v>
      </c>
      <c r="AR2465" s="93">
        <f t="shared" si="249"/>
        <v>36</v>
      </c>
      <c r="AS2465" s="93" t="str">
        <f t="shared" si="250"/>
        <v>金币</v>
      </c>
      <c r="AT2465" s="115">
        <f t="shared" si="251"/>
        <v>78</v>
      </c>
      <c r="AU2465" s="94">
        <f>IF(AR2465&gt;0,SUMIFS(AT$13:AT2465,AQ$13:AQ2465,"="&amp;AQ2465),"[x]")</f>
        <v>1431</v>
      </c>
    </row>
    <row r="2466" spans="40:47" ht="16.5" x14ac:dyDescent="0.2">
      <c r="AN2466" s="93">
        <v>2454</v>
      </c>
      <c r="AO2466" s="93">
        <f t="shared" si="246"/>
        <v>5</v>
      </c>
      <c r="AP2466" s="93">
        <f t="shared" si="247"/>
        <v>1</v>
      </c>
      <c r="AQ2466" s="88">
        <f t="shared" si="248"/>
        <v>17</v>
      </c>
      <c r="AR2466" s="93">
        <f t="shared" si="249"/>
        <v>37</v>
      </c>
      <c r="AS2466" s="93" t="str">
        <f t="shared" si="250"/>
        <v>金币</v>
      </c>
      <c r="AT2466" s="115">
        <f t="shared" si="251"/>
        <v>80</v>
      </c>
      <c r="AU2466" s="94">
        <f>IF(AR2466&gt;0,SUMIFS(AT$13:AT2466,AQ$13:AQ2466,"="&amp;AQ2466),"[x]")</f>
        <v>1511</v>
      </c>
    </row>
    <row r="2467" spans="40:47" ht="16.5" x14ac:dyDescent="0.2">
      <c r="AN2467" s="93">
        <v>2455</v>
      </c>
      <c r="AO2467" s="93">
        <f t="shared" si="246"/>
        <v>5</v>
      </c>
      <c r="AP2467" s="93">
        <f t="shared" si="247"/>
        <v>1</v>
      </c>
      <c r="AQ2467" s="88">
        <f t="shared" si="248"/>
        <v>17</v>
      </c>
      <c r="AR2467" s="93">
        <f t="shared" si="249"/>
        <v>38</v>
      </c>
      <c r="AS2467" s="93" t="str">
        <f t="shared" si="250"/>
        <v>金币</v>
      </c>
      <c r="AT2467" s="115">
        <f t="shared" si="251"/>
        <v>82</v>
      </c>
      <c r="AU2467" s="94">
        <f>IF(AR2467&gt;0,SUMIFS(AT$13:AT2467,AQ$13:AQ2467,"="&amp;AQ2467),"[x]")</f>
        <v>1593</v>
      </c>
    </row>
    <row r="2468" spans="40:47" ht="16.5" x14ac:dyDescent="0.2">
      <c r="AN2468" s="93">
        <v>2456</v>
      </c>
      <c r="AO2468" s="93">
        <f t="shared" si="246"/>
        <v>5</v>
      </c>
      <c r="AP2468" s="93">
        <f t="shared" si="247"/>
        <v>1</v>
      </c>
      <c r="AQ2468" s="88">
        <f t="shared" si="248"/>
        <v>17</v>
      </c>
      <c r="AR2468" s="93">
        <f t="shared" si="249"/>
        <v>39</v>
      </c>
      <c r="AS2468" s="93" t="str">
        <f t="shared" si="250"/>
        <v>金币</v>
      </c>
      <c r="AT2468" s="115">
        <f t="shared" si="251"/>
        <v>84</v>
      </c>
      <c r="AU2468" s="94">
        <f>IF(AR2468&gt;0,SUMIFS(AT$13:AT2468,AQ$13:AQ2468,"="&amp;AQ2468),"[x]")</f>
        <v>1677</v>
      </c>
    </row>
    <row r="2469" spans="40:47" ht="16.5" x14ac:dyDescent="0.2">
      <c r="AN2469" s="93">
        <v>2457</v>
      </c>
      <c r="AO2469" s="93">
        <f t="shared" si="246"/>
        <v>5</v>
      </c>
      <c r="AP2469" s="93">
        <f t="shared" si="247"/>
        <v>1</v>
      </c>
      <c r="AQ2469" s="88">
        <f t="shared" si="248"/>
        <v>17</v>
      </c>
      <c r="AR2469" s="93">
        <f t="shared" si="249"/>
        <v>40</v>
      </c>
      <c r="AS2469" s="93" t="str">
        <f t="shared" si="250"/>
        <v>金币</v>
      </c>
      <c r="AT2469" s="115">
        <f t="shared" si="251"/>
        <v>86</v>
      </c>
      <c r="AU2469" s="94">
        <f>IF(AR2469&gt;0,SUMIFS(AT$13:AT2469,AQ$13:AQ2469,"="&amp;AQ2469),"[x]")</f>
        <v>1763</v>
      </c>
    </row>
    <row r="2470" spans="40:47" ht="16.5" x14ac:dyDescent="0.2">
      <c r="AN2470" s="93">
        <v>2458</v>
      </c>
      <c r="AO2470" s="93">
        <f t="shared" si="246"/>
        <v>5</v>
      </c>
      <c r="AP2470" s="93">
        <f t="shared" si="247"/>
        <v>1</v>
      </c>
      <c r="AQ2470" s="88">
        <f t="shared" si="248"/>
        <v>17</v>
      </c>
      <c r="AR2470" s="93">
        <f t="shared" si="249"/>
        <v>41</v>
      </c>
      <c r="AS2470" s="93" t="str">
        <f t="shared" si="250"/>
        <v>金币</v>
      </c>
      <c r="AT2470" s="115">
        <f t="shared" si="251"/>
        <v>51</v>
      </c>
      <c r="AU2470" s="94">
        <f>IF(AR2470&gt;0,SUMIFS(AT$13:AT2470,AQ$13:AQ2470,"="&amp;AQ2470),"[x]")</f>
        <v>1814</v>
      </c>
    </row>
    <row r="2471" spans="40:47" ht="16.5" x14ac:dyDescent="0.2">
      <c r="AN2471" s="93">
        <v>2459</v>
      </c>
      <c r="AO2471" s="93">
        <f t="shared" si="246"/>
        <v>5</v>
      </c>
      <c r="AP2471" s="93">
        <f t="shared" si="247"/>
        <v>1</v>
      </c>
      <c r="AQ2471" s="88">
        <f t="shared" si="248"/>
        <v>17</v>
      </c>
      <c r="AR2471" s="93">
        <f t="shared" si="249"/>
        <v>42</v>
      </c>
      <c r="AS2471" s="93" t="str">
        <f t="shared" si="250"/>
        <v>金币</v>
      </c>
      <c r="AT2471" s="115">
        <f t="shared" si="251"/>
        <v>62</v>
      </c>
      <c r="AU2471" s="94">
        <f>IF(AR2471&gt;0,SUMIFS(AT$13:AT2471,AQ$13:AQ2471,"="&amp;AQ2471),"[x]")</f>
        <v>1876</v>
      </c>
    </row>
    <row r="2472" spans="40:47" ht="16.5" x14ac:dyDescent="0.2">
      <c r="AN2472" s="93">
        <v>2460</v>
      </c>
      <c r="AO2472" s="93">
        <f t="shared" si="246"/>
        <v>5</v>
      </c>
      <c r="AP2472" s="93">
        <f t="shared" si="247"/>
        <v>1</v>
      </c>
      <c r="AQ2472" s="88">
        <f t="shared" si="248"/>
        <v>17</v>
      </c>
      <c r="AR2472" s="93">
        <f t="shared" si="249"/>
        <v>43</v>
      </c>
      <c r="AS2472" s="93" t="str">
        <f t="shared" si="250"/>
        <v>金币</v>
      </c>
      <c r="AT2472" s="115">
        <f t="shared" si="251"/>
        <v>72</v>
      </c>
      <c r="AU2472" s="94">
        <f>IF(AR2472&gt;0,SUMIFS(AT$13:AT2472,AQ$13:AQ2472,"="&amp;AQ2472),"[x]")</f>
        <v>1948</v>
      </c>
    </row>
    <row r="2473" spans="40:47" ht="16.5" x14ac:dyDescent="0.2">
      <c r="AN2473" s="93">
        <v>2461</v>
      </c>
      <c r="AO2473" s="93">
        <f t="shared" si="246"/>
        <v>5</v>
      </c>
      <c r="AP2473" s="93">
        <f t="shared" si="247"/>
        <v>1</v>
      </c>
      <c r="AQ2473" s="88">
        <f t="shared" si="248"/>
        <v>17</v>
      </c>
      <c r="AR2473" s="93">
        <f t="shared" si="249"/>
        <v>44</v>
      </c>
      <c r="AS2473" s="93" t="str">
        <f t="shared" si="250"/>
        <v>金币</v>
      </c>
      <c r="AT2473" s="115">
        <f t="shared" si="251"/>
        <v>83</v>
      </c>
      <c r="AU2473" s="94">
        <f>IF(AR2473&gt;0,SUMIFS(AT$13:AT2473,AQ$13:AQ2473,"="&amp;AQ2473),"[x]")</f>
        <v>2031</v>
      </c>
    </row>
    <row r="2474" spans="40:47" ht="16.5" x14ac:dyDescent="0.2">
      <c r="AN2474" s="93">
        <v>2462</v>
      </c>
      <c r="AO2474" s="93">
        <f t="shared" si="246"/>
        <v>5</v>
      </c>
      <c r="AP2474" s="93">
        <f t="shared" si="247"/>
        <v>1</v>
      </c>
      <c r="AQ2474" s="88">
        <f t="shared" si="248"/>
        <v>17</v>
      </c>
      <c r="AR2474" s="93">
        <f t="shared" si="249"/>
        <v>45</v>
      </c>
      <c r="AS2474" s="93" t="str">
        <f t="shared" si="250"/>
        <v>金币</v>
      </c>
      <c r="AT2474" s="115">
        <f t="shared" si="251"/>
        <v>93</v>
      </c>
      <c r="AU2474" s="94">
        <f>IF(AR2474&gt;0,SUMIFS(AT$13:AT2474,AQ$13:AQ2474,"="&amp;AQ2474),"[x]")</f>
        <v>2124</v>
      </c>
    </row>
    <row r="2475" spans="40:47" ht="16.5" x14ac:dyDescent="0.2">
      <c r="AN2475" s="93">
        <v>2463</v>
      </c>
      <c r="AO2475" s="93">
        <f t="shared" si="246"/>
        <v>5</v>
      </c>
      <c r="AP2475" s="93">
        <f t="shared" si="247"/>
        <v>1</v>
      </c>
      <c r="AQ2475" s="88">
        <f t="shared" si="248"/>
        <v>17</v>
      </c>
      <c r="AR2475" s="93">
        <f t="shared" si="249"/>
        <v>46</v>
      </c>
      <c r="AS2475" s="93" t="str">
        <f t="shared" si="250"/>
        <v>金币</v>
      </c>
      <c r="AT2475" s="115">
        <f t="shared" si="251"/>
        <v>103</v>
      </c>
      <c r="AU2475" s="94">
        <f>IF(AR2475&gt;0,SUMIFS(AT$13:AT2475,AQ$13:AQ2475,"="&amp;AQ2475),"[x]")</f>
        <v>2227</v>
      </c>
    </row>
    <row r="2476" spans="40:47" ht="16.5" x14ac:dyDescent="0.2">
      <c r="AN2476" s="93">
        <v>2464</v>
      </c>
      <c r="AO2476" s="93">
        <f t="shared" si="246"/>
        <v>5</v>
      </c>
      <c r="AP2476" s="93">
        <f t="shared" si="247"/>
        <v>1</v>
      </c>
      <c r="AQ2476" s="88">
        <f t="shared" si="248"/>
        <v>17</v>
      </c>
      <c r="AR2476" s="93">
        <f t="shared" si="249"/>
        <v>47</v>
      </c>
      <c r="AS2476" s="93" t="str">
        <f t="shared" si="250"/>
        <v>金币</v>
      </c>
      <c r="AT2476" s="115">
        <f t="shared" si="251"/>
        <v>114</v>
      </c>
      <c r="AU2476" s="94">
        <f>IF(AR2476&gt;0,SUMIFS(AT$13:AT2476,AQ$13:AQ2476,"="&amp;AQ2476),"[x]")</f>
        <v>2341</v>
      </c>
    </row>
    <row r="2477" spans="40:47" ht="16.5" x14ac:dyDescent="0.2">
      <c r="AN2477" s="93">
        <v>2465</v>
      </c>
      <c r="AO2477" s="93">
        <f t="shared" si="246"/>
        <v>5</v>
      </c>
      <c r="AP2477" s="93">
        <f t="shared" si="247"/>
        <v>1</v>
      </c>
      <c r="AQ2477" s="88">
        <f t="shared" si="248"/>
        <v>17</v>
      </c>
      <c r="AR2477" s="93">
        <f t="shared" si="249"/>
        <v>48</v>
      </c>
      <c r="AS2477" s="93" t="str">
        <f t="shared" si="250"/>
        <v>金币</v>
      </c>
      <c r="AT2477" s="115">
        <f t="shared" si="251"/>
        <v>124</v>
      </c>
      <c r="AU2477" s="94">
        <f>IF(AR2477&gt;0,SUMIFS(AT$13:AT2477,AQ$13:AQ2477,"="&amp;AQ2477),"[x]")</f>
        <v>2465</v>
      </c>
    </row>
    <row r="2478" spans="40:47" ht="16.5" x14ac:dyDescent="0.2">
      <c r="AN2478" s="93">
        <v>2466</v>
      </c>
      <c r="AO2478" s="93">
        <f t="shared" si="246"/>
        <v>5</v>
      </c>
      <c r="AP2478" s="93">
        <f t="shared" si="247"/>
        <v>1</v>
      </c>
      <c r="AQ2478" s="88">
        <f t="shared" si="248"/>
        <v>17</v>
      </c>
      <c r="AR2478" s="93">
        <f t="shared" si="249"/>
        <v>49</v>
      </c>
      <c r="AS2478" s="93" t="str">
        <f t="shared" si="250"/>
        <v>金币</v>
      </c>
      <c r="AT2478" s="115">
        <f t="shared" si="251"/>
        <v>135</v>
      </c>
      <c r="AU2478" s="94">
        <f>IF(AR2478&gt;0,SUMIFS(AT$13:AT2478,AQ$13:AQ2478,"="&amp;AQ2478),"[x]")</f>
        <v>2600</v>
      </c>
    </row>
    <row r="2479" spans="40:47" ht="16.5" x14ac:dyDescent="0.2">
      <c r="AN2479" s="93">
        <v>2467</v>
      </c>
      <c r="AO2479" s="93">
        <f t="shared" si="246"/>
        <v>5</v>
      </c>
      <c r="AP2479" s="93">
        <f t="shared" si="247"/>
        <v>1</v>
      </c>
      <c r="AQ2479" s="88">
        <f t="shared" si="248"/>
        <v>17</v>
      </c>
      <c r="AR2479" s="93">
        <f t="shared" si="249"/>
        <v>50</v>
      </c>
      <c r="AS2479" s="93" t="str">
        <f t="shared" si="250"/>
        <v>金币</v>
      </c>
      <c r="AT2479" s="115">
        <f t="shared" si="251"/>
        <v>145</v>
      </c>
      <c r="AU2479" s="94">
        <f>IF(AR2479&gt;0,SUMIFS(AT$13:AT2479,AQ$13:AQ2479,"="&amp;AQ2479),"[x]")</f>
        <v>2745</v>
      </c>
    </row>
    <row r="2480" spans="40:47" ht="16.5" x14ac:dyDescent="0.2">
      <c r="AN2480" s="93">
        <v>2468</v>
      </c>
      <c r="AO2480" s="93">
        <f t="shared" si="246"/>
        <v>5</v>
      </c>
      <c r="AP2480" s="93">
        <f t="shared" si="247"/>
        <v>1</v>
      </c>
      <c r="AQ2480" s="88">
        <f t="shared" si="248"/>
        <v>17</v>
      </c>
      <c r="AR2480" s="93">
        <f t="shared" si="249"/>
        <v>51</v>
      </c>
      <c r="AS2480" s="93" t="str">
        <f t="shared" si="250"/>
        <v>金币</v>
      </c>
      <c r="AT2480" s="115">
        <f t="shared" si="251"/>
        <v>155</v>
      </c>
      <c r="AU2480" s="94">
        <f>IF(AR2480&gt;0,SUMIFS(AT$13:AT2480,AQ$13:AQ2480,"="&amp;AQ2480),"[x]")</f>
        <v>2900</v>
      </c>
    </row>
    <row r="2481" spans="40:47" ht="16.5" x14ac:dyDescent="0.2">
      <c r="AN2481" s="93">
        <v>2469</v>
      </c>
      <c r="AO2481" s="93">
        <f t="shared" si="246"/>
        <v>5</v>
      </c>
      <c r="AP2481" s="93">
        <f t="shared" si="247"/>
        <v>1</v>
      </c>
      <c r="AQ2481" s="88">
        <f t="shared" si="248"/>
        <v>17</v>
      </c>
      <c r="AR2481" s="93">
        <f t="shared" si="249"/>
        <v>52</v>
      </c>
      <c r="AS2481" s="93" t="str">
        <f t="shared" si="250"/>
        <v>金币</v>
      </c>
      <c r="AT2481" s="115">
        <f t="shared" si="251"/>
        <v>166</v>
      </c>
      <c r="AU2481" s="94">
        <f>IF(AR2481&gt;0,SUMIFS(AT$13:AT2481,AQ$13:AQ2481,"="&amp;AQ2481),"[x]")</f>
        <v>3066</v>
      </c>
    </row>
    <row r="2482" spans="40:47" ht="16.5" x14ac:dyDescent="0.2">
      <c r="AN2482" s="93">
        <v>2470</v>
      </c>
      <c r="AO2482" s="93">
        <f t="shared" si="246"/>
        <v>5</v>
      </c>
      <c r="AP2482" s="93">
        <f t="shared" si="247"/>
        <v>1</v>
      </c>
      <c r="AQ2482" s="88">
        <f t="shared" si="248"/>
        <v>17</v>
      </c>
      <c r="AR2482" s="93">
        <f t="shared" si="249"/>
        <v>53</v>
      </c>
      <c r="AS2482" s="93" t="str">
        <f t="shared" si="250"/>
        <v>金币</v>
      </c>
      <c r="AT2482" s="115">
        <f t="shared" si="251"/>
        <v>176</v>
      </c>
      <c r="AU2482" s="94">
        <f>IF(AR2482&gt;0,SUMIFS(AT$13:AT2482,AQ$13:AQ2482,"="&amp;AQ2482),"[x]")</f>
        <v>3242</v>
      </c>
    </row>
    <row r="2483" spans="40:47" ht="16.5" x14ac:dyDescent="0.2">
      <c r="AN2483" s="93">
        <v>2471</v>
      </c>
      <c r="AO2483" s="93">
        <f t="shared" si="246"/>
        <v>5</v>
      </c>
      <c r="AP2483" s="93">
        <f t="shared" si="247"/>
        <v>1</v>
      </c>
      <c r="AQ2483" s="88">
        <f t="shared" si="248"/>
        <v>17</v>
      </c>
      <c r="AR2483" s="93">
        <f t="shared" si="249"/>
        <v>54</v>
      </c>
      <c r="AS2483" s="93" t="str">
        <f t="shared" si="250"/>
        <v>金币</v>
      </c>
      <c r="AT2483" s="115">
        <f t="shared" si="251"/>
        <v>186</v>
      </c>
      <c r="AU2483" s="94">
        <f>IF(AR2483&gt;0,SUMIFS(AT$13:AT2483,AQ$13:AQ2483,"="&amp;AQ2483),"[x]")</f>
        <v>3428</v>
      </c>
    </row>
    <row r="2484" spans="40:47" ht="16.5" x14ac:dyDescent="0.2">
      <c r="AN2484" s="93">
        <v>2472</v>
      </c>
      <c r="AO2484" s="93">
        <f t="shared" si="246"/>
        <v>5</v>
      </c>
      <c r="AP2484" s="93">
        <f t="shared" si="247"/>
        <v>1</v>
      </c>
      <c r="AQ2484" s="88">
        <f t="shared" si="248"/>
        <v>17</v>
      </c>
      <c r="AR2484" s="93">
        <f t="shared" si="249"/>
        <v>55</v>
      </c>
      <c r="AS2484" s="93" t="str">
        <f t="shared" si="250"/>
        <v>金币</v>
      </c>
      <c r="AT2484" s="115">
        <f t="shared" si="251"/>
        <v>197</v>
      </c>
      <c r="AU2484" s="94">
        <f>IF(AR2484&gt;0,SUMIFS(AT$13:AT2484,AQ$13:AQ2484,"="&amp;AQ2484),"[x]")</f>
        <v>3625</v>
      </c>
    </row>
    <row r="2485" spans="40:47" ht="16.5" x14ac:dyDescent="0.2">
      <c r="AN2485" s="93">
        <v>2473</v>
      </c>
      <c r="AO2485" s="93">
        <f t="shared" si="246"/>
        <v>5</v>
      </c>
      <c r="AP2485" s="93">
        <f t="shared" si="247"/>
        <v>1</v>
      </c>
      <c r="AQ2485" s="88">
        <f t="shared" si="248"/>
        <v>17</v>
      </c>
      <c r="AR2485" s="93">
        <f t="shared" si="249"/>
        <v>56</v>
      </c>
      <c r="AS2485" s="93" t="str">
        <f t="shared" si="250"/>
        <v>金币</v>
      </c>
      <c r="AT2485" s="115">
        <f t="shared" si="251"/>
        <v>207</v>
      </c>
      <c r="AU2485" s="94">
        <f>IF(AR2485&gt;0,SUMIFS(AT$13:AT2485,AQ$13:AQ2485,"="&amp;AQ2485),"[x]")</f>
        <v>3832</v>
      </c>
    </row>
    <row r="2486" spans="40:47" ht="16.5" x14ac:dyDescent="0.2">
      <c r="AN2486" s="93">
        <v>2474</v>
      </c>
      <c r="AO2486" s="93">
        <f t="shared" si="246"/>
        <v>5</v>
      </c>
      <c r="AP2486" s="93">
        <f t="shared" si="247"/>
        <v>1</v>
      </c>
      <c r="AQ2486" s="88">
        <f t="shared" si="248"/>
        <v>17</v>
      </c>
      <c r="AR2486" s="93">
        <f t="shared" si="249"/>
        <v>57</v>
      </c>
      <c r="AS2486" s="93" t="str">
        <f t="shared" si="250"/>
        <v>金币</v>
      </c>
      <c r="AT2486" s="115">
        <f t="shared" si="251"/>
        <v>218</v>
      </c>
      <c r="AU2486" s="94">
        <f>IF(AR2486&gt;0,SUMIFS(AT$13:AT2486,AQ$13:AQ2486,"="&amp;AQ2486),"[x]")</f>
        <v>4050</v>
      </c>
    </row>
    <row r="2487" spans="40:47" ht="16.5" x14ac:dyDescent="0.2">
      <c r="AN2487" s="93">
        <v>2475</v>
      </c>
      <c r="AO2487" s="93">
        <f t="shared" si="246"/>
        <v>5</v>
      </c>
      <c r="AP2487" s="93">
        <f t="shared" si="247"/>
        <v>1</v>
      </c>
      <c r="AQ2487" s="88">
        <f t="shared" si="248"/>
        <v>17</v>
      </c>
      <c r="AR2487" s="93">
        <f t="shared" si="249"/>
        <v>58</v>
      </c>
      <c r="AS2487" s="93" t="str">
        <f t="shared" si="250"/>
        <v>金币</v>
      </c>
      <c r="AT2487" s="115">
        <f t="shared" si="251"/>
        <v>228</v>
      </c>
      <c r="AU2487" s="94">
        <f>IF(AR2487&gt;0,SUMIFS(AT$13:AT2487,AQ$13:AQ2487,"="&amp;AQ2487),"[x]")</f>
        <v>4278</v>
      </c>
    </row>
    <row r="2488" spans="40:47" ht="16.5" x14ac:dyDescent="0.2">
      <c r="AN2488" s="93">
        <v>2476</v>
      </c>
      <c r="AO2488" s="93">
        <f t="shared" si="246"/>
        <v>5</v>
      </c>
      <c r="AP2488" s="93">
        <f t="shared" si="247"/>
        <v>1</v>
      </c>
      <c r="AQ2488" s="88">
        <f t="shared" si="248"/>
        <v>17</v>
      </c>
      <c r="AR2488" s="93">
        <f t="shared" si="249"/>
        <v>59</v>
      </c>
      <c r="AS2488" s="93" t="str">
        <f t="shared" si="250"/>
        <v>金币</v>
      </c>
      <c r="AT2488" s="115">
        <f t="shared" si="251"/>
        <v>238</v>
      </c>
      <c r="AU2488" s="94">
        <f>IF(AR2488&gt;0,SUMIFS(AT$13:AT2488,AQ$13:AQ2488,"="&amp;AQ2488),"[x]")</f>
        <v>4516</v>
      </c>
    </row>
    <row r="2489" spans="40:47" ht="16.5" x14ac:dyDescent="0.2">
      <c r="AN2489" s="93">
        <v>2477</v>
      </c>
      <c r="AO2489" s="93">
        <f t="shared" si="246"/>
        <v>5</v>
      </c>
      <c r="AP2489" s="93">
        <f t="shared" si="247"/>
        <v>1</v>
      </c>
      <c r="AQ2489" s="88">
        <f t="shared" si="248"/>
        <v>17</v>
      </c>
      <c r="AR2489" s="93">
        <f t="shared" si="249"/>
        <v>60</v>
      </c>
      <c r="AS2489" s="93" t="str">
        <f t="shared" si="250"/>
        <v>金币</v>
      </c>
      <c r="AT2489" s="115">
        <f t="shared" si="251"/>
        <v>249</v>
      </c>
      <c r="AU2489" s="94">
        <f>IF(AR2489&gt;0,SUMIFS(AT$13:AT2489,AQ$13:AQ2489,"="&amp;AQ2489),"[x]")</f>
        <v>4765</v>
      </c>
    </row>
    <row r="2490" spans="40:47" ht="16.5" x14ac:dyDescent="0.2">
      <c r="AN2490" s="93">
        <v>2478</v>
      </c>
      <c r="AO2490" s="93">
        <f t="shared" si="246"/>
        <v>5</v>
      </c>
      <c r="AP2490" s="93">
        <f t="shared" si="247"/>
        <v>1</v>
      </c>
      <c r="AQ2490" s="88">
        <f t="shared" si="248"/>
        <v>17</v>
      </c>
      <c r="AR2490" s="93">
        <f t="shared" si="249"/>
        <v>61</v>
      </c>
      <c r="AS2490" s="93" t="str">
        <f t="shared" si="250"/>
        <v>金币</v>
      </c>
      <c r="AT2490" s="115">
        <f t="shared" si="251"/>
        <v>259</v>
      </c>
      <c r="AU2490" s="94">
        <f>IF(AR2490&gt;0,SUMIFS(AT$13:AT2490,AQ$13:AQ2490,"="&amp;AQ2490),"[x]")</f>
        <v>5024</v>
      </c>
    </row>
    <row r="2491" spans="40:47" ht="16.5" x14ac:dyDescent="0.2">
      <c r="AN2491" s="93">
        <v>2479</v>
      </c>
      <c r="AO2491" s="93">
        <f t="shared" si="246"/>
        <v>5</v>
      </c>
      <c r="AP2491" s="93">
        <f t="shared" si="247"/>
        <v>1</v>
      </c>
      <c r="AQ2491" s="88">
        <f t="shared" si="248"/>
        <v>17</v>
      </c>
      <c r="AR2491" s="93">
        <f t="shared" si="249"/>
        <v>62</v>
      </c>
      <c r="AS2491" s="93" t="str">
        <f t="shared" si="250"/>
        <v>金币</v>
      </c>
      <c r="AT2491" s="115">
        <f t="shared" si="251"/>
        <v>270</v>
      </c>
      <c r="AU2491" s="94">
        <f>IF(AR2491&gt;0,SUMIFS(AT$13:AT2491,AQ$13:AQ2491,"="&amp;AQ2491),"[x]")</f>
        <v>5294</v>
      </c>
    </row>
    <row r="2492" spans="40:47" ht="16.5" x14ac:dyDescent="0.2">
      <c r="AN2492" s="93">
        <v>2480</v>
      </c>
      <c r="AO2492" s="93">
        <f t="shared" si="246"/>
        <v>5</v>
      </c>
      <c r="AP2492" s="93">
        <f t="shared" si="247"/>
        <v>1</v>
      </c>
      <c r="AQ2492" s="88">
        <f t="shared" si="248"/>
        <v>17</v>
      </c>
      <c r="AR2492" s="93">
        <f t="shared" si="249"/>
        <v>63</v>
      </c>
      <c r="AS2492" s="93" t="str">
        <f t="shared" si="250"/>
        <v>金币</v>
      </c>
      <c r="AT2492" s="115">
        <f t="shared" si="251"/>
        <v>280</v>
      </c>
      <c r="AU2492" s="94">
        <f>IF(AR2492&gt;0,SUMIFS(AT$13:AT2492,AQ$13:AQ2492,"="&amp;AQ2492),"[x]")</f>
        <v>5574</v>
      </c>
    </row>
    <row r="2493" spans="40:47" ht="16.5" x14ac:dyDescent="0.2">
      <c r="AN2493" s="93">
        <v>2481</v>
      </c>
      <c r="AO2493" s="93">
        <f t="shared" si="246"/>
        <v>5</v>
      </c>
      <c r="AP2493" s="93">
        <f t="shared" si="247"/>
        <v>1</v>
      </c>
      <c r="AQ2493" s="88">
        <f t="shared" si="248"/>
        <v>17</v>
      </c>
      <c r="AR2493" s="93">
        <f t="shared" si="249"/>
        <v>64</v>
      </c>
      <c r="AS2493" s="93" t="str">
        <f t="shared" si="250"/>
        <v>金币</v>
      </c>
      <c r="AT2493" s="115">
        <f t="shared" si="251"/>
        <v>290</v>
      </c>
      <c r="AU2493" s="94">
        <f>IF(AR2493&gt;0,SUMIFS(AT$13:AT2493,AQ$13:AQ2493,"="&amp;AQ2493),"[x]")</f>
        <v>5864</v>
      </c>
    </row>
    <row r="2494" spans="40:47" ht="16.5" x14ac:dyDescent="0.2">
      <c r="AN2494" s="93">
        <v>2482</v>
      </c>
      <c r="AO2494" s="93">
        <f t="shared" si="246"/>
        <v>5</v>
      </c>
      <c r="AP2494" s="93">
        <f t="shared" si="247"/>
        <v>1</v>
      </c>
      <c r="AQ2494" s="88">
        <f t="shared" si="248"/>
        <v>17</v>
      </c>
      <c r="AR2494" s="93">
        <f t="shared" si="249"/>
        <v>65</v>
      </c>
      <c r="AS2494" s="93" t="str">
        <f t="shared" si="250"/>
        <v>金币</v>
      </c>
      <c r="AT2494" s="115">
        <f t="shared" si="251"/>
        <v>301</v>
      </c>
      <c r="AU2494" s="94">
        <f>IF(AR2494&gt;0,SUMIFS(AT$13:AT2494,AQ$13:AQ2494,"="&amp;AQ2494),"[x]")</f>
        <v>6165</v>
      </c>
    </row>
    <row r="2495" spans="40:47" ht="16.5" x14ac:dyDescent="0.2">
      <c r="AN2495" s="93">
        <v>2483</v>
      </c>
      <c r="AO2495" s="93">
        <f t="shared" si="246"/>
        <v>5</v>
      </c>
      <c r="AP2495" s="93">
        <f t="shared" si="247"/>
        <v>1</v>
      </c>
      <c r="AQ2495" s="88">
        <f t="shared" si="248"/>
        <v>17</v>
      </c>
      <c r="AR2495" s="93">
        <f t="shared" si="249"/>
        <v>66</v>
      </c>
      <c r="AS2495" s="93" t="str">
        <f t="shared" si="250"/>
        <v>金币</v>
      </c>
      <c r="AT2495" s="115">
        <f t="shared" si="251"/>
        <v>311</v>
      </c>
      <c r="AU2495" s="94">
        <f>IF(AR2495&gt;0,SUMIFS(AT$13:AT2495,AQ$13:AQ2495,"="&amp;AQ2495),"[x]")</f>
        <v>6476</v>
      </c>
    </row>
    <row r="2496" spans="40:47" ht="16.5" x14ac:dyDescent="0.2">
      <c r="AN2496" s="93">
        <v>2484</v>
      </c>
      <c r="AO2496" s="93">
        <f t="shared" si="246"/>
        <v>5</v>
      </c>
      <c r="AP2496" s="93">
        <f t="shared" si="247"/>
        <v>1</v>
      </c>
      <c r="AQ2496" s="88">
        <f t="shared" si="248"/>
        <v>17</v>
      </c>
      <c r="AR2496" s="93">
        <f t="shared" si="249"/>
        <v>67</v>
      </c>
      <c r="AS2496" s="93" t="str">
        <f t="shared" si="250"/>
        <v>金币</v>
      </c>
      <c r="AT2496" s="115">
        <f t="shared" si="251"/>
        <v>321</v>
      </c>
      <c r="AU2496" s="94">
        <f>IF(AR2496&gt;0,SUMIFS(AT$13:AT2496,AQ$13:AQ2496,"="&amp;AQ2496),"[x]")</f>
        <v>6797</v>
      </c>
    </row>
    <row r="2497" spans="40:47" ht="16.5" x14ac:dyDescent="0.2">
      <c r="AN2497" s="93">
        <v>2485</v>
      </c>
      <c r="AO2497" s="93">
        <f t="shared" si="246"/>
        <v>5</v>
      </c>
      <c r="AP2497" s="93">
        <f t="shared" si="247"/>
        <v>1</v>
      </c>
      <c r="AQ2497" s="88">
        <f t="shared" si="248"/>
        <v>17</v>
      </c>
      <c r="AR2497" s="93">
        <f t="shared" si="249"/>
        <v>68</v>
      </c>
      <c r="AS2497" s="93" t="str">
        <f t="shared" si="250"/>
        <v>金币</v>
      </c>
      <c r="AT2497" s="115">
        <f t="shared" si="251"/>
        <v>332</v>
      </c>
      <c r="AU2497" s="94">
        <f>IF(AR2497&gt;0,SUMIFS(AT$13:AT2497,AQ$13:AQ2497,"="&amp;AQ2497),"[x]")</f>
        <v>7129</v>
      </c>
    </row>
    <row r="2498" spans="40:47" ht="16.5" x14ac:dyDescent="0.2">
      <c r="AN2498" s="93">
        <v>2486</v>
      </c>
      <c r="AO2498" s="93">
        <f t="shared" si="246"/>
        <v>5</v>
      </c>
      <c r="AP2498" s="93">
        <f t="shared" si="247"/>
        <v>1</v>
      </c>
      <c r="AQ2498" s="88">
        <f t="shared" si="248"/>
        <v>17</v>
      </c>
      <c r="AR2498" s="93">
        <f t="shared" si="249"/>
        <v>69</v>
      </c>
      <c r="AS2498" s="93" t="str">
        <f t="shared" si="250"/>
        <v>金币</v>
      </c>
      <c r="AT2498" s="115">
        <f t="shared" si="251"/>
        <v>342</v>
      </c>
      <c r="AU2498" s="94">
        <f>IF(AR2498&gt;0,SUMIFS(AT$13:AT2498,AQ$13:AQ2498,"="&amp;AQ2498),"[x]")</f>
        <v>7471</v>
      </c>
    </row>
    <row r="2499" spans="40:47" ht="16.5" x14ac:dyDescent="0.2">
      <c r="AN2499" s="93">
        <v>2487</v>
      </c>
      <c r="AO2499" s="93">
        <f t="shared" si="246"/>
        <v>5</v>
      </c>
      <c r="AP2499" s="93">
        <f t="shared" si="247"/>
        <v>1</v>
      </c>
      <c r="AQ2499" s="88">
        <f t="shared" si="248"/>
        <v>17</v>
      </c>
      <c r="AR2499" s="93">
        <f t="shared" si="249"/>
        <v>70</v>
      </c>
      <c r="AS2499" s="93" t="str">
        <f t="shared" si="250"/>
        <v>金币</v>
      </c>
      <c r="AT2499" s="115">
        <f t="shared" si="251"/>
        <v>353</v>
      </c>
      <c r="AU2499" s="94">
        <f>IF(AR2499&gt;0,SUMIFS(AT$13:AT2499,AQ$13:AQ2499,"="&amp;AQ2499),"[x]")</f>
        <v>7824</v>
      </c>
    </row>
    <row r="2500" spans="40:47" ht="16.5" x14ac:dyDescent="0.2">
      <c r="AN2500" s="93">
        <v>2488</v>
      </c>
      <c r="AO2500" s="93">
        <f t="shared" si="246"/>
        <v>5</v>
      </c>
      <c r="AP2500" s="93">
        <f t="shared" si="247"/>
        <v>1</v>
      </c>
      <c r="AQ2500" s="88">
        <f t="shared" si="248"/>
        <v>17</v>
      </c>
      <c r="AR2500" s="93">
        <f t="shared" si="249"/>
        <v>71</v>
      </c>
      <c r="AS2500" s="93" t="str">
        <f t="shared" si="250"/>
        <v>金币</v>
      </c>
      <c r="AT2500" s="115">
        <f t="shared" si="251"/>
        <v>363</v>
      </c>
      <c r="AU2500" s="94">
        <f>IF(AR2500&gt;0,SUMIFS(AT$13:AT2500,AQ$13:AQ2500,"="&amp;AQ2500),"[x]")</f>
        <v>8187</v>
      </c>
    </row>
    <row r="2501" spans="40:47" ht="16.5" x14ac:dyDescent="0.2">
      <c r="AN2501" s="93">
        <v>2489</v>
      </c>
      <c r="AO2501" s="93">
        <f t="shared" si="246"/>
        <v>5</v>
      </c>
      <c r="AP2501" s="93">
        <f t="shared" si="247"/>
        <v>1</v>
      </c>
      <c r="AQ2501" s="88">
        <f t="shared" si="248"/>
        <v>17</v>
      </c>
      <c r="AR2501" s="93">
        <f t="shared" si="249"/>
        <v>72</v>
      </c>
      <c r="AS2501" s="93" t="str">
        <f t="shared" si="250"/>
        <v>金币</v>
      </c>
      <c r="AT2501" s="115">
        <f t="shared" si="251"/>
        <v>373</v>
      </c>
      <c r="AU2501" s="94">
        <f>IF(AR2501&gt;0,SUMIFS(AT$13:AT2501,AQ$13:AQ2501,"="&amp;AQ2501),"[x]")</f>
        <v>8560</v>
      </c>
    </row>
    <row r="2502" spans="40:47" ht="16.5" x14ac:dyDescent="0.2">
      <c r="AN2502" s="93">
        <v>2490</v>
      </c>
      <c r="AO2502" s="93">
        <f t="shared" si="246"/>
        <v>5</v>
      </c>
      <c r="AP2502" s="93">
        <f t="shared" si="247"/>
        <v>1</v>
      </c>
      <c r="AQ2502" s="88">
        <f t="shared" si="248"/>
        <v>17</v>
      </c>
      <c r="AR2502" s="93">
        <f t="shared" si="249"/>
        <v>73</v>
      </c>
      <c r="AS2502" s="93" t="str">
        <f t="shared" si="250"/>
        <v>金币</v>
      </c>
      <c r="AT2502" s="115">
        <f t="shared" si="251"/>
        <v>384</v>
      </c>
      <c r="AU2502" s="94">
        <f>IF(AR2502&gt;0,SUMIFS(AT$13:AT2502,AQ$13:AQ2502,"="&amp;AQ2502),"[x]")</f>
        <v>8944</v>
      </c>
    </row>
    <row r="2503" spans="40:47" ht="16.5" x14ac:dyDescent="0.2">
      <c r="AN2503" s="93">
        <v>2491</v>
      </c>
      <c r="AO2503" s="93">
        <f t="shared" si="246"/>
        <v>5</v>
      </c>
      <c r="AP2503" s="93">
        <f t="shared" si="247"/>
        <v>1</v>
      </c>
      <c r="AQ2503" s="88">
        <f t="shared" si="248"/>
        <v>17</v>
      </c>
      <c r="AR2503" s="93">
        <f t="shared" si="249"/>
        <v>74</v>
      </c>
      <c r="AS2503" s="93" t="str">
        <f t="shared" si="250"/>
        <v>金币</v>
      </c>
      <c r="AT2503" s="115">
        <f t="shared" si="251"/>
        <v>394</v>
      </c>
      <c r="AU2503" s="94">
        <f>IF(AR2503&gt;0,SUMIFS(AT$13:AT2503,AQ$13:AQ2503,"="&amp;AQ2503),"[x]")</f>
        <v>9338</v>
      </c>
    </row>
    <row r="2504" spans="40:47" ht="16.5" x14ac:dyDescent="0.2">
      <c r="AN2504" s="93">
        <v>2492</v>
      </c>
      <c r="AO2504" s="93">
        <f t="shared" si="246"/>
        <v>5</v>
      </c>
      <c r="AP2504" s="93">
        <f t="shared" si="247"/>
        <v>1</v>
      </c>
      <c r="AQ2504" s="88">
        <f t="shared" si="248"/>
        <v>17</v>
      </c>
      <c r="AR2504" s="93">
        <f t="shared" si="249"/>
        <v>75</v>
      </c>
      <c r="AS2504" s="93" t="str">
        <f t="shared" si="250"/>
        <v>金币</v>
      </c>
      <c r="AT2504" s="115">
        <f t="shared" si="251"/>
        <v>405</v>
      </c>
      <c r="AU2504" s="94">
        <f>IF(AR2504&gt;0,SUMIFS(AT$13:AT2504,AQ$13:AQ2504,"="&amp;AQ2504),"[x]")</f>
        <v>9743</v>
      </c>
    </row>
    <row r="2505" spans="40:47" ht="16.5" x14ac:dyDescent="0.2">
      <c r="AN2505" s="93">
        <v>2493</v>
      </c>
      <c r="AO2505" s="93">
        <f t="shared" si="246"/>
        <v>5</v>
      </c>
      <c r="AP2505" s="93">
        <f t="shared" si="247"/>
        <v>1</v>
      </c>
      <c r="AQ2505" s="88">
        <f t="shared" si="248"/>
        <v>17</v>
      </c>
      <c r="AR2505" s="93">
        <f t="shared" si="249"/>
        <v>76</v>
      </c>
      <c r="AS2505" s="93" t="str">
        <f t="shared" si="250"/>
        <v>金币</v>
      </c>
      <c r="AT2505" s="115">
        <f t="shared" si="251"/>
        <v>415</v>
      </c>
      <c r="AU2505" s="94">
        <f>IF(AR2505&gt;0,SUMIFS(AT$13:AT2505,AQ$13:AQ2505,"="&amp;AQ2505),"[x]")</f>
        <v>10158</v>
      </c>
    </row>
    <row r="2506" spans="40:47" ht="16.5" x14ac:dyDescent="0.2">
      <c r="AN2506" s="93">
        <v>2494</v>
      </c>
      <c r="AO2506" s="93">
        <f t="shared" si="246"/>
        <v>5</v>
      </c>
      <c r="AP2506" s="93">
        <f t="shared" si="247"/>
        <v>1</v>
      </c>
      <c r="AQ2506" s="88">
        <f t="shared" si="248"/>
        <v>17</v>
      </c>
      <c r="AR2506" s="93">
        <f t="shared" si="249"/>
        <v>77</v>
      </c>
      <c r="AS2506" s="93" t="str">
        <f t="shared" si="250"/>
        <v>金币</v>
      </c>
      <c r="AT2506" s="115">
        <f t="shared" si="251"/>
        <v>425</v>
      </c>
      <c r="AU2506" s="94">
        <f>IF(AR2506&gt;0,SUMIFS(AT$13:AT2506,AQ$13:AQ2506,"="&amp;AQ2506),"[x]")</f>
        <v>10583</v>
      </c>
    </row>
    <row r="2507" spans="40:47" ht="16.5" x14ac:dyDescent="0.2">
      <c r="AN2507" s="93">
        <v>2495</v>
      </c>
      <c r="AO2507" s="93">
        <f t="shared" si="246"/>
        <v>5</v>
      </c>
      <c r="AP2507" s="93">
        <f t="shared" si="247"/>
        <v>1</v>
      </c>
      <c r="AQ2507" s="88">
        <f t="shared" si="248"/>
        <v>17</v>
      </c>
      <c r="AR2507" s="93">
        <f t="shared" si="249"/>
        <v>78</v>
      </c>
      <c r="AS2507" s="93" t="str">
        <f t="shared" si="250"/>
        <v>金币</v>
      </c>
      <c r="AT2507" s="115">
        <f t="shared" si="251"/>
        <v>436</v>
      </c>
      <c r="AU2507" s="94">
        <f>IF(AR2507&gt;0,SUMIFS(AT$13:AT2507,AQ$13:AQ2507,"="&amp;AQ2507),"[x]")</f>
        <v>11019</v>
      </c>
    </row>
    <row r="2508" spans="40:47" ht="16.5" x14ac:dyDescent="0.2">
      <c r="AN2508" s="93">
        <v>2496</v>
      </c>
      <c r="AO2508" s="93">
        <f t="shared" si="246"/>
        <v>5</v>
      </c>
      <c r="AP2508" s="93">
        <f t="shared" si="247"/>
        <v>1</v>
      </c>
      <c r="AQ2508" s="88">
        <f t="shared" si="248"/>
        <v>17</v>
      </c>
      <c r="AR2508" s="93">
        <f t="shared" si="249"/>
        <v>79</v>
      </c>
      <c r="AS2508" s="93" t="str">
        <f t="shared" si="250"/>
        <v>金币</v>
      </c>
      <c r="AT2508" s="115">
        <f t="shared" si="251"/>
        <v>446</v>
      </c>
      <c r="AU2508" s="94">
        <f>IF(AR2508&gt;0,SUMIFS(AT$13:AT2508,AQ$13:AQ2508,"="&amp;AQ2508),"[x]")</f>
        <v>11465</v>
      </c>
    </row>
    <row r="2509" spans="40:47" ht="16.5" x14ac:dyDescent="0.2">
      <c r="AN2509" s="93">
        <v>2497</v>
      </c>
      <c r="AO2509" s="93">
        <f t="shared" si="246"/>
        <v>5</v>
      </c>
      <c r="AP2509" s="93">
        <f t="shared" si="247"/>
        <v>1</v>
      </c>
      <c r="AQ2509" s="88">
        <f t="shared" si="248"/>
        <v>17</v>
      </c>
      <c r="AR2509" s="93">
        <f t="shared" si="249"/>
        <v>80</v>
      </c>
      <c r="AS2509" s="93" t="str">
        <f t="shared" si="250"/>
        <v>金币</v>
      </c>
      <c r="AT2509" s="115">
        <f t="shared" si="251"/>
        <v>457</v>
      </c>
      <c r="AU2509" s="94">
        <f>IF(AR2509&gt;0,SUMIFS(AT$13:AT2509,AQ$13:AQ2509,"="&amp;AQ2509),"[x]")</f>
        <v>11922</v>
      </c>
    </row>
    <row r="2510" spans="40:47" ht="16.5" x14ac:dyDescent="0.2">
      <c r="AN2510" s="93">
        <v>2498</v>
      </c>
      <c r="AO2510" s="93">
        <f t="shared" ref="AO2510:AO2573" si="252">INT((AN2510-1)/604)+1</f>
        <v>5</v>
      </c>
      <c r="AP2510" s="93">
        <f t="shared" ref="AP2510:AP2573" si="253">INT(MOD(INT((AN2510-1)/151),4))+1</f>
        <v>1</v>
      </c>
      <c r="AQ2510" s="88">
        <f t="shared" ref="AQ2510:AQ2573" si="254">(AO2510-1)*4+AP2510</f>
        <v>17</v>
      </c>
      <c r="AR2510" s="93">
        <f t="shared" ref="AR2510:AR2573" si="255">MOD(AN2510-1,151)</f>
        <v>81</v>
      </c>
      <c r="AS2510" s="93" t="str">
        <f t="shared" ref="AS2510:AS2573" si="256">IF(AR2510&gt;0,"金币","[x]")</f>
        <v>金币</v>
      </c>
      <c r="AT2510" s="115">
        <f t="shared" si="251"/>
        <v>298</v>
      </c>
      <c r="AU2510" s="94">
        <f>IF(AR2510&gt;0,SUMIFS(AT$13:AT2510,AQ$13:AQ2510,"="&amp;AQ2510),"[x]")</f>
        <v>12220</v>
      </c>
    </row>
    <row r="2511" spans="40:47" ht="16.5" x14ac:dyDescent="0.2">
      <c r="AN2511" s="93">
        <v>2499</v>
      </c>
      <c r="AO2511" s="93">
        <f t="shared" si="252"/>
        <v>5</v>
      </c>
      <c r="AP2511" s="93">
        <f t="shared" si="253"/>
        <v>1</v>
      </c>
      <c r="AQ2511" s="88">
        <f t="shared" si="254"/>
        <v>17</v>
      </c>
      <c r="AR2511" s="93">
        <f t="shared" si="255"/>
        <v>82</v>
      </c>
      <c r="AS2511" s="93" t="str">
        <f t="shared" si="256"/>
        <v>金币</v>
      </c>
      <c r="AT2511" s="115">
        <f t="shared" ref="AT2511:AT2574" si="257">IF(AR2511&gt;0,INT(INDEX($AL$13:$AL$162,AR2511)/48*INDEX($AL$4:$AL$9,AO2511)*INDEX($AO$4:$AO$7,AP2511)),"[x]")</f>
        <v>321</v>
      </c>
      <c r="AU2511" s="94">
        <f>IF(AR2511&gt;0,SUMIFS(AT$13:AT2511,AQ$13:AQ2511,"="&amp;AQ2511),"[x]")</f>
        <v>12541</v>
      </c>
    </row>
    <row r="2512" spans="40:47" ht="16.5" x14ac:dyDescent="0.2">
      <c r="AN2512" s="93">
        <v>2500</v>
      </c>
      <c r="AO2512" s="93">
        <f t="shared" si="252"/>
        <v>5</v>
      </c>
      <c r="AP2512" s="93">
        <f t="shared" si="253"/>
        <v>1</v>
      </c>
      <c r="AQ2512" s="88">
        <f t="shared" si="254"/>
        <v>17</v>
      </c>
      <c r="AR2512" s="93">
        <f t="shared" si="255"/>
        <v>83</v>
      </c>
      <c r="AS2512" s="93" t="str">
        <f t="shared" si="256"/>
        <v>金币</v>
      </c>
      <c r="AT2512" s="115">
        <f t="shared" si="257"/>
        <v>344</v>
      </c>
      <c r="AU2512" s="94">
        <f>IF(AR2512&gt;0,SUMIFS(AT$13:AT2512,AQ$13:AQ2512,"="&amp;AQ2512),"[x]")</f>
        <v>12885</v>
      </c>
    </row>
    <row r="2513" spans="40:47" ht="16.5" x14ac:dyDescent="0.2">
      <c r="AN2513" s="93">
        <v>2501</v>
      </c>
      <c r="AO2513" s="93">
        <f t="shared" si="252"/>
        <v>5</v>
      </c>
      <c r="AP2513" s="93">
        <f t="shared" si="253"/>
        <v>1</v>
      </c>
      <c r="AQ2513" s="88">
        <f t="shared" si="254"/>
        <v>17</v>
      </c>
      <c r="AR2513" s="93">
        <f t="shared" si="255"/>
        <v>84</v>
      </c>
      <c r="AS2513" s="93" t="str">
        <f t="shared" si="256"/>
        <v>金币</v>
      </c>
      <c r="AT2513" s="115">
        <f t="shared" si="257"/>
        <v>367</v>
      </c>
      <c r="AU2513" s="94">
        <f>IF(AR2513&gt;0,SUMIFS(AT$13:AT2513,AQ$13:AQ2513,"="&amp;AQ2513),"[x]")</f>
        <v>13252</v>
      </c>
    </row>
    <row r="2514" spans="40:47" ht="16.5" x14ac:dyDescent="0.2">
      <c r="AN2514" s="93">
        <v>2502</v>
      </c>
      <c r="AO2514" s="93">
        <f t="shared" si="252"/>
        <v>5</v>
      </c>
      <c r="AP2514" s="93">
        <f t="shared" si="253"/>
        <v>1</v>
      </c>
      <c r="AQ2514" s="88">
        <f t="shared" si="254"/>
        <v>17</v>
      </c>
      <c r="AR2514" s="93">
        <f t="shared" si="255"/>
        <v>85</v>
      </c>
      <c r="AS2514" s="93" t="str">
        <f t="shared" si="256"/>
        <v>金币</v>
      </c>
      <c r="AT2514" s="115">
        <f t="shared" si="257"/>
        <v>389</v>
      </c>
      <c r="AU2514" s="94">
        <f>IF(AR2514&gt;0,SUMIFS(AT$13:AT2514,AQ$13:AQ2514,"="&amp;AQ2514),"[x]")</f>
        <v>13641</v>
      </c>
    </row>
    <row r="2515" spans="40:47" ht="16.5" x14ac:dyDescent="0.2">
      <c r="AN2515" s="93">
        <v>2503</v>
      </c>
      <c r="AO2515" s="93">
        <f t="shared" si="252"/>
        <v>5</v>
      </c>
      <c r="AP2515" s="93">
        <f t="shared" si="253"/>
        <v>1</v>
      </c>
      <c r="AQ2515" s="88">
        <f t="shared" si="254"/>
        <v>17</v>
      </c>
      <c r="AR2515" s="93">
        <f t="shared" si="255"/>
        <v>86</v>
      </c>
      <c r="AS2515" s="93" t="str">
        <f t="shared" si="256"/>
        <v>金币</v>
      </c>
      <c r="AT2515" s="115">
        <f t="shared" si="257"/>
        <v>412</v>
      </c>
      <c r="AU2515" s="94">
        <f>IF(AR2515&gt;0,SUMIFS(AT$13:AT2515,AQ$13:AQ2515,"="&amp;AQ2515),"[x]")</f>
        <v>14053</v>
      </c>
    </row>
    <row r="2516" spans="40:47" ht="16.5" x14ac:dyDescent="0.2">
      <c r="AN2516" s="93">
        <v>2504</v>
      </c>
      <c r="AO2516" s="93">
        <f t="shared" si="252"/>
        <v>5</v>
      </c>
      <c r="AP2516" s="93">
        <f t="shared" si="253"/>
        <v>1</v>
      </c>
      <c r="AQ2516" s="88">
        <f t="shared" si="254"/>
        <v>17</v>
      </c>
      <c r="AR2516" s="93">
        <f t="shared" si="255"/>
        <v>87</v>
      </c>
      <c r="AS2516" s="93" t="str">
        <f t="shared" si="256"/>
        <v>金币</v>
      </c>
      <c r="AT2516" s="115">
        <f t="shared" si="257"/>
        <v>435</v>
      </c>
      <c r="AU2516" s="94">
        <f>IF(AR2516&gt;0,SUMIFS(AT$13:AT2516,AQ$13:AQ2516,"="&amp;AQ2516),"[x]")</f>
        <v>14488</v>
      </c>
    </row>
    <row r="2517" spans="40:47" ht="16.5" x14ac:dyDescent="0.2">
      <c r="AN2517" s="93">
        <v>2505</v>
      </c>
      <c r="AO2517" s="93">
        <f t="shared" si="252"/>
        <v>5</v>
      </c>
      <c r="AP2517" s="93">
        <f t="shared" si="253"/>
        <v>1</v>
      </c>
      <c r="AQ2517" s="88">
        <f t="shared" si="254"/>
        <v>17</v>
      </c>
      <c r="AR2517" s="93">
        <f t="shared" si="255"/>
        <v>88</v>
      </c>
      <c r="AS2517" s="93" t="str">
        <f t="shared" si="256"/>
        <v>金币</v>
      </c>
      <c r="AT2517" s="115">
        <f t="shared" si="257"/>
        <v>458</v>
      </c>
      <c r="AU2517" s="94">
        <f>IF(AR2517&gt;0,SUMIFS(AT$13:AT2517,AQ$13:AQ2517,"="&amp;AQ2517),"[x]")</f>
        <v>14946</v>
      </c>
    </row>
    <row r="2518" spans="40:47" ht="16.5" x14ac:dyDescent="0.2">
      <c r="AN2518" s="93">
        <v>2506</v>
      </c>
      <c r="AO2518" s="93">
        <f t="shared" si="252"/>
        <v>5</v>
      </c>
      <c r="AP2518" s="93">
        <f t="shared" si="253"/>
        <v>1</v>
      </c>
      <c r="AQ2518" s="88">
        <f t="shared" si="254"/>
        <v>17</v>
      </c>
      <c r="AR2518" s="93">
        <f t="shared" si="255"/>
        <v>89</v>
      </c>
      <c r="AS2518" s="93" t="str">
        <f t="shared" si="256"/>
        <v>金币</v>
      </c>
      <c r="AT2518" s="115">
        <f t="shared" si="257"/>
        <v>481</v>
      </c>
      <c r="AU2518" s="94">
        <f>IF(AR2518&gt;0,SUMIFS(AT$13:AT2518,AQ$13:AQ2518,"="&amp;AQ2518),"[x]")</f>
        <v>15427</v>
      </c>
    </row>
    <row r="2519" spans="40:47" ht="16.5" x14ac:dyDescent="0.2">
      <c r="AN2519" s="93">
        <v>2507</v>
      </c>
      <c r="AO2519" s="93">
        <f t="shared" si="252"/>
        <v>5</v>
      </c>
      <c r="AP2519" s="93">
        <f t="shared" si="253"/>
        <v>1</v>
      </c>
      <c r="AQ2519" s="88">
        <f t="shared" si="254"/>
        <v>17</v>
      </c>
      <c r="AR2519" s="93">
        <f t="shared" si="255"/>
        <v>90</v>
      </c>
      <c r="AS2519" s="93" t="str">
        <f t="shared" si="256"/>
        <v>金币</v>
      </c>
      <c r="AT2519" s="115">
        <f t="shared" si="257"/>
        <v>504</v>
      </c>
      <c r="AU2519" s="94">
        <f>IF(AR2519&gt;0,SUMIFS(AT$13:AT2519,AQ$13:AQ2519,"="&amp;AQ2519),"[x]")</f>
        <v>15931</v>
      </c>
    </row>
    <row r="2520" spans="40:47" ht="16.5" x14ac:dyDescent="0.2">
      <c r="AN2520" s="93">
        <v>2508</v>
      </c>
      <c r="AO2520" s="93">
        <f t="shared" si="252"/>
        <v>5</v>
      </c>
      <c r="AP2520" s="93">
        <f t="shared" si="253"/>
        <v>1</v>
      </c>
      <c r="AQ2520" s="88">
        <f t="shared" si="254"/>
        <v>17</v>
      </c>
      <c r="AR2520" s="93">
        <f t="shared" si="255"/>
        <v>91</v>
      </c>
      <c r="AS2520" s="93" t="str">
        <f t="shared" si="256"/>
        <v>金币</v>
      </c>
      <c r="AT2520" s="115">
        <f t="shared" si="257"/>
        <v>527</v>
      </c>
      <c r="AU2520" s="94">
        <f>IF(AR2520&gt;0,SUMIFS(AT$13:AT2520,AQ$13:AQ2520,"="&amp;AQ2520),"[x]")</f>
        <v>16458</v>
      </c>
    </row>
    <row r="2521" spans="40:47" ht="16.5" x14ac:dyDescent="0.2">
      <c r="AN2521" s="93">
        <v>2509</v>
      </c>
      <c r="AO2521" s="93">
        <f t="shared" si="252"/>
        <v>5</v>
      </c>
      <c r="AP2521" s="93">
        <f t="shared" si="253"/>
        <v>1</v>
      </c>
      <c r="AQ2521" s="88">
        <f t="shared" si="254"/>
        <v>17</v>
      </c>
      <c r="AR2521" s="93">
        <f t="shared" si="255"/>
        <v>92</v>
      </c>
      <c r="AS2521" s="93" t="str">
        <f t="shared" si="256"/>
        <v>金币</v>
      </c>
      <c r="AT2521" s="115">
        <f t="shared" si="257"/>
        <v>550</v>
      </c>
      <c r="AU2521" s="94">
        <f>IF(AR2521&gt;0,SUMIFS(AT$13:AT2521,AQ$13:AQ2521,"="&amp;AQ2521),"[x]")</f>
        <v>17008</v>
      </c>
    </row>
    <row r="2522" spans="40:47" ht="16.5" x14ac:dyDescent="0.2">
      <c r="AN2522" s="93">
        <v>2510</v>
      </c>
      <c r="AO2522" s="93">
        <f t="shared" si="252"/>
        <v>5</v>
      </c>
      <c r="AP2522" s="93">
        <f t="shared" si="253"/>
        <v>1</v>
      </c>
      <c r="AQ2522" s="88">
        <f t="shared" si="254"/>
        <v>17</v>
      </c>
      <c r="AR2522" s="93">
        <f t="shared" si="255"/>
        <v>93</v>
      </c>
      <c r="AS2522" s="93" t="str">
        <f t="shared" si="256"/>
        <v>金币</v>
      </c>
      <c r="AT2522" s="115">
        <f t="shared" si="257"/>
        <v>573</v>
      </c>
      <c r="AU2522" s="94">
        <f>IF(AR2522&gt;0,SUMIFS(AT$13:AT2522,AQ$13:AQ2522,"="&amp;AQ2522),"[x]")</f>
        <v>17581</v>
      </c>
    </row>
    <row r="2523" spans="40:47" ht="16.5" x14ac:dyDescent="0.2">
      <c r="AN2523" s="93">
        <v>2511</v>
      </c>
      <c r="AO2523" s="93">
        <f t="shared" si="252"/>
        <v>5</v>
      </c>
      <c r="AP2523" s="93">
        <f t="shared" si="253"/>
        <v>1</v>
      </c>
      <c r="AQ2523" s="88">
        <f t="shared" si="254"/>
        <v>17</v>
      </c>
      <c r="AR2523" s="93">
        <f t="shared" si="255"/>
        <v>94</v>
      </c>
      <c r="AS2523" s="93" t="str">
        <f t="shared" si="256"/>
        <v>金币</v>
      </c>
      <c r="AT2523" s="115">
        <f t="shared" si="257"/>
        <v>596</v>
      </c>
      <c r="AU2523" s="94">
        <f>IF(AR2523&gt;0,SUMIFS(AT$13:AT2523,AQ$13:AQ2523,"="&amp;AQ2523),"[x]")</f>
        <v>18177</v>
      </c>
    </row>
    <row r="2524" spans="40:47" ht="16.5" x14ac:dyDescent="0.2">
      <c r="AN2524" s="93">
        <v>2512</v>
      </c>
      <c r="AO2524" s="93">
        <f t="shared" si="252"/>
        <v>5</v>
      </c>
      <c r="AP2524" s="93">
        <f t="shared" si="253"/>
        <v>1</v>
      </c>
      <c r="AQ2524" s="88">
        <f t="shared" si="254"/>
        <v>17</v>
      </c>
      <c r="AR2524" s="93">
        <f t="shared" si="255"/>
        <v>95</v>
      </c>
      <c r="AS2524" s="93" t="str">
        <f t="shared" si="256"/>
        <v>金币</v>
      </c>
      <c r="AT2524" s="115">
        <f t="shared" si="257"/>
        <v>619</v>
      </c>
      <c r="AU2524" s="94">
        <f>IF(AR2524&gt;0,SUMIFS(AT$13:AT2524,AQ$13:AQ2524,"="&amp;AQ2524),"[x]")</f>
        <v>18796</v>
      </c>
    </row>
    <row r="2525" spans="40:47" ht="16.5" x14ac:dyDescent="0.2">
      <c r="AN2525" s="93">
        <v>2513</v>
      </c>
      <c r="AO2525" s="93">
        <f t="shared" si="252"/>
        <v>5</v>
      </c>
      <c r="AP2525" s="93">
        <f t="shared" si="253"/>
        <v>1</v>
      </c>
      <c r="AQ2525" s="88">
        <f t="shared" si="254"/>
        <v>17</v>
      </c>
      <c r="AR2525" s="93">
        <f t="shared" si="255"/>
        <v>96</v>
      </c>
      <c r="AS2525" s="93" t="str">
        <f t="shared" si="256"/>
        <v>金币</v>
      </c>
      <c r="AT2525" s="115">
        <f t="shared" si="257"/>
        <v>642</v>
      </c>
      <c r="AU2525" s="94">
        <f>IF(AR2525&gt;0,SUMIFS(AT$13:AT2525,AQ$13:AQ2525,"="&amp;AQ2525),"[x]")</f>
        <v>19438</v>
      </c>
    </row>
    <row r="2526" spans="40:47" ht="16.5" x14ac:dyDescent="0.2">
      <c r="AN2526" s="93">
        <v>2514</v>
      </c>
      <c r="AO2526" s="93">
        <f t="shared" si="252"/>
        <v>5</v>
      </c>
      <c r="AP2526" s="93">
        <f t="shared" si="253"/>
        <v>1</v>
      </c>
      <c r="AQ2526" s="88">
        <f t="shared" si="254"/>
        <v>17</v>
      </c>
      <c r="AR2526" s="93">
        <f t="shared" si="255"/>
        <v>97</v>
      </c>
      <c r="AS2526" s="93" t="str">
        <f t="shared" si="256"/>
        <v>金币</v>
      </c>
      <c r="AT2526" s="115">
        <f t="shared" si="257"/>
        <v>665</v>
      </c>
      <c r="AU2526" s="94">
        <f>IF(AR2526&gt;0,SUMIFS(AT$13:AT2526,AQ$13:AQ2526,"="&amp;AQ2526),"[x]")</f>
        <v>20103</v>
      </c>
    </row>
    <row r="2527" spans="40:47" ht="16.5" x14ac:dyDescent="0.2">
      <c r="AN2527" s="93">
        <v>2515</v>
      </c>
      <c r="AO2527" s="93">
        <f t="shared" si="252"/>
        <v>5</v>
      </c>
      <c r="AP2527" s="93">
        <f t="shared" si="253"/>
        <v>1</v>
      </c>
      <c r="AQ2527" s="88">
        <f t="shared" si="254"/>
        <v>17</v>
      </c>
      <c r="AR2527" s="93">
        <f t="shared" si="255"/>
        <v>98</v>
      </c>
      <c r="AS2527" s="93" t="str">
        <f t="shared" si="256"/>
        <v>金币</v>
      </c>
      <c r="AT2527" s="115">
        <f t="shared" si="257"/>
        <v>688</v>
      </c>
      <c r="AU2527" s="94">
        <f>IF(AR2527&gt;0,SUMIFS(AT$13:AT2527,AQ$13:AQ2527,"="&amp;AQ2527),"[x]")</f>
        <v>20791</v>
      </c>
    </row>
    <row r="2528" spans="40:47" ht="16.5" x14ac:dyDescent="0.2">
      <c r="AN2528" s="93">
        <v>2516</v>
      </c>
      <c r="AO2528" s="93">
        <f t="shared" si="252"/>
        <v>5</v>
      </c>
      <c r="AP2528" s="93">
        <f t="shared" si="253"/>
        <v>1</v>
      </c>
      <c r="AQ2528" s="88">
        <f t="shared" si="254"/>
        <v>17</v>
      </c>
      <c r="AR2528" s="93">
        <f t="shared" si="255"/>
        <v>99</v>
      </c>
      <c r="AS2528" s="93" t="str">
        <f t="shared" si="256"/>
        <v>金币</v>
      </c>
      <c r="AT2528" s="115">
        <f t="shared" si="257"/>
        <v>711</v>
      </c>
      <c r="AU2528" s="94">
        <f>IF(AR2528&gt;0,SUMIFS(AT$13:AT2528,AQ$13:AQ2528,"="&amp;AQ2528),"[x]")</f>
        <v>21502</v>
      </c>
    </row>
    <row r="2529" spans="40:47" ht="16.5" x14ac:dyDescent="0.2">
      <c r="AN2529" s="93">
        <v>2517</v>
      </c>
      <c r="AO2529" s="93">
        <f t="shared" si="252"/>
        <v>5</v>
      </c>
      <c r="AP2529" s="93">
        <f t="shared" si="253"/>
        <v>1</v>
      </c>
      <c r="AQ2529" s="88">
        <f t="shared" si="254"/>
        <v>17</v>
      </c>
      <c r="AR2529" s="93">
        <f t="shared" si="255"/>
        <v>100</v>
      </c>
      <c r="AS2529" s="93" t="str">
        <f t="shared" si="256"/>
        <v>金币</v>
      </c>
      <c r="AT2529" s="115">
        <f t="shared" si="257"/>
        <v>734</v>
      </c>
      <c r="AU2529" s="94">
        <f>IF(AR2529&gt;0,SUMIFS(AT$13:AT2529,AQ$13:AQ2529,"="&amp;AQ2529),"[x]")</f>
        <v>22236</v>
      </c>
    </row>
    <row r="2530" spans="40:47" ht="16.5" x14ac:dyDescent="0.2">
      <c r="AN2530" s="93">
        <v>2518</v>
      </c>
      <c r="AO2530" s="93">
        <f t="shared" si="252"/>
        <v>5</v>
      </c>
      <c r="AP2530" s="93">
        <f t="shared" si="253"/>
        <v>1</v>
      </c>
      <c r="AQ2530" s="88">
        <f t="shared" si="254"/>
        <v>17</v>
      </c>
      <c r="AR2530" s="93">
        <f t="shared" si="255"/>
        <v>101</v>
      </c>
      <c r="AS2530" s="93" t="str">
        <f t="shared" si="256"/>
        <v>金币</v>
      </c>
      <c r="AT2530" s="115">
        <f t="shared" si="257"/>
        <v>416</v>
      </c>
      <c r="AU2530" s="94">
        <f>IF(AR2530&gt;0,SUMIFS(AT$13:AT2530,AQ$13:AQ2530,"="&amp;AQ2530),"[x]")</f>
        <v>22652</v>
      </c>
    </row>
    <row r="2531" spans="40:47" ht="16.5" x14ac:dyDescent="0.2">
      <c r="AN2531" s="93">
        <v>2519</v>
      </c>
      <c r="AO2531" s="93">
        <f t="shared" si="252"/>
        <v>5</v>
      </c>
      <c r="AP2531" s="93">
        <f t="shared" si="253"/>
        <v>1</v>
      </c>
      <c r="AQ2531" s="88">
        <f t="shared" si="254"/>
        <v>17</v>
      </c>
      <c r="AR2531" s="93">
        <f t="shared" si="255"/>
        <v>102</v>
      </c>
      <c r="AS2531" s="93" t="str">
        <f t="shared" si="256"/>
        <v>金币</v>
      </c>
      <c r="AT2531" s="115">
        <f t="shared" si="257"/>
        <v>448</v>
      </c>
      <c r="AU2531" s="94">
        <f>IF(AR2531&gt;0,SUMIFS(AT$13:AT2531,AQ$13:AQ2531,"="&amp;AQ2531),"[x]")</f>
        <v>23100</v>
      </c>
    </row>
    <row r="2532" spans="40:47" ht="16.5" x14ac:dyDescent="0.2">
      <c r="AN2532" s="93">
        <v>2520</v>
      </c>
      <c r="AO2532" s="93">
        <f t="shared" si="252"/>
        <v>5</v>
      </c>
      <c r="AP2532" s="93">
        <f t="shared" si="253"/>
        <v>1</v>
      </c>
      <c r="AQ2532" s="88">
        <f t="shared" si="254"/>
        <v>17</v>
      </c>
      <c r="AR2532" s="93">
        <f t="shared" si="255"/>
        <v>103</v>
      </c>
      <c r="AS2532" s="93" t="str">
        <f t="shared" si="256"/>
        <v>金币</v>
      </c>
      <c r="AT2532" s="115">
        <f t="shared" si="257"/>
        <v>480</v>
      </c>
      <c r="AU2532" s="94">
        <f>IF(AR2532&gt;0,SUMIFS(AT$13:AT2532,AQ$13:AQ2532,"="&amp;AQ2532),"[x]")</f>
        <v>23580</v>
      </c>
    </row>
    <row r="2533" spans="40:47" ht="16.5" x14ac:dyDescent="0.2">
      <c r="AN2533" s="93">
        <v>2521</v>
      </c>
      <c r="AO2533" s="93">
        <f t="shared" si="252"/>
        <v>5</v>
      </c>
      <c r="AP2533" s="93">
        <f t="shared" si="253"/>
        <v>1</v>
      </c>
      <c r="AQ2533" s="88">
        <f t="shared" si="254"/>
        <v>17</v>
      </c>
      <c r="AR2533" s="93">
        <f t="shared" si="255"/>
        <v>104</v>
      </c>
      <c r="AS2533" s="93" t="str">
        <f t="shared" si="256"/>
        <v>金币</v>
      </c>
      <c r="AT2533" s="115">
        <f t="shared" si="257"/>
        <v>512</v>
      </c>
      <c r="AU2533" s="94">
        <f>IF(AR2533&gt;0,SUMIFS(AT$13:AT2533,AQ$13:AQ2533,"="&amp;AQ2533),"[x]")</f>
        <v>24092</v>
      </c>
    </row>
    <row r="2534" spans="40:47" ht="16.5" x14ac:dyDescent="0.2">
      <c r="AN2534" s="93">
        <v>2522</v>
      </c>
      <c r="AO2534" s="93">
        <f t="shared" si="252"/>
        <v>5</v>
      </c>
      <c r="AP2534" s="93">
        <f t="shared" si="253"/>
        <v>1</v>
      </c>
      <c r="AQ2534" s="88">
        <f t="shared" si="254"/>
        <v>17</v>
      </c>
      <c r="AR2534" s="93">
        <f t="shared" si="255"/>
        <v>105</v>
      </c>
      <c r="AS2534" s="93" t="str">
        <f t="shared" si="256"/>
        <v>金币</v>
      </c>
      <c r="AT2534" s="115">
        <f t="shared" si="257"/>
        <v>544</v>
      </c>
      <c r="AU2534" s="94">
        <f>IF(AR2534&gt;0,SUMIFS(AT$13:AT2534,AQ$13:AQ2534,"="&amp;AQ2534),"[x]")</f>
        <v>24636</v>
      </c>
    </row>
    <row r="2535" spans="40:47" ht="16.5" x14ac:dyDescent="0.2">
      <c r="AN2535" s="93">
        <v>2523</v>
      </c>
      <c r="AO2535" s="93">
        <f t="shared" si="252"/>
        <v>5</v>
      </c>
      <c r="AP2535" s="93">
        <f t="shared" si="253"/>
        <v>1</v>
      </c>
      <c r="AQ2535" s="88">
        <f t="shared" si="254"/>
        <v>17</v>
      </c>
      <c r="AR2535" s="93">
        <f t="shared" si="255"/>
        <v>106</v>
      </c>
      <c r="AS2535" s="93" t="str">
        <f t="shared" si="256"/>
        <v>金币</v>
      </c>
      <c r="AT2535" s="115">
        <f t="shared" si="257"/>
        <v>576</v>
      </c>
      <c r="AU2535" s="94">
        <f>IF(AR2535&gt;0,SUMIFS(AT$13:AT2535,AQ$13:AQ2535,"="&amp;AQ2535),"[x]")</f>
        <v>25212</v>
      </c>
    </row>
    <row r="2536" spans="40:47" ht="16.5" x14ac:dyDescent="0.2">
      <c r="AN2536" s="93">
        <v>2524</v>
      </c>
      <c r="AO2536" s="93">
        <f t="shared" si="252"/>
        <v>5</v>
      </c>
      <c r="AP2536" s="93">
        <f t="shared" si="253"/>
        <v>1</v>
      </c>
      <c r="AQ2536" s="88">
        <f t="shared" si="254"/>
        <v>17</v>
      </c>
      <c r="AR2536" s="93">
        <f t="shared" si="255"/>
        <v>107</v>
      </c>
      <c r="AS2536" s="93" t="str">
        <f t="shared" si="256"/>
        <v>金币</v>
      </c>
      <c r="AT2536" s="115">
        <f t="shared" si="257"/>
        <v>608</v>
      </c>
      <c r="AU2536" s="94">
        <f>IF(AR2536&gt;0,SUMIFS(AT$13:AT2536,AQ$13:AQ2536,"="&amp;AQ2536),"[x]")</f>
        <v>25820</v>
      </c>
    </row>
    <row r="2537" spans="40:47" ht="16.5" x14ac:dyDescent="0.2">
      <c r="AN2537" s="93">
        <v>2525</v>
      </c>
      <c r="AO2537" s="93">
        <f t="shared" si="252"/>
        <v>5</v>
      </c>
      <c r="AP2537" s="93">
        <f t="shared" si="253"/>
        <v>1</v>
      </c>
      <c r="AQ2537" s="88">
        <f t="shared" si="254"/>
        <v>17</v>
      </c>
      <c r="AR2537" s="93">
        <f t="shared" si="255"/>
        <v>108</v>
      </c>
      <c r="AS2537" s="93" t="str">
        <f t="shared" si="256"/>
        <v>金币</v>
      </c>
      <c r="AT2537" s="115">
        <f t="shared" si="257"/>
        <v>640</v>
      </c>
      <c r="AU2537" s="94">
        <f>IF(AR2537&gt;0,SUMIFS(AT$13:AT2537,AQ$13:AQ2537,"="&amp;AQ2537),"[x]")</f>
        <v>26460</v>
      </c>
    </row>
    <row r="2538" spans="40:47" ht="16.5" x14ac:dyDescent="0.2">
      <c r="AN2538" s="93">
        <v>2526</v>
      </c>
      <c r="AO2538" s="93">
        <f t="shared" si="252"/>
        <v>5</v>
      </c>
      <c r="AP2538" s="93">
        <f t="shared" si="253"/>
        <v>1</v>
      </c>
      <c r="AQ2538" s="88">
        <f t="shared" si="254"/>
        <v>17</v>
      </c>
      <c r="AR2538" s="93">
        <f t="shared" si="255"/>
        <v>109</v>
      </c>
      <c r="AS2538" s="93" t="str">
        <f t="shared" si="256"/>
        <v>金币</v>
      </c>
      <c r="AT2538" s="115">
        <f t="shared" si="257"/>
        <v>672</v>
      </c>
      <c r="AU2538" s="94">
        <f>IF(AR2538&gt;0,SUMIFS(AT$13:AT2538,AQ$13:AQ2538,"="&amp;AQ2538),"[x]")</f>
        <v>27132</v>
      </c>
    </row>
    <row r="2539" spans="40:47" ht="16.5" x14ac:dyDescent="0.2">
      <c r="AN2539" s="93">
        <v>2527</v>
      </c>
      <c r="AO2539" s="93">
        <f t="shared" si="252"/>
        <v>5</v>
      </c>
      <c r="AP2539" s="93">
        <f t="shared" si="253"/>
        <v>1</v>
      </c>
      <c r="AQ2539" s="88">
        <f t="shared" si="254"/>
        <v>17</v>
      </c>
      <c r="AR2539" s="93">
        <f t="shared" si="255"/>
        <v>110</v>
      </c>
      <c r="AS2539" s="93" t="str">
        <f t="shared" si="256"/>
        <v>金币</v>
      </c>
      <c r="AT2539" s="115">
        <f t="shared" si="257"/>
        <v>704</v>
      </c>
      <c r="AU2539" s="94">
        <f>IF(AR2539&gt;0,SUMIFS(AT$13:AT2539,AQ$13:AQ2539,"="&amp;AQ2539),"[x]")</f>
        <v>27836</v>
      </c>
    </row>
    <row r="2540" spans="40:47" ht="16.5" x14ac:dyDescent="0.2">
      <c r="AN2540" s="93">
        <v>2528</v>
      </c>
      <c r="AO2540" s="93">
        <f t="shared" si="252"/>
        <v>5</v>
      </c>
      <c r="AP2540" s="93">
        <f t="shared" si="253"/>
        <v>1</v>
      </c>
      <c r="AQ2540" s="88">
        <f t="shared" si="254"/>
        <v>17</v>
      </c>
      <c r="AR2540" s="93">
        <f t="shared" si="255"/>
        <v>111</v>
      </c>
      <c r="AS2540" s="93" t="str">
        <f t="shared" si="256"/>
        <v>金币</v>
      </c>
      <c r="AT2540" s="115">
        <f t="shared" si="257"/>
        <v>736</v>
      </c>
      <c r="AU2540" s="94">
        <f>IF(AR2540&gt;0,SUMIFS(AT$13:AT2540,AQ$13:AQ2540,"="&amp;AQ2540),"[x]")</f>
        <v>28572</v>
      </c>
    </row>
    <row r="2541" spans="40:47" ht="16.5" x14ac:dyDescent="0.2">
      <c r="AN2541" s="93">
        <v>2529</v>
      </c>
      <c r="AO2541" s="93">
        <f t="shared" si="252"/>
        <v>5</v>
      </c>
      <c r="AP2541" s="93">
        <f t="shared" si="253"/>
        <v>1</v>
      </c>
      <c r="AQ2541" s="88">
        <f t="shared" si="254"/>
        <v>17</v>
      </c>
      <c r="AR2541" s="93">
        <f t="shared" si="255"/>
        <v>112</v>
      </c>
      <c r="AS2541" s="93" t="str">
        <f t="shared" si="256"/>
        <v>金币</v>
      </c>
      <c r="AT2541" s="115">
        <f t="shared" si="257"/>
        <v>768</v>
      </c>
      <c r="AU2541" s="94">
        <f>IF(AR2541&gt;0,SUMIFS(AT$13:AT2541,AQ$13:AQ2541,"="&amp;AQ2541),"[x]")</f>
        <v>29340</v>
      </c>
    </row>
    <row r="2542" spans="40:47" ht="16.5" x14ac:dyDescent="0.2">
      <c r="AN2542" s="93">
        <v>2530</v>
      </c>
      <c r="AO2542" s="93">
        <f t="shared" si="252"/>
        <v>5</v>
      </c>
      <c r="AP2542" s="93">
        <f t="shared" si="253"/>
        <v>1</v>
      </c>
      <c r="AQ2542" s="88">
        <f t="shared" si="254"/>
        <v>17</v>
      </c>
      <c r="AR2542" s="93">
        <f t="shared" si="255"/>
        <v>113</v>
      </c>
      <c r="AS2542" s="93" t="str">
        <f t="shared" si="256"/>
        <v>金币</v>
      </c>
      <c r="AT2542" s="115">
        <f t="shared" si="257"/>
        <v>800</v>
      </c>
      <c r="AU2542" s="94">
        <f>IF(AR2542&gt;0,SUMIFS(AT$13:AT2542,AQ$13:AQ2542,"="&amp;AQ2542),"[x]")</f>
        <v>30140</v>
      </c>
    </row>
    <row r="2543" spans="40:47" ht="16.5" x14ac:dyDescent="0.2">
      <c r="AN2543" s="93">
        <v>2531</v>
      </c>
      <c r="AO2543" s="93">
        <f t="shared" si="252"/>
        <v>5</v>
      </c>
      <c r="AP2543" s="93">
        <f t="shared" si="253"/>
        <v>1</v>
      </c>
      <c r="AQ2543" s="88">
        <f t="shared" si="254"/>
        <v>17</v>
      </c>
      <c r="AR2543" s="93">
        <f t="shared" si="255"/>
        <v>114</v>
      </c>
      <c r="AS2543" s="93" t="str">
        <f t="shared" si="256"/>
        <v>金币</v>
      </c>
      <c r="AT2543" s="115">
        <f t="shared" si="257"/>
        <v>832</v>
      </c>
      <c r="AU2543" s="94">
        <f>IF(AR2543&gt;0,SUMIFS(AT$13:AT2543,AQ$13:AQ2543,"="&amp;AQ2543),"[x]")</f>
        <v>30972</v>
      </c>
    </row>
    <row r="2544" spans="40:47" ht="16.5" x14ac:dyDescent="0.2">
      <c r="AN2544" s="93">
        <v>2532</v>
      </c>
      <c r="AO2544" s="93">
        <f t="shared" si="252"/>
        <v>5</v>
      </c>
      <c r="AP2544" s="93">
        <f t="shared" si="253"/>
        <v>1</v>
      </c>
      <c r="AQ2544" s="88">
        <f t="shared" si="254"/>
        <v>17</v>
      </c>
      <c r="AR2544" s="93">
        <f t="shared" si="255"/>
        <v>115</v>
      </c>
      <c r="AS2544" s="93" t="str">
        <f t="shared" si="256"/>
        <v>金币</v>
      </c>
      <c r="AT2544" s="115">
        <f t="shared" si="257"/>
        <v>864</v>
      </c>
      <c r="AU2544" s="94">
        <f>IF(AR2544&gt;0,SUMIFS(AT$13:AT2544,AQ$13:AQ2544,"="&amp;AQ2544),"[x]")</f>
        <v>31836</v>
      </c>
    </row>
    <row r="2545" spans="40:47" ht="16.5" x14ac:dyDescent="0.2">
      <c r="AN2545" s="93">
        <v>2533</v>
      </c>
      <c r="AO2545" s="93">
        <f t="shared" si="252"/>
        <v>5</v>
      </c>
      <c r="AP2545" s="93">
        <f t="shared" si="253"/>
        <v>1</v>
      </c>
      <c r="AQ2545" s="88">
        <f t="shared" si="254"/>
        <v>17</v>
      </c>
      <c r="AR2545" s="93">
        <f t="shared" si="255"/>
        <v>116</v>
      </c>
      <c r="AS2545" s="93" t="str">
        <f t="shared" si="256"/>
        <v>金币</v>
      </c>
      <c r="AT2545" s="115">
        <f t="shared" si="257"/>
        <v>896</v>
      </c>
      <c r="AU2545" s="94">
        <f>IF(AR2545&gt;0,SUMIFS(AT$13:AT2545,AQ$13:AQ2545,"="&amp;AQ2545),"[x]")</f>
        <v>32732</v>
      </c>
    </row>
    <row r="2546" spans="40:47" ht="16.5" x14ac:dyDescent="0.2">
      <c r="AN2546" s="93">
        <v>2534</v>
      </c>
      <c r="AO2546" s="93">
        <f t="shared" si="252"/>
        <v>5</v>
      </c>
      <c r="AP2546" s="93">
        <f t="shared" si="253"/>
        <v>1</v>
      </c>
      <c r="AQ2546" s="88">
        <f t="shared" si="254"/>
        <v>17</v>
      </c>
      <c r="AR2546" s="93">
        <f t="shared" si="255"/>
        <v>117</v>
      </c>
      <c r="AS2546" s="93" t="str">
        <f t="shared" si="256"/>
        <v>金币</v>
      </c>
      <c r="AT2546" s="115">
        <f t="shared" si="257"/>
        <v>928</v>
      </c>
      <c r="AU2546" s="94">
        <f>IF(AR2546&gt;0,SUMIFS(AT$13:AT2546,AQ$13:AQ2546,"="&amp;AQ2546),"[x]")</f>
        <v>33660</v>
      </c>
    </row>
    <row r="2547" spans="40:47" ht="16.5" x14ac:dyDescent="0.2">
      <c r="AN2547" s="93">
        <v>2535</v>
      </c>
      <c r="AO2547" s="93">
        <f t="shared" si="252"/>
        <v>5</v>
      </c>
      <c r="AP2547" s="93">
        <f t="shared" si="253"/>
        <v>1</v>
      </c>
      <c r="AQ2547" s="88">
        <f t="shared" si="254"/>
        <v>17</v>
      </c>
      <c r="AR2547" s="93">
        <f t="shared" si="255"/>
        <v>118</v>
      </c>
      <c r="AS2547" s="93" t="str">
        <f t="shared" si="256"/>
        <v>金币</v>
      </c>
      <c r="AT2547" s="115">
        <f t="shared" si="257"/>
        <v>960</v>
      </c>
      <c r="AU2547" s="94">
        <f>IF(AR2547&gt;0,SUMIFS(AT$13:AT2547,AQ$13:AQ2547,"="&amp;AQ2547),"[x]")</f>
        <v>34620</v>
      </c>
    </row>
    <row r="2548" spans="40:47" ht="16.5" x14ac:dyDescent="0.2">
      <c r="AN2548" s="93">
        <v>2536</v>
      </c>
      <c r="AO2548" s="93">
        <f t="shared" si="252"/>
        <v>5</v>
      </c>
      <c r="AP2548" s="93">
        <f t="shared" si="253"/>
        <v>1</v>
      </c>
      <c r="AQ2548" s="88">
        <f t="shared" si="254"/>
        <v>17</v>
      </c>
      <c r="AR2548" s="93">
        <f t="shared" si="255"/>
        <v>119</v>
      </c>
      <c r="AS2548" s="93" t="str">
        <f t="shared" si="256"/>
        <v>金币</v>
      </c>
      <c r="AT2548" s="115">
        <f t="shared" si="257"/>
        <v>992</v>
      </c>
      <c r="AU2548" s="94">
        <f>IF(AR2548&gt;0,SUMIFS(AT$13:AT2548,AQ$13:AQ2548,"="&amp;AQ2548),"[x]")</f>
        <v>35612</v>
      </c>
    </row>
    <row r="2549" spans="40:47" ht="16.5" x14ac:dyDescent="0.2">
      <c r="AN2549" s="93">
        <v>2537</v>
      </c>
      <c r="AO2549" s="93">
        <f t="shared" si="252"/>
        <v>5</v>
      </c>
      <c r="AP2549" s="93">
        <f t="shared" si="253"/>
        <v>1</v>
      </c>
      <c r="AQ2549" s="88">
        <f t="shared" si="254"/>
        <v>17</v>
      </c>
      <c r="AR2549" s="93">
        <f t="shared" si="255"/>
        <v>120</v>
      </c>
      <c r="AS2549" s="93" t="str">
        <f t="shared" si="256"/>
        <v>金币</v>
      </c>
      <c r="AT2549" s="115">
        <f t="shared" si="257"/>
        <v>1024</v>
      </c>
      <c r="AU2549" s="94">
        <f>IF(AR2549&gt;0,SUMIFS(AT$13:AT2549,AQ$13:AQ2549,"="&amp;AQ2549),"[x]")</f>
        <v>36636</v>
      </c>
    </row>
    <row r="2550" spans="40:47" ht="16.5" x14ac:dyDescent="0.2">
      <c r="AN2550" s="93">
        <v>2538</v>
      </c>
      <c r="AO2550" s="93">
        <f t="shared" si="252"/>
        <v>5</v>
      </c>
      <c r="AP2550" s="93">
        <f t="shared" si="253"/>
        <v>1</v>
      </c>
      <c r="AQ2550" s="88">
        <f t="shared" si="254"/>
        <v>17</v>
      </c>
      <c r="AR2550" s="93">
        <f t="shared" si="255"/>
        <v>121</v>
      </c>
      <c r="AS2550" s="93" t="str">
        <f t="shared" si="256"/>
        <v>金币</v>
      </c>
      <c r="AT2550" s="115">
        <f t="shared" si="257"/>
        <v>432</v>
      </c>
      <c r="AU2550" s="94">
        <f>IF(AR2550&gt;0,SUMIFS(AT$13:AT2550,AQ$13:AQ2550,"="&amp;AQ2550),"[x]")</f>
        <v>37068</v>
      </c>
    </row>
    <row r="2551" spans="40:47" ht="16.5" x14ac:dyDescent="0.2">
      <c r="AN2551" s="93">
        <v>2539</v>
      </c>
      <c r="AO2551" s="93">
        <f t="shared" si="252"/>
        <v>5</v>
      </c>
      <c r="AP2551" s="93">
        <f t="shared" si="253"/>
        <v>1</v>
      </c>
      <c r="AQ2551" s="88">
        <f t="shared" si="254"/>
        <v>17</v>
      </c>
      <c r="AR2551" s="93">
        <f t="shared" si="255"/>
        <v>122</v>
      </c>
      <c r="AS2551" s="93" t="str">
        <f t="shared" si="256"/>
        <v>金币</v>
      </c>
      <c r="AT2551" s="115">
        <f t="shared" si="257"/>
        <v>455</v>
      </c>
      <c r="AU2551" s="94">
        <f>IF(AR2551&gt;0,SUMIFS(AT$13:AT2551,AQ$13:AQ2551,"="&amp;AQ2551),"[x]")</f>
        <v>37523</v>
      </c>
    </row>
    <row r="2552" spans="40:47" ht="16.5" x14ac:dyDescent="0.2">
      <c r="AN2552" s="93">
        <v>2540</v>
      </c>
      <c r="AO2552" s="93">
        <f t="shared" si="252"/>
        <v>5</v>
      </c>
      <c r="AP2552" s="93">
        <f t="shared" si="253"/>
        <v>1</v>
      </c>
      <c r="AQ2552" s="88">
        <f t="shared" si="254"/>
        <v>17</v>
      </c>
      <c r="AR2552" s="93">
        <f t="shared" si="255"/>
        <v>123</v>
      </c>
      <c r="AS2552" s="93" t="str">
        <f t="shared" si="256"/>
        <v>金币</v>
      </c>
      <c r="AT2552" s="115">
        <f t="shared" si="257"/>
        <v>478</v>
      </c>
      <c r="AU2552" s="94">
        <f>IF(AR2552&gt;0,SUMIFS(AT$13:AT2552,AQ$13:AQ2552,"="&amp;AQ2552),"[x]")</f>
        <v>38001</v>
      </c>
    </row>
    <row r="2553" spans="40:47" ht="16.5" x14ac:dyDescent="0.2">
      <c r="AN2553" s="93">
        <v>2541</v>
      </c>
      <c r="AO2553" s="93">
        <f t="shared" si="252"/>
        <v>5</v>
      </c>
      <c r="AP2553" s="93">
        <f t="shared" si="253"/>
        <v>1</v>
      </c>
      <c r="AQ2553" s="88">
        <f t="shared" si="254"/>
        <v>17</v>
      </c>
      <c r="AR2553" s="93">
        <f t="shared" si="255"/>
        <v>124</v>
      </c>
      <c r="AS2553" s="93" t="str">
        <f t="shared" si="256"/>
        <v>金币</v>
      </c>
      <c r="AT2553" s="115">
        <f t="shared" si="257"/>
        <v>501</v>
      </c>
      <c r="AU2553" s="94">
        <f>IF(AR2553&gt;0,SUMIFS(AT$13:AT2553,AQ$13:AQ2553,"="&amp;AQ2553),"[x]")</f>
        <v>38502</v>
      </c>
    </row>
    <row r="2554" spans="40:47" ht="16.5" x14ac:dyDescent="0.2">
      <c r="AN2554" s="93">
        <v>2542</v>
      </c>
      <c r="AO2554" s="93">
        <f t="shared" si="252"/>
        <v>5</v>
      </c>
      <c r="AP2554" s="93">
        <f t="shared" si="253"/>
        <v>1</v>
      </c>
      <c r="AQ2554" s="88">
        <f t="shared" si="254"/>
        <v>17</v>
      </c>
      <c r="AR2554" s="93">
        <f t="shared" si="255"/>
        <v>125</v>
      </c>
      <c r="AS2554" s="93" t="str">
        <f t="shared" si="256"/>
        <v>金币</v>
      </c>
      <c r="AT2554" s="115">
        <f t="shared" si="257"/>
        <v>524</v>
      </c>
      <c r="AU2554" s="94">
        <f>IF(AR2554&gt;0,SUMIFS(AT$13:AT2554,AQ$13:AQ2554,"="&amp;AQ2554),"[x]")</f>
        <v>39026</v>
      </c>
    </row>
    <row r="2555" spans="40:47" ht="16.5" x14ac:dyDescent="0.2">
      <c r="AN2555" s="93">
        <v>2543</v>
      </c>
      <c r="AO2555" s="93">
        <f t="shared" si="252"/>
        <v>5</v>
      </c>
      <c r="AP2555" s="93">
        <f t="shared" si="253"/>
        <v>1</v>
      </c>
      <c r="AQ2555" s="88">
        <f t="shared" si="254"/>
        <v>17</v>
      </c>
      <c r="AR2555" s="93">
        <f t="shared" si="255"/>
        <v>126</v>
      </c>
      <c r="AS2555" s="93" t="str">
        <f t="shared" si="256"/>
        <v>金币</v>
      </c>
      <c r="AT2555" s="115">
        <f t="shared" si="257"/>
        <v>546</v>
      </c>
      <c r="AU2555" s="94">
        <f>IF(AR2555&gt;0,SUMIFS(AT$13:AT2555,AQ$13:AQ2555,"="&amp;AQ2555),"[x]")</f>
        <v>39572</v>
      </c>
    </row>
    <row r="2556" spans="40:47" ht="16.5" x14ac:dyDescent="0.2">
      <c r="AN2556" s="93">
        <v>2544</v>
      </c>
      <c r="AO2556" s="93">
        <f t="shared" si="252"/>
        <v>5</v>
      </c>
      <c r="AP2556" s="93">
        <f t="shared" si="253"/>
        <v>1</v>
      </c>
      <c r="AQ2556" s="88">
        <f t="shared" si="254"/>
        <v>17</v>
      </c>
      <c r="AR2556" s="93">
        <f t="shared" si="255"/>
        <v>127</v>
      </c>
      <c r="AS2556" s="93" t="str">
        <f t="shared" si="256"/>
        <v>金币</v>
      </c>
      <c r="AT2556" s="115">
        <f t="shared" si="257"/>
        <v>569</v>
      </c>
      <c r="AU2556" s="94">
        <f>IF(AR2556&gt;0,SUMIFS(AT$13:AT2556,AQ$13:AQ2556,"="&amp;AQ2556),"[x]")</f>
        <v>40141</v>
      </c>
    </row>
    <row r="2557" spans="40:47" ht="16.5" x14ac:dyDescent="0.2">
      <c r="AN2557" s="93">
        <v>2545</v>
      </c>
      <c r="AO2557" s="93">
        <f t="shared" si="252"/>
        <v>5</v>
      </c>
      <c r="AP2557" s="93">
        <f t="shared" si="253"/>
        <v>1</v>
      </c>
      <c r="AQ2557" s="88">
        <f t="shared" si="254"/>
        <v>17</v>
      </c>
      <c r="AR2557" s="93">
        <f t="shared" si="255"/>
        <v>128</v>
      </c>
      <c r="AS2557" s="93" t="str">
        <f t="shared" si="256"/>
        <v>金币</v>
      </c>
      <c r="AT2557" s="115">
        <f t="shared" si="257"/>
        <v>592</v>
      </c>
      <c r="AU2557" s="94">
        <f>IF(AR2557&gt;0,SUMIFS(AT$13:AT2557,AQ$13:AQ2557,"="&amp;AQ2557),"[x]")</f>
        <v>40733</v>
      </c>
    </row>
    <row r="2558" spans="40:47" ht="16.5" x14ac:dyDescent="0.2">
      <c r="AN2558" s="93">
        <v>2546</v>
      </c>
      <c r="AO2558" s="93">
        <f t="shared" si="252"/>
        <v>5</v>
      </c>
      <c r="AP2558" s="93">
        <f t="shared" si="253"/>
        <v>1</v>
      </c>
      <c r="AQ2558" s="88">
        <f t="shared" si="254"/>
        <v>17</v>
      </c>
      <c r="AR2558" s="93">
        <f t="shared" si="255"/>
        <v>129</v>
      </c>
      <c r="AS2558" s="93" t="str">
        <f t="shared" si="256"/>
        <v>金币</v>
      </c>
      <c r="AT2558" s="115">
        <f t="shared" si="257"/>
        <v>615</v>
      </c>
      <c r="AU2558" s="94">
        <f>IF(AR2558&gt;0,SUMIFS(AT$13:AT2558,AQ$13:AQ2558,"="&amp;AQ2558),"[x]")</f>
        <v>41348</v>
      </c>
    </row>
    <row r="2559" spans="40:47" ht="16.5" x14ac:dyDescent="0.2">
      <c r="AN2559" s="93">
        <v>2547</v>
      </c>
      <c r="AO2559" s="93">
        <f t="shared" si="252"/>
        <v>5</v>
      </c>
      <c r="AP2559" s="93">
        <f t="shared" si="253"/>
        <v>1</v>
      </c>
      <c r="AQ2559" s="88">
        <f t="shared" si="254"/>
        <v>17</v>
      </c>
      <c r="AR2559" s="93">
        <f t="shared" si="255"/>
        <v>130</v>
      </c>
      <c r="AS2559" s="93" t="str">
        <f t="shared" si="256"/>
        <v>金币</v>
      </c>
      <c r="AT2559" s="115">
        <f t="shared" si="257"/>
        <v>637</v>
      </c>
      <c r="AU2559" s="94">
        <f>IF(AR2559&gt;0,SUMIFS(AT$13:AT2559,AQ$13:AQ2559,"="&amp;AQ2559),"[x]")</f>
        <v>41985</v>
      </c>
    </row>
    <row r="2560" spans="40:47" ht="16.5" x14ac:dyDescent="0.2">
      <c r="AN2560" s="93">
        <v>2548</v>
      </c>
      <c r="AO2560" s="93">
        <f t="shared" si="252"/>
        <v>5</v>
      </c>
      <c r="AP2560" s="93">
        <f t="shared" si="253"/>
        <v>1</v>
      </c>
      <c r="AQ2560" s="88">
        <f t="shared" si="254"/>
        <v>17</v>
      </c>
      <c r="AR2560" s="93">
        <f t="shared" si="255"/>
        <v>131</v>
      </c>
      <c r="AS2560" s="93" t="str">
        <f t="shared" si="256"/>
        <v>金币</v>
      </c>
      <c r="AT2560" s="115">
        <f t="shared" si="257"/>
        <v>660</v>
      </c>
      <c r="AU2560" s="94">
        <f>IF(AR2560&gt;0,SUMIFS(AT$13:AT2560,AQ$13:AQ2560,"="&amp;AQ2560),"[x]")</f>
        <v>42645</v>
      </c>
    </row>
    <row r="2561" spans="40:47" ht="16.5" x14ac:dyDescent="0.2">
      <c r="AN2561" s="93">
        <v>2549</v>
      </c>
      <c r="AO2561" s="93">
        <f t="shared" si="252"/>
        <v>5</v>
      </c>
      <c r="AP2561" s="93">
        <f t="shared" si="253"/>
        <v>1</v>
      </c>
      <c r="AQ2561" s="88">
        <f t="shared" si="254"/>
        <v>17</v>
      </c>
      <c r="AR2561" s="93">
        <f t="shared" si="255"/>
        <v>132</v>
      </c>
      <c r="AS2561" s="93" t="str">
        <f t="shared" si="256"/>
        <v>金币</v>
      </c>
      <c r="AT2561" s="115">
        <f t="shared" si="257"/>
        <v>683</v>
      </c>
      <c r="AU2561" s="94">
        <f>IF(AR2561&gt;0,SUMIFS(AT$13:AT2561,AQ$13:AQ2561,"="&amp;AQ2561),"[x]")</f>
        <v>43328</v>
      </c>
    </row>
    <row r="2562" spans="40:47" ht="16.5" x14ac:dyDescent="0.2">
      <c r="AN2562" s="93">
        <v>2550</v>
      </c>
      <c r="AO2562" s="93">
        <f t="shared" si="252"/>
        <v>5</v>
      </c>
      <c r="AP2562" s="93">
        <f t="shared" si="253"/>
        <v>1</v>
      </c>
      <c r="AQ2562" s="88">
        <f t="shared" si="254"/>
        <v>17</v>
      </c>
      <c r="AR2562" s="93">
        <f t="shared" si="255"/>
        <v>133</v>
      </c>
      <c r="AS2562" s="93" t="str">
        <f t="shared" si="256"/>
        <v>金币</v>
      </c>
      <c r="AT2562" s="115">
        <f t="shared" si="257"/>
        <v>706</v>
      </c>
      <c r="AU2562" s="94">
        <f>IF(AR2562&gt;0,SUMIFS(AT$13:AT2562,AQ$13:AQ2562,"="&amp;AQ2562),"[x]")</f>
        <v>44034</v>
      </c>
    </row>
    <row r="2563" spans="40:47" ht="16.5" x14ac:dyDescent="0.2">
      <c r="AN2563" s="93">
        <v>2551</v>
      </c>
      <c r="AO2563" s="93">
        <f t="shared" si="252"/>
        <v>5</v>
      </c>
      <c r="AP2563" s="93">
        <f t="shared" si="253"/>
        <v>1</v>
      </c>
      <c r="AQ2563" s="88">
        <f t="shared" si="254"/>
        <v>17</v>
      </c>
      <c r="AR2563" s="93">
        <f t="shared" si="255"/>
        <v>134</v>
      </c>
      <c r="AS2563" s="93" t="str">
        <f t="shared" si="256"/>
        <v>金币</v>
      </c>
      <c r="AT2563" s="115">
        <f t="shared" si="257"/>
        <v>729</v>
      </c>
      <c r="AU2563" s="94">
        <f>IF(AR2563&gt;0,SUMIFS(AT$13:AT2563,AQ$13:AQ2563,"="&amp;AQ2563),"[x]")</f>
        <v>44763</v>
      </c>
    </row>
    <row r="2564" spans="40:47" ht="16.5" x14ac:dyDescent="0.2">
      <c r="AN2564" s="93">
        <v>2552</v>
      </c>
      <c r="AO2564" s="93">
        <f t="shared" si="252"/>
        <v>5</v>
      </c>
      <c r="AP2564" s="93">
        <f t="shared" si="253"/>
        <v>1</v>
      </c>
      <c r="AQ2564" s="88">
        <f t="shared" si="254"/>
        <v>17</v>
      </c>
      <c r="AR2564" s="93">
        <f t="shared" si="255"/>
        <v>135</v>
      </c>
      <c r="AS2564" s="93" t="str">
        <f t="shared" si="256"/>
        <v>金币</v>
      </c>
      <c r="AT2564" s="115">
        <f t="shared" si="257"/>
        <v>751</v>
      </c>
      <c r="AU2564" s="94">
        <f>IF(AR2564&gt;0,SUMIFS(AT$13:AT2564,AQ$13:AQ2564,"="&amp;AQ2564),"[x]")</f>
        <v>45514</v>
      </c>
    </row>
    <row r="2565" spans="40:47" ht="16.5" x14ac:dyDescent="0.2">
      <c r="AN2565" s="93">
        <v>2553</v>
      </c>
      <c r="AO2565" s="93">
        <f t="shared" si="252"/>
        <v>5</v>
      </c>
      <c r="AP2565" s="93">
        <f t="shared" si="253"/>
        <v>1</v>
      </c>
      <c r="AQ2565" s="88">
        <f t="shared" si="254"/>
        <v>17</v>
      </c>
      <c r="AR2565" s="93">
        <f t="shared" si="255"/>
        <v>136</v>
      </c>
      <c r="AS2565" s="93" t="str">
        <f t="shared" si="256"/>
        <v>金币</v>
      </c>
      <c r="AT2565" s="115">
        <f t="shared" si="257"/>
        <v>774</v>
      </c>
      <c r="AU2565" s="94">
        <f>IF(AR2565&gt;0,SUMIFS(AT$13:AT2565,AQ$13:AQ2565,"="&amp;AQ2565),"[x]")</f>
        <v>46288</v>
      </c>
    </row>
    <row r="2566" spans="40:47" ht="16.5" x14ac:dyDescent="0.2">
      <c r="AN2566" s="93">
        <v>2554</v>
      </c>
      <c r="AO2566" s="93">
        <f t="shared" si="252"/>
        <v>5</v>
      </c>
      <c r="AP2566" s="93">
        <f t="shared" si="253"/>
        <v>1</v>
      </c>
      <c r="AQ2566" s="88">
        <f t="shared" si="254"/>
        <v>17</v>
      </c>
      <c r="AR2566" s="93">
        <f t="shared" si="255"/>
        <v>137</v>
      </c>
      <c r="AS2566" s="93" t="str">
        <f t="shared" si="256"/>
        <v>金币</v>
      </c>
      <c r="AT2566" s="115">
        <f t="shared" si="257"/>
        <v>797</v>
      </c>
      <c r="AU2566" s="94">
        <f>IF(AR2566&gt;0,SUMIFS(AT$13:AT2566,AQ$13:AQ2566,"="&amp;AQ2566),"[x]")</f>
        <v>47085</v>
      </c>
    </row>
    <row r="2567" spans="40:47" ht="16.5" x14ac:dyDescent="0.2">
      <c r="AN2567" s="93">
        <v>2555</v>
      </c>
      <c r="AO2567" s="93">
        <f t="shared" si="252"/>
        <v>5</v>
      </c>
      <c r="AP2567" s="93">
        <f t="shared" si="253"/>
        <v>1</v>
      </c>
      <c r="AQ2567" s="88">
        <f t="shared" si="254"/>
        <v>17</v>
      </c>
      <c r="AR2567" s="93">
        <f t="shared" si="255"/>
        <v>138</v>
      </c>
      <c r="AS2567" s="93" t="str">
        <f t="shared" si="256"/>
        <v>金币</v>
      </c>
      <c r="AT2567" s="115">
        <f t="shared" si="257"/>
        <v>820</v>
      </c>
      <c r="AU2567" s="94">
        <f>IF(AR2567&gt;0,SUMIFS(AT$13:AT2567,AQ$13:AQ2567,"="&amp;AQ2567),"[x]")</f>
        <v>47905</v>
      </c>
    </row>
    <row r="2568" spans="40:47" ht="16.5" x14ac:dyDescent="0.2">
      <c r="AN2568" s="93">
        <v>2556</v>
      </c>
      <c r="AO2568" s="93">
        <f t="shared" si="252"/>
        <v>5</v>
      </c>
      <c r="AP2568" s="93">
        <f t="shared" si="253"/>
        <v>1</v>
      </c>
      <c r="AQ2568" s="88">
        <f t="shared" si="254"/>
        <v>17</v>
      </c>
      <c r="AR2568" s="93">
        <f t="shared" si="255"/>
        <v>139</v>
      </c>
      <c r="AS2568" s="93" t="str">
        <f t="shared" si="256"/>
        <v>金币</v>
      </c>
      <c r="AT2568" s="115">
        <f t="shared" si="257"/>
        <v>842</v>
      </c>
      <c r="AU2568" s="94">
        <f>IF(AR2568&gt;0,SUMIFS(AT$13:AT2568,AQ$13:AQ2568,"="&amp;AQ2568),"[x]")</f>
        <v>48747</v>
      </c>
    </row>
    <row r="2569" spans="40:47" ht="16.5" x14ac:dyDescent="0.2">
      <c r="AN2569" s="93">
        <v>2557</v>
      </c>
      <c r="AO2569" s="93">
        <f t="shared" si="252"/>
        <v>5</v>
      </c>
      <c r="AP2569" s="93">
        <f t="shared" si="253"/>
        <v>1</v>
      </c>
      <c r="AQ2569" s="88">
        <f t="shared" si="254"/>
        <v>17</v>
      </c>
      <c r="AR2569" s="93">
        <f t="shared" si="255"/>
        <v>140</v>
      </c>
      <c r="AS2569" s="93" t="str">
        <f t="shared" si="256"/>
        <v>金币</v>
      </c>
      <c r="AT2569" s="115">
        <f t="shared" si="257"/>
        <v>865</v>
      </c>
      <c r="AU2569" s="94">
        <f>IF(AR2569&gt;0,SUMIFS(AT$13:AT2569,AQ$13:AQ2569,"="&amp;AQ2569),"[x]")</f>
        <v>49612</v>
      </c>
    </row>
    <row r="2570" spans="40:47" ht="16.5" x14ac:dyDescent="0.2">
      <c r="AN2570" s="93">
        <v>2558</v>
      </c>
      <c r="AO2570" s="93">
        <f t="shared" si="252"/>
        <v>5</v>
      </c>
      <c r="AP2570" s="93">
        <f t="shared" si="253"/>
        <v>1</v>
      </c>
      <c r="AQ2570" s="88">
        <f t="shared" si="254"/>
        <v>17</v>
      </c>
      <c r="AR2570" s="93">
        <f t="shared" si="255"/>
        <v>141</v>
      </c>
      <c r="AS2570" s="93" t="str">
        <f t="shared" si="256"/>
        <v>金币</v>
      </c>
      <c r="AT2570" s="115">
        <f t="shared" si="257"/>
        <v>888</v>
      </c>
      <c r="AU2570" s="94">
        <f>IF(AR2570&gt;0,SUMIFS(AT$13:AT2570,AQ$13:AQ2570,"="&amp;AQ2570),"[x]")</f>
        <v>50500</v>
      </c>
    </row>
    <row r="2571" spans="40:47" ht="16.5" x14ac:dyDescent="0.2">
      <c r="AN2571" s="93">
        <v>2559</v>
      </c>
      <c r="AO2571" s="93">
        <f t="shared" si="252"/>
        <v>5</v>
      </c>
      <c r="AP2571" s="93">
        <f t="shared" si="253"/>
        <v>1</v>
      </c>
      <c r="AQ2571" s="88">
        <f t="shared" si="254"/>
        <v>17</v>
      </c>
      <c r="AR2571" s="93">
        <f t="shared" si="255"/>
        <v>142</v>
      </c>
      <c r="AS2571" s="93" t="str">
        <f t="shared" si="256"/>
        <v>金币</v>
      </c>
      <c r="AT2571" s="115">
        <f t="shared" si="257"/>
        <v>911</v>
      </c>
      <c r="AU2571" s="94">
        <f>IF(AR2571&gt;0,SUMIFS(AT$13:AT2571,AQ$13:AQ2571,"="&amp;AQ2571),"[x]")</f>
        <v>51411</v>
      </c>
    </row>
    <row r="2572" spans="40:47" ht="16.5" x14ac:dyDescent="0.2">
      <c r="AN2572" s="93">
        <v>2560</v>
      </c>
      <c r="AO2572" s="93">
        <f t="shared" si="252"/>
        <v>5</v>
      </c>
      <c r="AP2572" s="93">
        <f t="shared" si="253"/>
        <v>1</v>
      </c>
      <c r="AQ2572" s="88">
        <f t="shared" si="254"/>
        <v>17</v>
      </c>
      <c r="AR2572" s="93">
        <f t="shared" si="255"/>
        <v>143</v>
      </c>
      <c r="AS2572" s="93" t="str">
        <f t="shared" si="256"/>
        <v>金币</v>
      </c>
      <c r="AT2572" s="115">
        <f t="shared" si="257"/>
        <v>934</v>
      </c>
      <c r="AU2572" s="94">
        <f>IF(AR2572&gt;0,SUMIFS(AT$13:AT2572,AQ$13:AQ2572,"="&amp;AQ2572),"[x]")</f>
        <v>52345</v>
      </c>
    </row>
    <row r="2573" spans="40:47" ht="16.5" x14ac:dyDescent="0.2">
      <c r="AN2573" s="93">
        <v>2561</v>
      </c>
      <c r="AO2573" s="93">
        <f t="shared" si="252"/>
        <v>5</v>
      </c>
      <c r="AP2573" s="93">
        <f t="shared" si="253"/>
        <v>1</v>
      </c>
      <c r="AQ2573" s="88">
        <f t="shared" si="254"/>
        <v>17</v>
      </c>
      <c r="AR2573" s="93">
        <f t="shared" si="255"/>
        <v>144</v>
      </c>
      <c r="AS2573" s="93" t="str">
        <f t="shared" si="256"/>
        <v>金币</v>
      </c>
      <c r="AT2573" s="115">
        <f t="shared" si="257"/>
        <v>956</v>
      </c>
      <c r="AU2573" s="94">
        <f>IF(AR2573&gt;0,SUMIFS(AT$13:AT2573,AQ$13:AQ2573,"="&amp;AQ2573),"[x]")</f>
        <v>53301</v>
      </c>
    </row>
    <row r="2574" spans="40:47" ht="16.5" x14ac:dyDescent="0.2">
      <c r="AN2574" s="93">
        <v>2562</v>
      </c>
      <c r="AO2574" s="93">
        <f t="shared" ref="AO2574:AO2637" si="258">INT((AN2574-1)/604)+1</f>
        <v>5</v>
      </c>
      <c r="AP2574" s="93">
        <f t="shared" ref="AP2574:AP2637" si="259">INT(MOD(INT((AN2574-1)/151),4))+1</f>
        <v>1</v>
      </c>
      <c r="AQ2574" s="88">
        <f t="shared" ref="AQ2574:AQ2637" si="260">(AO2574-1)*4+AP2574</f>
        <v>17</v>
      </c>
      <c r="AR2574" s="93">
        <f t="shared" ref="AR2574:AR2637" si="261">MOD(AN2574-1,151)</f>
        <v>145</v>
      </c>
      <c r="AS2574" s="93" t="str">
        <f t="shared" ref="AS2574:AS2637" si="262">IF(AR2574&gt;0,"金币","[x]")</f>
        <v>金币</v>
      </c>
      <c r="AT2574" s="115">
        <f t="shared" si="257"/>
        <v>979</v>
      </c>
      <c r="AU2574" s="94">
        <f>IF(AR2574&gt;0,SUMIFS(AT$13:AT2574,AQ$13:AQ2574,"="&amp;AQ2574),"[x]")</f>
        <v>54280</v>
      </c>
    </row>
    <row r="2575" spans="40:47" ht="16.5" x14ac:dyDescent="0.2">
      <c r="AN2575" s="93">
        <v>2563</v>
      </c>
      <c r="AO2575" s="93">
        <f t="shared" si="258"/>
        <v>5</v>
      </c>
      <c r="AP2575" s="93">
        <f t="shared" si="259"/>
        <v>1</v>
      </c>
      <c r="AQ2575" s="88">
        <f t="shared" si="260"/>
        <v>17</v>
      </c>
      <c r="AR2575" s="93">
        <f t="shared" si="261"/>
        <v>146</v>
      </c>
      <c r="AS2575" s="93" t="str">
        <f t="shared" si="262"/>
        <v>金币</v>
      </c>
      <c r="AT2575" s="115">
        <f t="shared" ref="AT2575:AT2638" si="263">IF(AR2575&gt;0,INT(INDEX($AL$13:$AL$162,AR2575)/48*INDEX($AL$4:$AL$9,AO2575)*INDEX($AO$4:$AO$7,AP2575)),"[x]")</f>
        <v>1002</v>
      </c>
      <c r="AU2575" s="94">
        <f>IF(AR2575&gt;0,SUMIFS(AT$13:AT2575,AQ$13:AQ2575,"="&amp;AQ2575),"[x]")</f>
        <v>55282</v>
      </c>
    </row>
    <row r="2576" spans="40:47" ht="16.5" x14ac:dyDescent="0.2">
      <c r="AN2576" s="93">
        <v>2564</v>
      </c>
      <c r="AO2576" s="93">
        <f t="shared" si="258"/>
        <v>5</v>
      </c>
      <c r="AP2576" s="93">
        <f t="shared" si="259"/>
        <v>1</v>
      </c>
      <c r="AQ2576" s="88">
        <f t="shared" si="260"/>
        <v>17</v>
      </c>
      <c r="AR2576" s="93">
        <f t="shared" si="261"/>
        <v>147</v>
      </c>
      <c r="AS2576" s="93" t="str">
        <f t="shared" si="262"/>
        <v>金币</v>
      </c>
      <c r="AT2576" s="115">
        <f t="shared" si="263"/>
        <v>1025</v>
      </c>
      <c r="AU2576" s="94">
        <f>IF(AR2576&gt;0,SUMIFS(AT$13:AT2576,AQ$13:AQ2576,"="&amp;AQ2576),"[x]")</f>
        <v>56307</v>
      </c>
    </row>
    <row r="2577" spans="40:47" ht="16.5" x14ac:dyDescent="0.2">
      <c r="AN2577" s="93">
        <v>2565</v>
      </c>
      <c r="AO2577" s="93">
        <f t="shared" si="258"/>
        <v>5</v>
      </c>
      <c r="AP2577" s="93">
        <f t="shared" si="259"/>
        <v>1</v>
      </c>
      <c r="AQ2577" s="88">
        <f t="shared" si="260"/>
        <v>17</v>
      </c>
      <c r="AR2577" s="93">
        <f t="shared" si="261"/>
        <v>148</v>
      </c>
      <c r="AS2577" s="93" t="str">
        <f t="shared" si="262"/>
        <v>金币</v>
      </c>
      <c r="AT2577" s="115">
        <f t="shared" si="263"/>
        <v>1048</v>
      </c>
      <c r="AU2577" s="94">
        <f>IF(AR2577&gt;0,SUMIFS(AT$13:AT2577,AQ$13:AQ2577,"="&amp;AQ2577),"[x]")</f>
        <v>57355</v>
      </c>
    </row>
    <row r="2578" spans="40:47" ht="16.5" x14ac:dyDescent="0.2">
      <c r="AN2578" s="93">
        <v>2566</v>
      </c>
      <c r="AO2578" s="93">
        <f t="shared" si="258"/>
        <v>5</v>
      </c>
      <c r="AP2578" s="93">
        <f t="shared" si="259"/>
        <v>1</v>
      </c>
      <c r="AQ2578" s="88">
        <f t="shared" si="260"/>
        <v>17</v>
      </c>
      <c r="AR2578" s="93">
        <f t="shared" si="261"/>
        <v>149</v>
      </c>
      <c r="AS2578" s="93" t="str">
        <f t="shared" si="262"/>
        <v>金币</v>
      </c>
      <c r="AT2578" s="115">
        <f t="shared" si="263"/>
        <v>1070</v>
      </c>
      <c r="AU2578" s="94">
        <f>IF(AR2578&gt;0,SUMIFS(AT$13:AT2578,AQ$13:AQ2578,"="&amp;AQ2578),"[x]")</f>
        <v>58425</v>
      </c>
    </row>
    <row r="2579" spans="40:47" ht="16.5" x14ac:dyDescent="0.2">
      <c r="AN2579" s="93">
        <v>2567</v>
      </c>
      <c r="AO2579" s="93">
        <f t="shared" si="258"/>
        <v>5</v>
      </c>
      <c r="AP2579" s="93">
        <f t="shared" si="259"/>
        <v>1</v>
      </c>
      <c r="AQ2579" s="88">
        <f t="shared" si="260"/>
        <v>17</v>
      </c>
      <c r="AR2579" s="93">
        <f t="shared" si="261"/>
        <v>150</v>
      </c>
      <c r="AS2579" s="93" t="str">
        <f t="shared" si="262"/>
        <v>金币</v>
      </c>
      <c r="AT2579" s="115">
        <f t="shared" si="263"/>
        <v>1093</v>
      </c>
      <c r="AU2579" s="94">
        <f>IF(AR2579&gt;0,SUMIFS(AT$13:AT2579,AQ$13:AQ2579,"="&amp;AQ2579),"[x]")</f>
        <v>59518</v>
      </c>
    </row>
    <row r="2580" spans="40:47" ht="16.5" x14ac:dyDescent="0.2">
      <c r="AN2580" s="93">
        <v>2568</v>
      </c>
      <c r="AO2580" s="93">
        <f t="shared" si="258"/>
        <v>5</v>
      </c>
      <c r="AP2580" s="93">
        <f t="shared" si="259"/>
        <v>2</v>
      </c>
      <c r="AQ2580" s="88">
        <f t="shared" si="260"/>
        <v>18</v>
      </c>
      <c r="AR2580" s="93">
        <f t="shared" si="261"/>
        <v>0</v>
      </c>
      <c r="AS2580" s="93" t="str">
        <f t="shared" si="262"/>
        <v>[x]</v>
      </c>
      <c r="AT2580" s="115" t="str">
        <f t="shared" si="263"/>
        <v>[x]</v>
      </c>
      <c r="AU2580" s="94" t="str">
        <f>IF(AR2580&gt;0,SUMIFS(AT$13:AT2580,AQ$13:AQ2580,"="&amp;AQ2580),"[x]")</f>
        <v>[x]</v>
      </c>
    </row>
    <row r="2581" spans="40:47" ht="16.5" x14ac:dyDescent="0.2">
      <c r="AN2581" s="93">
        <v>2569</v>
      </c>
      <c r="AO2581" s="93">
        <f t="shared" si="258"/>
        <v>5</v>
      </c>
      <c r="AP2581" s="93">
        <f t="shared" si="259"/>
        <v>2</v>
      </c>
      <c r="AQ2581" s="88">
        <f t="shared" si="260"/>
        <v>18</v>
      </c>
      <c r="AR2581" s="93">
        <f t="shared" si="261"/>
        <v>1</v>
      </c>
      <c r="AS2581" s="93" t="str">
        <f t="shared" si="262"/>
        <v>金币</v>
      </c>
      <c r="AT2581" s="115">
        <f t="shared" si="263"/>
        <v>2</v>
      </c>
      <c r="AU2581" s="94">
        <f>IF(AR2581&gt;0,SUMIFS(AT$13:AT2581,AQ$13:AQ2581,"="&amp;AQ2581),"[x]")</f>
        <v>2</v>
      </c>
    </row>
    <row r="2582" spans="40:47" ht="16.5" x14ac:dyDescent="0.2">
      <c r="AN2582" s="93">
        <v>2570</v>
      </c>
      <c r="AO2582" s="93">
        <f t="shared" si="258"/>
        <v>5</v>
      </c>
      <c r="AP2582" s="93">
        <f t="shared" si="259"/>
        <v>2</v>
      </c>
      <c r="AQ2582" s="88">
        <f t="shared" si="260"/>
        <v>18</v>
      </c>
      <c r="AR2582" s="93">
        <f t="shared" si="261"/>
        <v>2</v>
      </c>
      <c r="AS2582" s="93" t="str">
        <f t="shared" si="262"/>
        <v>金币</v>
      </c>
      <c r="AT2582" s="115">
        <f t="shared" si="263"/>
        <v>5</v>
      </c>
      <c r="AU2582" s="94">
        <f>IF(AR2582&gt;0,SUMIFS(AT$13:AT2582,AQ$13:AQ2582,"="&amp;AQ2582),"[x]")</f>
        <v>7</v>
      </c>
    </row>
    <row r="2583" spans="40:47" ht="16.5" x14ac:dyDescent="0.2">
      <c r="AN2583" s="93">
        <v>2571</v>
      </c>
      <c r="AO2583" s="93">
        <f t="shared" si="258"/>
        <v>5</v>
      </c>
      <c r="AP2583" s="93">
        <f t="shared" si="259"/>
        <v>2</v>
      </c>
      <c r="AQ2583" s="88">
        <f t="shared" si="260"/>
        <v>18</v>
      </c>
      <c r="AR2583" s="93">
        <f t="shared" si="261"/>
        <v>3</v>
      </c>
      <c r="AS2583" s="93" t="str">
        <f t="shared" si="262"/>
        <v>金币</v>
      </c>
      <c r="AT2583" s="115">
        <f t="shared" si="263"/>
        <v>8</v>
      </c>
      <c r="AU2583" s="94">
        <f>IF(AR2583&gt;0,SUMIFS(AT$13:AT2583,AQ$13:AQ2583,"="&amp;AQ2583),"[x]")</f>
        <v>15</v>
      </c>
    </row>
    <row r="2584" spans="40:47" ht="16.5" x14ac:dyDescent="0.2">
      <c r="AN2584" s="93">
        <v>2572</v>
      </c>
      <c r="AO2584" s="93">
        <f t="shared" si="258"/>
        <v>5</v>
      </c>
      <c r="AP2584" s="93">
        <f t="shared" si="259"/>
        <v>2</v>
      </c>
      <c r="AQ2584" s="88">
        <f t="shared" si="260"/>
        <v>18</v>
      </c>
      <c r="AR2584" s="93">
        <f t="shared" si="261"/>
        <v>4</v>
      </c>
      <c r="AS2584" s="93" t="str">
        <f t="shared" si="262"/>
        <v>金币</v>
      </c>
      <c r="AT2584" s="115">
        <f t="shared" si="263"/>
        <v>11</v>
      </c>
      <c r="AU2584" s="94">
        <f>IF(AR2584&gt;0,SUMIFS(AT$13:AT2584,AQ$13:AQ2584,"="&amp;AQ2584),"[x]")</f>
        <v>26</v>
      </c>
    </row>
    <row r="2585" spans="40:47" ht="16.5" x14ac:dyDescent="0.2">
      <c r="AN2585" s="93">
        <v>2573</v>
      </c>
      <c r="AO2585" s="93">
        <f t="shared" si="258"/>
        <v>5</v>
      </c>
      <c r="AP2585" s="93">
        <f t="shared" si="259"/>
        <v>2</v>
      </c>
      <c r="AQ2585" s="88">
        <f t="shared" si="260"/>
        <v>18</v>
      </c>
      <c r="AR2585" s="93">
        <f t="shared" si="261"/>
        <v>5</v>
      </c>
      <c r="AS2585" s="93" t="str">
        <f t="shared" si="262"/>
        <v>金币</v>
      </c>
      <c r="AT2585" s="115">
        <f t="shared" si="263"/>
        <v>14</v>
      </c>
      <c r="AU2585" s="94">
        <f>IF(AR2585&gt;0,SUMIFS(AT$13:AT2585,AQ$13:AQ2585,"="&amp;AQ2585),"[x]")</f>
        <v>40</v>
      </c>
    </row>
    <row r="2586" spans="40:47" ht="16.5" x14ac:dyDescent="0.2">
      <c r="AN2586" s="93">
        <v>2574</v>
      </c>
      <c r="AO2586" s="93">
        <f t="shared" si="258"/>
        <v>5</v>
      </c>
      <c r="AP2586" s="93">
        <f t="shared" si="259"/>
        <v>2</v>
      </c>
      <c r="AQ2586" s="88">
        <f t="shared" si="260"/>
        <v>18</v>
      </c>
      <c r="AR2586" s="93">
        <f t="shared" si="261"/>
        <v>6</v>
      </c>
      <c r="AS2586" s="93" t="str">
        <f t="shared" si="262"/>
        <v>金币</v>
      </c>
      <c r="AT2586" s="115">
        <f t="shared" si="263"/>
        <v>16</v>
      </c>
      <c r="AU2586" s="94">
        <f>IF(AR2586&gt;0,SUMIFS(AT$13:AT2586,AQ$13:AQ2586,"="&amp;AQ2586),"[x]")</f>
        <v>56</v>
      </c>
    </row>
    <row r="2587" spans="40:47" ht="16.5" x14ac:dyDescent="0.2">
      <c r="AN2587" s="93">
        <v>2575</v>
      </c>
      <c r="AO2587" s="93">
        <f t="shared" si="258"/>
        <v>5</v>
      </c>
      <c r="AP2587" s="93">
        <f t="shared" si="259"/>
        <v>2</v>
      </c>
      <c r="AQ2587" s="88">
        <f t="shared" si="260"/>
        <v>18</v>
      </c>
      <c r="AR2587" s="93">
        <f t="shared" si="261"/>
        <v>7</v>
      </c>
      <c r="AS2587" s="93" t="str">
        <f t="shared" si="262"/>
        <v>金币</v>
      </c>
      <c r="AT2587" s="115">
        <f t="shared" si="263"/>
        <v>19</v>
      </c>
      <c r="AU2587" s="94">
        <f>IF(AR2587&gt;0,SUMIFS(AT$13:AT2587,AQ$13:AQ2587,"="&amp;AQ2587),"[x]")</f>
        <v>75</v>
      </c>
    </row>
    <row r="2588" spans="40:47" ht="16.5" x14ac:dyDescent="0.2">
      <c r="AN2588" s="93">
        <v>2576</v>
      </c>
      <c r="AO2588" s="93">
        <f t="shared" si="258"/>
        <v>5</v>
      </c>
      <c r="AP2588" s="93">
        <f t="shared" si="259"/>
        <v>2</v>
      </c>
      <c r="AQ2588" s="88">
        <f t="shared" si="260"/>
        <v>18</v>
      </c>
      <c r="AR2588" s="93">
        <f t="shared" si="261"/>
        <v>8</v>
      </c>
      <c r="AS2588" s="93" t="str">
        <f t="shared" si="262"/>
        <v>金币</v>
      </c>
      <c r="AT2588" s="115">
        <f t="shared" si="263"/>
        <v>22</v>
      </c>
      <c r="AU2588" s="94">
        <f>IF(AR2588&gt;0,SUMIFS(AT$13:AT2588,AQ$13:AQ2588,"="&amp;AQ2588),"[x]")</f>
        <v>97</v>
      </c>
    </row>
    <row r="2589" spans="40:47" ht="16.5" x14ac:dyDescent="0.2">
      <c r="AN2589" s="93">
        <v>2577</v>
      </c>
      <c r="AO2589" s="93">
        <f t="shared" si="258"/>
        <v>5</v>
      </c>
      <c r="AP2589" s="93">
        <f t="shared" si="259"/>
        <v>2</v>
      </c>
      <c r="AQ2589" s="88">
        <f t="shared" si="260"/>
        <v>18</v>
      </c>
      <c r="AR2589" s="93">
        <f t="shared" si="261"/>
        <v>9</v>
      </c>
      <c r="AS2589" s="93" t="str">
        <f t="shared" si="262"/>
        <v>金币</v>
      </c>
      <c r="AT2589" s="115">
        <f t="shared" si="263"/>
        <v>25</v>
      </c>
      <c r="AU2589" s="94">
        <f>IF(AR2589&gt;0,SUMIFS(AT$13:AT2589,AQ$13:AQ2589,"="&amp;AQ2589),"[x]")</f>
        <v>122</v>
      </c>
    </row>
    <row r="2590" spans="40:47" ht="16.5" x14ac:dyDescent="0.2">
      <c r="AN2590" s="93">
        <v>2578</v>
      </c>
      <c r="AO2590" s="93">
        <f t="shared" si="258"/>
        <v>5</v>
      </c>
      <c r="AP2590" s="93">
        <f t="shared" si="259"/>
        <v>2</v>
      </c>
      <c r="AQ2590" s="88">
        <f t="shared" si="260"/>
        <v>18</v>
      </c>
      <c r="AR2590" s="93">
        <f t="shared" si="261"/>
        <v>10</v>
      </c>
      <c r="AS2590" s="93" t="str">
        <f t="shared" si="262"/>
        <v>金币</v>
      </c>
      <c r="AT2590" s="115">
        <f t="shared" si="263"/>
        <v>28</v>
      </c>
      <c r="AU2590" s="94">
        <f>IF(AR2590&gt;0,SUMIFS(AT$13:AT2590,AQ$13:AQ2590,"="&amp;AQ2590),"[x]")</f>
        <v>150</v>
      </c>
    </row>
    <row r="2591" spans="40:47" ht="16.5" x14ac:dyDescent="0.2">
      <c r="AN2591" s="93">
        <v>2579</v>
      </c>
      <c r="AO2591" s="93">
        <f t="shared" si="258"/>
        <v>5</v>
      </c>
      <c r="AP2591" s="93">
        <f t="shared" si="259"/>
        <v>2</v>
      </c>
      <c r="AQ2591" s="88">
        <f t="shared" si="260"/>
        <v>18</v>
      </c>
      <c r="AR2591" s="93">
        <f t="shared" si="261"/>
        <v>11</v>
      </c>
      <c r="AS2591" s="93" t="str">
        <f t="shared" si="262"/>
        <v>金币</v>
      </c>
      <c r="AT2591" s="115">
        <f t="shared" si="263"/>
        <v>31</v>
      </c>
      <c r="AU2591" s="94">
        <f>IF(AR2591&gt;0,SUMIFS(AT$13:AT2591,AQ$13:AQ2591,"="&amp;AQ2591),"[x]")</f>
        <v>181</v>
      </c>
    </row>
    <row r="2592" spans="40:47" ht="16.5" x14ac:dyDescent="0.2">
      <c r="AN2592" s="93">
        <v>2580</v>
      </c>
      <c r="AO2592" s="93">
        <f t="shared" si="258"/>
        <v>5</v>
      </c>
      <c r="AP2592" s="93">
        <f t="shared" si="259"/>
        <v>2</v>
      </c>
      <c r="AQ2592" s="88">
        <f t="shared" si="260"/>
        <v>18</v>
      </c>
      <c r="AR2592" s="93">
        <f t="shared" si="261"/>
        <v>12</v>
      </c>
      <c r="AS2592" s="93" t="str">
        <f t="shared" si="262"/>
        <v>金币</v>
      </c>
      <c r="AT2592" s="115">
        <f t="shared" si="263"/>
        <v>33</v>
      </c>
      <c r="AU2592" s="94">
        <f>IF(AR2592&gt;0,SUMIFS(AT$13:AT2592,AQ$13:AQ2592,"="&amp;AQ2592),"[x]")</f>
        <v>214</v>
      </c>
    </row>
    <row r="2593" spans="40:47" ht="16.5" x14ac:dyDescent="0.2">
      <c r="AN2593" s="93">
        <v>2581</v>
      </c>
      <c r="AO2593" s="93">
        <f t="shared" si="258"/>
        <v>5</v>
      </c>
      <c r="AP2593" s="93">
        <f t="shared" si="259"/>
        <v>2</v>
      </c>
      <c r="AQ2593" s="88">
        <f t="shared" si="260"/>
        <v>18</v>
      </c>
      <c r="AR2593" s="93">
        <f t="shared" si="261"/>
        <v>13</v>
      </c>
      <c r="AS2593" s="93" t="str">
        <f t="shared" si="262"/>
        <v>金币</v>
      </c>
      <c r="AT2593" s="115">
        <f t="shared" si="263"/>
        <v>36</v>
      </c>
      <c r="AU2593" s="94">
        <f>IF(AR2593&gt;0,SUMIFS(AT$13:AT2593,AQ$13:AQ2593,"="&amp;AQ2593),"[x]")</f>
        <v>250</v>
      </c>
    </row>
    <row r="2594" spans="40:47" ht="16.5" x14ac:dyDescent="0.2">
      <c r="AN2594" s="93">
        <v>2582</v>
      </c>
      <c r="AO2594" s="93">
        <f t="shared" si="258"/>
        <v>5</v>
      </c>
      <c r="AP2594" s="93">
        <f t="shared" si="259"/>
        <v>2</v>
      </c>
      <c r="AQ2594" s="88">
        <f t="shared" si="260"/>
        <v>18</v>
      </c>
      <c r="AR2594" s="93">
        <f t="shared" si="261"/>
        <v>14</v>
      </c>
      <c r="AS2594" s="93" t="str">
        <f t="shared" si="262"/>
        <v>金币</v>
      </c>
      <c r="AT2594" s="115">
        <f t="shared" si="263"/>
        <v>39</v>
      </c>
      <c r="AU2594" s="94">
        <f>IF(AR2594&gt;0,SUMIFS(AT$13:AT2594,AQ$13:AQ2594,"="&amp;AQ2594),"[x]")</f>
        <v>289</v>
      </c>
    </row>
    <row r="2595" spans="40:47" ht="16.5" x14ac:dyDescent="0.2">
      <c r="AN2595" s="93">
        <v>2583</v>
      </c>
      <c r="AO2595" s="93">
        <f t="shared" si="258"/>
        <v>5</v>
      </c>
      <c r="AP2595" s="93">
        <f t="shared" si="259"/>
        <v>2</v>
      </c>
      <c r="AQ2595" s="88">
        <f t="shared" si="260"/>
        <v>18</v>
      </c>
      <c r="AR2595" s="93">
        <f t="shared" si="261"/>
        <v>15</v>
      </c>
      <c r="AS2595" s="93" t="str">
        <f t="shared" si="262"/>
        <v>金币</v>
      </c>
      <c r="AT2595" s="115">
        <f t="shared" si="263"/>
        <v>42</v>
      </c>
      <c r="AU2595" s="94">
        <f>IF(AR2595&gt;0,SUMIFS(AT$13:AT2595,AQ$13:AQ2595,"="&amp;AQ2595),"[x]")</f>
        <v>331</v>
      </c>
    </row>
    <row r="2596" spans="40:47" ht="16.5" x14ac:dyDescent="0.2">
      <c r="AN2596" s="93">
        <v>2584</v>
      </c>
      <c r="AO2596" s="93">
        <f t="shared" si="258"/>
        <v>5</v>
      </c>
      <c r="AP2596" s="93">
        <f t="shared" si="259"/>
        <v>2</v>
      </c>
      <c r="AQ2596" s="88">
        <f t="shared" si="260"/>
        <v>18</v>
      </c>
      <c r="AR2596" s="93">
        <f t="shared" si="261"/>
        <v>16</v>
      </c>
      <c r="AS2596" s="93" t="str">
        <f t="shared" si="262"/>
        <v>金币</v>
      </c>
      <c r="AT2596" s="115">
        <f t="shared" si="263"/>
        <v>45</v>
      </c>
      <c r="AU2596" s="94">
        <f>IF(AR2596&gt;0,SUMIFS(AT$13:AT2596,AQ$13:AQ2596,"="&amp;AQ2596),"[x]")</f>
        <v>376</v>
      </c>
    </row>
    <row r="2597" spans="40:47" ht="16.5" x14ac:dyDescent="0.2">
      <c r="AN2597" s="93">
        <v>2585</v>
      </c>
      <c r="AO2597" s="93">
        <f t="shared" si="258"/>
        <v>5</v>
      </c>
      <c r="AP2597" s="93">
        <f t="shared" si="259"/>
        <v>2</v>
      </c>
      <c r="AQ2597" s="88">
        <f t="shared" si="260"/>
        <v>18</v>
      </c>
      <c r="AR2597" s="93">
        <f t="shared" si="261"/>
        <v>17</v>
      </c>
      <c r="AS2597" s="93" t="str">
        <f t="shared" si="262"/>
        <v>金币</v>
      </c>
      <c r="AT2597" s="115">
        <f t="shared" si="263"/>
        <v>48</v>
      </c>
      <c r="AU2597" s="94">
        <f>IF(AR2597&gt;0,SUMIFS(AT$13:AT2597,AQ$13:AQ2597,"="&amp;AQ2597),"[x]")</f>
        <v>424</v>
      </c>
    </row>
    <row r="2598" spans="40:47" ht="16.5" x14ac:dyDescent="0.2">
      <c r="AN2598" s="93">
        <v>2586</v>
      </c>
      <c r="AO2598" s="93">
        <f t="shared" si="258"/>
        <v>5</v>
      </c>
      <c r="AP2598" s="93">
        <f t="shared" si="259"/>
        <v>2</v>
      </c>
      <c r="AQ2598" s="88">
        <f t="shared" si="260"/>
        <v>18</v>
      </c>
      <c r="AR2598" s="93">
        <f t="shared" si="261"/>
        <v>18</v>
      </c>
      <c r="AS2598" s="93" t="str">
        <f t="shared" si="262"/>
        <v>金币</v>
      </c>
      <c r="AT2598" s="115">
        <f t="shared" si="263"/>
        <v>50</v>
      </c>
      <c r="AU2598" s="94">
        <f>IF(AR2598&gt;0,SUMIFS(AT$13:AT2598,AQ$13:AQ2598,"="&amp;AQ2598),"[x]")</f>
        <v>474</v>
      </c>
    </row>
    <row r="2599" spans="40:47" ht="16.5" x14ac:dyDescent="0.2">
      <c r="AN2599" s="93">
        <v>2587</v>
      </c>
      <c r="AO2599" s="93">
        <f t="shared" si="258"/>
        <v>5</v>
      </c>
      <c r="AP2599" s="93">
        <f t="shared" si="259"/>
        <v>2</v>
      </c>
      <c r="AQ2599" s="88">
        <f t="shared" si="260"/>
        <v>18</v>
      </c>
      <c r="AR2599" s="93">
        <f t="shared" si="261"/>
        <v>19</v>
      </c>
      <c r="AS2599" s="93" t="str">
        <f t="shared" si="262"/>
        <v>金币</v>
      </c>
      <c r="AT2599" s="115">
        <f t="shared" si="263"/>
        <v>53</v>
      </c>
      <c r="AU2599" s="94">
        <f>IF(AR2599&gt;0,SUMIFS(AT$13:AT2599,AQ$13:AQ2599,"="&amp;AQ2599),"[x]")</f>
        <v>527</v>
      </c>
    </row>
    <row r="2600" spans="40:47" ht="16.5" x14ac:dyDescent="0.2">
      <c r="AN2600" s="93">
        <v>2588</v>
      </c>
      <c r="AO2600" s="93">
        <f t="shared" si="258"/>
        <v>5</v>
      </c>
      <c r="AP2600" s="93">
        <f t="shared" si="259"/>
        <v>2</v>
      </c>
      <c r="AQ2600" s="88">
        <f t="shared" si="260"/>
        <v>18</v>
      </c>
      <c r="AR2600" s="93">
        <f t="shared" si="261"/>
        <v>20</v>
      </c>
      <c r="AS2600" s="93" t="str">
        <f t="shared" si="262"/>
        <v>金币</v>
      </c>
      <c r="AT2600" s="115">
        <f t="shared" si="263"/>
        <v>56</v>
      </c>
      <c r="AU2600" s="94">
        <f>IF(AR2600&gt;0,SUMIFS(AT$13:AT2600,AQ$13:AQ2600,"="&amp;AQ2600),"[x]")</f>
        <v>583</v>
      </c>
    </row>
    <row r="2601" spans="40:47" ht="16.5" x14ac:dyDescent="0.2">
      <c r="AN2601" s="93">
        <v>2589</v>
      </c>
      <c r="AO2601" s="93">
        <f t="shared" si="258"/>
        <v>5</v>
      </c>
      <c r="AP2601" s="93">
        <f t="shared" si="259"/>
        <v>2</v>
      </c>
      <c r="AQ2601" s="88">
        <f t="shared" si="260"/>
        <v>18</v>
      </c>
      <c r="AR2601" s="93">
        <f t="shared" si="261"/>
        <v>21</v>
      </c>
      <c r="AS2601" s="93" t="str">
        <f t="shared" si="262"/>
        <v>金币</v>
      </c>
      <c r="AT2601" s="115">
        <f t="shared" si="263"/>
        <v>59</v>
      </c>
      <c r="AU2601" s="94">
        <f>IF(AR2601&gt;0,SUMIFS(AT$13:AT2601,AQ$13:AQ2601,"="&amp;AQ2601),"[x]")</f>
        <v>642</v>
      </c>
    </row>
    <row r="2602" spans="40:47" ht="16.5" x14ac:dyDescent="0.2">
      <c r="AN2602" s="93">
        <v>2590</v>
      </c>
      <c r="AO2602" s="93">
        <f t="shared" si="258"/>
        <v>5</v>
      </c>
      <c r="AP2602" s="93">
        <f t="shared" si="259"/>
        <v>2</v>
      </c>
      <c r="AQ2602" s="88">
        <f t="shared" si="260"/>
        <v>18</v>
      </c>
      <c r="AR2602" s="93">
        <f t="shared" si="261"/>
        <v>22</v>
      </c>
      <c r="AS2602" s="93" t="str">
        <f t="shared" si="262"/>
        <v>金币</v>
      </c>
      <c r="AT2602" s="115">
        <f t="shared" si="263"/>
        <v>62</v>
      </c>
      <c r="AU2602" s="94">
        <f>IF(AR2602&gt;0,SUMIFS(AT$13:AT2602,AQ$13:AQ2602,"="&amp;AQ2602),"[x]")</f>
        <v>704</v>
      </c>
    </row>
    <row r="2603" spans="40:47" ht="16.5" x14ac:dyDescent="0.2">
      <c r="AN2603" s="93">
        <v>2591</v>
      </c>
      <c r="AO2603" s="93">
        <f t="shared" si="258"/>
        <v>5</v>
      </c>
      <c r="AP2603" s="93">
        <f t="shared" si="259"/>
        <v>2</v>
      </c>
      <c r="AQ2603" s="88">
        <f t="shared" si="260"/>
        <v>18</v>
      </c>
      <c r="AR2603" s="93">
        <f t="shared" si="261"/>
        <v>23</v>
      </c>
      <c r="AS2603" s="93" t="str">
        <f t="shared" si="262"/>
        <v>金币</v>
      </c>
      <c r="AT2603" s="115">
        <f t="shared" si="263"/>
        <v>65</v>
      </c>
      <c r="AU2603" s="94">
        <f>IF(AR2603&gt;0,SUMIFS(AT$13:AT2603,AQ$13:AQ2603,"="&amp;AQ2603),"[x]")</f>
        <v>769</v>
      </c>
    </row>
    <row r="2604" spans="40:47" ht="16.5" x14ac:dyDescent="0.2">
      <c r="AN2604" s="93">
        <v>2592</v>
      </c>
      <c r="AO2604" s="93">
        <f t="shared" si="258"/>
        <v>5</v>
      </c>
      <c r="AP2604" s="93">
        <f t="shared" si="259"/>
        <v>2</v>
      </c>
      <c r="AQ2604" s="88">
        <f t="shared" si="260"/>
        <v>18</v>
      </c>
      <c r="AR2604" s="93">
        <f t="shared" si="261"/>
        <v>24</v>
      </c>
      <c r="AS2604" s="93" t="str">
        <f t="shared" si="262"/>
        <v>金币</v>
      </c>
      <c r="AT2604" s="115">
        <f t="shared" si="263"/>
        <v>67</v>
      </c>
      <c r="AU2604" s="94">
        <f>IF(AR2604&gt;0,SUMIFS(AT$13:AT2604,AQ$13:AQ2604,"="&amp;AQ2604),"[x]")</f>
        <v>836</v>
      </c>
    </row>
    <row r="2605" spans="40:47" ht="16.5" x14ac:dyDescent="0.2">
      <c r="AN2605" s="93">
        <v>2593</v>
      </c>
      <c r="AO2605" s="93">
        <f t="shared" si="258"/>
        <v>5</v>
      </c>
      <c r="AP2605" s="93">
        <f t="shared" si="259"/>
        <v>2</v>
      </c>
      <c r="AQ2605" s="88">
        <f t="shared" si="260"/>
        <v>18</v>
      </c>
      <c r="AR2605" s="93">
        <f t="shared" si="261"/>
        <v>25</v>
      </c>
      <c r="AS2605" s="93" t="str">
        <f t="shared" si="262"/>
        <v>金币</v>
      </c>
      <c r="AT2605" s="115">
        <f t="shared" si="263"/>
        <v>70</v>
      </c>
      <c r="AU2605" s="94">
        <f>IF(AR2605&gt;0,SUMIFS(AT$13:AT2605,AQ$13:AQ2605,"="&amp;AQ2605),"[x]")</f>
        <v>906</v>
      </c>
    </row>
    <row r="2606" spans="40:47" ht="16.5" x14ac:dyDescent="0.2">
      <c r="AN2606" s="93">
        <v>2594</v>
      </c>
      <c r="AO2606" s="93">
        <f t="shared" si="258"/>
        <v>5</v>
      </c>
      <c r="AP2606" s="93">
        <f t="shared" si="259"/>
        <v>2</v>
      </c>
      <c r="AQ2606" s="88">
        <f t="shared" si="260"/>
        <v>18</v>
      </c>
      <c r="AR2606" s="93">
        <f t="shared" si="261"/>
        <v>26</v>
      </c>
      <c r="AS2606" s="93" t="str">
        <f t="shared" si="262"/>
        <v>金币</v>
      </c>
      <c r="AT2606" s="115">
        <f t="shared" si="263"/>
        <v>73</v>
      </c>
      <c r="AU2606" s="94">
        <f>IF(AR2606&gt;0,SUMIFS(AT$13:AT2606,AQ$13:AQ2606,"="&amp;AQ2606),"[x]")</f>
        <v>979</v>
      </c>
    </row>
    <row r="2607" spans="40:47" ht="16.5" x14ac:dyDescent="0.2">
      <c r="AN2607" s="93">
        <v>2595</v>
      </c>
      <c r="AO2607" s="93">
        <f t="shared" si="258"/>
        <v>5</v>
      </c>
      <c r="AP2607" s="93">
        <f t="shared" si="259"/>
        <v>2</v>
      </c>
      <c r="AQ2607" s="88">
        <f t="shared" si="260"/>
        <v>18</v>
      </c>
      <c r="AR2607" s="93">
        <f t="shared" si="261"/>
        <v>27</v>
      </c>
      <c r="AS2607" s="93" t="str">
        <f t="shared" si="262"/>
        <v>金币</v>
      </c>
      <c r="AT2607" s="115">
        <f t="shared" si="263"/>
        <v>76</v>
      </c>
      <c r="AU2607" s="94">
        <f>IF(AR2607&gt;0,SUMIFS(AT$13:AT2607,AQ$13:AQ2607,"="&amp;AQ2607),"[x]")</f>
        <v>1055</v>
      </c>
    </row>
    <row r="2608" spans="40:47" ht="16.5" x14ac:dyDescent="0.2">
      <c r="AN2608" s="93">
        <v>2596</v>
      </c>
      <c r="AO2608" s="93">
        <f t="shared" si="258"/>
        <v>5</v>
      </c>
      <c r="AP2608" s="93">
        <f t="shared" si="259"/>
        <v>2</v>
      </c>
      <c r="AQ2608" s="88">
        <f t="shared" si="260"/>
        <v>18</v>
      </c>
      <c r="AR2608" s="93">
        <f t="shared" si="261"/>
        <v>28</v>
      </c>
      <c r="AS2608" s="93" t="str">
        <f t="shared" si="262"/>
        <v>金币</v>
      </c>
      <c r="AT2608" s="115">
        <f t="shared" si="263"/>
        <v>79</v>
      </c>
      <c r="AU2608" s="94">
        <f>IF(AR2608&gt;0,SUMIFS(AT$13:AT2608,AQ$13:AQ2608,"="&amp;AQ2608),"[x]")</f>
        <v>1134</v>
      </c>
    </row>
    <row r="2609" spans="40:47" ht="16.5" x14ac:dyDescent="0.2">
      <c r="AN2609" s="93">
        <v>2597</v>
      </c>
      <c r="AO2609" s="93">
        <f t="shared" si="258"/>
        <v>5</v>
      </c>
      <c r="AP2609" s="93">
        <f t="shared" si="259"/>
        <v>2</v>
      </c>
      <c r="AQ2609" s="88">
        <f t="shared" si="260"/>
        <v>18</v>
      </c>
      <c r="AR2609" s="93">
        <f t="shared" si="261"/>
        <v>29</v>
      </c>
      <c r="AS2609" s="93" t="str">
        <f t="shared" si="262"/>
        <v>金币</v>
      </c>
      <c r="AT2609" s="115">
        <f t="shared" si="263"/>
        <v>81</v>
      </c>
      <c r="AU2609" s="94">
        <f>IF(AR2609&gt;0,SUMIFS(AT$13:AT2609,AQ$13:AQ2609,"="&amp;AQ2609),"[x]")</f>
        <v>1215</v>
      </c>
    </row>
    <row r="2610" spans="40:47" ht="16.5" x14ac:dyDescent="0.2">
      <c r="AN2610" s="93">
        <v>2598</v>
      </c>
      <c r="AO2610" s="93">
        <f t="shared" si="258"/>
        <v>5</v>
      </c>
      <c r="AP2610" s="93">
        <f t="shared" si="259"/>
        <v>2</v>
      </c>
      <c r="AQ2610" s="88">
        <f t="shared" si="260"/>
        <v>18</v>
      </c>
      <c r="AR2610" s="93">
        <f t="shared" si="261"/>
        <v>30</v>
      </c>
      <c r="AS2610" s="93" t="str">
        <f t="shared" si="262"/>
        <v>金币</v>
      </c>
      <c r="AT2610" s="115">
        <f t="shared" si="263"/>
        <v>84</v>
      </c>
      <c r="AU2610" s="94">
        <f>IF(AR2610&gt;0,SUMIFS(AT$13:AT2610,AQ$13:AQ2610,"="&amp;AQ2610),"[x]")</f>
        <v>1299</v>
      </c>
    </row>
    <row r="2611" spans="40:47" ht="16.5" x14ac:dyDescent="0.2">
      <c r="AN2611" s="93">
        <v>2599</v>
      </c>
      <c r="AO2611" s="93">
        <f t="shared" si="258"/>
        <v>5</v>
      </c>
      <c r="AP2611" s="93">
        <f t="shared" si="259"/>
        <v>2</v>
      </c>
      <c r="AQ2611" s="88">
        <f t="shared" si="260"/>
        <v>18</v>
      </c>
      <c r="AR2611" s="93">
        <f t="shared" si="261"/>
        <v>31</v>
      </c>
      <c r="AS2611" s="93" t="str">
        <f t="shared" si="262"/>
        <v>金币</v>
      </c>
      <c r="AT2611" s="115">
        <f t="shared" si="263"/>
        <v>87</v>
      </c>
      <c r="AU2611" s="94">
        <f>IF(AR2611&gt;0,SUMIFS(AT$13:AT2611,AQ$13:AQ2611,"="&amp;AQ2611),"[x]")</f>
        <v>1386</v>
      </c>
    </row>
    <row r="2612" spans="40:47" ht="16.5" x14ac:dyDescent="0.2">
      <c r="AN2612" s="93">
        <v>2600</v>
      </c>
      <c r="AO2612" s="93">
        <f t="shared" si="258"/>
        <v>5</v>
      </c>
      <c r="AP2612" s="93">
        <f t="shared" si="259"/>
        <v>2</v>
      </c>
      <c r="AQ2612" s="88">
        <f t="shared" si="260"/>
        <v>18</v>
      </c>
      <c r="AR2612" s="93">
        <f t="shared" si="261"/>
        <v>32</v>
      </c>
      <c r="AS2612" s="93" t="str">
        <f t="shared" si="262"/>
        <v>金币</v>
      </c>
      <c r="AT2612" s="115">
        <f t="shared" si="263"/>
        <v>90</v>
      </c>
      <c r="AU2612" s="94">
        <f>IF(AR2612&gt;0,SUMIFS(AT$13:AT2612,AQ$13:AQ2612,"="&amp;AQ2612),"[x]")</f>
        <v>1476</v>
      </c>
    </row>
    <row r="2613" spans="40:47" ht="16.5" x14ac:dyDescent="0.2">
      <c r="AN2613" s="93">
        <v>2601</v>
      </c>
      <c r="AO2613" s="93">
        <f t="shared" si="258"/>
        <v>5</v>
      </c>
      <c r="AP2613" s="93">
        <f t="shared" si="259"/>
        <v>2</v>
      </c>
      <c r="AQ2613" s="88">
        <f t="shared" si="260"/>
        <v>18</v>
      </c>
      <c r="AR2613" s="93">
        <f t="shared" si="261"/>
        <v>33</v>
      </c>
      <c r="AS2613" s="93" t="str">
        <f t="shared" si="262"/>
        <v>金币</v>
      </c>
      <c r="AT2613" s="115">
        <f t="shared" si="263"/>
        <v>93</v>
      </c>
      <c r="AU2613" s="94">
        <f>IF(AR2613&gt;0,SUMIFS(AT$13:AT2613,AQ$13:AQ2613,"="&amp;AQ2613),"[x]")</f>
        <v>1569</v>
      </c>
    </row>
    <row r="2614" spans="40:47" ht="16.5" x14ac:dyDescent="0.2">
      <c r="AN2614" s="93">
        <v>2602</v>
      </c>
      <c r="AO2614" s="93">
        <f t="shared" si="258"/>
        <v>5</v>
      </c>
      <c r="AP2614" s="93">
        <f t="shared" si="259"/>
        <v>2</v>
      </c>
      <c r="AQ2614" s="88">
        <f t="shared" si="260"/>
        <v>18</v>
      </c>
      <c r="AR2614" s="93">
        <f t="shared" si="261"/>
        <v>34</v>
      </c>
      <c r="AS2614" s="93" t="str">
        <f t="shared" si="262"/>
        <v>金币</v>
      </c>
      <c r="AT2614" s="115">
        <f t="shared" si="263"/>
        <v>96</v>
      </c>
      <c r="AU2614" s="94">
        <f>IF(AR2614&gt;0,SUMIFS(AT$13:AT2614,AQ$13:AQ2614,"="&amp;AQ2614),"[x]")</f>
        <v>1665</v>
      </c>
    </row>
    <row r="2615" spans="40:47" ht="16.5" x14ac:dyDescent="0.2">
      <c r="AN2615" s="93">
        <v>2603</v>
      </c>
      <c r="AO2615" s="93">
        <f t="shared" si="258"/>
        <v>5</v>
      </c>
      <c r="AP2615" s="93">
        <f t="shared" si="259"/>
        <v>2</v>
      </c>
      <c r="AQ2615" s="88">
        <f t="shared" si="260"/>
        <v>18</v>
      </c>
      <c r="AR2615" s="93">
        <f t="shared" si="261"/>
        <v>35</v>
      </c>
      <c r="AS2615" s="93" t="str">
        <f t="shared" si="262"/>
        <v>金币</v>
      </c>
      <c r="AT2615" s="115">
        <f t="shared" si="263"/>
        <v>98</v>
      </c>
      <c r="AU2615" s="94">
        <f>IF(AR2615&gt;0,SUMIFS(AT$13:AT2615,AQ$13:AQ2615,"="&amp;AQ2615),"[x]")</f>
        <v>1763</v>
      </c>
    </row>
    <row r="2616" spans="40:47" ht="16.5" x14ac:dyDescent="0.2">
      <c r="AN2616" s="93">
        <v>2604</v>
      </c>
      <c r="AO2616" s="93">
        <f t="shared" si="258"/>
        <v>5</v>
      </c>
      <c r="AP2616" s="93">
        <f t="shared" si="259"/>
        <v>2</v>
      </c>
      <c r="AQ2616" s="88">
        <f t="shared" si="260"/>
        <v>18</v>
      </c>
      <c r="AR2616" s="93">
        <f t="shared" si="261"/>
        <v>36</v>
      </c>
      <c r="AS2616" s="93" t="str">
        <f t="shared" si="262"/>
        <v>金币</v>
      </c>
      <c r="AT2616" s="115">
        <f t="shared" si="263"/>
        <v>101</v>
      </c>
      <c r="AU2616" s="94">
        <f>IF(AR2616&gt;0,SUMIFS(AT$13:AT2616,AQ$13:AQ2616,"="&amp;AQ2616),"[x]")</f>
        <v>1864</v>
      </c>
    </row>
    <row r="2617" spans="40:47" ht="16.5" x14ac:dyDescent="0.2">
      <c r="AN2617" s="93">
        <v>2605</v>
      </c>
      <c r="AO2617" s="93">
        <f t="shared" si="258"/>
        <v>5</v>
      </c>
      <c r="AP2617" s="93">
        <f t="shared" si="259"/>
        <v>2</v>
      </c>
      <c r="AQ2617" s="88">
        <f t="shared" si="260"/>
        <v>18</v>
      </c>
      <c r="AR2617" s="93">
        <f t="shared" si="261"/>
        <v>37</v>
      </c>
      <c r="AS2617" s="93" t="str">
        <f t="shared" si="262"/>
        <v>金币</v>
      </c>
      <c r="AT2617" s="115">
        <f t="shared" si="263"/>
        <v>104</v>
      </c>
      <c r="AU2617" s="94">
        <f>IF(AR2617&gt;0,SUMIFS(AT$13:AT2617,AQ$13:AQ2617,"="&amp;AQ2617),"[x]")</f>
        <v>1968</v>
      </c>
    </row>
    <row r="2618" spans="40:47" ht="16.5" x14ac:dyDescent="0.2">
      <c r="AN2618" s="93">
        <v>2606</v>
      </c>
      <c r="AO2618" s="93">
        <f t="shared" si="258"/>
        <v>5</v>
      </c>
      <c r="AP2618" s="93">
        <f t="shared" si="259"/>
        <v>2</v>
      </c>
      <c r="AQ2618" s="88">
        <f t="shared" si="260"/>
        <v>18</v>
      </c>
      <c r="AR2618" s="93">
        <f t="shared" si="261"/>
        <v>38</v>
      </c>
      <c r="AS2618" s="93" t="str">
        <f t="shared" si="262"/>
        <v>金币</v>
      </c>
      <c r="AT2618" s="115">
        <f t="shared" si="263"/>
        <v>107</v>
      </c>
      <c r="AU2618" s="94">
        <f>IF(AR2618&gt;0,SUMIFS(AT$13:AT2618,AQ$13:AQ2618,"="&amp;AQ2618),"[x]")</f>
        <v>2075</v>
      </c>
    </row>
    <row r="2619" spans="40:47" ht="16.5" x14ac:dyDescent="0.2">
      <c r="AN2619" s="93">
        <v>2607</v>
      </c>
      <c r="AO2619" s="93">
        <f t="shared" si="258"/>
        <v>5</v>
      </c>
      <c r="AP2619" s="93">
        <f t="shared" si="259"/>
        <v>2</v>
      </c>
      <c r="AQ2619" s="88">
        <f t="shared" si="260"/>
        <v>18</v>
      </c>
      <c r="AR2619" s="93">
        <f t="shared" si="261"/>
        <v>39</v>
      </c>
      <c r="AS2619" s="93" t="str">
        <f t="shared" si="262"/>
        <v>金币</v>
      </c>
      <c r="AT2619" s="115">
        <f t="shared" si="263"/>
        <v>110</v>
      </c>
      <c r="AU2619" s="94">
        <f>IF(AR2619&gt;0,SUMIFS(AT$13:AT2619,AQ$13:AQ2619,"="&amp;AQ2619),"[x]")</f>
        <v>2185</v>
      </c>
    </row>
    <row r="2620" spans="40:47" ht="16.5" x14ac:dyDescent="0.2">
      <c r="AN2620" s="93">
        <v>2608</v>
      </c>
      <c r="AO2620" s="93">
        <f t="shared" si="258"/>
        <v>5</v>
      </c>
      <c r="AP2620" s="93">
        <f t="shared" si="259"/>
        <v>2</v>
      </c>
      <c r="AQ2620" s="88">
        <f t="shared" si="260"/>
        <v>18</v>
      </c>
      <c r="AR2620" s="93">
        <f t="shared" si="261"/>
        <v>40</v>
      </c>
      <c r="AS2620" s="93" t="str">
        <f t="shared" si="262"/>
        <v>金币</v>
      </c>
      <c r="AT2620" s="115">
        <f t="shared" si="263"/>
        <v>113</v>
      </c>
      <c r="AU2620" s="94">
        <f>IF(AR2620&gt;0,SUMIFS(AT$13:AT2620,AQ$13:AQ2620,"="&amp;AQ2620),"[x]")</f>
        <v>2298</v>
      </c>
    </row>
    <row r="2621" spans="40:47" ht="16.5" x14ac:dyDescent="0.2">
      <c r="AN2621" s="93">
        <v>2609</v>
      </c>
      <c r="AO2621" s="93">
        <f t="shared" si="258"/>
        <v>5</v>
      </c>
      <c r="AP2621" s="93">
        <f t="shared" si="259"/>
        <v>2</v>
      </c>
      <c r="AQ2621" s="88">
        <f t="shared" si="260"/>
        <v>18</v>
      </c>
      <c r="AR2621" s="93">
        <f t="shared" si="261"/>
        <v>41</v>
      </c>
      <c r="AS2621" s="93" t="str">
        <f t="shared" si="262"/>
        <v>金币</v>
      </c>
      <c r="AT2621" s="115">
        <f t="shared" si="263"/>
        <v>67</v>
      </c>
      <c r="AU2621" s="94">
        <f>IF(AR2621&gt;0,SUMIFS(AT$13:AT2621,AQ$13:AQ2621,"="&amp;AQ2621),"[x]")</f>
        <v>2365</v>
      </c>
    </row>
    <row r="2622" spans="40:47" ht="16.5" x14ac:dyDescent="0.2">
      <c r="AN2622" s="93">
        <v>2610</v>
      </c>
      <c r="AO2622" s="93">
        <f t="shared" si="258"/>
        <v>5</v>
      </c>
      <c r="AP2622" s="93">
        <f t="shared" si="259"/>
        <v>2</v>
      </c>
      <c r="AQ2622" s="88">
        <f t="shared" si="260"/>
        <v>18</v>
      </c>
      <c r="AR2622" s="93">
        <f t="shared" si="261"/>
        <v>42</v>
      </c>
      <c r="AS2622" s="93" t="str">
        <f t="shared" si="262"/>
        <v>金币</v>
      </c>
      <c r="AT2622" s="115">
        <f t="shared" si="263"/>
        <v>81</v>
      </c>
      <c r="AU2622" s="94">
        <f>IF(AR2622&gt;0,SUMIFS(AT$13:AT2622,AQ$13:AQ2622,"="&amp;AQ2622),"[x]")</f>
        <v>2446</v>
      </c>
    </row>
    <row r="2623" spans="40:47" ht="16.5" x14ac:dyDescent="0.2">
      <c r="AN2623" s="93">
        <v>2611</v>
      </c>
      <c r="AO2623" s="93">
        <f t="shared" si="258"/>
        <v>5</v>
      </c>
      <c r="AP2623" s="93">
        <f t="shared" si="259"/>
        <v>2</v>
      </c>
      <c r="AQ2623" s="88">
        <f t="shared" si="260"/>
        <v>18</v>
      </c>
      <c r="AR2623" s="93">
        <f t="shared" si="261"/>
        <v>43</v>
      </c>
      <c r="AS2623" s="93" t="str">
        <f t="shared" si="262"/>
        <v>金币</v>
      </c>
      <c r="AT2623" s="115">
        <f t="shared" si="263"/>
        <v>94</v>
      </c>
      <c r="AU2623" s="94">
        <f>IF(AR2623&gt;0,SUMIFS(AT$13:AT2623,AQ$13:AQ2623,"="&amp;AQ2623),"[x]")</f>
        <v>2540</v>
      </c>
    </row>
    <row r="2624" spans="40:47" ht="16.5" x14ac:dyDescent="0.2">
      <c r="AN2624" s="93">
        <v>2612</v>
      </c>
      <c r="AO2624" s="93">
        <f t="shared" si="258"/>
        <v>5</v>
      </c>
      <c r="AP2624" s="93">
        <f t="shared" si="259"/>
        <v>2</v>
      </c>
      <c r="AQ2624" s="88">
        <f t="shared" si="260"/>
        <v>18</v>
      </c>
      <c r="AR2624" s="93">
        <f t="shared" si="261"/>
        <v>44</v>
      </c>
      <c r="AS2624" s="93" t="str">
        <f t="shared" si="262"/>
        <v>金币</v>
      </c>
      <c r="AT2624" s="115">
        <f t="shared" si="263"/>
        <v>108</v>
      </c>
      <c r="AU2624" s="94">
        <f>IF(AR2624&gt;0,SUMIFS(AT$13:AT2624,AQ$13:AQ2624,"="&amp;AQ2624),"[x]")</f>
        <v>2648</v>
      </c>
    </row>
    <row r="2625" spans="40:47" ht="16.5" x14ac:dyDescent="0.2">
      <c r="AN2625" s="93">
        <v>2613</v>
      </c>
      <c r="AO2625" s="93">
        <f t="shared" si="258"/>
        <v>5</v>
      </c>
      <c r="AP2625" s="93">
        <f t="shared" si="259"/>
        <v>2</v>
      </c>
      <c r="AQ2625" s="88">
        <f t="shared" si="260"/>
        <v>18</v>
      </c>
      <c r="AR2625" s="93">
        <f t="shared" si="261"/>
        <v>45</v>
      </c>
      <c r="AS2625" s="93" t="str">
        <f t="shared" si="262"/>
        <v>金币</v>
      </c>
      <c r="AT2625" s="115">
        <f t="shared" si="263"/>
        <v>121</v>
      </c>
      <c r="AU2625" s="94">
        <f>IF(AR2625&gt;0,SUMIFS(AT$13:AT2625,AQ$13:AQ2625,"="&amp;AQ2625),"[x]")</f>
        <v>2769</v>
      </c>
    </row>
    <row r="2626" spans="40:47" ht="16.5" x14ac:dyDescent="0.2">
      <c r="AN2626" s="93">
        <v>2614</v>
      </c>
      <c r="AO2626" s="93">
        <f t="shared" si="258"/>
        <v>5</v>
      </c>
      <c r="AP2626" s="93">
        <f t="shared" si="259"/>
        <v>2</v>
      </c>
      <c r="AQ2626" s="88">
        <f t="shared" si="260"/>
        <v>18</v>
      </c>
      <c r="AR2626" s="93">
        <f t="shared" si="261"/>
        <v>46</v>
      </c>
      <c r="AS2626" s="93" t="str">
        <f t="shared" si="262"/>
        <v>金币</v>
      </c>
      <c r="AT2626" s="115">
        <f t="shared" si="263"/>
        <v>135</v>
      </c>
      <c r="AU2626" s="94">
        <f>IF(AR2626&gt;0,SUMIFS(AT$13:AT2626,AQ$13:AQ2626,"="&amp;AQ2626),"[x]")</f>
        <v>2904</v>
      </c>
    </row>
    <row r="2627" spans="40:47" ht="16.5" x14ac:dyDescent="0.2">
      <c r="AN2627" s="93">
        <v>2615</v>
      </c>
      <c r="AO2627" s="93">
        <f t="shared" si="258"/>
        <v>5</v>
      </c>
      <c r="AP2627" s="93">
        <f t="shared" si="259"/>
        <v>2</v>
      </c>
      <c r="AQ2627" s="88">
        <f t="shared" si="260"/>
        <v>18</v>
      </c>
      <c r="AR2627" s="93">
        <f t="shared" si="261"/>
        <v>47</v>
      </c>
      <c r="AS2627" s="93" t="str">
        <f t="shared" si="262"/>
        <v>金币</v>
      </c>
      <c r="AT2627" s="115">
        <f t="shared" si="263"/>
        <v>148</v>
      </c>
      <c r="AU2627" s="94">
        <f>IF(AR2627&gt;0,SUMIFS(AT$13:AT2627,AQ$13:AQ2627,"="&amp;AQ2627),"[x]")</f>
        <v>3052</v>
      </c>
    </row>
    <row r="2628" spans="40:47" ht="16.5" x14ac:dyDescent="0.2">
      <c r="AN2628" s="93">
        <v>2616</v>
      </c>
      <c r="AO2628" s="93">
        <f t="shared" si="258"/>
        <v>5</v>
      </c>
      <c r="AP2628" s="93">
        <f t="shared" si="259"/>
        <v>2</v>
      </c>
      <c r="AQ2628" s="88">
        <f t="shared" si="260"/>
        <v>18</v>
      </c>
      <c r="AR2628" s="93">
        <f t="shared" si="261"/>
        <v>48</v>
      </c>
      <c r="AS2628" s="93" t="str">
        <f t="shared" si="262"/>
        <v>金币</v>
      </c>
      <c r="AT2628" s="115">
        <f t="shared" si="263"/>
        <v>162</v>
      </c>
      <c r="AU2628" s="94">
        <f>IF(AR2628&gt;0,SUMIFS(AT$13:AT2628,AQ$13:AQ2628,"="&amp;AQ2628),"[x]")</f>
        <v>3214</v>
      </c>
    </row>
    <row r="2629" spans="40:47" ht="16.5" x14ac:dyDescent="0.2">
      <c r="AN2629" s="93">
        <v>2617</v>
      </c>
      <c r="AO2629" s="93">
        <f t="shared" si="258"/>
        <v>5</v>
      </c>
      <c r="AP2629" s="93">
        <f t="shared" si="259"/>
        <v>2</v>
      </c>
      <c r="AQ2629" s="88">
        <f t="shared" si="260"/>
        <v>18</v>
      </c>
      <c r="AR2629" s="93">
        <f t="shared" si="261"/>
        <v>49</v>
      </c>
      <c r="AS2629" s="93" t="str">
        <f t="shared" si="262"/>
        <v>金币</v>
      </c>
      <c r="AT2629" s="115">
        <f t="shared" si="263"/>
        <v>175</v>
      </c>
      <c r="AU2629" s="94">
        <f>IF(AR2629&gt;0,SUMIFS(AT$13:AT2629,AQ$13:AQ2629,"="&amp;AQ2629),"[x]")</f>
        <v>3389</v>
      </c>
    </row>
    <row r="2630" spans="40:47" ht="16.5" x14ac:dyDescent="0.2">
      <c r="AN2630" s="93">
        <v>2618</v>
      </c>
      <c r="AO2630" s="93">
        <f t="shared" si="258"/>
        <v>5</v>
      </c>
      <c r="AP2630" s="93">
        <f t="shared" si="259"/>
        <v>2</v>
      </c>
      <c r="AQ2630" s="88">
        <f t="shared" si="260"/>
        <v>18</v>
      </c>
      <c r="AR2630" s="93">
        <f t="shared" si="261"/>
        <v>50</v>
      </c>
      <c r="AS2630" s="93" t="str">
        <f t="shared" si="262"/>
        <v>金币</v>
      </c>
      <c r="AT2630" s="115">
        <f t="shared" si="263"/>
        <v>189</v>
      </c>
      <c r="AU2630" s="94">
        <f>IF(AR2630&gt;0,SUMIFS(AT$13:AT2630,AQ$13:AQ2630,"="&amp;AQ2630),"[x]")</f>
        <v>3578</v>
      </c>
    </row>
    <row r="2631" spans="40:47" ht="16.5" x14ac:dyDescent="0.2">
      <c r="AN2631" s="93">
        <v>2619</v>
      </c>
      <c r="AO2631" s="93">
        <f t="shared" si="258"/>
        <v>5</v>
      </c>
      <c r="AP2631" s="93">
        <f t="shared" si="259"/>
        <v>2</v>
      </c>
      <c r="AQ2631" s="88">
        <f t="shared" si="260"/>
        <v>18</v>
      </c>
      <c r="AR2631" s="93">
        <f t="shared" si="261"/>
        <v>51</v>
      </c>
      <c r="AS2631" s="93" t="str">
        <f t="shared" si="262"/>
        <v>金币</v>
      </c>
      <c r="AT2631" s="115">
        <f t="shared" si="263"/>
        <v>202</v>
      </c>
      <c r="AU2631" s="94">
        <f>IF(AR2631&gt;0,SUMIFS(AT$13:AT2631,AQ$13:AQ2631,"="&amp;AQ2631),"[x]")</f>
        <v>3780</v>
      </c>
    </row>
    <row r="2632" spans="40:47" ht="16.5" x14ac:dyDescent="0.2">
      <c r="AN2632" s="93">
        <v>2620</v>
      </c>
      <c r="AO2632" s="93">
        <f t="shared" si="258"/>
        <v>5</v>
      </c>
      <c r="AP2632" s="93">
        <f t="shared" si="259"/>
        <v>2</v>
      </c>
      <c r="AQ2632" s="88">
        <f t="shared" si="260"/>
        <v>18</v>
      </c>
      <c r="AR2632" s="93">
        <f t="shared" si="261"/>
        <v>52</v>
      </c>
      <c r="AS2632" s="93" t="str">
        <f t="shared" si="262"/>
        <v>金币</v>
      </c>
      <c r="AT2632" s="115">
        <f t="shared" si="263"/>
        <v>216</v>
      </c>
      <c r="AU2632" s="94">
        <f>IF(AR2632&gt;0,SUMIFS(AT$13:AT2632,AQ$13:AQ2632,"="&amp;AQ2632),"[x]")</f>
        <v>3996</v>
      </c>
    </row>
    <row r="2633" spans="40:47" ht="16.5" x14ac:dyDescent="0.2">
      <c r="AN2633" s="93">
        <v>2621</v>
      </c>
      <c r="AO2633" s="93">
        <f t="shared" si="258"/>
        <v>5</v>
      </c>
      <c r="AP2633" s="93">
        <f t="shared" si="259"/>
        <v>2</v>
      </c>
      <c r="AQ2633" s="88">
        <f t="shared" si="260"/>
        <v>18</v>
      </c>
      <c r="AR2633" s="93">
        <f t="shared" si="261"/>
        <v>53</v>
      </c>
      <c r="AS2633" s="93" t="str">
        <f t="shared" si="262"/>
        <v>金币</v>
      </c>
      <c r="AT2633" s="115">
        <f t="shared" si="263"/>
        <v>229</v>
      </c>
      <c r="AU2633" s="94">
        <f>IF(AR2633&gt;0,SUMIFS(AT$13:AT2633,AQ$13:AQ2633,"="&amp;AQ2633),"[x]")</f>
        <v>4225</v>
      </c>
    </row>
    <row r="2634" spans="40:47" ht="16.5" x14ac:dyDescent="0.2">
      <c r="AN2634" s="93">
        <v>2622</v>
      </c>
      <c r="AO2634" s="93">
        <f t="shared" si="258"/>
        <v>5</v>
      </c>
      <c r="AP2634" s="93">
        <f t="shared" si="259"/>
        <v>2</v>
      </c>
      <c r="AQ2634" s="88">
        <f t="shared" si="260"/>
        <v>18</v>
      </c>
      <c r="AR2634" s="93">
        <f t="shared" si="261"/>
        <v>54</v>
      </c>
      <c r="AS2634" s="93" t="str">
        <f t="shared" si="262"/>
        <v>金币</v>
      </c>
      <c r="AT2634" s="115">
        <f t="shared" si="263"/>
        <v>243</v>
      </c>
      <c r="AU2634" s="94">
        <f>IF(AR2634&gt;0,SUMIFS(AT$13:AT2634,AQ$13:AQ2634,"="&amp;AQ2634),"[x]")</f>
        <v>4468</v>
      </c>
    </row>
    <row r="2635" spans="40:47" ht="16.5" x14ac:dyDescent="0.2">
      <c r="AN2635" s="93">
        <v>2623</v>
      </c>
      <c r="AO2635" s="93">
        <f t="shared" si="258"/>
        <v>5</v>
      </c>
      <c r="AP2635" s="93">
        <f t="shared" si="259"/>
        <v>2</v>
      </c>
      <c r="AQ2635" s="88">
        <f t="shared" si="260"/>
        <v>18</v>
      </c>
      <c r="AR2635" s="93">
        <f t="shared" si="261"/>
        <v>55</v>
      </c>
      <c r="AS2635" s="93" t="str">
        <f t="shared" si="262"/>
        <v>金币</v>
      </c>
      <c r="AT2635" s="115">
        <f t="shared" si="263"/>
        <v>256</v>
      </c>
      <c r="AU2635" s="94">
        <f>IF(AR2635&gt;0,SUMIFS(AT$13:AT2635,AQ$13:AQ2635,"="&amp;AQ2635),"[x]")</f>
        <v>4724</v>
      </c>
    </row>
    <row r="2636" spans="40:47" ht="16.5" x14ac:dyDescent="0.2">
      <c r="AN2636" s="93">
        <v>2624</v>
      </c>
      <c r="AO2636" s="93">
        <f t="shared" si="258"/>
        <v>5</v>
      </c>
      <c r="AP2636" s="93">
        <f t="shared" si="259"/>
        <v>2</v>
      </c>
      <c r="AQ2636" s="88">
        <f t="shared" si="260"/>
        <v>18</v>
      </c>
      <c r="AR2636" s="93">
        <f t="shared" si="261"/>
        <v>56</v>
      </c>
      <c r="AS2636" s="93" t="str">
        <f t="shared" si="262"/>
        <v>金币</v>
      </c>
      <c r="AT2636" s="115">
        <f t="shared" si="263"/>
        <v>270</v>
      </c>
      <c r="AU2636" s="94">
        <f>IF(AR2636&gt;0,SUMIFS(AT$13:AT2636,AQ$13:AQ2636,"="&amp;AQ2636),"[x]")</f>
        <v>4994</v>
      </c>
    </row>
    <row r="2637" spans="40:47" ht="16.5" x14ac:dyDescent="0.2">
      <c r="AN2637" s="93">
        <v>2625</v>
      </c>
      <c r="AO2637" s="93">
        <f t="shared" si="258"/>
        <v>5</v>
      </c>
      <c r="AP2637" s="93">
        <f t="shared" si="259"/>
        <v>2</v>
      </c>
      <c r="AQ2637" s="88">
        <f t="shared" si="260"/>
        <v>18</v>
      </c>
      <c r="AR2637" s="93">
        <f t="shared" si="261"/>
        <v>57</v>
      </c>
      <c r="AS2637" s="93" t="str">
        <f t="shared" si="262"/>
        <v>金币</v>
      </c>
      <c r="AT2637" s="115">
        <f t="shared" si="263"/>
        <v>283</v>
      </c>
      <c r="AU2637" s="94">
        <f>IF(AR2637&gt;0,SUMIFS(AT$13:AT2637,AQ$13:AQ2637,"="&amp;AQ2637),"[x]")</f>
        <v>5277</v>
      </c>
    </row>
    <row r="2638" spans="40:47" ht="16.5" x14ac:dyDescent="0.2">
      <c r="AN2638" s="93">
        <v>2626</v>
      </c>
      <c r="AO2638" s="93">
        <f t="shared" ref="AO2638:AO2701" si="264">INT((AN2638-1)/604)+1</f>
        <v>5</v>
      </c>
      <c r="AP2638" s="93">
        <f t="shared" ref="AP2638:AP2701" si="265">INT(MOD(INT((AN2638-1)/151),4))+1</f>
        <v>2</v>
      </c>
      <c r="AQ2638" s="88">
        <f t="shared" ref="AQ2638:AQ2701" si="266">(AO2638-1)*4+AP2638</f>
        <v>18</v>
      </c>
      <c r="AR2638" s="93">
        <f t="shared" ref="AR2638:AR2701" si="267">MOD(AN2638-1,151)</f>
        <v>58</v>
      </c>
      <c r="AS2638" s="93" t="str">
        <f t="shared" ref="AS2638:AS2701" si="268">IF(AR2638&gt;0,"金币","[x]")</f>
        <v>金币</v>
      </c>
      <c r="AT2638" s="115">
        <f t="shared" si="263"/>
        <v>297</v>
      </c>
      <c r="AU2638" s="94">
        <f>IF(AR2638&gt;0,SUMIFS(AT$13:AT2638,AQ$13:AQ2638,"="&amp;AQ2638),"[x]")</f>
        <v>5574</v>
      </c>
    </row>
    <row r="2639" spans="40:47" ht="16.5" x14ac:dyDescent="0.2">
      <c r="AN2639" s="93">
        <v>2627</v>
      </c>
      <c r="AO2639" s="93">
        <f t="shared" si="264"/>
        <v>5</v>
      </c>
      <c r="AP2639" s="93">
        <f t="shared" si="265"/>
        <v>2</v>
      </c>
      <c r="AQ2639" s="88">
        <f t="shared" si="266"/>
        <v>18</v>
      </c>
      <c r="AR2639" s="93">
        <f t="shared" si="267"/>
        <v>59</v>
      </c>
      <c r="AS2639" s="93" t="str">
        <f t="shared" si="268"/>
        <v>金币</v>
      </c>
      <c r="AT2639" s="115">
        <f t="shared" ref="AT2639:AT2702" si="269">IF(AR2639&gt;0,INT(INDEX($AL$13:$AL$162,AR2639)/48*INDEX($AL$4:$AL$9,AO2639)*INDEX($AO$4:$AO$7,AP2639)),"[x]")</f>
        <v>310</v>
      </c>
      <c r="AU2639" s="94">
        <f>IF(AR2639&gt;0,SUMIFS(AT$13:AT2639,AQ$13:AQ2639,"="&amp;AQ2639),"[x]")</f>
        <v>5884</v>
      </c>
    </row>
    <row r="2640" spans="40:47" ht="16.5" x14ac:dyDescent="0.2">
      <c r="AN2640" s="93">
        <v>2628</v>
      </c>
      <c r="AO2640" s="93">
        <f t="shared" si="264"/>
        <v>5</v>
      </c>
      <c r="AP2640" s="93">
        <f t="shared" si="265"/>
        <v>2</v>
      </c>
      <c r="AQ2640" s="88">
        <f t="shared" si="266"/>
        <v>18</v>
      </c>
      <c r="AR2640" s="93">
        <f t="shared" si="267"/>
        <v>60</v>
      </c>
      <c r="AS2640" s="93" t="str">
        <f t="shared" si="268"/>
        <v>金币</v>
      </c>
      <c r="AT2640" s="115">
        <f t="shared" si="269"/>
        <v>324</v>
      </c>
      <c r="AU2640" s="94">
        <f>IF(AR2640&gt;0,SUMIFS(AT$13:AT2640,AQ$13:AQ2640,"="&amp;AQ2640),"[x]")</f>
        <v>6208</v>
      </c>
    </row>
    <row r="2641" spans="40:47" ht="16.5" x14ac:dyDescent="0.2">
      <c r="AN2641" s="93">
        <v>2629</v>
      </c>
      <c r="AO2641" s="93">
        <f t="shared" si="264"/>
        <v>5</v>
      </c>
      <c r="AP2641" s="93">
        <f t="shared" si="265"/>
        <v>2</v>
      </c>
      <c r="AQ2641" s="88">
        <f t="shared" si="266"/>
        <v>18</v>
      </c>
      <c r="AR2641" s="93">
        <f t="shared" si="267"/>
        <v>61</v>
      </c>
      <c r="AS2641" s="93" t="str">
        <f t="shared" si="268"/>
        <v>金币</v>
      </c>
      <c r="AT2641" s="115">
        <f t="shared" si="269"/>
        <v>337</v>
      </c>
      <c r="AU2641" s="94">
        <f>IF(AR2641&gt;0,SUMIFS(AT$13:AT2641,AQ$13:AQ2641,"="&amp;AQ2641),"[x]")</f>
        <v>6545</v>
      </c>
    </row>
    <row r="2642" spans="40:47" ht="16.5" x14ac:dyDescent="0.2">
      <c r="AN2642" s="93">
        <v>2630</v>
      </c>
      <c r="AO2642" s="93">
        <f t="shared" si="264"/>
        <v>5</v>
      </c>
      <c r="AP2642" s="93">
        <f t="shared" si="265"/>
        <v>2</v>
      </c>
      <c r="AQ2642" s="88">
        <f t="shared" si="266"/>
        <v>18</v>
      </c>
      <c r="AR2642" s="93">
        <f t="shared" si="267"/>
        <v>62</v>
      </c>
      <c r="AS2642" s="93" t="str">
        <f t="shared" si="268"/>
        <v>金币</v>
      </c>
      <c r="AT2642" s="115">
        <f t="shared" si="269"/>
        <v>351</v>
      </c>
      <c r="AU2642" s="94">
        <f>IF(AR2642&gt;0,SUMIFS(AT$13:AT2642,AQ$13:AQ2642,"="&amp;AQ2642),"[x]")</f>
        <v>6896</v>
      </c>
    </row>
    <row r="2643" spans="40:47" ht="16.5" x14ac:dyDescent="0.2">
      <c r="AN2643" s="93">
        <v>2631</v>
      </c>
      <c r="AO2643" s="93">
        <f t="shared" si="264"/>
        <v>5</v>
      </c>
      <c r="AP2643" s="93">
        <f t="shared" si="265"/>
        <v>2</v>
      </c>
      <c r="AQ2643" s="88">
        <f t="shared" si="266"/>
        <v>18</v>
      </c>
      <c r="AR2643" s="93">
        <f t="shared" si="267"/>
        <v>63</v>
      </c>
      <c r="AS2643" s="93" t="str">
        <f t="shared" si="268"/>
        <v>金币</v>
      </c>
      <c r="AT2643" s="115">
        <f t="shared" si="269"/>
        <v>364</v>
      </c>
      <c r="AU2643" s="94">
        <f>IF(AR2643&gt;0,SUMIFS(AT$13:AT2643,AQ$13:AQ2643,"="&amp;AQ2643),"[x]")</f>
        <v>7260</v>
      </c>
    </row>
    <row r="2644" spans="40:47" ht="16.5" x14ac:dyDescent="0.2">
      <c r="AN2644" s="93">
        <v>2632</v>
      </c>
      <c r="AO2644" s="93">
        <f t="shared" si="264"/>
        <v>5</v>
      </c>
      <c r="AP2644" s="93">
        <f t="shared" si="265"/>
        <v>2</v>
      </c>
      <c r="AQ2644" s="88">
        <f t="shared" si="266"/>
        <v>18</v>
      </c>
      <c r="AR2644" s="93">
        <f t="shared" si="267"/>
        <v>64</v>
      </c>
      <c r="AS2644" s="93" t="str">
        <f t="shared" si="268"/>
        <v>金币</v>
      </c>
      <c r="AT2644" s="115">
        <f t="shared" si="269"/>
        <v>378</v>
      </c>
      <c r="AU2644" s="94">
        <f>IF(AR2644&gt;0,SUMIFS(AT$13:AT2644,AQ$13:AQ2644,"="&amp;AQ2644),"[x]")</f>
        <v>7638</v>
      </c>
    </row>
    <row r="2645" spans="40:47" ht="16.5" x14ac:dyDescent="0.2">
      <c r="AN2645" s="93">
        <v>2633</v>
      </c>
      <c r="AO2645" s="93">
        <f t="shared" si="264"/>
        <v>5</v>
      </c>
      <c r="AP2645" s="93">
        <f t="shared" si="265"/>
        <v>2</v>
      </c>
      <c r="AQ2645" s="88">
        <f t="shared" si="266"/>
        <v>18</v>
      </c>
      <c r="AR2645" s="93">
        <f t="shared" si="267"/>
        <v>65</v>
      </c>
      <c r="AS2645" s="93" t="str">
        <f t="shared" si="268"/>
        <v>金币</v>
      </c>
      <c r="AT2645" s="115">
        <f t="shared" si="269"/>
        <v>391</v>
      </c>
      <c r="AU2645" s="94">
        <f>IF(AR2645&gt;0,SUMIFS(AT$13:AT2645,AQ$13:AQ2645,"="&amp;AQ2645),"[x]")</f>
        <v>8029</v>
      </c>
    </row>
    <row r="2646" spans="40:47" ht="16.5" x14ac:dyDescent="0.2">
      <c r="AN2646" s="93">
        <v>2634</v>
      </c>
      <c r="AO2646" s="93">
        <f t="shared" si="264"/>
        <v>5</v>
      </c>
      <c r="AP2646" s="93">
        <f t="shared" si="265"/>
        <v>2</v>
      </c>
      <c r="AQ2646" s="88">
        <f t="shared" si="266"/>
        <v>18</v>
      </c>
      <c r="AR2646" s="93">
        <f t="shared" si="267"/>
        <v>66</v>
      </c>
      <c r="AS2646" s="93" t="str">
        <f t="shared" si="268"/>
        <v>金币</v>
      </c>
      <c r="AT2646" s="115">
        <f t="shared" si="269"/>
        <v>405</v>
      </c>
      <c r="AU2646" s="94">
        <f>IF(AR2646&gt;0,SUMIFS(AT$13:AT2646,AQ$13:AQ2646,"="&amp;AQ2646),"[x]")</f>
        <v>8434</v>
      </c>
    </row>
    <row r="2647" spans="40:47" ht="16.5" x14ac:dyDescent="0.2">
      <c r="AN2647" s="93">
        <v>2635</v>
      </c>
      <c r="AO2647" s="93">
        <f t="shared" si="264"/>
        <v>5</v>
      </c>
      <c r="AP2647" s="93">
        <f t="shared" si="265"/>
        <v>2</v>
      </c>
      <c r="AQ2647" s="88">
        <f t="shared" si="266"/>
        <v>18</v>
      </c>
      <c r="AR2647" s="93">
        <f t="shared" si="267"/>
        <v>67</v>
      </c>
      <c r="AS2647" s="93" t="str">
        <f t="shared" si="268"/>
        <v>金币</v>
      </c>
      <c r="AT2647" s="115">
        <f t="shared" si="269"/>
        <v>418</v>
      </c>
      <c r="AU2647" s="94">
        <f>IF(AR2647&gt;0,SUMIFS(AT$13:AT2647,AQ$13:AQ2647,"="&amp;AQ2647),"[x]")</f>
        <v>8852</v>
      </c>
    </row>
    <row r="2648" spans="40:47" ht="16.5" x14ac:dyDescent="0.2">
      <c r="AN2648" s="93">
        <v>2636</v>
      </c>
      <c r="AO2648" s="93">
        <f t="shared" si="264"/>
        <v>5</v>
      </c>
      <c r="AP2648" s="93">
        <f t="shared" si="265"/>
        <v>2</v>
      </c>
      <c r="AQ2648" s="88">
        <f t="shared" si="266"/>
        <v>18</v>
      </c>
      <c r="AR2648" s="93">
        <f t="shared" si="267"/>
        <v>68</v>
      </c>
      <c r="AS2648" s="93" t="str">
        <f t="shared" si="268"/>
        <v>金币</v>
      </c>
      <c r="AT2648" s="115">
        <f t="shared" si="269"/>
        <v>432</v>
      </c>
      <c r="AU2648" s="94">
        <f>IF(AR2648&gt;0,SUMIFS(AT$13:AT2648,AQ$13:AQ2648,"="&amp;AQ2648),"[x]")</f>
        <v>9284</v>
      </c>
    </row>
    <row r="2649" spans="40:47" ht="16.5" x14ac:dyDescent="0.2">
      <c r="AN2649" s="93">
        <v>2637</v>
      </c>
      <c r="AO2649" s="93">
        <f t="shared" si="264"/>
        <v>5</v>
      </c>
      <c r="AP2649" s="93">
        <f t="shared" si="265"/>
        <v>2</v>
      </c>
      <c r="AQ2649" s="88">
        <f t="shared" si="266"/>
        <v>18</v>
      </c>
      <c r="AR2649" s="93">
        <f t="shared" si="267"/>
        <v>69</v>
      </c>
      <c r="AS2649" s="93" t="str">
        <f t="shared" si="268"/>
        <v>金币</v>
      </c>
      <c r="AT2649" s="115">
        <f t="shared" si="269"/>
        <v>445</v>
      </c>
      <c r="AU2649" s="94">
        <f>IF(AR2649&gt;0,SUMIFS(AT$13:AT2649,AQ$13:AQ2649,"="&amp;AQ2649),"[x]")</f>
        <v>9729</v>
      </c>
    </row>
    <row r="2650" spans="40:47" ht="16.5" x14ac:dyDescent="0.2">
      <c r="AN2650" s="93">
        <v>2638</v>
      </c>
      <c r="AO2650" s="93">
        <f t="shared" si="264"/>
        <v>5</v>
      </c>
      <c r="AP2650" s="93">
        <f t="shared" si="265"/>
        <v>2</v>
      </c>
      <c r="AQ2650" s="88">
        <f t="shared" si="266"/>
        <v>18</v>
      </c>
      <c r="AR2650" s="93">
        <f t="shared" si="267"/>
        <v>70</v>
      </c>
      <c r="AS2650" s="93" t="str">
        <f t="shared" si="268"/>
        <v>金币</v>
      </c>
      <c r="AT2650" s="115">
        <f t="shared" si="269"/>
        <v>459</v>
      </c>
      <c r="AU2650" s="94">
        <f>IF(AR2650&gt;0,SUMIFS(AT$13:AT2650,AQ$13:AQ2650,"="&amp;AQ2650),"[x]")</f>
        <v>10188</v>
      </c>
    </row>
    <row r="2651" spans="40:47" ht="16.5" x14ac:dyDescent="0.2">
      <c r="AN2651" s="93">
        <v>2639</v>
      </c>
      <c r="AO2651" s="93">
        <f t="shared" si="264"/>
        <v>5</v>
      </c>
      <c r="AP2651" s="93">
        <f t="shared" si="265"/>
        <v>2</v>
      </c>
      <c r="AQ2651" s="88">
        <f t="shared" si="266"/>
        <v>18</v>
      </c>
      <c r="AR2651" s="93">
        <f t="shared" si="267"/>
        <v>71</v>
      </c>
      <c r="AS2651" s="93" t="str">
        <f t="shared" si="268"/>
        <v>金币</v>
      </c>
      <c r="AT2651" s="115">
        <f t="shared" si="269"/>
        <v>472</v>
      </c>
      <c r="AU2651" s="94">
        <f>IF(AR2651&gt;0,SUMIFS(AT$13:AT2651,AQ$13:AQ2651,"="&amp;AQ2651),"[x]")</f>
        <v>10660</v>
      </c>
    </row>
    <row r="2652" spans="40:47" ht="16.5" x14ac:dyDescent="0.2">
      <c r="AN2652" s="93">
        <v>2640</v>
      </c>
      <c r="AO2652" s="93">
        <f t="shared" si="264"/>
        <v>5</v>
      </c>
      <c r="AP2652" s="93">
        <f t="shared" si="265"/>
        <v>2</v>
      </c>
      <c r="AQ2652" s="88">
        <f t="shared" si="266"/>
        <v>18</v>
      </c>
      <c r="AR2652" s="93">
        <f t="shared" si="267"/>
        <v>72</v>
      </c>
      <c r="AS2652" s="93" t="str">
        <f t="shared" si="268"/>
        <v>金币</v>
      </c>
      <c r="AT2652" s="115">
        <f t="shared" si="269"/>
        <v>486</v>
      </c>
      <c r="AU2652" s="94">
        <f>IF(AR2652&gt;0,SUMIFS(AT$13:AT2652,AQ$13:AQ2652,"="&amp;AQ2652),"[x]")</f>
        <v>11146</v>
      </c>
    </row>
    <row r="2653" spans="40:47" ht="16.5" x14ac:dyDescent="0.2">
      <c r="AN2653" s="93">
        <v>2641</v>
      </c>
      <c r="AO2653" s="93">
        <f t="shared" si="264"/>
        <v>5</v>
      </c>
      <c r="AP2653" s="93">
        <f t="shared" si="265"/>
        <v>2</v>
      </c>
      <c r="AQ2653" s="88">
        <f t="shared" si="266"/>
        <v>18</v>
      </c>
      <c r="AR2653" s="93">
        <f t="shared" si="267"/>
        <v>73</v>
      </c>
      <c r="AS2653" s="93" t="str">
        <f t="shared" si="268"/>
        <v>金币</v>
      </c>
      <c r="AT2653" s="115">
        <f t="shared" si="269"/>
        <v>499</v>
      </c>
      <c r="AU2653" s="94">
        <f>IF(AR2653&gt;0,SUMIFS(AT$13:AT2653,AQ$13:AQ2653,"="&amp;AQ2653),"[x]")</f>
        <v>11645</v>
      </c>
    </row>
    <row r="2654" spans="40:47" ht="16.5" x14ac:dyDescent="0.2">
      <c r="AN2654" s="93">
        <v>2642</v>
      </c>
      <c r="AO2654" s="93">
        <f t="shared" si="264"/>
        <v>5</v>
      </c>
      <c r="AP2654" s="93">
        <f t="shared" si="265"/>
        <v>2</v>
      </c>
      <c r="AQ2654" s="88">
        <f t="shared" si="266"/>
        <v>18</v>
      </c>
      <c r="AR2654" s="93">
        <f t="shared" si="267"/>
        <v>74</v>
      </c>
      <c r="AS2654" s="93" t="str">
        <f t="shared" si="268"/>
        <v>金币</v>
      </c>
      <c r="AT2654" s="115">
        <f t="shared" si="269"/>
        <v>513</v>
      </c>
      <c r="AU2654" s="94">
        <f>IF(AR2654&gt;0,SUMIFS(AT$13:AT2654,AQ$13:AQ2654,"="&amp;AQ2654),"[x]")</f>
        <v>12158</v>
      </c>
    </row>
    <row r="2655" spans="40:47" ht="16.5" x14ac:dyDescent="0.2">
      <c r="AN2655" s="93">
        <v>2643</v>
      </c>
      <c r="AO2655" s="93">
        <f t="shared" si="264"/>
        <v>5</v>
      </c>
      <c r="AP2655" s="93">
        <f t="shared" si="265"/>
        <v>2</v>
      </c>
      <c r="AQ2655" s="88">
        <f t="shared" si="266"/>
        <v>18</v>
      </c>
      <c r="AR2655" s="93">
        <f t="shared" si="267"/>
        <v>75</v>
      </c>
      <c r="AS2655" s="93" t="str">
        <f t="shared" si="268"/>
        <v>金币</v>
      </c>
      <c r="AT2655" s="115">
        <f t="shared" si="269"/>
        <v>526</v>
      </c>
      <c r="AU2655" s="94">
        <f>IF(AR2655&gt;0,SUMIFS(AT$13:AT2655,AQ$13:AQ2655,"="&amp;AQ2655),"[x]")</f>
        <v>12684</v>
      </c>
    </row>
    <row r="2656" spans="40:47" ht="16.5" x14ac:dyDescent="0.2">
      <c r="AN2656" s="93">
        <v>2644</v>
      </c>
      <c r="AO2656" s="93">
        <f t="shared" si="264"/>
        <v>5</v>
      </c>
      <c r="AP2656" s="93">
        <f t="shared" si="265"/>
        <v>2</v>
      </c>
      <c r="AQ2656" s="88">
        <f t="shared" si="266"/>
        <v>18</v>
      </c>
      <c r="AR2656" s="93">
        <f t="shared" si="267"/>
        <v>76</v>
      </c>
      <c r="AS2656" s="93" t="str">
        <f t="shared" si="268"/>
        <v>金币</v>
      </c>
      <c r="AT2656" s="115">
        <f t="shared" si="269"/>
        <v>540</v>
      </c>
      <c r="AU2656" s="94">
        <f>IF(AR2656&gt;0,SUMIFS(AT$13:AT2656,AQ$13:AQ2656,"="&amp;AQ2656),"[x]")</f>
        <v>13224</v>
      </c>
    </row>
    <row r="2657" spans="40:47" ht="16.5" x14ac:dyDescent="0.2">
      <c r="AN2657" s="93">
        <v>2645</v>
      </c>
      <c r="AO2657" s="93">
        <f t="shared" si="264"/>
        <v>5</v>
      </c>
      <c r="AP2657" s="93">
        <f t="shared" si="265"/>
        <v>2</v>
      </c>
      <c r="AQ2657" s="88">
        <f t="shared" si="266"/>
        <v>18</v>
      </c>
      <c r="AR2657" s="93">
        <f t="shared" si="267"/>
        <v>77</v>
      </c>
      <c r="AS2657" s="93" t="str">
        <f t="shared" si="268"/>
        <v>金币</v>
      </c>
      <c r="AT2657" s="115">
        <f t="shared" si="269"/>
        <v>553</v>
      </c>
      <c r="AU2657" s="94">
        <f>IF(AR2657&gt;0,SUMIFS(AT$13:AT2657,AQ$13:AQ2657,"="&amp;AQ2657),"[x]")</f>
        <v>13777</v>
      </c>
    </row>
    <row r="2658" spans="40:47" ht="16.5" x14ac:dyDescent="0.2">
      <c r="AN2658" s="93">
        <v>2646</v>
      </c>
      <c r="AO2658" s="93">
        <f t="shared" si="264"/>
        <v>5</v>
      </c>
      <c r="AP2658" s="93">
        <f t="shared" si="265"/>
        <v>2</v>
      </c>
      <c r="AQ2658" s="88">
        <f t="shared" si="266"/>
        <v>18</v>
      </c>
      <c r="AR2658" s="93">
        <f t="shared" si="267"/>
        <v>78</v>
      </c>
      <c r="AS2658" s="93" t="str">
        <f t="shared" si="268"/>
        <v>金币</v>
      </c>
      <c r="AT2658" s="115">
        <f t="shared" si="269"/>
        <v>567</v>
      </c>
      <c r="AU2658" s="94">
        <f>IF(AR2658&gt;0,SUMIFS(AT$13:AT2658,AQ$13:AQ2658,"="&amp;AQ2658),"[x]")</f>
        <v>14344</v>
      </c>
    </row>
    <row r="2659" spans="40:47" ht="16.5" x14ac:dyDescent="0.2">
      <c r="AN2659" s="93">
        <v>2647</v>
      </c>
      <c r="AO2659" s="93">
        <f t="shared" si="264"/>
        <v>5</v>
      </c>
      <c r="AP2659" s="93">
        <f t="shared" si="265"/>
        <v>2</v>
      </c>
      <c r="AQ2659" s="88">
        <f t="shared" si="266"/>
        <v>18</v>
      </c>
      <c r="AR2659" s="93">
        <f t="shared" si="267"/>
        <v>79</v>
      </c>
      <c r="AS2659" s="93" t="str">
        <f t="shared" si="268"/>
        <v>金币</v>
      </c>
      <c r="AT2659" s="115">
        <f t="shared" si="269"/>
        <v>580</v>
      </c>
      <c r="AU2659" s="94">
        <f>IF(AR2659&gt;0,SUMIFS(AT$13:AT2659,AQ$13:AQ2659,"="&amp;AQ2659),"[x]")</f>
        <v>14924</v>
      </c>
    </row>
    <row r="2660" spans="40:47" ht="16.5" x14ac:dyDescent="0.2">
      <c r="AN2660" s="93">
        <v>2648</v>
      </c>
      <c r="AO2660" s="93">
        <f t="shared" si="264"/>
        <v>5</v>
      </c>
      <c r="AP2660" s="93">
        <f t="shared" si="265"/>
        <v>2</v>
      </c>
      <c r="AQ2660" s="88">
        <f t="shared" si="266"/>
        <v>18</v>
      </c>
      <c r="AR2660" s="93">
        <f t="shared" si="267"/>
        <v>80</v>
      </c>
      <c r="AS2660" s="93" t="str">
        <f t="shared" si="268"/>
        <v>金币</v>
      </c>
      <c r="AT2660" s="115">
        <f t="shared" si="269"/>
        <v>594</v>
      </c>
      <c r="AU2660" s="94">
        <f>IF(AR2660&gt;0,SUMIFS(AT$13:AT2660,AQ$13:AQ2660,"="&amp;AQ2660),"[x]")</f>
        <v>15518</v>
      </c>
    </row>
    <row r="2661" spans="40:47" ht="16.5" x14ac:dyDescent="0.2">
      <c r="AN2661" s="93">
        <v>2649</v>
      </c>
      <c r="AO2661" s="93">
        <f t="shared" si="264"/>
        <v>5</v>
      </c>
      <c r="AP2661" s="93">
        <f t="shared" si="265"/>
        <v>2</v>
      </c>
      <c r="AQ2661" s="88">
        <f t="shared" si="266"/>
        <v>18</v>
      </c>
      <c r="AR2661" s="93">
        <f t="shared" si="267"/>
        <v>81</v>
      </c>
      <c r="AS2661" s="93" t="str">
        <f t="shared" si="268"/>
        <v>金币</v>
      </c>
      <c r="AT2661" s="115">
        <f t="shared" si="269"/>
        <v>387</v>
      </c>
      <c r="AU2661" s="94">
        <f>IF(AR2661&gt;0,SUMIFS(AT$13:AT2661,AQ$13:AQ2661,"="&amp;AQ2661),"[x]")</f>
        <v>15905</v>
      </c>
    </row>
    <row r="2662" spans="40:47" ht="16.5" x14ac:dyDescent="0.2">
      <c r="AN2662" s="93">
        <v>2650</v>
      </c>
      <c r="AO2662" s="93">
        <f t="shared" si="264"/>
        <v>5</v>
      </c>
      <c r="AP2662" s="93">
        <f t="shared" si="265"/>
        <v>2</v>
      </c>
      <c r="AQ2662" s="88">
        <f t="shared" si="266"/>
        <v>18</v>
      </c>
      <c r="AR2662" s="93">
        <f t="shared" si="267"/>
        <v>82</v>
      </c>
      <c r="AS2662" s="93" t="str">
        <f t="shared" si="268"/>
        <v>金币</v>
      </c>
      <c r="AT2662" s="115">
        <f t="shared" si="269"/>
        <v>417</v>
      </c>
      <c r="AU2662" s="94">
        <f>IF(AR2662&gt;0,SUMIFS(AT$13:AT2662,AQ$13:AQ2662,"="&amp;AQ2662),"[x]")</f>
        <v>16322</v>
      </c>
    </row>
    <row r="2663" spans="40:47" ht="16.5" x14ac:dyDescent="0.2">
      <c r="AN2663" s="93">
        <v>2651</v>
      </c>
      <c r="AO2663" s="93">
        <f t="shared" si="264"/>
        <v>5</v>
      </c>
      <c r="AP2663" s="93">
        <f t="shared" si="265"/>
        <v>2</v>
      </c>
      <c r="AQ2663" s="88">
        <f t="shared" si="266"/>
        <v>18</v>
      </c>
      <c r="AR2663" s="93">
        <f t="shared" si="267"/>
        <v>83</v>
      </c>
      <c r="AS2663" s="93" t="str">
        <f t="shared" si="268"/>
        <v>金币</v>
      </c>
      <c r="AT2663" s="115">
        <f t="shared" si="269"/>
        <v>447</v>
      </c>
      <c r="AU2663" s="94">
        <f>IF(AR2663&gt;0,SUMIFS(AT$13:AT2663,AQ$13:AQ2663,"="&amp;AQ2663),"[x]")</f>
        <v>16769</v>
      </c>
    </row>
    <row r="2664" spans="40:47" ht="16.5" x14ac:dyDescent="0.2">
      <c r="AN2664" s="93">
        <v>2652</v>
      </c>
      <c r="AO2664" s="93">
        <f t="shared" si="264"/>
        <v>5</v>
      </c>
      <c r="AP2664" s="93">
        <f t="shared" si="265"/>
        <v>2</v>
      </c>
      <c r="AQ2664" s="88">
        <f t="shared" si="266"/>
        <v>18</v>
      </c>
      <c r="AR2664" s="93">
        <f t="shared" si="267"/>
        <v>84</v>
      </c>
      <c r="AS2664" s="93" t="str">
        <f t="shared" si="268"/>
        <v>金币</v>
      </c>
      <c r="AT2664" s="115">
        <f t="shared" si="269"/>
        <v>477</v>
      </c>
      <c r="AU2664" s="94">
        <f>IF(AR2664&gt;0,SUMIFS(AT$13:AT2664,AQ$13:AQ2664,"="&amp;AQ2664),"[x]")</f>
        <v>17246</v>
      </c>
    </row>
    <row r="2665" spans="40:47" ht="16.5" x14ac:dyDescent="0.2">
      <c r="AN2665" s="93">
        <v>2653</v>
      </c>
      <c r="AO2665" s="93">
        <f t="shared" si="264"/>
        <v>5</v>
      </c>
      <c r="AP2665" s="93">
        <f t="shared" si="265"/>
        <v>2</v>
      </c>
      <c r="AQ2665" s="88">
        <f t="shared" si="266"/>
        <v>18</v>
      </c>
      <c r="AR2665" s="93">
        <f t="shared" si="267"/>
        <v>85</v>
      </c>
      <c r="AS2665" s="93" t="str">
        <f t="shared" si="268"/>
        <v>金币</v>
      </c>
      <c r="AT2665" s="115">
        <f t="shared" si="269"/>
        <v>506</v>
      </c>
      <c r="AU2665" s="94">
        <f>IF(AR2665&gt;0,SUMIFS(AT$13:AT2665,AQ$13:AQ2665,"="&amp;AQ2665),"[x]")</f>
        <v>17752</v>
      </c>
    </row>
    <row r="2666" spans="40:47" ht="16.5" x14ac:dyDescent="0.2">
      <c r="AN2666" s="93">
        <v>2654</v>
      </c>
      <c r="AO2666" s="93">
        <f t="shared" si="264"/>
        <v>5</v>
      </c>
      <c r="AP2666" s="93">
        <f t="shared" si="265"/>
        <v>2</v>
      </c>
      <c r="AQ2666" s="88">
        <f t="shared" si="266"/>
        <v>18</v>
      </c>
      <c r="AR2666" s="93">
        <f t="shared" si="267"/>
        <v>86</v>
      </c>
      <c r="AS2666" s="93" t="str">
        <f t="shared" si="268"/>
        <v>金币</v>
      </c>
      <c r="AT2666" s="115">
        <f t="shared" si="269"/>
        <v>536</v>
      </c>
      <c r="AU2666" s="94">
        <f>IF(AR2666&gt;0,SUMIFS(AT$13:AT2666,AQ$13:AQ2666,"="&amp;AQ2666),"[x]")</f>
        <v>18288</v>
      </c>
    </row>
    <row r="2667" spans="40:47" ht="16.5" x14ac:dyDescent="0.2">
      <c r="AN2667" s="93">
        <v>2655</v>
      </c>
      <c r="AO2667" s="93">
        <f t="shared" si="264"/>
        <v>5</v>
      </c>
      <c r="AP2667" s="93">
        <f t="shared" si="265"/>
        <v>2</v>
      </c>
      <c r="AQ2667" s="88">
        <f t="shared" si="266"/>
        <v>18</v>
      </c>
      <c r="AR2667" s="93">
        <f t="shared" si="267"/>
        <v>87</v>
      </c>
      <c r="AS2667" s="93" t="str">
        <f t="shared" si="268"/>
        <v>金币</v>
      </c>
      <c r="AT2667" s="115">
        <f t="shared" si="269"/>
        <v>566</v>
      </c>
      <c r="AU2667" s="94">
        <f>IF(AR2667&gt;0,SUMIFS(AT$13:AT2667,AQ$13:AQ2667,"="&amp;AQ2667),"[x]")</f>
        <v>18854</v>
      </c>
    </row>
    <row r="2668" spans="40:47" ht="16.5" x14ac:dyDescent="0.2">
      <c r="AN2668" s="93">
        <v>2656</v>
      </c>
      <c r="AO2668" s="93">
        <f t="shared" si="264"/>
        <v>5</v>
      </c>
      <c r="AP2668" s="93">
        <f t="shared" si="265"/>
        <v>2</v>
      </c>
      <c r="AQ2668" s="88">
        <f t="shared" si="266"/>
        <v>18</v>
      </c>
      <c r="AR2668" s="93">
        <f t="shared" si="267"/>
        <v>88</v>
      </c>
      <c r="AS2668" s="93" t="str">
        <f t="shared" si="268"/>
        <v>金币</v>
      </c>
      <c r="AT2668" s="115">
        <f t="shared" si="269"/>
        <v>596</v>
      </c>
      <c r="AU2668" s="94">
        <f>IF(AR2668&gt;0,SUMIFS(AT$13:AT2668,AQ$13:AQ2668,"="&amp;AQ2668),"[x]")</f>
        <v>19450</v>
      </c>
    </row>
    <row r="2669" spans="40:47" ht="16.5" x14ac:dyDescent="0.2">
      <c r="AN2669" s="93">
        <v>2657</v>
      </c>
      <c r="AO2669" s="93">
        <f t="shared" si="264"/>
        <v>5</v>
      </c>
      <c r="AP2669" s="93">
        <f t="shared" si="265"/>
        <v>2</v>
      </c>
      <c r="AQ2669" s="88">
        <f t="shared" si="266"/>
        <v>18</v>
      </c>
      <c r="AR2669" s="93">
        <f t="shared" si="267"/>
        <v>89</v>
      </c>
      <c r="AS2669" s="93" t="str">
        <f t="shared" si="268"/>
        <v>金币</v>
      </c>
      <c r="AT2669" s="115">
        <f t="shared" si="269"/>
        <v>626</v>
      </c>
      <c r="AU2669" s="94">
        <f>IF(AR2669&gt;0,SUMIFS(AT$13:AT2669,AQ$13:AQ2669,"="&amp;AQ2669),"[x]")</f>
        <v>20076</v>
      </c>
    </row>
    <row r="2670" spans="40:47" ht="16.5" x14ac:dyDescent="0.2">
      <c r="AN2670" s="93">
        <v>2658</v>
      </c>
      <c r="AO2670" s="93">
        <f t="shared" si="264"/>
        <v>5</v>
      </c>
      <c r="AP2670" s="93">
        <f t="shared" si="265"/>
        <v>2</v>
      </c>
      <c r="AQ2670" s="88">
        <f t="shared" si="266"/>
        <v>18</v>
      </c>
      <c r="AR2670" s="93">
        <f t="shared" si="267"/>
        <v>90</v>
      </c>
      <c r="AS2670" s="93" t="str">
        <f t="shared" si="268"/>
        <v>金币</v>
      </c>
      <c r="AT2670" s="115">
        <f t="shared" si="269"/>
        <v>656</v>
      </c>
      <c r="AU2670" s="94">
        <f>IF(AR2670&gt;0,SUMIFS(AT$13:AT2670,AQ$13:AQ2670,"="&amp;AQ2670),"[x]")</f>
        <v>20732</v>
      </c>
    </row>
    <row r="2671" spans="40:47" ht="16.5" x14ac:dyDescent="0.2">
      <c r="AN2671" s="93">
        <v>2659</v>
      </c>
      <c r="AO2671" s="93">
        <f t="shared" si="264"/>
        <v>5</v>
      </c>
      <c r="AP2671" s="93">
        <f t="shared" si="265"/>
        <v>2</v>
      </c>
      <c r="AQ2671" s="88">
        <f t="shared" si="266"/>
        <v>18</v>
      </c>
      <c r="AR2671" s="93">
        <f t="shared" si="267"/>
        <v>91</v>
      </c>
      <c r="AS2671" s="93" t="str">
        <f t="shared" si="268"/>
        <v>金币</v>
      </c>
      <c r="AT2671" s="115">
        <f t="shared" si="269"/>
        <v>685</v>
      </c>
      <c r="AU2671" s="94">
        <f>IF(AR2671&gt;0,SUMIFS(AT$13:AT2671,AQ$13:AQ2671,"="&amp;AQ2671),"[x]")</f>
        <v>21417</v>
      </c>
    </row>
    <row r="2672" spans="40:47" ht="16.5" x14ac:dyDescent="0.2">
      <c r="AN2672" s="93">
        <v>2660</v>
      </c>
      <c r="AO2672" s="93">
        <f t="shared" si="264"/>
        <v>5</v>
      </c>
      <c r="AP2672" s="93">
        <f t="shared" si="265"/>
        <v>2</v>
      </c>
      <c r="AQ2672" s="88">
        <f t="shared" si="266"/>
        <v>18</v>
      </c>
      <c r="AR2672" s="93">
        <f t="shared" si="267"/>
        <v>92</v>
      </c>
      <c r="AS2672" s="93" t="str">
        <f t="shared" si="268"/>
        <v>金币</v>
      </c>
      <c r="AT2672" s="115">
        <f t="shared" si="269"/>
        <v>715</v>
      </c>
      <c r="AU2672" s="94">
        <f>IF(AR2672&gt;0,SUMIFS(AT$13:AT2672,AQ$13:AQ2672,"="&amp;AQ2672),"[x]")</f>
        <v>22132</v>
      </c>
    </row>
    <row r="2673" spans="40:47" ht="16.5" x14ac:dyDescent="0.2">
      <c r="AN2673" s="93">
        <v>2661</v>
      </c>
      <c r="AO2673" s="93">
        <f t="shared" si="264"/>
        <v>5</v>
      </c>
      <c r="AP2673" s="93">
        <f t="shared" si="265"/>
        <v>2</v>
      </c>
      <c r="AQ2673" s="88">
        <f t="shared" si="266"/>
        <v>18</v>
      </c>
      <c r="AR2673" s="93">
        <f t="shared" si="267"/>
        <v>93</v>
      </c>
      <c r="AS2673" s="93" t="str">
        <f t="shared" si="268"/>
        <v>金币</v>
      </c>
      <c r="AT2673" s="115">
        <f t="shared" si="269"/>
        <v>745</v>
      </c>
      <c r="AU2673" s="94">
        <f>IF(AR2673&gt;0,SUMIFS(AT$13:AT2673,AQ$13:AQ2673,"="&amp;AQ2673),"[x]")</f>
        <v>22877</v>
      </c>
    </row>
    <row r="2674" spans="40:47" ht="16.5" x14ac:dyDescent="0.2">
      <c r="AN2674" s="93">
        <v>2662</v>
      </c>
      <c r="AO2674" s="93">
        <f t="shared" si="264"/>
        <v>5</v>
      </c>
      <c r="AP2674" s="93">
        <f t="shared" si="265"/>
        <v>2</v>
      </c>
      <c r="AQ2674" s="88">
        <f t="shared" si="266"/>
        <v>18</v>
      </c>
      <c r="AR2674" s="93">
        <f t="shared" si="267"/>
        <v>94</v>
      </c>
      <c r="AS2674" s="93" t="str">
        <f t="shared" si="268"/>
        <v>金币</v>
      </c>
      <c r="AT2674" s="115">
        <f t="shared" si="269"/>
        <v>775</v>
      </c>
      <c r="AU2674" s="94">
        <f>IF(AR2674&gt;0,SUMIFS(AT$13:AT2674,AQ$13:AQ2674,"="&amp;AQ2674),"[x]")</f>
        <v>23652</v>
      </c>
    </row>
    <row r="2675" spans="40:47" ht="16.5" x14ac:dyDescent="0.2">
      <c r="AN2675" s="93">
        <v>2663</v>
      </c>
      <c r="AO2675" s="93">
        <f t="shared" si="264"/>
        <v>5</v>
      </c>
      <c r="AP2675" s="93">
        <f t="shared" si="265"/>
        <v>2</v>
      </c>
      <c r="AQ2675" s="88">
        <f t="shared" si="266"/>
        <v>18</v>
      </c>
      <c r="AR2675" s="93">
        <f t="shared" si="267"/>
        <v>95</v>
      </c>
      <c r="AS2675" s="93" t="str">
        <f t="shared" si="268"/>
        <v>金币</v>
      </c>
      <c r="AT2675" s="115">
        <f t="shared" si="269"/>
        <v>805</v>
      </c>
      <c r="AU2675" s="94">
        <f>IF(AR2675&gt;0,SUMIFS(AT$13:AT2675,AQ$13:AQ2675,"="&amp;AQ2675),"[x]")</f>
        <v>24457</v>
      </c>
    </row>
    <row r="2676" spans="40:47" ht="16.5" x14ac:dyDescent="0.2">
      <c r="AN2676" s="93">
        <v>2664</v>
      </c>
      <c r="AO2676" s="93">
        <f t="shared" si="264"/>
        <v>5</v>
      </c>
      <c r="AP2676" s="93">
        <f t="shared" si="265"/>
        <v>2</v>
      </c>
      <c r="AQ2676" s="88">
        <f t="shared" si="266"/>
        <v>18</v>
      </c>
      <c r="AR2676" s="93">
        <f t="shared" si="267"/>
        <v>96</v>
      </c>
      <c r="AS2676" s="93" t="str">
        <f t="shared" si="268"/>
        <v>金币</v>
      </c>
      <c r="AT2676" s="115">
        <f t="shared" si="269"/>
        <v>834</v>
      </c>
      <c r="AU2676" s="94">
        <f>IF(AR2676&gt;0,SUMIFS(AT$13:AT2676,AQ$13:AQ2676,"="&amp;AQ2676),"[x]")</f>
        <v>25291</v>
      </c>
    </row>
    <row r="2677" spans="40:47" ht="16.5" x14ac:dyDescent="0.2">
      <c r="AN2677" s="93">
        <v>2665</v>
      </c>
      <c r="AO2677" s="93">
        <f t="shared" si="264"/>
        <v>5</v>
      </c>
      <c r="AP2677" s="93">
        <f t="shared" si="265"/>
        <v>2</v>
      </c>
      <c r="AQ2677" s="88">
        <f t="shared" si="266"/>
        <v>18</v>
      </c>
      <c r="AR2677" s="93">
        <f t="shared" si="267"/>
        <v>97</v>
      </c>
      <c r="AS2677" s="93" t="str">
        <f t="shared" si="268"/>
        <v>金币</v>
      </c>
      <c r="AT2677" s="115">
        <f t="shared" si="269"/>
        <v>864</v>
      </c>
      <c r="AU2677" s="94">
        <f>IF(AR2677&gt;0,SUMIFS(AT$13:AT2677,AQ$13:AQ2677,"="&amp;AQ2677),"[x]")</f>
        <v>26155</v>
      </c>
    </row>
    <row r="2678" spans="40:47" ht="16.5" x14ac:dyDescent="0.2">
      <c r="AN2678" s="93">
        <v>2666</v>
      </c>
      <c r="AO2678" s="93">
        <f t="shared" si="264"/>
        <v>5</v>
      </c>
      <c r="AP2678" s="93">
        <f t="shared" si="265"/>
        <v>2</v>
      </c>
      <c r="AQ2678" s="88">
        <f t="shared" si="266"/>
        <v>18</v>
      </c>
      <c r="AR2678" s="93">
        <f t="shared" si="267"/>
        <v>98</v>
      </c>
      <c r="AS2678" s="93" t="str">
        <f t="shared" si="268"/>
        <v>金币</v>
      </c>
      <c r="AT2678" s="115">
        <f t="shared" si="269"/>
        <v>894</v>
      </c>
      <c r="AU2678" s="94">
        <f>IF(AR2678&gt;0,SUMIFS(AT$13:AT2678,AQ$13:AQ2678,"="&amp;AQ2678),"[x]")</f>
        <v>27049</v>
      </c>
    </row>
    <row r="2679" spans="40:47" ht="16.5" x14ac:dyDescent="0.2">
      <c r="AN2679" s="93">
        <v>2667</v>
      </c>
      <c r="AO2679" s="93">
        <f t="shared" si="264"/>
        <v>5</v>
      </c>
      <c r="AP2679" s="93">
        <f t="shared" si="265"/>
        <v>2</v>
      </c>
      <c r="AQ2679" s="88">
        <f t="shared" si="266"/>
        <v>18</v>
      </c>
      <c r="AR2679" s="93">
        <f t="shared" si="267"/>
        <v>99</v>
      </c>
      <c r="AS2679" s="93" t="str">
        <f t="shared" si="268"/>
        <v>金币</v>
      </c>
      <c r="AT2679" s="115">
        <f t="shared" si="269"/>
        <v>924</v>
      </c>
      <c r="AU2679" s="94">
        <f>IF(AR2679&gt;0,SUMIFS(AT$13:AT2679,AQ$13:AQ2679,"="&amp;AQ2679),"[x]")</f>
        <v>27973</v>
      </c>
    </row>
    <row r="2680" spans="40:47" ht="16.5" x14ac:dyDescent="0.2">
      <c r="AN2680" s="93">
        <v>2668</v>
      </c>
      <c r="AO2680" s="93">
        <f t="shared" si="264"/>
        <v>5</v>
      </c>
      <c r="AP2680" s="93">
        <f t="shared" si="265"/>
        <v>2</v>
      </c>
      <c r="AQ2680" s="88">
        <f t="shared" si="266"/>
        <v>18</v>
      </c>
      <c r="AR2680" s="93">
        <f t="shared" si="267"/>
        <v>100</v>
      </c>
      <c r="AS2680" s="93" t="str">
        <f t="shared" si="268"/>
        <v>金币</v>
      </c>
      <c r="AT2680" s="115">
        <f t="shared" si="269"/>
        <v>954</v>
      </c>
      <c r="AU2680" s="94">
        <f>IF(AR2680&gt;0,SUMIFS(AT$13:AT2680,AQ$13:AQ2680,"="&amp;AQ2680),"[x]")</f>
        <v>28927</v>
      </c>
    </row>
    <row r="2681" spans="40:47" ht="16.5" x14ac:dyDescent="0.2">
      <c r="AN2681" s="93">
        <v>2669</v>
      </c>
      <c r="AO2681" s="93">
        <f t="shared" si="264"/>
        <v>5</v>
      </c>
      <c r="AP2681" s="93">
        <f t="shared" si="265"/>
        <v>2</v>
      </c>
      <c r="AQ2681" s="88">
        <f t="shared" si="266"/>
        <v>18</v>
      </c>
      <c r="AR2681" s="93">
        <f t="shared" si="267"/>
        <v>101</v>
      </c>
      <c r="AS2681" s="93" t="str">
        <f t="shared" si="268"/>
        <v>金币</v>
      </c>
      <c r="AT2681" s="115">
        <f t="shared" si="269"/>
        <v>541</v>
      </c>
      <c r="AU2681" s="94">
        <f>IF(AR2681&gt;0,SUMIFS(AT$13:AT2681,AQ$13:AQ2681,"="&amp;AQ2681),"[x]")</f>
        <v>29468</v>
      </c>
    </row>
    <row r="2682" spans="40:47" ht="16.5" x14ac:dyDescent="0.2">
      <c r="AN2682" s="93">
        <v>2670</v>
      </c>
      <c r="AO2682" s="93">
        <f t="shared" si="264"/>
        <v>5</v>
      </c>
      <c r="AP2682" s="93">
        <f t="shared" si="265"/>
        <v>2</v>
      </c>
      <c r="AQ2682" s="88">
        <f t="shared" si="266"/>
        <v>18</v>
      </c>
      <c r="AR2682" s="93">
        <f t="shared" si="267"/>
        <v>102</v>
      </c>
      <c r="AS2682" s="93" t="str">
        <f t="shared" si="268"/>
        <v>金币</v>
      </c>
      <c r="AT2682" s="115">
        <f t="shared" si="269"/>
        <v>582</v>
      </c>
      <c r="AU2682" s="94">
        <f>IF(AR2682&gt;0,SUMIFS(AT$13:AT2682,AQ$13:AQ2682,"="&amp;AQ2682),"[x]")</f>
        <v>30050</v>
      </c>
    </row>
    <row r="2683" spans="40:47" ht="16.5" x14ac:dyDescent="0.2">
      <c r="AN2683" s="93">
        <v>2671</v>
      </c>
      <c r="AO2683" s="93">
        <f t="shared" si="264"/>
        <v>5</v>
      </c>
      <c r="AP2683" s="93">
        <f t="shared" si="265"/>
        <v>2</v>
      </c>
      <c r="AQ2683" s="88">
        <f t="shared" si="266"/>
        <v>18</v>
      </c>
      <c r="AR2683" s="93">
        <f t="shared" si="267"/>
        <v>103</v>
      </c>
      <c r="AS2683" s="93" t="str">
        <f t="shared" si="268"/>
        <v>金币</v>
      </c>
      <c r="AT2683" s="115">
        <f t="shared" si="269"/>
        <v>624</v>
      </c>
      <c r="AU2683" s="94">
        <f>IF(AR2683&gt;0,SUMIFS(AT$13:AT2683,AQ$13:AQ2683,"="&amp;AQ2683),"[x]")</f>
        <v>30674</v>
      </c>
    </row>
    <row r="2684" spans="40:47" ht="16.5" x14ac:dyDescent="0.2">
      <c r="AN2684" s="93">
        <v>2672</v>
      </c>
      <c r="AO2684" s="93">
        <f t="shared" si="264"/>
        <v>5</v>
      </c>
      <c r="AP2684" s="93">
        <f t="shared" si="265"/>
        <v>2</v>
      </c>
      <c r="AQ2684" s="88">
        <f t="shared" si="266"/>
        <v>18</v>
      </c>
      <c r="AR2684" s="93">
        <f t="shared" si="267"/>
        <v>104</v>
      </c>
      <c r="AS2684" s="93" t="str">
        <f t="shared" si="268"/>
        <v>金币</v>
      </c>
      <c r="AT2684" s="115">
        <f t="shared" si="269"/>
        <v>666</v>
      </c>
      <c r="AU2684" s="94">
        <f>IF(AR2684&gt;0,SUMIFS(AT$13:AT2684,AQ$13:AQ2684,"="&amp;AQ2684),"[x]")</f>
        <v>31340</v>
      </c>
    </row>
    <row r="2685" spans="40:47" ht="16.5" x14ac:dyDescent="0.2">
      <c r="AN2685" s="93">
        <v>2673</v>
      </c>
      <c r="AO2685" s="93">
        <f t="shared" si="264"/>
        <v>5</v>
      </c>
      <c r="AP2685" s="93">
        <f t="shared" si="265"/>
        <v>2</v>
      </c>
      <c r="AQ2685" s="88">
        <f t="shared" si="266"/>
        <v>18</v>
      </c>
      <c r="AR2685" s="93">
        <f t="shared" si="267"/>
        <v>105</v>
      </c>
      <c r="AS2685" s="93" t="str">
        <f t="shared" si="268"/>
        <v>金币</v>
      </c>
      <c r="AT2685" s="115">
        <f t="shared" si="269"/>
        <v>707</v>
      </c>
      <c r="AU2685" s="94">
        <f>IF(AR2685&gt;0,SUMIFS(AT$13:AT2685,AQ$13:AQ2685,"="&amp;AQ2685),"[x]")</f>
        <v>32047</v>
      </c>
    </row>
    <row r="2686" spans="40:47" ht="16.5" x14ac:dyDescent="0.2">
      <c r="AN2686" s="93">
        <v>2674</v>
      </c>
      <c r="AO2686" s="93">
        <f t="shared" si="264"/>
        <v>5</v>
      </c>
      <c r="AP2686" s="93">
        <f t="shared" si="265"/>
        <v>2</v>
      </c>
      <c r="AQ2686" s="88">
        <f t="shared" si="266"/>
        <v>18</v>
      </c>
      <c r="AR2686" s="93">
        <f t="shared" si="267"/>
        <v>106</v>
      </c>
      <c r="AS2686" s="93" t="str">
        <f t="shared" si="268"/>
        <v>金币</v>
      </c>
      <c r="AT2686" s="115">
        <f t="shared" si="269"/>
        <v>749</v>
      </c>
      <c r="AU2686" s="94">
        <f>IF(AR2686&gt;0,SUMIFS(AT$13:AT2686,AQ$13:AQ2686,"="&amp;AQ2686),"[x]")</f>
        <v>32796</v>
      </c>
    </row>
    <row r="2687" spans="40:47" ht="16.5" x14ac:dyDescent="0.2">
      <c r="AN2687" s="93">
        <v>2675</v>
      </c>
      <c r="AO2687" s="93">
        <f t="shared" si="264"/>
        <v>5</v>
      </c>
      <c r="AP2687" s="93">
        <f t="shared" si="265"/>
        <v>2</v>
      </c>
      <c r="AQ2687" s="88">
        <f t="shared" si="266"/>
        <v>18</v>
      </c>
      <c r="AR2687" s="93">
        <f t="shared" si="267"/>
        <v>107</v>
      </c>
      <c r="AS2687" s="93" t="str">
        <f t="shared" si="268"/>
        <v>金币</v>
      </c>
      <c r="AT2687" s="115">
        <f t="shared" si="269"/>
        <v>791</v>
      </c>
      <c r="AU2687" s="94">
        <f>IF(AR2687&gt;0,SUMIFS(AT$13:AT2687,AQ$13:AQ2687,"="&amp;AQ2687),"[x]")</f>
        <v>33587</v>
      </c>
    </row>
    <row r="2688" spans="40:47" ht="16.5" x14ac:dyDescent="0.2">
      <c r="AN2688" s="93">
        <v>2676</v>
      </c>
      <c r="AO2688" s="93">
        <f t="shared" si="264"/>
        <v>5</v>
      </c>
      <c r="AP2688" s="93">
        <f t="shared" si="265"/>
        <v>2</v>
      </c>
      <c r="AQ2688" s="88">
        <f t="shared" si="266"/>
        <v>18</v>
      </c>
      <c r="AR2688" s="93">
        <f t="shared" si="267"/>
        <v>108</v>
      </c>
      <c r="AS2688" s="93" t="str">
        <f t="shared" si="268"/>
        <v>金币</v>
      </c>
      <c r="AT2688" s="115">
        <f t="shared" si="269"/>
        <v>832</v>
      </c>
      <c r="AU2688" s="94">
        <f>IF(AR2688&gt;0,SUMIFS(AT$13:AT2688,AQ$13:AQ2688,"="&amp;AQ2688),"[x]")</f>
        <v>34419</v>
      </c>
    </row>
    <row r="2689" spans="40:47" ht="16.5" x14ac:dyDescent="0.2">
      <c r="AN2689" s="93">
        <v>2677</v>
      </c>
      <c r="AO2689" s="93">
        <f t="shared" si="264"/>
        <v>5</v>
      </c>
      <c r="AP2689" s="93">
        <f t="shared" si="265"/>
        <v>2</v>
      </c>
      <c r="AQ2689" s="88">
        <f t="shared" si="266"/>
        <v>18</v>
      </c>
      <c r="AR2689" s="93">
        <f t="shared" si="267"/>
        <v>109</v>
      </c>
      <c r="AS2689" s="93" t="str">
        <f t="shared" si="268"/>
        <v>金币</v>
      </c>
      <c r="AT2689" s="115">
        <f t="shared" si="269"/>
        <v>874</v>
      </c>
      <c r="AU2689" s="94">
        <f>IF(AR2689&gt;0,SUMIFS(AT$13:AT2689,AQ$13:AQ2689,"="&amp;AQ2689),"[x]")</f>
        <v>35293</v>
      </c>
    </row>
    <row r="2690" spans="40:47" ht="16.5" x14ac:dyDescent="0.2">
      <c r="AN2690" s="93">
        <v>2678</v>
      </c>
      <c r="AO2690" s="93">
        <f t="shared" si="264"/>
        <v>5</v>
      </c>
      <c r="AP2690" s="93">
        <f t="shared" si="265"/>
        <v>2</v>
      </c>
      <c r="AQ2690" s="88">
        <f t="shared" si="266"/>
        <v>18</v>
      </c>
      <c r="AR2690" s="93">
        <f t="shared" si="267"/>
        <v>110</v>
      </c>
      <c r="AS2690" s="93" t="str">
        <f t="shared" si="268"/>
        <v>金币</v>
      </c>
      <c r="AT2690" s="115">
        <f t="shared" si="269"/>
        <v>915</v>
      </c>
      <c r="AU2690" s="94">
        <f>IF(AR2690&gt;0,SUMIFS(AT$13:AT2690,AQ$13:AQ2690,"="&amp;AQ2690),"[x]")</f>
        <v>36208</v>
      </c>
    </row>
    <row r="2691" spans="40:47" ht="16.5" x14ac:dyDescent="0.2">
      <c r="AN2691" s="93">
        <v>2679</v>
      </c>
      <c r="AO2691" s="93">
        <f t="shared" si="264"/>
        <v>5</v>
      </c>
      <c r="AP2691" s="93">
        <f t="shared" si="265"/>
        <v>2</v>
      </c>
      <c r="AQ2691" s="88">
        <f t="shared" si="266"/>
        <v>18</v>
      </c>
      <c r="AR2691" s="93">
        <f t="shared" si="267"/>
        <v>111</v>
      </c>
      <c r="AS2691" s="93" t="str">
        <f t="shared" si="268"/>
        <v>金币</v>
      </c>
      <c r="AT2691" s="115">
        <f t="shared" si="269"/>
        <v>957</v>
      </c>
      <c r="AU2691" s="94">
        <f>IF(AR2691&gt;0,SUMIFS(AT$13:AT2691,AQ$13:AQ2691,"="&amp;AQ2691),"[x]")</f>
        <v>37165</v>
      </c>
    </row>
    <row r="2692" spans="40:47" ht="16.5" x14ac:dyDescent="0.2">
      <c r="AN2692" s="93">
        <v>2680</v>
      </c>
      <c r="AO2692" s="93">
        <f t="shared" si="264"/>
        <v>5</v>
      </c>
      <c r="AP2692" s="93">
        <f t="shared" si="265"/>
        <v>2</v>
      </c>
      <c r="AQ2692" s="88">
        <f t="shared" si="266"/>
        <v>18</v>
      </c>
      <c r="AR2692" s="93">
        <f t="shared" si="267"/>
        <v>112</v>
      </c>
      <c r="AS2692" s="93" t="str">
        <f t="shared" si="268"/>
        <v>金币</v>
      </c>
      <c r="AT2692" s="115">
        <f t="shared" si="269"/>
        <v>999</v>
      </c>
      <c r="AU2692" s="94">
        <f>IF(AR2692&gt;0,SUMIFS(AT$13:AT2692,AQ$13:AQ2692,"="&amp;AQ2692),"[x]")</f>
        <v>38164</v>
      </c>
    </row>
    <row r="2693" spans="40:47" ht="16.5" x14ac:dyDescent="0.2">
      <c r="AN2693" s="93">
        <v>2681</v>
      </c>
      <c r="AO2693" s="93">
        <f t="shared" si="264"/>
        <v>5</v>
      </c>
      <c r="AP2693" s="93">
        <f t="shared" si="265"/>
        <v>2</v>
      </c>
      <c r="AQ2693" s="88">
        <f t="shared" si="266"/>
        <v>18</v>
      </c>
      <c r="AR2693" s="93">
        <f t="shared" si="267"/>
        <v>113</v>
      </c>
      <c r="AS2693" s="93" t="str">
        <f t="shared" si="268"/>
        <v>金币</v>
      </c>
      <c r="AT2693" s="115">
        <f t="shared" si="269"/>
        <v>1040</v>
      </c>
      <c r="AU2693" s="94">
        <f>IF(AR2693&gt;0,SUMIFS(AT$13:AT2693,AQ$13:AQ2693,"="&amp;AQ2693),"[x]")</f>
        <v>39204</v>
      </c>
    </row>
    <row r="2694" spans="40:47" ht="16.5" x14ac:dyDescent="0.2">
      <c r="AN2694" s="93">
        <v>2682</v>
      </c>
      <c r="AO2694" s="93">
        <f t="shared" si="264"/>
        <v>5</v>
      </c>
      <c r="AP2694" s="93">
        <f t="shared" si="265"/>
        <v>2</v>
      </c>
      <c r="AQ2694" s="88">
        <f t="shared" si="266"/>
        <v>18</v>
      </c>
      <c r="AR2694" s="93">
        <f t="shared" si="267"/>
        <v>114</v>
      </c>
      <c r="AS2694" s="93" t="str">
        <f t="shared" si="268"/>
        <v>金币</v>
      </c>
      <c r="AT2694" s="115">
        <f t="shared" si="269"/>
        <v>1082</v>
      </c>
      <c r="AU2694" s="94">
        <f>IF(AR2694&gt;0,SUMIFS(AT$13:AT2694,AQ$13:AQ2694,"="&amp;AQ2694),"[x]")</f>
        <v>40286</v>
      </c>
    </row>
    <row r="2695" spans="40:47" ht="16.5" x14ac:dyDescent="0.2">
      <c r="AN2695" s="93">
        <v>2683</v>
      </c>
      <c r="AO2695" s="93">
        <f t="shared" si="264"/>
        <v>5</v>
      </c>
      <c r="AP2695" s="93">
        <f t="shared" si="265"/>
        <v>2</v>
      </c>
      <c r="AQ2695" s="88">
        <f t="shared" si="266"/>
        <v>18</v>
      </c>
      <c r="AR2695" s="93">
        <f t="shared" si="267"/>
        <v>115</v>
      </c>
      <c r="AS2695" s="93" t="str">
        <f t="shared" si="268"/>
        <v>金币</v>
      </c>
      <c r="AT2695" s="115">
        <f t="shared" si="269"/>
        <v>1124</v>
      </c>
      <c r="AU2695" s="94">
        <f>IF(AR2695&gt;0,SUMIFS(AT$13:AT2695,AQ$13:AQ2695,"="&amp;AQ2695),"[x]")</f>
        <v>41410</v>
      </c>
    </row>
    <row r="2696" spans="40:47" ht="16.5" x14ac:dyDescent="0.2">
      <c r="AN2696" s="93">
        <v>2684</v>
      </c>
      <c r="AO2696" s="93">
        <f t="shared" si="264"/>
        <v>5</v>
      </c>
      <c r="AP2696" s="93">
        <f t="shared" si="265"/>
        <v>2</v>
      </c>
      <c r="AQ2696" s="88">
        <f t="shared" si="266"/>
        <v>18</v>
      </c>
      <c r="AR2696" s="93">
        <f t="shared" si="267"/>
        <v>116</v>
      </c>
      <c r="AS2696" s="93" t="str">
        <f t="shared" si="268"/>
        <v>金币</v>
      </c>
      <c r="AT2696" s="115">
        <f t="shared" si="269"/>
        <v>1165</v>
      </c>
      <c r="AU2696" s="94">
        <f>IF(AR2696&gt;0,SUMIFS(AT$13:AT2696,AQ$13:AQ2696,"="&amp;AQ2696),"[x]")</f>
        <v>42575</v>
      </c>
    </row>
    <row r="2697" spans="40:47" ht="16.5" x14ac:dyDescent="0.2">
      <c r="AN2697" s="93">
        <v>2685</v>
      </c>
      <c r="AO2697" s="93">
        <f t="shared" si="264"/>
        <v>5</v>
      </c>
      <c r="AP2697" s="93">
        <f t="shared" si="265"/>
        <v>2</v>
      </c>
      <c r="AQ2697" s="88">
        <f t="shared" si="266"/>
        <v>18</v>
      </c>
      <c r="AR2697" s="93">
        <f t="shared" si="267"/>
        <v>117</v>
      </c>
      <c r="AS2697" s="93" t="str">
        <f t="shared" si="268"/>
        <v>金币</v>
      </c>
      <c r="AT2697" s="115">
        <f t="shared" si="269"/>
        <v>1207</v>
      </c>
      <c r="AU2697" s="94">
        <f>IF(AR2697&gt;0,SUMIFS(AT$13:AT2697,AQ$13:AQ2697,"="&amp;AQ2697),"[x]")</f>
        <v>43782</v>
      </c>
    </row>
    <row r="2698" spans="40:47" ht="16.5" x14ac:dyDescent="0.2">
      <c r="AN2698" s="93">
        <v>2686</v>
      </c>
      <c r="AO2698" s="93">
        <f t="shared" si="264"/>
        <v>5</v>
      </c>
      <c r="AP2698" s="93">
        <f t="shared" si="265"/>
        <v>2</v>
      </c>
      <c r="AQ2698" s="88">
        <f t="shared" si="266"/>
        <v>18</v>
      </c>
      <c r="AR2698" s="93">
        <f t="shared" si="267"/>
        <v>118</v>
      </c>
      <c r="AS2698" s="93" t="str">
        <f t="shared" si="268"/>
        <v>金币</v>
      </c>
      <c r="AT2698" s="115">
        <f t="shared" si="269"/>
        <v>1248</v>
      </c>
      <c r="AU2698" s="94">
        <f>IF(AR2698&gt;0,SUMIFS(AT$13:AT2698,AQ$13:AQ2698,"="&amp;AQ2698),"[x]")</f>
        <v>45030</v>
      </c>
    </row>
    <row r="2699" spans="40:47" ht="16.5" x14ac:dyDescent="0.2">
      <c r="AN2699" s="93">
        <v>2687</v>
      </c>
      <c r="AO2699" s="93">
        <f t="shared" si="264"/>
        <v>5</v>
      </c>
      <c r="AP2699" s="93">
        <f t="shared" si="265"/>
        <v>2</v>
      </c>
      <c r="AQ2699" s="88">
        <f t="shared" si="266"/>
        <v>18</v>
      </c>
      <c r="AR2699" s="93">
        <f t="shared" si="267"/>
        <v>119</v>
      </c>
      <c r="AS2699" s="93" t="str">
        <f t="shared" si="268"/>
        <v>金币</v>
      </c>
      <c r="AT2699" s="115">
        <f t="shared" si="269"/>
        <v>1290</v>
      </c>
      <c r="AU2699" s="94">
        <f>IF(AR2699&gt;0,SUMIFS(AT$13:AT2699,AQ$13:AQ2699,"="&amp;AQ2699),"[x]")</f>
        <v>46320</v>
      </c>
    </row>
    <row r="2700" spans="40:47" ht="16.5" x14ac:dyDescent="0.2">
      <c r="AN2700" s="93">
        <v>2688</v>
      </c>
      <c r="AO2700" s="93">
        <f t="shared" si="264"/>
        <v>5</v>
      </c>
      <c r="AP2700" s="93">
        <f t="shared" si="265"/>
        <v>2</v>
      </c>
      <c r="AQ2700" s="88">
        <f t="shared" si="266"/>
        <v>18</v>
      </c>
      <c r="AR2700" s="93">
        <f t="shared" si="267"/>
        <v>120</v>
      </c>
      <c r="AS2700" s="93" t="str">
        <f t="shared" si="268"/>
        <v>金币</v>
      </c>
      <c r="AT2700" s="115">
        <f t="shared" si="269"/>
        <v>1332</v>
      </c>
      <c r="AU2700" s="94">
        <f>IF(AR2700&gt;0,SUMIFS(AT$13:AT2700,AQ$13:AQ2700,"="&amp;AQ2700),"[x]")</f>
        <v>47652</v>
      </c>
    </row>
    <row r="2701" spans="40:47" ht="16.5" x14ac:dyDescent="0.2">
      <c r="AN2701" s="93">
        <v>2689</v>
      </c>
      <c r="AO2701" s="93">
        <f t="shared" si="264"/>
        <v>5</v>
      </c>
      <c r="AP2701" s="93">
        <f t="shared" si="265"/>
        <v>2</v>
      </c>
      <c r="AQ2701" s="88">
        <f t="shared" si="266"/>
        <v>18</v>
      </c>
      <c r="AR2701" s="93">
        <f t="shared" si="267"/>
        <v>121</v>
      </c>
      <c r="AS2701" s="93" t="str">
        <f t="shared" si="268"/>
        <v>金币</v>
      </c>
      <c r="AT2701" s="115">
        <f t="shared" si="269"/>
        <v>562</v>
      </c>
      <c r="AU2701" s="94">
        <f>IF(AR2701&gt;0,SUMIFS(AT$13:AT2701,AQ$13:AQ2701,"="&amp;AQ2701),"[x]")</f>
        <v>48214</v>
      </c>
    </row>
    <row r="2702" spans="40:47" ht="16.5" x14ac:dyDescent="0.2">
      <c r="AN2702" s="93">
        <v>2690</v>
      </c>
      <c r="AO2702" s="93">
        <f t="shared" ref="AO2702:AO2765" si="270">INT((AN2702-1)/604)+1</f>
        <v>5</v>
      </c>
      <c r="AP2702" s="93">
        <f t="shared" ref="AP2702:AP2765" si="271">INT(MOD(INT((AN2702-1)/151),4))+1</f>
        <v>2</v>
      </c>
      <c r="AQ2702" s="88">
        <f t="shared" ref="AQ2702:AQ2765" si="272">(AO2702-1)*4+AP2702</f>
        <v>18</v>
      </c>
      <c r="AR2702" s="93">
        <f t="shared" ref="AR2702:AR2765" si="273">MOD(AN2702-1,151)</f>
        <v>122</v>
      </c>
      <c r="AS2702" s="93" t="str">
        <f t="shared" ref="AS2702:AS2765" si="274">IF(AR2702&gt;0,"金币","[x]")</f>
        <v>金币</v>
      </c>
      <c r="AT2702" s="115">
        <f t="shared" si="269"/>
        <v>592</v>
      </c>
      <c r="AU2702" s="94">
        <f>IF(AR2702&gt;0,SUMIFS(AT$13:AT2702,AQ$13:AQ2702,"="&amp;AQ2702),"[x]")</f>
        <v>48806</v>
      </c>
    </row>
    <row r="2703" spans="40:47" ht="16.5" x14ac:dyDescent="0.2">
      <c r="AN2703" s="93">
        <v>2691</v>
      </c>
      <c r="AO2703" s="93">
        <f t="shared" si="270"/>
        <v>5</v>
      </c>
      <c r="AP2703" s="93">
        <f t="shared" si="271"/>
        <v>2</v>
      </c>
      <c r="AQ2703" s="88">
        <f t="shared" si="272"/>
        <v>18</v>
      </c>
      <c r="AR2703" s="93">
        <f t="shared" si="273"/>
        <v>123</v>
      </c>
      <c r="AS2703" s="93" t="str">
        <f t="shared" si="274"/>
        <v>金币</v>
      </c>
      <c r="AT2703" s="115">
        <f t="shared" ref="AT2703:AT2766" si="275">IF(AR2703&gt;0,INT(INDEX($AL$13:$AL$162,AR2703)/48*INDEX($AL$4:$AL$9,AO2703)*INDEX($AO$4:$AO$7,AP2703)),"[x]")</f>
        <v>621</v>
      </c>
      <c r="AU2703" s="94">
        <f>IF(AR2703&gt;0,SUMIFS(AT$13:AT2703,AQ$13:AQ2703,"="&amp;AQ2703),"[x]")</f>
        <v>49427</v>
      </c>
    </row>
    <row r="2704" spans="40:47" ht="16.5" x14ac:dyDescent="0.2">
      <c r="AN2704" s="93">
        <v>2692</v>
      </c>
      <c r="AO2704" s="93">
        <f t="shared" si="270"/>
        <v>5</v>
      </c>
      <c r="AP2704" s="93">
        <f t="shared" si="271"/>
        <v>2</v>
      </c>
      <c r="AQ2704" s="88">
        <f t="shared" si="272"/>
        <v>18</v>
      </c>
      <c r="AR2704" s="93">
        <f t="shared" si="273"/>
        <v>124</v>
      </c>
      <c r="AS2704" s="93" t="str">
        <f t="shared" si="274"/>
        <v>金币</v>
      </c>
      <c r="AT2704" s="115">
        <f t="shared" si="275"/>
        <v>651</v>
      </c>
      <c r="AU2704" s="94">
        <f>IF(AR2704&gt;0,SUMIFS(AT$13:AT2704,AQ$13:AQ2704,"="&amp;AQ2704),"[x]")</f>
        <v>50078</v>
      </c>
    </row>
    <row r="2705" spans="40:47" ht="16.5" x14ac:dyDescent="0.2">
      <c r="AN2705" s="93">
        <v>2693</v>
      </c>
      <c r="AO2705" s="93">
        <f t="shared" si="270"/>
        <v>5</v>
      </c>
      <c r="AP2705" s="93">
        <f t="shared" si="271"/>
        <v>2</v>
      </c>
      <c r="AQ2705" s="88">
        <f t="shared" si="272"/>
        <v>18</v>
      </c>
      <c r="AR2705" s="93">
        <f t="shared" si="273"/>
        <v>125</v>
      </c>
      <c r="AS2705" s="93" t="str">
        <f t="shared" si="274"/>
        <v>金币</v>
      </c>
      <c r="AT2705" s="115">
        <f t="shared" si="275"/>
        <v>681</v>
      </c>
      <c r="AU2705" s="94">
        <f>IF(AR2705&gt;0,SUMIFS(AT$13:AT2705,AQ$13:AQ2705,"="&amp;AQ2705),"[x]")</f>
        <v>50759</v>
      </c>
    </row>
    <row r="2706" spans="40:47" ht="16.5" x14ac:dyDescent="0.2">
      <c r="AN2706" s="93">
        <v>2694</v>
      </c>
      <c r="AO2706" s="93">
        <f t="shared" si="270"/>
        <v>5</v>
      </c>
      <c r="AP2706" s="93">
        <f t="shared" si="271"/>
        <v>2</v>
      </c>
      <c r="AQ2706" s="88">
        <f t="shared" si="272"/>
        <v>18</v>
      </c>
      <c r="AR2706" s="93">
        <f t="shared" si="273"/>
        <v>126</v>
      </c>
      <c r="AS2706" s="93" t="str">
        <f t="shared" si="274"/>
        <v>金币</v>
      </c>
      <c r="AT2706" s="115">
        <f t="shared" si="275"/>
        <v>710</v>
      </c>
      <c r="AU2706" s="94">
        <f>IF(AR2706&gt;0,SUMIFS(AT$13:AT2706,AQ$13:AQ2706,"="&amp;AQ2706),"[x]")</f>
        <v>51469</v>
      </c>
    </row>
    <row r="2707" spans="40:47" ht="16.5" x14ac:dyDescent="0.2">
      <c r="AN2707" s="93">
        <v>2695</v>
      </c>
      <c r="AO2707" s="93">
        <f t="shared" si="270"/>
        <v>5</v>
      </c>
      <c r="AP2707" s="93">
        <f t="shared" si="271"/>
        <v>2</v>
      </c>
      <c r="AQ2707" s="88">
        <f t="shared" si="272"/>
        <v>18</v>
      </c>
      <c r="AR2707" s="93">
        <f t="shared" si="273"/>
        <v>127</v>
      </c>
      <c r="AS2707" s="93" t="str">
        <f t="shared" si="274"/>
        <v>金币</v>
      </c>
      <c r="AT2707" s="115">
        <f t="shared" si="275"/>
        <v>740</v>
      </c>
      <c r="AU2707" s="94">
        <f>IF(AR2707&gt;0,SUMIFS(AT$13:AT2707,AQ$13:AQ2707,"="&amp;AQ2707),"[x]")</f>
        <v>52209</v>
      </c>
    </row>
    <row r="2708" spans="40:47" ht="16.5" x14ac:dyDescent="0.2">
      <c r="AN2708" s="93">
        <v>2696</v>
      </c>
      <c r="AO2708" s="93">
        <f t="shared" si="270"/>
        <v>5</v>
      </c>
      <c r="AP2708" s="93">
        <f t="shared" si="271"/>
        <v>2</v>
      </c>
      <c r="AQ2708" s="88">
        <f t="shared" si="272"/>
        <v>18</v>
      </c>
      <c r="AR2708" s="93">
        <f t="shared" si="273"/>
        <v>128</v>
      </c>
      <c r="AS2708" s="93" t="str">
        <f t="shared" si="274"/>
        <v>金币</v>
      </c>
      <c r="AT2708" s="115">
        <f t="shared" si="275"/>
        <v>770</v>
      </c>
      <c r="AU2708" s="94">
        <f>IF(AR2708&gt;0,SUMIFS(AT$13:AT2708,AQ$13:AQ2708,"="&amp;AQ2708),"[x]")</f>
        <v>52979</v>
      </c>
    </row>
    <row r="2709" spans="40:47" ht="16.5" x14ac:dyDescent="0.2">
      <c r="AN2709" s="93">
        <v>2697</v>
      </c>
      <c r="AO2709" s="93">
        <f t="shared" si="270"/>
        <v>5</v>
      </c>
      <c r="AP2709" s="93">
        <f t="shared" si="271"/>
        <v>2</v>
      </c>
      <c r="AQ2709" s="88">
        <f t="shared" si="272"/>
        <v>18</v>
      </c>
      <c r="AR2709" s="93">
        <f t="shared" si="273"/>
        <v>129</v>
      </c>
      <c r="AS2709" s="93" t="str">
        <f t="shared" si="274"/>
        <v>金币</v>
      </c>
      <c r="AT2709" s="115">
        <f t="shared" si="275"/>
        <v>799</v>
      </c>
      <c r="AU2709" s="94">
        <f>IF(AR2709&gt;0,SUMIFS(AT$13:AT2709,AQ$13:AQ2709,"="&amp;AQ2709),"[x]")</f>
        <v>53778</v>
      </c>
    </row>
    <row r="2710" spans="40:47" ht="16.5" x14ac:dyDescent="0.2">
      <c r="AN2710" s="93">
        <v>2698</v>
      </c>
      <c r="AO2710" s="93">
        <f t="shared" si="270"/>
        <v>5</v>
      </c>
      <c r="AP2710" s="93">
        <f t="shared" si="271"/>
        <v>2</v>
      </c>
      <c r="AQ2710" s="88">
        <f t="shared" si="272"/>
        <v>18</v>
      </c>
      <c r="AR2710" s="93">
        <f t="shared" si="273"/>
        <v>130</v>
      </c>
      <c r="AS2710" s="93" t="str">
        <f t="shared" si="274"/>
        <v>金币</v>
      </c>
      <c r="AT2710" s="115">
        <f t="shared" si="275"/>
        <v>829</v>
      </c>
      <c r="AU2710" s="94">
        <f>IF(AR2710&gt;0,SUMIFS(AT$13:AT2710,AQ$13:AQ2710,"="&amp;AQ2710),"[x]")</f>
        <v>54607</v>
      </c>
    </row>
    <row r="2711" spans="40:47" ht="16.5" x14ac:dyDescent="0.2">
      <c r="AN2711" s="93">
        <v>2699</v>
      </c>
      <c r="AO2711" s="93">
        <f t="shared" si="270"/>
        <v>5</v>
      </c>
      <c r="AP2711" s="93">
        <f t="shared" si="271"/>
        <v>2</v>
      </c>
      <c r="AQ2711" s="88">
        <f t="shared" si="272"/>
        <v>18</v>
      </c>
      <c r="AR2711" s="93">
        <f t="shared" si="273"/>
        <v>131</v>
      </c>
      <c r="AS2711" s="93" t="str">
        <f t="shared" si="274"/>
        <v>金币</v>
      </c>
      <c r="AT2711" s="115">
        <f t="shared" si="275"/>
        <v>858</v>
      </c>
      <c r="AU2711" s="94">
        <f>IF(AR2711&gt;0,SUMIFS(AT$13:AT2711,AQ$13:AQ2711,"="&amp;AQ2711),"[x]")</f>
        <v>55465</v>
      </c>
    </row>
    <row r="2712" spans="40:47" ht="16.5" x14ac:dyDescent="0.2">
      <c r="AN2712" s="93">
        <v>2700</v>
      </c>
      <c r="AO2712" s="93">
        <f t="shared" si="270"/>
        <v>5</v>
      </c>
      <c r="AP2712" s="93">
        <f t="shared" si="271"/>
        <v>2</v>
      </c>
      <c r="AQ2712" s="88">
        <f t="shared" si="272"/>
        <v>18</v>
      </c>
      <c r="AR2712" s="93">
        <f t="shared" si="273"/>
        <v>132</v>
      </c>
      <c r="AS2712" s="93" t="str">
        <f t="shared" si="274"/>
        <v>金币</v>
      </c>
      <c r="AT2712" s="115">
        <f t="shared" si="275"/>
        <v>888</v>
      </c>
      <c r="AU2712" s="94">
        <f>IF(AR2712&gt;0,SUMIFS(AT$13:AT2712,AQ$13:AQ2712,"="&amp;AQ2712),"[x]")</f>
        <v>56353</v>
      </c>
    </row>
    <row r="2713" spans="40:47" ht="16.5" x14ac:dyDescent="0.2">
      <c r="AN2713" s="93">
        <v>2701</v>
      </c>
      <c r="AO2713" s="93">
        <f t="shared" si="270"/>
        <v>5</v>
      </c>
      <c r="AP2713" s="93">
        <f t="shared" si="271"/>
        <v>2</v>
      </c>
      <c r="AQ2713" s="88">
        <f t="shared" si="272"/>
        <v>18</v>
      </c>
      <c r="AR2713" s="93">
        <f t="shared" si="273"/>
        <v>133</v>
      </c>
      <c r="AS2713" s="93" t="str">
        <f t="shared" si="274"/>
        <v>金币</v>
      </c>
      <c r="AT2713" s="115">
        <f t="shared" si="275"/>
        <v>918</v>
      </c>
      <c r="AU2713" s="94">
        <f>IF(AR2713&gt;0,SUMIFS(AT$13:AT2713,AQ$13:AQ2713,"="&amp;AQ2713),"[x]")</f>
        <v>57271</v>
      </c>
    </row>
    <row r="2714" spans="40:47" ht="16.5" x14ac:dyDescent="0.2">
      <c r="AN2714" s="93">
        <v>2702</v>
      </c>
      <c r="AO2714" s="93">
        <f t="shared" si="270"/>
        <v>5</v>
      </c>
      <c r="AP2714" s="93">
        <f t="shared" si="271"/>
        <v>2</v>
      </c>
      <c r="AQ2714" s="88">
        <f t="shared" si="272"/>
        <v>18</v>
      </c>
      <c r="AR2714" s="93">
        <f t="shared" si="273"/>
        <v>134</v>
      </c>
      <c r="AS2714" s="93" t="str">
        <f t="shared" si="274"/>
        <v>金币</v>
      </c>
      <c r="AT2714" s="115">
        <f t="shared" si="275"/>
        <v>947</v>
      </c>
      <c r="AU2714" s="94">
        <f>IF(AR2714&gt;0,SUMIFS(AT$13:AT2714,AQ$13:AQ2714,"="&amp;AQ2714),"[x]")</f>
        <v>58218</v>
      </c>
    </row>
    <row r="2715" spans="40:47" ht="16.5" x14ac:dyDescent="0.2">
      <c r="AN2715" s="93">
        <v>2703</v>
      </c>
      <c r="AO2715" s="93">
        <f t="shared" si="270"/>
        <v>5</v>
      </c>
      <c r="AP2715" s="93">
        <f t="shared" si="271"/>
        <v>2</v>
      </c>
      <c r="AQ2715" s="88">
        <f t="shared" si="272"/>
        <v>18</v>
      </c>
      <c r="AR2715" s="93">
        <f t="shared" si="273"/>
        <v>135</v>
      </c>
      <c r="AS2715" s="93" t="str">
        <f t="shared" si="274"/>
        <v>金币</v>
      </c>
      <c r="AT2715" s="115">
        <f t="shared" si="275"/>
        <v>977</v>
      </c>
      <c r="AU2715" s="94">
        <f>IF(AR2715&gt;0,SUMIFS(AT$13:AT2715,AQ$13:AQ2715,"="&amp;AQ2715),"[x]")</f>
        <v>59195</v>
      </c>
    </row>
    <row r="2716" spans="40:47" ht="16.5" x14ac:dyDescent="0.2">
      <c r="AN2716" s="93">
        <v>2704</v>
      </c>
      <c r="AO2716" s="93">
        <f t="shared" si="270"/>
        <v>5</v>
      </c>
      <c r="AP2716" s="93">
        <f t="shared" si="271"/>
        <v>2</v>
      </c>
      <c r="AQ2716" s="88">
        <f t="shared" si="272"/>
        <v>18</v>
      </c>
      <c r="AR2716" s="93">
        <f t="shared" si="273"/>
        <v>136</v>
      </c>
      <c r="AS2716" s="93" t="str">
        <f t="shared" si="274"/>
        <v>金币</v>
      </c>
      <c r="AT2716" s="115">
        <f t="shared" si="275"/>
        <v>1007</v>
      </c>
      <c r="AU2716" s="94">
        <f>IF(AR2716&gt;0,SUMIFS(AT$13:AT2716,AQ$13:AQ2716,"="&amp;AQ2716),"[x]")</f>
        <v>60202</v>
      </c>
    </row>
    <row r="2717" spans="40:47" ht="16.5" x14ac:dyDescent="0.2">
      <c r="AN2717" s="93">
        <v>2705</v>
      </c>
      <c r="AO2717" s="93">
        <f t="shared" si="270"/>
        <v>5</v>
      </c>
      <c r="AP2717" s="93">
        <f t="shared" si="271"/>
        <v>2</v>
      </c>
      <c r="AQ2717" s="88">
        <f t="shared" si="272"/>
        <v>18</v>
      </c>
      <c r="AR2717" s="93">
        <f t="shared" si="273"/>
        <v>137</v>
      </c>
      <c r="AS2717" s="93" t="str">
        <f t="shared" si="274"/>
        <v>金币</v>
      </c>
      <c r="AT2717" s="115">
        <f t="shared" si="275"/>
        <v>1036</v>
      </c>
      <c r="AU2717" s="94">
        <f>IF(AR2717&gt;0,SUMIFS(AT$13:AT2717,AQ$13:AQ2717,"="&amp;AQ2717),"[x]")</f>
        <v>61238</v>
      </c>
    </row>
    <row r="2718" spans="40:47" ht="16.5" x14ac:dyDescent="0.2">
      <c r="AN2718" s="93">
        <v>2706</v>
      </c>
      <c r="AO2718" s="93">
        <f t="shared" si="270"/>
        <v>5</v>
      </c>
      <c r="AP2718" s="93">
        <f t="shared" si="271"/>
        <v>2</v>
      </c>
      <c r="AQ2718" s="88">
        <f t="shared" si="272"/>
        <v>18</v>
      </c>
      <c r="AR2718" s="93">
        <f t="shared" si="273"/>
        <v>138</v>
      </c>
      <c r="AS2718" s="93" t="str">
        <f t="shared" si="274"/>
        <v>金币</v>
      </c>
      <c r="AT2718" s="115">
        <f t="shared" si="275"/>
        <v>1066</v>
      </c>
      <c r="AU2718" s="94">
        <f>IF(AR2718&gt;0,SUMIFS(AT$13:AT2718,AQ$13:AQ2718,"="&amp;AQ2718),"[x]")</f>
        <v>62304</v>
      </c>
    </row>
    <row r="2719" spans="40:47" ht="16.5" x14ac:dyDescent="0.2">
      <c r="AN2719" s="93">
        <v>2707</v>
      </c>
      <c r="AO2719" s="93">
        <f t="shared" si="270"/>
        <v>5</v>
      </c>
      <c r="AP2719" s="93">
        <f t="shared" si="271"/>
        <v>2</v>
      </c>
      <c r="AQ2719" s="88">
        <f t="shared" si="272"/>
        <v>18</v>
      </c>
      <c r="AR2719" s="93">
        <f t="shared" si="273"/>
        <v>139</v>
      </c>
      <c r="AS2719" s="93" t="str">
        <f t="shared" si="274"/>
        <v>金币</v>
      </c>
      <c r="AT2719" s="115">
        <f t="shared" si="275"/>
        <v>1095</v>
      </c>
      <c r="AU2719" s="94">
        <f>IF(AR2719&gt;0,SUMIFS(AT$13:AT2719,AQ$13:AQ2719,"="&amp;AQ2719),"[x]")</f>
        <v>63399</v>
      </c>
    </row>
    <row r="2720" spans="40:47" ht="16.5" x14ac:dyDescent="0.2">
      <c r="AN2720" s="93">
        <v>2708</v>
      </c>
      <c r="AO2720" s="93">
        <f t="shared" si="270"/>
        <v>5</v>
      </c>
      <c r="AP2720" s="93">
        <f t="shared" si="271"/>
        <v>2</v>
      </c>
      <c r="AQ2720" s="88">
        <f t="shared" si="272"/>
        <v>18</v>
      </c>
      <c r="AR2720" s="93">
        <f t="shared" si="273"/>
        <v>140</v>
      </c>
      <c r="AS2720" s="93" t="str">
        <f t="shared" si="274"/>
        <v>金币</v>
      </c>
      <c r="AT2720" s="115">
        <f t="shared" si="275"/>
        <v>1125</v>
      </c>
      <c r="AU2720" s="94">
        <f>IF(AR2720&gt;0,SUMIFS(AT$13:AT2720,AQ$13:AQ2720,"="&amp;AQ2720),"[x]")</f>
        <v>64524</v>
      </c>
    </row>
    <row r="2721" spans="40:47" ht="16.5" x14ac:dyDescent="0.2">
      <c r="AN2721" s="93">
        <v>2709</v>
      </c>
      <c r="AO2721" s="93">
        <f t="shared" si="270"/>
        <v>5</v>
      </c>
      <c r="AP2721" s="93">
        <f t="shared" si="271"/>
        <v>2</v>
      </c>
      <c r="AQ2721" s="88">
        <f t="shared" si="272"/>
        <v>18</v>
      </c>
      <c r="AR2721" s="93">
        <f t="shared" si="273"/>
        <v>141</v>
      </c>
      <c r="AS2721" s="93" t="str">
        <f t="shared" si="274"/>
        <v>金币</v>
      </c>
      <c r="AT2721" s="115">
        <f t="shared" si="275"/>
        <v>1155</v>
      </c>
      <c r="AU2721" s="94">
        <f>IF(AR2721&gt;0,SUMIFS(AT$13:AT2721,AQ$13:AQ2721,"="&amp;AQ2721),"[x]")</f>
        <v>65679</v>
      </c>
    </row>
    <row r="2722" spans="40:47" ht="16.5" x14ac:dyDescent="0.2">
      <c r="AN2722" s="93">
        <v>2710</v>
      </c>
      <c r="AO2722" s="93">
        <f t="shared" si="270"/>
        <v>5</v>
      </c>
      <c r="AP2722" s="93">
        <f t="shared" si="271"/>
        <v>2</v>
      </c>
      <c r="AQ2722" s="88">
        <f t="shared" si="272"/>
        <v>18</v>
      </c>
      <c r="AR2722" s="93">
        <f t="shared" si="273"/>
        <v>142</v>
      </c>
      <c r="AS2722" s="93" t="str">
        <f t="shared" si="274"/>
        <v>金币</v>
      </c>
      <c r="AT2722" s="115">
        <f t="shared" si="275"/>
        <v>1184</v>
      </c>
      <c r="AU2722" s="94">
        <f>IF(AR2722&gt;0,SUMIFS(AT$13:AT2722,AQ$13:AQ2722,"="&amp;AQ2722),"[x]")</f>
        <v>66863</v>
      </c>
    </row>
    <row r="2723" spans="40:47" ht="16.5" x14ac:dyDescent="0.2">
      <c r="AN2723" s="93">
        <v>2711</v>
      </c>
      <c r="AO2723" s="93">
        <f t="shared" si="270"/>
        <v>5</v>
      </c>
      <c r="AP2723" s="93">
        <f t="shared" si="271"/>
        <v>2</v>
      </c>
      <c r="AQ2723" s="88">
        <f t="shared" si="272"/>
        <v>18</v>
      </c>
      <c r="AR2723" s="93">
        <f t="shared" si="273"/>
        <v>143</v>
      </c>
      <c r="AS2723" s="93" t="str">
        <f t="shared" si="274"/>
        <v>金币</v>
      </c>
      <c r="AT2723" s="115">
        <f t="shared" si="275"/>
        <v>1214</v>
      </c>
      <c r="AU2723" s="94">
        <f>IF(AR2723&gt;0,SUMIFS(AT$13:AT2723,AQ$13:AQ2723,"="&amp;AQ2723),"[x]")</f>
        <v>68077</v>
      </c>
    </row>
    <row r="2724" spans="40:47" ht="16.5" x14ac:dyDescent="0.2">
      <c r="AN2724" s="93">
        <v>2712</v>
      </c>
      <c r="AO2724" s="93">
        <f t="shared" si="270"/>
        <v>5</v>
      </c>
      <c r="AP2724" s="93">
        <f t="shared" si="271"/>
        <v>2</v>
      </c>
      <c r="AQ2724" s="88">
        <f t="shared" si="272"/>
        <v>18</v>
      </c>
      <c r="AR2724" s="93">
        <f t="shared" si="273"/>
        <v>144</v>
      </c>
      <c r="AS2724" s="93" t="str">
        <f t="shared" si="274"/>
        <v>金币</v>
      </c>
      <c r="AT2724" s="115">
        <f t="shared" si="275"/>
        <v>1243</v>
      </c>
      <c r="AU2724" s="94">
        <f>IF(AR2724&gt;0,SUMIFS(AT$13:AT2724,AQ$13:AQ2724,"="&amp;AQ2724),"[x]")</f>
        <v>69320</v>
      </c>
    </row>
    <row r="2725" spans="40:47" ht="16.5" x14ac:dyDescent="0.2">
      <c r="AN2725" s="93">
        <v>2713</v>
      </c>
      <c r="AO2725" s="93">
        <f t="shared" si="270"/>
        <v>5</v>
      </c>
      <c r="AP2725" s="93">
        <f t="shared" si="271"/>
        <v>2</v>
      </c>
      <c r="AQ2725" s="88">
        <f t="shared" si="272"/>
        <v>18</v>
      </c>
      <c r="AR2725" s="93">
        <f t="shared" si="273"/>
        <v>145</v>
      </c>
      <c r="AS2725" s="93" t="str">
        <f t="shared" si="274"/>
        <v>金币</v>
      </c>
      <c r="AT2725" s="115">
        <f t="shared" si="275"/>
        <v>1273</v>
      </c>
      <c r="AU2725" s="94">
        <f>IF(AR2725&gt;0,SUMIFS(AT$13:AT2725,AQ$13:AQ2725,"="&amp;AQ2725),"[x]")</f>
        <v>70593</v>
      </c>
    </row>
    <row r="2726" spans="40:47" ht="16.5" x14ac:dyDescent="0.2">
      <c r="AN2726" s="93">
        <v>2714</v>
      </c>
      <c r="AO2726" s="93">
        <f t="shared" si="270"/>
        <v>5</v>
      </c>
      <c r="AP2726" s="93">
        <f t="shared" si="271"/>
        <v>2</v>
      </c>
      <c r="AQ2726" s="88">
        <f t="shared" si="272"/>
        <v>18</v>
      </c>
      <c r="AR2726" s="93">
        <f t="shared" si="273"/>
        <v>146</v>
      </c>
      <c r="AS2726" s="93" t="str">
        <f t="shared" si="274"/>
        <v>金币</v>
      </c>
      <c r="AT2726" s="115">
        <f t="shared" si="275"/>
        <v>1303</v>
      </c>
      <c r="AU2726" s="94">
        <f>IF(AR2726&gt;0,SUMIFS(AT$13:AT2726,AQ$13:AQ2726,"="&amp;AQ2726),"[x]")</f>
        <v>71896</v>
      </c>
    </row>
    <row r="2727" spans="40:47" ht="16.5" x14ac:dyDescent="0.2">
      <c r="AN2727" s="93">
        <v>2715</v>
      </c>
      <c r="AO2727" s="93">
        <f t="shared" si="270"/>
        <v>5</v>
      </c>
      <c r="AP2727" s="93">
        <f t="shared" si="271"/>
        <v>2</v>
      </c>
      <c r="AQ2727" s="88">
        <f t="shared" si="272"/>
        <v>18</v>
      </c>
      <c r="AR2727" s="93">
        <f t="shared" si="273"/>
        <v>147</v>
      </c>
      <c r="AS2727" s="93" t="str">
        <f t="shared" si="274"/>
        <v>金币</v>
      </c>
      <c r="AT2727" s="115">
        <f t="shared" si="275"/>
        <v>1332</v>
      </c>
      <c r="AU2727" s="94">
        <f>IF(AR2727&gt;0,SUMIFS(AT$13:AT2727,AQ$13:AQ2727,"="&amp;AQ2727),"[x]")</f>
        <v>73228</v>
      </c>
    </row>
    <row r="2728" spans="40:47" ht="16.5" x14ac:dyDescent="0.2">
      <c r="AN2728" s="93">
        <v>2716</v>
      </c>
      <c r="AO2728" s="93">
        <f t="shared" si="270"/>
        <v>5</v>
      </c>
      <c r="AP2728" s="93">
        <f t="shared" si="271"/>
        <v>2</v>
      </c>
      <c r="AQ2728" s="88">
        <f t="shared" si="272"/>
        <v>18</v>
      </c>
      <c r="AR2728" s="93">
        <f t="shared" si="273"/>
        <v>148</v>
      </c>
      <c r="AS2728" s="93" t="str">
        <f t="shared" si="274"/>
        <v>金币</v>
      </c>
      <c r="AT2728" s="115">
        <f t="shared" si="275"/>
        <v>1362</v>
      </c>
      <c r="AU2728" s="94">
        <f>IF(AR2728&gt;0,SUMIFS(AT$13:AT2728,AQ$13:AQ2728,"="&amp;AQ2728),"[x]")</f>
        <v>74590</v>
      </c>
    </row>
    <row r="2729" spans="40:47" ht="16.5" x14ac:dyDescent="0.2">
      <c r="AN2729" s="93">
        <v>2717</v>
      </c>
      <c r="AO2729" s="93">
        <f t="shared" si="270"/>
        <v>5</v>
      </c>
      <c r="AP2729" s="93">
        <f t="shared" si="271"/>
        <v>2</v>
      </c>
      <c r="AQ2729" s="88">
        <f t="shared" si="272"/>
        <v>18</v>
      </c>
      <c r="AR2729" s="93">
        <f t="shared" si="273"/>
        <v>149</v>
      </c>
      <c r="AS2729" s="93" t="str">
        <f t="shared" si="274"/>
        <v>金币</v>
      </c>
      <c r="AT2729" s="115">
        <f t="shared" si="275"/>
        <v>1392</v>
      </c>
      <c r="AU2729" s="94">
        <f>IF(AR2729&gt;0,SUMIFS(AT$13:AT2729,AQ$13:AQ2729,"="&amp;AQ2729),"[x]")</f>
        <v>75982</v>
      </c>
    </row>
    <row r="2730" spans="40:47" ht="16.5" x14ac:dyDescent="0.2">
      <c r="AN2730" s="93">
        <v>2718</v>
      </c>
      <c r="AO2730" s="93">
        <f t="shared" si="270"/>
        <v>5</v>
      </c>
      <c r="AP2730" s="93">
        <f t="shared" si="271"/>
        <v>2</v>
      </c>
      <c r="AQ2730" s="88">
        <f t="shared" si="272"/>
        <v>18</v>
      </c>
      <c r="AR2730" s="93">
        <f t="shared" si="273"/>
        <v>150</v>
      </c>
      <c r="AS2730" s="93" t="str">
        <f t="shared" si="274"/>
        <v>金币</v>
      </c>
      <c r="AT2730" s="115">
        <f t="shared" si="275"/>
        <v>1421</v>
      </c>
      <c r="AU2730" s="94">
        <f>IF(AR2730&gt;0,SUMIFS(AT$13:AT2730,AQ$13:AQ2730,"="&amp;AQ2730),"[x]")</f>
        <v>77403</v>
      </c>
    </row>
    <row r="2731" spans="40:47" ht="16.5" x14ac:dyDescent="0.2">
      <c r="AN2731" s="93">
        <v>2719</v>
      </c>
      <c r="AO2731" s="93">
        <f t="shared" si="270"/>
        <v>5</v>
      </c>
      <c r="AP2731" s="93">
        <f t="shared" si="271"/>
        <v>3</v>
      </c>
      <c r="AQ2731" s="88">
        <f t="shared" si="272"/>
        <v>19</v>
      </c>
      <c r="AR2731" s="93">
        <f t="shared" si="273"/>
        <v>0</v>
      </c>
      <c r="AS2731" s="93" t="str">
        <f t="shared" si="274"/>
        <v>[x]</v>
      </c>
      <c r="AT2731" s="115" t="str">
        <f t="shared" si="275"/>
        <v>[x]</v>
      </c>
      <c r="AU2731" s="94" t="str">
        <f>IF(AR2731&gt;0,SUMIFS(AT$13:AT2731,AQ$13:AQ2731,"="&amp;AQ2731),"[x]")</f>
        <v>[x]</v>
      </c>
    </row>
    <row r="2732" spans="40:47" ht="16.5" x14ac:dyDescent="0.2">
      <c r="AN2732" s="93">
        <v>2720</v>
      </c>
      <c r="AO2732" s="93">
        <f t="shared" si="270"/>
        <v>5</v>
      </c>
      <c r="AP2732" s="93">
        <f t="shared" si="271"/>
        <v>3</v>
      </c>
      <c r="AQ2732" s="88">
        <f t="shared" si="272"/>
        <v>19</v>
      </c>
      <c r="AR2732" s="93">
        <f t="shared" si="273"/>
        <v>1</v>
      </c>
      <c r="AS2732" s="93" t="str">
        <f t="shared" si="274"/>
        <v>金币</v>
      </c>
      <c r="AT2732" s="115">
        <f t="shared" si="275"/>
        <v>3</v>
      </c>
      <c r="AU2732" s="94">
        <f>IF(AR2732&gt;0,SUMIFS(AT$13:AT2732,AQ$13:AQ2732,"="&amp;AQ2732),"[x]")</f>
        <v>3</v>
      </c>
    </row>
    <row r="2733" spans="40:47" ht="16.5" x14ac:dyDescent="0.2">
      <c r="AN2733" s="93">
        <v>2721</v>
      </c>
      <c r="AO2733" s="93">
        <f t="shared" si="270"/>
        <v>5</v>
      </c>
      <c r="AP2733" s="93">
        <f t="shared" si="271"/>
        <v>3</v>
      </c>
      <c r="AQ2733" s="88">
        <f t="shared" si="272"/>
        <v>19</v>
      </c>
      <c r="AR2733" s="93">
        <f t="shared" si="273"/>
        <v>2</v>
      </c>
      <c r="AS2733" s="93" t="str">
        <f t="shared" si="274"/>
        <v>金币</v>
      </c>
      <c r="AT2733" s="115">
        <f t="shared" si="275"/>
        <v>6</v>
      </c>
      <c r="AU2733" s="94">
        <f>IF(AR2733&gt;0,SUMIFS(AT$13:AT2733,AQ$13:AQ2733,"="&amp;AQ2733),"[x]")</f>
        <v>9</v>
      </c>
    </row>
    <row r="2734" spans="40:47" ht="16.5" x14ac:dyDescent="0.2">
      <c r="AN2734" s="93">
        <v>2722</v>
      </c>
      <c r="AO2734" s="93">
        <f t="shared" si="270"/>
        <v>5</v>
      </c>
      <c r="AP2734" s="93">
        <f t="shared" si="271"/>
        <v>3</v>
      </c>
      <c r="AQ2734" s="88">
        <f t="shared" si="272"/>
        <v>19</v>
      </c>
      <c r="AR2734" s="93">
        <f t="shared" si="273"/>
        <v>3</v>
      </c>
      <c r="AS2734" s="93" t="str">
        <f t="shared" si="274"/>
        <v>金币</v>
      </c>
      <c r="AT2734" s="115">
        <f t="shared" si="275"/>
        <v>10</v>
      </c>
      <c r="AU2734" s="94">
        <f>IF(AR2734&gt;0,SUMIFS(AT$13:AT2734,AQ$13:AQ2734,"="&amp;AQ2734),"[x]")</f>
        <v>19</v>
      </c>
    </row>
    <row r="2735" spans="40:47" ht="16.5" x14ac:dyDescent="0.2">
      <c r="AN2735" s="93">
        <v>2723</v>
      </c>
      <c r="AO2735" s="93">
        <f t="shared" si="270"/>
        <v>5</v>
      </c>
      <c r="AP2735" s="93">
        <f t="shared" si="271"/>
        <v>3</v>
      </c>
      <c r="AQ2735" s="88">
        <f t="shared" si="272"/>
        <v>19</v>
      </c>
      <c r="AR2735" s="93">
        <f t="shared" si="273"/>
        <v>4</v>
      </c>
      <c r="AS2735" s="93" t="str">
        <f t="shared" si="274"/>
        <v>金币</v>
      </c>
      <c r="AT2735" s="115">
        <f t="shared" si="275"/>
        <v>13</v>
      </c>
      <c r="AU2735" s="94">
        <f>IF(AR2735&gt;0,SUMIFS(AT$13:AT2735,AQ$13:AQ2735,"="&amp;AQ2735),"[x]")</f>
        <v>32</v>
      </c>
    </row>
    <row r="2736" spans="40:47" ht="16.5" x14ac:dyDescent="0.2">
      <c r="AN2736" s="93">
        <v>2724</v>
      </c>
      <c r="AO2736" s="93">
        <f t="shared" si="270"/>
        <v>5</v>
      </c>
      <c r="AP2736" s="93">
        <f t="shared" si="271"/>
        <v>3</v>
      </c>
      <c r="AQ2736" s="88">
        <f t="shared" si="272"/>
        <v>19</v>
      </c>
      <c r="AR2736" s="93">
        <f t="shared" si="273"/>
        <v>5</v>
      </c>
      <c r="AS2736" s="93" t="str">
        <f t="shared" si="274"/>
        <v>金币</v>
      </c>
      <c r="AT2736" s="115">
        <f t="shared" si="275"/>
        <v>17</v>
      </c>
      <c r="AU2736" s="94">
        <f>IF(AR2736&gt;0,SUMIFS(AT$13:AT2736,AQ$13:AQ2736,"="&amp;AQ2736),"[x]")</f>
        <v>49</v>
      </c>
    </row>
    <row r="2737" spans="40:47" ht="16.5" x14ac:dyDescent="0.2">
      <c r="AN2737" s="93">
        <v>2725</v>
      </c>
      <c r="AO2737" s="93">
        <f t="shared" si="270"/>
        <v>5</v>
      </c>
      <c r="AP2737" s="93">
        <f t="shared" si="271"/>
        <v>3</v>
      </c>
      <c r="AQ2737" s="88">
        <f t="shared" si="272"/>
        <v>19</v>
      </c>
      <c r="AR2737" s="93">
        <f t="shared" si="273"/>
        <v>6</v>
      </c>
      <c r="AS2737" s="93" t="str">
        <f t="shared" si="274"/>
        <v>金币</v>
      </c>
      <c r="AT2737" s="115">
        <f t="shared" si="275"/>
        <v>20</v>
      </c>
      <c r="AU2737" s="94">
        <f>IF(AR2737&gt;0,SUMIFS(AT$13:AT2737,AQ$13:AQ2737,"="&amp;AQ2737),"[x]")</f>
        <v>69</v>
      </c>
    </row>
    <row r="2738" spans="40:47" ht="16.5" x14ac:dyDescent="0.2">
      <c r="AN2738" s="93">
        <v>2726</v>
      </c>
      <c r="AO2738" s="93">
        <f t="shared" si="270"/>
        <v>5</v>
      </c>
      <c r="AP2738" s="93">
        <f t="shared" si="271"/>
        <v>3</v>
      </c>
      <c r="AQ2738" s="88">
        <f t="shared" si="272"/>
        <v>19</v>
      </c>
      <c r="AR2738" s="93">
        <f t="shared" si="273"/>
        <v>7</v>
      </c>
      <c r="AS2738" s="93" t="str">
        <f t="shared" si="274"/>
        <v>金币</v>
      </c>
      <c r="AT2738" s="115">
        <f t="shared" si="275"/>
        <v>24</v>
      </c>
      <c r="AU2738" s="94">
        <f>IF(AR2738&gt;0,SUMIFS(AT$13:AT2738,AQ$13:AQ2738,"="&amp;AQ2738),"[x]")</f>
        <v>93</v>
      </c>
    </row>
    <row r="2739" spans="40:47" ht="16.5" x14ac:dyDescent="0.2">
      <c r="AN2739" s="93">
        <v>2727</v>
      </c>
      <c r="AO2739" s="93">
        <f t="shared" si="270"/>
        <v>5</v>
      </c>
      <c r="AP2739" s="93">
        <f t="shared" si="271"/>
        <v>3</v>
      </c>
      <c r="AQ2739" s="88">
        <f t="shared" si="272"/>
        <v>19</v>
      </c>
      <c r="AR2739" s="93">
        <f t="shared" si="273"/>
        <v>8</v>
      </c>
      <c r="AS2739" s="93" t="str">
        <f t="shared" si="274"/>
        <v>金币</v>
      </c>
      <c r="AT2739" s="115">
        <f t="shared" si="275"/>
        <v>27</v>
      </c>
      <c r="AU2739" s="94">
        <f>IF(AR2739&gt;0,SUMIFS(AT$13:AT2739,AQ$13:AQ2739,"="&amp;AQ2739),"[x]")</f>
        <v>120</v>
      </c>
    </row>
    <row r="2740" spans="40:47" ht="16.5" x14ac:dyDescent="0.2">
      <c r="AN2740" s="93">
        <v>2728</v>
      </c>
      <c r="AO2740" s="93">
        <f t="shared" si="270"/>
        <v>5</v>
      </c>
      <c r="AP2740" s="93">
        <f t="shared" si="271"/>
        <v>3</v>
      </c>
      <c r="AQ2740" s="88">
        <f t="shared" si="272"/>
        <v>19</v>
      </c>
      <c r="AR2740" s="93">
        <f t="shared" si="273"/>
        <v>9</v>
      </c>
      <c r="AS2740" s="93" t="str">
        <f t="shared" si="274"/>
        <v>金币</v>
      </c>
      <c r="AT2740" s="115">
        <f t="shared" si="275"/>
        <v>31</v>
      </c>
      <c r="AU2740" s="94">
        <f>IF(AR2740&gt;0,SUMIFS(AT$13:AT2740,AQ$13:AQ2740,"="&amp;AQ2740),"[x]")</f>
        <v>151</v>
      </c>
    </row>
    <row r="2741" spans="40:47" ht="16.5" x14ac:dyDescent="0.2">
      <c r="AN2741" s="93">
        <v>2729</v>
      </c>
      <c r="AO2741" s="93">
        <f t="shared" si="270"/>
        <v>5</v>
      </c>
      <c r="AP2741" s="93">
        <f t="shared" si="271"/>
        <v>3</v>
      </c>
      <c r="AQ2741" s="88">
        <f t="shared" si="272"/>
        <v>19</v>
      </c>
      <c r="AR2741" s="93">
        <f t="shared" si="273"/>
        <v>10</v>
      </c>
      <c r="AS2741" s="93" t="str">
        <f t="shared" si="274"/>
        <v>金币</v>
      </c>
      <c r="AT2741" s="115">
        <f t="shared" si="275"/>
        <v>34</v>
      </c>
      <c r="AU2741" s="94">
        <f>IF(AR2741&gt;0,SUMIFS(AT$13:AT2741,AQ$13:AQ2741,"="&amp;AQ2741),"[x]")</f>
        <v>185</v>
      </c>
    </row>
    <row r="2742" spans="40:47" ht="16.5" x14ac:dyDescent="0.2">
      <c r="AN2742" s="93">
        <v>2730</v>
      </c>
      <c r="AO2742" s="93">
        <f t="shared" si="270"/>
        <v>5</v>
      </c>
      <c r="AP2742" s="93">
        <f t="shared" si="271"/>
        <v>3</v>
      </c>
      <c r="AQ2742" s="88">
        <f t="shared" si="272"/>
        <v>19</v>
      </c>
      <c r="AR2742" s="93">
        <f t="shared" si="273"/>
        <v>11</v>
      </c>
      <c r="AS2742" s="93" t="str">
        <f t="shared" si="274"/>
        <v>金币</v>
      </c>
      <c r="AT2742" s="115">
        <f t="shared" si="275"/>
        <v>38</v>
      </c>
      <c r="AU2742" s="94">
        <f>IF(AR2742&gt;0,SUMIFS(AT$13:AT2742,AQ$13:AQ2742,"="&amp;AQ2742),"[x]")</f>
        <v>223</v>
      </c>
    </row>
    <row r="2743" spans="40:47" ht="16.5" x14ac:dyDescent="0.2">
      <c r="AN2743" s="93">
        <v>2731</v>
      </c>
      <c r="AO2743" s="93">
        <f t="shared" si="270"/>
        <v>5</v>
      </c>
      <c r="AP2743" s="93">
        <f t="shared" si="271"/>
        <v>3</v>
      </c>
      <c r="AQ2743" s="88">
        <f t="shared" si="272"/>
        <v>19</v>
      </c>
      <c r="AR2743" s="93">
        <f t="shared" si="273"/>
        <v>12</v>
      </c>
      <c r="AS2743" s="93" t="str">
        <f t="shared" si="274"/>
        <v>金币</v>
      </c>
      <c r="AT2743" s="115">
        <f t="shared" si="275"/>
        <v>41</v>
      </c>
      <c r="AU2743" s="94">
        <f>IF(AR2743&gt;0,SUMIFS(AT$13:AT2743,AQ$13:AQ2743,"="&amp;AQ2743),"[x]")</f>
        <v>264</v>
      </c>
    </row>
    <row r="2744" spans="40:47" ht="16.5" x14ac:dyDescent="0.2">
      <c r="AN2744" s="93">
        <v>2732</v>
      </c>
      <c r="AO2744" s="93">
        <f t="shared" si="270"/>
        <v>5</v>
      </c>
      <c r="AP2744" s="93">
        <f t="shared" si="271"/>
        <v>3</v>
      </c>
      <c r="AQ2744" s="88">
        <f t="shared" si="272"/>
        <v>19</v>
      </c>
      <c r="AR2744" s="93">
        <f t="shared" si="273"/>
        <v>13</v>
      </c>
      <c r="AS2744" s="93" t="str">
        <f t="shared" si="274"/>
        <v>金币</v>
      </c>
      <c r="AT2744" s="115">
        <f t="shared" si="275"/>
        <v>45</v>
      </c>
      <c r="AU2744" s="94">
        <f>IF(AR2744&gt;0,SUMIFS(AT$13:AT2744,AQ$13:AQ2744,"="&amp;AQ2744),"[x]")</f>
        <v>309</v>
      </c>
    </row>
    <row r="2745" spans="40:47" ht="16.5" x14ac:dyDescent="0.2">
      <c r="AN2745" s="93">
        <v>2733</v>
      </c>
      <c r="AO2745" s="93">
        <f t="shared" si="270"/>
        <v>5</v>
      </c>
      <c r="AP2745" s="93">
        <f t="shared" si="271"/>
        <v>3</v>
      </c>
      <c r="AQ2745" s="88">
        <f t="shared" si="272"/>
        <v>19</v>
      </c>
      <c r="AR2745" s="93">
        <f t="shared" si="273"/>
        <v>14</v>
      </c>
      <c r="AS2745" s="93" t="str">
        <f t="shared" si="274"/>
        <v>金币</v>
      </c>
      <c r="AT2745" s="115">
        <f t="shared" si="275"/>
        <v>48</v>
      </c>
      <c r="AU2745" s="94">
        <f>IF(AR2745&gt;0,SUMIFS(AT$13:AT2745,AQ$13:AQ2745,"="&amp;AQ2745),"[x]")</f>
        <v>357</v>
      </c>
    </row>
    <row r="2746" spans="40:47" ht="16.5" x14ac:dyDescent="0.2">
      <c r="AN2746" s="93">
        <v>2734</v>
      </c>
      <c r="AO2746" s="93">
        <f t="shared" si="270"/>
        <v>5</v>
      </c>
      <c r="AP2746" s="93">
        <f t="shared" si="271"/>
        <v>3</v>
      </c>
      <c r="AQ2746" s="88">
        <f t="shared" si="272"/>
        <v>19</v>
      </c>
      <c r="AR2746" s="93">
        <f t="shared" si="273"/>
        <v>15</v>
      </c>
      <c r="AS2746" s="93" t="str">
        <f t="shared" si="274"/>
        <v>金币</v>
      </c>
      <c r="AT2746" s="115">
        <f t="shared" si="275"/>
        <v>52</v>
      </c>
      <c r="AU2746" s="94">
        <f>IF(AR2746&gt;0,SUMIFS(AT$13:AT2746,AQ$13:AQ2746,"="&amp;AQ2746),"[x]")</f>
        <v>409</v>
      </c>
    </row>
    <row r="2747" spans="40:47" ht="16.5" x14ac:dyDescent="0.2">
      <c r="AN2747" s="93">
        <v>2735</v>
      </c>
      <c r="AO2747" s="93">
        <f t="shared" si="270"/>
        <v>5</v>
      </c>
      <c r="AP2747" s="93">
        <f t="shared" si="271"/>
        <v>3</v>
      </c>
      <c r="AQ2747" s="88">
        <f t="shared" si="272"/>
        <v>19</v>
      </c>
      <c r="AR2747" s="93">
        <f t="shared" si="273"/>
        <v>16</v>
      </c>
      <c r="AS2747" s="93" t="str">
        <f t="shared" si="274"/>
        <v>金币</v>
      </c>
      <c r="AT2747" s="115">
        <f t="shared" si="275"/>
        <v>55</v>
      </c>
      <c r="AU2747" s="94">
        <f>IF(AR2747&gt;0,SUMIFS(AT$13:AT2747,AQ$13:AQ2747,"="&amp;AQ2747),"[x]")</f>
        <v>464</v>
      </c>
    </row>
    <row r="2748" spans="40:47" ht="16.5" x14ac:dyDescent="0.2">
      <c r="AN2748" s="93">
        <v>2736</v>
      </c>
      <c r="AO2748" s="93">
        <f t="shared" si="270"/>
        <v>5</v>
      </c>
      <c r="AP2748" s="93">
        <f t="shared" si="271"/>
        <v>3</v>
      </c>
      <c r="AQ2748" s="88">
        <f t="shared" si="272"/>
        <v>19</v>
      </c>
      <c r="AR2748" s="93">
        <f t="shared" si="273"/>
        <v>17</v>
      </c>
      <c r="AS2748" s="93" t="str">
        <f t="shared" si="274"/>
        <v>金币</v>
      </c>
      <c r="AT2748" s="115">
        <f t="shared" si="275"/>
        <v>59</v>
      </c>
      <c r="AU2748" s="94">
        <f>IF(AR2748&gt;0,SUMIFS(AT$13:AT2748,AQ$13:AQ2748,"="&amp;AQ2748),"[x]")</f>
        <v>523</v>
      </c>
    </row>
    <row r="2749" spans="40:47" ht="16.5" x14ac:dyDescent="0.2">
      <c r="AN2749" s="93">
        <v>2737</v>
      </c>
      <c r="AO2749" s="93">
        <f t="shared" si="270"/>
        <v>5</v>
      </c>
      <c r="AP2749" s="93">
        <f t="shared" si="271"/>
        <v>3</v>
      </c>
      <c r="AQ2749" s="88">
        <f t="shared" si="272"/>
        <v>19</v>
      </c>
      <c r="AR2749" s="93">
        <f t="shared" si="273"/>
        <v>18</v>
      </c>
      <c r="AS2749" s="93" t="str">
        <f t="shared" si="274"/>
        <v>金币</v>
      </c>
      <c r="AT2749" s="115">
        <f t="shared" si="275"/>
        <v>62</v>
      </c>
      <c r="AU2749" s="94">
        <f>IF(AR2749&gt;0,SUMIFS(AT$13:AT2749,AQ$13:AQ2749,"="&amp;AQ2749),"[x]")</f>
        <v>585</v>
      </c>
    </row>
    <row r="2750" spans="40:47" ht="16.5" x14ac:dyDescent="0.2">
      <c r="AN2750" s="93">
        <v>2738</v>
      </c>
      <c r="AO2750" s="93">
        <f t="shared" si="270"/>
        <v>5</v>
      </c>
      <c r="AP2750" s="93">
        <f t="shared" si="271"/>
        <v>3</v>
      </c>
      <c r="AQ2750" s="88">
        <f t="shared" si="272"/>
        <v>19</v>
      </c>
      <c r="AR2750" s="93">
        <f t="shared" si="273"/>
        <v>19</v>
      </c>
      <c r="AS2750" s="93" t="str">
        <f t="shared" si="274"/>
        <v>金币</v>
      </c>
      <c r="AT2750" s="115">
        <f t="shared" si="275"/>
        <v>66</v>
      </c>
      <c r="AU2750" s="94">
        <f>IF(AR2750&gt;0,SUMIFS(AT$13:AT2750,AQ$13:AQ2750,"="&amp;AQ2750),"[x]")</f>
        <v>651</v>
      </c>
    </row>
    <row r="2751" spans="40:47" ht="16.5" x14ac:dyDescent="0.2">
      <c r="AN2751" s="93">
        <v>2739</v>
      </c>
      <c r="AO2751" s="93">
        <f t="shared" si="270"/>
        <v>5</v>
      </c>
      <c r="AP2751" s="93">
        <f t="shared" si="271"/>
        <v>3</v>
      </c>
      <c r="AQ2751" s="88">
        <f t="shared" si="272"/>
        <v>19</v>
      </c>
      <c r="AR2751" s="93">
        <f t="shared" si="273"/>
        <v>20</v>
      </c>
      <c r="AS2751" s="93" t="str">
        <f t="shared" si="274"/>
        <v>金币</v>
      </c>
      <c r="AT2751" s="115">
        <f t="shared" si="275"/>
        <v>69</v>
      </c>
      <c r="AU2751" s="94">
        <f>IF(AR2751&gt;0,SUMIFS(AT$13:AT2751,AQ$13:AQ2751,"="&amp;AQ2751),"[x]")</f>
        <v>720</v>
      </c>
    </row>
    <row r="2752" spans="40:47" ht="16.5" x14ac:dyDescent="0.2">
      <c r="AN2752" s="93">
        <v>2740</v>
      </c>
      <c r="AO2752" s="93">
        <f t="shared" si="270"/>
        <v>5</v>
      </c>
      <c r="AP2752" s="93">
        <f t="shared" si="271"/>
        <v>3</v>
      </c>
      <c r="AQ2752" s="88">
        <f t="shared" si="272"/>
        <v>19</v>
      </c>
      <c r="AR2752" s="93">
        <f t="shared" si="273"/>
        <v>21</v>
      </c>
      <c r="AS2752" s="93" t="str">
        <f t="shared" si="274"/>
        <v>金币</v>
      </c>
      <c r="AT2752" s="115">
        <f t="shared" si="275"/>
        <v>73</v>
      </c>
      <c r="AU2752" s="94">
        <f>IF(AR2752&gt;0,SUMIFS(AT$13:AT2752,AQ$13:AQ2752,"="&amp;AQ2752),"[x]")</f>
        <v>793</v>
      </c>
    </row>
    <row r="2753" spans="40:47" ht="16.5" x14ac:dyDescent="0.2">
      <c r="AN2753" s="93">
        <v>2741</v>
      </c>
      <c r="AO2753" s="93">
        <f t="shared" si="270"/>
        <v>5</v>
      </c>
      <c r="AP2753" s="93">
        <f t="shared" si="271"/>
        <v>3</v>
      </c>
      <c r="AQ2753" s="88">
        <f t="shared" si="272"/>
        <v>19</v>
      </c>
      <c r="AR2753" s="93">
        <f t="shared" si="273"/>
        <v>22</v>
      </c>
      <c r="AS2753" s="93" t="str">
        <f t="shared" si="274"/>
        <v>金币</v>
      </c>
      <c r="AT2753" s="115">
        <f t="shared" si="275"/>
        <v>76</v>
      </c>
      <c r="AU2753" s="94">
        <f>IF(AR2753&gt;0,SUMIFS(AT$13:AT2753,AQ$13:AQ2753,"="&amp;AQ2753),"[x]")</f>
        <v>869</v>
      </c>
    </row>
    <row r="2754" spans="40:47" ht="16.5" x14ac:dyDescent="0.2">
      <c r="AN2754" s="93">
        <v>2742</v>
      </c>
      <c r="AO2754" s="93">
        <f t="shared" si="270"/>
        <v>5</v>
      </c>
      <c r="AP2754" s="93">
        <f t="shared" si="271"/>
        <v>3</v>
      </c>
      <c r="AQ2754" s="88">
        <f t="shared" si="272"/>
        <v>19</v>
      </c>
      <c r="AR2754" s="93">
        <f t="shared" si="273"/>
        <v>23</v>
      </c>
      <c r="AS2754" s="93" t="str">
        <f t="shared" si="274"/>
        <v>金币</v>
      </c>
      <c r="AT2754" s="115">
        <f t="shared" si="275"/>
        <v>80</v>
      </c>
      <c r="AU2754" s="94">
        <f>IF(AR2754&gt;0,SUMIFS(AT$13:AT2754,AQ$13:AQ2754,"="&amp;AQ2754),"[x]")</f>
        <v>949</v>
      </c>
    </row>
    <row r="2755" spans="40:47" ht="16.5" x14ac:dyDescent="0.2">
      <c r="AN2755" s="93">
        <v>2743</v>
      </c>
      <c r="AO2755" s="93">
        <f t="shared" si="270"/>
        <v>5</v>
      </c>
      <c r="AP2755" s="93">
        <f t="shared" si="271"/>
        <v>3</v>
      </c>
      <c r="AQ2755" s="88">
        <f t="shared" si="272"/>
        <v>19</v>
      </c>
      <c r="AR2755" s="93">
        <f t="shared" si="273"/>
        <v>24</v>
      </c>
      <c r="AS2755" s="93" t="str">
        <f t="shared" si="274"/>
        <v>金币</v>
      </c>
      <c r="AT2755" s="115">
        <f t="shared" si="275"/>
        <v>83</v>
      </c>
      <c r="AU2755" s="94">
        <f>IF(AR2755&gt;0,SUMIFS(AT$13:AT2755,AQ$13:AQ2755,"="&amp;AQ2755),"[x]")</f>
        <v>1032</v>
      </c>
    </row>
    <row r="2756" spans="40:47" ht="16.5" x14ac:dyDescent="0.2">
      <c r="AN2756" s="93">
        <v>2744</v>
      </c>
      <c r="AO2756" s="93">
        <f t="shared" si="270"/>
        <v>5</v>
      </c>
      <c r="AP2756" s="93">
        <f t="shared" si="271"/>
        <v>3</v>
      </c>
      <c r="AQ2756" s="88">
        <f t="shared" si="272"/>
        <v>19</v>
      </c>
      <c r="AR2756" s="93">
        <f t="shared" si="273"/>
        <v>25</v>
      </c>
      <c r="AS2756" s="93" t="str">
        <f t="shared" si="274"/>
        <v>金币</v>
      </c>
      <c r="AT2756" s="115">
        <f t="shared" si="275"/>
        <v>86</v>
      </c>
      <c r="AU2756" s="94">
        <f>IF(AR2756&gt;0,SUMIFS(AT$13:AT2756,AQ$13:AQ2756,"="&amp;AQ2756),"[x]")</f>
        <v>1118</v>
      </c>
    </row>
    <row r="2757" spans="40:47" ht="16.5" x14ac:dyDescent="0.2">
      <c r="AN2757" s="93">
        <v>2745</v>
      </c>
      <c r="AO2757" s="93">
        <f t="shared" si="270"/>
        <v>5</v>
      </c>
      <c r="AP2757" s="93">
        <f t="shared" si="271"/>
        <v>3</v>
      </c>
      <c r="AQ2757" s="88">
        <f t="shared" si="272"/>
        <v>19</v>
      </c>
      <c r="AR2757" s="93">
        <f t="shared" si="273"/>
        <v>26</v>
      </c>
      <c r="AS2757" s="93" t="str">
        <f t="shared" si="274"/>
        <v>金币</v>
      </c>
      <c r="AT2757" s="115">
        <f t="shared" si="275"/>
        <v>90</v>
      </c>
      <c r="AU2757" s="94">
        <f>IF(AR2757&gt;0,SUMIFS(AT$13:AT2757,AQ$13:AQ2757,"="&amp;AQ2757),"[x]")</f>
        <v>1208</v>
      </c>
    </row>
    <row r="2758" spans="40:47" ht="16.5" x14ac:dyDescent="0.2">
      <c r="AN2758" s="93">
        <v>2746</v>
      </c>
      <c r="AO2758" s="93">
        <f t="shared" si="270"/>
        <v>5</v>
      </c>
      <c r="AP2758" s="93">
        <f t="shared" si="271"/>
        <v>3</v>
      </c>
      <c r="AQ2758" s="88">
        <f t="shared" si="272"/>
        <v>19</v>
      </c>
      <c r="AR2758" s="93">
        <f t="shared" si="273"/>
        <v>27</v>
      </c>
      <c r="AS2758" s="93" t="str">
        <f t="shared" si="274"/>
        <v>金币</v>
      </c>
      <c r="AT2758" s="115">
        <f t="shared" si="275"/>
        <v>93</v>
      </c>
      <c r="AU2758" s="94">
        <f>IF(AR2758&gt;0,SUMIFS(AT$13:AT2758,AQ$13:AQ2758,"="&amp;AQ2758),"[x]")</f>
        <v>1301</v>
      </c>
    </row>
    <row r="2759" spans="40:47" ht="16.5" x14ac:dyDescent="0.2">
      <c r="AN2759" s="93">
        <v>2747</v>
      </c>
      <c r="AO2759" s="93">
        <f t="shared" si="270"/>
        <v>5</v>
      </c>
      <c r="AP2759" s="93">
        <f t="shared" si="271"/>
        <v>3</v>
      </c>
      <c r="AQ2759" s="88">
        <f t="shared" si="272"/>
        <v>19</v>
      </c>
      <c r="AR2759" s="93">
        <f t="shared" si="273"/>
        <v>28</v>
      </c>
      <c r="AS2759" s="93" t="str">
        <f t="shared" si="274"/>
        <v>金币</v>
      </c>
      <c r="AT2759" s="115">
        <f t="shared" si="275"/>
        <v>97</v>
      </c>
      <c r="AU2759" s="94">
        <f>IF(AR2759&gt;0,SUMIFS(AT$13:AT2759,AQ$13:AQ2759,"="&amp;AQ2759),"[x]")</f>
        <v>1398</v>
      </c>
    </row>
    <row r="2760" spans="40:47" ht="16.5" x14ac:dyDescent="0.2">
      <c r="AN2760" s="93">
        <v>2748</v>
      </c>
      <c r="AO2760" s="93">
        <f t="shared" si="270"/>
        <v>5</v>
      </c>
      <c r="AP2760" s="93">
        <f t="shared" si="271"/>
        <v>3</v>
      </c>
      <c r="AQ2760" s="88">
        <f t="shared" si="272"/>
        <v>19</v>
      </c>
      <c r="AR2760" s="93">
        <f t="shared" si="273"/>
        <v>29</v>
      </c>
      <c r="AS2760" s="93" t="str">
        <f t="shared" si="274"/>
        <v>金币</v>
      </c>
      <c r="AT2760" s="115">
        <f t="shared" si="275"/>
        <v>100</v>
      </c>
      <c r="AU2760" s="94">
        <f>IF(AR2760&gt;0,SUMIFS(AT$13:AT2760,AQ$13:AQ2760,"="&amp;AQ2760),"[x]")</f>
        <v>1498</v>
      </c>
    </row>
    <row r="2761" spans="40:47" ht="16.5" x14ac:dyDescent="0.2">
      <c r="AN2761" s="93">
        <v>2749</v>
      </c>
      <c r="AO2761" s="93">
        <f t="shared" si="270"/>
        <v>5</v>
      </c>
      <c r="AP2761" s="93">
        <f t="shared" si="271"/>
        <v>3</v>
      </c>
      <c r="AQ2761" s="88">
        <f t="shared" si="272"/>
        <v>19</v>
      </c>
      <c r="AR2761" s="93">
        <f t="shared" si="273"/>
        <v>30</v>
      </c>
      <c r="AS2761" s="93" t="str">
        <f t="shared" si="274"/>
        <v>金币</v>
      </c>
      <c r="AT2761" s="115">
        <f t="shared" si="275"/>
        <v>104</v>
      </c>
      <c r="AU2761" s="94">
        <f>IF(AR2761&gt;0,SUMIFS(AT$13:AT2761,AQ$13:AQ2761,"="&amp;AQ2761),"[x]")</f>
        <v>1602</v>
      </c>
    </row>
    <row r="2762" spans="40:47" ht="16.5" x14ac:dyDescent="0.2">
      <c r="AN2762" s="93">
        <v>2750</v>
      </c>
      <c r="AO2762" s="93">
        <f t="shared" si="270"/>
        <v>5</v>
      </c>
      <c r="AP2762" s="93">
        <f t="shared" si="271"/>
        <v>3</v>
      </c>
      <c r="AQ2762" s="88">
        <f t="shared" si="272"/>
        <v>19</v>
      </c>
      <c r="AR2762" s="93">
        <f t="shared" si="273"/>
        <v>31</v>
      </c>
      <c r="AS2762" s="93" t="str">
        <f t="shared" si="274"/>
        <v>金币</v>
      </c>
      <c r="AT2762" s="115">
        <f t="shared" si="275"/>
        <v>107</v>
      </c>
      <c r="AU2762" s="94">
        <f>IF(AR2762&gt;0,SUMIFS(AT$13:AT2762,AQ$13:AQ2762,"="&amp;AQ2762),"[x]")</f>
        <v>1709</v>
      </c>
    </row>
    <row r="2763" spans="40:47" ht="16.5" x14ac:dyDescent="0.2">
      <c r="AN2763" s="93">
        <v>2751</v>
      </c>
      <c r="AO2763" s="93">
        <f t="shared" si="270"/>
        <v>5</v>
      </c>
      <c r="AP2763" s="93">
        <f t="shared" si="271"/>
        <v>3</v>
      </c>
      <c r="AQ2763" s="88">
        <f t="shared" si="272"/>
        <v>19</v>
      </c>
      <c r="AR2763" s="93">
        <f t="shared" si="273"/>
        <v>32</v>
      </c>
      <c r="AS2763" s="93" t="str">
        <f t="shared" si="274"/>
        <v>金币</v>
      </c>
      <c r="AT2763" s="115">
        <f t="shared" si="275"/>
        <v>111</v>
      </c>
      <c r="AU2763" s="94">
        <f>IF(AR2763&gt;0,SUMIFS(AT$13:AT2763,AQ$13:AQ2763,"="&amp;AQ2763),"[x]")</f>
        <v>1820</v>
      </c>
    </row>
    <row r="2764" spans="40:47" ht="16.5" x14ac:dyDescent="0.2">
      <c r="AN2764" s="93">
        <v>2752</v>
      </c>
      <c r="AO2764" s="93">
        <f t="shared" si="270"/>
        <v>5</v>
      </c>
      <c r="AP2764" s="93">
        <f t="shared" si="271"/>
        <v>3</v>
      </c>
      <c r="AQ2764" s="88">
        <f t="shared" si="272"/>
        <v>19</v>
      </c>
      <c r="AR2764" s="93">
        <f t="shared" si="273"/>
        <v>33</v>
      </c>
      <c r="AS2764" s="93" t="str">
        <f t="shared" si="274"/>
        <v>金币</v>
      </c>
      <c r="AT2764" s="115">
        <f t="shared" si="275"/>
        <v>114</v>
      </c>
      <c r="AU2764" s="94">
        <f>IF(AR2764&gt;0,SUMIFS(AT$13:AT2764,AQ$13:AQ2764,"="&amp;AQ2764),"[x]")</f>
        <v>1934</v>
      </c>
    </row>
    <row r="2765" spans="40:47" ht="16.5" x14ac:dyDescent="0.2">
      <c r="AN2765" s="93">
        <v>2753</v>
      </c>
      <c r="AO2765" s="93">
        <f t="shared" si="270"/>
        <v>5</v>
      </c>
      <c r="AP2765" s="93">
        <f t="shared" si="271"/>
        <v>3</v>
      </c>
      <c r="AQ2765" s="88">
        <f t="shared" si="272"/>
        <v>19</v>
      </c>
      <c r="AR2765" s="93">
        <f t="shared" si="273"/>
        <v>34</v>
      </c>
      <c r="AS2765" s="93" t="str">
        <f t="shared" si="274"/>
        <v>金币</v>
      </c>
      <c r="AT2765" s="115">
        <f t="shared" si="275"/>
        <v>118</v>
      </c>
      <c r="AU2765" s="94">
        <f>IF(AR2765&gt;0,SUMIFS(AT$13:AT2765,AQ$13:AQ2765,"="&amp;AQ2765),"[x]")</f>
        <v>2052</v>
      </c>
    </row>
    <row r="2766" spans="40:47" ht="16.5" x14ac:dyDescent="0.2">
      <c r="AN2766" s="93">
        <v>2754</v>
      </c>
      <c r="AO2766" s="93">
        <f t="shared" ref="AO2766:AO2829" si="276">INT((AN2766-1)/604)+1</f>
        <v>5</v>
      </c>
      <c r="AP2766" s="93">
        <f t="shared" ref="AP2766:AP2829" si="277">INT(MOD(INT((AN2766-1)/151),4))+1</f>
        <v>3</v>
      </c>
      <c r="AQ2766" s="88">
        <f t="shared" ref="AQ2766:AQ2829" si="278">(AO2766-1)*4+AP2766</f>
        <v>19</v>
      </c>
      <c r="AR2766" s="93">
        <f t="shared" ref="AR2766:AR2829" si="279">MOD(AN2766-1,151)</f>
        <v>35</v>
      </c>
      <c r="AS2766" s="93" t="str">
        <f t="shared" ref="AS2766:AS2829" si="280">IF(AR2766&gt;0,"金币","[x]")</f>
        <v>金币</v>
      </c>
      <c r="AT2766" s="115">
        <f t="shared" si="275"/>
        <v>121</v>
      </c>
      <c r="AU2766" s="94">
        <f>IF(AR2766&gt;0,SUMIFS(AT$13:AT2766,AQ$13:AQ2766,"="&amp;AQ2766),"[x]")</f>
        <v>2173</v>
      </c>
    </row>
    <row r="2767" spans="40:47" ht="16.5" x14ac:dyDescent="0.2">
      <c r="AN2767" s="93">
        <v>2755</v>
      </c>
      <c r="AO2767" s="93">
        <f t="shared" si="276"/>
        <v>5</v>
      </c>
      <c r="AP2767" s="93">
        <f t="shared" si="277"/>
        <v>3</v>
      </c>
      <c r="AQ2767" s="88">
        <f t="shared" si="278"/>
        <v>19</v>
      </c>
      <c r="AR2767" s="93">
        <f t="shared" si="279"/>
        <v>36</v>
      </c>
      <c r="AS2767" s="93" t="str">
        <f t="shared" si="280"/>
        <v>金币</v>
      </c>
      <c r="AT2767" s="115">
        <f t="shared" ref="AT2767:AT2830" si="281">IF(AR2767&gt;0,INT(INDEX($AL$13:$AL$162,AR2767)/48*INDEX($AL$4:$AL$9,AO2767)*INDEX($AO$4:$AO$7,AP2767)),"[x]")</f>
        <v>125</v>
      </c>
      <c r="AU2767" s="94">
        <f>IF(AR2767&gt;0,SUMIFS(AT$13:AT2767,AQ$13:AQ2767,"="&amp;AQ2767),"[x]")</f>
        <v>2298</v>
      </c>
    </row>
    <row r="2768" spans="40:47" ht="16.5" x14ac:dyDescent="0.2">
      <c r="AN2768" s="93">
        <v>2756</v>
      </c>
      <c r="AO2768" s="93">
        <f t="shared" si="276"/>
        <v>5</v>
      </c>
      <c r="AP2768" s="93">
        <f t="shared" si="277"/>
        <v>3</v>
      </c>
      <c r="AQ2768" s="88">
        <f t="shared" si="278"/>
        <v>19</v>
      </c>
      <c r="AR2768" s="93">
        <f t="shared" si="279"/>
        <v>37</v>
      </c>
      <c r="AS2768" s="93" t="str">
        <f t="shared" si="280"/>
        <v>金币</v>
      </c>
      <c r="AT2768" s="115">
        <f t="shared" si="281"/>
        <v>128</v>
      </c>
      <c r="AU2768" s="94">
        <f>IF(AR2768&gt;0,SUMIFS(AT$13:AT2768,AQ$13:AQ2768,"="&amp;AQ2768),"[x]")</f>
        <v>2426</v>
      </c>
    </row>
    <row r="2769" spans="40:47" ht="16.5" x14ac:dyDescent="0.2">
      <c r="AN2769" s="93">
        <v>2757</v>
      </c>
      <c r="AO2769" s="93">
        <f t="shared" si="276"/>
        <v>5</v>
      </c>
      <c r="AP2769" s="93">
        <f t="shared" si="277"/>
        <v>3</v>
      </c>
      <c r="AQ2769" s="88">
        <f t="shared" si="278"/>
        <v>19</v>
      </c>
      <c r="AR2769" s="93">
        <f t="shared" si="279"/>
        <v>38</v>
      </c>
      <c r="AS2769" s="93" t="str">
        <f t="shared" si="280"/>
        <v>金币</v>
      </c>
      <c r="AT2769" s="115">
        <f t="shared" si="281"/>
        <v>132</v>
      </c>
      <c r="AU2769" s="94">
        <f>IF(AR2769&gt;0,SUMIFS(AT$13:AT2769,AQ$13:AQ2769,"="&amp;AQ2769),"[x]")</f>
        <v>2558</v>
      </c>
    </row>
    <row r="2770" spans="40:47" ht="16.5" x14ac:dyDescent="0.2">
      <c r="AN2770" s="93">
        <v>2758</v>
      </c>
      <c r="AO2770" s="93">
        <f t="shared" si="276"/>
        <v>5</v>
      </c>
      <c r="AP2770" s="93">
        <f t="shared" si="277"/>
        <v>3</v>
      </c>
      <c r="AQ2770" s="88">
        <f t="shared" si="278"/>
        <v>19</v>
      </c>
      <c r="AR2770" s="93">
        <f t="shared" si="279"/>
        <v>39</v>
      </c>
      <c r="AS2770" s="93" t="str">
        <f t="shared" si="280"/>
        <v>金币</v>
      </c>
      <c r="AT2770" s="115">
        <f t="shared" si="281"/>
        <v>135</v>
      </c>
      <c r="AU2770" s="94">
        <f>IF(AR2770&gt;0,SUMIFS(AT$13:AT2770,AQ$13:AQ2770,"="&amp;AQ2770),"[x]")</f>
        <v>2693</v>
      </c>
    </row>
    <row r="2771" spans="40:47" ht="16.5" x14ac:dyDescent="0.2">
      <c r="AN2771" s="93">
        <v>2759</v>
      </c>
      <c r="AO2771" s="93">
        <f t="shared" si="276"/>
        <v>5</v>
      </c>
      <c r="AP2771" s="93">
        <f t="shared" si="277"/>
        <v>3</v>
      </c>
      <c r="AQ2771" s="88">
        <f t="shared" si="278"/>
        <v>19</v>
      </c>
      <c r="AR2771" s="93">
        <f t="shared" si="279"/>
        <v>40</v>
      </c>
      <c r="AS2771" s="93" t="str">
        <f t="shared" si="280"/>
        <v>金币</v>
      </c>
      <c r="AT2771" s="115">
        <f t="shared" si="281"/>
        <v>139</v>
      </c>
      <c r="AU2771" s="94">
        <f>IF(AR2771&gt;0,SUMIFS(AT$13:AT2771,AQ$13:AQ2771,"="&amp;AQ2771),"[x]")</f>
        <v>2832</v>
      </c>
    </row>
    <row r="2772" spans="40:47" ht="16.5" x14ac:dyDescent="0.2">
      <c r="AN2772" s="93">
        <v>2760</v>
      </c>
      <c r="AO2772" s="93">
        <f t="shared" si="276"/>
        <v>5</v>
      </c>
      <c r="AP2772" s="93">
        <f t="shared" si="277"/>
        <v>3</v>
      </c>
      <c r="AQ2772" s="88">
        <f t="shared" si="278"/>
        <v>19</v>
      </c>
      <c r="AR2772" s="93">
        <f t="shared" si="279"/>
        <v>41</v>
      </c>
      <c r="AS2772" s="93" t="str">
        <f t="shared" si="280"/>
        <v>金币</v>
      </c>
      <c r="AT2772" s="115">
        <f t="shared" si="281"/>
        <v>83</v>
      </c>
      <c r="AU2772" s="94">
        <f>IF(AR2772&gt;0,SUMIFS(AT$13:AT2772,AQ$13:AQ2772,"="&amp;AQ2772),"[x]")</f>
        <v>2915</v>
      </c>
    </row>
    <row r="2773" spans="40:47" ht="16.5" x14ac:dyDescent="0.2">
      <c r="AN2773" s="93">
        <v>2761</v>
      </c>
      <c r="AO2773" s="93">
        <f t="shared" si="276"/>
        <v>5</v>
      </c>
      <c r="AP2773" s="93">
        <f t="shared" si="277"/>
        <v>3</v>
      </c>
      <c r="AQ2773" s="88">
        <f t="shared" si="278"/>
        <v>19</v>
      </c>
      <c r="AR2773" s="93">
        <f t="shared" si="279"/>
        <v>42</v>
      </c>
      <c r="AS2773" s="93" t="str">
        <f t="shared" si="280"/>
        <v>金币</v>
      </c>
      <c r="AT2773" s="115">
        <f t="shared" si="281"/>
        <v>99</v>
      </c>
      <c r="AU2773" s="94">
        <f>IF(AR2773&gt;0,SUMIFS(AT$13:AT2773,AQ$13:AQ2773,"="&amp;AQ2773),"[x]")</f>
        <v>3014</v>
      </c>
    </row>
    <row r="2774" spans="40:47" ht="16.5" x14ac:dyDescent="0.2">
      <c r="AN2774" s="93">
        <v>2762</v>
      </c>
      <c r="AO2774" s="93">
        <f t="shared" si="276"/>
        <v>5</v>
      </c>
      <c r="AP2774" s="93">
        <f t="shared" si="277"/>
        <v>3</v>
      </c>
      <c r="AQ2774" s="88">
        <f t="shared" si="278"/>
        <v>19</v>
      </c>
      <c r="AR2774" s="93">
        <f t="shared" si="279"/>
        <v>43</v>
      </c>
      <c r="AS2774" s="93" t="str">
        <f t="shared" si="280"/>
        <v>金币</v>
      </c>
      <c r="AT2774" s="115">
        <f t="shared" si="281"/>
        <v>116</v>
      </c>
      <c r="AU2774" s="94">
        <f>IF(AR2774&gt;0,SUMIFS(AT$13:AT2774,AQ$13:AQ2774,"="&amp;AQ2774),"[x]")</f>
        <v>3130</v>
      </c>
    </row>
    <row r="2775" spans="40:47" ht="16.5" x14ac:dyDescent="0.2">
      <c r="AN2775" s="93">
        <v>2763</v>
      </c>
      <c r="AO2775" s="93">
        <f t="shared" si="276"/>
        <v>5</v>
      </c>
      <c r="AP2775" s="93">
        <f t="shared" si="277"/>
        <v>3</v>
      </c>
      <c r="AQ2775" s="88">
        <f t="shared" si="278"/>
        <v>19</v>
      </c>
      <c r="AR2775" s="93">
        <f t="shared" si="279"/>
        <v>44</v>
      </c>
      <c r="AS2775" s="93" t="str">
        <f t="shared" si="280"/>
        <v>金币</v>
      </c>
      <c r="AT2775" s="115">
        <f t="shared" si="281"/>
        <v>132</v>
      </c>
      <c r="AU2775" s="94">
        <f>IF(AR2775&gt;0,SUMIFS(AT$13:AT2775,AQ$13:AQ2775,"="&amp;AQ2775),"[x]")</f>
        <v>3262</v>
      </c>
    </row>
    <row r="2776" spans="40:47" ht="16.5" x14ac:dyDescent="0.2">
      <c r="AN2776" s="93">
        <v>2764</v>
      </c>
      <c r="AO2776" s="93">
        <f t="shared" si="276"/>
        <v>5</v>
      </c>
      <c r="AP2776" s="93">
        <f t="shared" si="277"/>
        <v>3</v>
      </c>
      <c r="AQ2776" s="88">
        <f t="shared" si="278"/>
        <v>19</v>
      </c>
      <c r="AR2776" s="93">
        <f t="shared" si="279"/>
        <v>45</v>
      </c>
      <c r="AS2776" s="93" t="str">
        <f t="shared" si="280"/>
        <v>金币</v>
      </c>
      <c r="AT2776" s="115">
        <f t="shared" si="281"/>
        <v>149</v>
      </c>
      <c r="AU2776" s="94">
        <f>IF(AR2776&gt;0,SUMIFS(AT$13:AT2776,AQ$13:AQ2776,"="&amp;AQ2776),"[x]")</f>
        <v>3411</v>
      </c>
    </row>
    <row r="2777" spans="40:47" ht="16.5" x14ac:dyDescent="0.2">
      <c r="AN2777" s="93">
        <v>2765</v>
      </c>
      <c r="AO2777" s="93">
        <f t="shared" si="276"/>
        <v>5</v>
      </c>
      <c r="AP2777" s="93">
        <f t="shared" si="277"/>
        <v>3</v>
      </c>
      <c r="AQ2777" s="88">
        <f t="shared" si="278"/>
        <v>19</v>
      </c>
      <c r="AR2777" s="93">
        <f t="shared" si="279"/>
        <v>46</v>
      </c>
      <c r="AS2777" s="93" t="str">
        <f t="shared" si="280"/>
        <v>金币</v>
      </c>
      <c r="AT2777" s="115">
        <f t="shared" si="281"/>
        <v>166</v>
      </c>
      <c r="AU2777" s="94">
        <f>IF(AR2777&gt;0,SUMIFS(AT$13:AT2777,AQ$13:AQ2777,"="&amp;AQ2777),"[x]")</f>
        <v>3577</v>
      </c>
    </row>
    <row r="2778" spans="40:47" ht="16.5" x14ac:dyDescent="0.2">
      <c r="AN2778" s="93">
        <v>2766</v>
      </c>
      <c r="AO2778" s="93">
        <f t="shared" si="276"/>
        <v>5</v>
      </c>
      <c r="AP2778" s="93">
        <f t="shared" si="277"/>
        <v>3</v>
      </c>
      <c r="AQ2778" s="88">
        <f t="shared" si="278"/>
        <v>19</v>
      </c>
      <c r="AR2778" s="93">
        <f t="shared" si="279"/>
        <v>47</v>
      </c>
      <c r="AS2778" s="93" t="str">
        <f t="shared" si="280"/>
        <v>金币</v>
      </c>
      <c r="AT2778" s="115">
        <f t="shared" si="281"/>
        <v>182</v>
      </c>
      <c r="AU2778" s="94">
        <f>IF(AR2778&gt;0,SUMIFS(AT$13:AT2778,AQ$13:AQ2778,"="&amp;AQ2778),"[x]")</f>
        <v>3759</v>
      </c>
    </row>
    <row r="2779" spans="40:47" ht="16.5" x14ac:dyDescent="0.2">
      <c r="AN2779" s="93">
        <v>2767</v>
      </c>
      <c r="AO2779" s="93">
        <f t="shared" si="276"/>
        <v>5</v>
      </c>
      <c r="AP2779" s="93">
        <f t="shared" si="277"/>
        <v>3</v>
      </c>
      <c r="AQ2779" s="88">
        <f t="shared" si="278"/>
        <v>19</v>
      </c>
      <c r="AR2779" s="93">
        <f t="shared" si="279"/>
        <v>48</v>
      </c>
      <c r="AS2779" s="93" t="str">
        <f t="shared" si="280"/>
        <v>金币</v>
      </c>
      <c r="AT2779" s="115">
        <f t="shared" si="281"/>
        <v>199</v>
      </c>
      <c r="AU2779" s="94">
        <f>IF(AR2779&gt;0,SUMIFS(AT$13:AT2779,AQ$13:AQ2779,"="&amp;AQ2779),"[x]")</f>
        <v>3958</v>
      </c>
    </row>
    <row r="2780" spans="40:47" ht="16.5" x14ac:dyDescent="0.2">
      <c r="AN2780" s="93">
        <v>2768</v>
      </c>
      <c r="AO2780" s="93">
        <f t="shared" si="276"/>
        <v>5</v>
      </c>
      <c r="AP2780" s="93">
        <f t="shared" si="277"/>
        <v>3</v>
      </c>
      <c r="AQ2780" s="88">
        <f t="shared" si="278"/>
        <v>19</v>
      </c>
      <c r="AR2780" s="93">
        <f t="shared" si="279"/>
        <v>49</v>
      </c>
      <c r="AS2780" s="93" t="str">
        <f t="shared" si="280"/>
        <v>金币</v>
      </c>
      <c r="AT2780" s="115">
        <f t="shared" si="281"/>
        <v>216</v>
      </c>
      <c r="AU2780" s="94">
        <f>IF(AR2780&gt;0,SUMIFS(AT$13:AT2780,AQ$13:AQ2780,"="&amp;AQ2780),"[x]")</f>
        <v>4174</v>
      </c>
    </row>
    <row r="2781" spans="40:47" ht="16.5" x14ac:dyDescent="0.2">
      <c r="AN2781" s="93">
        <v>2769</v>
      </c>
      <c r="AO2781" s="93">
        <f t="shared" si="276"/>
        <v>5</v>
      </c>
      <c r="AP2781" s="93">
        <f t="shared" si="277"/>
        <v>3</v>
      </c>
      <c r="AQ2781" s="88">
        <f t="shared" si="278"/>
        <v>19</v>
      </c>
      <c r="AR2781" s="93">
        <f t="shared" si="279"/>
        <v>50</v>
      </c>
      <c r="AS2781" s="93" t="str">
        <f t="shared" si="280"/>
        <v>金币</v>
      </c>
      <c r="AT2781" s="115">
        <f t="shared" si="281"/>
        <v>232</v>
      </c>
      <c r="AU2781" s="94">
        <f>IF(AR2781&gt;0,SUMIFS(AT$13:AT2781,AQ$13:AQ2781,"="&amp;AQ2781),"[x]")</f>
        <v>4406</v>
      </c>
    </row>
    <row r="2782" spans="40:47" ht="16.5" x14ac:dyDescent="0.2">
      <c r="AN2782" s="93">
        <v>2770</v>
      </c>
      <c r="AO2782" s="93">
        <f t="shared" si="276"/>
        <v>5</v>
      </c>
      <c r="AP2782" s="93">
        <f t="shared" si="277"/>
        <v>3</v>
      </c>
      <c r="AQ2782" s="88">
        <f t="shared" si="278"/>
        <v>19</v>
      </c>
      <c r="AR2782" s="93">
        <f t="shared" si="279"/>
        <v>51</v>
      </c>
      <c r="AS2782" s="93" t="str">
        <f t="shared" si="280"/>
        <v>金币</v>
      </c>
      <c r="AT2782" s="115">
        <f t="shared" si="281"/>
        <v>249</v>
      </c>
      <c r="AU2782" s="94">
        <f>IF(AR2782&gt;0,SUMIFS(AT$13:AT2782,AQ$13:AQ2782,"="&amp;AQ2782),"[x]")</f>
        <v>4655</v>
      </c>
    </row>
    <row r="2783" spans="40:47" ht="16.5" x14ac:dyDescent="0.2">
      <c r="AN2783" s="93">
        <v>2771</v>
      </c>
      <c r="AO2783" s="93">
        <f t="shared" si="276"/>
        <v>5</v>
      </c>
      <c r="AP2783" s="93">
        <f t="shared" si="277"/>
        <v>3</v>
      </c>
      <c r="AQ2783" s="88">
        <f t="shared" si="278"/>
        <v>19</v>
      </c>
      <c r="AR2783" s="93">
        <f t="shared" si="279"/>
        <v>52</v>
      </c>
      <c r="AS2783" s="93" t="str">
        <f t="shared" si="280"/>
        <v>金币</v>
      </c>
      <c r="AT2783" s="115">
        <f t="shared" si="281"/>
        <v>265</v>
      </c>
      <c r="AU2783" s="94">
        <f>IF(AR2783&gt;0,SUMIFS(AT$13:AT2783,AQ$13:AQ2783,"="&amp;AQ2783),"[x]")</f>
        <v>4920</v>
      </c>
    </row>
    <row r="2784" spans="40:47" ht="16.5" x14ac:dyDescent="0.2">
      <c r="AN2784" s="93">
        <v>2772</v>
      </c>
      <c r="AO2784" s="93">
        <f t="shared" si="276"/>
        <v>5</v>
      </c>
      <c r="AP2784" s="93">
        <f t="shared" si="277"/>
        <v>3</v>
      </c>
      <c r="AQ2784" s="88">
        <f t="shared" si="278"/>
        <v>19</v>
      </c>
      <c r="AR2784" s="93">
        <f t="shared" si="279"/>
        <v>53</v>
      </c>
      <c r="AS2784" s="93" t="str">
        <f t="shared" si="280"/>
        <v>金币</v>
      </c>
      <c r="AT2784" s="115">
        <f t="shared" si="281"/>
        <v>282</v>
      </c>
      <c r="AU2784" s="94">
        <f>IF(AR2784&gt;0,SUMIFS(AT$13:AT2784,AQ$13:AQ2784,"="&amp;AQ2784),"[x]")</f>
        <v>5202</v>
      </c>
    </row>
    <row r="2785" spans="40:47" ht="16.5" x14ac:dyDescent="0.2">
      <c r="AN2785" s="93">
        <v>2773</v>
      </c>
      <c r="AO2785" s="93">
        <f t="shared" si="276"/>
        <v>5</v>
      </c>
      <c r="AP2785" s="93">
        <f t="shared" si="277"/>
        <v>3</v>
      </c>
      <c r="AQ2785" s="88">
        <f t="shared" si="278"/>
        <v>19</v>
      </c>
      <c r="AR2785" s="93">
        <f t="shared" si="279"/>
        <v>54</v>
      </c>
      <c r="AS2785" s="93" t="str">
        <f t="shared" si="280"/>
        <v>金币</v>
      </c>
      <c r="AT2785" s="115">
        <f t="shared" si="281"/>
        <v>299</v>
      </c>
      <c r="AU2785" s="94">
        <f>IF(AR2785&gt;0,SUMIFS(AT$13:AT2785,AQ$13:AQ2785,"="&amp;AQ2785),"[x]")</f>
        <v>5501</v>
      </c>
    </row>
    <row r="2786" spans="40:47" ht="16.5" x14ac:dyDescent="0.2">
      <c r="AN2786" s="93">
        <v>2774</v>
      </c>
      <c r="AO2786" s="93">
        <f t="shared" si="276"/>
        <v>5</v>
      </c>
      <c r="AP2786" s="93">
        <f t="shared" si="277"/>
        <v>3</v>
      </c>
      <c r="AQ2786" s="88">
        <f t="shared" si="278"/>
        <v>19</v>
      </c>
      <c r="AR2786" s="93">
        <f t="shared" si="279"/>
        <v>55</v>
      </c>
      <c r="AS2786" s="93" t="str">
        <f t="shared" si="280"/>
        <v>金币</v>
      </c>
      <c r="AT2786" s="115">
        <f t="shared" si="281"/>
        <v>315</v>
      </c>
      <c r="AU2786" s="94">
        <f>IF(AR2786&gt;0,SUMIFS(AT$13:AT2786,AQ$13:AQ2786,"="&amp;AQ2786),"[x]")</f>
        <v>5816</v>
      </c>
    </row>
    <row r="2787" spans="40:47" ht="16.5" x14ac:dyDescent="0.2">
      <c r="AN2787" s="93">
        <v>2775</v>
      </c>
      <c r="AO2787" s="93">
        <f t="shared" si="276"/>
        <v>5</v>
      </c>
      <c r="AP2787" s="93">
        <f t="shared" si="277"/>
        <v>3</v>
      </c>
      <c r="AQ2787" s="88">
        <f t="shared" si="278"/>
        <v>19</v>
      </c>
      <c r="AR2787" s="93">
        <f t="shared" si="279"/>
        <v>56</v>
      </c>
      <c r="AS2787" s="93" t="str">
        <f t="shared" si="280"/>
        <v>金币</v>
      </c>
      <c r="AT2787" s="115">
        <f t="shared" si="281"/>
        <v>332</v>
      </c>
      <c r="AU2787" s="94">
        <f>IF(AR2787&gt;0,SUMIFS(AT$13:AT2787,AQ$13:AQ2787,"="&amp;AQ2787),"[x]")</f>
        <v>6148</v>
      </c>
    </row>
    <row r="2788" spans="40:47" ht="16.5" x14ac:dyDescent="0.2">
      <c r="AN2788" s="93">
        <v>2776</v>
      </c>
      <c r="AO2788" s="93">
        <f t="shared" si="276"/>
        <v>5</v>
      </c>
      <c r="AP2788" s="93">
        <f t="shared" si="277"/>
        <v>3</v>
      </c>
      <c r="AQ2788" s="88">
        <f t="shared" si="278"/>
        <v>19</v>
      </c>
      <c r="AR2788" s="93">
        <f t="shared" si="279"/>
        <v>57</v>
      </c>
      <c r="AS2788" s="93" t="str">
        <f t="shared" si="280"/>
        <v>金币</v>
      </c>
      <c r="AT2788" s="115">
        <f t="shared" si="281"/>
        <v>348</v>
      </c>
      <c r="AU2788" s="94">
        <f>IF(AR2788&gt;0,SUMIFS(AT$13:AT2788,AQ$13:AQ2788,"="&amp;AQ2788),"[x]")</f>
        <v>6496</v>
      </c>
    </row>
    <row r="2789" spans="40:47" ht="16.5" x14ac:dyDescent="0.2">
      <c r="AN2789" s="93">
        <v>2777</v>
      </c>
      <c r="AO2789" s="93">
        <f t="shared" si="276"/>
        <v>5</v>
      </c>
      <c r="AP2789" s="93">
        <f t="shared" si="277"/>
        <v>3</v>
      </c>
      <c r="AQ2789" s="88">
        <f t="shared" si="278"/>
        <v>19</v>
      </c>
      <c r="AR2789" s="93">
        <f t="shared" si="279"/>
        <v>58</v>
      </c>
      <c r="AS2789" s="93" t="str">
        <f t="shared" si="280"/>
        <v>金币</v>
      </c>
      <c r="AT2789" s="115">
        <f t="shared" si="281"/>
        <v>365</v>
      </c>
      <c r="AU2789" s="94">
        <f>IF(AR2789&gt;0,SUMIFS(AT$13:AT2789,AQ$13:AQ2789,"="&amp;AQ2789),"[x]")</f>
        <v>6861</v>
      </c>
    </row>
    <row r="2790" spans="40:47" ht="16.5" x14ac:dyDescent="0.2">
      <c r="AN2790" s="93">
        <v>2778</v>
      </c>
      <c r="AO2790" s="93">
        <f t="shared" si="276"/>
        <v>5</v>
      </c>
      <c r="AP2790" s="93">
        <f t="shared" si="277"/>
        <v>3</v>
      </c>
      <c r="AQ2790" s="88">
        <f t="shared" si="278"/>
        <v>19</v>
      </c>
      <c r="AR2790" s="93">
        <f t="shared" si="279"/>
        <v>59</v>
      </c>
      <c r="AS2790" s="93" t="str">
        <f t="shared" si="280"/>
        <v>金币</v>
      </c>
      <c r="AT2790" s="115">
        <f t="shared" si="281"/>
        <v>382</v>
      </c>
      <c r="AU2790" s="94">
        <f>IF(AR2790&gt;0,SUMIFS(AT$13:AT2790,AQ$13:AQ2790,"="&amp;AQ2790),"[x]")</f>
        <v>7243</v>
      </c>
    </row>
    <row r="2791" spans="40:47" ht="16.5" x14ac:dyDescent="0.2">
      <c r="AN2791" s="93">
        <v>2779</v>
      </c>
      <c r="AO2791" s="93">
        <f t="shared" si="276"/>
        <v>5</v>
      </c>
      <c r="AP2791" s="93">
        <f t="shared" si="277"/>
        <v>3</v>
      </c>
      <c r="AQ2791" s="88">
        <f t="shared" si="278"/>
        <v>19</v>
      </c>
      <c r="AR2791" s="93">
        <f t="shared" si="279"/>
        <v>60</v>
      </c>
      <c r="AS2791" s="93" t="str">
        <f t="shared" si="280"/>
        <v>金币</v>
      </c>
      <c r="AT2791" s="115">
        <f t="shared" si="281"/>
        <v>398</v>
      </c>
      <c r="AU2791" s="94">
        <f>IF(AR2791&gt;0,SUMIFS(AT$13:AT2791,AQ$13:AQ2791,"="&amp;AQ2791),"[x]")</f>
        <v>7641</v>
      </c>
    </row>
    <row r="2792" spans="40:47" ht="16.5" x14ac:dyDescent="0.2">
      <c r="AN2792" s="93">
        <v>2780</v>
      </c>
      <c r="AO2792" s="93">
        <f t="shared" si="276"/>
        <v>5</v>
      </c>
      <c r="AP2792" s="93">
        <f t="shared" si="277"/>
        <v>3</v>
      </c>
      <c r="AQ2792" s="88">
        <f t="shared" si="278"/>
        <v>19</v>
      </c>
      <c r="AR2792" s="93">
        <f t="shared" si="279"/>
        <v>61</v>
      </c>
      <c r="AS2792" s="93" t="str">
        <f t="shared" si="280"/>
        <v>金币</v>
      </c>
      <c r="AT2792" s="115">
        <f t="shared" si="281"/>
        <v>415</v>
      </c>
      <c r="AU2792" s="94">
        <f>IF(AR2792&gt;0,SUMIFS(AT$13:AT2792,AQ$13:AQ2792,"="&amp;AQ2792),"[x]")</f>
        <v>8056</v>
      </c>
    </row>
    <row r="2793" spans="40:47" ht="16.5" x14ac:dyDescent="0.2">
      <c r="AN2793" s="93">
        <v>2781</v>
      </c>
      <c r="AO2793" s="93">
        <f t="shared" si="276"/>
        <v>5</v>
      </c>
      <c r="AP2793" s="93">
        <f t="shared" si="277"/>
        <v>3</v>
      </c>
      <c r="AQ2793" s="88">
        <f t="shared" si="278"/>
        <v>19</v>
      </c>
      <c r="AR2793" s="93">
        <f t="shared" si="279"/>
        <v>62</v>
      </c>
      <c r="AS2793" s="93" t="str">
        <f t="shared" si="280"/>
        <v>金币</v>
      </c>
      <c r="AT2793" s="115">
        <f t="shared" si="281"/>
        <v>432</v>
      </c>
      <c r="AU2793" s="94">
        <f>IF(AR2793&gt;0,SUMIFS(AT$13:AT2793,AQ$13:AQ2793,"="&amp;AQ2793),"[x]")</f>
        <v>8488</v>
      </c>
    </row>
    <row r="2794" spans="40:47" ht="16.5" x14ac:dyDescent="0.2">
      <c r="AN2794" s="93">
        <v>2782</v>
      </c>
      <c r="AO2794" s="93">
        <f t="shared" si="276"/>
        <v>5</v>
      </c>
      <c r="AP2794" s="93">
        <f t="shared" si="277"/>
        <v>3</v>
      </c>
      <c r="AQ2794" s="88">
        <f t="shared" si="278"/>
        <v>19</v>
      </c>
      <c r="AR2794" s="93">
        <f t="shared" si="279"/>
        <v>63</v>
      </c>
      <c r="AS2794" s="93" t="str">
        <f t="shared" si="280"/>
        <v>金币</v>
      </c>
      <c r="AT2794" s="115">
        <f t="shared" si="281"/>
        <v>448</v>
      </c>
      <c r="AU2794" s="94">
        <f>IF(AR2794&gt;0,SUMIFS(AT$13:AT2794,AQ$13:AQ2794,"="&amp;AQ2794),"[x]")</f>
        <v>8936</v>
      </c>
    </row>
    <row r="2795" spans="40:47" ht="16.5" x14ac:dyDescent="0.2">
      <c r="AN2795" s="93">
        <v>2783</v>
      </c>
      <c r="AO2795" s="93">
        <f t="shared" si="276"/>
        <v>5</v>
      </c>
      <c r="AP2795" s="93">
        <f t="shared" si="277"/>
        <v>3</v>
      </c>
      <c r="AQ2795" s="88">
        <f t="shared" si="278"/>
        <v>19</v>
      </c>
      <c r="AR2795" s="93">
        <f t="shared" si="279"/>
        <v>64</v>
      </c>
      <c r="AS2795" s="93" t="str">
        <f t="shared" si="280"/>
        <v>金币</v>
      </c>
      <c r="AT2795" s="115">
        <f t="shared" si="281"/>
        <v>465</v>
      </c>
      <c r="AU2795" s="94">
        <f>IF(AR2795&gt;0,SUMIFS(AT$13:AT2795,AQ$13:AQ2795,"="&amp;AQ2795),"[x]")</f>
        <v>9401</v>
      </c>
    </row>
    <row r="2796" spans="40:47" ht="16.5" x14ac:dyDescent="0.2">
      <c r="AN2796" s="93">
        <v>2784</v>
      </c>
      <c r="AO2796" s="93">
        <f t="shared" si="276"/>
        <v>5</v>
      </c>
      <c r="AP2796" s="93">
        <f t="shared" si="277"/>
        <v>3</v>
      </c>
      <c r="AQ2796" s="88">
        <f t="shared" si="278"/>
        <v>19</v>
      </c>
      <c r="AR2796" s="93">
        <f t="shared" si="279"/>
        <v>65</v>
      </c>
      <c r="AS2796" s="93" t="str">
        <f t="shared" si="280"/>
        <v>金币</v>
      </c>
      <c r="AT2796" s="115">
        <f t="shared" si="281"/>
        <v>481</v>
      </c>
      <c r="AU2796" s="94">
        <f>IF(AR2796&gt;0,SUMIFS(AT$13:AT2796,AQ$13:AQ2796,"="&amp;AQ2796),"[x]")</f>
        <v>9882</v>
      </c>
    </row>
    <row r="2797" spans="40:47" ht="16.5" x14ac:dyDescent="0.2">
      <c r="AN2797" s="93">
        <v>2785</v>
      </c>
      <c r="AO2797" s="93">
        <f t="shared" si="276"/>
        <v>5</v>
      </c>
      <c r="AP2797" s="93">
        <f t="shared" si="277"/>
        <v>3</v>
      </c>
      <c r="AQ2797" s="88">
        <f t="shared" si="278"/>
        <v>19</v>
      </c>
      <c r="AR2797" s="93">
        <f t="shared" si="279"/>
        <v>66</v>
      </c>
      <c r="AS2797" s="93" t="str">
        <f t="shared" si="280"/>
        <v>金币</v>
      </c>
      <c r="AT2797" s="115">
        <f t="shared" si="281"/>
        <v>498</v>
      </c>
      <c r="AU2797" s="94">
        <f>IF(AR2797&gt;0,SUMIFS(AT$13:AT2797,AQ$13:AQ2797,"="&amp;AQ2797),"[x]")</f>
        <v>10380</v>
      </c>
    </row>
    <row r="2798" spans="40:47" ht="16.5" x14ac:dyDescent="0.2">
      <c r="AN2798" s="93">
        <v>2786</v>
      </c>
      <c r="AO2798" s="93">
        <f t="shared" si="276"/>
        <v>5</v>
      </c>
      <c r="AP2798" s="93">
        <f t="shared" si="277"/>
        <v>3</v>
      </c>
      <c r="AQ2798" s="88">
        <f t="shared" si="278"/>
        <v>19</v>
      </c>
      <c r="AR2798" s="93">
        <f t="shared" si="279"/>
        <v>67</v>
      </c>
      <c r="AS2798" s="93" t="str">
        <f t="shared" si="280"/>
        <v>金币</v>
      </c>
      <c r="AT2798" s="115">
        <f t="shared" si="281"/>
        <v>515</v>
      </c>
      <c r="AU2798" s="94">
        <f>IF(AR2798&gt;0,SUMIFS(AT$13:AT2798,AQ$13:AQ2798,"="&amp;AQ2798),"[x]")</f>
        <v>10895</v>
      </c>
    </row>
    <row r="2799" spans="40:47" ht="16.5" x14ac:dyDescent="0.2">
      <c r="AN2799" s="93">
        <v>2787</v>
      </c>
      <c r="AO2799" s="93">
        <f t="shared" si="276"/>
        <v>5</v>
      </c>
      <c r="AP2799" s="93">
        <f t="shared" si="277"/>
        <v>3</v>
      </c>
      <c r="AQ2799" s="88">
        <f t="shared" si="278"/>
        <v>19</v>
      </c>
      <c r="AR2799" s="93">
        <f t="shared" si="279"/>
        <v>68</v>
      </c>
      <c r="AS2799" s="93" t="str">
        <f t="shared" si="280"/>
        <v>金币</v>
      </c>
      <c r="AT2799" s="115">
        <f t="shared" si="281"/>
        <v>531</v>
      </c>
      <c r="AU2799" s="94">
        <f>IF(AR2799&gt;0,SUMIFS(AT$13:AT2799,AQ$13:AQ2799,"="&amp;AQ2799),"[x]")</f>
        <v>11426</v>
      </c>
    </row>
    <row r="2800" spans="40:47" ht="16.5" x14ac:dyDescent="0.2">
      <c r="AN2800" s="93">
        <v>2788</v>
      </c>
      <c r="AO2800" s="93">
        <f t="shared" si="276"/>
        <v>5</v>
      </c>
      <c r="AP2800" s="93">
        <f t="shared" si="277"/>
        <v>3</v>
      </c>
      <c r="AQ2800" s="88">
        <f t="shared" si="278"/>
        <v>19</v>
      </c>
      <c r="AR2800" s="93">
        <f t="shared" si="279"/>
        <v>69</v>
      </c>
      <c r="AS2800" s="93" t="str">
        <f t="shared" si="280"/>
        <v>金币</v>
      </c>
      <c r="AT2800" s="115">
        <f t="shared" si="281"/>
        <v>548</v>
      </c>
      <c r="AU2800" s="94">
        <f>IF(AR2800&gt;0,SUMIFS(AT$13:AT2800,AQ$13:AQ2800,"="&amp;AQ2800),"[x]")</f>
        <v>11974</v>
      </c>
    </row>
    <row r="2801" spans="40:47" ht="16.5" x14ac:dyDescent="0.2">
      <c r="AN2801" s="93">
        <v>2789</v>
      </c>
      <c r="AO2801" s="93">
        <f t="shared" si="276"/>
        <v>5</v>
      </c>
      <c r="AP2801" s="93">
        <f t="shared" si="277"/>
        <v>3</v>
      </c>
      <c r="AQ2801" s="88">
        <f t="shared" si="278"/>
        <v>19</v>
      </c>
      <c r="AR2801" s="93">
        <f t="shared" si="279"/>
        <v>70</v>
      </c>
      <c r="AS2801" s="93" t="str">
        <f t="shared" si="280"/>
        <v>金币</v>
      </c>
      <c r="AT2801" s="115">
        <f t="shared" si="281"/>
        <v>565</v>
      </c>
      <c r="AU2801" s="94">
        <f>IF(AR2801&gt;0,SUMIFS(AT$13:AT2801,AQ$13:AQ2801,"="&amp;AQ2801),"[x]")</f>
        <v>12539</v>
      </c>
    </row>
    <row r="2802" spans="40:47" ht="16.5" x14ac:dyDescent="0.2">
      <c r="AN2802" s="93">
        <v>2790</v>
      </c>
      <c r="AO2802" s="93">
        <f t="shared" si="276"/>
        <v>5</v>
      </c>
      <c r="AP2802" s="93">
        <f t="shared" si="277"/>
        <v>3</v>
      </c>
      <c r="AQ2802" s="88">
        <f t="shared" si="278"/>
        <v>19</v>
      </c>
      <c r="AR2802" s="93">
        <f t="shared" si="279"/>
        <v>71</v>
      </c>
      <c r="AS2802" s="93" t="str">
        <f t="shared" si="280"/>
        <v>金币</v>
      </c>
      <c r="AT2802" s="115">
        <f t="shared" si="281"/>
        <v>581</v>
      </c>
      <c r="AU2802" s="94">
        <f>IF(AR2802&gt;0,SUMIFS(AT$13:AT2802,AQ$13:AQ2802,"="&amp;AQ2802),"[x]")</f>
        <v>13120</v>
      </c>
    </row>
    <row r="2803" spans="40:47" ht="16.5" x14ac:dyDescent="0.2">
      <c r="AN2803" s="93">
        <v>2791</v>
      </c>
      <c r="AO2803" s="93">
        <f t="shared" si="276"/>
        <v>5</v>
      </c>
      <c r="AP2803" s="93">
        <f t="shared" si="277"/>
        <v>3</v>
      </c>
      <c r="AQ2803" s="88">
        <f t="shared" si="278"/>
        <v>19</v>
      </c>
      <c r="AR2803" s="93">
        <f t="shared" si="279"/>
        <v>72</v>
      </c>
      <c r="AS2803" s="93" t="str">
        <f t="shared" si="280"/>
        <v>金币</v>
      </c>
      <c r="AT2803" s="115">
        <f t="shared" si="281"/>
        <v>598</v>
      </c>
      <c r="AU2803" s="94">
        <f>IF(AR2803&gt;0,SUMIFS(AT$13:AT2803,AQ$13:AQ2803,"="&amp;AQ2803),"[x]")</f>
        <v>13718</v>
      </c>
    </row>
    <row r="2804" spans="40:47" ht="16.5" x14ac:dyDescent="0.2">
      <c r="AN2804" s="93">
        <v>2792</v>
      </c>
      <c r="AO2804" s="93">
        <f t="shared" si="276"/>
        <v>5</v>
      </c>
      <c r="AP2804" s="93">
        <f t="shared" si="277"/>
        <v>3</v>
      </c>
      <c r="AQ2804" s="88">
        <f t="shared" si="278"/>
        <v>19</v>
      </c>
      <c r="AR2804" s="93">
        <f t="shared" si="279"/>
        <v>73</v>
      </c>
      <c r="AS2804" s="93" t="str">
        <f t="shared" si="280"/>
        <v>金币</v>
      </c>
      <c r="AT2804" s="115">
        <f t="shared" si="281"/>
        <v>614</v>
      </c>
      <c r="AU2804" s="94">
        <f>IF(AR2804&gt;0,SUMIFS(AT$13:AT2804,AQ$13:AQ2804,"="&amp;AQ2804),"[x]")</f>
        <v>14332</v>
      </c>
    </row>
    <row r="2805" spans="40:47" ht="16.5" x14ac:dyDescent="0.2">
      <c r="AN2805" s="93">
        <v>2793</v>
      </c>
      <c r="AO2805" s="93">
        <f t="shared" si="276"/>
        <v>5</v>
      </c>
      <c r="AP2805" s="93">
        <f t="shared" si="277"/>
        <v>3</v>
      </c>
      <c r="AQ2805" s="88">
        <f t="shared" si="278"/>
        <v>19</v>
      </c>
      <c r="AR2805" s="93">
        <f t="shared" si="279"/>
        <v>74</v>
      </c>
      <c r="AS2805" s="93" t="str">
        <f t="shared" si="280"/>
        <v>金币</v>
      </c>
      <c r="AT2805" s="115">
        <f t="shared" si="281"/>
        <v>631</v>
      </c>
      <c r="AU2805" s="94">
        <f>IF(AR2805&gt;0,SUMIFS(AT$13:AT2805,AQ$13:AQ2805,"="&amp;AQ2805),"[x]")</f>
        <v>14963</v>
      </c>
    </row>
    <row r="2806" spans="40:47" ht="16.5" x14ac:dyDescent="0.2">
      <c r="AN2806" s="93">
        <v>2794</v>
      </c>
      <c r="AO2806" s="93">
        <f t="shared" si="276"/>
        <v>5</v>
      </c>
      <c r="AP2806" s="93">
        <f t="shared" si="277"/>
        <v>3</v>
      </c>
      <c r="AQ2806" s="88">
        <f t="shared" si="278"/>
        <v>19</v>
      </c>
      <c r="AR2806" s="93">
        <f t="shared" si="279"/>
        <v>75</v>
      </c>
      <c r="AS2806" s="93" t="str">
        <f t="shared" si="280"/>
        <v>金币</v>
      </c>
      <c r="AT2806" s="115">
        <f t="shared" si="281"/>
        <v>648</v>
      </c>
      <c r="AU2806" s="94">
        <f>IF(AR2806&gt;0,SUMIFS(AT$13:AT2806,AQ$13:AQ2806,"="&amp;AQ2806),"[x]")</f>
        <v>15611</v>
      </c>
    </row>
    <row r="2807" spans="40:47" ht="16.5" x14ac:dyDescent="0.2">
      <c r="AN2807" s="93">
        <v>2795</v>
      </c>
      <c r="AO2807" s="93">
        <f t="shared" si="276"/>
        <v>5</v>
      </c>
      <c r="AP2807" s="93">
        <f t="shared" si="277"/>
        <v>3</v>
      </c>
      <c r="AQ2807" s="88">
        <f t="shared" si="278"/>
        <v>19</v>
      </c>
      <c r="AR2807" s="93">
        <f t="shared" si="279"/>
        <v>76</v>
      </c>
      <c r="AS2807" s="93" t="str">
        <f t="shared" si="280"/>
        <v>金币</v>
      </c>
      <c r="AT2807" s="115">
        <f t="shared" si="281"/>
        <v>664</v>
      </c>
      <c r="AU2807" s="94">
        <f>IF(AR2807&gt;0,SUMIFS(AT$13:AT2807,AQ$13:AQ2807,"="&amp;AQ2807),"[x]")</f>
        <v>16275</v>
      </c>
    </row>
    <row r="2808" spans="40:47" ht="16.5" x14ac:dyDescent="0.2">
      <c r="AN2808" s="93">
        <v>2796</v>
      </c>
      <c r="AO2808" s="93">
        <f t="shared" si="276"/>
        <v>5</v>
      </c>
      <c r="AP2808" s="93">
        <f t="shared" si="277"/>
        <v>3</v>
      </c>
      <c r="AQ2808" s="88">
        <f t="shared" si="278"/>
        <v>19</v>
      </c>
      <c r="AR2808" s="93">
        <f t="shared" si="279"/>
        <v>77</v>
      </c>
      <c r="AS2808" s="93" t="str">
        <f t="shared" si="280"/>
        <v>金币</v>
      </c>
      <c r="AT2808" s="115">
        <f t="shared" si="281"/>
        <v>681</v>
      </c>
      <c r="AU2808" s="94">
        <f>IF(AR2808&gt;0,SUMIFS(AT$13:AT2808,AQ$13:AQ2808,"="&amp;AQ2808),"[x]")</f>
        <v>16956</v>
      </c>
    </row>
    <row r="2809" spans="40:47" ht="16.5" x14ac:dyDescent="0.2">
      <c r="AN2809" s="93">
        <v>2797</v>
      </c>
      <c r="AO2809" s="93">
        <f t="shared" si="276"/>
        <v>5</v>
      </c>
      <c r="AP2809" s="93">
        <f t="shared" si="277"/>
        <v>3</v>
      </c>
      <c r="AQ2809" s="88">
        <f t="shared" si="278"/>
        <v>19</v>
      </c>
      <c r="AR2809" s="93">
        <f t="shared" si="279"/>
        <v>78</v>
      </c>
      <c r="AS2809" s="93" t="str">
        <f t="shared" si="280"/>
        <v>金币</v>
      </c>
      <c r="AT2809" s="115">
        <f t="shared" si="281"/>
        <v>697</v>
      </c>
      <c r="AU2809" s="94">
        <f>IF(AR2809&gt;0,SUMIFS(AT$13:AT2809,AQ$13:AQ2809,"="&amp;AQ2809),"[x]")</f>
        <v>17653</v>
      </c>
    </row>
    <row r="2810" spans="40:47" ht="16.5" x14ac:dyDescent="0.2">
      <c r="AN2810" s="93">
        <v>2798</v>
      </c>
      <c r="AO2810" s="93">
        <f t="shared" si="276"/>
        <v>5</v>
      </c>
      <c r="AP2810" s="93">
        <f t="shared" si="277"/>
        <v>3</v>
      </c>
      <c r="AQ2810" s="88">
        <f t="shared" si="278"/>
        <v>19</v>
      </c>
      <c r="AR2810" s="93">
        <f t="shared" si="279"/>
        <v>79</v>
      </c>
      <c r="AS2810" s="93" t="str">
        <f t="shared" si="280"/>
        <v>金币</v>
      </c>
      <c r="AT2810" s="115">
        <f t="shared" si="281"/>
        <v>714</v>
      </c>
      <c r="AU2810" s="94">
        <f>IF(AR2810&gt;0,SUMIFS(AT$13:AT2810,AQ$13:AQ2810,"="&amp;AQ2810),"[x]")</f>
        <v>18367</v>
      </c>
    </row>
    <row r="2811" spans="40:47" ht="16.5" x14ac:dyDescent="0.2">
      <c r="AN2811" s="93">
        <v>2799</v>
      </c>
      <c r="AO2811" s="93">
        <f t="shared" si="276"/>
        <v>5</v>
      </c>
      <c r="AP2811" s="93">
        <f t="shared" si="277"/>
        <v>3</v>
      </c>
      <c r="AQ2811" s="88">
        <f t="shared" si="278"/>
        <v>19</v>
      </c>
      <c r="AR2811" s="93">
        <f t="shared" si="279"/>
        <v>80</v>
      </c>
      <c r="AS2811" s="93" t="str">
        <f t="shared" si="280"/>
        <v>金币</v>
      </c>
      <c r="AT2811" s="115">
        <f t="shared" si="281"/>
        <v>731</v>
      </c>
      <c r="AU2811" s="94">
        <f>IF(AR2811&gt;0,SUMIFS(AT$13:AT2811,AQ$13:AQ2811,"="&amp;AQ2811),"[x]")</f>
        <v>19098</v>
      </c>
    </row>
    <row r="2812" spans="40:47" ht="16.5" x14ac:dyDescent="0.2">
      <c r="AN2812" s="93">
        <v>2800</v>
      </c>
      <c r="AO2812" s="93">
        <f t="shared" si="276"/>
        <v>5</v>
      </c>
      <c r="AP2812" s="93">
        <f t="shared" si="277"/>
        <v>3</v>
      </c>
      <c r="AQ2812" s="88">
        <f t="shared" si="278"/>
        <v>19</v>
      </c>
      <c r="AR2812" s="93">
        <f t="shared" si="279"/>
        <v>81</v>
      </c>
      <c r="AS2812" s="93" t="str">
        <f t="shared" si="280"/>
        <v>金币</v>
      </c>
      <c r="AT2812" s="115">
        <f t="shared" si="281"/>
        <v>477</v>
      </c>
      <c r="AU2812" s="94">
        <f>IF(AR2812&gt;0,SUMIFS(AT$13:AT2812,AQ$13:AQ2812,"="&amp;AQ2812),"[x]")</f>
        <v>19575</v>
      </c>
    </row>
    <row r="2813" spans="40:47" ht="16.5" x14ac:dyDescent="0.2">
      <c r="AN2813" s="93">
        <v>2801</v>
      </c>
      <c r="AO2813" s="93">
        <f t="shared" si="276"/>
        <v>5</v>
      </c>
      <c r="AP2813" s="93">
        <f t="shared" si="277"/>
        <v>3</v>
      </c>
      <c r="AQ2813" s="88">
        <f t="shared" si="278"/>
        <v>19</v>
      </c>
      <c r="AR2813" s="93">
        <f t="shared" si="279"/>
        <v>82</v>
      </c>
      <c r="AS2813" s="93" t="str">
        <f t="shared" si="280"/>
        <v>金币</v>
      </c>
      <c r="AT2813" s="115">
        <f t="shared" si="281"/>
        <v>513</v>
      </c>
      <c r="AU2813" s="94">
        <f>IF(AR2813&gt;0,SUMIFS(AT$13:AT2813,AQ$13:AQ2813,"="&amp;AQ2813),"[x]")</f>
        <v>20088</v>
      </c>
    </row>
    <row r="2814" spans="40:47" ht="16.5" x14ac:dyDescent="0.2">
      <c r="AN2814" s="93">
        <v>2802</v>
      </c>
      <c r="AO2814" s="93">
        <f t="shared" si="276"/>
        <v>5</v>
      </c>
      <c r="AP2814" s="93">
        <f t="shared" si="277"/>
        <v>3</v>
      </c>
      <c r="AQ2814" s="88">
        <f t="shared" si="278"/>
        <v>19</v>
      </c>
      <c r="AR2814" s="93">
        <f t="shared" si="279"/>
        <v>83</v>
      </c>
      <c r="AS2814" s="93" t="str">
        <f t="shared" si="280"/>
        <v>金币</v>
      </c>
      <c r="AT2814" s="115">
        <f t="shared" si="281"/>
        <v>550</v>
      </c>
      <c r="AU2814" s="94">
        <f>IF(AR2814&gt;0,SUMIFS(AT$13:AT2814,AQ$13:AQ2814,"="&amp;AQ2814),"[x]")</f>
        <v>20638</v>
      </c>
    </row>
    <row r="2815" spans="40:47" ht="16.5" x14ac:dyDescent="0.2">
      <c r="AN2815" s="93">
        <v>2803</v>
      </c>
      <c r="AO2815" s="93">
        <f t="shared" si="276"/>
        <v>5</v>
      </c>
      <c r="AP2815" s="93">
        <f t="shared" si="277"/>
        <v>3</v>
      </c>
      <c r="AQ2815" s="88">
        <f t="shared" si="278"/>
        <v>19</v>
      </c>
      <c r="AR2815" s="93">
        <f t="shared" si="279"/>
        <v>84</v>
      </c>
      <c r="AS2815" s="93" t="str">
        <f t="shared" si="280"/>
        <v>金币</v>
      </c>
      <c r="AT2815" s="115">
        <f t="shared" si="281"/>
        <v>587</v>
      </c>
      <c r="AU2815" s="94">
        <f>IF(AR2815&gt;0,SUMIFS(AT$13:AT2815,AQ$13:AQ2815,"="&amp;AQ2815),"[x]")</f>
        <v>21225</v>
      </c>
    </row>
    <row r="2816" spans="40:47" ht="16.5" x14ac:dyDescent="0.2">
      <c r="AN2816" s="93">
        <v>2804</v>
      </c>
      <c r="AO2816" s="93">
        <f t="shared" si="276"/>
        <v>5</v>
      </c>
      <c r="AP2816" s="93">
        <f t="shared" si="277"/>
        <v>3</v>
      </c>
      <c r="AQ2816" s="88">
        <f t="shared" si="278"/>
        <v>19</v>
      </c>
      <c r="AR2816" s="93">
        <f t="shared" si="279"/>
        <v>85</v>
      </c>
      <c r="AS2816" s="93" t="str">
        <f t="shared" si="280"/>
        <v>金币</v>
      </c>
      <c r="AT2816" s="115">
        <f t="shared" si="281"/>
        <v>623</v>
      </c>
      <c r="AU2816" s="94">
        <f>IF(AR2816&gt;0,SUMIFS(AT$13:AT2816,AQ$13:AQ2816,"="&amp;AQ2816),"[x]")</f>
        <v>21848</v>
      </c>
    </row>
    <row r="2817" spans="40:47" ht="16.5" x14ac:dyDescent="0.2">
      <c r="AN2817" s="93">
        <v>2805</v>
      </c>
      <c r="AO2817" s="93">
        <f t="shared" si="276"/>
        <v>5</v>
      </c>
      <c r="AP2817" s="93">
        <f t="shared" si="277"/>
        <v>3</v>
      </c>
      <c r="AQ2817" s="88">
        <f t="shared" si="278"/>
        <v>19</v>
      </c>
      <c r="AR2817" s="93">
        <f t="shared" si="279"/>
        <v>86</v>
      </c>
      <c r="AS2817" s="93" t="str">
        <f t="shared" si="280"/>
        <v>金币</v>
      </c>
      <c r="AT2817" s="115">
        <f t="shared" si="281"/>
        <v>660</v>
      </c>
      <c r="AU2817" s="94">
        <f>IF(AR2817&gt;0,SUMIFS(AT$13:AT2817,AQ$13:AQ2817,"="&amp;AQ2817),"[x]")</f>
        <v>22508</v>
      </c>
    </row>
    <row r="2818" spans="40:47" ht="16.5" x14ac:dyDescent="0.2">
      <c r="AN2818" s="93">
        <v>2806</v>
      </c>
      <c r="AO2818" s="93">
        <f t="shared" si="276"/>
        <v>5</v>
      </c>
      <c r="AP2818" s="93">
        <f t="shared" si="277"/>
        <v>3</v>
      </c>
      <c r="AQ2818" s="88">
        <f t="shared" si="278"/>
        <v>19</v>
      </c>
      <c r="AR2818" s="93">
        <f t="shared" si="279"/>
        <v>87</v>
      </c>
      <c r="AS2818" s="93" t="str">
        <f t="shared" si="280"/>
        <v>金币</v>
      </c>
      <c r="AT2818" s="115">
        <f t="shared" si="281"/>
        <v>697</v>
      </c>
      <c r="AU2818" s="94">
        <f>IF(AR2818&gt;0,SUMIFS(AT$13:AT2818,AQ$13:AQ2818,"="&amp;AQ2818),"[x]")</f>
        <v>23205</v>
      </c>
    </row>
    <row r="2819" spans="40:47" ht="16.5" x14ac:dyDescent="0.2">
      <c r="AN2819" s="93">
        <v>2807</v>
      </c>
      <c r="AO2819" s="93">
        <f t="shared" si="276"/>
        <v>5</v>
      </c>
      <c r="AP2819" s="93">
        <f t="shared" si="277"/>
        <v>3</v>
      </c>
      <c r="AQ2819" s="88">
        <f t="shared" si="278"/>
        <v>19</v>
      </c>
      <c r="AR2819" s="93">
        <f t="shared" si="279"/>
        <v>88</v>
      </c>
      <c r="AS2819" s="93" t="str">
        <f t="shared" si="280"/>
        <v>金币</v>
      </c>
      <c r="AT2819" s="115">
        <f t="shared" si="281"/>
        <v>734</v>
      </c>
      <c r="AU2819" s="94">
        <f>IF(AR2819&gt;0,SUMIFS(AT$13:AT2819,AQ$13:AQ2819,"="&amp;AQ2819),"[x]")</f>
        <v>23939</v>
      </c>
    </row>
    <row r="2820" spans="40:47" ht="16.5" x14ac:dyDescent="0.2">
      <c r="AN2820" s="93">
        <v>2808</v>
      </c>
      <c r="AO2820" s="93">
        <f t="shared" si="276"/>
        <v>5</v>
      </c>
      <c r="AP2820" s="93">
        <f t="shared" si="277"/>
        <v>3</v>
      </c>
      <c r="AQ2820" s="88">
        <f t="shared" si="278"/>
        <v>19</v>
      </c>
      <c r="AR2820" s="93">
        <f t="shared" si="279"/>
        <v>89</v>
      </c>
      <c r="AS2820" s="93" t="str">
        <f t="shared" si="280"/>
        <v>金币</v>
      </c>
      <c r="AT2820" s="115">
        <f t="shared" si="281"/>
        <v>770</v>
      </c>
      <c r="AU2820" s="94">
        <f>IF(AR2820&gt;0,SUMIFS(AT$13:AT2820,AQ$13:AQ2820,"="&amp;AQ2820),"[x]")</f>
        <v>24709</v>
      </c>
    </row>
    <row r="2821" spans="40:47" ht="16.5" x14ac:dyDescent="0.2">
      <c r="AN2821" s="93">
        <v>2809</v>
      </c>
      <c r="AO2821" s="93">
        <f t="shared" si="276"/>
        <v>5</v>
      </c>
      <c r="AP2821" s="93">
        <f t="shared" si="277"/>
        <v>3</v>
      </c>
      <c r="AQ2821" s="88">
        <f t="shared" si="278"/>
        <v>19</v>
      </c>
      <c r="AR2821" s="93">
        <f t="shared" si="279"/>
        <v>90</v>
      </c>
      <c r="AS2821" s="93" t="str">
        <f t="shared" si="280"/>
        <v>金币</v>
      </c>
      <c r="AT2821" s="115">
        <f t="shared" si="281"/>
        <v>807</v>
      </c>
      <c r="AU2821" s="94">
        <f>IF(AR2821&gt;0,SUMIFS(AT$13:AT2821,AQ$13:AQ2821,"="&amp;AQ2821),"[x]")</f>
        <v>25516</v>
      </c>
    </row>
    <row r="2822" spans="40:47" ht="16.5" x14ac:dyDescent="0.2">
      <c r="AN2822" s="93">
        <v>2810</v>
      </c>
      <c r="AO2822" s="93">
        <f t="shared" si="276"/>
        <v>5</v>
      </c>
      <c r="AP2822" s="93">
        <f t="shared" si="277"/>
        <v>3</v>
      </c>
      <c r="AQ2822" s="88">
        <f t="shared" si="278"/>
        <v>19</v>
      </c>
      <c r="AR2822" s="93">
        <f t="shared" si="279"/>
        <v>91</v>
      </c>
      <c r="AS2822" s="93" t="str">
        <f t="shared" si="280"/>
        <v>金币</v>
      </c>
      <c r="AT2822" s="115">
        <f t="shared" si="281"/>
        <v>844</v>
      </c>
      <c r="AU2822" s="94">
        <f>IF(AR2822&gt;0,SUMIFS(AT$13:AT2822,AQ$13:AQ2822,"="&amp;AQ2822),"[x]")</f>
        <v>26360</v>
      </c>
    </row>
    <row r="2823" spans="40:47" ht="16.5" x14ac:dyDescent="0.2">
      <c r="AN2823" s="93">
        <v>2811</v>
      </c>
      <c r="AO2823" s="93">
        <f t="shared" si="276"/>
        <v>5</v>
      </c>
      <c r="AP2823" s="93">
        <f t="shared" si="277"/>
        <v>3</v>
      </c>
      <c r="AQ2823" s="88">
        <f t="shared" si="278"/>
        <v>19</v>
      </c>
      <c r="AR2823" s="93">
        <f t="shared" si="279"/>
        <v>92</v>
      </c>
      <c r="AS2823" s="93" t="str">
        <f t="shared" si="280"/>
        <v>金币</v>
      </c>
      <c r="AT2823" s="115">
        <f t="shared" si="281"/>
        <v>880</v>
      </c>
      <c r="AU2823" s="94">
        <f>IF(AR2823&gt;0,SUMIFS(AT$13:AT2823,AQ$13:AQ2823,"="&amp;AQ2823),"[x]")</f>
        <v>27240</v>
      </c>
    </row>
    <row r="2824" spans="40:47" ht="16.5" x14ac:dyDescent="0.2">
      <c r="AN2824" s="93">
        <v>2812</v>
      </c>
      <c r="AO2824" s="93">
        <f t="shared" si="276"/>
        <v>5</v>
      </c>
      <c r="AP2824" s="93">
        <f t="shared" si="277"/>
        <v>3</v>
      </c>
      <c r="AQ2824" s="88">
        <f t="shared" si="278"/>
        <v>19</v>
      </c>
      <c r="AR2824" s="93">
        <f t="shared" si="279"/>
        <v>93</v>
      </c>
      <c r="AS2824" s="93" t="str">
        <f t="shared" si="280"/>
        <v>金币</v>
      </c>
      <c r="AT2824" s="115">
        <f t="shared" si="281"/>
        <v>917</v>
      </c>
      <c r="AU2824" s="94">
        <f>IF(AR2824&gt;0,SUMIFS(AT$13:AT2824,AQ$13:AQ2824,"="&amp;AQ2824),"[x]")</f>
        <v>28157</v>
      </c>
    </row>
    <row r="2825" spans="40:47" ht="16.5" x14ac:dyDescent="0.2">
      <c r="AN2825" s="93">
        <v>2813</v>
      </c>
      <c r="AO2825" s="93">
        <f t="shared" si="276"/>
        <v>5</v>
      </c>
      <c r="AP2825" s="93">
        <f t="shared" si="277"/>
        <v>3</v>
      </c>
      <c r="AQ2825" s="88">
        <f t="shared" si="278"/>
        <v>19</v>
      </c>
      <c r="AR2825" s="93">
        <f t="shared" si="279"/>
        <v>94</v>
      </c>
      <c r="AS2825" s="93" t="str">
        <f t="shared" si="280"/>
        <v>金币</v>
      </c>
      <c r="AT2825" s="115">
        <f t="shared" si="281"/>
        <v>954</v>
      </c>
      <c r="AU2825" s="94">
        <f>IF(AR2825&gt;0,SUMIFS(AT$13:AT2825,AQ$13:AQ2825,"="&amp;AQ2825),"[x]")</f>
        <v>29111</v>
      </c>
    </row>
    <row r="2826" spans="40:47" ht="16.5" x14ac:dyDescent="0.2">
      <c r="AN2826" s="93">
        <v>2814</v>
      </c>
      <c r="AO2826" s="93">
        <f t="shared" si="276"/>
        <v>5</v>
      </c>
      <c r="AP2826" s="93">
        <f t="shared" si="277"/>
        <v>3</v>
      </c>
      <c r="AQ2826" s="88">
        <f t="shared" si="278"/>
        <v>19</v>
      </c>
      <c r="AR2826" s="93">
        <f t="shared" si="279"/>
        <v>95</v>
      </c>
      <c r="AS2826" s="93" t="str">
        <f t="shared" si="280"/>
        <v>金币</v>
      </c>
      <c r="AT2826" s="115">
        <f t="shared" si="281"/>
        <v>990</v>
      </c>
      <c r="AU2826" s="94">
        <f>IF(AR2826&gt;0,SUMIFS(AT$13:AT2826,AQ$13:AQ2826,"="&amp;AQ2826),"[x]")</f>
        <v>30101</v>
      </c>
    </row>
    <row r="2827" spans="40:47" ht="16.5" x14ac:dyDescent="0.2">
      <c r="AN2827" s="93">
        <v>2815</v>
      </c>
      <c r="AO2827" s="93">
        <f t="shared" si="276"/>
        <v>5</v>
      </c>
      <c r="AP2827" s="93">
        <f t="shared" si="277"/>
        <v>3</v>
      </c>
      <c r="AQ2827" s="88">
        <f t="shared" si="278"/>
        <v>19</v>
      </c>
      <c r="AR2827" s="93">
        <f t="shared" si="279"/>
        <v>96</v>
      </c>
      <c r="AS2827" s="93" t="str">
        <f t="shared" si="280"/>
        <v>金币</v>
      </c>
      <c r="AT2827" s="115">
        <f t="shared" si="281"/>
        <v>1027</v>
      </c>
      <c r="AU2827" s="94">
        <f>IF(AR2827&gt;0,SUMIFS(AT$13:AT2827,AQ$13:AQ2827,"="&amp;AQ2827),"[x]")</f>
        <v>31128</v>
      </c>
    </row>
    <row r="2828" spans="40:47" ht="16.5" x14ac:dyDescent="0.2">
      <c r="AN2828" s="93">
        <v>2816</v>
      </c>
      <c r="AO2828" s="93">
        <f t="shared" si="276"/>
        <v>5</v>
      </c>
      <c r="AP2828" s="93">
        <f t="shared" si="277"/>
        <v>3</v>
      </c>
      <c r="AQ2828" s="88">
        <f t="shared" si="278"/>
        <v>19</v>
      </c>
      <c r="AR2828" s="93">
        <f t="shared" si="279"/>
        <v>97</v>
      </c>
      <c r="AS2828" s="93" t="str">
        <f t="shared" si="280"/>
        <v>金币</v>
      </c>
      <c r="AT2828" s="115">
        <f t="shared" si="281"/>
        <v>1064</v>
      </c>
      <c r="AU2828" s="94">
        <f>IF(AR2828&gt;0,SUMIFS(AT$13:AT2828,AQ$13:AQ2828,"="&amp;AQ2828),"[x]")</f>
        <v>32192</v>
      </c>
    </row>
    <row r="2829" spans="40:47" ht="16.5" x14ac:dyDescent="0.2">
      <c r="AN2829" s="93">
        <v>2817</v>
      </c>
      <c r="AO2829" s="93">
        <f t="shared" si="276"/>
        <v>5</v>
      </c>
      <c r="AP2829" s="93">
        <f t="shared" si="277"/>
        <v>3</v>
      </c>
      <c r="AQ2829" s="88">
        <f t="shared" si="278"/>
        <v>19</v>
      </c>
      <c r="AR2829" s="93">
        <f t="shared" si="279"/>
        <v>98</v>
      </c>
      <c r="AS2829" s="93" t="str">
        <f t="shared" si="280"/>
        <v>金币</v>
      </c>
      <c r="AT2829" s="115">
        <f t="shared" si="281"/>
        <v>1101</v>
      </c>
      <c r="AU2829" s="94">
        <f>IF(AR2829&gt;0,SUMIFS(AT$13:AT2829,AQ$13:AQ2829,"="&amp;AQ2829),"[x]")</f>
        <v>33293</v>
      </c>
    </row>
    <row r="2830" spans="40:47" ht="16.5" x14ac:dyDescent="0.2">
      <c r="AN2830" s="93">
        <v>2818</v>
      </c>
      <c r="AO2830" s="93">
        <f t="shared" ref="AO2830:AO2893" si="282">INT((AN2830-1)/604)+1</f>
        <v>5</v>
      </c>
      <c r="AP2830" s="93">
        <f t="shared" ref="AP2830:AP2893" si="283">INT(MOD(INT((AN2830-1)/151),4))+1</f>
        <v>3</v>
      </c>
      <c r="AQ2830" s="88">
        <f t="shared" ref="AQ2830:AQ2893" si="284">(AO2830-1)*4+AP2830</f>
        <v>19</v>
      </c>
      <c r="AR2830" s="93">
        <f t="shared" ref="AR2830:AR2893" si="285">MOD(AN2830-1,151)</f>
        <v>99</v>
      </c>
      <c r="AS2830" s="93" t="str">
        <f t="shared" ref="AS2830:AS2893" si="286">IF(AR2830&gt;0,"金币","[x]")</f>
        <v>金币</v>
      </c>
      <c r="AT2830" s="115">
        <f t="shared" si="281"/>
        <v>1137</v>
      </c>
      <c r="AU2830" s="94">
        <f>IF(AR2830&gt;0,SUMIFS(AT$13:AT2830,AQ$13:AQ2830,"="&amp;AQ2830),"[x]")</f>
        <v>34430</v>
      </c>
    </row>
    <row r="2831" spans="40:47" ht="16.5" x14ac:dyDescent="0.2">
      <c r="AN2831" s="93">
        <v>2819</v>
      </c>
      <c r="AO2831" s="93">
        <f t="shared" si="282"/>
        <v>5</v>
      </c>
      <c r="AP2831" s="93">
        <f t="shared" si="283"/>
        <v>3</v>
      </c>
      <c r="AQ2831" s="88">
        <f t="shared" si="284"/>
        <v>19</v>
      </c>
      <c r="AR2831" s="93">
        <f t="shared" si="285"/>
        <v>100</v>
      </c>
      <c r="AS2831" s="93" t="str">
        <f t="shared" si="286"/>
        <v>金币</v>
      </c>
      <c r="AT2831" s="115">
        <f t="shared" ref="AT2831:AT2894" si="287">IF(AR2831&gt;0,INT(INDEX($AL$13:$AL$162,AR2831)/48*INDEX($AL$4:$AL$9,AO2831)*INDEX($AO$4:$AO$7,AP2831)),"[x]")</f>
        <v>1174</v>
      </c>
      <c r="AU2831" s="94">
        <f>IF(AR2831&gt;0,SUMIFS(AT$13:AT2831,AQ$13:AQ2831,"="&amp;AQ2831),"[x]")</f>
        <v>35604</v>
      </c>
    </row>
    <row r="2832" spans="40:47" ht="16.5" x14ac:dyDescent="0.2">
      <c r="AN2832" s="93">
        <v>2820</v>
      </c>
      <c r="AO2832" s="93">
        <f t="shared" si="282"/>
        <v>5</v>
      </c>
      <c r="AP2832" s="93">
        <f t="shared" si="283"/>
        <v>3</v>
      </c>
      <c r="AQ2832" s="88">
        <f t="shared" si="284"/>
        <v>19</v>
      </c>
      <c r="AR2832" s="93">
        <f t="shared" si="285"/>
        <v>101</v>
      </c>
      <c r="AS2832" s="93" t="str">
        <f t="shared" si="286"/>
        <v>金币</v>
      </c>
      <c r="AT2832" s="115">
        <f t="shared" si="287"/>
        <v>666</v>
      </c>
      <c r="AU2832" s="94">
        <f>IF(AR2832&gt;0,SUMIFS(AT$13:AT2832,AQ$13:AQ2832,"="&amp;AQ2832),"[x]")</f>
        <v>36270</v>
      </c>
    </row>
    <row r="2833" spans="40:47" ht="16.5" x14ac:dyDescent="0.2">
      <c r="AN2833" s="93">
        <v>2821</v>
      </c>
      <c r="AO2833" s="93">
        <f t="shared" si="282"/>
        <v>5</v>
      </c>
      <c r="AP2833" s="93">
        <f t="shared" si="283"/>
        <v>3</v>
      </c>
      <c r="AQ2833" s="88">
        <f t="shared" si="284"/>
        <v>19</v>
      </c>
      <c r="AR2833" s="93">
        <f t="shared" si="285"/>
        <v>102</v>
      </c>
      <c r="AS2833" s="93" t="str">
        <f t="shared" si="286"/>
        <v>金币</v>
      </c>
      <c r="AT2833" s="115">
        <f t="shared" si="287"/>
        <v>717</v>
      </c>
      <c r="AU2833" s="94">
        <f>IF(AR2833&gt;0,SUMIFS(AT$13:AT2833,AQ$13:AQ2833,"="&amp;AQ2833),"[x]")</f>
        <v>36987</v>
      </c>
    </row>
    <row r="2834" spans="40:47" ht="16.5" x14ac:dyDescent="0.2">
      <c r="AN2834" s="93">
        <v>2822</v>
      </c>
      <c r="AO2834" s="93">
        <f t="shared" si="282"/>
        <v>5</v>
      </c>
      <c r="AP2834" s="93">
        <f t="shared" si="283"/>
        <v>3</v>
      </c>
      <c r="AQ2834" s="88">
        <f t="shared" si="284"/>
        <v>19</v>
      </c>
      <c r="AR2834" s="93">
        <f t="shared" si="285"/>
        <v>103</v>
      </c>
      <c r="AS2834" s="93" t="str">
        <f t="shared" si="286"/>
        <v>金币</v>
      </c>
      <c r="AT2834" s="115">
        <f t="shared" si="287"/>
        <v>768</v>
      </c>
      <c r="AU2834" s="94">
        <f>IF(AR2834&gt;0,SUMIFS(AT$13:AT2834,AQ$13:AQ2834,"="&amp;AQ2834),"[x]")</f>
        <v>37755</v>
      </c>
    </row>
    <row r="2835" spans="40:47" ht="16.5" x14ac:dyDescent="0.2">
      <c r="AN2835" s="93">
        <v>2823</v>
      </c>
      <c r="AO2835" s="93">
        <f t="shared" si="282"/>
        <v>5</v>
      </c>
      <c r="AP2835" s="93">
        <f t="shared" si="283"/>
        <v>3</v>
      </c>
      <c r="AQ2835" s="88">
        <f t="shared" si="284"/>
        <v>19</v>
      </c>
      <c r="AR2835" s="93">
        <f t="shared" si="285"/>
        <v>104</v>
      </c>
      <c r="AS2835" s="93" t="str">
        <f t="shared" si="286"/>
        <v>金币</v>
      </c>
      <c r="AT2835" s="115">
        <f t="shared" si="287"/>
        <v>819</v>
      </c>
      <c r="AU2835" s="94">
        <f>IF(AR2835&gt;0,SUMIFS(AT$13:AT2835,AQ$13:AQ2835,"="&amp;AQ2835),"[x]")</f>
        <v>38574</v>
      </c>
    </row>
    <row r="2836" spans="40:47" ht="16.5" x14ac:dyDescent="0.2">
      <c r="AN2836" s="93">
        <v>2824</v>
      </c>
      <c r="AO2836" s="93">
        <f t="shared" si="282"/>
        <v>5</v>
      </c>
      <c r="AP2836" s="93">
        <f t="shared" si="283"/>
        <v>3</v>
      </c>
      <c r="AQ2836" s="88">
        <f t="shared" si="284"/>
        <v>19</v>
      </c>
      <c r="AR2836" s="93">
        <f t="shared" si="285"/>
        <v>105</v>
      </c>
      <c r="AS2836" s="93" t="str">
        <f t="shared" si="286"/>
        <v>金币</v>
      </c>
      <c r="AT2836" s="115">
        <f t="shared" si="287"/>
        <v>871</v>
      </c>
      <c r="AU2836" s="94">
        <f>IF(AR2836&gt;0,SUMIFS(AT$13:AT2836,AQ$13:AQ2836,"="&amp;AQ2836),"[x]")</f>
        <v>39445</v>
      </c>
    </row>
    <row r="2837" spans="40:47" ht="16.5" x14ac:dyDescent="0.2">
      <c r="AN2837" s="93">
        <v>2825</v>
      </c>
      <c r="AO2837" s="93">
        <f t="shared" si="282"/>
        <v>5</v>
      </c>
      <c r="AP2837" s="93">
        <f t="shared" si="283"/>
        <v>3</v>
      </c>
      <c r="AQ2837" s="88">
        <f t="shared" si="284"/>
        <v>19</v>
      </c>
      <c r="AR2837" s="93">
        <f t="shared" si="285"/>
        <v>106</v>
      </c>
      <c r="AS2837" s="93" t="str">
        <f t="shared" si="286"/>
        <v>金币</v>
      </c>
      <c r="AT2837" s="115">
        <f t="shared" si="287"/>
        <v>922</v>
      </c>
      <c r="AU2837" s="94">
        <f>IF(AR2837&gt;0,SUMIFS(AT$13:AT2837,AQ$13:AQ2837,"="&amp;AQ2837),"[x]")</f>
        <v>40367</v>
      </c>
    </row>
    <row r="2838" spans="40:47" ht="16.5" x14ac:dyDescent="0.2">
      <c r="AN2838" s="93">
        <v>2826</v>
      </c>
      <c r="AO2838" s="93">
        <f t="shared" si="282"/>
        <v>5</v>
      </c>
      <c r="AP2838" s="93">
        <f t="shared" si="283"/>
        <v>3</v>
      </c>
      <c r="AQ2838" s="88">
        <f t="shared" si="284"/>
        <v>19</v>
      </c>
      <c r="AR2838" s="93">
        <f t="shared" si="285"/>
        <v>107</v>
      </c>
      <c r="AS2838" s="93" t="str">
        <f t="shared" si="286"/>
        <v>金币</v>
      </c>
      <c r="AT2838" s="115">
        <f t="shared" si="287"/>
        <v>973</v>
      </c>
      <c r="AU2838" s="94">
        <f>IF(AR2838&gt;0,SUMIFS(AT$13:AT2838,AQ$13:AQ2838,"="&amp;AQ2838),"[x]")</f>
        <v>41340</v>
      </c>
    </row>
    <row r="2839" spans="40:47" ht="16.5" x14ac:dyDescent="0.2">
      <c r="AN2839" s="93">
        <v>2827</v>
      </c>
      <c r="AO2839" s="93">
        <f t="shared" si="282"/>
        <v>5</v>
      </c>
      <c r="AP2839" s="93">
        <f t="shared" si="283"/>
        <v>3</v>
      </c>
      <c r="AQ2839" s="88">
        <f t="shared" si="284"/>
        <v>19</v>
      </c>
      <c r="AR2839" s="93">
        <f t="shared" si="285"/>
        <v>108</v>
      </c>
      <c r="AS2839" s="93" t="str">
        <f t="shared" si="286"/>
        <v>金币</v>
      </c>
      <c r="AT2839" s="115">
        <f t="shared" si="287"/>
        <v>1024</v>
      </c>
      <c r="AU2839" s="94">
        <f>IF(AR2839&gt;0,SUMIFS(AT$13:AT2839,AQ$13:AQ2839,"="&amp;AQ2839),"[x]")</f>
        <v>42364</v>
      </c>
    </row>
    <row r="2840" spans="40:47" ht="16.5" x14ac:dyDescent="0.2">
      <c r="AN2840" s="93">
        <v>2828</v>
      </c>
      <c r="AO2840" s="93">
        <f t="shared" si="282"/>
        <v>5</v>
      </c>
      <c r="AP2840" s="93">
        <f t="shared" si="283"/>
        <v>3</v>
      </c>
      <c r="AQ2840" s="88">
        <f t="shared" si="284"/>
        <v>19</v>
      </c>
      <c r="AR2840" s="93">
        <f t="shared" si="285"/>
        <v>109</v>
      </c>
      <c r="AS2840" s="93" t="str">
        <f t="shared" si="286"/>
        <v>金币</v>
      </c>
      <c r="AT2840" s="115">
        <f t="shared" si="287"/>
        <v>1076</v>
      </c>
      <c r="AU2840" s="94">
        <f>IF(AR2840&gt;0,SUMIFS(AT$13:AT2840,AQ$13:AQ2840,"="&amp;AQ2840),"[x]")</f>
        <v>43440</v>
      </c>
    </row>
    <row r="2841" spans="40:47" ht="16.5" x14ac:dyDescent="0.2">
      <c r="AN2841" s="93">
        <v>2829</v>
      </c>
      <c r="AO2841" s="93">
        <f t="shared" si="282"/>
        <v>5</v>
      </c>
      <c r="AP2841" s="93">
        <f t="shared" si="283"/>
        <v>3</v>
      </c>
      <c r="AQ2841" s="88">
        <f t="shared" si="284"/>
        <v>19</v>
      </c>
      <c r="AR2841" s="93">
        <f t="shared" si="285"/>
        <v>110</v>
      </c>
      <c r="AS2841" s="93" t="str">
        <f t="shared" si="286"/>
        <v>金币</v>
      </c>
      <c r="AT2841" s="115">
        <f t="shared" si="287"/>
        <v>1127</v>
      </c>
      <c r="AU2841" s="94">
        <f>IF(AR2841&gt;0,SUMIFS(AT$13:AT2841,AQ$13:AQ2841,"="&amp;AQ2841),"[x]")</f>
        <v>44567</v>
      </c>
    </row>
    <row r="2842" spans="40:47" ht="16.5" x14ac:dyDescent="0.2">
      <c r="AN2842" s="93">
        <v>2830</v>
      </c>
      <c r="AO2842" s="93">
        <f t="shared" si="282"/>
        <v>5</v>
      </c>
      <c r="AP2842" s="93">
        <f t="shared" si="283"/>
        <v>3</v>
      </c>
      <c r="AQ2842" s="88">
        <f t="shared" si="284"/>
        <v>19</v>
      </c>
      <c r="AR2842" s="93">
        <f t="shared" si="285"/>
        <v>111</v>
      </c>
      <c r="AS2842" s="93" t="str">
        <f t="shared" si="286"/>
        <v>金币</v>
      </c>
      <c r="AT2842" s="115">
        <f t="shared" si="287"/>
        <v>1178</v>
      </c>
      <c r="AU2842" s="94">
        <f>IF(AR2842&gt;0,SUMIFS(AT$13:AT2842,AQ$13:AQ2842,"="&amp;AQ2842),"[x]")</f>
        <v>45745</v>
      </c>
    </row>
    <row r="2843" spans="40:47" ht="16.5" x14ac:dyDescent="0.2">
      <c r="AN2843" s="93">
        <v>2831</v>
      </c>
      <c r="AO2843" s="93">
        <f t="shared" si="282"/>
        <v>5</v>
      </c>
      <c r="AP2843" s="93">
        <f t="shared" si="283"/>
        <v>3</v>
      </c>
      <c r="AQ2843" s="88">
        <f t="shared" si="284"/>
        <v>19</v>
      </c>
      <c r="AR2843" s="93">
        <f t="shared" si="285"/>
        <v>112</v>
      </c>
      <c r="AS2843" s="93" t="str">
        <f t="shared" si="286"/>
        <v>金币</v>
      </c>
      <c r="AT2843" s="115">
        <f t="shared" si="287"/>
        <v>1229</v>
      </c>
      <c r="AU2843" s="94">
        <f>IF(AR2843&gt;0,SUMIFS(AT$13:AT2843,AQ$13:AQ2843,"="&amp;AQ2843),"[x]")</f>
        <v>46974</v>
      </c>
    </row>
    <row r="2844" spans="40:47" ht="16.5" x14ac:dyDescent="0.2">
      <c r="AN2844" s="93">
        <v>2832</v>
      </c>
      <c r="AO2844" s="93">
        <f t="shared" si="282"/>
        <v>5</v>
      </c>
      <c r="AP2844" s="93">
        <f t="shared" si="283"/>
        <v>3</v>
      </c>
      <c r="AQ2844" s="88">
        <f t="shared" si="284"/>
        <v>19</v>
      </c>
      <c r="AR2844" s="93">
        <f t="shared" si="285"/>
        <v>113</v>
      </c>
      <c r="AS2844" s="93" t="str">
        <f t="shared" si="286"/>
        <v>金币</v>
      </c>
      <c r="AT2844" s="115">
        <f t="shared" si="287"/>
        <v>1281</v>
      </c>
      <c r="AU2844" s="94">
        <f>IF(AR2844&gt;0,SUMIFS(AT$13:AT2844,AQ$13:AQ2844,"="&amp;AQ2844),"[x]")</f>
        <v>48255</v>
      </c>
    </row>
    <row r="2845" spans="40:47" ht="16.5" x14ac:dyDescent="0.2">
      <c r="AN2845" s="93">
        <v>2833</v>
      </c>
      <c r="AO2845" s="93">
        <f t="shared" si="282"/>
        <v>5</v>
      </c>
      <c r="AP2845" s="93">
        <f t="shared" si="283"/>
        <v>3</v>
      </c>
      <c r="AQ2845" s="88">
        <f t="shared" si="284"/>
        <v>19</v>
      </c>
      <c r="AR2845" s="93">
        <f t="shared" si="285"/>
        <v>114</v>
      </c>
      <c r="AS2845" s="93" t="str">
        <f t="shared" si="286"/>
        <v>金币</v>
      </c>
      <c r="AT2845" s="115">
        <f t="shared" si="287"/>
        <v>1332</v>
      </c>
      <c r="AU2845" s="94">
        <f>IF(AR2845&gt;0,SUMIFS(AT$13:AT2845,AQ$13:AQ2845,"="&amp;AQ2845),"[x]")</f>
        <v>49587</v>
      </c>
    </row>
    <row r="2846" spans="40:47" ht="16.5" x14ac:dyDescent="0.2">
      <c r="AN2846" s="93">
        <v>2834</v>
      </c>
      <c r="AO2846" s="93">
        <f t="shared" si="282"/>
        <v>5</v>
      </c>
      <c r="AP2846" s="93">
        <f t="shared" si="283"/>
        <v>3</v>
      </c>
      <c r="AQ2846" s="88">
        <f t="shared" si="284"/>
        <v>19</v>
      </c>
      <c r="AR2846" s="93">
        <f t="shared" si="285"/>
        <v>115</v>
      </c>
      <c r="AS2846" s="93" t="str">
        <f t="shared" si="286"/>
        <v>金币</v>
      </c>
      <c r="AT2846" s="115">
        <f t="shared" si="287"/>
        <v>1383</v>
      </c>
      <c r="AU2846" s="94">
        <f>IF(AR2846&gt;0,SUMIFS(AT$13:AT2846,AQ$13:AQ2846,"="&amp;AQ2846),"[x]")</f>
        <v>50970</v>
      </c>
    </row>
    <row r="2847" spans="40:47" ht="16.5" x14ac:dyDescent="0.2">
      <c r="AN2847" s="93">
        <v>2835</v>
      </c>
      <c r="AO2847" s="93">
        <f t="shared" si="282"/>
        <v>5</v>
      </c>
      <c r="AP2847" s="93">
        <f t="shared" si="283"/>
        <v>3</v>
      </c>
      <c r="AQ2847" s="88">
        <f t="shared" si="284"/>
        <v>19</v>
      </c>
      <c r="AR2847" s="93">
        <f t="shared" si="285"/>
        <v>116</v>
      </c>
      <c r="AS2847" s="93" t="str">
        <f t="shared" si="286"/>
        <v>金币</v>
      </c>
      <c r="AT2847" s="115">
        <f t="shared" si="287"/>
        <v>1434</v>
      </c>
      <c r="AU2847" s="94">
        <f>IF(AR2847&gt;0,SUMIFS(AT$13:AT2847,AQ$13:AQ2847,"="&amp;AQ2847),"[x]")</f>
        <v>52404</v>
      </c>
    </row>
    <row r="2848" spans="40:47" ht="16.5" x14ac:dyDescent="0.2">
      <c r="AN2848" s="93">
        <v>2836</v>
      </c>
      <c r="AO2848" s="93">
        <f t="shared" si="282"/>
        <v>5</v>
      </c>
      <c r="AP2848" s="93">
        <f t="shared" si="283"/>
        <v>3</v>
      </c>
      <c r="AQ2848" s="88">
        <f t="shared" si="284"/>
        <v>19</v>
      </c>
      <c r="AR2848" s="93">
        <f t="shared" si="285"/>
        <v>117</v>
      </c>
      <c r="AS2848" s="93" t="str">
        <f t="shared" si="286"/>
        <v>金币</v>
      </c>
      <c r="AT2848" s="115">
        <f t="shared" si="287"/>
        <v>1485</v>
      </c>
      <c r="AU2848" s="94">
        <f>IF(AR2848&gt;0,SUMIFS(AT$13:AT2848,AQ$13:AQ2848,"="&amp;AQ2848),"[x]")</f>
        <v>53889</v>
      </c>
    </row>
    <row r="2849" spans="40:47" ht="16.5" x14ac:dyDescent="0.2">
      <c r="AN2849" s="93">
        <v>2837</v>
      </c>
      <c r="AO2849" s="93">
        <f t="shared" si="282"/>
        <v>5</v>
      </c>
      <c r="AP2849" s="93">
        <f t="shared" si="283"/>
        <v>3</v>
      </c>
      <c r="AQ2849" s="88">
        <f t="shared" si="284"/>
        <v>19</v>
      </c>
      <c r="AR2849" s="93">
        <f t="shared" si="285"/>
        <v>118</v>
      </c>
      <c r="AS2849" s="93" t="str">
        <f t="shared" si="286"/>
        <v>金币</v>
      </c>
      <c r="AT2849" s="115">
        <f t="shared" si="287"/>
        <v>1537</v>
      </c>
      <c r="AU2849" s="94">
        <f>IF(AR2849&gt;0,SUMIFS(AT$13:AT2849,AQ$13:AQ2849,"="&amp;AQ2849),"[x]")</f>
        <v>55426</v>
      </c>
    </row>
    <row r="2850" spans="40:47" ht="16.5" x14ac:dyDescent="0.2">
      <c r="AN2850" s="93">
        <v>2838</v>
      </c>
      <c r="AO2850" s="93">
        <f t="shared" si="282"/>
        <v>5</v>
      </c>
      <c r="AP2850" s="93">
        <f t="shared" si="283"/>
        <v>3</v>
      </c>
      <c r="AQ2850" s="88">
        <f t="shared" si="284"/>
        <v>19</v>
      </c>
      <c r="AR2850" s="93">
        <f t="shared" si="285"/>
        <v>119</v>
      </c>
      <c r="AS2850" s="93" t="str">
        <f t="shared" si="286"/>
        <v>金币</v>
      </c>
      <c r="AT2850" s="115">
        <f t="shared" si="287"/>
        <v>1588</v>
      </c>
      <c r="AU2850" s="94">
        <f>IF(AR2850&gt;0,SUMIFS(AT$13:AT2850,AQ$13:AQ2850,"="&amp;AQ2850),"[x]")</f>
        <v>57014</v>
      </c>
    </row>
    <row r="2851" spans="40:47" ht="16.5" x14ac:dyDescent="0.2">
      <c r="AN2851" s="93">
        <v>2839</v>
      </c>
      <c r="AO2851" s="93">
        <f t="shared" si="282"/>
        <v>5</v>
      </c>
      <c r="AP2851" s="93">
        <f t="shared" si="283"/>
        <v>3</v>
      </c>
      <c r="AQ2851" s="88">
        <f t="shared" si="284"/>
        <v>19</v>
      </c>
      <c r="AR2851" s="93">
        <f t="shared" si="285"/>
        <v>120</v>
      </c>
      <c r="AS2851" s="93" t="str">
        <f t="shared" si="286"/>
        <v>金币</v>
      </c>
      <c r="AT2851" s="115">
        <f t="shared" si="287"/>
        <v>1639</v>
      </c>
      <c r="AU2851" s="94">
        <f>IF(AR2851&gt;0,SUMIFS(AT$13:AT2851,AQ$13:AQ2851,"="&amp;AQ2851),"[x]")</f>
        <v>58653</v>
      </c>
    </row>
    <row r="2852" spans="40:47" ht="16.5" x14ac:dyDescent="0.2">
      <c r="AN2852" s="93">
        <v>2840</v>
      </c>
      <c r="AO2852" s="93">
        <f t="shared" si="282"/>
        <v>5</v>
      </c>
      <c r="AP2852" s="93">
        <f t="shared" si="283"/>
        <v>3</v>
      </c>
      <c r="AQ2852" s="88">
        <f t="shared" si="284"/>
        <v>19</v>
      </c>
      <c r="AR2852" s="93">
        <f t="shared" si="285"/>
        <v>121</v>
      </c>
      <c r="AS2852" s="93" t="str">
        <f t="shared" si="286"/>
        <v>金币</v>
      </c>
      <c r="AT2852" s="115">
        <f t="shared" si="287"/>
        <v>692</v>
      </c>
      <c r="AU2852" s="94">
        <f>IF(AR2852&gt;0,SUMIFS(AT$13:AT2852,AQ$13:AQ2852,"="&amp;AQ2852),"[x]")</f>
        <v>59345</v>
      </c>
    </row>
    <row r="2853" spans="40:47" ht="16.5" x14ac:dyDescent="0.2">
      <c r="AN2853" s="93">
        <v>2841</v>
      </c>
      <c r="AO2853" s="93">
        <f t="shared" si="282"/>
        <v>5</v>
      </c>
      <c r="AP2853" s="93">
        <f t="shared" si="283"/>
        <v>3</v>
      </c>
      <c r="AQ2853" s="88">
        <f t="shared" si="284"/>
        <v>19</v>
      </c>
      <c r="AR2853" s="93">
        <f t="shared" si="285"/>
        <v>122</v>
      </c>
      <c r="AS2853" s="93" t="str">
        <f t="shared" si="286"/>
        <v>金币</v>
      </c>
      <c r="AT2853" s="115">
        <f t="shared" si="287"/>
        <v>729</v>
      </c>
      <c r="AU2853" s="94">
        <f>IF(AR2853&gt;0,SUMIFS(AT$13:AT2853,AQ$13:AQ2853,"="&amp;AQ2853),"[x]")</f>
        <v>60074</v>
      </c>
    </row>
    <row r="2854" spans="40:47" ht="16.5" x14ac:dyDescent="0.2">
      <c r="AN2854" s="93">
        <v>2842</v>
      </c>
      <c r="AO2854" s="93">
        <f t="shared" si="282"/>
        <v>5</v>
      </c>
      <c r="AP2854" s="93">
        <f t="shared" si="283"/>
        <v>3</v>
      </c>
      <c r="AQ2854" s="88">
        <f t="shared" si="284"/>
        <v>19</v>
      </c>
      <c r="AR2854" s="93">
        <f t="shared" si="285"/>
        <v>123</v>
      </c>
      <c r="AS2854" s="93" t="str">
        <f t="shared" si="286"/>
        <v>金币</v>
      </c>
      <c r="AT2854" s="115">
        <f t="shared" si="287"/>
        <v>765</v>
      </c>
      <c r="AU2854" s="94">
        <f>IF(AR2854&gt;0,SUMIFS(AT$13:AT2854,AQ$13:AQ2854,"="&amp;AQ2854),"[x]")</f>
        <v>60839</v>
      </c>
    </row>
    <row r="2855" spans="40:47" ht="16.5" x14ac:dyDescent="0.2">
      <c r="AN2855" s="93">
        <v>2843</v>
      </c>
      <c r="AO2855" s="93">
        <f t="shared" si="282"/>
        <v>5</v>
      </c>
      <c r="AP2855" s="93">
        <f t="shared" si="283"/>
        <v>3</v>
      </c>
      <c r="AQ2855" s="88">
        <f t="shared" si="284"/>
        <v>19</v>
      </c>
      <c r="AR2855" s="93">
        <f t="shared" si="285"/>
        <v>124</v>
      </c>
      <c r="AS2855" s="93" t="str">
        <f t="shared" si="286"/>
        <v>金币</v>
      </c>
      <c r="AT2855" s="115">
        <f t="shared" si="287"/>
        <v>801</v>
      </c>
      <c r="AU2855" s="94">
        <f>IF(AR2855&gt;0,SUMIFS(AT$13:AT2855,AQ$13:AQ2855,"="&amp;AQ2855),"[x]")</f>
        <v>61640</v>
      </c>
    </row>
    <row r="2856" spans="40:47" ht="16.5" x14ac:dyDescent="0.2">
      <c r="AN2856" s="93">
        <v>2844</v>
      </c>
      <c r="AO2856" s="93">
        <f t="shared" si="282"/>
        <v>5</v>
      </c>
      <c r="AP2856" s="93">
        <f t="shared" si="283"/>
        <v>3</v>
      </c>
      <c r="AQ2856" s="88">
        <f t="shared" si="284"/>
        <v>19</v>
      </c>
      <c r="AR2856" s="93">
        <f t="shared" si="285"/>
        <v>125</v>
      </c>
      <c r="AS2856" s="93" t="str">
        <f t="shared" si="286"/>
        <v>金币</v>
      </c>
      <c r="AT2856" s="115">
        <f t="shared" si="287"/>
        <v>838</v>
      </c>
      <c r="AU2856" s="94">
        <f>IF(AR2856&gt;0,SUMIFS(AT$13:AT2856,AQ$13:AQ2856,"="&amp;AQ2856),"[x]")</f>
        <v>62478</v>
      </c>
    </row>
    <row r="2857" spans="40:47" ht="16.5" x14ac:dyDescent="0.2">
      <c r="AN2857" s="93">
        <v>2845</v>
      </c>
      <c r="AO2857" s="93">
        <f t="shared" si="282"/>
        <v>5</v>
      </c>
      <c r="AP2857" s="93">
        <f t="shared" si="283"/>
        <v>3</v>
      </c>
      <c r="AQ2857" s="88">
        <f t="shared" si="284"/>
        <v>19</v>
      </c>
      <c r="AR2857" s="93">
        <f t="shared" si="285"/>
        <v>126</v>
      </c>
      <c r="AS2857" s="93" t="str">
        <f t="shared" si="286"/>
        <v>金币</v>
      </c>
      <c r="AT2857" s="115">
        <f t="shared" si="287"/>
        <v>874</v>
      </c>
      <c r="AU2857" s="94">
        <f>IF(AR2857&gt;0,SUMIFS(AT$13:AT2857,AQ$13:AQ2857,"="&amp;AQ2857),"[x]")</f>
        <v>63352</v>
      </c>
    </row>
    <row r="2858" spans="40:47" ht="16.5" x14ac:dyDescent="0.2">
      <c r="AN2858" s="93">
        <v>2846</v>
      </c>
      <c r="AO2858" s="93">
        <f t="shared" si="282"/>
        <v>5</v>
      </c>
      <c r="AP2858" s="93">
        <f t="shared" si="283"/>
        <v>3</v>
      </c>
      <c r="AQ2858" s="88">
        <f t="shared" si="284"/>
        <v>19</v>
      </c>
      <c r="AR2858" s="93">
        <f t="shared" si="285"/>
        <v>127</v>
      </c>
      <c r="AS2858" s="93" t="str">
        <f t="shared" si="286"/>
        <v>金币</v>
      </c>
      <c r="AT2858" s="115">
        <f t="shared" si="287"/>
        <v>911</v>
      </c>
      <c r="AU2858" s="94">
        <f>IF(AR2858&gt;0,SUMIFS(AT$13:AT2858,AQ$13:AQ2858,"="&amp;AQ2858),"[x]")</f>
        <v>64263</v>
      </c>
    </row>
    <row r="2859" spans="40:47" ht="16.5" x14ac:dyDescent="0.2">
      <c r="AN2859" s="93">
        <v>2847</v>
      </c>
      <c r="AO2859" s="93">
        <f t="shared" si="282"/>
        <v>5</v>
      </c>
      <c r="AP2859" s="93">
        <f t="shared" si="283"/>
        <v>3</v>
      </c>
      <c r="AQ2859" s="88">
        <f t="shared" si="284"/>
        <v>19</v>
      </c>
      <c r="AR2859" s="93">
        <f t="shared" si="285"/>
        <v>128</v>
      </c>
      <c r="AS2859" s="93" t="str">
        <f t="shared" si="286"/>
        <v>金币</v>
      </c>
      <c r="AT2859" s="115">
        <f t="shared" si="287"/>
        <v>947</v>
      </c>
      <c r="AU2859" s="94">
        <f>IF(AR2859&gt;0,SUMIFS(AT$13:AT2859,AQ$13:AQ2859,"="&amp;AQ2859),"[x]")</f>
        <v>65210</v>
      </c>
    </row>
    <row r="2860" spans="40:47" ht="16.5" x14ac:dyDescent="0.2">
      <c r="AN2860" s="93">
        <v>2848</v>
      </c>
      <c r="AO2860" s="93">
        <f t="shared" si="282"/>
        <v>5</v>
      </c>
      <c r="AP2860" s="93">
        <f t="shared" si="283"/>
        <v>3</v>
      </c>
      <c r="AQ2860" s="88">
        <f t="shared" si="284"/>
        <v>19</v>
      </c>
      <c r="AR2860" s="93">
        <f t="shared" si="285"/>
        <v>129</v>
      </c>
      <c r="AS2860" s="93" t="str">
        <f t="shared" si="286"/>
        <v>金币</v>
      </c>
      <c r="AT2860" s="115">
        <f t="shared" si="287"/>
        <v>984</v>
      </c>
      <c r="AU2860" s="94">
        <f>IF(AR2860&gt;0,SUMIFS(AT$13:AT2860,AQ$13:AQ2860,"="&amp;AQ2860),"[x]")</f>
        <v>66194</v>
      </c>
    </row>
    <row r="2861" spans="40:47" ht="16.5" x14ac:dyDescent="0.2">
      <c r="AN2861" s="93">
        <v>2849</v>
      </c>
      <c r="AO2861" s="93">
        <f t="shared" si="282"/>
        <v>5</v>
      </c>
      <c r="AP2861" s="93">
        <f t="shared" si="283"/>
        <v>3</v>
      </c>
      <c r="AQ2861" s="88">
        <f t="shared" si="284"/>
        <v>19</v>
      </c>
      <c r="AR2861" s="93">
        <f t="shared" si="285"/>
        <v>130</v>
      </c>
      <c r="AS2861" s="93" t="str">
        <f t="shared" si="286"/>
        <v>金币</v>
      </c>
      <c r="AT2861" s="115">
        <f t="shared" si="287"/>
        <v>1020</v>
      </c>
      <c r="AU2861" s="94">
        <f>IF(AR2861&gt;0,SUMIFS(AT$13:AT2861,AQ$13:AQ2861,"="&amp;AQ2861),"[x]")</f>
        <v>67214</v>
      </c>
    </row>
    <row r="2862" spans="40:47" ht="16.5" x14ac:dyDescent="0.2">
      <c r="AN2862" s="93">
        <v>2850</v>
      </c>
      <c r="AO2862" s="93">
        <f t="shared" si="282"/>
        <v>5</v>
      </c>
      <c r="AP2862" s="93">
        <f t="shared" si="283"/>
        <v>3</v>
      </c>
      <c r="AQ2862" s="88">
        <f t="shared" si="284"/>
        <v>19</v>
      </c>
      <c r="AR2862" s="93">
        <f t="shared" si="285"/>
        <v>131</v>
      </c>
      <c r="AS2862" s="93" t="str">
        <f t="shared" si="286"/>
        <v>金币</v>
      </c>
      <c r="AT2862" s="115">
        <f t="shared" si="287"/>
        <v>1057</v>
      </c>
      <c r="AU2862" s="94">
        <f>IF(AR2862&gt;0,SUMIFS(AT$13:AT2862,AQ$13:AQ2862,"="&amp;AQ2862),"[x]")</f>
        <v>68271</v>
      </c>
    </row>
    <row r="2863" spans="40:47" ht="16.5" x14ac:dyDescent="0.2">
      <c r="AN2863" s="93">
        <v>2851</v>
      </c>
      <c r="AO2863" s="93">
        <f t="shared" si="282"/>
        <v>5</v>
      </c>
      <c r="AP2863" s="93">
        <f t="shared" si="283"/>
        <v>3</v>
      </c>
      <c r="AQ2863" s="88">
        <f t="shared" si="284"/>
        <v>19</v>
      </c>
      <c r="AR2863" s="93">
        <f t="shared" si="285"/>
        <v>132</v>
      </c>
      <c r="AS2863" s="93" t="str">
        <f t="shared" si="286"/>
        <v>金币</v>
      </c>
      <c r="AT2863" s="115">
        <f t="shared" si="287"/>
        <v>1093</v>
      </c>
      <c r="AU2863" s="94">
        <f>IF(AR2863&gt;0,SUMIFS(AT$13:AT2863,AQ$13:AQ2863,"="&amp;AQ2863),"[x]")</f>
        <v>69364</v>
      </c>
    </row>
    <row r="2864" spans="40:47" ht="16.5" x14ac:dyDescent="0.2">
      <c r="AN2864" s="93">
        <v>2852</v>
      </c>
      <c r="AO2864" s="93">
        <f t="shared" si="282"/>
        <v>5</v>
      </c>
      <c r="AP2864" s="93">
        <f t="shared" si="283"/>
        <v>3</v>
      </c>
      <c r="AQ2864" s="88">
        <f t="shared" si="284"/>
        <v>19</v>
      </c>
      <c r="AR2864" s="93">
        <f t="shared" si="285"/>
        <v>133</v>
      </c>
      <c r="AS2864" s="93" t="str">
        <f t="shared" si="286"/>
        <v>金币</v>
      </c>
      <c r="AT2864" s="115">
        <f t="shared" si="287"/>
        <v>1130</v>
      </c>
      <c r="AU2864" s="94">
        <f>IF(AR2864&gt;0,SUMIFS(AT$13:AT2864,AQ$13:AQ2864,"="&amp;AQ2864),"[x]")</f>
        <v>70494</v>
      </c>
    </row>
    <row r="2865" spans="40:47" ht="16.5" x14ac:dyDescent="0.2">
      <c r="AN2865" s="93">
        <v>2853</v>
      </c>
      <c r="AO2865" s="93">
        <f t="shared" si="282"/>
        <v>5</v>
      </c>
      <c r="AP2865" s="93">
        <f t="shared" si="283"/>
        <v>3</v>
      </c>
      <c r="AQ2865" s="88">
        <f t="shared" si="284"/>
        <v>19</v>
      </c>
      <c r="AR2865" s="93">
        <f t="shared" si="285"/>
        <v>134</v>
      </c>
      <c r="AS2865" s="93" t="str">
        <f t="shared" si="286"/>
        <v>金币</v>
      </c>
      <c r="AT2865" s="115">
        <f t="shared" si="287"/>
        <v>1166</v>
      </c>
      <c r="AU2865" s="94">
        <f>IF(AR2865&gt;0,SUMIFS(AT$13:AT2865,AQ$13:AQ2865,"="&amp;AQ2865),"[x]")</f>
        <v>71660</v>
      </c>
    </row>
    <row r="2866" spans="40:47" ht="16.5" x14ac:dyDescent="0.2">
      <c r="AN2866" s="93">
        <v>2854</v>
      </c>
      <c r="AO2866" s="93">
        <f t="shared" si="282"/>
        <v>5</v>
      </c>
      <c r="AP2866" s="93">
        <f t="shared" si="283"/>
        <v>3</v>
      </c>
      <c r="AQ2866" s="88">
        <f t="shared" si="284"/>
        <v>19</v>
      </c>
      <c r="AR2866" s="93">
        <f t="shared" si="285"/>
        <v>135</v>
      </c>
      <c r="AS2866" s="93" t="str">
        <f t="shared" si="286"/>
        <v>金币</v>
      </c>
      <c r="AT2866" s="115">
        <f t="shared" si="287"/>
        <v>1202</v>
      </c>
      <c r="AU2866" s="94">
        <f>IF(AR2866&gt;0,SUMIFS(AT$13:AT2866,AQ$13:AQ2866,"="&amp;AQ2866),"[x]")</f>
        <v>72862</v>
      </c>
    </row>
    <row r="2867" spans="40:47" ht="16.5" x14ac:dyDescent="0.2">
      <c r="AN2867" s="93">
        <v>2855</v>
      </c>
      <c r="AO2867" s="93">
        <f t="shared" si="282"/>
        <v>5</v>
      </c>
      <c r="AP2867" s="93">
        <f t="shared" si="283"/>
        <v>3</v>
      </c>
      <c r="AQ2867" s="88">
        <f t="shared" si="284"/>
        <v>19</v>
      </c>
      <c r="AR2867" s="93">
        <f t="shared" si="285"/>
        <v>136</v>
      </c>
      <c r="AS2867" s="93" t="str">
        <f t="shared" si="286"/>
        <v>金币</v>
      </c>
      <c r="AT2867" s="115">
        <f t="shared" si="287"/>
        <v>1239</v>
      </c>
      <c r="AU2867" s="94">
        <f>IF(AR2867&gt;0,SUMIFS(AT$13:AT2867,AQ$13:AQ2867,"="&amp;AQ2867),"[x]")</f>
        <v>74101</v>
      </c>
    </row>
    <row r="2868" spans="40:47" ht="16.5" x14ac:dyDescent="0.2">
      <c r="AN2868" s="93">
        <v>2856</v>
      </c>
      <c r="AO2868" s="93">
        <f t="shared" si="282"/>
        <v>5</v>
      </c>
      <c r="AP2868" s="93">
        <f t="shared" si="283"/>
        <v>3</v>
      </c>
      <c r="AQ2868" s="88">
        <f t="shared" si="284"/>
        <v>19</v>
      </c>
      <c r="AR2868" s="93">
        <f t="shared" si="285"/>
        <v>137</v>
      </c>
      <c r="AS2868" s="93" t="str">
        <f t="shared" si="286"/>
        <v>金币</v>
      </c>
      <c r="AT2868" s="115">
        <f t="shared" si="287"/>
        <v>1275</v>
      </c>
      <c r="AU2868" s="94">
        <f>IF(AR2868&gt;0,SUMIFS(AT$13:AT2868,AQ$13:AQ2868,"="&amp;AQ2868),"[x]")</f>
        <v>75376</v>
      </c>
    </row>
    <row r="2869" spans="40:47" ht="16.5" x14ac:dyDescent="0.2">
      <c r="AN2869" s="93">
        <v>2857</v>
      </c>
      <c r="AO2869" s="93">
        <f t="shared" si="282"/>
        <v>5</v>
      </c>
      <c r="AP2869" s="93">
        <f t="shared" si="283"/>
        <v>3</v>
      </c>
      <c r="AQ2869" s="88">
        <f t="shared" si="284"/>
        <v>19</v>
      </c>
      <c r="AR2869" s="93">
        <f t="shared" si="285"/>
        <v>138</v>
      </c>
      <c r="AS2869" s="93" t="str">
        <f t="shared" si="286"/>
        <v>金币</v>
      </c>
      <c r="AT2869" s="115">
        <f t="shared" si="287"/>
        <v>1312</v>
      </c>
      <c r="AU2869" s="94">
        <f>IF(AR2869&gt;0,SUMIFS(AT$13:AT2869,AQ$13:AQ2869,"="&amp;AQ2869),"[x]")</f>
        <v>76688</v>
      </c>
    </row>
    <row r="2870" spans="40:47" ht="16.5" x14ac:dyDescent="0.2">
      <c r="AN2870" s="93">
        <v>2858</v>
      </c>
      <c r="AO2870" s="93">
        <f t="shared" si="282"/>
        <v>5</v>
      </c>
      <c r="AP2870" s="93">
        <f t="shared" si="283"/>
        <v>3</v>
      </c>
      <c r="AQ2870" s="88">
        <f t="shared" si="284"/>
        <v>19</v>
      </c>
      <c r="AR2870" s="93">
        <f t="shared" si="285"/>
        <v>139</v>
      </c>
      <c r="AS2870" s="93" t="str">
        <f t="shared" si="286"/>
        <v>金币</v>
      </c>
      <c r="AT2870" s="115">
        <f t="shared" si="287"/>
        <v>1348</v>
      </c>
      <c r="AU2870" s="94">
        <f>IF(AR2870&gt;0,SUMIFS(AT$13:AT2870,AQ$13:AQ2870,"="&amp;AQ2870),"[x]")</f>
        <v>78036</v>
      </c>
    </row>
    <row r="2871" spans="40:47" ht="16.5" x14ac:dyDescent="0.2">
      <c r="AN2871" s="93">
        <v>2859</v>
      </c>
      <c r="AO2871" s="93">
        <f t="shared" si="282"/>
        <v>5</v>
      </c>
      <c r="AP2871" s="93">
        <f t="shared" si="283"/>
        <v>3</v>
      </c>
      <c r="AQ2871" s="88">
        <f t="shared" si="284"/>
        <v>19</v>
      </c>
      <c r="AR2871" s="93">
        <f t="shared" si="285"/>
        <v>140</v>
      </c>
      <c r="AS2871" s="93" t="str">
        <f t="shared" si="286"/>
        <v>金币</v>
      </c>
      <c r="AT2871" s="115">
        <f t="shared" si="287"/>
        <v>1385</v>
      </c>
      <c r="AU2871" s="94">
        <f>IF(AR2871&gt;0,SUMIFS(AT$13:AT2871,AQ$13:AQ2871,"="&amp;AQ2871),"[x]")</f>
        <v>79421</v>
      </c>
    </row>
    <row r="2872" spans="40:47" ht="16.5" x14ac:dyDescent="0.2">
      <c r="AN2872" s="93">
        <v>2860</v>
      </c>
      <c r="AO2872" s="93">
        <f t="shared" si="282"/>
        <v>5</v>
      </c>
      <c r="AP2872" s="93">
        <f t="shared" si="283"/>
        <v>3</v>
      </c>
      <c r="AQ2872" s="88">
        <f t="shared" si="284"/>
        <v>19</v>
      </c>
      <c r="AR2872" s="93">
        <f t="shared" si="285"/>
        <v>141</v>
      </c>
      <c r="AS2872" s="93" t="str">
        <f t="shared" si="286"/>
        <v>金币</v>
      </c>
      <c r="AT2872" s="115">
        <f t="shared" si="287"/>
        <v>1421</v>
      </c>
      <c r="AU2872" s="94">
        <f>IF(AR2872&gt;0,SUMIFS(AT$13:AT2872,AQ$13:AQ2872,"="&amp;AQ2872),"[x]")</f>
        <v>80842</v>
      </c>
    </row>
    <row r="2873" spans="40:47" ht="16.5" x14ac:dyDescent="0.2">
      <c r="AN2873" s="93">
        <v>2861</v>
      </c>
      <c r="AO2873" s="93">
        <f t="shared" si="282"/>
        <v>5</v>
      </c>
      <c r="AP2873" s="93">
        <f t="shared" si="283"/>
        <v>3</v>
      </c>
      <c r="AQ2873" s="88">
        <f t="shared" si="284"/>
        <v>19</v>
      </c>
      <c r="AR2873" s="93">
        <f t="shared" si="285"/>
        <v>142</v>
      </c>
      <c r="AS2873" s="93" t="str">
        <f t="shared" si="286"/>
        <v>金币</v>
      </c>
      <c r="AT2873" s="115">
        <f t="shared" si="287"/>
        <v>1458</v>
      </c>
      <c r="AU2873" s="94">
        <f>IF(AR2873&gt;0,SUMIFS(AT$13:AT2873,AQ$13:AQ2873,"="&amp;AQ2873),"[x]")</f>
        <v>82300</v>
      </c>
    </row>
    <row r="2874" spans="40:47" ht="16.5" x14ac:dyDescent="0.2">
      <c r="AN2874" s="93">
        <v>2862</v>
      </c>
      <c r="AO2874" s="93">
        <f t="shared" si="282"/>
        <v>5</v>
      </c>
      <c r="AP2874" s="93">
        <f t="shared" si="283"/>
        <v>3</v>
      </c>
      <c r="AQ2874" s="88">
        <f t="shared" si="284"/>
        <v>19</v>
      </c>
      <c r="AR2874" s="93">
        <f t="shared" si="285"/>
        <v>143</v>
      </c>
      <c r="AS2874" s="93" t="str">
        <f t="shared" si="286"/>
        <v>金币</v>
      </c>
      <c r="AT2874" s="115">
        <f t="shared" si="287"/>
        <v>1494</v>
      </c>
      <c r="AU2874" s="94">
        <f>IF(AR2874&gt;0,SUMIFS(AT$13:AT2874,AQ$13:AQ2874,"="&amp;AQ2874),"[x]")</f>
        <v>83794</v>
      </c>
    </row>
    <row r="2875" spans="40:47" ht="16.5" x14ac:dyDescent="0.2">
      <c r="AN2875" s="93">
        <v>2863</v>
      </c>
      <c r="AO2875" s="93">
        <f t="shared" si="282"/>
        <v>5</v>
      </c>
      <c r="AP2875" s="93">
        <f t="shared" si="283"/>
        <v>3</v>
      </c>
      <c r="AQ2875" s="88">
        <f t="shared" si="284"/>
        <v>19</v>
      </c>
      <c r="AR2875" s="93">
        <f t="shared" si="285"/>
        <v>144</v>
      </c>
      <c r="AS2875" s="93" t="str">
        <f t="shared" si="286"/>
        <v>金币</v>
      </c>
      <c r="AT2875" s="115">
        <f t="shared" si="287"/>
        <v>1531</v>
      </c>
      <c r="AU2875" s="94">
        <f>IF(AR2875&gt;0,SUMIFS(AT$13:AT2875,AQ$13:AQ2875,"="&amp;AQ2875),"[x]")</f>
        <v>85325</v>
      </c>
    </row>
    <row r="2876" spans="40:47" ht="16.5" x14ac:dyDescent="0.2">
      <c r="AN2876" s="93">
        <v>2864</v>
      </c>
      <c r="AO2876" s="93">
        <f t="shared" si="282"/>
        <v>5</v>
      </c>
      <c r="AP2876" s="93">
        <f t="shared" si="283"/>
        <v>3</v>
      </c>
      <c r="AQ2876" s="88">
        <f t="shared" si="284"/>
        <v>19</v>
      </c>
      <c r="AR2876" s="93">
        <f t="shared" si="285"/>
        <v>145</v>
      </c>
      <c r="AS2876" s="93" t="str">
        <f t="shared" si="286"/>
        <v>金币</v>
      </c>
      <c r="AT2876" s="115">
        <f t="shared" si="287"/>
        <v>1567</v>
      </c>
      <c r="AU2876" s="94">
        <f>IF(AR2876&gt;0,SUMIFS(AT$13:AT2876,AQ$13:AQ2876,"="&amp;AQ2876),"[x]")</f>
        <v>86892</v>
      </c>
    </row>
    <row r="2877" spans="40:47" ht="16.5" x14ac:dyDescent="0.2">
      <c r="AN2877" s="93">
        <v>2865</v>
      </c>
      <c r="AO2877" s="93">
        <f t="shared" si="282"/>
        <v>5</v>
      </c>
      <c r="AP2877" s="93">
        <f t="shared" si="283"/>
        <v>3</v>
      </c>
      <c r="AQ2877" s="88">
        <f t="shared" si="284"/>
        <v>19</v>
      </c>
      <c r="AR2877" s="93">
        <f t="shared" si="285"/>
        <v>146</v>
      </c>
      <c r="AS2877" s="93" t="str">
        <f t="shared" si="286"/>
        <v>金币</v>
      </c>
      <c r="AT2877" s="115">
        <f t="shared" si="287"/>
        <v>1603</v>
      </c>
      <c r="AU2877" s="94">
        <f>IF(AR2877&gt;0,SUMIFS(AT$13:AT2877,AQ$13:AQ2877,"="&amp;AQ2877),"[x]")</f>
        <v>88495</v>
      </c>
    </row>
    <row r="2878" spans="40:47" ht="16.5" x14ac:dyDescent="0.2">
      <c r="AN2878" s="93">
        <v>2866</v>
      </c>
      <c r="AO2878" s="93">
        <f t="shared" si="282"/>
        <v>5</v>
      </c>
      <c r="AP2878" s="93">
        <f t="shared" si="283"/>
        <v>3</v>
      </c>
      <c r="AQ2878" s="88">
        <f t="shared" si="284"/>
        <v>19</v>
      </c>
      <c r="AR2878" s="93">
        <f t="shared" si="285"/>
        <v>147</v>
      </c>
      <c r="AS2878" s="93" t="str">
        <f t="shared" si="286"/>
        <v>金币</v>
      </c>
      <c r="AT2878" s="115">
        <f t="shared" si="287"/>
        <v>1640</v>
      </c>
      <c r="AU2878" s="94">
        <f>IF(AR2878&gt;0,SUMIFS(AT$13:AT2878,AQ$13:AQ2878,"="&amp;AQ2878),"[x]")</f>
        <v>90135</v>
      </c>
    </row>
    <row r="2879" spans="40:47" ht="16.5" x14ac:dyDescent="0.2">
      <c r="AN2879" s="93">
        <v>2867</v>
      </c>
      <c r="AO2879" s="93">
        <f t="shared" si="282"/>
        <v>5</v>
      </c>
      <c r="AP2879" s="93">
        <f t="shared" si="283"/>
        <v>3</v>
      </c>
      <c r="AQ2879" s="88">
        <f t="shared" si="284"/>
        <v>19</v>
      </c>
      <c r="AR2879" s="93">
        <f t="shared" si="285"/>
        <v>148</v>
      </c>
      <c r="AS2879" s="93" t="str">
        <f t="shared" si="286"/>
        <v>金币</v>
      </c>
      <c r="AT2879" s="115">
        <f t="shared" si="287"/>
        <v>1676</v>
      </c>
      <c r="AU2879" s="94">
        <f>IF(AR2879&gt;0,SUMIFS(AT$13:AT2879,AQ$13:AQ2879,"="&amp;AQ2879),"[x]")</f>
        <v>91811</v>
      </c>
    </row>
    <row r="2880" spans="40:47" ht="16.5" x14ac:dyDescent="0.2">
      <c r="AN2880" s="93">
        <v>2868</v>
      </c>
      <c r="AO2880" s="93">
        <f t="shared" si="282"/>
        <v>5</v>
      </c>
      <c r="AP2880" s="93">
        <f t="shared" si="283"/>
        <v>3</v>
      </c>
      <c r="AQ2880" s="88">
        <f t="shared" si="284"/>
        <v>19</v>
      </c>
      <c r="AR2880" s="93">
        <f t="shared" si="285"/>
        <v>149</v>
      </c>
      <c r="AS2880" s="93" t="str">
        <f t="shared" si="286"/>
        <v>金币</v>
      </c>
      <c r="AT2880" s="115">
        <f t="shared" si="287"/>
        <v>1713</v>
      </c>
      <c r="AU2880" s="94">
        <f>IF(AR2880&gt;0,SUMIFS(AT$13:AT2880,AQ$13:AQ2880,"="&amp;AQ2880),"[x]")</f>
        <v>93524</v>
      </c>
    </row>
    <row r="2881" spans="40:47" ht="16.5" x14ac:dyDescent="0.2">
      <c r="AN2881" s="93">
        <v>2869</v>
      </c>
      <c r="AO2881" s="93">
        <f t="shared" si="282"/>
        <v>5</v>
      </c>
      <c r="AP2881" s="93">
        <f t="shared" si="283"/>
        <v>3</v>
      </c>
      <c r="AQ2881" s="88">
        <f t="shared" si="284"/>
        <v>19</v>
      </c>
      <c r="AR2881" s="93">
        <f t="shared" si="285"/>
        <v>150</v>
      </c>
      <c r="AS2881" s="93" t="str">
        <f t="shared" si="286"/>
        <v>金币</v>
      </c>
      <c r="AT2881" s="115">
        <f t="shared" si="287"/>
        <v>1749</v>
      </c>
      <c r="AU2881" s="94">
        <f>IF(AR2881&gt;0,SUMIFS(AT$13:AT2881,AQ$13:AQ2881,"="&amp;AQ2881),"[x]")</f>
        <v>95273</v>
      </c>
    </row>
    <row r="2882" spans="40:47" ht="16.5" x14ac:dyDescent="0.2">
      <c r="AN2882" s="93">
        <v>2870</v>
      </c>
      <c r="AO2882" s="93">
        <f t="shared" si="282"/>
        <v>5</v>
      </c>
      <c r="AP2882" s="93">
        <f t="shared" si="283"/>
        <v>4</v>
      </c>
      <c r="AQ2882" s="88">
        <f t="shared" si="284"/>
        <v>20</v>
      </c>
      <c r="AR2882" s="93">
        <f t="shared" si="285"/>
        <v>0</v>
      </c>
      <c r="AS2882" s="93" t="str">
        <f t="shared" si="286"/>
        <v>[x]</v>
      </c>
      <c r="AT2882" s="115" t="str">
        <f t="shared" si="287"/>
        <v>[x]</v>
      </c>
      <c r="AU2882" s="94" t="str">
        <f>IF(AR2882&gt;0,SUMIFS(AT$13:AT2882,AQ$13:AQ2882,"="&amp;AQ2882),"[x]")</f>
        <v>[x]</v>
      </c>
    </row>
    <row r="2883" spans="40:47" ht="16.5" x14ac:dyDescent="0.2">
      <c r="AN2883" s="93">
        <v>2871</v>
      </c>
      <c r="AO2883" s="93">
        <f t="shared" si="282"/>
        <v>5</v>
      </c>
      <c r="AP2883" s="93">
        <f t="shared" si="283"/>
        <v>4</v>
      </c>
      <c r="AQ2883" s="88">
        <f t="shared" si="284"/>
        <v>20</v>
      </c>
      <c r="AR2883" s="93">
        <f t="shared" si="285"/>
        <v>1</v>
      </c>
      <c r="AS2883" s="93" t="str">
        <f t="shared" si="286"/>
        <v>金币</v>
      </c>
      <c r="AT2883" s="115">
        <f t="shared" si="287"/>
        <v>4</v>
      </c>
      <c r="AU2883" s="94">
        <f>IF(AR2883&gt;0,SUMIFS(AT$13:AT2883,AQ$13:AQ2883,"="&amp;AQ2883),"[x]")</f>
        <v>4</v>
      </c>
    </row>
    <row r="2884" spans="40:47" ht="16.5" x14ac:dyDescent="0.2">
      <c r="AN2884" s="93">
        <v>2872</v>
      </c>
      <c r="AO2884" s="93">
        <f t="shared" si="282"/>
        <v>5</v>
      </c>
      <c r="AP2884" s="93">
        <f t="shared" si="283"/>
        <v>4</v>
      </c>
      <c r="AQ2884" s="88">
        <f t="shared" si="284"/>
        <v>20</v>
      </c>
      <c r="AR2884" s="93">
        <f t="shared" si="285"/>
        <v>2</v>
      </c>
      <c r="AS2884" s="93" t="str">
        <f t="shared" si="286"/>
        <v>金币</v>
      </c>
      <c r="AT2884" s="115">
        <f t="shared" si="287"/>
        <v>8</v>
      </c>
      <c r="AU2884" s="94">
        <f>IF(AR2884&gt;0,SUMIFS(AT$13:AT2884,AQ$13:AQ2884,"="&amp;AQ2884),"[x]")</f>
        <v>12</v>
      </c>
    </row>
    <row r="2885" spans="40:47" ht="16.5" x14ac:dyDescent="0.2">
      <c r="AN2885" s="93">
        <v>2873</v>
      </c>
      <c r="AO2885" s="93">
        <f t="shared" si="282"/>
        <v>5</v>
      </c>
      <c r="AP2885" s="93">
        <f t="shared" si="283"/>
        <v>4</v>
      </c>
      <c r="AQ2885" s="88">
        <f t="shared" si="284"/>
        <v>20</v>
      </c>
      <c r="AR2885" s="93">
        <f t="shared" si="285"/>
        <v>3</v>
      </c>
      <c r="AS2885" s="93" t="str">
        <f t="shared" si="286"/>
        <v>金币</v>
      </c>
      <c r="AT2885" s="115">
        <f t="shared" si="287"/>
        <v>13</v>
      </c>
      <c r="AU2885" s="94">
        <f>IF(AR2885&gt;0,SUMIFS(AT$13:AT2885,AQ$13:AQ2885,"="&amp;AQ2885),"[x]")</f>
        <v>25</v>
      </c>
    </row>
    <row r="2886" spans="40:47" ht="16.5" x14ac:dyDescent="0.2">
      <c r="AN2886" s="93">
        <v>2874</v>
      </c>
      <c r="AO2886" s="93">
        <f t="shared" si="282"/>
        <v>5</v>
      </c>
      <c r="AP2886" s="93">
        <f t="shared" si="283"/>
        <v>4</v>
      </c>
      <c r="AQ2886" s="88">
        <f t="shared" si="284"/>
        <v>20</v>
      </c>
      <c r="AR2886" s="93">
        <f t="shared" si="285"/>
        <v>4</v>
      </c>
      <c r="AS2886" s="93" t="str">
        <f t="shared" si="286"/>
        <v>金币</v>
      </c>
      <c r="AT2886" s="115">
        <f t="shared" si="287"/>
        <v>17</v>
      </c>
      <c r="AU2886" s="94">
        <f>IF(AR2886&gt;0,SUMIFS(AT$13:AT2886,AQ$13:AQ2886,"="&amp;AQ2886),"[x]")</f>
        <v>42</v>
      </c>
    </row>
    <row r="2887" spans="40:47" ht="16.5" x14ac:dyDescent="0.2">
      <c r="AN2887" s="93">
        <v>2875</v>
      </c>
      <c r="AO2887" s="93">
        <f t="shared" si="282"/>
        <v>5</v>
      </c>
      <c r="AP2887" s="93">
        <f t="shared" si="283"/>
        <v>4</v>
      </c>
      <c r="AQ2887" s="88">
        <f t="shared" si="284"/>
        <v>20</v>
      </c>
      <c r="AR2887" s="93">
        <f t="shared" si="285"/>
        <v>5</v>
      </c>
      <c r="AS2887" s="93" t="str">
        <f t="shared" si="286"/>
        <v>金币</v>
      </c>
      <c r="AT2887" s="115">
        <f t="shared" si="287"/>
        <v>21</v>
      </c>
      <c r="AU2887" s="94">
        <f>IF(AR2887&gt;0,SUMIFS(AT$13:AT2887,AQ$13:AQ2887,"="&amp;AQ2887),"[x]")</f>
        <v>63</v>
      </c>
    </row>
    <row r="2888" spans="40:47" ht="16.5" x14ac:dyDescent="0.2">
      <c r="AN2888" s="93">
        <v>2876</v>
      </c>
      <c r="AO2888" s="93">
        <f t="shared" si="282"/>
        <v>5</v>
      </c>
      <c r="AP2888" s="93">
        <f t="shared" si="283"/>
        <v>4</v>
      </c>
      <c r="AQ2888" s="88">
        <f t="shared" si="284"/>
        <v>20</v>
      </c>
      <c r="AR2888" s="93">
        <f t="shared" si="285"/>
        <v>6</v>
      </c>
      <c r="AS2888" s="93" t="str">
        <f t="shared" si="286"/>
        <v>金币</v>
      </c>
      <c r="AT2888" s="115">
        <f t="shared" si="287"/>
        <v>26</v>
      </c>
      <c r="AU2888" s="94">
        <f>IF(AR2888&gt;0,SUMIFS(AT$13:AT2888,AQ$13:AQ2888,"="&amp;AQ2888),"[x]")</f>
        <v>89</v>
      </c>
    </row>
    <row r="2889" spans="40:47" ht="16.5" x14ac:dyDescent="0.2">
      <c r="AN2889" s="93">
        <v>2877</v>
      </c>
      <c r="AO2889" s="93">
        <f t="shared" si="282"/>
        <v>5</v>
      </c>
      <c r="AP2889" s="93">
        <f t="shared" si="283"/>
        <v>4</v>
      </c>
      <c r="AQ2889" s="88">
        <f t="shared" si="284"/>
        <v>20</v>
      </c>
      <c r="AR2889" s="93">
        <f t="shared" si="285"/>
        <v>7</v>
      </c>
      <c r="AS2889" s="93" t="str">
        <f t="shared" si="286"/>
        <v>金币</v>
      </c>
      <c r="AT2889" s="115">
        <f t="shared" si="287"/>
        <v>30</v>
      </c>
      <c r="AU2889" s="94">
        <f>IF(AR2889&gt;0,SUMIFS(AT$13:AT2889,AQ$13:AQ2889,"="&amp;AQ2889),"[x]")</f>
        <v>119</v>
      </c>
    </row>
    <row r="2890" spans="40:47" ht="16.5" x14ac:dyDescent="0.2">
      <c r="AN2890" s="93">
        <v>2878</v>
      </c>
      <c r="AO2890" s="93">
        <f t="shared" si="282"/>
        <v>5</v>
      </c>
      <c r="AP2890" s="93">
        <f t="shared" si="283"/>
        <v>4</v>
      </c>
      <c r="AQ2890" s="88">
        <f t="shared" si="284"/>
        <v>20</v>
      </c>
      <c r="AR2890" s="93">
        <f t="shared" si="285"/>
        <v>8</v>
      </c>
      <c r="AS2890" s="93" t="str">
        <f t="shared" si="286"/>
        <v>金币</v>
      </c>
      <c r="AT2890" s="115">
        <f t="shared" si="287"/>
        <v>34</v>
      </c>
      <c r="AU2890" s="94">
        <f>IF(AR2890&gt;0,SUMIFS(AT$13:AT2890,AQ$13:AQ2890,"="&amp;AQ2890),"[x]")</f>
        <v>153</v>
      </c>
    </row>
    <row r="2891" spans="40:47" ht="16.5" x14ac:dyDescent="0.2">
      <c r="AN2891" s="93">
        <v>2879</v>
      </c>
      <c r="AO2891" s="93">
        <f t="shared" si="282"/>
        <v>5</v>
      </c>
      <c r="AP2891" s="93">
        <f t="shared" si="283"/>
        <v>4</v>
      </c>
      <c r="AQ2891" s="88">
        <f t="shared" si="284"/>
        <v>20</v>
      </c>
      <c r="AR2891" s="93">
        <f t="shared" si="285"/>
        <v>9</v>
      </c>
      <c r="AS2891" s="93" t="str">
        <f t="shared" si="286"/>
        <v>金币</v>
      </c>
      <c r="AT2891" s="115">
        <f t="shared" si="287"/>
        <v>39</v>
      </c>
      <c r="AU2891" s="94">
        <f>IF(AR2891&gt;0,SUMIFS(AT$13:AT2891,AQ$13:AQ2891,"="&amp;AQ2891),"[x]")</f>
        <v>192</v>
      </c>
    </row>
    <row r="2892" spans="40:47" ht="16.5" x14ac:dyDescent="0.2">
      <c r="AN2892" s="93">
        <v>2880</v>
      </c>
      <c r="AO2892" s="93">
        <f t="shared" si="282"/>
        <v>5</v>
      </c>
      <c r="AP2892" s="93">
        <f t="shared" si="283"/>
        <v>4</v>
      </c>
      <c r="AQ2892" s="88">
        <f t="shared" si="284"/>
        <v>20</v>
      </c>
      <c r="AR2892" s="93">
        <f t="shared" si="285"/>
        <v>10</v>
      </c>
      <c r="AS2892" s="93" t="str">
        <f t="shared" si="286"/>
        <v>金币</v>
      </c>
      <c r="AT2892" s="115">
        <f t="shared" si="287"/>
        <v>43</v>
      </c>
      <c r="AU2892" s="94">
        <f>IF(AR2892&gt;0,SUMIFS(AT$13:AT2892,AQ$13:AQ2892,"="&amp;AQ2892),"[x]")</f>
        <v>235</v>
      </c>
    </row>
    <row r="2893" spans="40:47" ht="16.5" x14ac:dyDescent="0.2">
      <c r="AN2893" s="93">
        <v>2881</v>
      </c>
      <c r="AO2893" s="93">
        <f t="shared" si="282"/>
        <v>5</v>
      </c>
      <c r="AP2893" s="93">
        <f t="shared" si="283"/>
        <v>4</v>
      </c>
      <c r="AQ2893" s="88">
        <f t="shared" si="284"/>
        <v>20</v>
      </c>
      <c r="AR2893" s="93">
        <f t="shared" si="285"/>
        <v>11</v>
      </c>
      <c r="AS2893" s="93" t="str">
        <f t="shared" si="286"/>
        <v>金币</v>
      </c>
      <c r="AT2893" s="115">
        <f t="shared" si="287"/>
        <v>47</v>
      </c>
      <c r="AU2893" s="94">
        <f>IF(AR2893&gt;0,SUMIFS(AT$13:AT2893,AQ$13:AQ2893,"="&amp;AQ2893),"[x]")</f>
        <v>282</v>
      </c>
    </row>
    <row r="2894" spans="40:47" ht="16.5" x14ac:dyDescent="0.2">
      <c r="AN2894" s="93">
        <v>2882</v>
      </c>
      <c r="AO2894" s="93">
        <f t="shared" ref="AO2894:AO2957" si="288">INT((AN2894-1)/604)+1</f>
        <v>5</v>
      </c>
      <c r="AP2894" s="93">
        <f t="shared" ref="AP2894:AP2957" si="289">INT(MOD(INT((AN2894-1)/151),4))+1</f>
        <v>4</v>
      </c>
      <c r="AQ2894" s="88">
        <f t="shared" ref="AQ2894:AQ2957" si="290">(AO2894-1)*4+AP2894</f>
        <v>20</v>
      </c>
      <c r="AR2894" s="93">
        <f t="shared" ref="AR2894:AR2957" si="291">MOD(AN2894-1,151)</f>
        <v>12</v>
      </c>
      <c r="AS2894" s="93" t="str">
        <f t="shared" ref="AS2894:AS2957" si="292">IF(AR2894&gt;0,"金币","[x]")</f>
        <v>金币</v>
      </c>
      <c r="AT2894" s="115">
        <f t="shared" si="287"/>
        <v>52</v>
      </c>
      <c r="AU2894" s="94">
        <f>IF(AR2894&gt;0,SUMIFS(AT$13:AT2894,AQ$13:AQ2894,"="&amp;AQ2894),"[x]")</f>
        <v>334</v>
      </c>
    </row>
    <row r="2895" spans="40:47" ht="16.5" x14ac:dyDescent="0.2">
      <c r="AN2895" s="93">
        <v>2883</v>
      </c>
      <c r="AO2895" s="93">
        <f t="shared" si="288"/>
        <v>5</v>
      </c>
      <c r="AP2895" s="93">
        <f t="shared" si="289"/>
        <v>4</v>
      </c>
      <c r="AQ2895" s="88">
        <f t="shared" si="290"/>
        <v>20</v>
      </c>
      <c r="AR2895" s="93">
        <f t="shared" si="291"/>
        <v>13</v>
      </c>
      <c r="AS2895" s="93" t="str">
        <f t="shared" si="292"/>
        <v>金币</v>
      </c>
      <c r="AT2895" s="115">
        <f t="shared" ref="AT2895:AT2958" si="293">IF(AR2895&gt;0,INT(INDEX($AL$13:$AL$162,AR2895)/48*INDEX($AL$4:$AL$9,AO2895)*INDEX($AO$4:$AO$7,AP2895)),"[x]")</f>
        <v>56</v>
      </c>
      <c r="AU2895" s="94">
        <f>IF(AR2895&gt;0,SUMIFS(AT$13:AT2895,AQ$13:AQ2895,"="&amp;AQ2895),"[x]")</f>
        <v>390</v>
      </c>
    </row>
    <row r="2896" spans="40:47" ht="16.5" x14ac:dyDescent="0.2">
      <c r="AN2896" s="93">
        <v>2884</v>
      </c>
      <c r="AO2896" s="93">
        <f t="shared" si="288"/>
        <v>5</v>
      </c>
      <c r="AP2896" s="93">
        <f t="shared" si="289"/>
        <v>4</v>
      </c>
      <c r="AQ2896" s="88">
        <f t="shared" si="290"/>
        <v>20</v>
      </c>
      <c r="AR2896" s="93">
        <f t="shared" si="291"/>
        <v>14</v>
      </c>
      <c r="AS2896" s="93" t="str">
        <f t="shared" si="292"/>
        <v>金币</v>
      </c>
      <c r="AT2896" s="115">
        <f t="shared" si="293"/>
        <v>60</v>
      </c>
      <c r="AU2896" s="94">
        <f>IF(AR2896&gt;0,SUMIFS(AT$13:AT2896,AQ$13:AQ2896,"="&amp;AQ2896),"[x]")</f>
        <v>450</v>
      </c>
    </row>
    <row r="2897" spans="40:47" ht="16.5" x14ac:dyDescent="0.2">
      <c r="AN2897" s="93">
        <v>2885</v>
      </c>
      <c r="AO2897" s="93">
        <f t="shared" si="288"/>
        <v>5</v>
      </c>
      <c r="AP2897" s="93">
        <f t="shared" si="289"/>
        <v>4</v>
      </c>
      <c r="AQ2897" s="88">
        <f t="shared" si="290"/>
        <v>20</v>
      </c>
      <c r="AR2897" s="93">
        <f t="shared" si="291"/>
        <v>15</v>
      </c>
      <c r="AS2897" s="93" t="str">
        <f t="shared" si="292"/>
        <v>金币</v>
      </c>
      <c r="AT2897" s="115">
        <f t="shared" si="293"/>
        <v>65</v>
      </c>
      <c r="AU2897" s="94">
        <f>IF(AR2897&gt;0,SUMIFS(AT$13:AT2897,AQ$13:AQ2897,"="&amp;AQ2897),"[x]")</f>
        <v>515</v>
      </c>
    </row>
    <row r="2898" spans="40:47" ht="16.5" x14ac:dyDescent="0.2">
      <c r="AN2898" s="93">
        <v>2886</v>
      </c>
      <c r="AO2898" s="93">
        <f t="shared" si="288"/>
        <v>5</v>
      </c>
      <c r="AP2898" s="93">
        <f t="shared" si="289"/>
        <v>4</v>
      </c>
      <c r="AQ2898" s="88">
        <f t="shared" si="290"/>
        <v>20</v>
      </c>
      <c r="AR2898" s="93">
        <f t="shared" si="291"/>
        <v>16</v>
      </c>
      <c r="AS2898" s="93" t="str">
        <f t="shared" si="292"/>
        <v>金币</v>
      </c>
      <c r="AT2898" s="115">
        <f t="shared" si="293"/>
        <v>69</v>
      </c>
      <c r="AU2898" s="94">
        <f>IF(AR2898&gt;0,SUMIFS(AT$13:AT2898,AQ$13:AQ2898,"="&amp;AQ2898),"[x]")</f>
        <v>584</v>
      </c>
    </row>
    <row r="2899" spans="40:47" ht="16.5" x14ac:dyDescent="0.2">
      <c r="AN2899" s="93">
        <v>2887</v>
      </c>
      <c r="AO2899" s="93">
        <f t="shared" si="288"/>
        <v>5</v>
      </c>
      <c r="AP2899" s="93">
        <f t="shared" si="289"/>
        <v>4</v>
      </c>
      <c r="AQ2899" s="88">
        <f t="shared" si="290"/>
        <v>20</v>
      </c>
      <c r="AR2899" s="93">
        <f t="shared" si="291"/>
        <v>17</v>
      </c>
      <c r="AS2899" s="93" t="str">
        <f t="shared" si="292"/>
        <v>金币</v>
      </c>
      <c r="AT2899" s="115">
        <f t="shared" si="293"/>
        <v>73</v>
      </c>
      <c r="AU2899" s="94">
        <f>IF(AR2899&gt;0,SUMIFS(AT$13:AT2899,AQ$13:AQ2899,"="&amp;AQ2899),"[x]")</f>
        <v>657</v>
      </c>
    </row>
    <row r="2900" spans="40:47" ht="16.5" x14ac:dyDescent="0.2">
      <c r="AN2900" s="93">
        <v>2888</v>
      </c>
      <c r="AO2900" s="93">
        <f t="shared" si="288"/>
        <v>5</v>
      </c>
      <c r="AP2900" s="93">
        <f t="shared" si="289"/>
        <v>4</v>
      </c>
      <c r="AQ2900" s="88">
        <f t="shared" si="290"/>
        <v>20</v>
      </c>
      <c r="AR2900" s="93">
        <f t="shared" si="291"/>
        <v>18</v>
      </c>
      <c r="AS2900" s="93" t="str">
        <f t="shared" si="292"/>
        <v>金币</v>
      </c>
      <c r="AT2900" s="115">
        <f t="shared" si="293"/>
        <v>78</v>
      </c>
      <c r="AU2900" s="94">
        <f>IF(AR2900&gt;0,SUMIFS(AT$13:AT2900,AQ$13:AQ2900,"="&amp;AQ2900),"[x]")</f>
        <v>735</v>
      </c>
    </row>
    <row r="2901" spans="40:47" ht="16.5" x14ac:dyDescent="0.2">
      <c r="AN2901" s="93">
        <v>2889</v>
      </c>
      <c r="AO2901" s="93">
        <f t="shared" si="288"/>
        <v>5</v>
      </c>
      <c r="AP2901" s="93">
        <f t="shared" si="289"/>
        <v>4</v>
      </c>
      <c r="AQ2901" s="88">
        <f t="shared" si="290"/>
        <v>20</v>
      </c>
      <c r="AR2901" s="93">
        <f t="shared" si="291"/>
        <v>19</v>
      </c>
      <c r="AS2901" s="93" t="str">
        <f t="shared" si="292"/>
        <v>金币</v>
      </c>
      <c r="AT2901" s="115">
        <f t="shared" si="293"/>
        <v>82</v>
      </c>
      <c r="AU2901" s="94">
        <f>IF(AR2901&gt;0,SUMIFS(AT$13:AT2901,AQ$13:AQ2901,"="&amp;AQ2901),"[x]")</f>
        <v>817</v>
      </c>
    </row>
    <row r="2902" spans="40:47" ht="16.5" x14ac:dyDescent="0.2">
      <c r="AN2902" s="93">
        <v>2890</v>
      </c>
      <c r="AO2902" s="93">
        <f t="shared" si="288"/>
        <v>5</v>
      </c>
      <c r="AP2902" s="93">
        <f t="shared" si="289"/>
        <v>4</v>
      </c>
      <c r="AQ2902" s="88">
        <f t="shared" si="290"/>
        <v>20</v>
      </c>
      <c r="AR2902" s="93">
        <f t="shared" si="291"/>
        <v>20</v>
      </c>
      <c r="AS2902" s="93" t="str">
        <f t="shared" si="292"/>
        <v>金币</v>
      </c>
      <c r="AT2902" s="115">
        <f t="shared" si="293"/>
        <v>86</v>
      </c>
      <c r="AU2902" s="94">
        <f>IF(AR2902&gt;0,SUMIFS(AT$13:AT2902,AQ$13:AQ2902,"="&amp;AQ2902),"[x]")</f>
        <v>903</v>
      </c>
    </row>
    <row r="2903" spans="40:47" ht="16.5" x14ac:dyDescent="0.2">
      <c r="AN2903" s="93">
        <v>2891</v>
      </c>
      <c r="AO2903" s="93">
        <f t="shared" si="288"/>
        <v>5</v>
      </c>
      <c r="AP2903" s="93">
        <f t="shared" si="289"/>
        <v>4</v>
      </c>
      <c r="AQ2903" s="88">
        <f t="shared" si="290"/>
        <v>20</v>
      </c>
      <c r="AR2903" s="93">
        <f t="shared" si="291"/>
        <v>21</v>
      </c>
      <c r="AS2903" s="93" t="str">
        <f t="shared" si="292"/>
        <v>金币</v>
      </c>
      <c r="AT2903" s="115">
        <f t="shared" si="293"/>
        <v>91</v>
      </c>
      <c r="AU2903" s="94">
        <f>IF(AR2903&gt;0,SUMIFS(AT$13:AT2903,AQ$13:AQ2903,"="&amp;AQ2903),"[x]")</f>
        <v>994</v>
      </c>
    </row>
    <row r="2904" spans="40:47" ht="16.5" x14ac:dyDescent="0.2">
      <c r="AN2904" s="93">
        <v>2892</v>
      </c>
      <c r="AO2904" s="93">
        <f t="shared" si="288"/>
        <v>5</v>
      </c>
      <c r="AP2904" s="93">
        <f t="shared" si="289"/>
        <v>4</v>
      </c>
      <c r="AQ2904" s="88">
        <f t="shared" si="290"/>
        <v>20</v>
      </c>
      <c r="AR2904" s="93">
        <f t="shared" si="291"/>
        <v>22</v>
      </c>
      <c r="AS2904" s="93" t="str">
        <f t="shared" si="292"/>
        <v>金币</v>
      </c>
      <c r="AT2904" s="115">
        <f t="shared" si="293"/>
        <v>95</v>
      </c>
      <c r="AU2904" s="94">
        <f>IF(AR2904&gt;0,SUMIFS(AT$13:AT2904,AQ$13:AQ2904,"="&amp;AQ2904),"[x]")</f>
        <v>1089</v>
      </c>
    </row>
    <row r="2905" spans="40:47" ht="16.5" x14ac:dyDescent="0.2">
      <c r="AN2905" s="93">
        <v>2893</v>
      </c>
      <c r="AO2905" s="93">
        <f t="shared" si="288"/>
        <v>5</v>
      </c>
      <c r="AP2905" s="93">
        <f t="shared" si="289"/>
        <v>4</v>
      </c>
      <c r="AQ2905" s="88">
        <f t="shared" si="290"/>
        <v>20</v>
      </c>
      <c r="AR2905" s="93">
        <f t="shared" si="291"/>
        <v>23</v>
      </c>
      <c r="AS2905" s="93" t="str">
        <f t="shared" si="292"/>
        <v>金币</v>
      </c>
      <c r="AT2905" s="115">
        <f t="shared" si="293"/>
        <v>100</v>
      </c>
      <c r="AU2905" s="94">
        <f>IF(AR2905&gt;0,SUMIFS(AT$13:AT2905,AQ$13:AQ2905,"="&amp;AQ2905),"[x]")</f>
        <v>1189</v>
      </c>
    </row>
    <row r="2906" spans="40:47" ht="16.5" x14ac:dyDescent="0.2">
      <c r="AN2906" s="93">
        <v>2894</v>
      </c>
      <c r="AO2906" s="93">
        <f t="shared" si="288"/>
        <v>5</v>
      </c>
      <c r="AP2906" s="93">
        <f t="shared" si="289"/>
        <v>4</v>
      </c>
      <c r="AQ2906" s="88">
        <f t="shared" si="290"/>
        <v>20</v>
      </c>
      <c r="AR2906" s="93">
        <f t="shared" si="291"/>
        <v>24</v>
      </c>
      <c r="AS2906" s="93" t="str">
        <f t="shared" si="292"/>
        <v>金币</v>
      </c>
      <c r="AT2906" s="115">
        <f t="shared" si="293"/>
        <v>104</v>
      </c>
      <c r="AU2906" s="94">
        <f>IF(AR2906&gt;0,SUMIFS(AT$13:AT2906,AQ$13:AQ2906,"="&amp;AQ2906),"[x]")</f>
        <v>1293</v>
      </c>
    </row>
    <row r="2907" spans="40:47" ht="16.5" x14ac:dyDescent="0.2">
      <c r="AN2907" s="93">
        <v>2895</v>
      </c>
      <c r="AO2907" s="93">
        <f t="shared" si="288"/>
        <v>5</v>
      </c>
      <c r="AP2907" s="93">
        <f t="shared" si="289"/>
        <v>4</v>
      </c>
      <c r="AQ2907" s="88">
        <f t="shared" si="290"/>
        <v>20</v>
      </c>
      <c r="AR2907" s="93">
        <f t="shared" si="291"/>
        <v>25</v>
      </c>
      <c r="AS2907" s="93" t="str">
        <f t="shared" si="292"/>
        <v>金币</v>
      </c>
      <c r="AT2907" s="115">
        <f t="shared" si="293"/>
        <v>108</v>
      </c>
      <c r="AU2907" s="94">
        <f>IF(AR2907&gt;0,SUMIFS(AT$13:AT2907,AQ$13:AQ2907,"="&amp;AQ2907),"[x]")</f>
        <v>1401</v>
      </c>
    </row>
    <row r="2908" spans="40:47" ht="16.5" x14ac:dyDescent="0.2">
      <c r="AN2908" s="93">
        <v>2896</v>
      </c>
      <c r="AO2908" s="93">
        <f t="shared" si="288"/>
        <v>5</v>
      </c>
      <c r="AP2908" s="93">
        <f t="shared" si="289"/>
        <v>4</v>
      </c>
      <c r="AQ2908" s="88">
        <f t="shared" si="290"/>
        <v>20</v>
      </c>
      <c r="AR2908" s="93">
        <f t="shared" si="291"/>
        <v>26</v>
      </c>
      <c r="AS2908" s="93" t="str">
        <f t="shared" si="292"/>
        <v>金币</v>
      </c>
      <c r="AT2908" s="115">
        <f t="shared" si="293"/>
        <v>113</v>
      </c>
      <c r="AU2908" s="94">
        <f>IF(AR2908&gt;0,SUMIFS(AT$13:AT2908,AQ$13:AQ2908,"="&amp;AQ2908),"[x]")</f>
        <v>1514</v>
      </c>
    </row>
    <row r="2909" spans="40:47" ht="16.5" x14ac:dyDescent="0.2">
      <c r="AN2909" s="93">
        <v>2897</v>
      </c>
      <c r="AO2909" s="93">
        <f t="shared" si="288"/>
        <v>5</v>
      </c>
      <c r="AP2909" s="93">
        <f t="shared" si="289"/>
        <v>4</v>
      </c>
      <c r="AQ2909" s="88">
        <f t="shared" si="290"/>
        <v>20</v>
      </c>
      <c r="AR2909" s="93">
        <f t="shared" si="291"/>
        <v>27</v>
      </c>
      <c r="AS2909" s="93" t="str">
        <f t="shared" si="292"/>
        <v>金币</v>
      </c>
      <c r="AT2909" s="115">
        <f t="shared" si="293"/>
        <v>117</v>
      </c>
      <c r="AU2909" s="94">
        <f>IF(AR2909&gt;0,SUMIFS(AT$13:AT2909,AQ$13:AQ2909,"="&amp;AQ2909),"[x]")</f>
        <v>1631</v>
      </c>
    </row>
    <row r="2910" spans="40:47" ht="16.5" x14ac:dyDescent="0.2">
      <c r="AN2910" s="93">
        <v>2898</v>
      </c>
      <c r="AO2910" s="93">
        <f t="shared" si="288"/>
        <v>5</v>
      </c>
      <c r="AP2910" s="93">
        <f t="shared" si="289"/>
        <v>4</v>
      </c>
      <c r="AQ2910" s="88">
        <f t="shared" si="290"/>
        <v>20</v>
      </c>
      <c r="AR2910" s="93">
        <f t="shared" si="291"/>
        <v>28</v>
      </c>
      <c r="AS2910" s="93" t="str">
        <f t="shared" si="292"/>
        <v>金币</v>
      </c>
      <c r="AT2910" s="115">
        <f t="shared" si="293"/>
        <v>121</v>
      </c>
      <c r="AU2910" s="94">
        <f>IF(AR2910&gt;0,SUMIFS(AT$13:AT2910,AQ$13:AQ2910,"="&amp;AQ2910),"[x]")</f>
        <v>1752</v>
      </c>
    </row>
    <row r="2911" spans="40:47" ht="16.5" x14ac:dyDescent="0.2">
      <c r="AN2911" s="93">
        <v>2899</v>
      </c>
      <c r="AO2911" s="93">
        <f t="shared" si="288"/>
        <v>5</v>
      </c>
      <c r="AP2911" s="93">
        <f t="shared" si="289"/>
        <v>4</v>
      </c>
      <c r="AQ2911" s="88">
        <f t="shared" si="290"/>
        <v>20</v>
      </c>
      <c r="AR2911" s="93">
        <f t="shared" si="291"/>
        <v>29</v>
      </c>
      <c r="AS2911" s="93" t="str">
        <f t="shared" si="292"/>
        <v>金币</v>
      </c>
      <c r="AT2911" s="115">
        <f t="shared" si="293"/>
        <v>126</v>
      </c>
      <c r="AU2911" s="94">
        <f>IF(AR2911&gt;0,SUMIFS(AT$13:AT2911,AQ$13:AQ2911,"="&amp;AQ2911),"[x]")</f>
        <v>1878</v>
      </c>
    </row>
    <row r="2912" spans="40:47" ht="16.5" x14ac:dyDescent="0.2">
      <c r="AN2912" s="93">
        <v>2900</v>
      </c>
      <c r="AO2912" s="93">
        <f t="shared" si="288"/>
        <v>5</v>
      </c>
      <c r="AP2912" s="93">
        <f t="shared" si="289"/>
        <v>4</v>
      </c>
      <c r="AQ2912" s="88">
        <f t="shared" si="290"/>
        <v>20</v>
      </c>
      <c r="AR2912" s="93">
        <f t="shared" si="291"/>
        <v>30</v>
      </c>
      <c r="AS2912" s="93" t="str">
        <f t="shared" si="292"/>
        <v>金币</v>
      </c>
      <c r="AT2912" s="115">
        <f t="shared" si="293"/>
        <v>130</v>
      </c>
      <c r="AU2912" s="94">
        <f>IF(AR2912&gt;0,SUMIFS(AT$13:AT2912,AQ$13:AQ2912,"="&amp;AQ2912),"[x]")</f>
        <v>2008</v>
      </c>
    </row>
    <row r="2913" spans="40:47" ht="16.5" x14ac:dyDescent="0.2">
      <c r="AN2913" s="93">
        <v>2901</v>
      </c>
      <c r="AO2913" s="93">
        <f t="shared" si="288"/>
        <v>5</v>
      </c>
      <c r="AP2913" s="93">
        <f t="shared" si="289"/>
        <v>4</v>
      </c>
      <c r="AQ2913" s="88">
        <f t="shared" si="290"/>
        <v>20</v>
      </c>
      <c r="AR2913" s="93">
        <f t="shared" si="291"/>
        <v>31</v>
      </c>
      <c r="AS2913" s="93" t="str">
        <f t="shared" si="292"/>
        <v>金币</v>
      </c>
      <c r="AT2913" s="115">
        <f t="shared" si="293"/>
        <v>134</v>
      </c>
      <c r="AU2913" s="94">
        <f>IF(AR2913&gt;0,SUMIFS(AT$13:AT2913,AQ$13:AQ2913,"="&amp;AQ2913),"[x]")</f>
        <v>2142</v>
      </c>
    </row>
    <row r="2914" spans="40:47" ht="16.5" x14ac:dyDescent="0.2">
      <c r="AN2914" s="93">
        <v>2902</v>
      </c>
      <c r="AO2914" s="93">
        <f t="shared" si="288"/>
        <v>5</v>
      </c>
      <c r="AP2914" s="93">
        <f t="shared" si="289"/>
        <v>4</v>
      </c>
      <c r="AQ2914" s="88">
        <f t="shared" si="290"/>
        <v>20</v>
      </c>
      <c r="AR2914" s="93">
        <f t="shared" si="291"/>
        <v>32</v>
      </c>
      <c r="AS2914" s="93" t="str">
        <f t="shared" si="292"/>
        <v>金币</v>
      </c>
      <c r="AT2914" s="115">
        <f t="shared" si="293"/>
        <v>139</v>
      </c>
      <c r="AU2914" s="94">
        <f>IF(AR2914&gt;0,SUMIFS(AT$13:AT2914,AQ$13:AQ2914,"="&amp;AQ2914),"[x]")</f>
        <v>2281</v>
      </c>
    </row>
    <row r="2915" spans="40:47" ht="16.5" x14ac:dyDescent="0.2">
      <c r="AN2915" s="93">
        <v>2903</v>
      </c>
      <c r="AO2915" s="93">
        <f t="shared" si="288"/>
        <v>5</v>
      </c>
      <c r="AP2915" s="93">
        <f t="shared" si="289"/>
        <v>4</v>
      </c>
      <c r="AQ2915" s="88">
        <f t="shared" si="290"/>
        <v>20</v>
      </c>
      <c r="AR2915" s="93">
        <f t="shared" si="291"/>
        <v>33</v>
      </c>
      <c r="AS2915" s="93" t="str">
        <f t="shared" si="292"/>
        <v>金币</v>
      </c>
      <c r="AT2915" s="115">
        <f t="shared" si="293"/>
        <v>143</v>
      </c>
      <c r="AU2915" s="94">
        <f>IF(AR2915&gt;0,SUMIFS(AT$13:AT2915,AQ$13:AQ2915,"="&amp;AQ2915),"[x]")</f>
        <v>2424</v>
      </c>
    </row>
    <row r="2916" spans="40:47" ht="16.5" x14ac:dyDescent="0.2">
      <c r="AN2916" s="93">
        <v>2904</v>
      </c>
      <c r="AO2916" s="93">
        <f t="shared" si="288"/>
        <v>5</v>
      </c>
      <c r="AP2916" s="93">
        <f t="shared" si="289"/>
        <v>4</v>
      </c>
      <c r="AQ2916" s="88">
        <f t="shared" si="290"/>
        <v>20</v>
      </c>
      <c r="AR2916" s="93">
        <f t="shared" si="291"/>
        <v>34</v>
      </c>
      <c r="AS2916" s="93" t="str">
        <f t="shared" si="292"/>
        <v>金币</v>
      </c>
      <c r="AT2916" s="115">
        <f t="shared" si="293"/>
        <v>147</v>
      </c>
      <c r="AU2916" s="94">
        <f>IF(AR2916&gt;0,SUMIFS(AT$13:AT2916,AQ$13:AQ2916,"="&amp;AQ2916),"[x]")</f>
        <v>2571</v>
      </c>
    </row>
    <row r="2917" spans="40:47" ht="16.5" x14ac:dyDescent="0.2">
      <c r="AN2917" s="93">
        <v>2905</v>
      </c>
      <c r="AO2917" s="93">
        <f t="shared" si="288"/>
        <v>5</v>
      </c>
      <c r="AP2917" s="93">
        <f t="shared" si="289"/>
        <v>4</v>
      </c>
      <c r="AQ2917" s="88">
        <f t="shared" si="290"/>
        <v>20</v>
      </c>
      <c r="AR2917" s="93">
        <f t="shared" si="291"/>
        <v>35</v>
      </c>
      <c r="AS2917" s="93" t="str">
        <f t="shared" si="292"/>
        <v>金币</v>
      </c>
      <c r="AT2917" s="115">
        <f t="shared" si="293"/>
        <v>152</v>
      </c>
      <c r="AU2917" s="94">
        <f>IF(AR2917&gt;0,SUMIFS(AT$13:AT2917,AQ$13:AQ2917,"="&amp;AQ2917),"[x]")</f>
        <v>2723</v>
      </c>
    </row>
    <row r="2918" spans="40:47" ht="16.5" x14ac:dyDescent="0.2">
      <c r="AN2918" s="93">
        <v>2906</v>
      </c>
      <c r="AO2918" s="93">
        <f t="shared" si="288"/>
        <v>5</v>
      </c>
      <c r="AP2918" s="93">
        <f t="shared" si="289"/>
        <v>4</v>
      </c>
      <c r="AQ2918" s="88">
        <f t="shared" si="290"/>
        <v>20</v>
      </c>
      <c r="AR2918" s="93">
        <f t="shared" si="291"/>
        <v>36</v>
      </c>
      <c r="AS2918" s="93" t="str">
        <f t="shared" si="292"/>
        <v>金币</v>
      </c>
      <c r="AT2918" s="115">
        <f t="shared" si="293"/>
        <v>156</v>
      </c>
      <c r="AU2918" s="94">
        <f>IF(AR2918&gt;0,SUMIFS(AT$13:AT2918,AQ$13:AQ2918,"="&amp;AQ2918),"[x]")</f>
        <v>2879</v>
      </c>
    </row>
    <row r="2919" spans="40:47" ht="16.5" x14ac:dyDescent="0.2">
      <c r="AN2919" s="93">
        <v>2907</v>
      </c>
      <c r="AO2919" s="93">
        <f t="shared" si="288"/>
        <v>5</v>
      </c>
      <c r="AP2919" s="93">
        <f t="shared" si="289"/>
        <v>4</v>
      </c>
      <c r="AQ2919" s="88">
        <f t="shared" si="290"/>
        <v>20</v>
      </c>
      <c r="AR2919" s="93">
        <f t="shared" si="291"/>
        <v>37</v>
      </c>
      <c r="AS2919" s="93" t="str">
        <f t="shared" si="292"/>
        <v>金币</v>
      </c>
      <c r="AT2919" s="115">
        <f t="shared" si="293"/>
        <v>160</v>
      </c>
      <c r="AU2919" s="94">
        <f>IF(AR2919&gt;0,SUMIFS(AT$13:AT2919,AQ$13:AQ2919,"="&amp;AQ2919),"[x]")</f>
        <v>3039</v>
      </c>
    </row>
    <row r="2920" spans="40:47" ht="16.5" x14ac:dyDescent="0.2">
      <c r="AN2920" s="93">
        <v>2908</v>
      </c>
      <c r="AO2920" s="93">
        <f t="shared" si="288"/>
        <v>5</v>
      </c>
      <c r="AP2920" s="93">
        <f t="shared" si="289"/>
        <v>4</v>
      </c>
      <c r="AQ2920" s="88">
        <f t="shared" si="290"/>
        <v>20</v>
      </c>
      <c r="AR2920" s="93">
        <f t="shared" si="291"/>
        <v>38</v>
      </c>
      <c r="AS2920" s="93" t="str">
        <f t="shared" si="292"/>
        <v>金币</v>
      </c>
      <c r="AT2920" s="115">
        <f t="shared" si="293"/>
        <v>165</v>
      </c>
      <c r="AU2920" s="94">
        <f>IF(AR2920&gt;0,SUMIFS(AT$13:AT2920,AQ$13:AQ2920,"="&amp;AQ2920),"[x]")</f>
        <v>3204</v>
      </c>
    </row>
    <row r="2921" spans="40:47" ht="16.5" x14ac:dyDescent="0.2">
      <c r="AN2921" s="93">
        <v>2909</v>
      </c>
      <c r="AO2921" s="93">
        <f t="shared" si="288"/>
        <v>5</v>
      </c>
      <c r="AP2921" s="93">
        <f t="shared" si="289"/>
        <v>4</v>
      </c>
      <c r="AQ2921" s="88">
        <f t="shared" si="290"/>
        <v>20</v>
      </c>
      <c r="AR2921" s="93">
        <f t="shared" si="291"/>
        <v>39</v>
      </c>
      <c r="AS2921" s="93" t="str">
        <f t="shared" si="292"/>
        <v>金币</v>
      </c>
      <c r="AT2921" s="115">
        <f t="shared" si="293"/>
        <v>169</v>
      </c>
      <c r="AU2921" s="94">
        <f>IF(AR2921&gt;0,SUMIFS(AT$13:AT2921,AQ$13:AQ2921,"="&amp;AQ2921),"[x]")</f>
        <v>3373</v>
      </c>
    </row>
    <row r="2922" spans="40:47" ht="16.5" x14ac:dyDescent="0.2">
      <c r="AN2922" s="93">
        <v>2910</v>
      </c>
      <c r="AO2922" s="93">
        <f t="shared" si="288"/>
        <v>5</v>
      </c>
      <c r="AP2922" s="93">
        <f t="shared" si="289"/>
        <v>4</v>
      </c>
      <c r="AQ2922" s="88">
        <f t="shared" si="290"/>
        <v>20</v>
      </c>
      <c r="AR2922" s="93">
        <f t="shared" si="291"/>
        <v>40</v>
      </c>
      <c r="AS2922" s="93" t="str">
        <f t="shared" si="292"/>
        <v>金币</v>
      </c>
      <c r="AT2922" s="115">
        <f t="shared" si="293"/>
        <v>173</v>
      </c>
      <c r="AU2922" s="94">
        <f>IF(AR2922&gt;0,SUMIFS(AT$13:AT2922,AQ$13:AQ2922,"="&amp;AQ2922),"[x]")</f>
        <v>3546</v>
      </c>
    </row>
    <row r="2923" spans="40:47" ht="16.5" x14ac:dyDescent="0.2">
      <c r="AN2923" s="93">
        <v>2911</v>
      </c>
      <c r="AO2923" s="93">
        <f t="shared" si="288"/>
        <v>5</v>
      </c>
      <c r="AP2923" s="93">
        <f t="shared" si="289"/>
        <v>4</v>
      </c>
      <c r="AQ2923" s="88">
        <f t="shared" si="290"/>
        <v>20</v>
      </c>
      <c r="AR2923" s="93">
        <f t="shared" si="291"/>
        <v>41</v>
      </c>
      <c r="AS2923" s="93" t="str">
        <f t="shared" si="292"/>
        <v>金币</v>
      </c>
      <c r="AT2923" s="115">
        <f t="shared" si="293"/>
        <v>103</v>
      </c>
      <c r="AU2923" s="94">
        <f>IF(AR2923&gt;0,SUMIFS(AT$13:AT2923,AQ$13:AQ2923,"="&amp;AQ2923),"[x]")</f>
        <v>3649</v>
      </c>
    </row>
    <row r="2924" spans="40:47" ht="16.5" x14ac:dyDescent="0.2">
      <c r="AN2924" s="93">
        <v>2912</v>
      </c>
      <c r="AO2924" s="93">
        <f t="shared" si="288"/>
        <v>5</v>
      </c>
      <c r="AP2924" s="93">
        <f t="shared" si="289"/>
        <v>4</v>
      </c>
      <c r="AQ2924" s="88">
        <f t="shared" si="290"/>
        <v>20</v>
      </c>
      <c r="AR2924" s="93">
        <f t="shared" si="291"/>
        <v>42</v>
      </c>
      <c r="AS2924" s="93" t="str">
        <f t="shared" si="292"/>
        <v>金币</v>
      </c>
      <c r="AT2924" s="115">
        <f t="shared" si="293"/>
        <v>124</v>
      </c>
      <c r="AU2924" s="94">
        <f>IF(AR2924&gt;0,SUMIFS(AT$13:AT2924,AQ$13:AQ2924,"="&amp;AQ2924),"[x]")</f>
        <v>3773</v>
      </c>
    </row>
    <row r="2925" spans="40:47" ht="16.5" x14ac:dyDescent="0.2">
      <c r="AN2925" s="93">
        <v>2913</v>
      </c>
      <c r="AO2925" s="93">
        <f t="shared" si="288"/>
        <v>5</v>
      </c>
      <c r="AP2925" s="93">
        <f t="shared" si="289"/>
        <v>4</v>
      </c>
      <c r="AQ2925" s="88">
        <f t="shared" si="290"/>
        <v>20</v>
      </c>
      <c r="AR2925" s="93">
        <f t="shared" si="291"/>
        <v>43</v>
      </c>
      <c r="AS2925" s="93" t="str">
        <f t="shared" si="292"/>
        <v>金币</v>
      </c>
      <c r="AT2925" s="115">
        <f t="shared" si="293"/>
        <v>145</v>
      </c>
      <c r="AU2925" s="94">
        <f>IF(AR2925&gt;0,SUMIFS(AT$13:AT2925,AQ$13:AQ2925,"="&amp;AQ2925),"[x]")</f>
        <v>3918</v>
      </c>
    </row>
    <row r="2926" spans="40:47" ht="16.5" x14ac:dyDescent="0.2">
      <c r="AN2926" s="93">
        <v>2914</v>
      </c>
      <c r="AO2926" s="93">
        <f t="shared" si="288"/>
        <v>5</v>
      </c>
      <c r="AP2926" s="93">
        <f t="shared" si="289"/>
        <v>4</v>
      </c>
      <c r="AQ2926" s="88">
        <f t="shared" si="290"/>
        <v>20</v>
      </c>
      <c r="AR2926" s="93">
        <f t="shared" si="291"/>
        <v>44</v>
      </c>
      <c r="AS2926" s="93" t="str">
        <f t="shared" si="292"/>
        <v>金币</v>
      </c>
      <c r="AT2926" s="115">
        <f t="shared" si="293"/>
        <v>166</v>
      </c>
      <c r="AU2926" s="94">
        <f>IF(AR2926&gt;0,SUMIFS(AT$13:AT2926,AQ$13:AQ2926,"="&amp;AQ2926),"[x]")</f>
        <v>4084</v>
      </c>
    </row>
    <row r="2927" spans="40:47" ht="16.5" x14ac:dyDescent="0.2">
      <c r="AN2927" s="93">
        <v>2915</v>
      </c>
      <c r="AO2927" s="93">
        <f t="shared" si="288"/>
        <v>5</v>
      </c>
      <c r="AP2927" s="93">
        <f t="shared" si="289"/>
        <v>4</v>
      </c>
      <c r="AQ2927" s="88">
        <f t="shared" si="290"/>
        <v>20</v>
      </c>
      <c r="AR2927" s="93">
        <f t="shared" si="291"/>
        <v>45</v>
      </c>
      <c r="AS2927" s="93" t="str">
        <f t="shared" si="292"/>
        <v>金币</v>
      </c>
      <c r="AT2927" s="115">
        <f t="shared" si="293"/>
        <v>186</v>
      </c>
      <c r="AU2927" s="94">
        <f>IF(AR2927&gt;0,SUMIFS(AT$13:AT2927,AQ$13:AQ2927,"="&amp;AQ2927),"[x]")</f>
        <v>4270</v>
      </c>
    </row>
    <row r="2928" spans="40:47" ht="16.5" x14ac:dyDescent="0.2">
      <c r="AN2928" s="93">
        <v>2916</v>
      </c>
      <c r="AO2928" s="93">
        <f t="shared" si="288"/>
        <v>5</v>
      </c>
      <c r="AP2928" s="93">
        <f t="shared" si="289"/>
        <v>4</v>
      </c>
      <c r="AQ2928" s="88">
        <f t="shared" si="290"/>
        <v>20</v>
      </c>
      <c r="AR2928" s="93">
        <f t="shared" si="291"/>
        <v>46</v>
      </c>
      <c r="AS2928" s="93" t="str">
        <f t="shared" si="292"/>
        <v>金币</v>
      </c>
      <c r="AT2928" s="115">
        <f t="shared" si="293"/>
        <v>207</v>
      </c>
      <c r="AU2928" s="94">
        <f>IF(AR2928&gt;0,SUMIFS(AT$13:AT2928,AQ$13:AQ2928,"="&amp;AQ2928),"[x]")</f>
        <v>4477</v>
      </c>
    </row>
    <row r="2929" spans="40:47" ht="16.5" x14ac:dyDescent="0.2">
      <c r="AN2929" s="93">
        <v>2917</v>
      </c>
      <c r="AO2929" s="93">
        <f t="shared" si="288"/>
        <v>5</v>
      </c>
      <c r="AP2929" s="93">
        <f t="shared" si="289"/>
        <v>4</v>
      </c>
      <c r="AQ2929" s="88">
        <f t="shared" si="290"/>
        <v>20</v>
      </c>
      <c r="AR2929" s="93">
        <f t="shared" si="291"/>
        <v>47</v>
      </c>
      <c r="AS2929" s="93" t="str">
        <f t="shared" si="292"/>
        <v>金币</v>
      </c>
      <c r="AT2929" s="115">
        <f t="shared" si="293"/>
        <v>228</v>
      </c>
      <c r="AU2929" s="94">
        <f>IF(AR2929&gt;0,SUMIFS(AT$13:AT2929,AQ$13:AQ2929,"="&amp;AQ2929),"[x]")</f>
        <v>4705</v>
      </c>
    </row>
    <row r="2930" spans="40:47" ht="16.5" x14ac:dyDescent="0.2">
      <c r="AN2930" s="93">
        <v>2918</v>
      </c>
      <c r="AO2930" s="93">
        <f t="shared" si="288"/>
        <v>5</v>
      </c>
      <c r="AP2930" s="93">
        <f t="shared" si="289"/>
        <v>4</v>
      </c>
      <c r="AQ2930" s="88">
        <f t="shared" si="290"/>
        <v>20</v>
      </c>
      <c r="AR2930" s="93">
        <f t="shared" si="291"/>
        <v>48</v>
      </c>
      <c r="AS2930" s="93" t="str">
        <f t="shared" si="292"/>
        <v>金币</v>
      </c>
      <c r="AT2930" s="115">
        <f t="shared" si="293"/>
        <v>249</v>
      </c>
      <c r="AU2930" s="94">
        <f>IF(AR2930&gt;0,SUMIFS(AT$13:AT2930,AQ$13:AQ2930,"="&amp;AQ2930),"[x]")</f>
        <v>4954</v>
      </c>
    </row>
    <row r="2931" spans="40:47" ht="16.5" x14ac:dyDescent="0.2">
      <c r="AN2931" s="93">
        <v>2919</v>
      </c>
      <c r="AO2931" s="93">
        <f t="shared" si="288"/>
        <v>5</v>
      </c>
      <c r="AP2931" s="93">
        <f t="shared" si="289"/>
        <v>4</v>
      </c>
      <c r="AQ2931" s="88">
        <f t="shared" si="290"/>
        <v>20</v>
      </c>
      <c r="AR2931" s="93">
        <f t="shared" si="291"/>
        <v>49</v>
      </c>
      <c r="AS2931" s="93" t="str">
        <f t="shared" si="292"/>
        <v>金币</v>
      </c>
      <c r="AT2931" s="115">
        <f t="shared" si="293"/>
        <v>270</v>
      </c>
      <c r="AU2931" s="94">
        <f>IF(AR2931&gt;0,SUMIFS(AT$13:AT2931,AQ$13:AQ2931,"="&amp;AQ2931),"[x]")</f>
        <v>5224</v>
      </c>
    </row>
    <row r="2932" spans="40:47" ht="16.5" x14ac:dyDescent="0.2">
      <c r="AN2932" s="93">
        <v>2920</v>
      </c>
      <c r="AO2932" s="93">
        <f t="shared" si="288"/>
        <v>5</v>
      </c>
      <c r="AP2932" s="93">
        <f t="shared" si="289"/>
        <v>4</v>
      </c>
      <c r="AQ2932" s="88">
        <f t="shared" si="290"/>
        <v>20</v>
      </c>
      <c r="AR2932" s="93">
        <f t="shared" si="291"/>
        <v>50</v>
      </c>
      <c r="AS2932" s="93" t="str">
        <f t="shared" si="292"/>
        <v>金币</v>
      </c>
      <c r="AT2932" s="115">
        <f t="shared" si="293"/>
        <v>290</v>
      </c>
      <c r="AU2932" s="94">
        <f>IF(AR2932&gt;0,SUMIFS(AT$13:AT2932,AQ$13:AQ2932,"="&amp;AQ2932),"[x]")</f>
        <v>5514</v>
      </c>
    </row>
    <row r="2933" spans="40:47" ht="16.5" x14ac:dyDescent="0.2">
      <c r="AN2933" s="93">
        <v>2921</v>
      </c>
      <c r="AO2933" s="93">
        <f t="shared" si="288"/>
        <v>5</v>
      </c>
      <c r="AP2933" s="93">
        <f t="shared" si="289"/>
        <v>4</v>
      </c>
      <c r="AQ2933" s="88">
        <f t="shared" si="290"/>
        <v>20</v>
      </c>
      <c r="AR2933" s="93">
        <f t="shared" si="291"/>
        <v>51</v>
      </c>
      <c r="AS2933" s="93" t="str">
        <f t="shared" si="292"/>
        <v>金币</v>
      </c>
      <c r="AT2933" s="115">
        <f t="shared" si="293"/>
        <v>311</v>
      </c>
      <c r="AU2933" s="94">
        <f>IF(AR2933&gt;0,SUMIFS(AT$13:AT2933,AQ$13:AQ2933,"="&amp;AQ2933),"[x]")</f>
        <v>5825</v>
      </c>
    </row>
    <row r="2934" spans="40:47" ht="16.5" x14ac:dyDescent="0.2">
      <c r="AN2934" s="93">
        <v>2922</v>
      </c>
      <c r="AO2934" s="93">
        <f t="shared" si="288"/>
        <v>5</v>
      </c>
      <c r="AP2934" s="93">
        <f t="shared" si="289"/>
        <v>4</v>
      </c>
      <c r="AQ2934" s="88">
        <f t="shared" si="290"/>
        <v>20</v>
      </c>
      <c r="AR2934" s="93">
        <f t="shared" si="291"/>
        <v>52</v>
      </c>
      <c r="AS2934" s="93" t="str">
        <f t="shared" si="292"/>
        <v>金币</v>
      </c>
      <c r="AT2934" s="115">
        <f t="shared" si="293"/>
        <v>332</v>
      </c>
      <c r="AU2934" s="94">
        <f>IF(AR2934&gt;0,SUMIFS(AT$13:AT2934,AQ$13:AQ2934,"="&amp;AQ2934),"[x]")</f>
        <v>6157</v>
      </c>
    </row>
    <row r="2935" spans="40:47" ht="16.5" x14ac:dyDescent="0.2">
      <c r="AN2935" s="93">
        <v>2923</v>
      </c>
      <c r="AO2935" s="93">
        <f t="shared" si="288"/>
        <v>5</v>
      </c>
      <c r="AP2935" s="93">
        <f t="shared" si="289"/>
        <v>4</v>
      </c>
      <c r="AQ2935" s="88">
        <f t="shared" si="290"/>
        <v>20</v>
      </c>
      <c r="AR2935" s="93">
        <f t="shared" si="291"/>
        <v>53</v>
      </c>
      <c r="AS2935" s="93" t="str">
        <f t="shared" si="292"/>
        <v>金币</v>
      </c>
      <c r="AT2935" s="115">
        <f t="shared" si="293"/>
        <v>353</v>
      </c>
      <c r="AU2935" s="94">
        <f>IF(AR2935&gt;0,SUMIFS(AT$13:AT2935,AQ$13:AQ2935,"="&amp;AQ2935),"[x]")</f>
        <v>6510</v>
      </c>
    </row>
    <row r="2936" spans="40:47" ht="16.5" x14ac:dyDescent="0.2">
      <c r="AN2936" s="93">
        <v>2924</v>
      </c>
      <c r="AO2936" s="93">
        <f t="shared" si="288"/>
        <v>5</v>
      </c>
      <c r="AP2936" s="93">
        <f t="shared" si="289"/>
        <v>4</v>
      </c>
      <c r="AQ2936" s="88">
        <f t="shared" si="290"/>
        <v>20</v>
      </c>
      <c r="AR2936" s="93">
        <f t="shared" si="291"/>
        <v>54</v>
      </c>
      <c r="AS2936" s="93" t="str">
        <f t="shared" si="292"/>
        <v>金币</v>
      </c>
      <c r="AT2936" s="115">
        <f t="shared" si="293"/>
        <v>373</v>
      </c>
      <c r="AU2936" s="94">
        <f>IF(AR2936&gt;0,SUMIFS(AT$13:AT2936,AQ$13:AQ2936,"="&amp;AQ2936),"[x]")</f>
        <v>6883</v>
      </c>
    </row>
    <row r="2937" spans="40:47" ht="16.5" x14ac:dyDescent="0.2">
      <c r="AN2937" s="93">
        <v>2925</v>
      </c>
      <c r="AO2937" s="93">
        <f t="shared" si="288"/>
        <v>5</v>
      </c>
      <c r="AP2937" s="93">
        <f t="shared" si="289"/>
        <v>4</v>
      </c>
      <c r="AQ2937" s="88">
        <f t="shared" si="290"/>
        <v>20</v>
      </c>
      <c r="AR2937" s="93">
        <f t="shared" si="291"/>
        <v>55</v>
      </c>
      <c r="AS2937" s="93" t="str">
        <f t="shared" si="292"/>
        <v>金币</v>
      </c>
      <c r="AT2937" s="115">
        <f t="shared" si="293"/>
        <v>394</v>
      </c>
      <c r="AU2937" s="94">
        <f>IF(AR2937&gt;0,SUMIFS(AT$13:AT2937,AQ$13:AQ2937,"="&amp;AQ2937),"[x]")</f>
        <v>7277</v>
      </c>
    </row>
    <row r="2938" spans="40:47" ht="16.5" x14ac:dyDescent="0.2">
      <c r="AN2938" s="93">
        <v>2926</v>
      </c>
      <c r="AO2938" s="93">
        <f t="shared" si="288"/>
        <v>5</v>
      </c>
      <c r="AP2938" s="93">
        <f t="shared" si="289"/>
        <v>4</v>
      </c>
      <c r="AQ2938" s="88">
        <f t="shared" si="290"/>
        <v>20</v>
      </c>
      <c r="AR2938" s="93">
        <f t="shared" si="291"/>
        <v>56</v>
      </c>
      <c r="AS2938" s="93" t="str">
        <f t="shared" si="292"/>
        <v>金币</v>
      </c>
      <c r="AT2938" s="115">
        <f t="shared" si="293"/>
        <v>415</v>
      </c>
      <c r="AU2938" s="94">
        <f>IF(AR2938&gt;0,SUMIFS(AT$13:AT2938,AQ$13:AQ2938,"="&amp;AQ2938),"[x]")</f>
        <v>7692</v>
      </c>
    </row>
    <row r="2939" spans="40:47" ht="16.5" x14ac:dyDescent="0.2">
      <c r="AN2939" s="93">
        <v>2927</v>
      </c>
      <c r="AO2939" s="93">
        <f t="shared" si="288"/>
        <v>5</v>
      </c>
      <c r="AP2939" s="93">
        <f t="shared" si="289"/>
        <v>4</v>
      </c>
      <c r="AQ2939" s="88">
        <f t="shared" si="290"/>
        <v>20</v>
      </c>
      <c r="AR2939" s="93">
        <f t="shared" si="291"/>
        <v>57</v>
      </c>
      <c r="AS2939" s="93" t="str">
        <f t="shared" si="292"/>
        <v>金币</v>
      </c>
      <c r="AT2939" s="115">
        <f t="shared" si="293"/>
        <v>436</v>
      </c>
      <c r="AU2939" s="94">
        <f>IF(AR2939&gt;0,SUMIFS(AT$13:AT2939,AQ$13:AQ2939,"="&amp;AQ2939),"[x]")</f>
        <v>8128</v>
      </c>
    </row>
    <row r="2940" spans="40:47" ht="16.5" x14ac:dyDescent="0.2">
      <c r="AN2940" s="93">
        <v>2928</v>
      </c>
      <c r="AO2940" s="93">
        <f t="shared" si="288"/>
        <v>5</v>
      </c>
      <c r="AP2940" s="93">
        <f t="shared" si="289"/>
        <v>4</v>
      </c>
      <c r="AQ2940" s="88">
        <f t="shared" si="290"/>
        <v>20</v>
      </c>
      <c r="AR2940" s="93">
        <f t="shared" si="291"/>
        <v>58</v>
      </c>
      <c r="AS2940" s="93" t="str">
        <f t="shared" si="292"/>
        <v>金币</v>
      </c>
      <c r="AT2940" s="115">
        <f t="shared" si="293"/>
        <v>457</v>
      </c>
      <c r="AU2940" s="94">
        <f>IF(AR2940&gt;0,SUMIFS(AT$13:AT2940,AQ$13:AQ2940,"="&amp;AQ2940),"[x]")</f>
        <v>8585</v>
      </c>
    </row>
    <row r="2941" spans="40:47" ht="16.5" x14ac:dyDescent="0.2">
      <c r="AN2941" s="93">
        <v>2929</v>
      </c>
      <c r="AO2941" s="93">
        <f t="shared" si="288"/>
        <v>5</v>
      </c>
      <c r="AP2941" s="93">
        <f t="shared" si="289"/>
        <v>4</v>
      </c>
      <c r="AQ2941" s="88">
        <f t="shared" si="290"/>
        <v>20</v>
      </c>
      <c r="AR2941" s="93">
        <f t="shared" si="291"/>
        <v>59</v>
      </c>
      <c r="AS2941" s="93" t="str">
        <f t="shared" si="292"/>
        <v>金币</v>
      </c>
      <c r="AT2941" s="115">
        <f t="shared" si="293"/>
        <v>477</v>
      </c>
      <c r="AU2941" s="94">
        <f>IF(AR2941&gt;0,SUMIFS(AT$13:AT2941,AQ$13:AQ2941,"="&amp;AQ2941),"[x]")</f>
        <v>9062</v>
      </c>
    </row>
    <row r="2942" spans="40:47" ht="16.5" x14ac:dyDescent="0.2">
      <c r="AN2942" s="93">
        <v>2930</v>
      </c>
      <c r="AO2942" s="93">
        <f t="shared" si="288"/>
        <v>5</v>
      </c>
      <c r="AP2942" s="93">
        <f t="shared" si="289"/>
        <v>4</v>
      </c>
      <c r="AQ2942" s="88">
        <f t="shared" si="290"/>
        <v>20</v>
      </c>
      <c r="AR2942" s="93">
        <f t="shared" si="291"/>
        <v>60</v>
      </c>
      <c r="AS2942" s="93" t="str">
        <f t="shared" si="292"/>
        <v>金币</v>
      </c>
      <c r="AT2942" s="115">
        <f t="shared" si="293"/>
        <v>498</v>
      </c>
      <c r="AU2942" s="94">
        <f>IF(AR2942&gt;0,SUMIFS(AT$13:AT2942,AQ$13:AQ2942,"="&amp;AQ2942),"[x]")</f>
        <v>9560</v>
      </c>
    </row>
    <row r="2943" spans="40:47" ht="16.5" x14ac:dyDescent="0.2">
      <c r="AN2943" s="93">
        <v>2931</v>
      </c>
      <c r="AO2943" s="93">
        <f t="shared" si="288"/>
        <v>5</v>
      </c>
      <c r="AP2943" s="93">
        <f t="shared" si="289"/>
        <v>4</v>
      </c>
      <c r="AQ2943" s="88">
        <f t="shared" si="290"/>
        <v>20</v>
      </c>
      <c r="AR2943" s="93">
        <f t="shared" si="291"/>
        <v>61</v>
      </c>
      <c r="AS2943" s="93" t="str">
        <f t="shared" si="292"/>
        <v>金币</v>
      </c>
      <c r="AT2943" s="115">
        <f t="shared" si="293"/>
        <v>519</v>
      </c>
      <c r="AU2943" s="94">
        <f>IF(AR2943&gt;0,SUMIFS(AT$13:AT2943,AQ$13:AQ2943,"="&amp;AQ2943),"[x]")</f>
        <v>10079</v>
      </c>
    </row>
    <row r="2944" spans="40:47" ht="16.5" x14ac:dyDescent="0.2">
      <c r="AN2944" s="93">
        <v>2932</v>
      </c>
      <c r="AO2944" s="93">
        <f t="shared" si="288"/>
        <v>5</v>
      </c>
      <c r="AP2944" s="93">
        <f t="shared" si="289"/>
        <v>4</v>
      </c>
      <c r="AQ2944" s="88">
        <f t="shared" si="290"/>
        <v>20</v>
      </c>
      <c r="AR2944" s="93">
        <f t="shared" si="291"/>
        <v>62</v>
      </c>
      <c r="AS2944" s="93" t="str">
        <f t="shared" si="292"/>
        <v>金币</v>
      </c>
      <c r="AT2944" s="115">
        <f t="shared" si="293"/>
        <v>540</v>
      </c>
      <c r="AU2944" s="94">
        <f>IF(AR2944&gt;0,SUMIFS(AT$13:AT2944,AQ$13:AQ2944,"="&amp;AQ2944),"[x]")</f>
        <v>10619</v>
      </c>
    </row>
    <row r="2945" spans="40:47" ht="16.5" x14ac:dyDescent="0.2">
      <c r="AN2945" s="93">
        <v>2933</v>
      </c>
      <c r="AO2945" s="93">
        <f t="shared" si="288"/>
        <v>5</v>
      </c>
      <c r="AP2945" s="93">
        <f t="shared" si="289"/>
        <v>4</v>
      </c>
      <c r="AQ2945" s="88">
        <f t="shared" si="290"/>
        <v>20</v>
      </c>
      <c r="AR2945" s="93">
        <f t="shared" si="291"/>
        <v>63</v>
      </c>
      <c r="AS2945" s="93" t="str">
        <f t="shared" si="292"/>
        <v>金币</v>
      </c>
      <c r="AT2945" s="115">
        <f t="shared" si="293"/>
        <v>560</v>
      </c>
      <c r="AU2945" s="94">
        <f>IF(AR2945&gt;0,SUMIFS(AT$13:AT2945,AQ$13:AQ2945,"="&amp;AQ2945),"[x]")</f>
        <v>11179</v>
      </c>
    </row>
    <row r="2946" spans="40:47" ht="16.5" x14ac:dyDescent="0.2">
      <c r="AN2946" s="93">
        <v>2934</v>
      </c>
      <c r="AO2946" s="93">
        <f t="shared" si="288"/>
        <v>5</v>
      </c>
      <c r="AP2946" s="93">
        <f t="shared" si="289"/>
        <v>4</v>
      </c>
      <c r="AQ2946" s="88">
        <f t="shared" si="290"/>
        <v>20</v>
      </c>
      <c r="AR2946" s="93">
        <f t="shared" si="291"/>
        <v>64</v>
      </c>
      <c r="AS2946" s="93" t="str">
        <f t="shared" si="292"/>
        <v>金币</v>
      </c>
      <c r="AT2946" s="115">
        <f t="shared" si="293"/>
        <v>581</v>
      </c>
      <c r="AU2946" s="94">
        <f>IF(AR2946&gt;0,SUMIFS(AT$13:AT2946,AQ$13:AQ2946,"="&amp;AQ2946),"[x]")</f>
        <v>11760</v>
      </c>
    </row>
    <row r="2947" spans="40:47" ht="16.5" x14ac:dyDescent="0.2">
      <c r="AN2947" s="93">
        <v>2935</v>
      </c>
      <c r="AO2947" s="93">
        <f t="shared" si="288"/>
        <v>5</v>
      </c>
      <c r="AP2947" s="93">
        <f t="shared" si="289"/>
        <v>4</v>
      </c>
      <c r="AQ2947" s="88">
        <f t="shared" si="290"/>
        <v>20</v>
      </c>
      <c r="AR2947" s="93">
        <f t="shared" si="291"/>
        <v>65</v>
      </c>
      <c r="AS2947" s="93" t="str">
        <f t="shared" si="292"/>
        <v>金币</v>
      </c>
      <c r="AT2947" s="115">
        <f t="shared" si="293"/>
        <v>602</v>
      </c>
      <c r="AU2947" s="94">
        <f>IF(AR2947&gt;0,SUMIFS(AT$13:AT2947,AQ$13:AQ2947,"="&amp;AQ2947),"[x]")</f>
        <v>12362</v>
      </c>
    </row>
    <row r="2948" spans="40:47" ht="16.5" x14ac:dyDescent="0.2">
      <c r="AN2948" s="93">
        <v>2936</v>
      </c>
      <c r="AO2948" s="93">
        <f t="shared" si="288"/>
        <v>5</v>
      </c>
      <c r="AP2948" s="93">
        <f t="shared" si="289"/>
        <v>4</v>
      </c>
      <c r="AQ2948" s="88">
        <f t="shared" si="290"/>
        <v>20</v>
      </c>
      <c r="AR2948" s="93">
        <f t="shared" si="291"/>
        <v>66</v>
      </c>
      <c r="AS2948" s="93" t="str">
        <f t="shared" si="292"/>
        <v>金币</v>
      </c>
      <c r="AT2948" s="115">
        <f t="shared" si="293"/>
        <v>623</v>
      </c>
      <c r="AU2948" s="94">
        <f>IF(AR2948&gt;0,SUMIFS(AT$13:AT2948,AQ$13:AQ2948,"="&amp;AQ2948),"[x]")</f>
        <v>12985</v>
      </c>
    </row>
    <row r="2949" spans="40:47" ht="16.5" x14ac:dyDescent="0.2">
      <c r="AN2949" s="93">
        <v>2937</v>
      </c>
      <c r="AO2949" s="93">
        <f t="shared" si="288"/>
        <v>5</v>
      </c>
      <c r="AP2949" s="93">
        <f t="shared" si="289"/>
        <v>4</v>
      </c>
      <c r="AQ2949" s="88">
        <f t="shared" si="290"/>
        <v>20</v>
      </c>
      <c r="AR2949" s="93">
        <f t="shared" si="291"/>
        <v>67</v>
      </c>
      <c r="AS2949" s="93" t="str">
        <f t="shared" si="292"/>
        <v>金币</v>
      </c>
      <c r="AT2949" s="115">
        <f t="shared" si="293"/>
        <v>643</v>
      </c>
      <c r="AU2949" s="94">
        <f>IF(AR2949&gt;0,SUMIFS(AT$13:AT2949,AQ$13:AQ2949,"="&amp;AQ2949),"[x]")</f>
        <v>13628</v>
      </c>
    </row>
    <row r="2950" spans="40:47" ht="16.5" x14ac:dyDescent="0.2">
      <c r="AN2950" s="93">
        <v>2938</v>
      </c>
      <c r="AO2950" s="93">
        <f t="shared" si="288"/>
        <v>5</v>
      </c>
      <c r="AP2950" s="93">
        <f t="shared" si="289"/>
        <v>4</v>
      </c>
      <c r="AQ2950" s="88">
        <f t="shared" si="290"/>
        <v>20</v>
      </c>
      <c r="AR2950" s="93">
        <f t="shared" si="291"/>
        <v>68</v>
      </c>
      <c r="AS2950" s="93" t="str">
        <f t="shared" si="292"/>
        <v>金币</v>
      </c>
      <c r="AT2950" s="115">
        <f t="shared" si="293"/>
        <v>664</v>
      </c>
      <c r="AU2950" s="94">
        <f>IF(AR2950&gt;0,SUMIFS(AT$13:AT2950,AQ$13:AQ2950,"="&amp;AQ2950),"[x]")</f>
        <v>14292</v>
      </c>
    </row>
    <row r="2951" spans="40:47" ht="16.5" x14ac:dyDescent="0.2">
      <c r="AN2951" s="93">
        <v>2939</v>
      </c>
      <c r="AO2951" s="93">
        <f t="shared" si="288"/>
        <v>5</v>
      </c>
      <c r="AP2951" s="93">
        <f t="shared" si="289"/>
        <v>4</v>
      </c>
      <c r="AQ2951" s="88">
        <f t="shared" si="290"/>
        <v>20</v>
      </c>
      <c r="AR2951" s="93">
        <f t="shared" si="291"/>
        <v>69</v>
      </c>
      <c r="AS2951" s="93" t="str">
        <f t="shared" si="292"/>
        <v>金币</v>
      </c>
      <c r="AT2951" s="115">
        <f t="shared" si="293"/>
        <v>685</v>
      </c>
      <c r="AU2951" s="94">
        <f>IF(AR2951&gt;0,SUMIFS(AT$13:AT2951,AQ$13:AQ2951,"="&amp;AQ2951),"[x]")</f>
        <v>14977</v>
      </c>
    </row>
    <row r="2952" spans="40:47" ht="16.5" x14ac:dyDescent="0.2">
      <c r="AN2952" s="93">
        <v>2940</v>
      </c>
      <c r="AO2952" s="93">
        <f t="shared" si="288"/>
        <v>5</v>
      </c>
      <c r="AP2952" s="93">
        <f t="shared" si="289"/>
        <v>4</v>
      </c>
      <c r="AQ2952" s="88">
        <f t="shared" si="290"/>
        <v>20</v>
      </c>
      <c r="AR2952" s="93">
        <f t="shared" si="291"/>
        <v>70</v>
      </c>
      <c r="AS2952" s="93" t="str">
        <f t="shared" si="292"/>
        <v>金币</v>
      </c>
      <c r="AT2952" s="115">
        <f t="shared" si="293"/>
        <v>706</v>
      </c>
      <c r="AU2952" s="94">
        <f>IF(AR2952&gt;0,SUMIFS(AT$13:AT2952,AQ$13:AQ2952,"="&amp;AQ2952),"[x]")</f>
        <v>15683</v>
      </c>
    </row>
    <row r="2953" spans="40:47" ht="16.5" x14ac:dyDescent="0.2">
      <c r="AN2953" s="93">
        <v>2941</v>
      </c>
      <c r="AO2953" s="93">
        <f t="shared" si="288"/>
        <v>5</v>
      </c>
      <c r="AP2953" s="93">
        <f t="shared" si="289"/>
        <v>4</v>
      </c>
      <c r="AQ2953" s="88">
        <f t="shared" si="290"/>
        <v>20</v>
      </c>
      <c r="AR2953" s="93">
        <f t="shared" si="291"/>
        <v>71</v>
      </c>
      <c r="AS2953" s="93" t="str">
        <f t="shared" si="292"/>
        <v>金币</v>
      </c>
      <c r="AT2953" s="115">
        <f t="shared" si="293"/>
        <v>727</v>
      </c>
      <c r="AU2953" s="94">
        <f>IF(AR2953&gt;0,SUMIFS(AT$13:AT2953,AQ$13:AQ2953,"="&amp;AQ2953),"[x]")</f>
        <v>16410</v>
      </c>
    </row>
    <row r="2954" spans="40:47" ht="16.5" x14ac:dyDescent="0.2">
      <c r="AN2954" s="93">
        <v>2942</v>
      </c>
      <c r="AO2954" s="93">
        <f t="shared" si="288"/>
        <v>5</v>
      </c>
      <c r="AP2954" s="93">
        <f t="shared" si="289"/>
        <v>4</v>
      </c>
      <c r="AQ2954" s="88">
        <f t="shared" si="290"/>
        <v>20</v>
      </c>
      <c r="AR2954" s="93">
        <f t="shared" si="291"/>
        <v>72</v>
      </c>
      <c r="AS2954" s="93" t="str">
        <f t="shared" si="292"/>
        <v>金币</v>
      </c>
      <c r="AT2954" s="115">
        <f t="shared" si="293"/>
        <v>747</v>
      </c>
      <c r="AU2954" s="94">
        <f>IF(AR2954&gt;0,SUMIFS(AT$13:AT2954,AQ$13:AQ2954,"="&amp;AQ2954),"[x]")</f>
        <v>17157</v>
      </c>
    </row>
    <row r="2955" spans="40:47" ht="16.5" x14ac:dyDescent="0.2">
      <c r="AN2955" s="93">
        <v>2943</v>
      </c>
      <c r="AO2955" s="93">
        <f t="shared" si="288"/>
        <v>5</v>
      </c>
      <c r="AP2955" s="93">
        <f t="shared" si="289"/>
        <v>4</v>
      </c>
      <c r="AQ2955" s="88">
        <f t="shared" si="290"/>
        <v>20</v>
      </c>
      <c r="AR2955" s="93">
        <f t="shared" si="291"/>
        <v>73</v>
      </c>
      <c r="AS2955" s="93" t="str">
        <f t="shared" si="292"/>
        <v>金币</v>
      </c>
      <c r="AT2955" s="115">
        <f t="shared" si="293"/>
        <v>768</v>
      </c>
      <c r="AU2955" s="94">
        <f>IF(AR2955&gt;0,SUMIFS(AT$13:AT2955,AQ$13:AQ2955,"="&amp;AQ2955),"[x]")</f>
        <v>17925</v>
      </c>
    </row>
    <row r="2956" spans="40:47" ht="16.5" x14ac:dyDescent="0.2">
      <c r="AN2956" s="93">
        <v>2944</v>
      </c>
      <c r="AO2956" s="93">
        <f t="shared" si="288"/>
        <v>5</v>
      </c>
      <c r="AP2956" s="93">
        <f t="shared" si="289"/>
        <v>4</v>
      </c>
      <c r="AQ2956" s="88">
        <f t="shared" si="290"/>
        <v>20</v>
      </c>
      <c r="AR2956" s="93">
        <f t="shared" si="291"/>
        <v>74</v>
      </c>
      <c r="AS2956" s="93" t="str">
        <f t="shared" si="292"/>
        <v>金币</v>
      </c>
      <c r="AT2956" s="115">
        <f t="shared" si="293"/>
        <v>789</v>
      </c>
      <c r="AU2956" s="94">
        <f>IF(AR2956&gt;0,SUMIFS(AT$13:AT2956,AQ$13:AQ2956,"="&amp;AQ2956),"[x]")</f>
        <v>18714</v>
      </c>
    </row>
    <row r="2957" spans="40:47" ht="16.5" x14ac:dyDescent="0.2">
      <c r="AN2957" s="93">
        <v>2945</v>
      </c>
      <c r="AO2957" s="93">
        <f t="shared" si="288"/>
        <v>5</v>
      </c>
      <c r="AP2957" s="93">
        <f t="shared" si="289"/>
        <v>4</v>
      </c>
      <c r="AQ2957" s="88">
        <f t="shared" si="290"/>
        <v>20</v>
      </c>
      <c r="AR2957" s="93">
        <f t="shared" si="291"/>
        <v>75</v>
      </c>
      <c r="AS2957" s="93" t="str">
        <f t="shared" si="292"/>
        <v>金币</v>
      </c>
      <c r="AT2957" s="115">
        <f t="shared" si="293"/>
        <v>810</v>
      </c>
      <c r="AU2957" s="94">
        <f>IF(AR2957&gt;0,SUMIFS(AT$13:AT2957,AQ$13:AQ2957,"="&amp;AQ2957),"[x]")</f>
        <v>19524</v>
      </c>
    </row>
    <row r="2958" spans="40:47" ht="16.5" x14ac:dyDescent="0.2">
      <c r="AN2958" s="93">
        <v>2946</v>
      </c>
      <c r="AO2958" s="93">
        <f t="shared" ref="AO2958:AO3021" si="294">INT((AN2958-1)/604)+1</f>
        <v>5</v>
      </c>
      <c r="AP2958" s="93">
        <f t="shared" ref="AP2958:AP3021" si="295">INT(MOD(INT((AN2958-1)/151),4))+1</f>
        <v>4</v>
      </c>
      <c r="AQ2958" s="88">
        <f t="shared" ref="AQ2958:AQ3021" si="296">(AO2958-1)*4+AP2958</f>
        <v>20</v>
      </c>
      <c r="AR2958" s="93">
        <f t="shared" ref="AR2958:AR3021" si="297">MOD(AN2958-1,151)</f>
        <v>76</v>
      </c>
      <c r="AS2958" s="93" t="str">
        <f t="shared" ref="AS2958:AS3021" si="298">IF(AR2958&gt;0,"金币","[x]")</f>
        <v>金币</v>
      </c>
      <c r="AT2958" s="115">
        <f t="shared" si="293"/>
        <v>830</v>
      </c>
      <c r="AU2958" s="94">
        <f>IF(AR2958&gt;0,SUMIFS(AT$13:AT2958,AQ$13:AQ2958,"="&amp;AQ2958),"[x]")</f>
        <v>20354</v>
      </c>
    </row>
    <row r="2959" spans="40:47" ht="16.5" x14ac:dyDescent="0.2">
      <c r="AN2959" s="93">
        <v>2947</v>
      </c>
      <c r="AO2959" s="93">
        <f t="shared" si="294"/>
        <v>5</v>
      </c>
      <c r="AP2959" s="93">
        <f t="shared" si="295"/>
        <v>4</v>
      </c>
      <c r="AQ2959" s="88">
        <f t="shared" si="296"/>
        <v>20</v>
      </c>
      <c r="AR2959" s="93">
        <f t="shared" si="297"/>
        <v>77</v>
      </c>
      <c r="AS2959" s="93" t="str">
        <f t="shared" si="298"/>
        <v>金币</v>
      </c>
      <c r="AT2959" s="115">
        <f t="shared" ref="AT2959:AT3022" si="299">IF(AR2959&gt;0,INT(INDEX($AL$13:$AL$162,AR2959)/48*INDEX($AL$4:$AL$9,AO2959)*INDEX($AO$4:$AO$7,AP2959)),"[x]")</f>
        <v>851</v>
      </c>
      <c r="AU2959" s="94">
        <f>IF(AR2959&gt;0,SUMIFS(AT$13:AT2959,AQ$13:AQ2959,"="&amp;AQ2959),"[x]")</f>
        <v>21205</v>
      </c>
    </row>
    <row r="2960" spans="40:47" ht="16.5" x14ac:dyDescent="0.2">
      <c r="AN2960" s="93">
        <v>2948</v>
      </c>
      <c r="AO2960" s="93">
        <f t="shared" si="294"/>
        <v>5</v>
      </c>
      <c r="AP2960" s="93">
        <f t="shared" si="295"/>
        <v>4</v>
      </c>
      <c r="AQ2960" s="88">
        <f t="shared" si="296"/>
        <v>20</v>
      </c>
      <c r="AR2960" s="93">
        <f t="shared" si="297"/>
        <v>78</v>
      </c>
      <c r="AS2960" s="93" t="str">
        <f t="shared" si="298"/>
        <v>金币</v>
      </c>
      <c r="AT2960" s="115">
        <f t="shared" si="299"/>
        <v>872</v>
      </c>
      <c r="AU2960" s="94">
        <f>IF(AR2960&gt;0,SUMIFS(AT$13:AT2960,AQ$13:AQ2960,"="&amp;AQ2960),"[x]")</f>
        <v>22077</v>
      </c>
    </row>
    <row r="2961" spans="40:47" ht="16.5" x14ac:dyDescent="0.2">
      <c r="AN2961" s="93">
        <v>2949</v>
      </c>
      <c r="AO2961" s="93">
        <f t="shared" si="294"/>
        <v>5</v>
      </c>
      <c r="AP2961" s="93">
        <f t="shared" si="295"/>
        <v>4</v>
      </c>
      <c r="AQ2961" s="88">
        <f t="shared" si="296"/>
        <v>20</v>
      </c>
      <c r="AR2961" s="93">
        <f t="shared" si="297"/>
        <v>79</v>
      </c>
      <c r="AS2961" s="93" t="str">
        <f t="shared" si="298"/>
        <v>金币</v>
      </c>
      <c r="AT2961" s="115">
        <f t="shared" si="299"/>
        <v>893</v>
      </c>
      <c r="AU2961" s="94">
        <f>IF(AR2961&gt;0,SUMIFS(AT$13:AT2961,AQ$13:AQ2961,"="&amp;AQ2961),"[x]")</f>
        <v>22970</v>
      </c>
    </row>
    <row r="2962" spans="40:47" ht="16.5" x14ac:dyDescent="0.2">
      <c r="AN2962" s="93">
        <v>2950</v>
      </c>
      <c r="AO2962" s="93">
        <f t="shared" si="294"/>
        <v>5</v>
      </c>
      <c r="AP2962" s="93">
        <f t="shared" si="295"/>
        <v>4</v>
      </c>
      <c r="AQ2962" s="88">
        <f t="shared" si="296"/>
        <v>20</v>
      </c>
      <c r="AR2962" s="93">
        <f t="shared" si="297"/>
        <v>80</v>
      </c>
      <c r="AS2962" s="93" t="str">
        <f t="shared" si="298"/>
        <v>金币</v>
      </c>
      <c r="AT2962" s="115">
        <f t="shared" si="299"/>
        <v>914</v>
      </c>
      <c r="AU2962" s="94">
        <f>IF(AR2962&gt;0,SUMIFS(AT$13:AT2962,AQ$13:AQ2962,"="&amp;AQ2962),"[x]")</f>
        <v>23884</v>
      </c>
    </row>
    <row r="2963" spans="40:47" ht="16.5" x14ac:dyDescent="0.2">
      <c r="AN2963" s="93">
        <v>2951</v>
      </c>
      <c r="AO2963" s="93">
        <f t="shared" si="294"/>
        <v>5</v>
      </c>
      <c r="AP2963" s="93">
        <f t="shared" si="295"/>
        <v>4</v>
      </c>
      <c r="AQ2963" s="88">
        <f t="shared" si="296"/>
        <v>20</v>
      </c>
      <c r="AR2963" s="93">
        <f t="shared" si="297"/>
        <v>81</v>
      </c>
      <c r="AS2963" s="93" t="str">
        <f t="shared" si="298"/>
        <v>金币</v>
      </c>
      <c r="AT2963" s="115">
        <f t="shared" si="299"/>
        <v>596</v>
      </c>
      <c r="AU2963" s="94">
        <f>IF(AR2963&gt;0,SUMIFS(AT$13:AT2963,AQ$13:AQ2963,"="&amp;AQ2963),"[x]")</f>
        <v>24480</v>
      </c>
    </row>
    <row r="2964" spans="40:47" ht="16.5" x14ac:dyDescent="0.2">
      <c r="AN2964" s="93">
        <v>2952</v>
      </c>
      <c r="AO2964" s="93">
        <f t="shared" si="294"/>
        <v>5</v>
      </c>
      <c r="AP2964" s="93">
        <f t="shared" si="295"/>
        <v>4</v>
      </c>
      <c r="AQ2964" s="88">
        <f t="shared" si="296"/>
        <v>20</v>
      </c>
      <c r="AR2964" s="93">
        <f t="shared" si="297"/>
        <v>82</v>
      </c>
      <c r="AS2964" s="93" t="str">
        <f t="shared" si="298"/>
        <v>金币</v>
      </c>
      <c r="AT2964" s="115">
        <f t="shared" si="299"/>
        <v>642</v>
      </c>
      <c r="AU2964" s="94">
        <f>IF(AR2964&gt;0,SUMIFS(AT$13:AT2964,AQ$13:AQ2964,"="&amp;AQ2964),"[x]")</f>
        <v>25122</v>
      </c>
    </row>
    <row r="2965" spans="40:47" ht="16.5" x14ac:dyDescent="0.2">
      <c r="AN2965" s="93">
        <v>2953</v>
      </c>
      <c r="AO2965" s="93">
        <f t="shared" si="294"/>
        <v>5</v>
      </c>
      <c r="AP2965" s="93">
        <f t="shared" si="295"/>
        <v>4</v>
      </c>
      <c r="AQ2965" s="88">
        <f t="shared" si="296"/>
        <v>20</v>
      </c>
      <c r="AR2965" s="93">
        <f t="shared" si="297"/>
        <v>83</v>
      </c>
      <c r="AS2965" s="93" t="str">
        <f t="shared" si="298"/>
        <v>金币</v>
      </c>
      <c r="AT2965" s="115">
        <f t="shared" si="299"/>
        <v>688</v>
      </c>
      <c r="AU2965" s="94">
        <f>IF(AR2965&gt;0,SUMIFS(AT$13:AT2965,AQ$13:AQ2965,"="&amp;AQ2965),"[x]")</f>
        <v>25810</v>
      </c>
    </row>
    <row r="2966" spans="40:47" ht="16.5" x14ac:dyDescent="0.2">
      <c r="AN2966" s="93">
        <v>2954</v>
      </c>
      <c r="AO2966" s="93">
        <f t="shared" si="294"/>
        <v>5</v>
      </c>
      <c r="AP2966" s="93">
        <f t="shared" si="295"/>
        <v>4</v>
      </c>
      <c r="AQ2966" s="88">
        <f t="shared" si="296"/>
        <v>20</v>
      </c>
      <c r="AR2966" s="93">
        <f t="shared" si="297"/>
        <v>84</v>
      </c>
      <c r="AS2966" s="93" t="str">
        <f t="shared" si="298"/>
        <v>金币</v>
      </c>
      <c r="AT2966" s="115">
        <f t="shared" si="299"/>
        <v>734</v>
      </c>
      <c r="AU2966" s="94">
        <f>IF(AR2966&gt;0,SUMIFS(AT$13:AT2966,AQ$13:AQ2966,"="&amp;AQ2966),"[x]")</f>
        <v>26544</v>
      </c>
    </row>
    <row r="2967" spans="40:47" ht="16.5" x14ac:dyDescent="0.2">
      <c r="AN2967" s="93">
        <v>2955</v>
      </c>
      <c r="AO2967" s="93">
        <f t="shared" si="294"/>
        <v>5</v>
      </c>
      <c r="AP2967" s="93">
        <f t="shared" si="295"/>
        <v>4</v>
      </c>
      <c r="AQ2967" s="88">
        <f t="shared" si="296"/>
        <v>20</v>
      </c>
      <c r="AR2967" s="93">
        <f t="shared" si="297"/>
        <v>85</v>
      </c>
      <c r="AS2967" s="93" t="str">
        <f t="shared" si="298"/>
        <v>金币</v>
      </c>
      <c r="AT2967" s="115">
        <f t="shared" si="299"/>
        <v>779</v>
      </c>
      <c r="AU2967" s="94">
        <f>IF(AR2967&gt;0,SUMIFS(AT$13:AT2967,AQ$13:AQ2967,"="&amp;AQ2967),"[x]")</f>
        <v>27323</v>
      </c>
    </row>
    <row r="2968" spans="40:47" ht="16.5" x14ac:dyDescent="0.2">
      <c r="AN2968" s="93">
        <v>2956</v>
      </c>
      <c r="AO2968" s="93">
        <f t="shared" si="294"/>
        <v>5</v>
      </c>
      <c r="AP2968" s="93">
        <f t="shared" si="295"/>
        <v>4</v>
      </c>
      <c r="AQ2968" s="88">
        <f t="shared" si="296"/>
        <v>20</v>
      </c>
      <c r="AR2968" s="93">
        <f t="shared" si="297"/>
        <v>86</v>
      </c>
      <c r="AS2968" s="93" t="str">
        <f t="shared" si="298"/>
        <v>金币</v>
      </c>
      <c r="AT2968" s="115">
        <f t="shared" si="299"/>
        <v>825</v>
      </c>
      <c r="AU2968" s="94">
        <f>IF(AR2968&gt;0,SUMIFS(AT$13:AT2968,AQ$13:AQ2968,"="&amp;AQ2968),"[x]")</f>
        <v>28148</v>
      </c>
    </row>
    <row r="2969" spans="40:47" ht="16.5" x14ac:dyDescent="0.2">
      <c r="AN2969" s="93">
        <v>2957</v>
      </c>
      <c r="AO2969" s="93">
        <f t="shared" si="294"/>
        <v>5</v>
      </c>
      <c r="AP2969" s="93">
        <f t="shared" si="295"/>
        <v>4</v>
      </c>
      <c r="AQ2969" s="88">
        <f t="shared" si="296"/>
        <v>20</v>
      </c>
      <c r="AR2969" s="93">
        <f t="shared" si="297"/>
        <v>87</v>
      </c>
      <c r="AS2969" s="93" t="str">
        <f t="shared" si="298"/>
        <v>金币</v>
      </c>
      <c r="AT2969" s="115">
        <f t="shared" si="299"/>
        <v>871</v>
      </c>
      <c r="AU2969" s="94">
        <f>IF(AR2969&gt;0,SUMIFS(AT$13:AT2969,AQ$13:AQ2969,"="&amp;AQ2969),"[x]")</f>
        <v>29019</v>
      </c>
    </row>
    <row r="2970" spans="40:47" ht="16.5" x14ac:dyDescent="0.2">
      <c r="AN2970" s="93">
        <v>2958</v>
      </c>
      <c r="AO2970" s="93">
        <f t="shared" si="294"/>
        <v>5</v>
      </c>
      <c r="AP2970" s="93">
        <f t="shared" si="295"/>
        <v>4</v>
      </c>
      <c r="AQ2970" s="88">
        <f t="shared" si="296"/>
        <v>20</v>
      </c>
      <c r="AR2970" s="93">
        <f t="shared" si="297"/>
        <v>88</v>
      </c>
      <c r="AS2970" s="93" t="str">
        <f t="shared" si="298"/>
        <v>金币</v>
      </c>
      <c r="AT2970" s="115">
        <f t="shared" si="299"/>
        <v>917</v>
      </c>
      <c r="AU2970" s="94">
        <f>IF(AR2970&gt;0,SUMIFS(AT$13:AT2970,AQ$13:AQ2970,"="&amp;AQ2970),"[x]")</f>
        <v>29936</v>
      </c>
    </row>
    <row r="2971" spans="40:47" ht="16.5" x14ac:dyDescent="0.2">
      <c r="AN2971" s="93">
        <v>2959</v>
      </c>
      <c r="AO2971" s="93">
        <f t="shared" si="294"/>
        <v>5</v>
      </c>
      <c r="AP2971" s="93">
        <f t="shared" si="295"/>
        <v>4</v>
      </c>
      <c r="AQ2971" s="88">
        <f t="shared" si="296"/>
        <v>20</v>
      </c>
      <c r="AR2971" s="93">
        <f t="shared" si="297"/>
        <v>89</v>
      </c>
      <c r="AS2971" s="93" t="str">
        <f t="shared" si="298"/>
        <v>金币</v>
      </c>
      <c r="AT2971" s="115">
        <f t="shared" si="299"/>
        <v>963</v>
      </c>
      <c r="AU2971" s="94">
        <f>IF(AR2971&gt;0,SUMIFS(AT$13:AT2971,AQ$13:AQ2971,"="&amp;AQ2971),"[x]")</f>
        <v>30899</v>
      </c>
    </row>
    <row r="2972" spans="40:47" ht="16.5" x14ac:dyDescent="0.2">
      <c r="AN2972" s="93">
        <v>2960</v>
      </c>
      <c r="AO2972" s="93">
        <f t="shared" si="294"/>
        <v>5</v>
      </c>
      <c r="AP2972" s="93">
        <f t="shared" si="295"/>
        <v>4</v>
      </c>
      <c r="AQ2972" s="88">
        <f t="shared" si="296"/>
        <v>20</v>
      </c>
      <c r="AR2972" s="93">
        <f t="shared" si="297"/>
        <v>90</v>
      </c>
      <c r="AS2972" s="93" t="str">
        <f t="shared" si="298"/>
        <v>金币</v>
      </c>
      <c r="AT2972" s="115">
        <f t="shared" si="299"/>
        <v>1009</v>
      </c>
      <c r="AU2972" s="94">
        <f>IF(AR2972&gt;0,SUMIFS(AT$13:AT2972,AQ$13:AQ2972,"="&amp;AQ2972),"[x]")</f>
        <v>31908</v>
      </c>
    </row>
    <row r="2973" spans="40:47" ht="16.5" x14ac:dyDescent="0.2">
      <c r="AN2973" s="93">
        <v>2961</v>
      </c>
      <c r="AO2973" s="93">
        <f t="shared" si="294"/>
        <v>5</v>
      </c>
      <c r="AP2973" s="93">
        <f t="shared" si="295"/>
        <v>4</v>
      </c>
      <c r="AQ2973" s="88">
        <f t="shared" si="296"/>
        <v>20</v>
      </c>
      <c r="AR2973" s="93">
        <f t="shared" si="297"/>
        <v>91</v>
      </c>
      <c r="AS2973" s="93" t="str">
        <f t="shared" si="298"/>
        <v>金币</v>
      </c>
      <c r="AT2973" s="115">
        <f t="shared" si="299"/>
        <v>1055</v>
      </c>
      <c r="AU2973" s="94">
        <f>IF(AR2973&gt;0,SUMIFS(AT$13:AT2973,AQ$13:AQ2973,"="&amp;AQ2973),"[x]")</f>
        <v>32963</v>
      </c>
    </row>
    <row r="2974" spans="40:47" ht="16.5" x14ac:dyDescent="0.2">
      <c r="AN2974" s="93">
        <v>2962</v>
      </c>
      <c r="AO2974" s="93">
        <f t="shared" si="294"/>
        <v>5</v>
      </c>
      <c r="AP2974" s="93">
        <f t="shared" si="295"/>
        <v>4</v>
      </c>
      <c r="AQ2974" s="88">
        <f t="shared" si="296"/>
        <v>20</v>
      </c>
      <c r="AR2974" s="93">
        <f t="shared" si="297"/>
        <v>92</v>
      </c>
      <c r="AS2974" s="93" t="str">
        <f t="shared" si="298"/>
        <v>金币</v>
      </c>
      <c r="AT2974" s="115">
        <f t="shared" si="299"/>
        <v>1101</v>
      </c>
      <c r="AU2974" s="94">
        <f>IF(AR2974&gt;0,SUMIFS(AT$13:AT2974,AQ$13:AQ2974,"="&amp;AQ2974),"[x]")</f>
        <v>34064</v>
      </c>
    </row>
    <row r="2975" spans="40:47" ht="16.5" x14ac:dyDescent="0.2">
      <c r="AN2975" s="93">
        <v>2963</v>
      </c>
      <c r="AO2975" s="93">
        <f t="shared" si="294"/>
        <v>5</v>
      </c>
      <c r="AP2975" s="93">
        <f t="shared" si="295"/>
        <v>4</v>
      </c>
      <c r="AQ2975" s="88">
        <f t="shared" si="296"/>
        <v>20</v>
      </c>
      <c r="AR2975" s="93">
        <f t="shared" si="297"/>
        <v>93</v>
      </c>
      <c r="AS2975" s="93" t="str">
        <f t="shared" si="298"/>
        <v>金币</v>
      </c>
      <c r="AT2975" s="115">
        <f t="shared" si="299"/>
        <v>1146</v>
      </c>
      <c r="AU2975" s="94">
        <f>IF(AR2975&gt;0,SUMIFS(AT$13:AT2975,AQ$13:AQ2975,"="&amp;AQ2975),"[x]")</f>
        <v>35210</v>
      </c>
    </row>
    <row r="2976" spans="40:47" ht="16.5" x14ac:dyDescent="0.2">
      <c r="AN2976" s="93">
        <v>2964</v>
      </c>
      <c r="AO2976" s="93">
        <f t="shared" si="294"/>
        <v>5</v>
      </c>
      <c r="AP2976" s="93">
        <f t="shared" si="295"/>
        <v>4</v>
      </c>
      <c r="AQ2976" s="88">
        <f t="shared" si="296"/>
        <v>20</v>
      </c>
      <c r="AR2976" s="93">
        <f t="shared" si="297"/>
        <v>94</v>
      </c>
      <c r="AS2976" s="93" t="str">
        <f t="shared" si="298"/>
        <v>金币</v>
      </c>
      <c r="AT2976" s="115">
        <f t="shared" si="299"/>
        <v>1192</v>
      </c>
      <c r="AU2976" s="94">
        <f>IF(AR2976&gt;0,SUMIFS(AT$13:AT2976,AQ$13:AQ2976,"="&amp;AQ2976),"[x]")</f>
        <v>36402</v>
      </c>
    </row>
    <row r="2977" spans="40:47" ht="16.5" x14ac:dyDescent="0.2">
      <c r="AN2977" s="93">
        <v>2965</v>
      </c>
      <c r="AO2977" s="93">
        <f t="shared" si="294"/>
        <v>5</v>
      </c>
      <c r="AP2977" s="93">
        <f t="shared" si="295"/>
        <v>4</v>
      </c>
      <c r="AQ2977" s="88">
        <f t="shared" si="296"/>
        <v>20</v>
      </c>
      <c r="AR2977" s="93">
        <f t="shared" si="297"/>
        <v>95</v>
      </c>
      <c r="AS2977" s="93" t="str">
        <f t="shared" si="298"/>
        <v>金币</v>
      </c>
      <c r="AT2977" s="115">
        <f t="shared" si="299"/>
        <v>1238</v>
      </c>
      <c r="AU2977" s="94">
        <f>IF(AR2977&gt;0,SUMIFS(AT$13:AT2977,AQ$13:AQ2977,"="&amp;AQ2977),"[x]")</f>
        <v>37640</v>
      </c>
    </row>
    <row r="2978" spans="40:47" ht="16.5" x14ac:dyDescent="0.2">
      <c r="AN2978" s="93">
        <v>2966</v>
      </c>
      <c r="AO2978" s="93">
        <f t="shared" si="294"/>
        <v>5</v>
      </c>
      <c r="AP2978" s="93">
        <f t="shared" si="295"/>
        <v>4</v>
      </c>
      <c r="AQ2978" s="88">
        <f t="shared" si="296"/>
        <v>20</v>
      </c>
      <c r="AR2978" s="93">
        <f t="shared" si="297"/>
        <v>96</v>
      </c>
      <c r="AS2978" s="93" t="str">
        <f t="shared" si="298"/>
        <v>金币</v>
      </c>
      <c r="AT2978" s="115">
        <f t="shared" si="299"/>
        <v>1284</v>
      </c>
      <c r="AU2978" s="94">
        <f>IF(AR2978&gt;0,SUMIFS(AT$13:AT2978,AQ$13:AQ2978,"="&amp;AQ2978),"[x]")</f>
        <v>38924</v>
      </c>
    </row>
    <row r="2979" spans="40:47" ht="16.5" x14ac:dyDescent="0.2">
      <c r="AN2979" s="93">
        <v>2967</v>
      </c>
      <c r="AO2979" s="93">
        <f t="shared" si="294"/>
        <v>5</v>
      </c>
      <c r="AP2979" s="93">
        <f t="shared" si="295"/>
        <v>4</v>
      </c>
      <c r="AQ2979" s="88">
        <f t="shared" si="296"/>
        <v>20</v>
      </c>
      <c r="AR2979" s="93">
        <f t="shared" si="297"/>
        <v>97</v>
      </c>
      <c r="AS2979" s="93" t="str">
        <f t="shared" si="298"/>
        <v>金币</v>
      </c>
      <c r="AT2979" s="115">
        <f t="shared" si="299"/>
        <v>1330</v>
      </c>
      <c r="AU2979" s="94">
        <f>IF(AR2979&gt;0,SUMIFS(AT$13:AT2979,AQ$13:AQ2979,"="&amp;AQ2979),"[x]")</f>
        <v>40254</v>
      </c>
    </row>
    <row r="2980" spans="40:47" ht="16.5" x14ac:dyDescent="0.2">
      <c r="AN2980" s="93">
        <v>2968</v>
      </c>
      <c r="AO2980" s="93">
        <f t="shared" si="294"/>
        <v>5</v>
      </c>
      <c r="AP2980" s="93">
        <f t="shared" si="295"/>
        <v>4</v>
      </c>
      <c r="AQ2980" s="88">
        <f t="shared" si="296"/>
        <v>20</v>
      </c>
      <c r="AR2980" s="93">
        <f t="shared" si="297"/>
        <v>98</v>
      </c>
      <c r="AS2980" s="93" t="str">
        <f t="shared" si="298"/>
        <v>金币</v>
      </c>
      <c r="AT2980" s="115">
        <f t="shared" si="299"/>
        <v>1376</v>
      </c>
      <c r="AU2980" s="94">
        <f>IF(AR2980&gt;0,SUMIFS(AT$13:AT2980,AQ$13:AQ2980,"="&amp;AQ2980),"[x]")</f>
        <v>41630</v>
      </c>
    </row>
    <row r="2981" spans="40:47" ht="16.5" x14ac:dyDescent="0.2">
      <c r="AN2981" s="93">
        <v>2969</v>
      </c>
      <c r="AO2981" s="93">
        <f t="shared" si="294"/>
        <v>5</v>
      </c>
      <c r="AP2981" s="93">
        <f t="shared" si="295"/>
        <v>4</v>
      </c>
      <c r="AQ2981" s="88">
        <f t="shared" si="296"/>
        <v>20</v>
      </c>
      <c r="AR2981" s="93">
        <f t="shared" si="297"/>
        <v>99</v>
      </c>
      <c r="AS2981" s="93" t="str">
        <f t="shared" si="298"/>
        <v>金币</v>
      </c>
      <c r="AT2981" s="115">
        <f t="shared" si="299"/>
        <v>1422</v>
      </c>
      <c r="AU2981" s="94">
        <f>IF(AR2981&gt;0,SUMIFS(AT$13:AT2981,AQ$13:AQ2981,"="&amp;AQ2981),"[x]")</f>
        <v>43052</v>
      </c>
    </row>
    <row r="2982" spans="40:47" ht="16.5" x14ac:dyDescent="0.2">
      <c r="AN2982" s="93">
        <v>2970</v>
      </c>
      <c r="AO2982" s="93">
        <f t="shared" si="294"/>
        <v>5</v>
      </c>
      <c r="AP2982" s="93">
        <f t="shared" si="295"/>
        <v>4</v>
      </c>
      <c r="AQ2982" s="88">
        <f t="shared" si="296"/>
        <v>20</v>
      </c>
      <c r="AR2982" s="93">
        <f t="shared" si="297"/>
        <v>100</v>
      </c>
      <c r="AS2982" s="93" t="str">
        <f t="shared" si="298"/>
        <v>金币</v>
      </c>
      <c r="AT2982" s="115">
        <f t="shared" si="299"/>
        <v>1468</v>
      </c>
      <c r="AU2982" s="94">
        <f>IF(AR2982&gt;0,SUMIFS(AT$13:AT2982,AQ$13:AQ2982,"="&amp;AQ2982),"[x]")</f>
        <v>44520</v>
      </c>
    </row>
    <row r="2983" spans="40:47" ht="16.5" x14ac:dyDescent="0.2">
      <c r="AN2983" s="93">
        <v>2971</v>
      </c>
      <c r="AO2983" s="93">
        <f t="shared" si="294"/>
        <v>5</v>
      </c>
      <c r="AP2983" s="93">
        <f t="shared" si="295"/>
        <v>4</v>
      </c>
      <c r="AQ2983" s="88">
        <f t="shared" si="296"/>
        <v>20</v>
      </c>
      <c r="AR2983" s="93">
        <f t="shared" si="297"/>
        <v>101</v>
      </c>
      <c r="AS2983" s="93" t="str">
        <f t="shared" si="298"/>
        <v>金币</v>
      </c>
      <c r="AT2983" s="115">
        <f t="shared" si="299"/>
        <v>832</v>
      </c>
      <c r="AU2983" s="94">
        <f>IF(AR2983&gt;0,SUMIFS(AT$13:AT2983,AQ$13:AQ2983,"="&amp;AQ2983),"[x]")</f>
        <v>45352</v>
      </c>
    </row>
    <row r="2984" spans="40:47" ht="16.5" x14ac:dyDescent="0.2">
      <c r="AN2984" s="93">
        <v>2972</v>
      </c>
      <c r="AO2984" s="93">
        <f t="shared" si="294"/>
        <v>5</v>
      </c>
      <c r="AP2984" s="93">
        <f t="shared" si="295"/>
        <v>4</v>
      </c>
      <c r="AQ2984" s="88">
        <f t="shared" si="296"/>
        <v>20</v>
      </c>
      <c r="AR2984" s="93">
        <f t="shared" si="297"/>
        <v>102</v>
      </c>
      <c r="AS2984" s="93" t="str">
        <f t="shared" si="298"/>
        <v>金币</v>
      </c>
      <c r="AT2984" s="115">
        <f t="shared" si="299"/>
        <v>896</v>
      </c>
      <c r="AU2984" s="94">
        <f>IF(AR2984&gt;0,SUMIFS(AT$13:AT2984,AQ$13:AQ2984,"="&amp;AQ2984),"[x]")</f>
        <v>46248</v>
      </c>
    </row>
    <row r="2985" spans="40:47" ht="16.5" x14ac:dyDescent="0.2">
      <c r="AN2985" s="93">
        <v>2973</v>
      </c>
      <c r="AO2985" s="93">
        <f t="shared" si="294"/>
        <v>5</v>
      </c>
      <c r="AP2985" s="93">
        <f t="shared" si="295"/>
        <v>4</v>
      </c>
      <c r="AQ2985" s="88">
        <f t="shared" si="296"/>
        <v>20</v>
      </c>
      <c r="AR2985" s="93">
        <f t="shared" si="297"/>
        <v>103</v>
      </c>
      <c r="AS2985" s="93" t="str">
        <f t="shared" si="298"/>
        <v>金币</v>
      </c>
      <c r="AT2985" s="115">
        <f t="shared" si="299"/>
        <v>960</v>
      </c>
      <c r="AU2985" s="94">
        <f>IF(AR2985&gt;0,SUMIFS(AT$13:AT2985,AQ$13:AQ2985,"="&amp;AQ2985),"[x]")</f>
        <v>47208</v>
      </c>
    </row>
    <row r="2986" spans="40:47" ht="16.5" x14ac:dyDescent="0.2">
      <c r="AN2986" s="93">
        <v>2974</v>
      </c>
      <c r="AO2986" s="93">
        <f t="shared" si="294"/>
        <v>5</v>
      </c>
      <c r="AP2986" s="93">
        <f t="shared" si="295"/>
        <v>4</v>
      </c>
      <c r="AQ2986" s="88">
        <f t="shared" si="296"/>
        <v>20</v>
      </c>
      <c r="AR2986" s="93">
        <f t="shared" si="297"/>
        <v>104</v>
      </c>
      <c r="AS2986" s="93" t="str">
        <f t="shared" si="298"/>
        <v>金币</v>
      </c>
      <c r="AT2986" s="115">
        <f t="shared" si="299"/>
        <v>1024</v>
      </c>
      <c r="AU2986" s="94">
        <f>IF(AR2986&gt;0,SUMIFS(AT$13:AT2986,AQ$13:AQ2986,"="&amp;AQ2986),"[x]")</f>
        <v>48232</v>
      </c>
    </row>
    <row r="2987" spans="40:47" ht="16.5" x14ac:dyDescent="0.2">
      <c r="AN2987" s="93">
        <v>2975</v>
      </c>
      <c r="AO2987" s="93">
        <f t="shared" si="294"/>
        <v>5</v>
      </c>
      <c r="AP2987" s="93">
        <f t="shared" si="295"/>
        <v>4</v>
      </c>
      <c r="AQ2987" s="88">
        <f t="shared" si="296"/>
        <v>20</v>
      </c>
      <c r="AR2987" s="93">
        <f t="shared" si="297"/>
        <v>105</v>
      </c>
      <c r="AS2987" s="93" t="str">
        <f t="shared" si="298"/>
        <v>金币</v>
      </c>
      <c r="AT2987" s="115">
        <f t="shared" si="299"/>
        <v>1088</v>
      </c>
      <c r="AU2987" s="94">
        <f>IF(AR2987&gt;0,SUMIFS(AT$13:AT2987,AQ$13:AQ2987,"="&amp;AQ2987),"[x]")</f>
        <v>49320</v>
      </c>
    </row>
    <row r="2988" spans="40:47" ht="16.5" x14ac:dyDescent="0.2">
      <c r="AN2988" s="93">
        <v>2976</v>
      </c>
      <c r="AO2988" s="93">
        <f t="shared" si="294"/>
        <v>5</v>
      </c>
      <c r="AP2988" s="93">
        <f t="shared" si="295"/>
        <v>4</v>
      </c>
      <c r="AQ2988" s="88">
        <f t="shared" si="296"/>
        <v>20</v>
      </c>
      <c r="AR2988" s="93">
        <f t="shared" si="297"/>
        <v>106</v>
      </c>
      <c r="AS2988" s="93" t="str">
        <f t="shared" si="298"/>
        <v>金币</v>
      </c>
      <c r="AT2988" s="115">
        <f t="shared" si="299"/>
        <v>1152</v>
      </c>
      <c r="AU2988" s="94">
        <f>IF(AR2988&gt;0,SUMIFS(AT$13:AT2988,AQ$13:AQ2988,"="&amp;AQ2988),"[x]")</f>
        <v>50472</v>
      </c>
    </row>
    <row r="2989" spans="40:47" ht="16.5" x14ac:dyDescent="0.2">
      <c r="AN2989" s="93">
        <v>2977</v>
      </c>
      <c r="AO2989" s="93">
        <f t="shared" si="294"/>
        <v>5</v>
      </c>
      <c r="AP2989" s="93">
        <f t="shared" si="295"/>
        <v>4</v>
      </c>
      <c r="AQ2989" s="88">
        <f t="shared" si="296"/>
        <v>20</v>
      </c>
      <c r="AR2989" s="93">
        <f t="shared" si="297"/>
        <v>107</v>
      </c>
      <c r="AS2989" s="93" t="str">
        <f t="shared" si="298"/>
        <v>金币</v>
      </c>
      <c r="AT2989" s="115">
        <f t="shared" si="299"/>
        <v>1216</v>
      </c>
      <c r="AU2989" s="94">
        <f>IF(AR2989&gt;0,SUMIFS(AT$13:AT2989,AQ$13:AQ2989,"="&amp;AQ2989),"[x]")</f>
        <v>51688</v>
      </c>
    </row>
    <row r="2990" spans="40:47" ht="16.5" x14ac:dyDescent="0.2">
      <c r="AN2990" s="93">
        <v>2978</v>
      </c>
      <c r="AO2990" s="93">
        <f t="shared" si="294"/>
        <v>5</v>
      </c>
      <c r="AP2990" s="93">
        <f t="shared" si="295"/>
        <v>4</v>
      </c>
      <c r="AQ2990" s="88">
        <f t="shared" si="296"/>
        <v>20</v>
      </c>
      <c r="AR2990" s="93">
        <f t="shared" si="297"/>
        <v>108</v>
      </c>
      <c r="AS2990" s="93" t="str">
        <f t="shared" si="298"/>
        <v>金币</v>
      </c>
      <c r="AT2990" s="115">
        <f t="shared" si="299"/>
        <v>1280</v>
      </c>
      <c r="AU2990" s="94">
        <f>IF(AR2990&gt;0,SUMIFS(AT$13:AT2990,AQ$13:AQ2990,"="&amp;AQ2990),"[x]")</f>
        <v>52968</v>
      </c>
    </row>
    <row r="2991" spans="40:47" ht="16.5" x14ac:dyDescent="0.2">
      <c r="AN2991" s="93">
        <v>2979</v>
      </c>
      <c r="AO2991" s="93">
        <f t="shared" si="294"/>
        <v>5</v>
      </c>
      <c r="AP2991" s="93">
        <f t="shared" si="295"/>
        <v>4</v>
      </c>
      <c r="AQ2991" s="88">
        <f t="shared" si="296"/>
        <v>20</v>
      </c>
      <c r="AR2991" s="93">
        <f t="shared" si="297"/>
        <v>109</v>
      </c>
      <c r="AS2991" s="93" t="str">
        <f t="shared" si="298"/>
        <v>金币</v>
      </c>
      <c r="AT2991" s="115">
        <f t="shared" si="299"/>
        <v>1345</v>
      </c>
      <c r="AU2991" s="94">
        <f>IF(AR2991&gt;0,SUMIFS(AT$13:AT2991,AQ$13:AQ2991,"="&amp;AQ2991),"[x]")</f>
        <v>54313</v>
      </c>
    </row>
    <row r="2992" spans="40:47" ht="16.5" x14ac:dyDescent="0.2">
      <c r="AN2992" s="93">
        <v>2980</v>
      </c>
      <c r="AO2992" s="93">
        <f t="shared" si="294"/>
        <v>5</v>
      </c>
      <c r="AP2992" s="93">
        <f t="shared" si="295"/>
        <v>4</v>
      </c>
      <c r="AQ2992" s="88">
        <f t="shared" si="296"/>
        <v>20</v>
      </c>
      <c r="AR2992" s="93">
        <f t="shared" si="297"/>
        <v>110</v>
      </c>
      <c r="AS2992" s="93" t="str">
        <f t="shared" si="298"/>
        <v>金币</v>
      </c>
      <c r="AT2992" s="115">
        <f t="shared" si="299"/>
        <v>1409</v>
      </c>
      <c r="AU2992" s="94">
        <f>IF(AR2992&gt;0,SUMIFS(AT$13:AT2992,AQ$13:AQ2992,"="&amp;AQ2992),"[x]")</f>
        <v>55722</v>
      </c>
    </row>
    <row r="2993" spans="40:47" ht="16.5" x14ac:dyDescent="0.2">
      <c r="AN2993" s="93">
        <v>2981</v>
      </c>
      <c r="AO2993" s="93">
        <f t="shared" si="294"/>
        <v>5</v>
      </c>
      <c r="AP2993" s="93">
        <f t="shared" si="295"/>
        <v>4</v>
      </c>
      <c r="AQ2993" s="88">
        <f t="shared" si="296"/>
        <v>20</v>
      </c>
      <c r="AR2993" s="93">
        <f t="shared" si="297"/>
        <v>111</v>
      </c>
      <c r="AS2993" s="93" t="str">
        <f t="shared" si="298"/>
        <v>金币</v>
      </c>
      <c r="AT2993" s="115">
        <f t="shared" si="299"/>
        <v>1473</v>
      </c>
      <c r="AU2993" s="94">
        <f>IF(AR2993&gt;0,SUMIFS(AT$13:AT2993,AQ$13:AQ2993,"="&amp;AQ2993),"[x]")</f>
        <v>57195</v>
      </c>
    </row>
    <row r="2994" spans="40:47" ht="16.5" x14ac:dyDescent="0.2">
      <c r="AN2994" s="93">
        <v>2982</v>
      </c>
      <c r="AO2994" s="93">
        <f t="shared" si="294"/>
        <v>5</v>
      </c>
      <c r="AP2994" s="93">
        <f t="shared" si="295"/>
        <v>4</v>
      </c>
      <c r="AQ2994" s="88">
        <f t="shared" si="296"/>
        <v>20</v>
      </c>
      <c r="AR2994" s="93">
        <f t="shared" si="297"/>
        <v>112</v>
      </c>
      <c r="AS2994" s="93" t="str">
        <f t="shared" si="298"/>
        <v>金币</v>
      </c>
      <c r="AT2994" s="115">
        <f t="shared" si="299"/>
        <v>1537</v>
      </c>
      <c r="AU2994" s="94">
        <f>IF(AR2994&gt;0,SUMIFS(AT$13:AT2994,AQ$13:AQ2994,"="&amp;AQ2994),"[x]")</f>
        <v>58732</v>
      </c>
    </row>
    <row r="2995" spans="40:47" ht="16.5" x14ac:dyDescent="0.2">
      <c r="AN2995" s="93">
        <v>2983</v>
      </c>
      <c r="AO2995" s="93">
        <f t="shared" si="294"/>
        <v>5</v>
      </c>
      <c r="AP2995" s="93">
        <f t="shared" si="295"/>
        <v>4</v>
      </c>
      <c r="AQ2995" s="88">
        <f t="shared" si="296"/>
        <v>20</v>
      </c>
      <c r="AR2995" s="93">
        <f t="shared" si="297"/>
        <v>113</v>
      </c>
      <c r="AS2995" s="93" t="str">
        <f t="shared" si="298"/>
        <v>金币</v>
      </c>
      <c r="AT2995" s="115">
        <f t="shared" si="299"/>
        <v>1601</v>
      </c>
      <c r="AU2995" s="94">
        <f>IF(AR2995&gt;0,SUMIFS(AT$13:AT2995,AQ$13:AQ2995,"="&amp;AQ2995),"[x]")</f>
        <v>60333</v>
      </c>
    </row>
    <row r="2996" spans="40:47" ht="16.5" x14ac:dyDescent="0.2">
      <c r="AN2996" s="93">
        <v>2984</v>
      </c>
      <c r="AO2996" s="93">
        <f t="shared" si="294"/>
        <v>5</v>
      </c>
      <c r="AP2996" s="93">
        <f t="shared" si="295"/>
        <v>4</v>
      </c>
      <c r="AQ2996" s="88">
        <f t="shared" si="296"/>
        <v>20</v>
      </c>
      <c r="AR2996" s="93">
        <f t="shared" si="297"/>
        <v>114</v>
      </c>
      <c r="AS2996" s="93" t="str">
        <f t="shared" si="298"/>
        <v>金币</v>
      </c>
      <c r="AT2996" s="115">
        <f t="shared" si="299"/>
        <v>1665</v>
      </c>
      <c r="AU2996" s="94">
        <f>IF(AR2996&gt;0,SUMIFS(AT$13:AT2996,AQ$13:AQ2996,"="&amp;AQ2996),"[x]")</f>
        <v>61998</v>
      </c>
    </row>
    <row r="2997" spans="40:47" ht="16.5" x14ac:dyDescent="0.2">
      <c r="AN2997" s="93">
        <v>2985</v>
      </c>
      <c r="AO2997" s="93">
        <f t="shared" si="294"/>
        <v>5</v>
      </c>
      <c r="AP2997" s="93">
        <f t="shared" si="295"/>
        <v>4</v>
      </c>
      <c r="AQ2997" s="88">
        <f t="shared" si="296"/>
        <v>20</v>
      </c>
      <c r="AR2997" s="93">
        <f t="shared" si="297"/>
        <v>115</v>
      </c>
      <c r="AS2997" s="93" t="str">
        <f t="shared" si="298"/>
        <v>金币</v>
      </c>
      <c r="AT2997" s="115">
        <f t="shared" si="299"/>
        <v>1729</v>
      </c>
      <c r="AU2997" s="94">
        <f>IF(AR2997&gt;0,SUMIFS(AT$13:AT2997,AQ$13:AQ2997,"="&amp;AQ2997),"[x]")</f>
        <v>63727</v>
      </c>
    </row>
    <row r="2998" spans="40:47" ht="16.5" x14ac:dyDescent="0.2">
      <c r="AN2998" s="93">
        <v>2986</v>
      </c>
      <c r="AO2998" s="93">
        <f t="shared" si="294"/>
        <v>5</v>
      </c>
      <c r="AP2998" s="93">
        <f t="shared" si="295"/>
        <v>4</v>
      </c>
      <c r="AQ2998" s="88">
        <f t="shared" si="296"/>
        <v>20</v>
      </c>
      <c r="AR2998" s="93">
        <f t="shared" si="297"/>
        <v>116</v>
      </c>
      <c r="AS2998" s="93" t="str">
        <f t="shared" si="298"/>
        <v>金币</v>
      </c>
      <c r="AT2998" s="115">
        <f t="shared" si="299"/>
        <v>1793</v>
      </c>
      <c r="AU2998" s="94">
        <f>IF(AR2998&gt;0,SUMIFS(AT$13:AT2998,AQ$13:AQ2998,"="&amp;AQ2998),"[x]")</f>
        <v>65520</v>
      </c>
    </row>
    <row r="2999" spans="40:47" ht="16.5" x14ac:dyDescent="0.2">
      <c r="AN2999" s="93">
        <v>2987</v>
      </c>
      <c r="AO2999" s="93">
        <f t="shared" si="294"/>
        <v>5</v>
      </c>
      <c r="AP2999" s="93">
        <f t="shared" si="295"/>
        <v>4</v>
      </c>
      <c r="AQ2999" s="88">
        <f t="shared" si="296"/>
        <v>20</v>
      </c>
      <c r="AR2999" s="93">
        <f t="shared" si="297"/>
        <v>117</v>
      </c>
      <c r="AS2999" s="93" t="str">
        <f t="shared" si="298"/>
        <v>金币</v>
      </c>
      <c r="AT2999" s="115">
        <f t="shared" si="299"/>
        <v>1857</v>
      </c>
      <c r="AU2999" s="94">
        <f>IF(AR2999&gt;0,SUMIFS(AT$13:AT2999,AQ$13:AQ2999,"="&amp;AQ2999),"[x]")</f>
        <v>67377</v>
      </c>
    </row>
    <row r="3000" spans="40:47" ht="16.5" x14ac:dyDescent="0.2">
      <c r="AN3000" s="93">
        <v>2988</v>
      </c>
      <c r="AO3000" s="93">
        <f t="shared" si="294"/>
        <v>5</v>
      </c>
      <c r="AP3000" s="93">
        <f t="shared" si="295"/>
        <v>4</v>
      </c>
      <c r="AQ3000" s="88">
        <f t="shared" si="296"/>
        <v>20</v>
      </c>
      <c r="AR3000" s="93">
        <f t="shared" si="297"/>
        <v>118</v>
      </c>
      <c r="AS3000" s="93" t="str">
        <f t="shared" si="298"/>
        <v>金币</v>
      </c>
      <c r="AT3000" s="115">
        <f t="shared" si="299"/>
        <v>1921</v>
      </c>
      <c r="AU3000" s="94">
        <f>IF(AR3000&gt;0,SUMIFS(AT$13:AT3000,AQ$13:AQ3000,"="&amp;AQ3000),"[x]")</f>
        <v>69298</v>
      </c>
    </row>
    <row r="3001" spans="40:47" ht="16.5" x14ac:dyDescent="0.2">
      <c r="AN3001" s="93">
        <v>2989</v>
      </c>
      <c r="AO3001" s="93">
        <f t="shared" si="294"/>
        <v>5</v>
      </c>
      <c r="AP3001" s="93">
        <f t="shared" si="295"/>
        <v>4</v>
      </c>
      <c r="AQ3001" s="88">
        <f t="shared" si="296"/>
        <v>20</v>
      </c>
      <c r="AR3001" s="93">
        <f t="shared" si="297"/>
        <v>119</v>
      </c>
      <c r="AS3001" s="93" t="str">
        <f t="shared" si="298"/>
        <v>金币</v>
      </c>
      <c r="AT3001" s="115">
        <f t="shared" si="299"/>
        <v>1985</v>
      </c>
      <c r="AU3001" s="94">
        <f>IF(AR3001&gt;0,SUMIFS(AT$13:AT3001,AQ$13:AQ3001,"="&amp;AQ3001),"[x]")</f>
        <v>71283</v>
      </c>
    </row>
    <row r="3002" spans="40:47" ht="16.5" x14ac:dyDescent="0.2">
      <c r="AN3002" s="93">
        <v>2990</v>
      </c>
      <c r="AO3002" s="93">
        <f t="shared" si="294"/>
        <v>5</v>
      </c>
      <c r="AP3002" s="93">
        <f t="shared" si="295"/>
        <v>4</v>
      </c>
      <c r="AQ3002" s="88">
        <f t="shared" si="296"/>
        <v>20</v>
      </c>
      <c r="AR3002" s="93">
        <f t="shared" si="297"/>
        <v>120</v>
      </c>
      <c r="AS3002" s="93" t="str">
        <f t="shared" si="298"/>
        <v>金币</v>
      </c>
      <c r="AT3002" s="115">
        <f t="shared" si="299"/>
        <v>2049</v>
      </c>
      <c r="AU3002" s="94">
        <f>IF(AR3002&gt;0,SUMIFS(AT$13:AT3002,AQ$13:AQ3002,"="&amp;AQ3002),"[x]")</f>
        <v>73332</v>
      </c>
    </row>
    <row r="3003" spans="40:47" ht="16.5" x14ac:dyDescent="0.2">
      <c r="AN3003" s="93">
        <v>2991</v>
      </c>
      <c r="AO3003" s="93">
        <f t="shared" si="294"/>
        <v>5</v>
      </c>
      <c r="AP3003" s="93">
        <f t="shared" si="295"/>
        <v>4</v>
      </c>
      <c r="AQ3003" s="88">
        <f t="shared" si="296"/>
        <v>20</v>
      </c>
      <c r="AR3003" s="93">
        <f t="shared" si="297"/>
        <v>121</v>
      </c>
      <c r="AS3003" s="93" t="str">
        <f t="shared" si="298"/>
        <v>金币</v>
      </c>
      <c r="AT3003" s="115">
        <f t="shared" si="299"/>
        <v>865</v>
      </c>
      <c r="AU3003" s="94">
        <f>IF(AR3003&gt;0,SUMIFS(AT$13:AT3003,AQ$13:AQ3003,"="&amp;AQ3003),"[x]")</f>
        <v>74197</v>
      </c>
    </row>
    <row r="3004" spans="40:47" ht="16.5" x14ac:dyDescent="0.2">
      <c r="AN3004" s="93">
        <v>2992</v>
      </c>
      <c r="AO3004" s="93">
        <f t="shared" si="294"/>
        <v>5</v>
      </c>
      <c r="AP3004" s="93">
        <f t="shared" si="295"/>
        <v>4</v>
      </c>
      <c r="AQ3004" s="88">
        <f t="shared" si="296"/>
        <v>20</v>
      </c>
      <c r="AR3004" s="93">
        <f t="shared" si="297"/>
        <v>122</v>
      </c>
      <c r="AS3004" s="93" t="str">
        <f t="shared" si="298"/>
        <v>金币</v>
      </c>
      <c r="AT3004" s="115">
        <f t="shared" si="299"/>
        <v>911</v>
      </c>
      <c r="AU3004" s="94">
        <f>IF(AR3004&gt;0,SUMIFS(AT$13:AT3004,AQ$13:AQ3004,"="&amp;AQ3004),"[x]")</f>
        <v>75108</v>
      </c>
    </row>
    <row r="3005" spans="40:47" ht="16.5" x14ac:dyDescent="0.2">
      <c r="AN3005" s="93">
        <v>2993</v>
      </c>
      <c r="AO3005" s="93">
        <f t="shared" si="294"/>
        <v>5</v>
      </c>
      <c r="AP3005" s="93">
        <f t="shared" si="295"/>
        <v>4</v>
      </c>
      <c r="AQ3005" s="88">
        <f t="shared" si="296"/>
        <v>20</v>
      </c>
      <c r="AR3005" s="93">
        <f t="shared" si="297"/>
        <v>123</v>
      </c>
      <c r="AS3005" s="93" t="str">
        <f t="shared" si="298"/>
        <v>金币</v>
      </c>
      <c r="AT3005" s="115">
        <f t="shared" si="299"/>
        <v>956</v>
      </c>
      <c r="AU3005" s="94">
        <f>IF(AR3005&gt;0,SUMIFS(AT$13:AT3005,AQ$13:AQ3005,"="&amp;AQ3005),"[x]")</f>
        <v>76064</v>
      </c>
    </row>
    <row r="3006" spans="40:47" ht="16.5" x14ac:dyDescent="0.2">
      <c r="AN3006" s="93">
        <v>2994</v>
      </c>
      <c r="AO3006" s="93">
        <f t="shared" si="294"/>
        <v>5</v>
      </c>
      <c r="AP3006" s="93">
        <f t="shared" si="295"/>
        <v>4</v>
      </c>
      <c r="AQ3006" s="88">
        <f t="shared" si="296"/>
        <v>20</v>
      </c>
      <c r="AR3006" s="93">
        <f t="shared" si="297"/>
        <v>124</v>
      </c>
      <c r="AS3006" s="93" t="str">
        <f t="shared" si="298"/>
        <v>金币</v>
      </c>
      <c r="AT3006" s="115">
        <f t="shared" si="299"/>
        <v>1002</v>
      </c>
      <c r="AU3006" s="94">
        <f>IF(AR3006&gt;0,SUMIFS(AT$13:AT3006,AQ$13:AQ3006,"="&amp;AQ3006),"[x]")</f>
        <v>77066</v>
      </c>
    </row>
    <row r="3007" spans="40:47" ht="16.5" x14ac:dyDescent="0.2">
      <c r="AN3007" s="93">
        <v>2995</v>
      </c>
      <c r="AO3007" s="93">
        <f t="shared" si="294"/>
        <v>5</v>
      </c>
      <c r="AP3007" s="93">
        <f t="shared" si="295"/>
        <v>4</v>
      </c>
      <c r="AQ3007" s="88">
        <f t="shared" si="296"/>
        <v>20</v>
      </c>
      <c r="AR3007" s="93">
        <f t="shared" si="297"/>
        <v>125</v>
      </c>
      <c r="AS3007" s="93" t="str">
        <f t="shared" si="298"/>
        <v>金币</v>
      </c>
      <c r="AT3007" s="115">
        <f t="shared" si="299"/>
        <v>1048</v>
      </c>
      <c r="AU3007" s="94">
        <f>IF(AR3007&gt;0,SUMIFS(AT$13:AT3007,AQ$13:AQ3007,"="&amp;AQ3007),"[x]")</f>
        <v>78114</v>
      </c>
    </row>
    <row r="3008" spans="40:47" ht="16.5" x14ac:dyDescent="0.2">
      <c r="AN3008" s="93">
        <v>2996</v>
      </c>
      <c r="AO3008" s="93">
        <f t="shared" si="294"/>
        <v>5</v>
      </c>
      <c r="AP3008" s="93">
        <f t="shared" si="295"/>
        <v>4</v>
      </c>
      <c r="AQ3008" s="88">
        <f t="shared" si="296"/>
        <v>20</v>
      </c>
      <c r="AR3008" s="93">
        <f t="shared" si="297"/>
        <v>126</v>
      </c>
      <c r="AS3008" s="93" t="str">
        <f t="shared" si="298"/>
        <v>金币</v>
      </c>
      <c r="AT3008" s="115">
        <f t="shared" si="299"/>
        <v>1093</v>
      </c>
      <c r="AU3008" s="94">
        <f>IF(AR3008&gt;0,SUMIFS(AT$13:AT3008,AQ$13:AQ3008,"="&amp;AQ3008),"[x]")</f>
        <v>79207</v>
      </c>
    </row>
    <row r="3009" spans="40:47" ht="16.5" x14ac:dyDescent="0.2">
      <c r="AN3009" s="93">
        <v>2997</v>
      </c>
      <c r="AO3009" s="93">
        <f t="shared" si="294"/>
        <v>5</v>
      </c>
      <c r="AP3009" s="93">
        <f t="shared" si="295"/>
        <v>4</v>
      </c>
      <c r="AQ3009" s="88">
        <f t="shared" si="296"/>
        <v>20</v>
      </c>
      <c r="AR3009" s="93">
        <f t="shared" si="297"/>
        <v>127</v>
      </c>
      <c r="AS3009" s="93" t="str">
        <f t="shared" si="298"/>
        <v>金币</v>
      </c>
      <c r="AT3009" s="115">
        <f t="shared" si="299"/>
        <v>1139</v>
      </c>
      <c r="AU3009" s="94">
        <f>IF(AR3009&gt;0,SUMIFS(AT$13:AT3009,AQ$13:AQ3009,"="&amp;AQ3009),"[x]")</f>
        <v>80346</v>
      </c>
    </row>
    <row r="3010" spans="40:47" ht="16.5" x14ac:dyDescent="0.2">
      <c r="AN3010" s="93">
        <v>2998</v>
      </c>
      <c r="AO3010" s="93">
        <f t="shared" si="294"/>
        <v>5</v>
      </c>
      <c r="AP3010" s="93">
        <f t="shared" si="295"/>
        <v>4</v>
      </c>
      <c r="AQ3010" s="88">
        <f t="shared" si="296"/>
        <v>20</v>
      </c>
      <c r="AR3010" s="93">
        <f t="shared" si="297"/>
        <v>128</v>
      </c>
      <c r="AS3010" s="93" t="str">
        <f t="shared" si="298"/>
        <v>金币</v>
      </c>
      <c r="AT3010" s="115">
        <f t="shared" si="299"/>
        <v>1184</v>
      </c>
      <c r="AU3010" s="94">
        <f>IF(AR3010&gt;0,SUMIFS(AT$13:AT3010,AQ$13:AQ3010,"="&amp;AQ3010),"[x]")</f>
        <v>81530</v>
      </c>
    </row>
    <row r="3011" spans="40:47" ht="16.5" x14ac:dyDescent="0.2">
      <c r="AN3011" s="93">
        <v>2999</v>
      </c>
      <c r="AO3011" s="93">
        <f t="shared" si="294"/>
        <v>5</v>
      </c>
      <c r="AP3011" s="93">
        <f t="shared" si="295"/>
        <v>4</v>
      </c>
      <c r="AQ3011" s="88">
        <f t="shared" si="296"/>
        <v>20</v>
      </c>
      <c r="AR3011" s="93">
        <f t="shared" si="297"/>
        <v>129</v>
      </c>
      <c r="AS3011" s="93" t="str">
        <f t="shared" si="298"/>
        <v>金币</v>
      </c>
      <c r="AT3011" s="115">
        <f t="shared" si="299"/>
        <v>1230</v>
      </c>
      <c r="AU3011" s="94">
        <f>IF(AR3011&gt;0,SUMIFS(AT$13:AT3011,AQ$13:AQ3011,"="&amp;AQ3011),"[x]")</f>
        <v>82760</v>
      </c>
    </row>
    <row r="3012" spans="40:47" ht="16.5" x14ac:dyDescent="0.2">
      <c r="AN3012" s="93">
        <v>3000</v>
      </c>
      <c r="AO3012" s="93">
        <f t="shared" si="294"/>
        <v>5</v>
      </c>
      <c r="AP3012" s="93">
        <f t="shared" si="295"/>
        <v>4</v>
      </c>
      <c r="AQ3012" s="88">
        <f t="shared" si="296"/>
        <v>20</v>
      </c>
      <c r="AR3012" s="93">
        <f t="shared" si="297"/>
        <v>130</v>
      </c>
      <c r="AS3012" s="93" t="str">
        <f t="shared" si="298"/>
        <v>金币</v>
      </c>
      <c r="AT3012" s="115">
        <f t="shared" si="299"/>
        <v>1275</v>
      </c>
      <c r="AU3012" s="94">
        <f>IF(AR3012&gt;0,SUMIFS(AT$13:AT3012,AQ$13:AQ3012,"="&amp;AQ3012),"[x]")</f>
        <v>84035</v>
      </c>
    </row>
    <row r="3013" spans="40:47" ht="16.5" x14ac:dyDescent="0.2">
      <c r="AN3013" s="93">
        <v>3001</v>
      </c>
      <c r="AO3013" s="93">
        <f t="shared" si="294"/>
        <v>5</v>
      </c>
      <c r="AP3013" s="93">
        <f t="shared" si="295"/>
        <v>4</v>
      </c>
      <c r="AQ3013" s="88">
        <f t="shared" si="296"/>
        <v>20</v>
      </c>
      <c r="AR3013" s="93">
        <f t="shared" si="297"/>
        <v>131</v>
      </c>
      <c r="AS3013" s="93" t="str">
        <f t="shared" si="298"/>
        <v>金币</v>
      </c>
      <c r="AT3013" s="115">
        <f t="shared" si="299"/>
        <v>1321</v>
      </c>
      <c r="AU3013" s="94">
        <f>IF(AR3013&gt;0,SUMIFS(AT$13:AT3013,AQ$13:AQ3013,"="&amp;AQ3013),"[x]")</f>
        <v>85356</v>
      </c>
    </row>
    <row r="3014" spans="40:47" ht="16.5" x14ac:dyDescent="0.2">
      <c r="AN3014" s="93">
        <v>3002</v>
      </c>
      <c r="AO3014" s="93">
        <f t="shared" si="294"/>
        <v>5</v>
      </c>
      <c r="AP3014" s="93">
        <f t="shared" si="295"/>
        <v>4</v>
      </c>
      <c r="AQ3014" s="88">
        <f t="shared" si="296"/>
        <v>20</v>
      </c>
      <c r="AR3014" s="93">
        <f t="shared" si="297"/>
        <v>132</v>
      </c>
      <c r="AS3014" s="93" t="str">
        <f t="shared" si="298"/>
        <v>金币</v>
      </c>
      <c r="AT3014" s="115">
        <f t="shared" si="299"/>
        <v>1367</v>
      </c>
      <c r="AU3014" s="94">
        <f>IF(AR3014&gt;0,SUMIFS(AT$13:AT3014,AQ$13:AQ3014,"="&amp;AQ3014),"[x]")</f>
        <v>86723</v>
      </c>
    </row>
    <row r="3015" spans="40:47" ht="16.5" x14ac:dyDescent="0.2">
      <c r="AN3015" s="93">
        <v>3003</v>
      </c>
      <c r="AO3015" s="93">
        <f t="shared" si="294"/>
        <v>5</v>
      </c>
      <c r="AP3015" s="93">
        <f t="shared" si="295"/>
        <v>4</v>
      </c>
      <c r="AQ3015" s="88">
        <f t="shared" si="296"/>
        <v>20</v>
      </c>
      <c r="AR3015" s="93">
        <f t="shared" si="297"/>
        <v>133</v>
      </c>
      <c r="AS3015" s="93" t="str">
        <f t="shared" si="298"/>
        <v>金币</v>
      </c>
      <c r="AT3015" s="115">
        <f t="shared" si="299"/>
        <v>1412</v>
      </c>
      <c r="AU3015" s="94">
        <f>IF(AR3015&gt;0,SUMIFS(AT$13:AT3015,AQ$13:AQ3015,"="&amp;AQ3015),"[x]")</f>
        <v>88135</v>
      </c>
    </row>
    <row r="3016" spans="40:47" ht="16.5" x14ac:dyDescent="0.2">
      <c r="AN3016" s="93">
        <v>3004</v>
      </c>
      <c r="AO3016" s="93">
        <f t="shared" si="294"/>
        <v>5</v>
      </c>
      <c r="AP3016" s="93">
        <f t="shared" si="295"/>
        <v>4</v>
      </c>
      <c r="AQ3016" s="88">
        <f t="shared" si="296"/>
        <v>20</v>
      </c>
      <c r="AR3016" s="93">
        <f t="shared" si="297"/>
        <v>134</v>
      </c>
      <c r="AS3016" s="93" t="str">
        <f t="shared" si="298"/>
        <v>金币</v>
      </c>
      <c r="AT3016" s="115">
        <f t="shared" si="299"/>
        <v>1458</v>
      </c>
      <c r="AU3016" s="94">
        <f>IF(AR3016&gt;0,SUMIFS(AT$13:AT3016,AQ$13:AQ3016,"="&amp;AQ3016),"[x]")</f>
        <v>89593</v>
      </c>
    </row>
    <row r="3017" spans="40:47" ht="16.5" x14ac:dyDescent="0.2">
      <c r="AN3017" s="93">
        <v>3005</v>
      </c>
      <c r="AO3017" s="93">
        <f t="shared" si="294"/>
        <v>5</v>
      </c>
      <c r="AP3017" s="93">
        <f t="shared" si="295"/>
        <v>4</v>
      </c>
      <c r="AQ3017" s="88">
        <f t="shared" si="296"/>
        <v>20</v>
      </c>
      <c r="AR3017" s="93">
        <f t="shared" si="297"/>
        <v>135</v>
      </c>
      <c r="AS3017" s="93" t="str">
        <f t="shared" si="298"/>
        <v>金币</v>
      </c>
      <c r="AT3017" s="115">
        <f t="shared" si="299"/>
        <v>1503</v>
      </c>
      <c r="AU3017" s="94">
        <f>IF(AR3017&gt;0,SUMIFS(AT$13:AT3017,AQ$13:AQ3017,"="&amp;AQ3017),"[x]")</f>
        <v>91096</v>
      </c>
    </row>
    <row r="3018" spans="40:47" ht="16.5" x14ac:dyDescent="0.2">
      <c r="AN3018" s="93">
        <v>3006</v>
      </c>
      <c r="AO3018" s="93">
        <f t="shared" si="294"/>
        <v>5</v>
      </c>
      <c r="AP3018" s="93">
        <f t="shared" si="295"/>
        <v>4</v>
      </c>
      <c r="AQ3018" s="88">
        <f t="shared" si="296"/>
        <v>20</v>
      </c>
      <c r="AR3018" s="93">
        <f t="shared" si="297"/>
        <v>136</v>
      </c>
      <c r="AS3018" s="93" t="str">
        <f t="shared" si="298"/>
        <v>金币</v>
      </c>
      <c r="AT3018" s="115">
        <f t="shared" si="299"/>
        <v>1549</v>
      </c>
      <c r="AU3018" s="94">
        <f>IF(AR3018&gt;0,SUMIFS(AT$13:AT3018,AQ$13:AQ3018,"="&amp;AQ3018),"[x]")</f>
        <v>92645</v>
      </c>
    </row>
    <row r="3019" spans="40:47" ht="16.5" x14ac:dyDescent="0.2">
      <c r="AN3019" s="93">
        <v>3007</v>
      </c>
      <c r="AO3019" s="93">
        <f t="shared" si="294"/>
        <v>5</v>
      </c>
      <c r="AP3019" s="93">
        <f t="shared" si="295"/>
        <v>4</v>
      </c>
      <c r="AQ3019" s="88">
        <f t="shared" si="296"/>
        <v>20</v>
      </c>
      <c r="AR3019" s="93">
        <f t="shared" si="297"/>
        <v>137</v>
      </c>
      <c r="AS3019" s="93" t="str">
        <f t="shared" si="298"/>
        <v>金币</v>
      </c>
      <c r="AT3019" s="115">
        <f t="shared" si="299"/>
        <v>1594</v>
      </c>
      <c r="AU3019" s="94">
        <f>IF(AR3019&gt;0,SUMIFS(AT$13:AT3019,AQ$13:AQ3019,"="&amp;AQ3019),"[x]")</f>
        <v>94239</v>
      </c>
    </row>
    <row r="3020" spans="40:47" ht="16.5" x14ac:dyDescent="0.2">
      <c r="AN3020" s="93">
        <v>3008</v>
      </c>
      <c r="AO3020" s="93">
        <f t="shared" si="294"/>
        <v>5</v>
      </c>
      <c r="AP3020" s="93">
        <f t="shared" si="295"/>
        <v>4</v>
      </c>
      <c r="AQ3020" s="88">
        <f t="shared" si="296"/>
        <v>20</v>
      </c>
      <c r="AR3020" s="93">
        <f t="shared" si="297"/>
        <v>138</v>
      </c>
      <c r="AS3020" s="93" t="str">
        <f t="shared" si="298"/>
        <v>金币</v>
      </c>
      <c r="AT3020" s="115">
        <f t="shared" si="299"/>
        <v>1640</v>
      </c>
      <c r="AU3020" s="94">
        <f>IF(AR3020&gt;0,SUMIFS(AT$13:AT3020,AQ$13:AQ3020,"="&amp;AQ3020),"[x]")</f>
        <v>95879</v>
      </c>
    </row>
    <row r="3021" spans="40:47" ht="16.5" x14ac:dyDescent="0.2">
      <c r="AN3021" s="93">
        <v>3009</v>
      </c>
      <c r="AO3021" s="93">
        <f t="shared" si="294"/>
        <v>5</v>
      </c>
      <c r="AP3021" s="93">
        <f t="shared" si="295"/>
        <v>4</v>
      </c>
      <c r="AQ3021" s="88">
        <f t="shared" si="296"/>
        <v>20</v>
      </c>
      <c r="AR3021" s="93">
        <f t="shared" si="297"/>
        <v>139</v>
      </c>
      <c r="AS3021" s="93" t="str">
        <f t="shared" si="298"/>
        <v>金币</v>
      </c>
      <c r="AT3021" s="115">
        <f t="shared" si="299"/>
        <v>1685</v>
      </c>
      <c r="AU3021" s="94">
        <f>IF(AR3021&gt;0,SUMIFS(AT$13:AT3021,AQ$13:AQ3021,"="&amp;AQ3021),"[x]")</f>
        <v>97564</v>
      </c>
    </row>
    <row r="3022" spans="40:47" ht="16.5" x14ac:dyDescent="0.2">
      <c r="AN3022" s="93">
        <v>3010</v>
      </c>
      <c r="AO3022" s="93">
        <f t="shared" ref="AO3022:AO3085" si="300">INT((AN3022-1)/604)+1</f>
        <v>5</v>
      </c>
      <c r="AP3022" s="93">
        <f t="shared" ref="AP3022:AP3085" si="301">INT(MOD(INT((AN3022-1)/151),4))+1</f>
        <v>4</v>
      </c>
      <c r="AQ3022" s="88">
        <f t="shared" ref="AQ3022:AQ3085" si="302">(AO3022-1)*4+AP3022</f>
        <v>20</v>
      </c>
      <c r="AR3022" s="93">
        <f t="shared" ref="AR3022:AR3085" si="303">MOD(AN3022-1,151)</f>
        <v>140</v>
      </c>
      <c r="AS3022" s="93" t="str">
        <f t="shared" ref="AS3022:AS3085" si="304">IF(AR3022&gt;0,"金币","[x]")</f>
        <v>金币</v>
      </c>
      <c r="AT3022" s="115">
        <f t="shared" si="299"/>
        <v>1731</v>
      </c>
      <c r="AU3022" s="94">
        <f>IF(AR3022&gt;0,SUMIFS(AT$13:AT3022,AQ$13:AQ3022,"="&amp;AQ3022),"[x]")</f>
        <v>99295</v>
      </c>
    </row>
    <row r="3023" spans="40:47" ht="16.5" x14ac:dyDescent="0.2">
      <c r="AN3023" s="93">
        <v>3011</v>
      </c>
      <c r="AO3023" s="93">
        <f t="shared" si="300"/>
        <v>5</v>
      </c>
      <c r="AP3023" s="93">
        <f t="shared" si="301"/>
        <v>4</v>
      </c>
      <c r="AQ3023" s="88">
        <f t="shared" si="302"/>
        <v>20</v>
      </c>
      <c r="AR3023" s="93">
        <f t="shared" si="303"/>
        <v>141</v>
      </c>
      <c r="AS3023" s="93" t="str">
        <f t="shared" si="304"/>
        <v>金币</v>
      </c>
      <c r="AT3023" s="115">
        <f t="shared" ref="AT3023:AT3086" si="305">IF(AR3023&gt;0,INT(INDEX($AL$13:$AL$162,AR3023)/48*INDEX($AL$4:$AL$9,AO3023)*INDEX($AO$4:$AO$7,AP3023)),"[x]")</f>
        <v>1777</v>
      </c>
      <c r="AU3023" s="94">
        <f>IF(AR3023&gt;0,SUMIFS(AT$13:AT3023,AQ$13:AQ3023,"="&amp;AQ3023),"[x]")</f>
        <v>101072</v>
      </c>
    </row>
    <row r="3024" spans="40:47" ht="16.5" x14ac:dyDescent="0.2">
      <c r="AN3024" s="93">
        <v>3012</v>
      </c>
      <c r="AO3024" s="93">
        <f t="shared" si="300"/>
        <v>5</v>
      </c>
      <c r="AP3024" s="93">
        <f t="shared" si="301"/>
        <v>4</v>
      </c>
      <c r="AQ3024" s="88">
        <f t="shared" si="302"/>
        <v>20</v>
      </c>
      <c r="AR3024" s="93">
        <f t="shared" si="303"/>
        <v>142</v>
      </c>
      <c r="AS3024" s="93" t="str">
        <f t="shared" si="304"/>
        <v>金币</v>
      </c>
      <c r="AT3024" s="115">
        <f t="shared" si="305"/>
        <v>1822</v>
      </c>
      <c r="AU3024" s="94">
        <f>IF(AR3024&gt;0,SUMIFS(AT$13:AT3024,AQ$13:AQ3024,"="&amp;AQ3024),"[x]")</f>
        <v>102894</v>
      </c>
    </row>
    <row r="3025" spans="40:47" ht="16.5" x14ac:dyDescent="0.2">
      <c r="AN3025" s="93">
        <v>3013</v>
      </c>
      <c r="AO3025" s="93">
        <f t="shared" si="300"/>
        <v>5</v>
      </c>
      <c r="AP3025" s="93">
        <f t="shared" si="301"/>
        <v>4</v>
      </c>
      <c r="AQ3025" s="88">
        <f t="shared" si="302"/>
        <v>20</v>
      </c>
      <c r="AR3025" s="93">
        <f t="shared" si="303"/>
        <v>143</v>
      </c>
      <c r="AS3025" s="93" t="str">
        <f t="shared" si="304"/>
        <v>金币</v>
      </c>
      <c r="AT3025" s="115">
        <f t="shared" si="305"/>
        <v>1868</v>
      </c>
      <c r="AU3025" s="94">
        <f>IF(AR3025&gt;0,SUMIFS(AT$13:AT3025,AQ$13:AQ3025,"="&amp;AQ3025),"[x]")</f>
        <v>104762</v>
      </c>
    </row>
    <row r="3026" spans="40:47" ht="16.5" x14ac:dyDescent="0.2">
      <c r="AN3026" s="93">
        <v>3014</v>
      </c>
      <c r="AO3026" s="93">
        <f t="shared" si="300"/>
        <v>5</v>
      </c>
      <c r="AP3026" s="93">
        <f t="shared" si="301"/>
        <v>4</v>
      </c>
      <c r="AQ3026" s="88">
        <f t="shared" si="302"/>
        <v>20</v>
      </c>
      <c r="AR3026" s="93">
        <f t="shared" si="303"/>
        <v>144</v>
      </c>
      <c r="AS3026" s="93" t="str">
        <f t="shared" si="304"/>
        <v>金币</v>
      </c>
      <c r="AT3026" s="115">
        <f t="shared" si="305"/>
        <v>1913</v>
      </c>
      <c r="AU3026" s="94">
        <f>IF(AR3026&gt;0,SUMIFS(AT$13:AT3026,AQ$13:AQ3026,"="&amp;AQ3026),"[x]")</f>
        <v>106675</v>
      </c>
    </row>
    <row r="3027" spans="40:47" ht="16.5" x14ac:dyDescent="0.2">
      <c r="AN3027" s="93">
        <v>3015</v>
      </c>
      <c r="AO3027" s="93">
        <f t="shared" si="300"/>
        <v>5</v>
      </c>
      <c r="AP3027" s="93">
        <f t="shared" si="301"/>
        <v>4</v>
      </c>
      <c r="AQ3027" s="88">
        <f t="shared" si="302"/>
        <v>20</v>
      </c>
      <c r="AR3027" s="93">
        <f t="shared" si="303"/>
        <v>145</v>
      </c>
      <c r="AS3027" s="93" t="str">
        <f t="shared" si="304"/>
        <v>金币</v>
      </c>
      <c r="AT3027" s="115">
        <f t="shared" si="305"/>
        <v>1959</v>
      </c>
      <c r="AU3027" s="94">
        <f>IF(AR3027&gt;0,SUMIFS(AT$13:AT3027,AQ$13:AQ3027,"="&amp;AQ3027),"[x]")</f>
        <v>108634</v>
      </c>
    </row>
    <row r="3028" spans="40:47" ht="16.5" x14ac:dyDescent="0.2">
      <c r="AN3028" s="93">
        <v>3016</v>
      </c>
      <c r="AO3028" s="93">
        <f t="shared" si="300"/>
        <v>5</v>
      </c>
      <c r="AP3028" s="93">
        <f t="shared" si="301"/>
        <v>4</v>
      </c>
      <c r="AQ3028" s="88">
        <f t="shared" si="302"/>
        <v>20</v>
      </c>
      <c r="AR3028" s="93">
        <f t="shared" si="303"/>
        <v>146</v>
      </c>
      <c r="AS3028" s="93" t="str">
        <f t="shared" si="304"/>
        <v>金币</v>
      </c>
      <c r="AT3028" s="115">
        <f t="shared" si="305"/>
        <v>2004</v>
      </c>
      <c r="AU3028" s="94">
        <f>IF(AR3028&gt;0,SUMIFS(AT$13:AT3028,AQ$13:AQ3028,"="&amp;AQ3028),"[x]")</f>
        <v>110638</v>
      </c>
    </row>
    <row r="3029" spans="40:47" ht="16.5" x14ac:dyDescent="0.2">
      <c r="AN3029" s="93">
        <v>3017</v>
      </c>
      <c r="AO3029" s="93">
        <f t="shared" si="300"/>
        <v>5</v>
      </c>
      <c r="AP3029" s="93">
        <f t="shared" si="301"/>
        <v>4</v>
      </c>
      <c r="AQ3029" s="88">
        <f t="shared" si="302"/>
        <v>20</v>
      </c>
      <c r="AR3029" s="93">
        <f t="shared" si="303"/>
        <v>147</v>
      </c>
      <c r="AS3029" s="93" t="str">
        <f t="shared" si="304"/>
        <v>金币</v>
      </c>
      <c r="AT3029" s="115">
        <f t="shared" si="305"/>
        <v>2050</v>
      </c>
      <c r="AU3029" s="94">
        <f>IF(AR3029&gt;0,SUMIFS(AT$13:AT3029,AQ$13:AQ3029,"="&amp;AQ3029),"[x]")</f>
        <v>112688</v>
      </c>
    </row>
    <row r="3030" spans="40:47" ht="16.5" x14ac:dyDescent="0.2">
      <c r="AN3030" s="93">
        <v>3018</v>
      </c>
      <c r="AO3030" s="93">
        <f t="shared" si="300"/>
        <v>5</v>
      </c>
      <c r="AP3030" s="93">
        <f t="shared" si="301"/>
        <v>4</v>
      </c>
      <c r="AQ3030" s="88">
        <f t="shared" si="302"/>
        <v>20</v>
      </c>
      <c r="AR3030" s="93">
        <f t="shared" si="303"/>
        <v>148</v>
      </c>
      <c r="AS3030" s="93" t="str">
        <f t="shared" si="304"/>
        <v>金币</v>
      </c>
      <c r="AT3030" s="115">
        <f t="shared" si="305"/>
        <v>2096</v>
      </c>
      <c r="AU3030" s="94">
        <f>IF(AR3030&gt;0,SUMIFS(AT$13:AT3030,AQ$13:AQ3030,"="&amp;AQ3030),"[x]")</f>
        <v>114784</v>
      </c>
    </row>
    <row r="3031" spans="40:47" ht="16.5" x14ac:dyDescent="0.2">
      <c r="AN3031" s="93">
        <v>3019</v>
      </c>
      <c r="AO3031" s="93">
        <f t="shared" si="300"/>
        <v>5</v>
      </c>
      <c r="AP3031" s="93">
        <f t="shared" si="301"/>
        <v>4</v>
      </c>
      <c r="AQ3031" s="88">
        <f t="shared" si="302"/>
        <v>20</v>
      </c>
      <c r="AR3031" s="93">
        <f t="shared" si="303"/>
        <v>149</v>
      </c>
      <c r="AS3031" s="93" t="str">
        <f t="shared" si="304"/>
        <v>金币</v>
      </c>
      <c r="AT3031" s="115">
        <f t="shared" si="305"/>
        <v>2141</v>
      </c>
      <c r="AU3031" s="94">
        <f>IF(AR3031&gt;0,SUMIFS(AT$13:AT3031,AQ$13:AQ3031,"="&amp;AQ3031),"[x]")</f>
        <v>116925</v>
      </c>
    </row>
    <row r="3032" spans="40:47" ht="16.5" x14ac:dyDescent="0.2">
      <c r="AN3032" s="93">
        <v>3020</v>
      </c>
      <c r="AO3032" s="93">
        <f t="shared" si="300"/>
        <v>5</v>
      </c>
      <c r="AP3032" s="93">
        <f t="shared" si="301"/>
        <v>4</v>
      </c>
      <c r="AQ3032" s="88">
        <f t="shared" si="302"/>
        <v>20</v>
      </c>
      <c r="AR3032" s="93">
        <f t="shared" si="303"/>
        <v>150</v>
      </c>
      <c r="AS3032" s="93" t="str">
        <f t="shared" si="304"/>
        <v>金币</v>
      </c>
      <c r="AT3032" s="115">
        <f t="shared" si="305"/>
        <v>2187</v>
      </c>
      <c r="AU3032" s="94">
        <f>IF(AR3032&gt;0,SUMIFS(AT$13:AT3032,AQ$13:AQ3032,"="&amp;AQ3032),"[x]")</f>
        <v>119112</v>
      </c>
    </row>
    <row r="3033" spans="40:47" ht="16.5" x14ac:dyDescent="0.2">
      <c r="AN3033" s="93">
        <v>3021</v>
      </c>
      <c r="AO3033" s="93">
        <f t="shared" si="300"/>
        <v>6</v>
      </c>
      <c r="AP3033" s="93">
        <f t="shared" si="301"/>
        <v>1</v>
      </c>
      <c r="AQ3033" s="88">
        <f t="shared" si="302"/>
        <v>21</v>
      </c>
      <c r="AR3033" s="93">
        <f t="shared" si="303"/>
        <v>0</v>
      </c>
      <c r="AS3033" s="93" t="str">
        <f t="shared" si="304"/>
        <v>[x]</v>
      </c>
      <c r="AT3033" s="115" t="str">
        <f t="shared" si="305"/>
        <v>[x]</v>
      </c>
      <c r="AU3033" s="94" t="str">
        <f>IF(AR3033&gt;0,SUMIFS(AT$13:AT3033,AQ$13:AQ3033,"="&amp;AQ3033),"[x]")</f>
        <v>[x]</v>
      </c>
    </row>
    <row r="3034" spans="40:47" ht="16.5" x14ac:dyDescent="0.2">
      <c r="AN3034" s="93">
        <v>3022</v>
      </c>
      <c r="AO3034" s="93">
        <f t="shared" si="300"/>
        <v>6</v>
      </c>
      <c r="AP3034" s="93">
        <f t="shared" si="301"/>
        <v>1</v>
      </c>
      <c r="AQ3034" s="88">
        <f t="shared" si="302"/>
        <v>21</v>
      </c>
      <c r="AR3034" s="93">
        <f t="shared" si="303"/>
        <v>1</v>
      </c>
      <c r="AS3034" s="93" t="str">
        <f t="shared" si="304"/>
        <v>金币</v>
      </c>
      <c r="AT3034" s="115">
        <f t="shared" si="305"/>
        <v>2</v>
      </c>
      <c r="AU3034" s="94">
        <f>IF(AR3034&gt;0,SUMIFS(AT$13:AT3034,AQ$13:AQ3034,"="&amp;AQ3034),"[x]")</f>
        <v>2</v>
      </c>
    </row>
    <row r="3035" spans="40:47" ht="16.5" x14ac:dyDescent="0.2">
      <c r="AN3035" s="93">
        <v>3023</v>
      </c>
      <c r="AO3035" s="93">
        <f t="shared" si="300"/>
        <v>6</v>
      </c>
      <c r="AP3035" s="93">
        <f t="shared" si="301"/>
        <v>1</v>
      </c>
      <c r="AQ3035" s="88">
        <f t="shared" si="302"/>
        <v>21</v>
      </c>
      <c r="AR3035" s="93">
        <f t="shared" si="303"/>
        <v>2</v>
      </c>
      <c r="AS3035" s="93" t="str">
        <f t="shared" si="304"/>
        <v>金币</v>
      </c>
      <c r="AT3035" s="115">
        <f t="shared" si="305"/>
        <v>4</v>
      </c>
      <c r="AU3035" s="94">
        <f>IF(AR3035&gt;0,SUMIFS(AT$13:AT3035,AQ$13:AQ3035,"="&amp;AQ3035),"[x]")</f>
        <v>6</v>
      </c>
    </row>
    <row r="3036" spans="40:47" ht="16.5" x14ac:dyDescent="0.2">
      <c r="AN3036" s="93">
        <v>3024</v>
      </c>
      <c r="AO3036" s="93">
        <f t="shared" si="300"/>
        <v>6</v>
      </c>
      <c r="AP3036" s="93">
        <f t="shared" si="301"/>
        <v>1</v>
      </c>
      <c r="AQ3036" s="88">
        <f t="shared" si="302"/>
        <v>21</v>
      </c>
      <c r="AR3036" s="93">
        <f t="shared" si="303"/>
        <v>3</v>
      </c>
      <c r="AS3036" s="93" t="str">
        <f t="shared" si="304"/>
        <v>金币</v>
      </c>
      <c r="AT3036" s="115">
        <f t="shared" si="305"/>
        <v>7</v>
      </c>
      <c r="AU3036" s="94">
        <f>IF(AR3036&gt;0,SUMIFS(AT$13:AT3036,AQ$13:AQ3036,"="&amp;AQ3036),"[x]")</f>
        <v>13</v>
      </c>
    </row>
    <row r="3037" spans="40:47" ht="16.5" x14ac:dyDescent="0.2">
      <c r="AN3037" s="93">
        <v>3025</v>
      </c>
      <c r="AO3037" s="93">
        <f t="shared" si="300"/>
        <v>6</v>
      </c>
      <c r="AP3037" s="93">
        <f t="shared" si="301"/>
        <v>1</v>
      </c>
      <c r="AQ3037" s="88">
        <f t="shared" si="302"/>
        <v>21</v>
      </c>
      <c r="AR3037" s="93">
        <f t="shared" si="303"/>
        <v>4</v>
      </c>
      <c r="AS3037" s="93" t="str">
        <f t="shared" si="304"/>
        <v>金币</v>
      </c>
      <c r="AT3037" s="115">
        <f t="shared" si="305"/>
        <v>9</v>
      </c>
      <c r="AU3037" s="94">
        <f>IF(AR3037&gt;0,SUMIFS(AT$13:AT3037,AQ$13:AQ3037,"="&amp;AQ3037),"[x]")</f>
        <v>22</v>
      </c>
    </row>
    <row r="3038" spans="40:47" ht="16.5" x14ac:dyDescent="0.2">
      <c r="AN3038" s="93">
        <v>3026</v>
      </c>
      <c r="AO3038" s="93">
        <f t="shared" si="300"/>
        <v>6</v>
      </c>
      <c r="AP3038" s="93">
        <f t="shared" si="301"/>
        <v>1</v>
      </c>
      <c r="AQ3038" s="88">
        <f t="shared" si="302"/>
        <v>21</v>
      </c>
      <c r="AR3038" s="93">
        <f t="shared" si="303"/>
        <v>5</v>
      </c>
      <c r="AS3038" s="93" t="str">
        <f t="shared" si="304"/>
        <v>金币</v>
      </c>
      <c r="AT3038" s="115">
        <f t="shared" si="305"/>
        <v>12</v>
      </c>
      <c r="AU3038" s="94">
        <f>IF(AR3038&gt;0,SUMIFS(AT$13:AT3038,AQ$13:AQ3038,"="&amp;AQ3038),"[x]")</f>
        <v>34</v>
      </c>
    </row>
    <row r="3039" spans="40:47" ht="16.5" x14ac:dyDescent="0.2">
      <c r="AN3039" s="93">
        <v>3027</v>
      </c>
      <c r="AO3039" s="93">
        <f t="shared" si="300"/>
        <v>6</v>
      </c>
      <c r="AP3039" s="93">
        <f t="shared" si="301"/>
        <v>1</v>
      </c>
      <c r="AQ3039" s="88">
        <f t="shared" si="302"/>
        <v>21</v>
      </c>
      <c r="AR3039" s="93">
        <f t="shared" si="303"/>
        <v>6</v>
      </c>
      <c r="AS3039" s="93" t="str">
        <f t="shared" si="304"/>
        <v>金币</v>
      </c>
      <c r="AT3039" s="115">
        <f t="shared" si="305"/>
        <v>14</v>
      </c>
      <c r="AU3039" s="94">
        <f>IF(AR3039&gt;0,SUMIFS(AT$13:AT3039,AQ$13:AQ3039,"="&amp;AQ3039),"[x]")</f>
        <v>48</v>
      </c>
    </row>
    <row r="3040" spans="40:47" ht="16.5" x14ac:dyDescent="0.2">
      <c r="AN3040" s="93">
        <v>3028</v>
      </c>
      <c r="AO3040" s="93">
        <f t="shared" si="300"/>
        <v>6</v>
      </c>
      <c r="AP3040" s="93">
        <f t="shared" si="301"/>
        <v>1</v>
      </c>
      <c r="AQ3040" s="88">
        <f t="shared" si="302"/>
        <v>21</v>
      </c>
      <c r="AR3040" s="93">
        <f t="shared" si="303"/>
        <v>7</v>
      </c>
      <c r="AS3040" s="93" t="str">
        <f t="shared" si="304"/>
        <v>金币</v>
      </c>
      <c r="AT3040" s="115">
        <f t="shared" si="305"/>
        <v>17</v>
      </c>
      <c r="AU3040" s="94">
        <f>IF(AR3040&gt;0,SUMIFS(AT$13:AT3040,AQ$13:AQ3040,"="&amp;AQ3040),"[x]")</f>
        <v>65</v>
      </c>
    </row>
    <row r="3041" spans="40:47" ht="16.5" x14ac:dyDescent="0.2">
      <c r="AN3041" s="93">
        <v>3029</v>
      </c>
      <c r="AO3041" s="93">
        <f t="shared" si="300"/>
        <v>6</v>
      </c>
      <c r="AP3041" s="93">
        <f t="shared" si="301"/>
        <v>1</v>
      </c>
      <c r="AQ3041" s="88">
        <f t="shared" si="302"/>
        <v>21</v>
      </c>
      <c r="AR3041" s="93">
        <f t="shared" si="303"/>
        <v>8</v>
      </c>
      <c r="AS3041" s="93" t="str">
        <f t="shared" si="304"/>
        <v>金币</v>
      </c>
      <c r="AT3041" s="115">
        <f t="shared" si="305"/>
        <v>19</v>
      </c>
      <c r="AU3041" s="94">
        <f>IF(AR3041&gt;0,SUMIFS(AT$13:AT3041,AQ$13:AQ3041,"="&amp;AQ3041),"[x]")</f>
        <v>84</v>
      </c>
    </row>
    <row r="3042" spans="40:47" ht="16.5" x14ac:dyDescent="0.2">
      <c r="AN3042" s="93">
        <v>3030</v>
      </c>
      <c r="AO3042" s="93">
        <f t="shared" si="300"/>
        <v>6</v>
      </c>
      <c r="AP3042" s="93">
        <f t="shared" si="301"/>
        <v>1</v>
      </c>
      <c r="AQ3042" s="88">
        <f t="shared" si="302"/>
        <v>21</v>
      </c>
      <c r="AR3042" s="93">
        <f t="shared" si="303"/>
        <v>9</v>
      </c>
      <c r="AS3042" s="93" t="str">
        <f t="shared" si="304"/>
        <v>金币</v>
      </c>
      <c r="AT3042" s="115">
        <f t="shared" si="305"/>
        <v>22</v>
      </c>
      <c r="AU3042" s="94">
        <f>IF(AR3042&gt;0,SUMIFS(AT$13:AT3042,AQ$13:AQ3042,"="&amp;AQ3042),"[x]")</f>
        <v>106</v>
      </c>
    </row>
    <row r="3043" spans="40:47" ht="16.5" x14ac:dyDescent="0.2">
      <c r="AN3043" s="93">
        <v>3031</v>
      </c>
      <c r="AO3043" s="93">
        <f t="shared" si="300"/>
        <v>6</v>
      </c>
      <c r="AP3043" s="93">
        <f t="shared" si="301"/>
        <v>1</v>
      </c>
      <c r="AQ3043" s="88">
        <f t="shared" si="302"/>
        <v>21</v>
      </c>
      <c r="AR3043" s="93">
        <f t="shared" si="303"/>
        <v>10</v>
      </c>
      <c r="AS3043" s="93" t="str">
        <f t="shared" si="304"/>
        <v>金币</v>
      </c>
      <c r="AT3043" s="115">
        <f t="shared" si="305"/>
        <v>24</v>
      </c>
      <c r="AU3043" s="94">
        <f>IF(AR3043&gt;0,SUMIFS(AT$13:AT3043,AQ$13:AQ3043,"="&amp;AQ3043),"[x]")</f>
        <v>130</v>
      </c>
    </row>
    <row r="3044" spans="40:47" ht="16.5" x14ac:dyDescent="0.2">
      <c r="AN3044" s="93">
        <v>3032</v>
      </c>
      <c r="AO3044" s="93">
        <f t="shared" si="300"/>
        <v>6</v>
      </c>
      <c r="AP3044" s="93">
        <f t="shared" si="301"/>
        <v>1</v>
      </c>
      <c r="AQ3044" s="88">
        <f t="shared" si="302"/>
        <v>21</v>
      </c>
      <c r="AR3044" s="93">
        <f t="shared" si="303"/>
        <v>11</v>
      </c>
      <c r="AS3044" s="93" t="str">
        <f t="shared" si="304"/>
        <v>金币</v>
      </c>
      <c r="AT3044" s="115">
        <f t="shared" si="305"/>
        <v>27</v>
      </c>
      <c r="AU3044" s="94">
        <f>IF(AR3044&gt;0,SUMIFS(AT$13:AT3044,AQ$13:AQ3044,"="&amp;AQ3044),"[x]")</f>
        <v>157</v>
      </c>
    </row>
    <row r="3045" spans="40:47" ht="16.5" x14ac:dyDescent="0.2">
      <c r="AN3045" s="93">
        <v>3033</v>
      </c>
      <c r="AO3045" s="93">
        <f t="shared" si="300"/>
        <v>6</v>
      </c>
      <c r="AP3045" s="93">
        <f t="shared" si="301"/>
        <v>1</v>
      </c>
      <c r="AQ3045" s="88">
        <f t="shared" si="302"/>
        <v>21</v>
      </c>
      <c r="AR3045" s="93">
        <f t="shared" si="303"/>
        <v>12</v>
      </c>
      <c r="AS3045" s="93" t="str">
        <f t="shared" si="304"/>
        <v>金币</v>
      </c>
      <c r="AT3045" s="115">
        <f t="shared" si="305"/>
        <v>29</v>
      </c>
      <c r="AU3045" s="94">
        <f>IF(AR3045&gt;0,SUMIFS(AT$13:AT3045,AQ$13:AQ3045,"="&amp;AQ3045),"[x]")</f>
        <v>186</v>
      </c>
    </row>
    <row r="3046" spans="40:47" ht="16.5" x14ac:dyDescent="0.2">
      <c r="AN3046" s="93">
        <v>3034</v>
      </c>
      <c r="AO3046" s="93">
        <f t="shared" si="300"/>
        <v>6</v>
      </c>
      <c r="AP3046" s="93">
        <f t="shared" si="301"/>
        <v>1</v>
      </c>
      <c r="AQ3046" s="88">
        <f t="shared" si="302"/>
        <v>21</v>
      </c>
      <c r="AR3046" s="93">
        <f t="shared" si="303"/>
        <v>13</v>
      </c>
      <c r="AS3046" s="93" t="str">
        <f t="shared" si="304"/>
        <v>金币</v>
      </c>
      <c r="AT3046" s="115">
        <f t="shared" si="305"/>
        <v>32</v>
      </c>
      <c r="AU3046" s="94">
        <f>IF(AR3046&gt;0,SUMIFS(AT$13:AT3046,AQ$13:AQ3046,"="&amp;AQ3046),"[x]")</f>
        <v>218</v>
      </c>
    </row>
    <row r="3047" spans="40:47" ht="16.5" x14ac:dyDescent="0.2">
      <c r="AN3047" s="93">
        <v>3035</v>
      </c>
      <c r="AO3047" s="93">
        <f t="shared" si="300"/>
        <v>6</v>
      </c>
      <c r="AP3047" s="93">
        <f t="shared" si="301"/>
        <v>1</v>
      </c>
      <c r="AQ3047" s="88">
        <f t="shared" si="302"/>
        <v>21</v>
      </c>
      <c r="AR3047" s="93">
        <f t="shared" si="303"/>
        <v>14</v>
      </c>
      <c r="AS3047" s="93" t="str">
        <f t="shared" si="304"/>
        <v>金币</v>
      </c>
      <c r="AT3047" s="115">
        <f t="shared" si="305"/>
        <v>34</v>
      </c>
      <c r="AU3047" s="94">
        <f>IF(AR3047&gt;0,SUMIFS(AT$13:AT3047,AQ$13:AQ3047,"="&amp;AQ3047),"[x]")</f>
        <v>252</v>
      </c>
    </row>
    <row r="3048" spans="40:47" ht="16.5" x14ac:dyDescent="0.2">
      <c r="AN3048" s="93">
        <v>3036</v>
      </c>
      <c r="AO3048" s="93">
        <f t="shared" si="300"/>
        <v>6</v>
      </c>
      <c r="AP3048" s="93">
        <f t="shared" si="301"/>
        <v>1</v>
      </c>
      <c r="AQ3048" s="88">
        <f t="shared" si="302"/>
        <v>21</v>
      </c>
      <c r="AR3048" s="93">
        <f t="shared" si="303"/>
        <v>15</v>
      </c>
      <c r="AS3048" s="93" t="str">
        <f t="shared" si="304"/>
        <v>金币</v>
      </c>
      <c r="AT3048" s="115">
        <f t="shared" si="305"/>
        <v>37</v>
      </c>
      <c r="AU3048" s="94">
        <f>IF(AR3048&gt;0,SUMIFS(AT$13:AT3048,AQ$13:AQ3048,"="&amp;AQ3048),"[x]")</f>
        <v>289</v>
      </c>
    </row>
    <row r="3049" spans="40:47" ht="16.5" x14ac:dyDescent="0.2">
      <c r="AN3049" s="93">
        <v>3037</v>
      </c>
      <c r="AO3049" s="93">
        <f t="shared" si="300"/>
        <v>6</v>
      </c>
      <c r="AP3049" s="93">
        <f t="shared" si="301"/>
        <v>1</v>
      </c>
      <c r="AQ3049" s="88">
        <f t="shared" si="302"/>
        <v>21</v>
      </c>
      <c r="AR3049" s="93">
        <f t="shared" si="303"/>
        <v>16</v>
      </c>
      <c r="AS3049" s="93" t="str">
        <f t="shared" si="304"/>
        <v>金币</v>
      </c>
      <c r="AT3049" s="115">
        <f t="shared" si="305"/>
        <v>39</v>
      </c>
      <c r="AU3049" s="94">
        <f>IF(AR3049&gt;0,SUMIFS(AT$13:AT3049,AQ$13:AQ3049,"="&amp;AQ3049),"[x]")</f>
        <v>328</v>
      </c>
    </row>
    <row r="3050" spans="40:47" ht="16.5" x14ac:dyDescent="0.2">
      <c r="AN3050" s="93">
        <v>3038</v>
      </c>
      <c r="AO3050" s="93">
        <f t="shared" si="300"/>
        <v>6</v>
      </c>
      <c r="AP3050" s="93">
        <f t="shared" si="301"/>
        <v>1</v>
      </c>
      <c r="AQ3050" s="88">
        <f t="shared" si="302"/>
        <v>21</v>
      </c>
      <c r="AR3050" s="93">
        <f t="shared" si="303"/>
        <v>17</v>
      </c>
      <c r="AS3050" s="93" t="str">
        <f t="shared" si="304"/>
        <v>金币</v>
      </c>
      <c r="AT3050" s="115">
        <f t="shared" si="305"/>
        <v>42</v>
      </c>
      <c r="AU3050" s="94">
        <f>IF(AR3050&gt;0,SUMIFS(AT$13:AT3050,AQ$13:AQ3050,"="&amp;AQ3050),"[x]")</f>
        <v>370</v>
      </c>
    </row>
    <row r="3051" spans="40:47" ht="16.5" x14ac:dyDescent="0.2">
      <c r="AN3051" s="93">
        <v>3039</v>
      </c>
      <c r="AO3051" s="93">
        <f t="shared" si="300"/>
        <v>6</v>
      </c>
      <c r="AP3051" s="93">
        <f t="shared" si="301"/>
        <v>1</v>
      </c>
      <c r="AQ3051" s="88">
        <f t="shared" si="302"/>
        <v>21</v>
      </c>
      <c r="AR3051" s="93">
        <f t="shared" si="303"/>
        <v>18</v>
      </c>
      <c r="AS3051" s="93" t="str">
        <f t="shared" si="304"/>
        <v>金币</v>
      </c>
      <c r="AT3051" s="115">
        <f t="shared" si="305"/>
        <v>44</v>
      </c>
      <c r="AU3051" s="94">
        <f>IF(AR3051&gt;0,SUMIFS(AT$13:AT3051,AQ$13:AQ3051,"="&amp;AQ3051),"[x]")</f>
        <v>414</v>
      </c>
    </row>
    <row r="3052" spans="40:47" ht="16.5" x14ac:dyDescent="0.2">
      <c r="AN3052" s="93">
        <v>3040</v>
      </c>
      <c r="AO3052" s="93">
        <f t="shared" si="300"/>
        <v>6</v>
      </c>
      <c r="AP3052" s="93">
        <f t="shared" si="301"/>
        <v>1</v>
      </c>
      <c r="AQ3052" s="88">
        <f t="shared" si="302"/>
        <v>21</v>
      </c>
      <c r="AR3052" s="93">
        <f t="shared" si="303"/>
        <v>19</v>
      </c>
      <c r="AS3052" s="93" t="str">
        <f t="shared" si="304"/>
        <v>金币</v>
      </c>
      <c r="AT3052" s="115">
        <f t="shared" si="305"/>
        <v>46</v>
      </c>
      <c r="AU3052" s="94">
        <f>IF(AR3052&gt;0,SUMIFS(AT$13:AT3052,AQ$13:AQ3052,"="&amp;AQ3052),"[x]")</f>
        <v>460</v>
      </c>
    </row>
    <row r="3053" spans="40:47" ht="16.5" x14ac:dyDescent="0.2">
      <c r="AN3053" s="93">
        <v>3041</v>
      </c>
      <c r="AO3053" s="93">
        <f t="shared" si="300"/>
        <v>6</v>
      </c>
      <c r="AP3053" s="93">
        <f t="shared" si="301"/>
        <v>1</v>
      </c>
      <c r="AQ3053" s="88">
        <f t="shared" si="302"/>
        <v>21</v>
      </c>
      <c r="AR3053" s="93">
        <f t="shared" si="303"/>
        <v>20</v>
      </c>
      <c r="AS3053" s="93" t="str">
        <f t="shared" si="304"/>
        <v>金币</v>
      </c>
      <c r="AT3053" s="115">
        <f t="shared" si="305"/>
        <v>49</v>
      </c>
      <c r="AU3053" s="94">
        <f>IF(AR3053&gt;0,SUMIFS(AT$13:AT3053,AQ$13:AQ3053,"="&amp;AQ3053),"[x]")</f>
        <v>509</v>
      </c>
    </row>
    <row r="3054" spans="40:47" ht="16.5" x14ac:dyDescent="0.2">
      <c r="AN3054" s="93">
        <v>3042</v>
      </c>
      <c r="AO3054" s="93">
        <f t="shared" si="300"/>
        <v>6</v>
      </c>
      <c r="AP3054" s="93">
        <f t="shared" si="301"/>
        <v>1</v>
      </c>
      <c r="AQ3054" s="88">
        <f t="shared" si="302"/>
        <v>21</v>
      </c>
      <c r="AR3054" s="93">
        <f t="shared" si="303"/>
        <v>21</v>
      </c>
      <c r="AS3054" s="93" t="str">
        <f t="shared" si="304"/>
        <v>金币</v>
      </c>
      <c r="AT3054" s="115">
        <f t="shared" si="305"/>
        <v>51</v>
      </c>
      <c r="AU3054" s="94">
        <f>IF(AR3054&gt;0,SUMIFS(AT$13:AT3054,AQ$13:AQ3054,"="&amp;AQ3054),"[x]")</f>
        <v>560</v>
      </c>
    </row>
    <row r="3055" spans="40:47" ht="16.5" x14ac:dyDescent="0.2">
      <c r="AN3055" s="93">
        <v>3043</v>
      </c>
      <c r="AO3055" s="93">
        <f t="shared" si="300"/>
        <v>6</v>
      </c>
      <c r="AP3055" s="93">
        <f t="shared" si="301"/>
        <v>1</v>
      </c>
      <c r="AQ3055" s="88">
        <f t="shared" si="302"/>
        <v>21</v>
      </c>
      <c r="AR3055" s="93">
        <f t="shared" si="303"/>
        <v>22</v>
      </c>
      <c r="AS3055" s="93" t="str">
        <f t="shared" si="304"/>
        <v>金币</v>
      </c>
      <c r="AT3055" s="115">
        <f t="shared" si="305"/>
        <v>54</v>
      </c>
      <c r="AU3055" s="94">
        <f>IF(AR3055&gt;0,SUMIFS(AT$13:AT3055,AQ$13:AQ3055,"="&amp;AQ3055),"[x]")</f>
        <v>614</v>
      </c>
    </row>
    <row r="3056" spans="40:47" ht="16.5" x14ac:dyDescent="0.2">
      <c r="AN3056" s="93">
        <v>3044</v>
      </c>
      <c r="AO3056" s="93">
        <f t="shared" si="300"/>
        <v>6</v>
      </c>
      <c r="AP3056" s="93">
        <f t="shared" si="301"/>
        <v>1</v>
      </c>
      <c r="AQ3056" s="88">
        <f t="shared" si="302"/>
        <v>21</v>
      </c>
      <c r="AR3056" s="93">
        <f t="shared" si="303"/>
        <v>23</v>
      </c>
      <c r="AS3056" s="93" t="str">
        <f t="shared" si="304"/>
        <v>金币</v>
      </c>
      <c r="AT3056" s="115">
        <f t="shared" si="305"/>
        <v>56</v>
      </c>
      <c r="AU3056" s="94">
        <f>IF(AR3056&gt;0,SUMIFS(AT$13:AT3056,AQ$13:AQ3056,"="&amp;AQ3056),"[x]")</f>
        <v>670</v>
      </c>
    </row>
    <row r="3057" spans="40:47" ht="16.5" x14ac:dyDescent="0.2">
      <c r="AN3057" s="93">
        <v>3045</v>
      </c>
      <c r="AO3057" s="93">
        <f t="shared" si="300"/>
        <v>6</v>
      </c>
      <c r="AP3057" s="93">
        <f t="shared" si="301"/>
        <v>1</v>
      </c>
      <c r="AQ3057" s="88">
        <f t="shared" si="302"/>
        <v>21</v>
      </c>
      <c r="AR3057" s="93">
        <f t="shared" si="303"/>
        <v>24</v>
      </c>
      <c r="AS3057" s="93" t="str">
        <f t="shared" si="304"/>
        <v>金币</v>
      </c>
      <c r="AT3057" s="115">
        <f t="shared" si="305"/>
        <v>59</v>
      </c>
      <c r="AU3057" s="94">
        <f>IF(AR3057&gt;0,SUMIFS(AT$13:AT3057,AQ$13:AQ3057,"="&amp;AQ3057),"[x]")</f>
        <v>729</v>
      </c>
    </row>
    <row r="3058" spans="40:47" ht="16.5" x14ac:dyDescent="0.2">
      <c r="AN3058" s="93">
        <v>3046</v>
      </c>
      <c r="AO3058" s="93">
        <f t="shared" si="300"/>
        <v>6</v>
      </c>
      <c r="AP3058" s="93">
        <f t="shared" si="301"/>
        <v>1</v>
      </c>
      <c r="AQ3058" s="88">
        <f t="shared" si="302"/>
        <v>21</v>
      </c>
      <c r="AR3058" s="93">
        <f t="shared" si="303"/>
        <v>25</v>
      </c>
      <c r="AS3058" s="93" t="str">
        <f t="shared" si="304"/>
        <v>金币</v>
      </c>
      <c r="AT3058" s="115">
        <f t="shared" si="305"/>
        <v>61</v>
      </c>
      <c r="AU3058" s="94">
        <f>IF(AR3058&gt;0,SUMIFS(AT$13:AT3058,AQ$13:AQ3058,"="&amp;AQ3058),"[x]")</f>
        <v>790</v>
      </c>
    </row>
    <row r="3059" spans="40:47" ht="16.5" x14ac:dyDescent="0.2">
      <c r="AN3059" s="93">
        <v>3047</v>
      </c>
      <c r="AO3059" s="93">
        <f t="shared" si="300"/>
        <v>6</v>
      </c>
      <c r="AP3059" s="93">
        <f t="shared" si="301"/>
        <v>1</v>
      </c>
      <c r="AQ3059" s="88">
        <f t="shared" si="302"/>
        <v>21</v>
      </c>
      <c r="AR3059" s="93">
        <f t="shared" si="303"/>
        <v>26</v>
      </c>
      <c r="AS3059" s="93" t="str">
        <f t="shared" si="304"/>
        <v>金币</v>
      </c>
      <c r="AT3059" s="115">
        <f t="shared" si="305"/>
        <v>64</v>
      </c>
      <c r="AU3059" s="94">
        <f>IF(AR3059&gt;0,SUMIFS(AT$13:AT3059,AQ$13:AQ3059,"="&amp;AQ3059),"[x]")</f>
        <v>854</v>
      </c>
    </row>
    <row r="3060" spans="40:47" ht="16.5" x14ac:dyDescent="0.2">
      <c r="AN3060" s="93">
        <v>3048</v>
      </c>
      <c r="AO3060" s="93">
        <f t="shared" si="300"/>
        <v>6</v>
      </c>
      <c r="AP3060" s="93">
        <f t="shared" si="301"/>
        <v>1</v>
      </c>
      <c r="AQ3060" s="88">
        <f t="shared" si="302"/>
        <v>21</v>
      </c>
      <c r="AR3060" s="93">
        <f t="shared" si="303"/>
        <v>27</v>
      </c>
      <c r="AS3060" s="93" t="str">
        <f t="shared" si="304"/>
        <v>金币</v>
      </c>
      <c r="AT3060" s="115">
        <f t="shared" si="305"/>
        <v>66</v>
      </c>
      <c r="AU3060" s="94">
        <f>IF(AR3060&gt;0,SUMIFS(AT$13:AT3060,AQ$13:AQ3060,"="&amp;AQ3060),"[x]")</f>
        <v>920</v>
      </c>
    </row>
    <row r="3061" spans="40:47" ht="16.5" x14ac:dyDescent="0.2">
      <c r="AN3061" s="93">
        <v>3049</v>
      </c>
      <c r="AO3061" s="93">
        <f t="shared" si="300"/>
        <v>6</v>
      </c>
      <c r="AP3061" s="93">
        <f t="shared" si="301"/>
        <v>1</v>
      </c>
      <c r="AQ3061" s="88">
        <f t="shared" si="302"/>
        <v>21</v>
      </c>
      <c r="AR3061" s="93">
        <f t="shared" si="303"/>
        <v>28</v>
      </c>
      <c r="AS3061" s="93" t="str">
        <f t="shared" si="304"/>
        <v>金币</v>
      </c>
      <c r="AT3061" s="115">
        <f t="shared" si="305"/>
        <v>69</v>
      </c>
      <c r="AU3061" s="94">
        <f>IF(AR3061&gt;0,SUMIFS(AT$13:AT3061,AQ$13:AQ3061,"="&amp;AQ3061),"[x]")</f>
        <v>989</v>
      </c>
    </row>
    <row r="3062" spans="40:47" ht="16.5" x14ac:dyDescent="0.2">
      <c r="AN3062" s="93">
        <v>3050</v>
      </c>
      <c r="AO3062" s="93">
        <f t="shared" si="300"/>
        <v>6</v>
      </c>
      <c r="AP3062" s="93">
        <f t="shared" si="301"/>
        <v>1</v>
      </c>
      <c r="AQ3062" s="88">
        <f t="shared" si="302"/>
        <v>21</v>
      </c>
      <c r="AR3062" s="93">
        <f t="shared" si="303"/>
        <v>29</v>
      </c>
      <c r="AS3062" s="93" t="str">
        <f t="shared" si="304"/>
        <v>金币</v>
      </c>
      <c r="AT3062" s="115">
        <f t="shared" si="305"/>
        <v>71</v>
      </c>
      <c r="AU3062" s="94">
        <f>IF(AR3062&gt;0,SUMIFS(AT$13:AT3062,AQ$13:AQ3062,"="&amp;AQ3062),"[x]")</f>
        <v>1060</v>
      </c>
    </row>
    <row r="3063" spans="40:47" ht="16.5" x14ac:dyDescent="0.2">
      <c r="AN3063" s="93">
        <v>3051</v>
      </c>
      <c r="AO3063" s="93">
        <f t="shared" si="300"/>
        <v>6</v>
      </c>
      <c r="AP3063" s="93">
        <f t="shared" si="301"/>
        <v>1</v>
      </c>
      <c r="AQ3063" s="88">
        <f t="shared" si="302"/>
        <v>21</v>
      </c>
      <c r="AR3063" s="93">
        <f t="shared" si="303"/>
        <v>30</v>
      </c>
      <c r="AS3063" s="93" t="str">
        <f t="shared" si="304"/>
        <v>金币</v>
      </c>
      <c r="AT3063" s="115">
        <f t="shared" si="305"/>
        <v>74</v>
      </c>
      <c r="AU3063" s="94">
        <f>IF(AR3063&gt;0,SUMIFS(AT$13:AT3063,AQ$13:AQ3063,"="&amp;AQ3063),"[x]")</f>
        <v>1134</v>
      </c>
    </row>
    <row r="3064" spans="40:47" ht="16.5" x14ac:dyDescent="0.2">
      <c r="AN3064" s="93">
        <v>3052</v>
      </c>
      <c r="AO3064" s="93">
        <f t="shared" si="300"/>
        <v>6</v>
      </c>
      <c r="AP3064" s="93">
        <f t="shared" si="301"/>
        <v>1</v>
      </c>
      <c r="AQ3064" s="88">
        <f t="shared" si="302"/>
        <v>21</v>
      </c>
      <c r="AR3064" s="93">
        <f t="shared" si="303"/>
        <v>31</v>
      </c>
      <c r="AS3064" s="93" t="str">
        <f t="shared" si="304"/>
        <v>金币</v>
      </c>
      <c r="AT3064" s="115">
        <f t="shared" si="305"/>
        <v>76</v>
      </c>
      <c r="AU3064" s="94">
        <f>IF(AR3064&gt;0,SUMIFS(AT$13:AT3064,AQ$13:AQ3064,"="&amp;AQ3064),"[x]")</f>
        <v>1210</v>
      </c>
    </row>
    <row r="3065" spans="40:47" ht="16.5" x14ac:dyDescent="0.2">
      <c r="AN3065" s="93">
        <v>3053</v>
      </c>
      <c r="AO3065" s="93">
        <f t="shared" si="300"/>
        <v>6</v>
      </c>
      <c r="AP3065" s="93">
        <f t="shared" si="301"/>
        <v>1</v>
      </c>
      <c r="AQ3065" s="88">
        <f t="shared" si="302"/>
        <v>21</v>
      </c>
      <c r="AR3065" s="93">
        <f t="shared" si="303"/>
        <v>32</v>
      </c>
      <c r="AS3065" s="93" t="str">
        <f t="shared" si="304"/>
        <v>金币</v>
      </c>
      <c r="AT3065" s="115">
        <f t="shared" si="305"/>
        <v>79</v>
      </c>
      <c r="AU3065" s="94">
        <f>IF(AR3065&gt;0,SUMIFS(AT$13:AT3065,AQ$13:AQ3065,"="&amp;AQ3065),"[x]")</f>
        <v>1289</v>
      </c>
    </row>
    <row r="3066" spans="40:47" ht="16.5" x14ac:dyDescent="0.2">
      <c r="AN3066" s="93">
        <v>3054</v>
      </c>
      <c r="AO3066" s="93">
        <f t="shared" si="300"/>
        <v>6</v>
      </c>
      <c r="AP3066" s="93">
        <f t="shared" si="301"/>
        <v>1</v>
      </c>
      <c r="AQ3066" s="88">
        <f t="shared" si="302"/>
        <v>21</v>
      </c>
      <c r="AR3066" s="93">
        <f t="shared" si="303"/>
        <v>33</v>
      </c>
      <c r="AS3066" s="93" t="str">
        <f t="shared" si="304"/>
        <v>金币</v>
      </c>
      <c r="AT3066" s="115">
        <f t="shared" si="305"/>
        <v>81</v>
      </c>
      <c r="AU3066" s="94">
        <f>IF(AR3066&gt;0,SUMIFS(AT$13:AT3066,AQ$13:AQ3066,"="&amp;AQ3066),"[x]")</f>
        <v>1370</v>
      </c>
    </row>
    <row r="3067" spans="40:47" ht="16.5" x14ac:dyDescent="0.2">
      <c r="AN3067" s="93">
        <v>3055</v>
      </c>
      <c r="AO3067" s="93">
        <f t="shared" si="300"/>
        <v>6</v>
      </c>
      <c r="AP3067" s="93">
        <f t="shared" si="301"/>
        <v>1</v>
      </c>
      <c r="AQ3067" s="88">
        <f t="shared" si="302"/>
        <v>21</v>
      </c>
      <c r="AR3067" s="93">
        <f t="shared" si="303"/>
        <v>34</v>
      </c>
      <c r="AS3067" s="93" t="str">
        <f t="shared" si="304"/>
        <v>金币</v>
      </c>
      <c r="AT3067" s="115">
        <f t="shared" si="305"/>
        <v>84</v>
      </c>
      <c r="AU3067" s="94">
        <f>IF(AR3067&gt;0,SUMIFS(AT$13:AT3067,AQ$13:AQ3067,"="&amp;AQ3067),"[x]")</f>
        <v>1454</v>
      </c>
    </row>
    <row r="3068" spans="40:47" ht="16.5" x14ac:dyDescent="0.2">
      <c r="AN3068" s="93">
        <v>3056</v>
      </c>
      <c r="AO3068" s="93">
        <f t="shared" si="300"/>
        <v>6</v>
      </c>
      <c r="AP3068" s="93">
        <f t="shared" si="301"/>
        <v>1</v>
      </c>
      <c r="AQ3068" s="88">
        <f t="shared" si="302"/>
        <v>21</v>
      </c>
      <c r="AR3068" s="93">
        <f t="shared" si="303"/>
        <v>35</v>
      </c>
      <c r="AS3068" s="93" t="str">
        <f t="shared" si="304"/>
        <v>金币</v>
      </c>
      <c r="AT3068" s="115">
        <f t="shared" si="305"/>
        <v>86</v>
      </c>
      <c r="AU3068" s="94">
        <f>IF(AR3068&gt;0,SUMIFS(AT$13:AT3068,AQ$13:AQ3068,"="&amp;AQ3068),"[x]")</f>
        <v>1540</v>
      </c>
    </row>
    <row r="3069" spans="40:47" ht="16.5" x14ac:dyDescent="0.2">
      <c r="AN3069" s="93">
        <v>3057</v>
      </c>
      <c r="AO3069" s="93">
        <f t="shared" si="300"/>
        <v>6</v>
      </c>
      <c r="AP3069" s="93">
        <f t="shared" si="301"/>
        <v>1</v>
      </c>
      <c r="AQ3069" s="88">
        <f t="shared" si="302"/>
        <v>21</v>
      </c>
      <c r="AR3069" s="93">
        <f t="shared" si="303"/>
        <v>36</v>
      </c>
      <c r="AS3069" s="93" t="str">
        <f t="shared" si="304"/>
        <v>金币</v>
      </c>
      <c r="AT3069" s="115">
        <f t="shared" si="305"/>
        <v>88</v>
      </c>
      <c r="AU3069" s="94">
        <f>IF(AR3069&gt;0,SUMIFS(AT$13:AT3069,AQ$13:AQ3069,"="&amp;AQ3069),"[x]")</f>
        <v>1628</v>
      </c>
    </row>
    <row r="3070" spans="40:47" ht="16.5" x14ac:dyDescent="0.2">
      <c r="AN3070" s="93">
        <v>3058</v>
      </c>
      <c r="AO3070" s="93">
        <f t="shared" si="300"/>
        <v>6</v>
      </c>
      <c r="AP3070" s="93">
        <f t="shared" si="301"/>
        <v>1</v>
      </c>
      <c r="AQ3070" s="88">
        <f t="shared" si="302"/>
        <v>21</v>
      </c>
      <c r="AR3070" s="93">
        <f t="shared" si="303"/>
        <v>37</v>
      </c>
      <c r="AS3070" s="93" t="str">
        <f t="shared" si="304"/>
        <v>金币</v>
      </c>
      <c r="AT3070" s="115">
        <f t="shared" si="305"/>
        <v>91</v>
      </c>
      <c r="AU3070" s="94">
        <f>IF(AR3070&gt;0,SUMIFS(AT$13:AT3070,AQ$13:AQ3070,"="&amp;AQ3070),"[x]")</f>
        <v>1719</v>
      </c>
    </row>
    <row r="3071" spans="40:47" ht="16.5" x14ac:dyDescent="0.2">
      <c r="AN3071" s="93">
        <v>3059</v>
      </c>
      <c r="AO3071" s="93">
        <f t="shared" si="300"/>
        <v>6</v>
      </c>
      <c r="AP3071" s="93">
        <f t="shared" si="301"/>
        <v>1</v>
      </c>
      <c r="AQ3071" s="88">
        <f t="shared" si="302"/>
        <v>21</v>
      </c>
      <c r="AR3071" s="93">
        <f t="shared" si="303"/>
        <v>38</v>
      </c>
      <c r="AS3071" s="93" t="str">
        <f t="shared" si="304"/>
        <v>金币</v>
      </c>
      <c r="AT3071" s="115">
        <f t="shared" si="305"/>
        <v>93</v>
      </c>
      <c r="AU3071" s="94">
        <f>IF(AR3071&gt;0,SUMIFS(AT$13:AT3071,AQ$13:AQ3071,"="&amp;AQ3071),"[x]")</f>
        <v>1812</v>
      </c>
    </row>
    <row r="3072" spans="40:47" ht="16.5" x14ac:dyDescent="0.2">
      <c r="AN3072" s="93">
        <v>3060</v>
      </c>
      <c r="AO3072" s="93">
        <f t="shared" si="300"/>
        <v>6</v>
      </c>
      <c r="AP3072" s="93">
        <f t="shared" si="301"/>
        <v>1</v>
      </c>
      <c r="AQ3072" s="88">
        <f t="shared" si="302"/>
        <v>21</v>
      </c>
      <c r="AR3072" s="93">
        <f t="shared" si="303"/>
        <v>39</v>
      </c>
      <c r="AS3072" s="93" t="str">
        <f t="shared" si="304"/>
        <v>金币</v>
      </c>
      <c r="AT3072" s="115">
        <f t="shared" si="305"/>
        <v>96</v>
      </c>
      <c r="AU3072" s="94">
        <f>IF(AR3072&gt;0,SUMIFS(AT$13:AT3072,AQ$13:AQ3072,"="&amp;AQ3072),"[x]")</f>
        <v>1908</v>
      </c>
    </row>
    <row r="3073" spans="40:47" ht="16.5" x14ac:dyDescent="0.2">
      <c r="AN3073" s="93">
        <v>3061</v>
      </c>
      <c r="AO3073" s="93">
        <f t="shared" si="300"/>
        <v>6</v>
      </c>
      <c r="AP3073" s="93">
        <f t="shared" si="301"/>
        <v>1</v>
      </c>
      <c r="AQ3073" s="88">
        <f t="shared" si="302"/>
        <v>21</v>
      </c>
      <c r="AR3073" s="93">
        <f t="shared" si="303"/>
        <v>40</v>
      </c>
      <c r="AS3073" s="93" t="str">
        <f t="shared" si="304"/>
        <v>金币</v>
      </c>
      <c r="AT3073" s="115">
        <f t="shared" si="305"/>
        <v>98</v>
      </c>
      <c r="AU3073" s="94">
        <f>IF(AR3073&gt;0,SUMIFS(AT$13:AT3073,AQ$13:AQ3073,"="&amp;AQ3073),"[x]")</f>
        <v>2006</v>
      </c>
    </row>
    <row r="3074" spans="40:47" ht="16.5" x14ac:dyDescent="0.2">
      <c r="AN3074" s="93">
        <v>3062</v>
      </c>
      <c r="AO3074" s="93">
        <f t="shared" si="300"/>
        <v>6</v>
      </c>
      <c r="AP3074" s="93">
        <f t="shared" si="301"/>
        <v>1</v>
      </c>
      <c r="AQ3074" s="88">
        <f t="shared" si="302"/>
        <v>21</v>
      </c>
      <c r="AR3074" s="93">
        <f t="shared" si="303"/>
        <v>41</v>
      </c>
      <c r="AS3074" s="93" t="str">
        <f t="shared" si="304"/>
        <v>金币</v>
      </c>
      <c r="AT3074" s="115">
        <f t="shared" si="305"/>
        <v>59</v>
      </c>
      <c r="AU3074" s="94">
        <f>IF(AR3074&gt;0,SUMIFS(AT$13:AT3074,AQ$13:AQ3074,"="&amp;AQ3074),"[x]")</f>
        <v>2065</v>
      </c>
    </row>
    <row r="3075" spans="40:47" ht="16.5" x14ac:dyDescent="0.2">
      <c r="AN3075" s="93">
        <v>3063</v>
      </c>
      <c r="AO3075" s="93">
        <f t="shared" si="300"/>
        <v>6</v>
      </c>
      <c r="AP3075" s="93">
        <f t="shared" si="301"/>
        <v>1</v>
      </c>
      <c r="AQ3075" s="88">
        <f t="shared" si="302"/>
        <v>21</v>
      </c>
      <c r="AR3075" s="93">
        <f t="shared" si="303"/>
        <v>42</v>
      </c>
      <c r="AS3075" s="93" t="str">
        <f t="shared" si="304"/>
        <v>金币</v>
      </c>
      <c r="AT3075" s="115">
        <f t="shared" si="305"/>
        <v>70</v>
      </c>
      <c r="AU3075" s="94">
        <f>IF(AR3075&gt;0,SUMIFS(AT$13:AT3075,AQ$13:AQ3075,"="&amp;AQ3075),"[x]")</f>
        <v>2135</v>
      </c>
    </row>
    <row r="3076" spans="40:47" ht="16.5" x14ac:dyDescent="0.2">
      <c r="AN3076" s="93">
        <v>3064</v>
      </c>
      <c r="AO3076" s="93">
        <f t="shared" si="300"/>
        <v>6</v>
      </c>
      <c r="AP3076" s="93">
        <f t="shared" si="301"/>
        <v>1</v>
      </c>
      <c r="AQ3076" s="88">
        <f t="shared" si="302"/>
        <v>21</v>
      </c>
      <c r="AR3076" s="93">
        <f t="shared" si="303"/>
        <v>43</v>
      </c>
      <c r="AS3076" s="93" t="str">
        <f t="shared" si="304"/>
        <v>金币</v>
      </c>
      <c r="AT3076" s="115">
        <f t="shared" si="305"/>
        <v>82</v>
      </c>
      <c r="AU3076" s="94">
        <f>IF(AR3076&gt;0,SUMIFS(AT$13:AT3076,AQ$13:AQ3076,"="&amp;AQ3076),"[x]")</f>
        <v>2217</v>
      </c>
    </row>
    <row r="3077" spans="40:47" ht="16.5" x14ac:dyDescent="0.2">
      <c r="AN3077" s="93">
        <v>3065</v>
      </c>
      <c r="AO3077" s="93">
        <f t="shared" si="300"/>
        <v>6</v>
      </c>
      <c r="AP3077" s="93">
        <f t="shared" si="301"/>
        <v>1</v>
      </c>
      <c r="AQ3077" s="88">
        <f t="shared" si="302"/>
        <v>21</v>
      </c>
      <c r="AR3077" s="93">
        <f t="shared" si="303"/>
        <v>44</v>
      </c>
      <c r="AS3077" s="93" t="str">
        <f t="shared" si="304"/>
        <v>金币</v>
      </c>
      <c r="AT3077" s="115">
        <f t="shared" si="305"/>
        <v>94</v>
      </c>
      <c r="AU3077" s="94">
        <f>IF(AR3077&gt;0,SUMIFS(AT$13:AT3077,AQ$13:AQ3077,"="&amp;AQ3077),"[x]")</f>
        <v>2311</v>
      </c>
    </row>
    <row r="3078" spans="40:47" ht="16.5" x14ac:dyDescent="0.2">
      <c r="AN3078" s="93">
        <v>3066</v>
      </c>
      <c r="AO3078" s="93">
        <f t="shared" si="300"/>
        <v>6</v>
      </c>
      <c r="AP3078" s="93">
        <f t="shared" si="301"/>
        <v>1</v>
      </c>
      <c r="AQ3078" s="88">
        <f t="shared" si="302"/>
        <v>21</v>
      </c>
      <c r="AR3078" s="93">
        <f t="shared" si="303"/>
        <v>45</v>
      </c>
      <c r="AS3078" s="93" t="str">
        <f t="shared" si="304"/>
        <v>金币</v>
      </c>
      <c r="AT3078" s="115">
        <f t="shared" si="305"/>
        <v>106</v>
      </c>
      <c r="AU3078" s="94">
        <f>IF(AR3078&gt;0,SUMIFS(AT$13:AT3078,AQ$13:AQ3078,"="&amp;AQ3078),"[x]")</f>
        <v>2417</v>
      </c>
    </row>
    <row r="3079" spans="40:47" ht="16.5" x14ac:dyDescent="0.2">
      <c r="AN3079" s="93">
        <v>3067</v>
      </c>
      <c r="AO3079" s="93">
        <f t="shared" si="300"/>
        <v>6</v>
      </c>
      <c r="AP3079" s="93">
        <f t="shared" si="301"/>
        <v>1</v>
      </c>
      <c r="AQ3079" s="88">
        <f t="shared" si="302"/>
        <v>21</v>
      </c>
      <c r="AR3079" s="93">
        <f t="shared" si="303"/>
        <v>46</v>
      </c>
      <c r="AS3079" s="93" t="str">
        <f t="shared" si="304"/>
        <v>金币</v>
      </c>
      <c r="AT3079" s="115">
        <f t="shared" si="305"/>
        <v>118</v>
      </c>
      <c r="AU3079" s="94">
        <f>IF(AR3079&gt;0,SUMIFS(AT$13:AT3079,AQ$13:AQ3079,"="&amp;AQ3079),"[x]")</f>
        <v>2535</v>
      </c>
    </row>
    <row r="3080" spans="40:47" ht="16.5" x14ac:dyDescent="0.2">
      <c r="AN3080" s="93">
        <v>3068</v>
      </c>
      <c r="AO3080" s="93">
        <f t="shared" si="300"/>
        <v>6</v>
      </c>
      <c r="AP3080" s="93">
        <f t="shared" si="301"/>
        <v>1</v>
      </c>
      <c r="AQ3080" s="88">
        <f t="shared" si="302"/>
        <v>21</v>
      </c>
      <c r="AR3080" s="93">
        <f t="shared" si="303"/>
        <v>47</v>
      </c>
      <c r="AS3080" s="93" t="str">
        <f t="shared" si="304"/>
        <v>金币</v>
      </c>
      <c r="AT3080" s="115">
        <f t="shared" si="305"/>
        <v>129</v>
      </c>
      <c r="AU3080" s="94">
        <f>IF(AR3080&gt;0,SUMIFS(AT$13:AT3080,AQ$13:AQ3080,"="&amp;AQ3080),"[x]")</f>
        <v>2664</v>
      </c>
    </row>
    <row r="3081" spans="40:47" ht="16.5" x14ac:dyDescent="0.2">
      <c r="AN3081" s="93">
        <v>3069</v>
      </c>
      <c r="AO3081" s="93">
        <f t="shared" si="300"/>
        <v>6</v>
      </c>
      <c r="AP3081" s="93">
        <f t="shared" si="301"/>
        <v>1</v>
      </c>
      <c r="AQ3081" s="88">
        <f t="shared" si="302"/>
        <v>21</v>
      </c>
      <c r="AR3081" s="93">
        <f t="shared" si="303"/>
        <v>48</v>
      </c>
      <c r="AS3081" s="93" t="str">
        <f t="shared" si="304"/>
        <v>金币</v>
      </c>
      <c r="AT3081" s="115">
        <f t="shared" si="305"/>
        <v>141</v>
      </c>
      <c r="AU3081" s="94">
        <f>IF(AR3081&gt;0,SUMIFS(AT$13:AT3081,AQ$13:AQ3081,"="&amp;AQ3081),"[x]")</f>
        <v>2805</v>
      </c>
    </row>
    <row r="3082" spans="40:47" ht="16.5" x14ac:dyDescent="0.2">
      <c r="AN3082" s="93">
        <v>3070</v>
      </c>
      <c r="AO3082" s="93">
        <f t="shared" si="300"/>
        <v>6</v>
      </c>
      <c r="AP3082" s="93">
        <f t="shared" si="301"/>
        <v>1</v>
      </c>
      <c r="AQ3082" s="88">
        <f t="shared" si="302"/>
        <v>21</v>
      </c>
      <c r="AR3082" s="93">
        <f t="shared" si="303"/>
        <v>49</v>
      </c>
      <c r="AS3082" s="93" t="str">
        <f t="shared" si="304"/>
        <v>金币</v>
      </c>
      <c r="AT3082" s="115">
        <f t="shared" si="305"/>
        <v>153</v>
      </c>
      <c r="AU3082" s="94">
        <f>IF(AR3082&gt;0,SUMIFS(AT$13:AT3082,AQ$13:AQ3082,"="&amp;AQ3082),"[x]")</f>
        <v>2958</v>
      </c>
    </row>
    <row r="3083" spans="40:47" ht="16.5" x14ac:dyDescent="0.2">
      <c r="AN3083" s="93">
        <v>3071</v>
      </c>
      <c r="AO3083" s="93">
        <f t="shared" si="300"/>
        <v>6</v>
      </c>
      <c r="AP3083" s="93">
        <f t="shared" si="301"/>
        <v>1</v>
      </c>
      <c r="AQ3083" s="88">
        <f t="shared" si="302"/>
        <v>21</v>
      </c>
      <c r="AR3083" s="93">
        <f t="shared" si="303"/>
        <v>50</v>
      </c>
      <c r="AS3083" s="93" t="str">
        <f t="shared" si="304"/>
        <v>金币</v>
      </c>
      <c r="AT3083" s="115">
        <f t="shared" si="305"/>
        <v>165</v>
      </c>
      <c r="AU3083" s="94">
        <f>IF(AR3083&gt;0,SUMIFS(AT$13:AT3083,AQ$13:AQ3083,"="&amp;AQ3083),"[x]")</f>
        <v>3123</v>
      </c>
    </row>
    <row r="3084" spans="40:47" ht="16.5" x14ac:dyDescent="0.2">
      <c r="AN3084" s="93">
        <v>3072</v>
      </c>
      <c r="AO3084" s="93">
        <f t="shared" si="300"/>
        <v>6</v>
      </c>
      <c r="AP3084" s="93">
        <f t="shared" si="301"/>
        <v>1</v>
      </c>
      <c r="AQ3084" s="88">
        <f t="shared" si="302"/>
        <v>21</v>
      </c>
      <c r="AR3084" s="93">
        <f t="shared" si="303"/>
        <v>51</v>
      </c>
      <c r="AS3084" s="93" t="str">
        <f t="shared" si="304"/>
        <v>金币</v>
      </c>
      <c r="AT3084" s="115">
        <f t="shared" si="305"/>
        <v>177</v>
      </c>
      <c r="AU3084" s="94">
        <f>IF(AR3084&gt;0,SUMIFS(AT$13:AT3084,AQ$13:AQ3084,"="&amp;AQ3084),"[x]")</f>
        <v>3300</v>
      </c>
    </row>
    <row r="3085" spans="40:47" ht="16.5" x14ac:dyDescent="0.2">
      <c r="AN3085" s="93">
        <v>3073</v>
      </c>
      <c r="AO3085" s="93">
        <f t="shared" si="300"/>
        <v>6</v>
      </c>
      <c r="AP3085" s="93">
        <f t="shared" si="301"/>
        <v>1</v>
      </c>
      <c r="AQ3085" s="88">
        <f t="shared" si="302"/>
        <v>21</v>
      </c>
      <c r="AR3085" s="93">
        <f t="shared" si="303"/>
        <v>52</v>
      </c>
      <c r="AS3085" s="93" t="str">
        <f t="shared" si="304"/>
        <v>金币</v>
      </c>
      <c r="AT3085" s="115">
        <f t="shared" si="305"/>
        <v>188</v>
      </c>
      <c r="AU3085" s="94">
        <f>IF(AR3085&gt;0,SUMIFS(AT$13:AT3085,AQ$13:AQ3085,"="&amp;AQ3085),"[x]")</f>
        <v>3488</v>
      </c>
    </row>
    <row r="3086" spans="40:47" ht="16.5" x14ac:dyDescent="0.2">
      <c r="AN3086" s="93">
        <v>3074</v>
      </c>
      <c r="AO3086" s="93">
        <f t="shared" ref="AO3086:AO3149" si="306">INT((AN3086-1)/604)+1</f>
        <v>6</v>
      </c>
      <c r="AP3086" s="93">
        <f t="shared" ref="AP3086:AP3149" si="307">INT(MOD(INT((AN3086-1)/151),4))+1</f>
        <v>1</v>
      </c>
      <c r="AQ3086" s="88">
        <f t="shared" ref="AQ3086:AQ3149" si="308">(AO3086-1)*4+AP3086</f>
        <v>21</v>
      </c>
      <c r="AR3086" s="93">
        <f t="shared" ref="AR3086:AR3149" si="309">MOD(AN3086-1,151)</f>
        <v>53</v>
      </c>
      <c r="AS3086" s="93" t="str">
        <f t="shared" ref="AS3086:AS3149" si="310">IF(AR3086&gt;0,"金币","[x]")</f>
        <v>金币</v>
      </c>
      <c r="AT3086" s="115">
        <f t="shared" si="305"/>
        <v>200</v>
      </c>
      <c r="AU3086" s="94">
        <f>IF(AR3086&gt;0,SUMIFS(AT$13:AT3086,AQ$13:AQ3086,"="&amp;AQ3086),"[x]")</f>
        <v>3688</v>
      </c>
    </row>
    <row r="3087" spans="40:47" ht="16.5" x14ac:dyDescent="0.2">
      <c r="AN3087" s="93">
        <v>3075</v>
      </c>
      <c r="AO3087" s="93">
        <f t="shared" si="306"/>
        <v>6</v>
      </c>
      <c r="AP3087" s="93">
        <f t="shared" si="307"/>
        <v>1</v>
      </c>
      <c r="AQ3087" s="88">
        <f t="shared" si="308"/>
        <v>21</v>
      </c>
      <c r="AR3087" s="93">
        <f t="shared" si="309"/>
        <v>54</v>
      </c>
      <c r="AS3087" s="93" t="str">
        <f t="shared" si="310"/>
        <v>金币</v>
      </c>
      <c r="AT3087" s="115">
        <f t="shared" ref="AT3087:AT3150" si="311">IF(AR3087&gt;0,INT(INDEX($AL$13:$AL$162,AR3087)/48*INDEX($AL$4:$AL$9,AO3087)*INDEX($AO$4:$AO$7,AP3087)),"[x]")</f>
        <v>212</v>
      </c>
      <c r="AU3087" s="94">
        <f>IF(AR3087&gt;0,SUMIFS(AT$13:AT3087,AQ$13:AQ3087,"="&amp;AQ3087),"[x]")</f>
        <v>3900</v>
      </c>
    </row>
    <row r="3088" spans="40:47" ht="16.5" x14ac:dyDescent="0.2">
      <c r="AN3088" s="93">
        <v>3076</v>
      </c>
      <c r="AO3088" s="93">
        <f t="shared" si="306"/>
        <v>6</v>
      </c>
      <c r="AP3088" s="93">
        <f t="shared" si="307"/>
        <v>1</v>
      </c>
      <c r="AQ3088" s="88">
        <f t="shared" si="308"/>
        <v>21</v>
      </c>
      <c r="AR3088" s="93">
        <f t="shared" si="309"/>
        <v>55</v>
      </c>
      <c r="AS3088" s="93" t="str">
        <f t="shared" si="310"/>
        <v>金币</v>
      </c>
      <c r="AT3088" s="115">
        <f t="shared" si="311"/>
        <v>224</v>
      </c>
      <c r="AU3088" s="94">
        <f>IF(AR3088&gt;0,SUMIFS(AT$13:AT3088,AQ$13:AQ3088,"="&amp;AQ3088),"[x]")</f>
        <v>4124</v>
      </c>
    </row>
    <row r="3089" spans="40:47" ht="16.5" x14ac:dyDescent="0.2">
      <c r="AN3089" s="93">
        <v>3077</v>
      </c>
      <c r="AO3089" s="93">
        <f t="shared" si="306"/>
        <v>6</v>
      </c>
      <c r="AP3089" s="93">
        <f t="shared" si="307"/>
        <v>1</v>
      </c>
      <c r="AQ3089" s="88">
        <f t="shared" si="308"/>
        <v>21</v>
      </c>
      <c r="AR3089" s="93">
        <f t="shared" si="309"/>
        <v>56</v>
      </c>
      <c r="AS3089" s="93" t="str">
        <f t="shared" si="310"/>
        <v>金币</v>
      </c>
      <c r="AT3089" s="115">
        <f t="shared" si="311"/>
        <v>236</v>
      </c>
      <c r="AU3089" s="94">
        <f>IF(AR3089&gt;0,SUMIFS(AT$13:AT3089,AQ$13:AQ3089,"="&amp;AQ3089),"[x]")</f>
        <v>4360</v>
      </c>
    </row>
    <row r="3090" spans="40:47" ht="16.5" x14ac:dyDescent="0.2">
      <c r="AN3090" s="93">
        <v>3078</v>
      </c>
      <c r="AO3090" s="93">
        <f t="shared" si="306"/>
        <v>6</v>
      </c>
      <c r="AP3090" s="93">
        <f t="shared" si="307"/>
        <v>1</v>
      </c>
      <c r="AQ3090" s="88">
        <f t="shared" si="308"/>
        <v>21</v>
      </c>
      <c r="AR3090" s="93">
        <f t="shared" si="309"/>
        <v>57</v>
      </c>
      <c r="AS3090" s="93" t="str">
        <f t="shared" si="310"/>
        <v>金币</v>
      </c>
      <c r="AT3090" s="115">
        <f t="shared" si="311"/>
        <v>247</v>
      </c>
      <c r="AU3090" s="94">
        <f>IF(AR3090&gt;0,SUMIFS(AT$13:AT3090,AQ$13:AQ3090,"="&amp;AQ3090),"[x]")</f>
        <v>4607</v>
      </c>
    </row>
    <row r="3091" spans="40:47" ht="16.5" x14ac:dyDescent="0.2">
      <c r="AN3091" s="93">
        <v>3079</v>
      </c>
      <c r="AO3091" s="93">
        <f t="shared" si="306"/>
        <v>6</v>
      </c>
      <c r="AP3091" s="93">
        <f t="shared" si="307"/>
        <v>1</v>
      </c>
      <c r="AQ3091" s="88">
        <f t="shared" si="308"/>
        <v>21</v>
      </c>
      <c r="AR3091" s="93">
        <f t="shared" si="309"/>
        <v>58</v>
      </c>
      <c r="AS3091" s="93" t="str">
        <f t="shared" si="310"/>
        <v>金币</v>
      </c>
      <c r="AT3091" s="115">
        <f t="shared" si="311"/>
        <v>259</v>
      </c>
      <c r="AU3091" s="94">
        <f>IF(AR3091&gt;0,SUMIFS(AT$13:AT3091,AQ$13:AQ3091,"="&amp;AQ3091),"[x]")</f>
        <v>4866</v>
      </c>
    </row>
    <row r="3092" spans="40:47" ht="16.5" x14ac:dyDescent="0.2">
      <c r="AN3092" s="93">
        <v>3080</v>
      </c>
      <c r="AO3092" s="93">
        <f t="shared" si="306"/>
        <v>6</v>
      </c>
      <c r="AP3092" s="93">
        <f t="shared" si="307"/>
        <v>1</v>
      </c>
      <c r="AQ3092" s="88">
        <f t="shared" si="308"/>
        <v>21</v>
      </c>
      <c r="AR3092" s="93">
        <f t="shared" si="309"/>
        <v>59</v>
      </c>
      <c r="AS3092" s="93" t="str">
        <f t="shared" si="310"/>
        <v>金币</v>
      </c>
      <c r="AT3092" s="115">
        <f t="shared" si="311"/>
        <v>271</v>
      </c>
      <c r="AU3092" s="94">
        <f>IF(AR3092&gt;0,SUMIFS(AT$13:AT3092,AQ$13:AQ3092,"="&amp;AQ3092),"[x]")</f>
        <v>5137</v>
      </c>
    </row>
    <row r="3093" spans="40:47" ht="16.5" x14ac:dyDescent="0.2">
      <c r="AN3093" s="93">
        <v>3081</v>
      </c>
      <c r="AO3093" s="93">
        <f t="shared" si="306"/>
        <v>6</v>
      </c>
      <c r="AP3093" s="93">
        <f t="shared" si="307"/>
        <v>1</v>
      </c>
      <c r="AQ3093" s="88">
        <f t="shared" si="308"/>
        <v>21</v>
      </c>
      <c r="AR3093" s="93">
        <f t="shared" si="309"/>
        <v>60</v>
      </c>
      <c r="AS3093" s="93" t="str">
        <f t="shared" si="310"/>
        <v>金币</v>
      </c>
      <c r="AT3093" s="115">
        <f t="shared" si="311"/>
        <v>283</v>
      </c>
      <c r="AU3093" s="94">
        <f>IF(AR3093&gt;0,SUMIFS(AT$13:AT3093,AQ$13:AQ3093,"="&amp;AQ3093),"[x]")</f>
        <v>5420</v>
      </c>
    </row>
    <row r="3094" spans="40:47" ht="16.5" x14ac:dyDescent="0.2">
      <c r="AN3094" s="93">
        <v>3082</v>
      </c>
      <c r="AO3094" s="93">
        <f t="shared" si="306"/>
        <v>6</v>
      </c>
      <c r="AP3094" s="93">
        <f t="shared" si="307"/>
        <v>1</v>
      </c>
      <c r="AQ3094" s="88">
        <f t="shared" si="308"/>
        <v>21</v>
      </c>
      <c r="AR3094" s="93">
        <f t="shared" si="309"/>
        <v>61</v>
      </c>
      <c r="AS3094" s="93" t="str">
        <f t="shared" si="310"/>
        <v>金币</v>
      </c>
      <c r="AT3094" s="115">
        <f t="shared" si="311"/>
        <v>295</v>
      </c>
      <c r="AU3094" s="94">
        <f>IF(AR3094&gt;0,SUMIFS(AT$13:AT3094,AQ$13:AQ3094,"="&amp;AQ3094),"[x]")</f>
        <v>5715</v>
      </c>
    </row>
    <row r="3095" spans="40:47" ht="16.5" x14ac:dyDescent="0.2">
      <c r="AN3095" s="93">
        <v>3083</v>
      </c>
      <c r="AO3095" s="93">
        <f t="shared" si="306"/>
        <v>6</v>
      </c>
      <c r="AP3095" s="93">
        <f t="shared" si="307"/>
        <v>1</v>
      </c>
      <c r="AQ3095" s="88">
        <f t="shared" si="308"/>
        <v>21</v>
      </c>
      <c r="AR3095" s="93">
        <f t="shared" si="309"/>
        <v>62</v>
      </c>
      <c r="AS3095" s="93" t="str">
        <f t="shared" si="310"/>
        <v>金币</v>
      </c>
      <c r="AT3095" s="115">
        <f t="shared" si="311"/>
        <v>306</v>
      </c>
      <c r="AU3095" s="94">
        <f>IF(AR3095&gt;0,SUMIFS(AT$13:AT3095,AQ$13:AQ3095,"="&amp;AQ3095),"[x]")</f>
        <v>6021</v>
      </c>
    </row>
    <row r="3096" spans="40:47" ht="16.5" x14ac:dyDescent="0.2">
      <c r="AN3096" s="93">
        <v>3084</v>
      </c>
      <c r="AO3096" s="93">
        <f t="shared" si="306"/>
        <v>6</v>
      </c>
      <c r="AP3096" s="93">
        <f t="shared" si="307"/>
        <v>1</v>
      </c>
      <c r="AQ3096" s="88">
        <f t="shared" si="308"/>
        <v>21</v>
      </c>
      <c r="AR3096" s="93">
        <f t="shared" si="309"/>
        <v>63</v>
      </c>
      <c r="AS3096" s="93" t="str">
        <f t="shared" si="310"/>
        <v>金币</v>
      </c>
      <c r="AT3096" s="115">
        <f t="shared" si="311"/>
        <v>318</v>
      </c>
      <c r="AU3096" s="94">
        <f>IF(AR3096&gt;0,SUMIFS(AT$13:AT3096,AQ$13:AQ3096,"="&amp;AQ3096),"[x]")</f>
        <v>6339</v>
      </c>
    </row>
    <row r="3097" spans="40:47" ht="16.5" x14ac:dyDescent="0.2">
      <c r="AN3097" s="93">
        <v>3085</v>
      </c>
      <c r="AO3097" s="93">
        <f t="shared" si="306"/>
        <v>6</v>
      </c>
      <c r="AP3097" s="93">
        <f t="shared" si="307"/>
        <v>1</v>
      </c>
      <c r="AQ3097" s="88">
        <f t="shared" si="308"/>
        <v>21</v>
      </c>
      <c r="AR3097" s="93">
        <f t="shared" si="309"/>
        <v>64</v>
      </c>
      <c r="AS3097" s="93" t="str">
        <f t="shared" si="310"/>
        <v>金币</v>
      </c>
      <c r="AT3097" s="115">
        <f t="shared" si="311"/>
        <v>330</v>
      </c>
      <c r="AU3097" s="94">
        <f>IF(AR3097&gt;0,SUMIFS(AT$13:AT3097,AQ$13:AQ3097,"="&amp;AQ3097),"[x]")</f>
        <v>6669</v>
      </c>
    </row>
    <row r="3098" spans="40:47" ht="16.5" x14ac:dyDescent="0.2">
      <c r="AN3098" s="93">
        <v>3086</v>
      </c>
      <c r="AO3098" s="93">
        <f t="shared" si="306"/>
        <v>6</v>
      </c>
      <c r="AP3098" s="93">
        <f t="shared" si="307"/>
        <v>1</v>
      </c>
      <c r="AQ3098" s="88">
        <f t="shared" si="308"/>
        <v>21</v>
      </c>
      <c r="AR3098" s="93">
        <f t="shared" si="309"/>
        <v>65</v>
      </c>
      <c r="AS3098" s="93" t="str">
        <f t="shared" si="310"/>
        <v>金币</v>
      </c>
      <c r="AT3098" s="115">
        <f t="shared" si="311"/>
        <v>342</v>
      </c>
      <c r="AU3098" s="94">
        <f>IF(AR3098&gt;0,SUMIFS(AT$13:AT3098,AQ$13:AQ3098,"="&amp;AQ3098),"[x]")</f>
        <v>7011</v>
      </c>
    </row>
    <row r="3099" spans="40:47" ht="16.5" x14ac:dyDescent="0.2">
      <c r="AN3099" s="93">
        <v>3087</v>
      </c>
      <c r="AO3099" s="93">
        <f t="shared" si="306"/>
        <v>6</v>
      </c>
      <c r="AP3099" s="93">
        <f t="shared" si="307"/>
        <v>1</v>
      </c>
      <c r="AQ3099" s="88">
        <f t="shared" si="308"/>
        <v>21</v>
      </c>
      <c r="AR3099" s="93">
        <f t="shared" si="309"/>
        <v>66</v>
      </c>
      <c r="AS3099" s="93" t="str">
        <f t="shared" si="310"/>
        <v>金币</v>
      </c>
      <c r="AT3099" s="115">
        <f t="shared" si="311"/>
        <v>354</v>
      </c>
      <c r="AU3099" s="94">
        <f>IF(AR3099&gt;0,SUMIFS(AT$13:AT3099,AQ$13:AQ3099,"="&amp;AQ3099),"[x]")</f>
        <v>7365</v>
      </c>
    </row>
    <row r="3100" spans="40:47" ht="16.5" x14ac:dyDescent="0.2">
      <c r="AN3100" s="93">
        <v>3088</v>
      </c>
      <c r="AO3100" s="93">
        <f t="shared" si="306"/>
        <v>6</v>
      </c>
      <c r="AP3100" s="93">
        <f t="shared" si="307"/>
        <v>1</v>
      </c>
      <c r="AQ3100" s="88">
        <f t="shared" si="308"/>
        <v>21</v>
      </c>
      <c r="AR3100" s="93">
        <f t="shared" si="309"/>
        <v>67</v>
      </c>
      <c r="AS3100" s="93" t="str">
        <f t="shared" si="310"/>
        <v>金币</v>
      </c>
      <c r="AT3100" s="115">
        <f t="shared" si="311"/>
        <v>365</v>
      </c>
      <c r="AU3100" s="94">
        <f>IF(AR3100&gt;0,SUMIFS(AT$13:AT3100,AQ$13:AQ3100,"="&amp;AQ3100),"[x]")</f>
        <v>7730</v>
      </c>
    </row>
    <row r="3101" spans="40:47" ht="16.5" x14ac:dyDescent="0.2">
      <c r="AN3101" s="93">
        <v>3089</v>
      </c>
      <c r="AO3101" s="93">
        <f t="shared" si="306"/>
        <v>6</v>
      </c>
      <c r="AP3101" s="93">
        <f t="shared" si="307"/>
        <v>1</v>
      </c>
      <c r="AQ3101" s="88">
        <f t="shared" si="308"/>
        <v>21</v>
      </c>
      <c r="AR3101" s="93">
        <f t="shared" si="309"/>
        <v>68</v>
      </c>
      <c r="AS3101" s="93" t="str">
        <f t="shared" si="310"/>
        <v>金币</v>
      </c>
      <c r="AT3101" s="115">
        <f t="shared" si="311"/>
        <v>377</v>
      </c>
      <c r="AU3101" s="94">
        <f>IF(AR3101&gt;0,SUMIFS(AT$13:AT3101,AQ$13:AQ3101,"="&amp;AQ3101),"[x]")</f>
        <v>8107</v>
      </c>
    </row>
    <row r="3102" spans="40:47" ht="16.5" x14ac:dyDescent="0.2">
      <c r="AN3102" s="93">
        <v>3090</v>
      </c>
      <c r="AO3102" s="93">
        <f t="shared" si="306"/>
        <v>6</v>
      </c>
      <c r="AP3102" s="93">
        <f t="shared" si="307"/>
        <v>1</v>
      </c>
      <c r="AQ3102" s="88">
        <f t="shared" si="308"/>
        <v>21</v>
      </c>
      <c r="AR3102" s="93">
        <f t="shared" si="309"/>
        <v>69</v>
      </c>
      <c r="AS3102" s="93" t="str">
        <f t="shared" si="310"/>
        <v>金币</v>
      </c>
      <c r="AT3102" s="115">
        <f t="shared" si="311"/>
        <v>389</v>
      </c>
      <c r="AU3102" s="94">
        <f>IF(AR3102&gt;0,SUMIFS(AT$13:AT3102,AQ$13:AQ3102,"="&amp;AQ3102),"[x]")</f>
        <v>8496</v>
      </c>
    </row>
    <row r="3103" spans="40:47" ht="16.5" x14ac:dyDescent="0.2">
      <c r="AN3103" s="93">
        <v>3091</v>
      </c>
      <c r="AO3103" s="93">
        <f t="shared" si="306"/>
        <v>6</v>
      </c>
      <c r="AP3103" s="93">
        <f t="shared" si="307"/>
        <v>1</v>
      </c>
      <c r="AQ3103" s="88">
        <f t="shared" si="308"/>
        <v>21</v>
      </c>
      <c r="AR3103" s="93">
        <f t="shared" si="309"/>
        <v>70</v>
      </c>
      <c r="AS3103" s="93" t="str">
        <f t="shared" si="310"/>
        <v>金币</v>
      </c>
      <c r="AT3103" s="115">
        <f t="shared" si="311"/>
        <v>401</v>
      </c>
      <c r="AU3103" s="94">
        <f>IF(AR3103&gt;0,SUMIFS(AT$13:AT3103,AQ$13:AQ3103,"="&amp;AQ3103),"[x]")</f>
        <v>8897</v>
      </c>
    </row>
    <row r="3104" spans="40:47" ht="16.5" x14ac:dyDescent="0.2">
      <c r="AN3104" s="93">
        <v>3092</v>
      </c>
      <c r="AO3104" s="93">
        <f t="shared" si="306"/>
        <v>6</v>
      </c>
      <c r="AP3104" s="93">
        <f t="shared" si="307"/>
        <v>1</v>
      </c>
      <c r="AQ3104" s="88">
        <f t="shared" si="308"/>
        <v>21</v>
      </c>
      <c r="AR3104" s="93">
        <f t="shared" si="309"/>
        <v>71</v>
      </c>
      <c r="AS3104" s="93" t="str">
        <f t="shared" si="310"/>
        <v>金币</v>
      </c>
      <c r="AT3104" s="115">
        <f t="shared" si="311"/>
        <v>413</v>
      </c>
      <c r="AU3104" s="94">
        <f>IF(AR3104&gt;0,SUMIFS(AT$13:AT3104,AQ$13:AQ3104,"="&amp;AQ3104),"[x]")</f>
        <v>9310</v>
      </c>
    </row>
    <row r="3105" spans="40:47" ht="16.5" x14ac:dyDescent="0.2">
      <c r="AN3105" s="93">
        <v>3093</v>
      </c>
      <c r="AO3105" s="93">
        <f t="shared" si="306"/>
        <v>6</v>
      </c>
      <c r="AP3105" s="93">
        <f t="shared" si="307"/>
        <v>1</v>
      </c>
      <c r="AQ3105" s="88">
        <f t="shared" si="308"/>
        <v>21</v>
      </c>
      <c r="AR3105" s="93">
        <f t="shared" si="309"/>
        <v>72</v>
      </c>
      <c r="AS3105" s="93" t="str">
        <f t="shared" si="310"/>
        <v>金币</v>
      </c>
      <c r="AT3105" s="115">
        <f t="shared" si="311"/>
        <v>424</v>
      </c>
      <c r="AU3105" s="94">
        <f>IF(AR3105&gt;0,SUMIFS(AT$13:AT3105,AQ$13:AQ3105,"="&amp;AQ3105),"[x]")</f>
        <v>9734</v>
      </c>
    </row>
    <row r="3106" spans="40:47" ht="16.5" x14ac:dyDescent="0.2">
      <c r="AN3106" s="93">
        <v>3094</v>
      </c>
      <c r="AO3106" s="93">
        <f t="shared" si="306"/>
        <v>6</v>
      </c>
      <c r="AP3106" s="93">
        <f t="shared" si="307"/>
        <v>1</v>
      </c>
      <c r="AQ3106" s="88">
        <f t="shared" si="308"/>
        <v>21</v>
      </c>
      <c r="AR3106" s="93">
        <f t="shared" si="309"/>
        <v>73</v>
      </c>
      <c r="AS3106" s="93" t="str">
        <f t="shared" si="310"/>
        <v>金币</v>
      </c>
      <c r="AT3106" s="115">
        <f t="shared" si="311"/>
        <v>436</v>
      </c>
      <c r="AU3106" s="94">
        <f>IF(AR3106&gt;0,SUMIFS(AT$13:AT3106,AQ$13:AQ3106,"="&amp;AQ3106),"[x]")</f>
        <v>10170</v>
      </c>
    </row>
    <row r="3107" spans="40:47" ht="16.5" x14ac:dyDescent="0.2">
      <c r="AN3107" s="93">
        <v>3095</v>
      </c>
      <c r="AO3107" s="93">
        <f t="shared" si="306"/>
        <v>6</v>
      </c>
      <c r="AP3107" s="93">
        <f t="shared" si="307"/>
        <v>1</v>
      </c>
      <c r="AQ3107" s="88">
        <f t="shared" si="308"/>
        <v>21</v>
      </c>
      <c r="AR3107" s="93">
        <f t="shared" si="309"/>
        <v>74</v>
      </c>
      <c r="AS3107" s="93" t="str">
        <f t="shared" si="310"/>
        <v>金币</v>
      </c>
      <c r="AT3107" s="115">
        <f t="shared" si="311"/>
        <v>448</v>
      </c>
      <c r="AU3107" s="94">
        <f>IF(AR3107&gt;0,SUMIFS(AT$13:AT3107,AQ$13:AQ3107,"="&amp;AQ3107),"[x]")</f>
        <v>10618</v>
      </c>
    </row>
    <row r="3108" spans="40:47" ht="16.5" x14ac:dyDescent="0.2">
      <c r="AN3108" s="93">
        <v>3096</v>
      </c>
      <c r="AO3108" s="93">
        <f t="shared" si="306"/>
        <v>6</v>
      </c>
      <c r="AP3108" s="93">
        <f t="shared" si="307"/>
        <v>1</v>
      </c>
      <c r="AQ3108" s="88">
        <f t="shared" si="308"/>
        <v>21</v>
      </c>
      <c r="AR3108" s="93">
        <f t="shared" si="309"/>
        <v>75</v>
      </c>
      <c r="AS3108" s="93" t="str">
        <f t="shared" si="310"/>
        <v>金币</v>
      </c>
      <c r="AT3108" s="115">
        <f t="shared" si="311"/>
        <v>460</v>
      </c>
      <c r="AU3108" s="94">
        <f>IF(AR3108&gt;0,SUMIFS(AT$13:AT3108,AQ$13:AQ3108,"="&amp;AQ3108),"[x]")</f>
        <v>11078</v>
      </c>
    </row>
    <row r="3109" spans="40:47" ht="16.5" x14ac:dyDescent="0.2">
      <c r="AN3109" s="93">
        <v>3097</v>
      </c>
      <c r="AO3109" s="93">
        <f t="shared" si="306"/>
        <v>6</v>
      </c>
      <c r="AP3109" s="93">
        <f t="shared" si="307"/>
        <v>1</v>
      </c>
      <c r="AQ3109" s="88">
        <f t="shared" si="308"/>
        <v>21</v>
      </c>
      <c r="AR3109" s="93">
        <f t="shared" si="309"/>
        <v>76</v>
      </c>
      <c r="AS3109" s="93" t="str">
        <f t="shared" si="310"/>
        <v>金币</v>
      </c>
      <c r="AT3109" s="115">
        <f t="shared" si="311"/>
        <v>472</v>
      </c>
      <c r="AU3109" s="94">
        <f>IF(AR3109&gt;0,SUMIFS(AT$13:AT3109,AQ$13:AQ3109,"="&amp;AQ3109),"[x]")</f>
        <v>11550</v>
      </c>
    </row>
    <row r="3110" spans="40:47" ht="16.5" x14ac:dyDescent="0.2">
      <c r="AN3110" s="93">
        <v>3098</v>
      </c>
      <c r="AO3110" s="93">
        <f t="shared" si="306"/>
        <v>6</v>
      </c>
      <c r="AP3110" s="93">
        <f t="shared" si="307"/>
        <v>1</v>
      </c>
      <c r="AQ3110" s="88">
        <f t="shared" si="308"/>
        <v>21</v>
      </c>
      <c r="AR3110" s="93">
        <f t="shared" si="309"/>
        <v>77</v>
      </c>
      <c r="AS3110" s="93" t="str">
        <f t="shared" si="310"/>
        <v>金币</v>
      </c>
      <c r="AT3110" s="115">
        <f t="shared" si="311"/>
        <v>483</v>
      </c>
      <c r="AU3110" s="94">
        <f>IF(AR3110&gt;0,SUMIFS(AT$13:AT3110,AQ$13:AQ3110,"="&amp;AQ3110),"[x]")</f>
        <v>12033</v>
      </c>
    </row>
    <row r="3111" spans="40:47" ht="16.5" x14ac:dyDescent="0.2">
      <c r="AN3111" s="93">
        <v>3099</v>
      </c>
      <c r="AO3111" s="93">
        <f t="shared" si="306"/>
        <v>6</v>
      </c>
      <c r="AP3111" s="93">
        <f t="shared" si="307"/>
        <v>1</v>
      </c>
      <c r="AQ3111" s="88">
        <f t="shared" si="308"/>
        <v>21</v>
      </c>
      <c r="AR3111" s="93">
        <f t="shared" si="309"/>
        <v>78</v>
      </c>
      <c r="AS3111" s="93" t="str">
        <f t="shared" si="310"/>
        <v>金币</v>
      </c>
      <c r="AT3111" s="115">
        <f t="shared" si="311"/>
        <v>495</v>
      </c>
      <c r="AU3111" s="94">
        <f>IF(AR3111&gt;0,SUMIFS(AT$13:AT3111,AQ$13:AQ3111,"="&amp;AQ3111),"[x]")</f>
        <v>12528</v>
      </c>
    </row>
    <row r="3112" spans="40:47" ht="16.5" x14ac:dyDescent="0.2">
      <c r="AN3112" s="93">
        <v>3100</v>
      </c>
      <c r="AO3112" s="93">
        <f t="shared" si="306"/>
        <v>6</v>
      </c>
      <c r="AP3112" s="93">
        <f t="shared" si="307"/>
        <v>1</v>
      </c>
      <c r="AQ3112" s="88">
        <f t="shared" si="308"/>
        <v>21</v>
      </c>
      <c r="AR3112" s="93">
        <f t="shared" si="309"/>
        <v>79</v>
      </c>
      <c r="AS3112" s="93" t="str">
        <f t="shared" si="310"/>
        <v>金币</v>
      </c>
      <c r="AT3112" s="115">
        <f t="shared" si="311"/>
        <v>507</v>
      </c>
      <c r="AU3112" s="94">
        <f>IF(AR3112&gt;0,SUMIFS(AT$13:AT3112,AQ$13:AQ3112,"="&amp;AQ3112),"[x]")</f>
        <v>13035</v>
      </c>
    </row>
    <row r="3113" spans="40:47" ht="16.5" x14ac:dyDescent="0.2">
      <c r="AN3113" s="93">
        <v>3101</v>
      </c>
      <c r="AO3113" s="93">
        <f t="shared" si="306"/>
        <v>6</v>
      </c>
      <c r="AP3113" s="93">
        <f t="shared" si="307"/>
        <v>1</v>
      </c>
      <c r="AQ3113" s="88">
        <f t="shared" si="308"/>
        <v>21</v>
      </c>
      <c r="AR3113" s="93">
        <f t="shared" si="309"/>
        <v>80</v>
      </c>
      <c r="AS3113" s="93" t="str">
        <f t="shared" si="310"/>
        <v>金币</v>
      </c>
      <c r="AT3113" s="115">
        <f t="shared" si="311"/>
        <v>519</v>
      </c>
      <c r="AU3113" s="94">
        <f>IF(AR3113&gt;0,SUMIFS(AT$13:AT3113,AQ$13:AQ3113,"="&amp;AQ3113),"[x]")</f>
        <v>13554</v>
      </c>
    </row>
    <row r="3114" spans="40:47" ht="16.5" x14ac:dyDescent="0.2">
      <c r="AN3114" s="93">
        <v>3102</v>
      </c>
      <c r="AO3114" s="93">
        <f t="shared" si="306"/>
        <v>6</v>
      </c>
      <c r="AP3114" s="93">
        <f t="shared" si="307"/>
        <v>1</v>
      </c>
      <c r="AQ3114" s="88">
        <f t="shared" si="308"/>
        <v>21</v>
      </c>
      <c r="AR3114" s="93">
        <f t="shared" si="309"/>
        <v>81</v>
      </c>
      <c r="AS3114" s="93" t="str">
        <f t="shared" si="310"/>
        <v>金币</v>
      </c>
      <c r="AT3114" s="115">
        <f t="shared" si="311"/>
        <v>338</v>
      </c>
      <c r="AU3114" s="94">
        <f>IF(AR3114&gt;0,SUMIFS(AT$13:AT3114,AQ$13:AQ3114,"="&amp;AQ3114),"[x]")</f>
        <v>13892</v>
      </c>
    </row>
    <row r="3115" spans="40:47" ht="16.5" x14ac:dyDescent="0.2">
      <c r="AN3115" s="93">
        <v>3103</v>
      </c>
      <c r="AO3115" s="93">
        <f t="shared" si="306"/>
        <v>6</v>
      </c>
      <c r="AP3115" s="93">
        <f t="shared" si="307"/>
        <v>1</v>
      </c>
      <c r="AQ3115" s="88">
        <f t="shared" si="308"/>
        <v>21</v>
      </c>
      <c r="AR3115" s="93">
        <f t="shared" si="309"/>
        <v>82</v>
      </c>
      <c r="AS3115" s="93" t="str">
        <f t="shared" si="310"/>
        <v>金币</v>
      </c>
      <c r="AT3115" s="115">
        <f t="shared" si="311"/>
        <v>364</v>
      </c>
      <c r="AU3115" s="94">
        <f>IF(AR3115&gt;0,SUMIFS(AT$13:AT3115,AQ$13:AQ3115,"="&amp;AQ3115),"[x]")</f>
        <v>14256</v>
      </c>
    </row>
    <row r="3116" spans="40:47" ht="16.5" x14ac:dyDescent="0.2">
      <c r="AN3116" s="93">
        <v>3104</v>
      </c>
      <c r="AO3116" s="93">
        <f t="shared" si="306"/>
        <v>6</v>
      </c>
      <c r="AP3116" s="93">
        <f t="shared" si="307"/>
        <v>1</v>
      </c>
      <c r="AQ3116" s="88">
        <f t="shared" si="308"/>
        <v>21</v>
      </c>
      <c r="AR3116" s="93">
        <f t="shared" si="309"/>
        <v>83</v>
      </c>
      <c r="AS3116" s="93" t="str">
        <f t="shared" si="310"/>
        <v>金币</v>
      </c>
      <c r="AT3116" s="115">
        <f t="shared" si="311"/>
        <v>390</v>
      </c>
      <c r="AU3116" s="94">
        <f>IF(AR3116&gt;0,SUMIFS(AT$13:AT3116,AQ$13:AQ3116,"="&amp;AQ3116),"[x]")</f>
        <v>14646</v>
      </c>
    </row>
    <row r="3117" spans="40:47" ht="16.5" x14ac:dyDescent="0.2">
      <c r="AN3117" s="93">
        <v>3105</v>
      </c>
      <c r="AO3117" s="93">
        <f t="shared" si="306"/>
        <v>6</v>
      </c>
      <c r="AP3117" s="93">
        <f t="shared" si="307"/>
        <v>1</v>
      </c>
      <c r="AQ3117" s="88">
        <f t="shared" si="308"/>
        <v>21</v>
      </c>
      <c r="AR3117" s="93">
        <f t="shared" si="309"/>
        <v>84</v>
      </c>
      <c r="AS3117" s="93" t="str">
        <f t="shared" si="310"/>
        <v>金币</v>
      </c>
      <c r="AT3117" s="115">
        <f t="shared" si="311"/>
        <v>417</v>
      </c>
      <c r="AU3117" s="94">
        <f>IF(AR3117&gt;0,SUMIFS(AT$13:AT3117,AQ$13:AQ3117,"="&amp;AQ3117),"[x]")</f>
        <v>15063</v>
      </c>
    </row>
    <row r="3118" spans="40:47" ht="16.5" x14ac:dyDescent="0.2">
      <c r="AN3118" s="93">
        <v>3106</v>
      </c>
      <c r="AO3118" s="93">
        <f t="shared" si="306"/>
        <v>6</v>
      </c>
      <c r="AP3118" s="93">
        <f t="shared" si="307"/>
        <v>1</v>
      </c>
      <c r="AQ3118" s="88">
        <f t="shared" si="308"/>
        <v>21</v>
      </c>
      <c r="AR3118" s="93">
        <f t="shared" si="309"/>
        <v>85</v>
      </c>
      <c r="AS3118" s="93" t="str">
        <f t="shared" si="310"/>
        <v>金币</v>
      </c>
      <c r="AT3118" s="115">
        <f t="shared" si="311"/>
        <v>443</v>
      </c>
      <c r="AU3118" s="94">
        <f>IF(AR3118&gt;0,SUMIFS(AT$13:AT3118,AQ$13:AQ3118,"="&amp;AQ3118),"[x]")</f>
        <v>15506</v>
      </c>
    </row>
    <row r="3119" spans="40:47" ht="16.5" x14ac:dyDescent="0.2">
      <c r="AN3119" s="93">
        <v>3107</v>
      </c>
      <c r="AO3119" s="93">
        <f t="shared" si="306"/>
        <v>6</v>
      </c>
      <c r="AP3119" s="93">
        <f t="shared" si="307"/>
        <v>1</v>
      </c>
      <c r="AQ3119" s="88">
        <f t="shared" si="308"/>
        <v>21</v>
      </c>
      <c r="AR3119" s="93">
        <f t="shared" si="309"/>
        <v>86</v>
      </c>
      <c r="AS3119" s="93" t="str">
        <f t="shared" si="310"/>
        <v>金币</v>
      </c>
      <c r="AT3119" s="115">
        <f t="shared" si="311"/>
        <v>469</v>
      </c>
      <c r="AU3119" s="94">
        <f>IF(AR3119&gt;0,SUMIFS(AT$13:AT3119,AQ$13:AQ3119,"="&amp;AQ3119),"[x]")</f>
        <v>15975</v>
      </c>
    </row>
    <row r="3120" spans="40:47" ht="16.5" x14ac:dyDescent="0.2">
      <c r="AN3120" s="93">
        <v>3108</v>
      </c>
      <c r="AO3120" s="93">
        <f t="shared" si="306"/>
        <v>6</v>
      </c>
      <c r="AP3120" s="93">
        <f t="shared" si="307"/>
        <v>1</v>
      </c>
      <c r="AQ3120" s="88">
        <f t="shared" si="308"/>
        <v>21</v>
      </c>
      <c r="AR3120" s="93">
        <f t="shared" si="309"/>
        <v>87</v>
      </c>
      <c r="AS3120" s="93" t="str">
        <f t="shared" si="310"/>
        <v>金币</v>
      </c>
      <c r="AT3120" s="115">
        <f t="shared" si="311"/>
        <v>495</v>
      </c>
      <c r="AU3120" s="94">
        <f>IF(AR3120&gt;0,SUMIFS(AT$13:AT3120,AQ$13:AQ3120,"="&amp;AQ3120),"[x]")</f>
        <v>16470</v>
      </c>
    </row>
    <row r="3121" spans="40:47" ht="16.5" x14ac:dyDescent="0.2">
      <c r="AN3121" s="93">
        <v>3109</v>
      </c>
      <c r="AO3121" s="93">
        <f t="shared" si="306"/>
        <v>6</v>
      </c>
      <c r="AP3121" s="93">
        <f t="shared" si="307"/>
        <v>1</v>
      </c>
      <c r="AQ3121" s="88">
        <f t="shared" si="308"/>
        <v>21</v>
      </c>
      <c r="AR3121" s="93">
        <f t="shared" si="309"/>
        <v>88</v>
      </c>
      <c r="AS3121" s="93" t="str">
        <f t="shared" si="310"/>
        <v>金币</v>
      </c>
      <c r="AT3121" s="115">
        <f t="shared" si="311"/>
        <v>521</v>
      </c>
      <c r="AU3121" s="94">
        <f>IF(AR3121&gt;0,SUMIFS(AT$13:AT3121,AQ$13:AQ3121,"="&amp;AQ3121),"[x]")</f>
        <v>16991</v>
      </c>
    </row>
    <row r="3122" spans="40:47" ht="16.5" x14ac:dyDescent="0.2">
      <c r="AN3122" s="93">
        <v>3110</v>
      </c>
      <c r="AO3122" s="93">
        <f t="shared" si="306"/>
        <v>6</v>
      </c>
      <c r="AP3122" s="93">
        <f t="shared" si="307"/>
        <v>1</v>
      </c>
      <c r="AQ3122" s="88">
        <f t="shared" si="308"/>
        <v>21</v>
      </c>
      <c r="AR3122" s="93">
        <f t="shared" si="309"/>
        <v>89</v>
      </c>
      <c r="AS3122" s="93" t="str">
        <f t="shared" si="310"/>
        <v>金币</v>
      </c>
      <c r="AT3122" s="115">
        <f t="shared" si="311"/>
        <v>547</v>
      </c>
      <c r="AU3122" s="94">
        <f>IF(AR3122&gt;0,SUMIFS(AT$13:AT3122,AQ$13:AQ3122,"="&amp;AQ3122),"[x]")</f>
        <v>17538</v>
      </c>
    </row>
    <row r="3123" spans="40:47" ht="16.5" x14ac:dyDescent="0.2">
      <c r="AN3123" s="93">
        <v>3111</v>
      </c>
      <c r="AO3123" s="93">
        <f t="shared" si="306"/>
        <v>6</v>
      </c>
      <c r="AP3123" s="93">
        <f t="shared" si="307"/>
        <v>1</v>
      </c>
      <c r="AQ3123" s="88">
        <f t="shared" si="308"/>
        <v>21</v>
      </c>
      <c r="AR3123" s="93">
        <f t="shared" si="309"/>
        <v>90</v>
      </c>
      <c r="AS3123" s="93" t="str">
        <f t="shared" si="310"/>
        <v>金币</v>
      </c>
      <c r="AT3123" s="115">
        <f t="shared" si="311"/>
        <v>573</v>
      </c>
      <c r="AU3123" s="94">
        <f>IF(AR3123&gt;0,SUMIFS(AT$13:AT3123,AQ$13:AQ3123,"="&amp;AQ3123),"[x]")</f>
        <v>18111</v>
      </c>
    </row>
    <row r="3124" spans="40:47" ht="16.5" x14ac:dyDescent="0.2">
      <c r="AN3124" s="93">
        <v>3112</v>
      </c>
      <c r="AO3124" s="93">
        <f t="shared" si="306"/>
        <v>6</v>
      </c>
      <c r="AP3124" s="93">
        <f t="shared" si="307"/>
        <v>1</v>
      </c>
      <c r="AQ3124" s="88">
        <f t="shared" si="308"/>
        <v>21</v>
      </c>
      <c r="AR3124" s="93">
        <f t="shared" si="309"/>
        <v>91</v>
      </c>
      <c r="AS3124" s="93" t="str">
        <f t="shared" si="310"/>
        <v>金币</v>
      </c>
      <c r="AT3124" s="115">
        <f t="shared" si="311"/>
        <v>599</v>
      </c>
      <c r="AU3124" s="94">
        <f>IF(AR3124&gt;0,SUMIFS(AT$13:AT3124,AQ$13:AQ3124,"="&amp;AQ3124),"[x]")</f>
        <v>18710</v>
      </c>
    </row>
    <row r="3125" spans="40:47" ht="16.5" x14ac:dyDescent="0.2">
      <c r="AN3125" s="93">
        <v>3113</v>
      </c>
      <c r="AO3125" s="93">
        <f t="shared" si="306"/>
        <v>6</v>
      </c>
      <c r="AP3125" s="93">
        <f t="shared" si="307"/>
        <v>1</v>
      </c>
      <c r="AQ3125" s="88">
        <f t="shared" si="308"/>
        <v>21</v>
      </c>
      <c r="AR3125" s="93">
        <f t="shared" si="309"/>
        <v>92</v>
      </c>
      <c r="AS3125" s="93" t="str">
        <f t="shared" si="310"/>
        <v>金币</v>
      </c>
      <c r="AT3125" s="115">
        <f t="shared" si="311"/>
        <v>625</v>
      </c>
      <c r="AU3125" s="94">
        <f>IF(AR3125&gt;0,SUMIFS(AT$13:AT3125,AQ$13:AQ3125,"="&amp;AQ3125),"[x]")</f>
        <v>19335</v>
      </c>
    </row>
    <row r="3126" spans="40:47" ht="16.5" x14ac:dyDescent="0.2">
      <c r="AN3126" s="93">
        <v>3114</v>
      </c>
      <c r="AO3126" s="93">
        <f t="shared" si="306"/>
        <v>6</v>
      </c>
      <c r="AP3126" s="93">
        <f t="shared" si="307"/>
        <v>1</v>
      </c>
      <c r="AQ3126" s="88">
        <f t="shared" si="308"/>
        <v>21</v>
      </c>
      <c r="AR3126" s="93">
        <f t="shared" si="309"/>
        <v>93</v>
      </c>
      <c r="AS3126" s="93" t="str">
        <f t="shared" si="310"/>
        <v>金币</v>
      </c>
      <c r="AT3126" s="115">
        <f t="shared" si="311"/>
        <v>651</v>
      </c>
      <c r="AU3126" s="94">
        <f>IF(AR3126&gt;0,SUMIFS(AT$13:AT3126,AQ$13:AQ3126,"="&amp;AQ3126),"[x]")</f>
        <v>19986</v>
      </c>
    </row>
    <row r="3127" spans="40:47" ht="16.5" x14ac:dyDescent="0.2">
      <c r="AN3127" s="93">
        <v>3115</v>
      </c>
      <c r="AO3127" s="93">
        <f t="shared" si="306"/>
        <v>6</v>
      </c>
      <c r="AP3127" s="93">
        <f t="shared" si="307"/>
        <v>1</v>
      </c>
      <c r="AQ3127" s="88">
        <f t="shared" si="308"/>
        <v>21</v>
      </c>
      <c r="AR3127" s="93">
        <f t="shared" si="309"/>
        <v>94</v>
      </c>
      <c r="AS3127" s="93" t="str">
        <f t="shared" si="310"/>
        <v>金币</v>
      </c>
      <c r="AT3127" s="115">
        <f t="shared" si="311"/>
        <v>677</v>
      </c>
      <c r="AU3127" s="94">
        <f>IF(AR3127&gt;0,SUMIFS(AT$13:AT3127,AQ$13:AQ3127,"="&amp;AQ3127),"[x]")</f>
        <v>20663</v>
      </c>
    </row>
    <row r="3128" spans="40:47" ht="16.5" x14ac:dyDescent="0.2">
      <c r="AN3128" s="93">
        <v>3116</v>
      </c>
      <c r="AO3128" s="93">
        <f t="shared" si="306"/>
        <v>6</v>
      </c>
      <c r="AP3128" s="93">
        <f t="shared" si="307"/>
        <v>1</v>
      </c>
      <c r="AQ3128" s="88">
        <f t="shared" si="308"/>
        <v>21</v>
      </c>
      <c r="AR3128" s="93">
        <f t="shared" si="309"/>
        <v>95</v>
      </c>
      <c r="AS3128" s="93" t="str">
        <f t="shared" si="310"/>
        <v>金币</v>
      </c>
      <c r="AT3128" s="115">
        <f t="shared" si="311"/>
        <v>703</v>
      </c>
      <c r="AU3128" s="94">
        <f>IF(AR3128&gt;0,SUMIFS(AT$13:AT3128,AQ$13:AQ3128,"="&amp;AQ3128),"[x]")</f>
        <v>21366</v>
      </c>
    </row>
    <row r="3129" spans="40:47" ht="16.5" x14ac:dyDescent="0.2">
      <c r="AN3129" s="93">
        <v>3117</v>
      </c>
      <c r="AO3129" s="93">
        <f t="shared" si="306"/>
        <v>6</v>
      </c>
      <c r="AP3129" s="93">
        <f t="shared" si="307"/>
        <v>1</v>
      </c>
      <c r="AQ3129" s="88">
        <f t="shared" si="308"/>
        <v>21</v>
      </c>
      <c r="AR3129" s="93">
        <f t="shared" si="309"/>
        <v>96</v>
      </c>
      <c r="AS3129" s="93" t="str">
        <f t="shared" si="310"/>
        <v>金币</v>
      </c>
      <c r="AT3129" s="115">
        <f t="shared" si="311"/>
        <v>729</v>
      </c>
      <c r="AU3129" s="94">
        <f>IF(AR3129&gt;0,SUMIFS(AT$13:AT3129,AQ$13:AQ3129,"="&amp;AQ3129),"[x]")</f>
        <v>22095</v>
      </c>
    </row>
    <row r="3130" spans="40:47" ht="16.5" x14ac:dyDescent="0.2">
      <c r="AN3130" s="93">
        <v>3118</v>
      </c>
      <c r="AO3130" s="93">
        <f t="shared" si="306"/>
        <v>6</v>
      </c>
      <c r="AP3130" s="93">
        <f t="shared" si="307"/>
        <v>1</v>
      </c>
      <c r="AQ3130" s="88">
        <f t="shared" si="308"/>
        <v>21</v>
      </c>
      <c r="AR3130" s="93">
        <f t="shared" si="309"/>
        <v>97</v>
      </c>
      <c r="AS3130" s="93" t="str">
        <f t="shared" si="310"/>
        <v>金币</v>
      </c>
      <c r="AT3130" s="115">
        <f t="shared" si="311"/>
        <v>755</v>
      </c>
      <c r="AU3130" s="94">
        <f>IF(AR3130&gt;0,SUMIFS(AT$13:AT3130,AQ$13:AQ3130,"="&amp;AQ3130),"[x]")</f>
        <v>22850</v>
      </c>
    </row>
    <row r="3131" spans="40:47" ht="16.5" x14ac:dyDescent="0.2">
      <c r="AN3131" s="93">
        <v>3119</v>
      </c>
      <c r="AO3131" s="93">
        <f t="shared" si="306"/>
        <v>6</v>
      </c>
      <c r="AP3131" s="93">
        <f t="shared" si="307"/>
        <v>1</v>
      </c>
      <c r="AQ3131" s="88">
        <f t="shared" si="308"/>
        <v>21</v>
      </c>
      <c r="AR3131" s="93">
        <f t="shared" si="309"/>
        <v>98</v>
      </c>
      <c r="AS3131" s="93" t="str">
        <f t="shared" si="310"/>
        <v>金币</v>
      </c>
      <c r="AT3131" s="115">
        <f t="shared" si="311"/>
        <v>781</v>
      </c>
      <c r="AU3131" s="94">
        <f>IF(AR3131&gt;0,SUMIFS(AT$13:AT3131,AQ$13:AQ3131,"="&amp;AQ3131),"[x]")</f>
        <v>23631</v>
      </c>
    </row>
    <row r="3132" spans="40:47" ht="16.5" x14ac:dyDescent="0.2">
      <c r="AN3132" s="93">
        <v>3120</v>
      </c>
      <c r="AO3132" s="93">
        <f t="shared" si="306"/>
        <v>6</v>
      </c>
      <c r="AP3132" s="93">
        <f t="shared" si="307"/>
        <v>1</v>
      </c>
      <c r="AQ3132" s="88">
        <f t="shared" si="308"/>
        <v>21</v>
      </c>
      <c r="AR3132" s="93">
        <f t="shared" si="309"/>
        <v>99</v>
      </c>
      <c r="AS3132" s="93" t="str">
        <f t="shared" si="310"/>
        <v>金币</v>
      </c>
      <c r="AT3132" s="115">
        <f t="shared" si="311"/>
        <v>808</v>
      </c>
      <c r="AU3132" s="94">
        <f>IF(AR3132&gt;0,SUMIFS(AT$13:AT3132,AQ$13:AQ3132,"="&amp;AQ3132),"[x]")</f>
        <v>24439</v>
      </c>
    </row>
    <row r="3133" spans="40:47" ht="16.5" x14ac:dyDescent="0.2">
      <c r="AN3133" s="93">
        <v>3121</v>
      </c>
      <c r="AO3133" s="93">
        <f t="shared" si="306"/>
        <v>6</v>
      </c>
      <c r="AP3133" s="93">
        <f t="shared" si="307"/>
        <v>1</v>
      </c>
      <c r="AQ3133" s="88">
        <f t="shared" si="308"/>
        <v>21</v>
      </c>
      <c r="AR3133" s="93">
        <f t="shared" si="309"/>
        <v>100</v>
      </c>
      <c r="AS3133" s="93" t="str">
        <f t="shared" si="310"/>
        <v>金币</v>
      </c>
      <c r="AT3133" s="115">
        <f t="shared" si="311"/>
        <v>834</v>
      </c>
      <c r="AU3133" s="94">
        <f>IF(AR3133&gt;0,SUMIFS(AT$13:AT3133,AQ$13:AQ3133,"="&amp;AQ3133),"[x]")</f>
        <v>25273</v>
      </c>
    </row>
    <row r="3134" spans="40:47" ht="16.5" x14ac:dyDescent="0.2">
      <c r="AN3134" s="93">
        <v>3122</v>
      </c>
      <c r="AO3134" s="93">
        <f t="shared" si="306"/>
        <v>6</v>
      </c>
      <c r="AP3134" s="93">
        <f t="shared" si="307"/>
        <v>1</v>
      </c>
      <c r="AQ3134" s="88">
        <f t="shared" si="308"/>
        <v>21</v>
      </c>
      <c r="AR3134" s="93">
        <f t="shared" si="309"/>
        <v>101</v>
      </c>
      <c r="AS3134" s="93" t="str">
        <f t="shared" si="310"/>
        <v>金币</v>
      </c>
      <c r="AT3134" s="115">
        <f t="shared" si="311"/>
        <v>473</v>
      </c>
      <c r="AU3134" s="94">
        <f>IF(AR3134&gt;0,SUMIFS(AT$13:AT3134,AQ$13:AQ3134,"="&amp;AQ3134),"[x]")</f>
        <v>25746</v>
      </c>
    </row>
    <row r="3135" spans="40:47" ht="16.5" x14ac:dyDescent="0.2">
      <c r="AN3135" s="93">
        <v>3123</v>
      </c>
      <c r="AO3135" s="93">
        <f t="shared" si="306"/>
        <v>6</v>
      </c>
      <c r="AP3135" s="93">
        <f t="shared" si="307"/>
        <v>1</v>
      </c>
      <c r="AQ3135" s="88">
        <f t="shared" si="308"/>
        <v>21</v>
      </c>
      <c r="AR3135" s="93">
        <f t="shared" si="309"/>
        <v>102</v>
      </c>
      <c r="AS3135" s="93" t="str">
        <f t="shared" si="310"/>
        <v>金币</v>
      </c>
      <c r="AT3135" s="115">
        <f t="shared" si="311"/>
        <v>509</v>
      </c>
      <c r="AU3135" s="94">
        <f>IF(AR3135&gt;0,SUMIFS(AT$13:AT3135,AQ$13:AQ3135,"="&amp;AQ3135),"[x]")</f>
        <v>26255</v>
      </c>
    </row>
    <row r="3136" spans="40:47" ht="16.5" x14ac:dyDescent="0.2">
      <c r="AN3136" s="93">
        <v>3124</v>
      </c>
      <c r="AO3136" s="93">
        <f t="shared" si="306"/>
        <v>6</v>
      </c>
      <c r="AP3136" s="93">
        <f t="shared" si="307"/>
        <v>1</v>
      </c>
      <c r="AQ3136" s="88">
        <f t="shared" si="308"/>
        <v>21</v>
      </c>
      <c r="AR3136" s="93">
        <f t="shared" si="309"/>
        <v>103</v>
      </c>
      <c r="AS3136" s="93" t="str">
        <f t="shared" si="310"/>
        <v>金币</v>
      </c>
      <c r="AT3136" s="115">
        <f t="shared" si="311"/>
        <v>545</v>
      </c>
      <c r="AU3136" s="94">
        <f>IF(AR3136&gt;0,SUMIFS(AT$13:AT3136,AQ$13:AQ3136,"="&amp;AQ3136),"[x]")</f>
        <v>26800</v>
      </c>
    </row>
    <row r="3137" spans="40:47" ht="16.5" x14ac:dyDescent="0.2">
      <c r="AN3137" s="93">
        <v>3125</v>
      </c>
      <c r="AO3137" s="93">
        <f t="shared" si="306"/>
        <v>6</v>
      </c>
      <c r="AP3137" s="93">
        <f t="shared" si="307"/>
        <v>1</v>
      </c>
      <c r="AQ3137" s="88">
        <f t="shared" si="308"/>
        <v>21</v>
      </c>
      <c r="AR3137" s="93">
        <f t="shared" si="309"/>
        <v>104</v>
      </c>
      <c r="AS3137" s="93" t="str">
        <f t="shared" si="310"/>
        <v>金币</v>
      </c>
      <c r="AT3137" s="115">
        <f t="shared" si="311"/>
        <v>582</v>
      </c>
      <c r="AU3137" s="94">
        <f>IF(AR3137&gt;0,SUMIFS(AT$13:AT3137,AQ$13:AQ3137,"="&amp;AQ3137),"[x]")</f>
        <v>27382</v>
      </c>
    </row>
    <row r="3138" spans="40:47" ht="16.5" x14ac:dyDescent="0.2">
      <c r="AN3138" s="93">
        <v>3126</v>
      </c>
      <c r="AO3138" s="93">
        <f t="shared" si="306"/>
        <v>6</v>
      </c>
      <c r="AP3138" s="93">
        <f t="shared" si="307"/>
        <v>1</v>
      </c>
      <c r="AQ3138" s="88">
        <f t="shared" si="308"/>
        <v>21</v>
      </c>
      <c r="AR3138" s="93">
        <f t="shared" si="309"/>
        <v>105</v>
      </c>
      <c r="AS3138" s="93" t="str">
        <f t="shared" si="310"/>
        <v>金币</v>
      </c>
      <c r="AT3138" s="115">
        <f t="shared" si="311"/>
        <v>618</v>
      </c>
      <c r="AU3138" s="94">
        <f>IF(AR3138&gt;0,SUMIFS(AT$13:AT3138,AQ$13:AQ3138,"="&amp;AQ3138),"[x]")</f>
        <v>28000</v>
      </c>
    </row>
    <row r="3139" spans="40:47" ht="16.5" x14ac:dyDescent="0.2">
      <c r="AN3139" s="93">
        <v>3127</v>
      </c>
      <c r="AO3139" s="93">
        <f t="shared" si="306"/>
        <v>6</v>
      </c>
      <c r="AP3139" s="93">
        <f t="shared" si="307"/>
        <v>1</v>
      </c>
      <c r="AQ3139" s="88">
        <f t="shared" si="308"/>
        <v>21</v>
      </c>
      <c r="AR3139" s="93">
        <f t="shared" si="309"/>
        <v>106</v>
      </c>
      <c r="AS3139" s="93" t="str">
        <f t="shared" si="310"/>
        <v>金币</v>
      </c>
      <c r="AT3139" s="115">
        <f t="shared" si="311"/>
        <v>655</v>
      </c>
      <c r="AU3139" s="94">
        <f>IF(AR3139&gt;0,SUMIFS(AT$13:AT3139,AQ$13:AQ3139,"="&amp;AQ3139),"[x]")</f>
        <v>28655</v>
      </c>
    </row>
    <row r="3140" spans="40:47" ht="16.5" x14ac:dyDescent="0.2">
      <c r="AN3140" s="93">
        <v>3128</v>
      </c>
      <c r="AO3140" s="93">
        <f t="shared" si="306"/>
        <v>6</v>
      </c>
      <c r="AP3140" s="93">
        <f t="shared" si="307"/>
        <v>1</v>
      </c>
      <c r="AQ3140" s="88">
        <f t="shared" si="308"/>
        <v>21</v>
      </c>
      <c r="AR3140" s="93">
        <f t="shared" si="309"/>
        <v>107</v>
      </c>
      <c r="AS3140" s="93" t="str">
        <f t="shared" si="310"/>
        <v>金币</v>
      </c>
      <c r="AT3140" s="115">
        <f t="shared" si="311"/>
        <v>691</v>
      </c>
      <c r="AU3140" s="94">
        <f>IF(AR3140&gt;0,SUMIFS(AT$13:AT3140,AQ$13:AQ3140,"="&amp;AQ3140),"[x]")</f>
        <v>29346</v>
      </c>
    </row>
    <row r="3141" spans="40:47" ht="16.5" x14ac:dyDescent="0.2">
      <c r="AN3141" s="93">
        <v>3129</v>
      </c>
      <c r="AO3141" s="93">
        <f t="shared" si="306"/>
        <v>6</v>
      </c>
      <c r="AP3141" s="93">
        <f t="shared" si="307"/>
        <v>1</v>
      </c>
      <c r="AQ3141" s="88">
        <f t="shared" si="308"/>
        <v>21</v>
      </c>
      <c r="AR3141" s="93">
        <f t="shared" si="309"/>
        <v>108</v>
      </c>
      <c r="AS3141" s="93" t="str">
        <f t="shared" si="310"/>
        <v>金币</v>
      </c>
      <c r="AT3141" s="115">
        <f t="shared" si="311"/>
        <v>727</v>
      </c>
      <c r="AU3141" s="94">
        <f>IF(AR3141&gt;0,SUMIFS(AT$13:AT3141,AQ$13:AQ3141,"="&amp;AQ3141),"[x]")</f>
        <v>30073</v>
      </c>
    </row>
    <row r="3142" spans="40:47" ht="16.5" x14ac:dyDescent="0.2">
      <c r="AN3142" s="93">
        <v>3130</v>
      </c>
      <c r="AO3142" s="93">
        <f t="shared" si="306"/>
        <v>6</v>
      </c>
      <c r="AP3142" s="93">
        <f t="shared" si="307"/>
        <v>1</v>
      </c>
      <c r="AQ3142" s="88">
        <f t="shared" si="308"/>
        <v>21</v>
      </c>
      <c r="AR3142" s="93">
        <f t="shared" si="309"/>
        <v>109</v>
      </c>
      <c r="AS3142" s="93" t="str">
        <f t="shared" si="310"/>
        <v>金币</v>
      </c>
      <c r="AT3142" s="115">
        <f t="shared" si="311"/>
        <v>764</v>
      </c>
      <c r="AU3142" s="94">
        <f>IF(AR3142&gt;0,SUMIFS(AT$13:AT3142,AQ$13:AQ3142,"="&amp;AQ3142),"[x]")</f>
        <v>30837</v>
      </c>
    </row>
    <row r="3143" spans="40:47" ht="16.5" x14ac:dyDescent="0.2">
      <c r="AN3143" s="93">
        <v>3131</v>
      </c>
      <c r="AO3143" s="93">
        <f t="shared" si="306"/>
        <v>6</v>
      </c>
      <c r="AP3143" s="93">
        <f t="shared" si="307"/>
        <v>1</v>
      </c>
      <c r="AQ3143" s="88">
        <f t="shared" si="308"/>
        <v>21</v>
      </c>
      <c r="AR3143" s="93">
        <f t="shared" si="309"/>
        <v>110</v>
      </c>
      <c r="AS3143" s="93" t="str">
        <f t="shared" si="310"/>
        <v>金币</v>
      </c>
      <c r="AT3143" s="115">
        <f t="shared" si="311"/>
        <v>800</v>
      </c>
      <c r="AU3143" s="94">
        <f>IF(AR3143&gt;0,SUMIFS(AT$13:AT3143,AQ$13:AQ3143,"="&amp;AQ3143),"[x]")</f>
        <v>31637</v>
      </c>
    </row>
    <row r="3144" spans="40:47" ht="16.5" x14ac:dyDescent="0.2">
      <c r="AN3144" s="93">
        <v>3132</v>
      </c>
      <c r="AO3144" s="93">
        <f t="shared" si="306"/>
        <v>6</v>
      </c>
      <c r="AP3144" s="93">
        <f t="shared" si="307"/>
        <v>1</v>
      </c>
      <c r="AQ3144" s="88">
        <f t="shared" si="308"/>
        <v>21</v>
      </c>
      <c r="AR3144" s="93">
        <f t="shared" si="309"/>
        <v>111</v>
      </c>
      <c r="AS3144" s="93" t="str">
        <f t="shared" si="310"/>
        <v>金币</v>
      </c>
      <c r="AT3144" s="115">
        <f t="shared" si="311"/>
        <v>837</v>
      </c>
      <c r="AU3144" s="94">
        <f>IF(AR3144&gt;0,SUMIFS(AT$13:AT3144,AQ$13:AQ3144,"="&amp;AQ3144),"[x]")</f>
        <v>32474</v>
      </c>
    </row>
    <row r="3145" spans="40:47" ht="16.5" x14ac:dyDescent="0.2">
      <c r="AN3145" s="93">
        <v>3133</v>
      </c>
      <c r="AO3145" s="93">
        <f t="shared" si="306"/>
        <v>6</v>
      </c>
      <c r="AP3145" s="93">
        <f t="shared" si="307"/>
        <v>1</v>
      </c>
      <c r="AQ3145" s="88">
        <f t="shared" si="308"/>
        <v>21</v>
      </c>
      <c r="AR3145" s="93">
        <f t="shared" si="309"/>
        <v>112</v>
      </c>
      <c r="AS3145" s="93" t="str">
        <f t="shared" si="310"/>
        <v>金币</v>
      </c>
      <c r="AT3145" s="115">
        <f t="shared" si="311"/>
        <v>873</v>
      </c>
      <c r="AU3145" s="94">
        <f>IF(AR3145&gt;0,SUMIFS(AT$13:AT3145,AQ$13:AQ3145,"="&amp;AQ3145),"[x]")</f>
        <v>33347</v>
      </c>
    </row>
    <row r="3146" spans="40:47" ht="16.5" x14ac:dyDescent="0.2">
      <c r="AN3146" s="93">
        <v>3134</v>
      </c>
      <c r="AO3146" s="93">
        <f t="shared" si="306"/>
        <v>6</v>
      </c>
      <c r="AP3146" s="93">
        <f t="shared" si="307"/>
        <v>1</v>
      </c>
      <c r="AQ3146" s="88">
        <f t="shared" si="308"/>
        <v>21</v>
      </c>
      <c r="AR3146" s="93">
        <f t="shared" si="309"/>
        <v>113</v>
      </c>
      <c r="AS3146" s="93" t="str">
        <f t="shared" si="310"/>
        <v>金币</v>
      </c>
      <c r="AT3146" s="115">
        <f t="shared" si="311"/>
        <v>909</v>
      </c>
      <c r="AU3146" s="94">
        <f>IF(AR3146&gt;0,SUMIFS(AT$13:AT3146,AQ$13:AQ3146,"="&amp;AQ3146),"[x]")</f>
        <v>34256</v>
      </c>
    </row>
    <row r="3147" spans="40:47" ht="16.5" x14ac:dyDescent="0.2">
      <c r="AN3147" s="93">
        <v>3135</v>
      </c>
      <c r="AO3147" s="93">
        <f t="shared" si="306"/>
        <v>6</v>
      </c>
      <c r="AP3147" s="93">
        <f t="shared" si="307"/>
        <v>1</v>
      </c>
      <c r="AQ3147" s="88">
        <f t="shared" si="308"/>
        <v>21</v>
      </c>
      <c r="AR3147" s="93">
        <f t="shared" si="309"/>
        <v>114</v>
      </c>
      <c r="AS3147" s="93" t="str">
        <f t="shared" si="310"/>
        <v>金币</v>
      </c>
      <c r="AT3147" s="115">
        <f t="shared" si="311"/>
        <v>946</v>
      </c>
      <c r="AU3147" s="94">
        <f>IF(AR3147&gt;0,SUMIFS(AT$13:AT3147,AQ$13:AQ3147,"="&amp;AQ3147),"[x]")</f>
        <v>35202</v>
      </c>
    </row>
    <row r="3148" spans="40:47" ht="16.5" x14ac:dyDescent="0.2">
      <c r="AN3148" s="93">
        <v>3136</v>
      </c>
      <c r="AO3148" s="93">
        <f t="shared" si="306"/>
        <v>6</v>
      </c>
      <c r="AP3148" s="93">
        <f t="shared" si="307"/>
        <v>1</v>
      </c>
      <c r="AQ3148" s="88">
        <f t="shared" si="308"/>
        <v>21</v>
      </c>
      <c r="AR3148" s="93">
        <f t="shared" si="309"/>
        <v>115</v>
      </c>
      <c r="AS3148" s="93" t="str">
        <f t="shared" si="310"/>
        <v>金币</v>
      </c>
      <c r="AT3148" s="115">
        <f t="shared" si="311"/>
        <v>982</v>
      </c>
      <c r="AU3148" s="94">
        <f>IF(AR3148&gt;0,SUMIFS(AT$13:AT3148,AQ$13:AQ3148,"="&amp;AQ3148),"[x]")</f>
        <v>36184</v>
      </c>
    </row>
    <row r="3149" spans="40:47" ht="16.5" x14ac:dyDescent="0.2">
      <c r="AN3149" s="93">
        <v>3137</v>
      </c>
      <c r="AO3149" s="93">
        <f t="shared" si="306"/>
        <v>6</v>
      </c>
      <c r="AP3149" s="93">
        <f t="shared" si="307"/>
        <v>1</v>
      </c>
      <c r="AQ3149" s="88">
        <f t="shared" si="308"/>
        <v>21</v>
      </c>
      <c r="AR3149" s="93">
        <f t="shared" si="309"/>
        <v>116</v>
      </c>
      <c r="AS3149" s="93" t="str">
        <f t="shared" si="310"/>
        <v>金币</v>
      </c>
      <c r="AT3149" s="115">
        <f t="shared" si="311"/>
        <v>1018</v>
      </c>
      <c r="AU3149" s="94">
        <f>IF(AR3149&gt;0,SUMIFS(AT$13:AT3149,AQ$13:AQ3149,"="&amp;AQ3149),"[x]")</f>
        <v>37202</v>
      </c>
    </row>
    <row r="3150" spans="40:47" ht="16.5" x14ac:dyDescent="0.2">
      <c r="AN3150" s="93">
        <v>3138</v>
      </c>
      <c r="AO3150" s="93">
        <f t="shared" ref="AO3150:AO3213" si="312">INT((AN3150-1)/604)+1</f>
        <v>6</v>
      </c>
      <c r="AP3150" s="93">
        <f t="shared" ref="AP3150:AP3213" si="313">INT(MOD(INT((AN3150-1)/151),4))+1</f>
        <v>1</v>
      </c>
      <c r="AQ3150" s="88">
        <f t="shared" ref="AQ3150:AQ3213" si="314">(AO3150-1)*4+AP3150</f>
        <v>21</v>
      </c>
      <c r="AR3150" s="93">
        <f t="shared" ref="AR3150:AR3213" si="315">MOD(AN3150-1,151)</f>
        <v>117</v>
      </c>
      <c r="AS3150" s="93" t="str">
        <f t="shared" ref="AS3150:AS3213" si="316">IF(AR3150&gt;0,"金币","[x]")</f>
        <v>金币</v>
      </c>
      <c r="AT3150" s="115">
        <f t="shared" si="311"/>
        <v>1055</v>
      </c>
      <c r="AU3150" s="94">
        <f>IF(AR3150&gt;0,SUMIFS(AT$13:AT3150,AQ$13:AQ3150,"="&amp;AQ3150),"[x]")</f>
        <v>38257</v>
      </c>
    </row>
    <row r="3151" spans="40:47" ht="16.5" x14ac:dyDescent="0.2">
      <c r="AN3151" s="93">
        <v>3139</v>
      </c>
      <c r="AO3151" s="93">
        <f t="shared" si="312"/>
        <v>6</v>
      </c>
      <c r="AP3151" s="93">
        <f t="shared" si="313"/>
        <v>1</v>
      </c>
      <c r="AQ3151" s="88">
        <f t="shared" si="314"/>
        <v>21</v>
      </c>
      <c r="AR3151" s="93">
        <f t="shared" si="315"/>
        <v>118</v>
      </c>
      <c r="AS3151" s="93" t="str">
        <f t="shared" si="316"/>
        <v>金币</v>
      </c>
      <c r="AT3151" s="115">
        <f t="shared" ref="AT3151:AT3214" si="317">IF(AR3151&gt;0,INT(INDEX($AL$13:$AL$162,AR3151)/48*INDEX($AL$4:$AL$9,AO3151)*INDEX($AO$4:$AO$7,AP3151)),"[x]")</f>
        <v>1091</v>
      </c>
      <c r="AU3151" s="94">
        <f>IF(AR3151&gt;0,SUMIFS(AT$13:AT3151,AQ$13:AQ3151,"="&amp;AQ3151),"[x]")</f>
        <v>39348</v>
      </c>
    </row>
    <row r="3152" spans="40:47" ht="16.5" x14ac:dyDescent="0.2">
      <c r="AN3152" s="93">
        <v>3140</v>
      </c>
      <c r="AO3152" s="93">
        <f t="shared" si="312"/>
        <v>6</v>
      </c>
      <c r="AP3152" s="93">
        <f t="shared" si="313"/>
        <v>1</v>
      </c>
      <c r="AQ3152" s="88">
        <f t="shared" si="314"/>
        <v>21</v>
      </c>
      <c r="AR3152" s="93">
        <f t="shared" si="315"/>
        <v>119</v>
      </c>
      <c r="AS3152" s="93" t="str">
        <f t="shared" si="316"/>
        <v>金币</v>
      </c>
      <c r="AT3152" s="115">
        <f t="shared" si="317"/>
        <v>1128</v>
      </c>
      <c r="AU3152" s="94">
        <f>IF(AR3152&gt;0,SUMIFS(AT$13:AT3152,AQ$13:AQ3152,"="&amp;AQ3152),"[x]")</f>
        <v>40476</v>
      </c>
    </row>
    <row r="3153" spans="40:47" ht="16.5" x14ac:dyDescent="0.2">
      <c r="AN3153" s="93">
        <v>3141</v>
      </c>
      <c r="AO3153" s="93">
        <f t="shared" si="312"/>
        <v>6</v>
      </c>
      <c r="AP3153" s="93">
        <f t="shared" si="313"/>
        <v>1</v>
      </c>
      <c r="AQ3153" s="88">
        <f t="shared" si="314"/>
        <v>21</v>
      </c>
      <c r="AR3153" s="93">
        <f t="shared" si="315"/>
        <v>120</v>
      </c>
      <c r="AS3153" s="93" t="str">
        <f t="shared" si="316"/>
        <v>金币</v>
      </c>
      <c r="AT3153" s="115">
        <f t="shared" si="317"/>
        <v>1164</v>
      </c>
      <c r="AU3153" s="94">
        <f>IF(AR3153&gt;0,SUMIFS(AT$13:AT3153,AQ$13:AQ3153,"="&amp;AQ3153),"[x]")</f>
        <v>41640</v>
      </c>
    </row>
    <row r="3154" spans="40:47" ht="16.5" x14ac:dyDescent="0.2">
      <c r="AN3154" s="93">
        <v>3142</v>
      </c>
      <c r="AO3154" s="93">
        <f t="shared" si="312"/>
        <v>6</v>
      </c>
      <c r="AP3154" s="93">
        <f t="shared" si="313"/>
        <v>1</v>
      </c>
      <c r="AQ3154" s="88">
        <f t="shared" si="314"/>
        <v>21</v>
      </c>
      <c r="AR3154" s="93">
        <f t="shared" si="315"/>
        <v>121</v>
      </c>
      <c r="AS3154" s="93" t="str">
        <f t="shared" si="316"/>
        <v>金币</v>
      </c>
      <c r="AT3154" s="115">
        <f t="shared" si="317"/>
        <v>491</v>
      </c>
      <c r="AU3154" s="94">
        <f>IF(AR3154&gt;0,SUMIFS(AT$13:AT3154,AQ$13:AQ3154,"="&amp;AQ3154),"[x]")</f>
        <v>42131</v>
      </c>
    </row>
    <row r="3155" spans="40:47" ht="16.5" x14ac:dyDescent="0.2">
      <c r="AN3155" s="93">
        <v>3143</v>
      </c>
      <c r="AO3155" s="93">
        <f t="shared" si="312"/>
        <v>6</v>
      </c>
      <c r="AP3155" s="93">
        <f t="shared" si="313"/>
        <v>1</v>
      </c>
      <c r="AQ3155" s="88">
        <f t="shared" si="314"/>
        <v>21</v>
      </c>
      <c r="AR3155" s="93">
        <f t="shared" si="315"/>
        <v>122</v>
      </c>
      <c r="AS3155" s="93" t="str">
        <f t="shared" si="316"/>
        <v>金币</v>
      </c>
      <c r="AT3155" s="115">
        <f t="shared" si="317"/>
        <v>517</v>
      </c>
      <c r="AU3155" s="94">
        <f>IF(AR3155&gt;0,SUMIFS(AT$13:AT3155,AQ$13:AQ3155,"="&amp;AQ3155),"[x]")</f>
        <v>42648</v>
      </c>
    </row>
    <row r="3156" spans="40:47" ht="16.5" x14ac:dyDescent="0.2">
      <c r="AN3156" s="93">
        <v>3144</v>
      </c>
      <c r="AO3156" s="93">
        <f t="shared" si="312"/>
        <v>6</v>
      </c>
      <c r="AP3156" s="93">
        <f t="shared" si="313"/>
        <v>1</v>
      </c>
      <c r="AQ3156" s="88">
        <f t="shared" si="314"/>
        <v>21</v>
      </c>
      <c r="AR3156" s="93">
        <f t="shared" si="315"/>
        <v>123</v>
      </c>
      <c r="AS3156" s="93" t="str">
        <f t="shared" si="316"/>
        <v>金币</v>
      </c>
      <c r="AT3156" s="115">
        <f t="shared" si="317"/>
        <v>543</v>
      </c>
      <c r="AU3156" s="94">
        <f>IF(AR3156&gt;0,SUMIFS(AT$13:AT3156,AQ$13:AQ3156,"="&amp;AQ3156),"[x]")</f>
        <v>43191</v>
      </c>
    </row>
    <row r="3157" spans="40:47" ht="16.5" x14ac:dyDescent="0.2">
      <c r="AN3157" s="93">
        <v>3145</v>
      </c>
      <c r="AO3157" s="93">
        <f t="shared" si="312"/>
        <v>6</v>
      </c>
      <c r="AP3157" s="93">
        <f t="shared" si="313"/>
        <v>1</v>
      </c>
      <c r="AQ3157" s="88">
        <f t="shared" si="314"/>
        <v>21</v>
      </c>
      <c r="AR3157" s="93">
        <f t="shared" si="315"/>
        <v>124</v>
      </c>
      <c r="AS3157" s="93" t="str">
        <f t="shared" si="316"/>
        <v>金币</v>
      </c>
      <c r="AT3157" s="115">
        <f t="shared" si="317"/>
        <v>569</v>
      </c>
      <c r="AU3157" s="94">
        <f>IF(AR3157&gt;0,SUMIFS(AT$13:AT3157,AQ$13:AQ3157,"="&amp;AQ3157),"[x]")</f>
        <v>43760</v>
      </c>
    </row>
    <row r="3158" spans="40:47" ht="16.5" x14ac:dyDescent="0.2">
      <c r="AN3158" s="93">
        <v>3146</v>
      </c>
      <c r="AO3158" s="93">
        <f t="shared" si="312"/>
        <v>6</v>
      </c>
      <c r="AP3158" s="93">
        <f t="shared" si="313"/>
        <v>1</v>
      </c>
      <c r="AQ3158" s="88">
        <f t="shared" si="314"/>
        <v>21</v>
      </c>
      <c r="AR3158" s="93">
        <f t="shared" si="315"/>
        <v>125</v>
      </c>
      <c r="AS3158" s="93" t="str">
        <f t="shared" si="316"/>
        <v>金币</v>
      </c>
      <c r="AT3158" s="115">
        <f t="shared" si="317"/>
        <v>595</v>
      </c>
      <c r="AU3158" s="94">
        <f>IF(AR3158&gt;0,SUMIFS(AT$13:AT3158,AQ$13:AQ3158,"="&amp;AQ3158),"[x]")</f>
        <v>44355</v>
      </c>
    </row>
    <row r="3159" spans="40:47" ht="16.5" x14ac:dyDescent="0.2">
      <c r="AN3159" s="93">
        <v>3147</v>
      </c>
      <c r="AO3159" s="93">
        <f t="shared" si="312"/>
        <v>6</v>
      </c>
      <c r="AP3159" s="93">
        <f t="shared" si="313"/>
        <v>1</v>
      </c>
      <c r="AQ3159" s="88">
        <f t="shared" si="314"/>
        <v>21</v>
      </c>
      <c r="AR3159" s="93">
        <f t="shared" si="315"/>
        <v>126</v>
      </c>
      <c r="AS3159" s="93" t="str">
        <f t="shared" si="316"/>
        <v>金币</v>
      </c>
      <c r="AT3159" s="115">
        <f t="shared" si="317"/>
        <v>621</v>
      </c>
      <c r="AU3159" s="94">
        <f>IF(AR3159&gt;0,SUMIFS(AT$13:AT3159,AQ$13:AQ3159,"="&amp;AQ3159),"[x]")</f>
        <v>44976</v>
      </c>
    </row>
    <row r="3160" spans="40:47" ht="16.5" x14ac:dyDescent="0.2">
      <c r="AN3160" s="93">
        <v>3148</v>
      </c>
      <c r="AO3160" s="93">
        <f t="shared" si="312"/>
        <v>6</v>
      </c>
      <c r="AP3160" s="93">
        <f t="shared" si="313"/>
        <v>1</v>
      </c>
      <c r="AQ3160" s="88">
        <f t="shared" si="314"/>
        <v>21</v>
      </c>
      <c r="AR3160" s="93">
        <f t="shared" si="315"/>
        <v>127</v>
      </c>
      <c r="AS3160" s="93" t="str">
        <f t="shared" si="316"/>
        <v>金币</v>
      </c>
      <c r="AT3160" s="115">
        <f t="shared" si="317"/>
        <v>647</v>
      </c>
      <c r="AU3160" s="94">
        <f>IF(AR3160&gt;0,SUMIFS(AT$13:AT3160,AQ$13:AQ3160,"="&amp;AQ3160),"[x]")</f>
        <v>45623</v>
      </c>
    </row>
    <row r="3161" spans="40:47" ht="16.5" x14ac:dyDescent="0.2">
      <c r="AN3161" s="93">
        <v>3149</v>
      </c>
      <c r="AO3161" s="93">
        <f t="shared" si="312"/>
        <v>6</v>
      </c>
      <c r="AP3161" s="93">
        <f t="shared" si="313"/>
        <v>1</v>
      </c>
      <c r="AQ3161" s="88">
        <f t="shared" si="314"/>
        <v>21</v>
      </c>
      <c r="AR3161" s="93">
        <f t="shared" si="315"/>
        <v>128</v>
      </c>
      <c r="AS3161" s="93" t="str">
        <f t="shared" si="316"/>
        <v>金币</v>
      </c>
      <c r="AT3161" s="115">
        <f t="shared" si="317"/>
        <v>673</v>
      </c>
      <c r="AU3161" s="94">
        <f>IF(AR3161&gt;0,SUMIFS(AT$13:AT3161,AQ$13:AQ3161,"="&amp;AQ3161),"[x]")</f>
        <v>46296</v>
      </c>
    </row>
    <row r="3162" spans="40:47" ht="16.5" x14ac:dyDescent="0.2">
      <c r="AN3162" s="93">
        <v>3150</v>
      </c>
      <c r="AO3162" s="93">
        <f t="shared" si="312"/>
        <v>6</v>
      </c>
      <c r="AP3162" s="93">
        <f t="shared" si="313"/>
        <v>1</v>
      </c>
      <c r="AQ3162" s="88">
        <f t="shared" si="314"/>
        <v>21</v>
      </c>
      <c r="AR3162" s="93">
        <f t="shared" si="315"/>
        <v>129</v>
      </c>
      <c r="AS3162" s="93" t="str">
        <f t="shared" si="316"/>
        <v>金币</v>
      </c>
      <c r="AT3162" s="115">
        <f t="shared" si="317"/>
        <v>699</v>
      </c>
      <c r="AU3162" s="94">
        <f>IF(AR3162&gt;0,SUMIFS(AT$13:AT3162,AQ$13:AQ3162,"="&amp;AQ3162),"[x]")</f>
        <v>46995</v>
      </c>
    </row>
    <row r="3163" spans="40:47" ht="16.5" x14ac:dyDescent="0.2">
      <c r="AN3163" s="93">
        <v>3151</v>
      </c>
      <c r="AO3163" s="93">
        <f t="shared" si="312"/>
        <v>6</v>
      </c>
      <c r="AP3163" s="93">
        <f t="shared" si="313"/>
        <v>1</v>
      </c>
      <c r="AQ3163" s="88">
        <f t="shared" si="314"/>
        <v>21</v>
      </c>
      <c r="AR3163" s="93">
        <f t="shared" si="315"/>
        <v>130</v>
      </c>
      <c r="AS3163" s="93" t="str">
        <f t="shared" si="316"/>
        <v>金币</v>
      </c>
      <c r="AT3163" s="115">
        <f t="shared" si="317"/>
        <v>724</v>
      </c>
      <c r="AU3163" s="94">
        <f>IF(AR3163&gt;0,SUMIFS(AT$13:AT3163,AQ$13:AQ3163,"="&amp;AQ3163),"[x]")</f>
        <v>47719</v>
      </c>
    </row>
    <row r="3164" spans="40:47" ht="16.5" x14ac:dyDescent="0.2">
      <c r="AN3164" s="93">
        <v>3152</v>
      </c>
      <c r="AO3164" s="93">
        <f t="shared" si="312"/>
        <v>6</v>
      </c>
      <c r="AP3164" s="93">
        <f t="shared" si="313"/>
        <v>1</v>
      </c>
      <c r="AQ3164" s="88">
        <f t="shared" si="314"/>
        <v>21</v>
      </c>
      <c r="AR3164" s="93">
        <f t="shared" si="315"/>
        <v>131</v>
      </c>
      <c r="AS3164" s="93" t="str">
        <f t="shared" si="316"/>
        <v>金币</v>
      </c>
      <c r="AT3164" s="115">
        <f t="shared" si="317"/>
        <v>750</v>
      </c>
      <c r="AU3164" s="94">
        <f>IF(AR3164&gt;0,SUMIFS(AT$13:AT3164,AQ$13:AQ3164,"="&amp;AQ3164),"[x]")</f>
        <v>48469</v>
      </c>
    </row>
    <row r="3165" spans="40:47" ht="16.5" x14ac:dyDescent="0.2">
      <c r="AN3165" s="93">
        <v>3153</v>
      </c>
      <c r="AO3165" s="93">
        <f t="shared" si="312"/>
        <v>6</v>
      </c>
      <c r="AP3165" s="93">
        <f t="shared" si="313"/>
        <v>1</v>
      </c>
      <c r="AQ3165" s="88">
        <f t="shared" si="314"/>
        <v>21</v>
      </c>
      <c r="AR3165" s="93">
        <f t="shared" si="315"/>
        <v>132</v>
      </c>
      <c r="AS3165" s="93" t="str">
        <f t="shared" si="316"/>
        <v>金币</v>
      </c>
      <c r="AT3165" s="115">
        <f t="shared" si="317"/>
        <v>776</v>
      </c>
      <c r="AU3165" s="94">
        <f>IF(AR3165&gt;0,SUMIFS(AT$13:AT3165,AQ$13:AQ3165,"="&amp;AQ3165),"[x]")</f>
        <v>49245</v>
      </c>
    </row>
    <row r="3166" spans="40:47" ht="16.5" x14ac:dyDescent="0.2">
      <c r="AN3166" s="93">
        <v>3154</v>
      </c>
      <c r="AO3166" s="93">
        <f t="shared" si="312"/>
        <v>6</v>
      </c>
      <c r="AP3166" s="93">
        <f t="shared" si="313"/>
        <v>1</v>
      </c>
      <c r="AQ3166" s="88">
        <f t="shared" si="314"/>
        <v>21</v>
      </c>
      <c r="AR3166" s="93">
        <f t="shared" si="315"/>
        <v>133</v>
      </c>
      <c r="AS3166" s="93" t="str">
        <f t="shared" si="316"/>
        <v>金币</v>
      </c>
      <c r="AT3166" s="115">
        <f t="shared" si="317"/>
        <v>802</v>
      </c>
      <c r="AU3166" s="94">
        <f>IF(AR3166&gt;0,SUMIFS(AT$13:AT3166,AQ$13:AQ3166,"="&amp;AQ3166),"[x]")</f>
        <v>50047</v>
      </c>
    </row>
    <row r="3167" spans="40:47" ht="16.5" x14ac:dyDescent="0.2">
      <c r="AN3167" s="93">
        <v>3155</v>
      </c>
      <c r="AO3167" s="93">
        <f t="shared" si="312"/>
        <v>6</v>
      </c>
      <c r="AP3167" s="93">
        <f t="shared" si="313"/>
        <v>1</v>
      </c>
      <c r="AQ3167" s="88">
        <f t="shared" si="314"/>
        <v>21</v>
      </c>
      <c r="AR3167" s="93">
        <f t="shared" si="315"/>
        <v>134</v>
      </c>
      <c r="AS3167" s="93" t="str">
        <f t="shared" si="316"/>
        <v>金币</v>
      </c>
      <c r="AT3167" s="115">
        <f t="shared" si="317"/>
        <v>828</v>
      </c>
      <c r="AU3167" s="94">
        <f>IF(AR3167&gt;0,SUMIFS(AT$13:AT3167,AQ$13:AQ3167,"="&amp;AQ3167),"[x]")</f>
        <v>50875</v>
      </c>
    </row>
    <row r="3168" spans="40:47" ht="16.5" x14ac:dyDescent="0.2">
      <c r="AN3168" s="93">
        <v>3156</v>
      </c>
      <c r="AO3168" s="93">
        <f t="shared" si="312"/>
        <v>6</v>
      </c>
      <c r="AP3168" s="93">
        <f t="shared" si="313"/>
        <v>1</v>
      </c>
      <c r="AQ3168" s="88">
        <f t="shared" si="314"/>
        <v>21</v>
      </c>
      <c r="AR3168" s="93">
        <f t="shared" si="315"/>
        <v>135</v>
      </c>
      <c r="AS3168" s="93" t="str">
        <f t="shared" si="316"/>
        <v>金币</v>
      </c>
      <c r="AT3168" s="115">
        <f t="shared" si="317"/>
        <v>854</v>
      </c>
      <c r="AU3168" s="94">
        <f>IF(AR3168&gt;0,SUMIFS(AT$13:AT3168,AQ$13:AQ3168,"="&amp;AQ3168),"[x]")</f>
        <v>51729</v>
      </c>
    </row>
    <row r="3169" spans="40:47" ht="16.5" x14ac:dyDescent="0.2">
      <c r="AN3169" s="93">
        <v>3157</v>
      </c>
      <c r="AO3169" s="93">
        <f t="shared" si="312"/>
        <v>6</v>
      </c>
      <c r="AP3169" s="93">
        <f t="shared" si="313"/>
        <v>1</v>
      </c>
      <c r="AQ3169" s="88">
        <f t="shared" si="314"/>
        <v>21</v>
      </c>
      <c r="AR3169" s="93">
        <f t="shared" si="315"/>
        <v>136</v>
      </c>
      <c r="AS3169" s="93" t="str">
        <f t="shared" si="316"/>
        <v>金币</v>
      </c>
      <c r="AT3169" s="115">
        <f t="shared" si="317"/>
        <v>880</v>
      </c>
      <c r="AU3169" s="94">
        <f>IF(AR3169&gt;0,SUMIFS(AT$13:AT3169,AQ$13:AQ3169,"="&amp;AQ3169),"[x]")</f>
        <v>52609</v>
      </c>
    </row>
    <row r="3170" spans="40:47" ht="16.5" x14ac:dyDescent="0.2">
      <c r="AN3170" s="93">
        <v>3158</v>
      </c>
      <c r="AO3170" s="93">
        <f t="shared" si="312"/>
        <v>6</v>
      </c>
      <c r="AP3170" s="93">
        <f t="shared" si="313"/>
        <v>1</v>
      </c>
      <c r="AQ3170" s="88">
        <f t="shared" si="314"/>
        <v>21</v>
      </c>
      <c r="AR3170" s="93">
        <f t="shared" si="315"/>
        <v>137</v>
      </c>
      <c r="AS3170" s="93" t="str">
        <f t="shared" si="316"/>
        <v>金币</v>
      </c>
      <c r="AT3170" s="115">
        <f t="shared" si="317"/>
        <v>906</v>
      </c>
      <c r="AU3170" s="94">
        <f>IF(AR3170&gt;0,SUMIFS(AT$13:AT3170,AQ$13:AQ3170,"="&amp;AQ3170),"[x]")</f>
        <v>53515</v>
      </c>
    </row>
    <row r="3171" spans="40:47" ht="16.5" x14ac:dyDescent="0.2">
      <c r="AN3171" s="93">
        <v>3159</v>
      </c>
      <c r="AO3171" s="93">
        <f t="shared" si="312"/>
        <v>6</v>
      </c>
      <c r="AP3171" s="93">
        <f t="shared" si="313"/>
        <v>1</v>
      </c>
      <c r="AQ3171" s="88">
        <f t="shared" si="314"/>
        <v>21</v>
      </c>
      <c r="AR3171" s="93">
        <f t="shared" si="315"/>
        <v>138</v>
      </c>
      <c r="AS3171" s="93" t="str">
        <f t="shared" si="316"/>
        <v>金币</v>
      </c>
      <c r="AT3171" s="115">
        <f t="shared" si="317"/>
        <v>932</v>
      </c>
      <c r="AU3171" s="94">
        <f>IF(AR3171&gt;0,SUMIFS(AT$13:AT3171,AQ$13:AQ3171,"="&amp;AQ3171),"[x]")</f>
        <v>54447</v>
      </c>
    </row>
    <row r="3172" spans="40:47" ht="16.5" x14ac:dyDescent="0.2">
      <c r="AN3172" s="93">
        <v>3160</v>
      </c>
      <c r="AO3172" s="93">
        <f t="shared" si="312"/>
        <v>6</v>
      </c>
      <c r="AP3172" s="93">
        <f t="shared" si="313"/>
        <v>1</v>
      </c>
      <c r="AQ3172" s="88">
        <f t="shared" si="314"/>
        <v>21</v>
      </c>
      <c r="AR3172" s="93">
        <f t="shared" si="315"/>
        <v>139</v>
      </c>
      <c r="AS3172" s="93" t="str">
        <f t="shared" si="316"/>
        <v>金币</v>
      </c>
      <c r="AT3172" s="115">
        <f t="shared" si="317"/>
        <v>957</v>
      </c>
      <c r="AU3172" s="94">
        <f>IF(AR3172&gt;0,SUMIFS(AT$13:AT3172,AQ$13:AQ3172,"="&amp;AQ3172),"[x]")</f>
        <v>55404</v>
      </c>
    </row>
    <row r="3173" spans="40:47" ht="16.5" x14ac:dyDescent="0.2">
      <c r="AN3173" s="93">
        <v>3161</v>
      </c>
      <c r="AO3173" s="93">
        <f t="shared" si="312"/>
        <v>6</v>
      </c>
      <c r="AP3173" s="93">
        <f t="shared" si="313"/>
        <v>1</v>
      </c>
      <c r="AQ3173" s="88">
        <f t="shared" si="314"/>
        <v>21</v>
      </c>
      <c r="AR3173" s="93">
        <f t="shared" si="315"/>
        <v>140</v>
      </c>
      <c r="AS3173" s="93" t="str">
        <f t="shared" si="316"/>
        <v>金币</v>
      </c>
      <c r="AT3173" s="115">
        <f t="shared" si="317"/>
        <v>983</v>
      </c>
      <c r="AU3173" s="94">
        <f>IF(AR3173&gt;0,SUMIFS(AT$13:AT3173,AQ$13:AQ3173,"="&amp;AQ3173),"[x]")</f>
        <v>56387</v>
      </c>
    </row>
    <row r="3174" spans="40:47" ht="16.5" x14ac:dyDescent="0.2">
      <c r="AN3174" s="93">
        <v>3162</v>
      </c>
      <c r="AO3174" s="93">
        <f t="shared" si="312"/>
        <v>6</v>
      </c>
      <c r="AP3174" s="93">
        <f t="shared" si="313"/>
        <v>1</v>
      </c>
      <c r="AQ3174" s="88">
        <f t="shared" si="314"/>
        <v>21</v>
      </c>
      <c r="AR3174" s="93">
        <f t="shared" si="315"/>
        <v>141</v>
      </c>
      <c r="AS3174" s="93" t="str">
        <f t="shared" si="316"/>
        <v>金币</v>
      </c>
      <c r="AT3174" s="115">
        <f t="shared" si="317"/>
        <v>1009</v>
      </c>
      <c r="AU3174" s="94">
        <f>IF(AR3174&gt;0,SUMIFS(AT$13:AT3174,AQ$13:AQ3174,"="&amp;AQ3174),"[x]")</f>
        <v>57396</v>
      </c>
    </row>
    <row r="3175" spans="40:47" ht="16.5" x14ac:dyDescent="0.2">
      <c r="AN3175" s="93">
        <v>3163</v>
      </c>
      <c r="AO3175" s="93">
        <f t="shared" si="312"/>
        <v>6</v>
      </c>
      <c r="AP3175" s="93">
        <f t="shared" si="313"/>
        <v>1</v>
      </c>
      <c r="AQ3175" s="88">
        <f t="shared" si="314"/>
        <v>21</v>
      </c>
      <c r="AR3175" s="93">
        <f t="shared" si="315"/>
        <v>142</v>
      </c>
      <c r="AS3175" s="93" t="str">
        <f t="shared" si="316"/>
        <v>金币</v>
      </c>
      <c r="AT3175" s="115">
        <f t="shared" si="317"/>
        <v>1035</v>
      </c>
      <c r="AU3175" s="94">
        <f>IF(AR3175&gt;0,SUMIFS(AT$13:AT3175,AQ$13:AQ3175,"="&amp;AQ3175),"[x]")</f>
        <v>58431</v>
      </c>
    </row>
    <row r="3176" spans="40:47" ht="16.5" x14ac:dyDescent="0.2">
      <c r="AN3176" s="93">
        <v>3164</v>
      </c>
      <c r="AO3176" s="93">
        <f t="shared" si="312"/>
        <v>6</v>
      </c>
      <c r="AP3176" s="93">
        <f t="shared" si="313"/>
        <v>1</v>
      </c>
      <c r="AQ3176" s="88">
        <f t="shared" si="314"/>
        <v>21</v>
      </c>
      <c r="AR3176" s="93">
        <f t="shared" si="315"/>
        <v>143</v>
      </c>
      <c r="AS3176" s="93" t="str">
        <f t="shared" si="316"/>
        <v>金币</v>
      </c>
      <c r="AT3176" s="115">
        <f t="shared" si="317"/>
        <v>1061</v>
      </c>
      <c r="AU3176" s="94">
        <f>IF(AR3176&gt;0,SUMIFS(AT$13:AT3176,AQ$13:AQ3176,"="&amp;AQ3176),"[x]")</f>
        <v>59492</v>
      </c>
    </row>
    <row r="3177" spans="40:47" ht="16.5" x14ac:dyDescent="0.2">
      <c r="AN3177" s="93">
        <v>3165</v>
      </c>
      <c r="AO3177" s="93">
        <f t="shared" si="312"/>
        <v>6</v>
      </c>
      <c r="AP3177" s="93">
        <f t="shared" si="313"/>
        <v>1</v>
      </c>
      <c r="AQ3177" s="88">
        <f t="shared" si="314"/>
        <v>21</v>
      </c>
      <c r="AR3177" s="93">
        <f t="shared" si="315"/>
        <v>144</v>
      </c>
      <c r="AS3177" s="93" t="str">
        <f t="shared" si="316"/>
        <v>金币</v>
      </c>
      <c r="AT3177" s="115">
        <f t="shared" si="317"/>
        <v>1087</v>
      </c>
      <c r="AU3177" s="94">
        <f>IF(AR3177&gt;0,SUMIFS(AT$13:AT3177,AQ$13:AQ3177,"="&amp;AQ3177),"[x]")</f>
        <v>60579</v>
      </c>
    </row>
    <row r="3178" spans="40:47" ht="16.5" x14ac:dyDescent="0.2">
      <c r="AN3178" s="93">
        <v>3166</v>
      </c>
      <c r="AO3178" s="93">
        <f t="shared" si="312"/>
        <v>6</v>
      </c>
      <c r="AP3178" s="93">
        <f t="shared" si="313"/>
        <v>1</v>
      </c>
      <c r="AQ3178" s="88">
        <f t="shared" si="314"/>
        <v>21</v>
      </c>
      <c r="AR3178" s="93">
        <f t="shared" si="315"/>
        <v>145</v>
      </c>
      <c r="AS3178" s="93" t="str">
        <f t="shared" si="316"/>
        <v>金币</v>
      </c>
      <c r="AT3178" s="115">
        <f t="shared" si="317"/>
        <v>1113</v>
      </c>
      <c r="AU3178" s="94">
        <f>IF(AR3178&gt;0,SUMIFS(AT$13:AT3178,AQ$13:AQ3178,"="&amp;AQ3178),"[x]")</f>
        <v>61692</v>
      </c>
    </row>
    <row r="3179" spans="40:47" ht="16.5" x14ac:dyDescent="0.2">
      <c r="AN3179" s="93">
        <v>3167</v>
      </c>
      <c r="AO3179" s="93">
        <f t="shared" si="312"/>
        <v>6</v>
      </c>
      <c r="AP3179" s="93">
        <f t="shared" si="313"/>
        <v>1</v>
      </c>
      <c r="AQ3179" s="88">
        <f t="shared" si="314"/>
        <v>21</v>
      </c>
      <c r="AR3179" s="93">
        <f t="shared" si="315"/>
        <v>146</v>
      </c>
      <c r="AS3179" s="93" t="str">
        <f t="shared" si="316"/>
        <v>金币</v>
      </c>
      <c r="AT3179" s="115">
        <f t="shared" si="317"/>
        <v>1139</v>
      </c>
      <c r="AU3179" s="94">
        <f>IF(AR3179&gt;0,SUMIFS(AT$13:AT3179,AQ$13:AQ3179,"="&amp;AQ3179),"[x]")</f>
        <v>62831</v>
      </c>
    </row>
    <row r="3180" spans="40:47" ht="16.5" x14ac:dyDescent="0.2">
      <c r="AN3180" s="93">
        <v>3168</v>
      </c>
      <c r="AO3180" s="93">
        <f t="shared" si="312"/>
        <v>6</v>
      </c>
      <c r="AP3180" s="93">
        <f t="shared" si="313"/>
        <v>1</v>
      </c>
      <c r="AQ3180" s="88">
        <f t="shared" si="314"/>
        <v>21</v>
      </c>
      <c r="AR3180" s="93">
        <f t="shared" si="315"/>
        <v>147</v>
      </c>
      <c r="AS3180" s="93" t="str">
        <f t="shared" si="316"/>
        <v>金币</v>
      </c>
      <c r="AT3180" s="115">
        <f t="shared" si="317"/>
        <v>1165</v>
      </c>
      <c r="AU3180" s="94">
        <f>IF(AR3180&gt;0,SUMIFS(AT$13:AT3180,AQ$13:AQ3180,"="&amp;AQ3180),"[x]")</f>
        <v>63996</v>
      </c>
    </row>
    <row r="3181" spans="40:47" ht="16.5" x14ac:dyDescent="0.2">
      <c r="AN3181" s="93">
        <v>3169</v>
      </c>
      <c r="AO3181" s="93">
        <f t="shared" si="312"/>
        <v>6</v>
      </c>
      <c r="AP3181" s="93">
        <f t="shared" si="313"/>
        <v>1</v>
      </c>
      <c r="AQ3181" s="88">
        <f t="shared" si="314"/>
        <v>21</v>
      </c>
      <c r="AR3181" s="93">
        <f t="shared" si="315"/>
        <v>148</v>
      </c>
      <c r="AS3181" s="93" t="str">
        <f t="shared" si="316"/>
        <v>金币</v>
      </c>
      <c r="AT3181" s="115">
        <f t="shared" si="317"/>
        <v>1190</v>
      </c>
      <c r="AU3181" s="94">
        <f>IF(AR3181&gt;0,SUMIFS(AT$13:AT3181,AQ$13:AQ3181,"="&amp;AQ3181),"[x]")</f>
        <v>65186</v>
      </c>
    </row>
    <row r="3182" spans="40:47" ht="16.5" x14ac:dyDescent="0.2">
      <c r="AN3182" s="93">
        <v>3170</v>
      </c>
      <c r="AO3182" s="93">
        <f t="shared" si="312"/>
        <v>6</v>
      </c>
      <c r="AP3182" s="93">
        <f t="shared" si="313"/>
        <v>1</v>
      </c>
      <c r="AQ3182" s="88">
        <f t="shared" si="314"/>
        <v>21</v>
      </c>
      <c r="AR3182" s="93">
        <f t="shared" si="315"/>
        <v>149</v>
      </c>
      <c r="AS3182" s="93" t="str">
        <f t="shared" si="316"/>
        <v>金币</v>
      </c>
      <c r="AT3182" s="115">
        <f t="shared" si="317"/>
        <v>1216</v>
      </c>
      <c r="AU3182" s="94">
        <f>IF(AR3182&gt;0,SUMIFS(AT$13:AT3182,AQ$13:AQ3182,"="&amp;AQ3182),"[x]")</f>
        <v>66402</v>
      </c>
    </row>
    <row r="3183" spans="40:47" ht="16.5" x14ac:dyDescent="0.2">
      <c r="AN3183" s="93">
        <v>3171</v>
      </c>
      <c r="AO3183" s="93">
        <f t="shared" si="312"/>
        <v>6</v>
      </c>
      <c r="AP3183" s="93">
        <f t="shared" si="313"/>
        <v>1</v>
      </c>
      <c r="AQ3183" s="88">
        <f t="shared" si="314"/>
        <v>21</v>
      </c>
      <c r="AR3183" s="93">
        <f t="shared" si="315"/>
        <v>150</v>
      </c>
      <c r="AS3183" s="93" t="str">
        <f t="shared" si="316"/>
        <v>金币</v>
      </c>
      <c r="AT3183" s="115">
        <f t="shared" si="317"/>
        <v>1242</v>
      </c>
      <c r="AU3183" s="94">
        <f>IF(AR3183&gt;0,SUMIFS(AT$13:AT3183,AQ$13:AQ3183,"="&amp;AQ3183),"[x]")</f>
        <v>67644</v>
      </c>
    </row>
    <row r="3184" spans="40:47" ht="16.5" x14ac:dyDescent="0.2">
      <c r="AN3184" s="93">
        <v>3172</v>
      </c>
      <c r="AO3184" s="93">
        <f t="shared" si="312"/>
        <v>6</v>
      </c>
      <c r="AP3184" s="93">
        <f t="shared" si="313"/>
        <v>2</v>
      </c>
      <c r="AQ3184" s="88">
        <f t="shared" si="314"/>
        <v>22</v>
      </c>
      <c r="AR3184" s="93">
        <f t="shared" si="315"/>
        <v>0</v>
      </c>
      <c r="AS3184" s="93" t="str">
        <f t="shared" si="316"/>
        <v>[x]</v>
      </c>
      <c r="AT3184" s="115" t="str">
        <f t="shared" si="317"/>
        <v>[x]</v>
      </c>
      <c r="AU3184" s="94" t="str">
        <f>IF(AR3184&gt;0,SUMIFS(AT$13:AT3184,AQ$13:AQ3184,"="&amp;AQ3184),"[x]")</f>
        <v>[x]</v>
      </c>
    </row>
    <row r="3185" spans="40:47" ht="16.5" x14ac:dyDescent="0.2">
      <c r="AN3185" s="93">
        <v>3173</v>
      </c>
      <c r="AO3185" s="93">
        <f t="shared" si="312"/>
        <v>6</v>
      </c>
      <c r="AP3185" s="93">
        <f t="shared" si="313"/>
        <v>2</v>
      </c>
      <c r="AQ3185" s="88">
        <f t="shared" si="314"/>
        <v>22</v>
      </c>
      <c r="AR3185" s="93">
        <f t="shared" si="315"/>
        <v>1</v>
      </c>
      <c r="AS3185" s="93" t="str">
        <f t="shared" si="316"/>
        <v>金币</v>
      </c>
      <c r="AT3185" s="115">
        <f t="shared" si="317"/>
        <v>3</v>
      </c>
      <c r="AU3185" s="94">
        <f>IF(AR3185&gt;0,SUMIFS(AT$13:AT3185,AQ$13:AQ3185,"="&amp;AQ3185),"[x]")</f>
        <v>3</v>
      </c>
    </row>
    <row r="3186" spans="40:47" ht="16.5" x14ac:dyDescent="0.2">
      <c r="AN3186" s="93">
        <v>3174</v>
      </c>
      <c r="AO3186" s="93">
        <f t="shared" si="312"/>
        <v>6</v>
      </c>
      <c r="AP3186" s="93">
        <f t="shared" si="313"/>
        <v>2</v>
      </c>
      <c r="AQ3186" s="88">
        <f t="shared" si="314"/>
        <v>22</v>
      </c>
      <c r="AR3186" s="93">
        <f t="shared" si="315"/>
        <v>2</v>
      </c>
      <c r="AS3186" s="93" t="str">
        <f t="shared" si="316"/>
        <v>金币</v>
      </c>
      <c r="AT3186" s="115">
        <f t="shared" si="317"/>
        <v>6</v>
      </c>
      <c r="AU3186" s="94">
        <f>IF(AR3186&gt;0,SUMIFS(AT$13:AT3186,AQ$13:AQ3186,"="&amp;AQ3186),"[x]")</f>
        <v>9</v>
      </c>
    </row>
    <row r="3187" spans="40:47" ht="16.5" x14ac:dyDescent="0.2">
      <c r="AN3187" s="93">
        <v>3175</v>
      </c>
      <c r="AO3187" s="93">
        <f t="shared" si="312"/>
        <v>6</v>
      </c>
      <c r="AP3187" s="93">
        <f t="shared" si="313"/>
        <v>2</v>
      </c>
      <c r="AQ3187" s="88">
        <f t="shared" si="314"/>
        <v>22</v>
      </c>
      <c r="AR3187" s="93">
        <f t="shared" si="315"/>
        <v>3</v>
      </c>
      <c r="AS3187" s="93" t="str">
        <f t="shared" si="316"/>
        <v>金币</v>
      </c>
      <c r="AT3187" s="115">
        <f t="shared" si="317"/>
        <v>9</v>
      </c>
      <c r="AU3187" s="94">
        <f>IF(AR3187&gt;0,SUMIFS(AT$13:AT3187,AQ$13:AQ3187,"="&amp;AQ3187),"[x]")</f>
        <v>18</v>
      </c>
    </row>
    <row r="3188" spans="40:47" ht="16.5" x14ac:dyDescent="0.2">
      <c r="AN3188" s="93">
        <v>3176</v>
      </c>
      <c r="AO3188" s="93">
        <f t="shared" si="312"/>
        <v>6</v>
      </c>
      <c r="AP3188" s="93">
        <f t="shared" si="313"/>
        <v>2</v>
      </c>
      <c r="AQ3188" s="88">
        <f t="shared" si="314"/>
        <v>22</v>
      </c>
      <c r="AR3188" s="93">
        <f t="shared" si="315"/>
        <v>4</v>
      </c>
      <c r="AS3188" s="93" t="str">
        <f t="shared" si="316"/>
        <v>金币</v>
      </c>
      <c r="AT3188" s="115">
        <f t="shared" si="317"/>
        <v>12</v>
      </c>
      <c r="AU3188" s="94">
        <f>IF(AR3188&gt;0,SUMIFS(AT$13:AT3188,AQ$13:AQ3188,"="&amp;AQ3188),"[x]")</f>
        <v>30</v>
      </c>
    </row>
    <row r="3189" spans="40:47" ht="16.5" x14ac:dyDescent="0.2">
      <c r="AN3189" s="93">
        <v>3177</v>
      </c>
      <c r="AO3189" s="93">
        <f t="shared" si="312"/>
        <v>6</v>
      </c>
      <c r="AP3189" s="93">
        <f t="shared" si="313"/>
        <v>2</v>
      </c>
      <c r="AQ3189" s="88">
        <f t="shared" si="314"/>
        <v>22</v>
      </c>
      <c r="AR3189" s="93">
        <f t="shared" si="315"/>
        <v>5</v>
      </c>
      <c r="AS3189" s="93" t="str">
        <f t="shared" si="316"/>
        <v>金币</v>
      </c>
      <c r="AT3189" s="115">
        <f t="shared" si="317"/>
        <v>16</v>
      </c>
      <c r="AU3189" s="94">
        <f>IF(AR3189&gt;0,SUMIFS(AT$13:AT3189,AQ$13:AQ3189,"="&amp;AQ3189),"[x]")</f>
        <v>46</v>
      </c>
    </row>
    <row r="3190" spans="40:47" ht="16.5" x14ac:dyDescent="0.2">
      <c r="AN3190" s="93">
        <v>3178</v>
      </c>
      <c r="AO3190" s="93">
        <f t="shared" si="312"/>
        <v>6</v>
      </c>
      <c r="AP3190" s="93">
        <f t="shared" si="313"/>
        <v>2</v>
      </c>
      <c r="AQ3190" s="88">
        <f t="shared" si="314"/>
        <v>22</v>
      </c>
      <c r="AR3190" s="93">
        <f t="shared" si="315"/>
        <v>6</v>
      </c>
      <c r="AS3190" s="93" t="str">
        <f t="shared" si="316"/>
        <v>金币</v>
      </c>
      <c r="AT3190" s="115">
        <f t="shared" si="317"/>
        <v>19</v>
      </c>
      <c r="AU3190" s="94">
        <f>IF(AR3190&gt;0,SUMIFS(AT$13:AT3190,AQ$13:AQ3190,"="&amp;AQ3190),"[x]")</f>
        <v>65</v>
      </c>
    </row>
    <row r="3191" spans="40:47" ht="16.5" x14ac:dyDescent="0.2">
      <c r="AN3191" s="93">
        <v>3179</v>
      </c>
      <c r="AO3191" s="93">
        <f t="shared" si="312"/>
        <v>6</v>
      </c>
      <c r="AP3191" s="93">
        <f t="shared" si="313"/>
        <v>2</v>
      </c>
      <c r="AQ3191" s="88">
        <f t="shared" si="314"/>
        <v>22</v>
      </c>
      <c r="AR3191" s="93">
        <f t="shared" si="315"/>
        <v>7</v>
      </c>
      <c r="AS3191" s="93" t="str">
        <f t="shared" si="316"/>
        <v>金币</v>
      </c>
      <c r="AT3191" s="115">
        <f t="shared" si="317"/>
        <v>22</v>
      </c>
      <c r="AU3191" s="94">
        <f>IF(AR3191&gt;0,SUMIFS(AT$13:AT3191,AQ$13:AQ3191,"="&amp;AQ3191),"[x]")</f>
        <v>87</v>
      </c>
    </row>
    <row r="3192" spans="40:47" ht="16.5" x14ac:dyDescent="0.2">
      <c r="AN3192" s="93">
        <v>3180</v>
      </c>
      <c r="AO3192" s="93">
        <f t="shared" si="312"/>
        <v>6</v>
      </c>
      <c r="AP3192" s="93">
        <f t="shared" si="313"/>
        <v>2</v>
      </c>
      <c r="AQ3192" s="88">
        <f t="shared" si="314"/>
        <v>22</v>
      </c>
      <c r="AR3192" s="93">
        <f t="shared" si="315"/>
        <v>8</v>
      </c>
      <c r="AS3192" s="93" t="str">
        <f t="shared" si="316"/>
        <v>金币</v>
      </c>
      <c r="AT3192" s="115">
        <f t="shared" si="317"/>
        <v>25</v>
      </c>
      <c r="AU3192" s="94">
        <f>IF(AR3192&gt;0,SUMIFS(AT$13:AT3192,AQ$13:AQ3192,"="&amp;AQ3192),"[x]")</f>
        <v>112</v>
      </c>
    </row>
    <row r="3193" spans="40:47" ht="16.5" x14ac:dyDescent="0.2">
      <c r="AN3193" s="93">
        <v>3181</v>
      </c>
      <c r="AO3193" s="93">
        <f t="shared" si="312"/>
        <v>6</v>
      </c>
      <c r="AP3193" s="93">
        <f t="shared" si="313"/>
        <v>2</v>
      </c>
      <c r="AQ3193" s="88">
        <f t="shared" si="314"/>
        <v>22</v>
      </c>
      <c r="AR3193" s="93">
        <f t="shared" si="315"/>
        <v>9</v>
      </c>
      <c r="AS3193" s="93" t="str">
        <f t="shared" si="316"/>
        <v>金币</v>
      </c>
      <c r="AT3193" s="115">
        <f t="shared" si="317"/>
        <v>28</v>
      </c>
      <c r="AU3193" s="94">
        <f>IF(AR3193&gt;0,SUMIFS(AT$13:AT3193,AQ$13:AQ3193,"="&amp;AQ3193),"[x]")</f>
        <v>140</v>
      </c>
    </row>
    <row r="3194" spans="40:47" ht="16.5" x14ac:dyDescent="0.2">
      <c r="AN3194" s="93">
        <v>3182</v>
      </c>
      <c r="AO3194" s="93">
        <f t="shared" si="312"/>
        <v>6</v>
      </c>
      <c r="AP3194" s="93">
        <f t="shared" si="313"/>
        <v>2</v>
      </c>
      <c r="AQ3194" s="88">
        <f t="shared" si="314"/>
        <v>22</v>
      </c>
      <c r="AR3194" s="93">
        <f t="shared" si="315"/>
        <v>10</v>
      </c>
      <c r="AS3194" s="93" t="str">
        <f t="shared" si="316"/>
        <v>金币</v>
      </c>
      <c r="AT3194" s="115">
        <f t="shared" si="317"/>
        <v>32</v>
      </c>
      <c r="AU3194" s="94">
        <f>IF(AR3194&gt;0,SUMIFS(AT$13:AT3194,AQ$13:AQ3194,"="&amp;AQ3194),"[x]")</f>
        <v>172</v>
      </c>
    </row>
    <row r="3195" spans="40:47" ht="16.5" x14ac:dyDescent="0.2">
      <c r="AN3195" s="93">
        <v>3183</v>
      </c>
      <c r="AO3195" s="93">
        <f t="shared" si="312"/>
        <v>6</v>
      </c>
      <c r="AP3195" s="93">
        <f t="shared" si="313"/>
        <v>2</v>
      </c>
      <c r="AQ3195" s="88">
        <f t="shared" si="314"/>
        <v>22</v>
      </c>
      <c r="AR3195" s="93">
        <f t="shared" si="315"/>
        <v>11</v>
      </c>
      <c r="AS3195" s="93" t="str">
        <f t="shared" si="316"/>
        <v>金币</v>
      </c>
      <c r="AT3195" s="115">
        <f t="shared" si="317"/>
        <v>35</v>
      </c>
      <c r="AU3195" s="94">
        <f>IF(AR3195&gt;0,SUMIFS(AT$13:AT3195,AQ$13:AQ3195,"="&amp;AQ3195),"[x]")</f>
        <v>207</v>
      </c>
    </row>
    <row r="3196" spans="40:47" ht="16.5" x14ac:dyDescent="0.2">
      <c r="AN3196" s="93">
        <v>3184</v>
      </c>
      <c r="AO3196" s="93">
        <f t="shared" si="312"/>
        <v>6</v>
      </c>
      <c r="AP3196" s="93">
        <f t="shared" si="313"/>
        <v>2</v>
      </c>
      <c r="AQ3196" s="88">
        <f t="shared" si="314"/>
        <v>22</v>
      </c>
      <c r="AR3196" s="93">
        <f t="shared" si="315"/>
        <v>12</v>
      </c>
      <c r="AS3196" s="93" t="str">
        <f t="shared" si="316"/>
        <v>金币</v>
      </c>
      <c r="AT3196" s="115">
        <f t="shared" si="317"/>
        <v>38</v>
      </c>
      <c r="AU3196" s="94">
        <f>IF(AR3196&gt;0,SUMIFS(AT$13:AT3196,AQ$13:AQ3196,"="&amp;AQ3196),"[x]")</f>
        <v>245</v>
      </c>
    </row>
    <row r="3197" spans="40:47" ht="16.5" x14ac:dyDescent="0.2">
      <c r="AN3197" s="93">
        <v>3185</v>
      </c>
      <c r="AO3197" s="93">
        <f t="shared" si="312"/>
        <v>6</v>
      </c>
      <c r="AP3197" s="93">
        <f t="shared" si="313"/>
        <v>2</v>
      </c>
      <c r="AQ3197" s="88">
        <f t="shared" si="314"/>
        <v>22</v>
      </c>
      <c r="AR3197" s="93">
        <f t="shared" si="315"/>
        <v>13</v>
      </c>
      <c r="AS3197" s="93" t="str">
        <f t="shared" si="316"/>
        <v>金币</v>
      </c>
      <c r="AT3197" s="115">
        <f t="shared" si="317"/>
        <v>41</v>
      </c>
      <c r="AU3197" s="94">
        <f>IF(AR3197&gt;0,SUMIFS(AT$13:AT3197,AQ$13:AQ3197,"="&amp;AQ3197),"[x]")</f>
        <v>286</v>
      </c>
    </row>
    <row r="3198" spans="40:47" ht="16.5" x14ac:dyDescent="0.2">
      <c r="AN3198" s="93">
        <v>3186</v>
      </c>
      <c r="AO3198" s="93">
        <f t="shared" si="312"/>
        <v>6</v>
      </c>
      <c r="AP3198" s="93">
        <f t="shared" si="313"/>
        <v>2</v>
      </c>
      <c r="AQ3198" s="88">
        <f t="shared" si="314"/>
        <v>22</v>
      </c>
      <c r="AR3198" s="93">
        <f t="shared" si="315"/>
        <v>14</v>
      </c>
      <c r="AS3198" s="93" t="str">
        <f t="shared" si="316"/>
        <v>金币</v>
      </c>
      <c r="AT3198" s="115">
        <f t="shared" si="317"/>
        <v>44</v>
      </c>
      <c r="AU3198" s="94">
        <f>IF(AR3198&gt;0,SUMIFS(AT$13:AT3198,AQ$13:AQ3198,"="&amp;AQ3198),"[x]")</f>
        <v>330</v>
      </c>
    </row>
    <row r="3199" spans="40:47" ht="16.5" x14ac:dyDescent="0.2">
      <c r="AN3199" s="93">
        <v>3187</v>
      </c>
      <c r="AO3199" s="93">
        <f t="shared" si="312"/>
        <v>6</v>
      </c>
      <c r="AP3199" s="93">
        <f t="shared" si="313"/>
        <v>2</v>
      </c>
      <c r="AQ3199" s="88">
        <f t="shared" si="314"/>
        <v>22</v>
      </c>
      <c r="AR3199" s="93">
        <f t="shared" si="315"/>
        <v>15</v>
      </c>
      <c r="AS3199" s="93" t="str">
        <f t="shared" si="316"/>
        <v>金币</v>
      </c>
      <c r="AT3199" s="115">
        <f t="shared" si="317"/>
        <v>48</v>
      </c>
      <c r="AU3199" s="94">
        <f>IF(AR3199&gt;0,SUMIFS(AT$13:AT3199,AQ$13:AQ3199,"="&amp;AQ3199),"[x]")</f>
        <v>378</v>
      </c>
    </row>
    <row r="3200" spans="40:47" ht="16.5" x14ac:dyDescent="0.2">
      <c r="AN3200" s="93">
        <v>3188</v>
      </c>
      <c r="AO3200" s="93">
        <f t="shared" si="312"/>
        <v>6</v>
      </c>
      <c r="AP3200" s="93">
        <f t="shared" si="313"/>
        <v>2</v>
      </c>
      <c r="AQ3200" s="88">
        <f t="shared" si="314"/>
        <v>22</v>
      </c>
      <c r="AR3200" s="93">
        <f t="shared" si="315"/>
        <v>16</v>
      </c>
      <c r="AS3200" s="93" t="str">
        <f t="shared" si="316"/>
        <v>金币</v>
      </c>
      <c r="AT3200" s="115">
        <f t="shared" si="317"/>
        <v>51</v>
      </c>
      <c r="AU3200" s="94">
        <f>IF(AR3200&gt;0,SUMIFS(AT$13:AT3200,AQ$13:AQ3200,"="&amp;AQ3200),"[x]")</f>
        <v>429</v>
      </c>
    </row>
    <row r="3201" spans="40:47" ht="16.5" x14ac:dyDescent="0.2">
      <c r="AN3201" s="93">
        <v>3189</v>
      </c>
      <c r="AO3201" s="93">
        <f t="shared" si="312"/>
        <v>6</v>
      </c>
      <c r="AP3201" s="93">
        <f t="shared" si="313"/>
        <v>2</v>
      </c>
      <c r="AQ3201" s="88">
        <f t="shared" si="314"/>
        <v>22</v>
      </c>
      <c r="AR3201" s="93">
        <f t="shared" si="315"/>
        <v>17</v>
      </c>
      <c r="AS3201" s="93" t="str">
        <f t="shared" si="316"/>
        <v>金币</v>
      </c>
      <c r="AT3201" s="115">
        <f t="shared" si="317"/>
        <v>54</v>
      </c>
      <c r="AU3201" s="94">
        <f>IF(AR3201&gt;0,SUMIFS(AT$13:AT3201,AQ$13:AQ3201,"="&amp;AQ3201),"[x]")</f>
        <v>483</v>
      </c>
    </row>
    <row r="3202" spans="40:47" ht="16.5" x14ac:dyDescent="0.2">
      <c r="AN3202" s="93">
        <v>3190</v>
      </c>
      <c r="AO3202" s="93">
        <f t="shared" si="312"/>
        <v>6</v>
      </c>
      <c r="AP3202" s="93">
        <f t="shared" si="313"/>
        <v>2</v>
      </c>
      <c r="AQ3202" s="88">
        <f t="shared" si="314"/>
        <v>22</v>
      </c>
      <c r="AR3202" s="93">
        <f t="shared" si="315"/>
        <v>18</v>
      </c>
      <c r="AS3202" s="93" t="str">
        <f t="shared" si="316"/>
        <v>金币</v>
      </c>
      <c r="AT3202" s="115">
        <f t="shared" si="317"/>
        <v>57</v>
      </c>
      <c r="AU3202" s="94">
        <f>IF(AR3202&gt;0,SUMIFS(AT$13:AT3202,AQ$13:AQ3202,"="&amp;AQ3202),"[x]")</f>
        <v>540</v>
      </c>
    </row>
    <row r="3203" spans="40:47" ht="16.5" x14ac:dyDescent="0.2">
      <c r="AN3203" s="93">
        <v>3191</v>
      </c>
      <c r="AO3203" s="93">
        <f t="shared" si="312"/>
        <v>6</v>
      </c>
      <c r="AP3203" s="93">
        <f t="shared" si="313"/>
        <v>2</v>
      </c>
      <c r="AQ3203" s="88">
        <f t="shared" si="314"/>
        <v>22</v>
      </c>
      <c r="AR3203" s="93">
        <f t="shared" si="315"/>
        <v>19</v>
      </c>
      <c r="AS3203" s="93" t="str">
        <f t="shared" si="316"/>
        <v>金币</v>
      </c>
      <c r="AT3203" s="115">
        <f t="shared" si="317"/>
        <v>61</v>
      </c>
      <c r="AU3203" s="94">
        <f>IF(AR3203&gt;0,SUMIFS(AT$13:AT3203,AQ$13:AQ3203,"="&amp;AQ3203),"[x]")</f>
        <v>601</v>
      </c>
    </row>
    <row r="3204" spans="40:47" ht="16.5" x14ac:dyDescent="0.2">
      <c r="AN3204" s="93">
        <v>3192</v>
      </c>
      <c r="AO3204" s="93">
        <f t="shared" si="312"/>
        <v>6</v>
      </c>
      <c r="AP3204" s="93">
        <f t="shared" si="313"/>
        <v>2</v>
      </c>
      <c r="AQ3204" s="88">
        <f t="shared" si="314"/>
        <v>22</v>
      </c>
      <c r="AR3204" s="93">
        <f t="shared" si="315"/>
        <v>20</v>
      </c>
      <c r="AS3204" s="93" t="str">
        <f t="shared" si="316"/>
        <v>金币</v>
      </c>
      <c r="AT3204" s="115">
        <f t="shared" si="317"/>
        <v>64</v>
      </c>
      <c r="AU3204" s="94">
        <f>IF(AR3204&gt;0,SUMIFS(AT$13:AT3204,AQ$13:AQ3204,"="&amp;AQ3204),"[x]")</f>
        <v>665</v>
      </c>
    </row>
    <row r="3205" spans="40:47" ht="16.5" x14ac:dyDescent="0.2">
      <c r="AN3205" s="93">
        <v>3193</v>
      </c>
      <c r="AO3205" s="93">
        <f t="shared" si="312"/>
        <v>6</v>
      </c>
      <c r="AP3205" s="93">
        <f t="shared" si="313"/>
        <v>2</v>
      </c>
      <c r="AQ3205" s="88">
        <f t="shared" si="314"/>
        <v>22</v>
      </c>
      <c r="AR3205" s="93">
        <f t="shared" si="315"/>
        <v>21</v>
      </c>
      <c r="AS3205" s="93" t="str">
        <f t="shared" si="316"/>
        <v>金币</v>
      </c>
      <c r="AT3205" s="115">
        <f t="shared" si="317"/>
        <v>67</v>
      </c>
      <c r="AU3205" s="94">
        <f>IF(AR3205&gt;0,SUMIFS(AT$13:AT3205,AQ$13:AQ3205,"="&amp;AQ3205),"[x]")</f>
        <v>732</v>
      </c>
    </row>
    <row r="3206" spans="40:47" ht="16.5" x14ac:dyDescent="0.2">
      <c r="AN3206" s="93">
        <v>3194</v>
      </c>
      <c r="AO3206" s="93">
        <f t="shared" si="312"/>
        <v>6</v>
      </c>
      <c r="AP3206" s="93">
        <f t="shared" si="313"/>
        <v>2</v>
      </c>
      <c r="AQ3206" s="88">
        <f t="shared" si="314"/>
        <v>22</v>
      </c>
      <c r="AR3206" s="93">
        <f t="shared" si="315"/>
        <v>22</v>
      </c>
      <c r="AS3206" s="93" t="str">
        <f t="shared" si="316"/>
        <v>金币</v>
      </c>
      <c r="AT3206" s="115">
        <f t="shared" si="317"/>
        <v>70</v>
      </c>
      <c r="AU3206" s="94">
        <f>IF(AR3206&gt;0,SUMIFS(AT$13:AT3206,AQ$13:AQ3206,"="&amp;AQ3206),"[x]")</f>
        <v>802</v>
      </c>
    </row>
    <row r="3207" spans="40:47" ht="16.5" x14ac:dyDescent="0.2">
      <c r="AN3207" s="93">
        <v>3195</v>
      </c>
      <c r="AO3207" s="93">
        <f t="shared" si="312"/>
        <v>6</v>
      </c>
      <c r="AP3207" s="93">
        <f t="shared" si="313"/>
        <v>2</v>
      </c>
      <c r="AQ3207" s="88">
        <f t="shared" si="314"/>
        <v>22</v>
      </c>
      <c r="AR3207" s="93">
        <f t="shared" si="315"/>
        <v>23</v>
      </c>
      <c r="AS3207" s="93" t="str">
        <f t="shared" si="316"/>
        <v>金币</v>
      </c>
      <c r="AT3207" s="115">
        <f t="shared" si="317"/>
        <v>73</v>
      </c>
      <c r="AU3207" s="94">
        <f>IF(AR3207&gt;0,SUMIFS(AT$13:AT3207,AQ$13:AQ3207,"="&amp;AQ3207),"[x]")</f>
        <v>875</v>
      </c>
    </row>
    <row r="3208" spans="40:47" ht="16.5" x14ac:dyDescent="0.2">
      <c r="AN3208" s="93">
        <v>3196</v>
      </c>
      <c r="AO3208" s="93">
        <f t="shared" si="312"/>
        <v>6</v>
      </c>
      <c r="AP3208" s="93">
        <f t="shared" si="313"/>
        <v>2</v>
      </c>
      <c r="AQ3208" s="88">
        <f t="shared" si="314"/>
        <v>22</v>
      </c>
      <c r="AR3208" s="93">
        <f t="shared" si="315"/>
        <v>24</v>
      </c>
      <c r="AS3208" s="93" t="str">
        <f t="shared" si="316"/>
        <v>金币</v>
      </c>
      <c r="AT3208" s="115">
        <f t="shared" si="317"/>
        <v>77</v>
      </c>
      <c r="AU3208" s="94">
        <f>IF(AR3208&gt;0,SUMIFS(AT$13:AT3208,AQ$13:AQ3208,"="&amp;AQ3208),"[x]")</f>
        <v>952</v>
      </c>
    </row>
    <row r="3209" spans="40:47" ht="16.5" x14ac:dyDescent="0.2">
      <c r="AN3209" s="93">
        <v>3197</v>
      </c>
      <c r="AO3209" s="93">
        <f t="shared" si="312"/>
        <v>6</v>
      </c>
      <c r="AP3209" s="93">
        <f t="shared" si="313"/>
        <v>2</v>
      </c>
      <c r="AQ3209" s="88">
        <f t="shared" si="314"/>
        <v>22</v>
      </c>
      <c r="AR3209" s="93">
        <f t="shared" si="315"/>
        <v>25</v>
      </c>
      <c r="AS3209" s="93" t="str">
        <f t="shared" si="316"/>
        <v>金币</v>
      </c>
      <c r="AT3209" s="115">
        <f t="shared" si="317"/>
        <v>80</v>
      </c>
      <c r="AU3209" s="94">
        <f>IF(AR3209&gt;0,SUMIFS(AT$13:AT3209,AQ$13:AQ3209,"="&amp;AQ3209),"[x]")</f>
        <v>1032</v>
      </c>
    </row>
    <row r="3210" spans="40:47" ht="16.5" x14ac:dyDescent="0.2">
      <c r="AN3210" s="93">
        <v>3198</v>
      </c>
      <c r="AO3210" s="93">
        <f t="shared" si="312"/>
        <v>6</v>
      </c>
      <c r="AP3210" s="93">
        <f t="shared" si="313"/>
        <v>2</v>
      </c>
      <c r="AQ3210" s="88">
        <f t="shared" si="314"/>
        <v>22</v>
      </c>
      <c r="AR3210" s="93">
        <f t="shared" si="315"/>
        <v>26</v>
      </c>
      <c r="AS3210" s="93" t="str">
        <f t="shared" si="316"/>
        <v>金币</v>
      </c>
      <c r="AT3210" s="115">
        <f t="shared" si="317"/>
        <v>83</v>
      </c>
      <c r="AU3210" s="94">
        <f>IF(AR3210&gt;0,SUMIFS(AT$13:AT3210,AQ$13:AQ3210,"="&amp;AQ3210),"[x]")</f>
        <v>1115</v>
      </c>
    </row>
    <row r="3211" spans="40:47" ht="16.5" x14ac:dyDescent="0.2">
      <c r="AN3211" s="93">
        <v>3199</v>
      </c>
      <c r="AO3211" s="93">
        <f t="shared" si="312"/>
        <v>6</v>
      </c>
      <c r="AP3211" s="93">
        <f t="shared" si="313"/>
        <v>2</v>
      </c>
      <c r="AQ3211" s="88">
        <f t="shared" si="314"/>
        <v>22</v>
      </c>
      <c r="AR3211" s="93">
        <f t="shared" si="315"/>
        <v>27</v>
      </c>
      <c r="AS3211" s="93" t="str">
        <f t="shared" si="316"/>
        <v>金币</v>
      </c>
      <c r="AT3211" s="115">
        <f t="shared" si="317"/>
        <v>86</v>
      </c>
      <c r="AU3211" s="94">
        <f>IF(AR3211&gt;0,SUMIFS(AT$13:AT3211,AQ$13:AQ3211,"="&amp;AQ3211),"[x]")</f>
        <v>1201</v>
      </c>
    </row>
    <row r="3212" spans="40:47" ht="16.5" x14ac:dyDescent="0.2">
      <c r="AN3212" s="93">
        <v>3200</v>
      </c>
      <c r="AO3212" s="93">
        <f t="shared" si="312"/>
        <v>6</v>
      </c>
      <c r="AP3212" s="93">
        <f t="shared" si="313"/>
        <v>2</v>
      </c>
      <c r="AQ3212" s="88">
        <f t="shared" si="314"/>
        <v>22</v>
      </c>
      <c r="AR3212" s="93">
        <f t="shared" si="315"/>
        <v>28</v>
      </c>
      <c r="AS3212" s="93" t="str">
        <f t="shared" si="316"/>
        <v>金币</v>
      </c>
      <c r="AT3212" s="115">
        <f t="shared" si="317"/>
        <v>89</v>
      </c>
      <c r="AU3212" s="94">
        <f>IF(AR3212&gt;0,SUMIFS(AT$13:AT3212,AQ$13:AQ3212,"="&amp;AQ3212),"[x]")</f>
        <v>1290</v>
      </c>
    </row>
    <row r="3213" spans="40:47" ht="16.5" x14ac:dyDescent="0.2">
      <c r="AN3213" s="93">
        <v>3201</v>
      </c>
      <c r="AO3213" s="93">
        <f t="shared" si="312"/>
        <v>6</v>
      </c>
      <c r="AP3213" s="93">
        <f t="shared" si="313"/>
        <v>2</v>
      </c>
      <c r="AQ3213" s="88">
        <f t="shared" si="314"/>
        <v>22</v>
      </c>
      <c r="AR3213" s="93">
        <f t="shared" si="315"/>
        <v>29</v>
      </c>
      <c r="AS3213" s="93" t="str">
        <f t="shared" si="316"/>
        <v>金币</v>
      </c>
      <c r="AT3213" s="115">
        <f t="shared" si="317"/>
        <v>93</v>
      </c>
      <c r="AU3213" s="94">
        <f>IF(AR3213&gt;0,SUMIFS(AT$13:AT3213,AQ$13:AQ3213,"="&amp;AQ3213),"[x]")</f>
        <v>1383</v>
      </c>
    </row>
    <row r="3214" spans="40:47" ht="16.5" x14ac:dyDescent="0.2">
      <c r="AN3214" s="93">
        <v>3202</v>
      </c>
      <c r="AO3214" s="93">
        <f t="shared" ref="AO3214:AO3277" si="318">INT((AN3214-1)/604)+1</f>
        <v>6</v>
      </c>
      <c r="AP3214" s="93">
        <f t="shared" ref="AP3214:AP3277" si="319">INT(MOD(INT((AN3214-1)/151),4))+1</f>
        <v>2</v>
      </c>
      <c r="AQ3214" s="88">
        <f t="shared" ref="AQ3214:AQ3277" si="320">(AO3214-1)*4+AP3214</f>
        <v>22</v>
      </c>
      <c r="AR3214" s="93">
        <f t="shared" ref="AR3214:AR3277" si="321">MOD(AN3214-1,151)</f>
        <v>30</v>
      </c>
      <c r="AS3214" s="93" t="str">
        <f t="shared" ref="AS3214:AS3277" si="322">IF(AR3214&gt;0,"金币","[x]")</f>
        <v>金币</v>
      </c>
      <c r="AT3214" s="115">
        <f t="shared" si="317"/>
        <v>96</v>
      </c>
      <c r="AU3214" s="94">
        <f>IF(AR3214&gt;0,SUMIFS(AT$13:AT3214,AQ$13:AQ3214,"="&amp;AQ3214),"[x]")</f>
        <v>1479</v>
      </c>
    </row>
    <row r="3215" spans="40:47" ht="16.5" x14ac:dyDescent="0.2">
      <c r="AN3215" s="93">
        <v>3203</v>
      </c>
      <c r="AO3215" s="93">
        <f t="shared" si="318"/>
        <v>6</v>
      </c>
      <c r="AP3215" s="93">
        <f t="shared" si="319"/>
        <v>2</v>
      </c>
      <c r="AQ3215" s="88">
        <f t="shared" si="320"/>
        <v>22</v>
      </c>
      <c r="AR3215" s="93">
        <f t="shared" si="321"/>
        <v>31</v>
      </c>
      <c r="AS3215" s="93" t="str">
        <f t="shared" si="322"/>
        <v>金币</v>
      </c>
      <c r="AT3215" s="115">
        <f t="shared" ref="AT3215:AT3278" si="323">IF(AR3215&gt;0,INT(INDEX($AL$13:$AL$162,AR3215)/48*INDEX($AL$4:$AL$9,AO3215)*INDEX($AO$4:$AO$7,AP3215)),"[x]")</f>
        <v>99</v>
      </c>
      <c r="AU3215" s="94">
        <f>IF(AR3215&gt;0,SUMIFS(AT$13:AT3215,AQ$13:AQ3215,"="&amp;AQ3215),"[x]")</f>
        <v>1578</v>
      </c>
    </row>
    <row r="3216" spans="40:47" ht="16.5" x14ac:dyDescent="0.2">
      <c r="AN3216" s="93">
        <v>3204</v>
      </c>
      <c r="AO3216" s="93">
        <f t="shared" si="318"/>
        <v>6</v>
      </c>
      <c r="AP3216" s="93">
        <f t="shared" si="319"/>
        <v>2</v>
      </c>
      <c r="AQ3216" s="88">
        <f t="shared" si="320"/>
        <v>22</v>
      </c>
      <c r="AR3216" s="93">
        <f t="shared" si="321"/>
        <v>32</v>
      </c>
      <c r="AS3216" s="93" t="str">
        <f t="shared" si="322"/>
        <v>金币</v>
      </c>
      <c r="AT3216" s="115">
        <f t="shared" si="323"/>
        <v>102</v>
      </c>
      <c r="AU3216" s="94">
        <f>IF(AR3216&gt;0,SUMIFS(AT$13:AT3216,AQ$13:AQ3216,"="&amp;AQ3216),"[x]")</f>
        <v>1680</v>
      </c>
    </row>
    <row r="3217" spans="40:47" ht="16.5" x14ac:dyDescent="0.2">
      <c r="AN3217" s="93">
        <v>3205</v>
      </c>
      <c r="AO3217" s="93">
        <f t="shared" si="318"/>
        <v>6</v>
      </c>
      <c r="AP3217" s="93">
        <f t="shared" si="319"/>
        <v>2</v>
      </c>
      <c r="AQ3217" s="88">
        <f t="shared" si="320"/>
        <v>22</v>
      </c>
      <c r="AR3217" s="93">
        <f t="shared" si="321"/>
        <v>33</v>
      </c>
      <c r="AS3217" s="93" t="str">
        <f t="shared" si="322"/>
        <v>金币</v>
      </c>
      <c r="AT3217" s="115">
        <f t="shared" si="323"/>
        <v>106</v>
      </c>
      <c r="AU3217" s="94">
        <f>IF(AR3217&gt;0,SUMIFS(AT$13:AT3217,AQ$13:AQ3217,"="&amp;AQ3217),"[x]")</f>
        <v>1786</v>
      </c>
    </row>
    <row r="3218" spans="40:47" ht="16.5" x14ac:dyDescent="0.2">
      <c r="AN3218" s="93">
        <v>3206</v>
      </c>
      <c r="AO3218" s="93">
        <f t="shared" si="318"/>
        <v>6</v>
      </c>
      <c r="AP3218" s="93">
        <f t="shared" si="319"/>
        <v>2</v>
      </c>
      <c r="AQ3218" s="88">
        <f t="shared" si="320"/>
        <v>22</v>
      </c>
      <c r="AR3218" s="93">
        <f t="shared" si="321"/>
        <v>34</v>
      </c>
      <c r="AS3218" s="93" t="str">
        <f t="shared" si="322"/>
        <v>金币</v>
      </c>
      <c r="AT3218" s="115">
        <f t="shared" si="323"/>
        <v>109</v>
      </c>
      <c r="AU3218" s="94">
        <f>IF(AR3218&gt;0,SUMIFS(AT$13:AT3218,AQ$13:AQ3218,"="&amp;AQ3218),"[x]")</f>
        <v>1895</v>
      </c>
    </row>
    <row r="3219" spans="40:47" ht="16.5" x14ac:dyDescent="0.2">
      <c r="AN3219" s="93">
        <v>3207</v>
      </c>
      <c r="AO3219" s="93">
        <f t="shared" si="318"/>
        <v>6</v>
      </c>
      <c r="AP3219" s="93">
        <f t="shared" si="319"/>
        <v>2</v>
      </c>
      <c r="AQ3219" s="88">
        <f t="shared" si="320"/>
        <v>22</v>
      </c>
      <c r="AR3219" s="93">
        <f t="shared" si="321"/>
        <v>35</v>
      </c>
      <c r="AS3219" s="93" t="str">
        <f t="shared" si="322"/>
        <v>金币</v>
      </c>
      <c r="AT3219" s="115">
        <f t="shared" si="323"/>
        <v>112</v>
      </c>
      <c r="AU3219" s="94">
        <f>IF(AR3219&gt;0,SUMIFS(AT$13:AT3219,AQ$13:AQ3219,"="&amp;AQ3219),"[x]")</f>
        <v>2007</v>
      </c>
    </row>
    <row r="3220" spans="40:47" ht="16.5" x14ac:dyDescent="0.2">
      <c r="AN3220" s="93">
        <v>3208</v>
      </c>
      <c r="AO3220" s="93">
        <f t="shared" si="318"/>
        <v>6</v>
      </c>
      <c r="AP3220" s="93">
        <f t="shared" si="319"/>
        <v>2</v>
      </c>
      <c r="AQ3220" s="88">
        <f t="shared" si="320"/>
        <v>22</v>
      </c>
      <c r="AR3220" s="93">
        <f t="shared" si="321"/>
        <v>36</v>
      </c>
      <c r="AS3220" s="93" t="str">
        <f t="shared" si="322"/>
        <v>金币</v>
      </c>
      <c r="AT3220" s="115">
        <f t="shared" si="323"/>
        <v>115</v>
      </c>
      <c r="AU3220" s="94">
        <f>IF(AR3220&gt;0,SUMIFS(AT$13:AT3220,AQ$13:AQ3220,"="&amp;AQ3220),"[x]")</f>
        <v>2122</v>
      </c>
    </row>
    <row r="3221" spans="40:47" ht="16.5" x14ac:dyDescent="0.2">
      <c r="AN3221" s="93">
        <v>3209</v>
      </c>
      <c r="AO3221" s="93">
        <f t="shared" si="318"/>
        <v>6</v>
      </c>
      <c r="AP3221" s="93">
        <f t="shared" si="319"/>
        <v>2</v>
      </c>
      <c r="AQ3221" s="88">
        <f t="shared" si="320"/>
        <v>22</v>
      </c>
      <c r="AR3221" s="93">
        <f t="shared" si="321"/>
        <v>37</v>
      </c>
      <c r="AS3221" s="93" t="str">
        <f t="shared" si="322"/>
        <v>金币</v>
      </c>
      <c r="AT3221" s="115">
        <f t="shared" si="323"/>
        <v>118</v>
      </c>
      <c r="AU3221" s="94">
        <f>IF(AR3221&gt;0,SUMIFS(AT$13:AT3221,AQ$13:AQ3221,"="&amp;AQ3221),"[x]")</f>
        <v>2240</v>
      </c>
    </row>
    <row r="3222" spans="40:47" ht="16.5" x14ac:dyDescent="0.2">
      <c r="AN3222" s="93">
        <v>3210</v>
      </c>
      <c r="AO3222" s="93">
        <f t="shared" si="318"/>
        <v>6</v>
      </c>
      <c r="AP3222" s="93">
        <f t="shared" si="319"/>
        <v>2</v>
      </c>
      <c r="AQ3222" s="88">
        <f t="shared" si="320"/>
        <v>22</v>
      </c>
      <c r="AR3222" s="93">
        <f t="shared" si="321"/>
        <v>38</v>
      </c>
      <c r="AS3222" s="93" t="str">
        <f t="shared" si="322"/>
        <v>金币</v>
      </c>
      <c r="AT3222" s="115">
        <f t="shared" si="323"/>
        <v>122</v>
      </c>
      <c r="AU3222" s="94">
        <f>IF(AR3222&gt;0,SUMIFS(AT$13:AT3222,AQ$13:AQ3222,"="&amp;AQ3222),"[x]")</f>
        <v>2362</v>
      </c>
    </row>
    <row r="3223" spans="40:47" ht="16.5" x14ac:dyDescent="0.2">
      <c r="AN3223" s="93">
        <v>3211</v>
      </c>
      <c r="AO3223" s="93">
        <f t="shared" si="318"/>
        <v>6</v>
      </c>
      <c r="AP3223" s="93">
        <f t="shared" si="319"/>
        <v>2</v>
      </c>
      <c r="AQ3223" s="88">
        <f t="shared" si="320"/>
        <v>22</v>
      </c>
      <c r="AR3223" s="93">
        <f t="shared" si="321"/>
        <v>39</v>
      </c>
      <c r="AS3223" s="93" t="str">
        <f t="shared" si="322"/>
        <v>金币</v>
      </c>
      <c r="AT3223" s="115">
        <f t="shared" si="323"/>
        <v>125</v>
      </c>
      <c r="AU3223" s="94">
        <f>IF(AR3223&gt;0,SUMIFS(AT$13:AT3223,AQ$13:AQ3223,"="&amp;AQ3223),"[x]")</f>
        <v>2487</v>
      </c>
    </row>
    <row r="3224" spans="40:47" ht="16.5" x14ac:dyDescent="0.2">
      <c r="AN3224" s="93">
        <v>3212</v>
      </c>
      <c r="AO3224" s="93">
        <f t="shared" si="318"/>
        <v>6</v>
      </c>
      <c r="AP3224" s="93">
        <f t="shared" si="319"/>
        <v>2</v>
      </c>
      <c r="AQ3224" s="88">
        <f t="shared" si="320"/>
        <v>22</v>
      </c>
      <c r="AR3224" s="93">
        <f t="shared" si="321"/>
        <v>40</v>
      </c>
      <c r="AS3224" s="93" t="str">
        <f t="shared" si="322"/>
        <v>金币</v>
      </c>
      <c r="AT3224" s="115">
        <f t="shared" si="323"/>
        <v>128</v>
      </c>
      <c r="AU3224" s="94">
        <f>IF(AR3224&gt;0,SUMIFS(AT$13:AT3224,AQ$13:AQ3224,"="&amp;AQ3224),"[x]")</f>
        <v>2615</v>
      </c>
    </row>
    <row r="3225" spans="40:47" ht="16.5" x14ac:dyDescent="0.2">
      <c r="AN3225" s="93">
        <v>3213</v>
      </c>
      <c r="AO3225" s="93">
        <f t="shared" si="318"/>
        <v>6</v>
      </c>
      <c r="AP3225" s="93">
        <f t="shared" si="319"/>
        <v>2</v>
      </c>
      <c r="AQ3225" s="88">
        <f t="shared" si="320"/>
        <v>22</v>
      </c>
      <c r="AR3225" s="93">
        <f t="shared" si="321"/>
        <v>41</v>
      </c>
      <c r="AS3225" s="93" t="str">
        <f t="shared" si="322"/>
        <v>金币</v>
      </c>
      <c r="AT3225" s="115">
        <f t="shared" si="323"/>
        <v>76</v>
      </c>
      <c r="AU3225" s="94">
        <f>IF(AR3225&gt;0,SUMIFS(AT$13:AT3225,AQ$13:AQ3225,"="&amp;AQ3225),"[x]")</f>
        <v>2691</v>
      </c>
    </row>
    <row r="3226" spans="40:47" ht="16.5" x14ac:dyDescent="0.2">
      <c r="AN3226" s="93">
        <v>3214</v>
      </c>
      <c r="AO3226" s="93">
        <f t="shared" si="318"/>
        <v>6</v>
      </c>
      <c r="AP3226" s="93">
        <f t="shared" si="319"/>
        <v>2</v>
      </c>
      <c r="AQ3226" s="88">
        <f t="shared" si="320"/>
        <v>22</v>
      </c>
      <c r="AR3226" s="93">
        <f t="shared" si="321"/>
        <v>42</v>
      </c>
      <c r="AS3226" s="93" t="str">
        <f t="shared" si="322"/>
        <v>金币</v>
      </c>
      <c r="AT3226" s="115">
        <f t="shared" si="323"/>
        <v>92</v>
      </c>
      <c r="AU3226" s="94">
        <f>IF(AR3226&gt;0,SUMIFS(AT$13:AT3226,AQ$13:AQ3226,"="&amp;AQ3226),"[x]")</f>
        <v>2783</v>
      </c>
    </row>
    <row r="3227" spans="40:47" ht="16.5" x14ac:dyDescent="0.2">
      <c r="AN3227" s="93">
        <v>3215</v>
      </c>
      <c r="AO3227" s="93">
        <f t="shared" si="318"/>
        <v>6</v>
      </c>
      <c r="AP3227" s="93">
        <f t="shared" si="319"/>
        <v>2</v>
      </c>
      <c r="AQ3227" s="88">
        <f t="shared" si="320"/>
        <v>22</v>
      </c>
      <c r="AR3227" s="93">
        <f t="shared" si="321"/>
        <v>43</v>
      </c>
      <c r="AS3227" s="93" t="str">
        <f t="shared" si="322"/>
        <v>金币</v>
      </c>
      <c r="AT3227" s="115">
        <f t="shared" si="323"/>
        <v>107</v>
      </c>
      <c r="AU3227" s="94">
        <f>IF(AR3227&gt;0,SUMIFS(AT$13:AT3227,AQ$13:AQ3227,"="&amp;AQ3227),"[x]")</f>
        <v>2890</v>
      </c>
    </row>
    <row r="3228" spans="40:47" ht="16.5" x14ac:dyDescent="0.2">
      <c r="AN3228" s="93">
        <v>3216</v>
      </c>
      <c r="AO3228" s="93">
        <f t="shared" si="318"/>
        <v>6</v>
      </c>
      <c r="AP3228" s="93">
        <f t="shared" si="319"/>
        <v>2</v>
      </c>
      <c r="AQ3228" s="88">
        <f t="shared" si="320"/>
        <v>22</v>
      </c>
      <c r="AR3228" s="93">
        <f t="shared" si="321"/>
        <v>44</v>
      </c>
      <c r="AS3228" s="93" t="str">
        <f t="shared" si="322"/>
        <v>金币</v>
      </c>
      <c r="AT3228" s="115">
        <f t="shared" si="323"/>
        <v>122</v>
      </c>
      <c r="AU3228" s="94">
        <f>IF(AR3228&gt;0,SUMIFS(AT$13:AT3228,AQ$13:AQ3228,"="&amp;AQ3228),"[x]")</f>
        <v>3012</v>
      </c>
    </row>
    <row r="3229" spans="40:47" ht="16.5" x14ac:dyDescent="0.2">
      <c r="AN3229" s="93">
        <v>3217</v>
      </c>
      <c r="AO3229" s="93">
        <f t="shared" si="318"/>
        <v>6</v>
      </c>
      <c r="AP3229" s="93">
        <f t="shared" si="319"/>
        <v>2</v>
      </c>
      <c r="AQ3229" s="88">
        <f t="shared" si="320"/>
        <v>22</v>
      </c>
      <c r="AR3229" s="93">
        <f t="shared" si="321"/>
        <v>45</v>
      </c>
      <c r="AS3229" s="93" t="str">
        <f t="shared" si="322"/>
        <v>金币</v>
      </c>
      <c r="AT3229" s="115">
        <f t="shared" si="323"/>
        <v>138</v>
      </c>
      <c r="AU3229" s="94">
        <f>IF(AR3229&gt;0,SUMIFS(AT$13:AT3229,AQ$13:AQ3229,"="&amp;AQ3229),"[x]")</f>
        <v>3150</v>
      </c>
    </row>
    <row r="3230" spans="40:47" ht="16.5" x14ac:dyDescent="0.2">
      <c r="AN3230" s="93">
        <v>3218</v>
      </c>
      <c r="AO3230" s="93">
        <f t="shared" si="318"/>
        <v>6</v>
      </c>
      <c r="AP3230" s="93">
        <f t="shared" si="319"/>
        <v>2</v>
      </c>
      <c r="AQ3230" s="88">
        <f t="shared" si="320"/>
        <v>22</v>
      </c>
      <c r="AR3230" s="93">
        <f t="shared" si="321"/>
        <v>46</v>
      </c>
      <c r="AS3230" s="93" t="str">
        <f t="shared" si="322"/>
        <v>金币</v>
      </c>
      <c r="AT3230" s="115">
        <f t="shared" si="323"/>
        <v>153</v>
      </c>
      <c r="AU3230" s="94">
        <f>IF(AR3230&gt;0,SUMIFS(AT$13:AT3230,AQ$13:AQ3230,"="&amp;AQ3230),"[x]")</f>
        <v>3303</v>
      </c>
    </row>
    <row r="3231" spans="40:47" ht="16.5" x14ac:dyDescent="0.2">
      <c r="AN3231" s="93">
        <v>3219</v>
      </c>
      <c r="AO3231" s="93">
        <f t="shared" si="318"/>
        <v>6</v>
      </c>
      <c r="AP3231" s="93">
        <f t="shared" si="319"/>
        <v>2</v>
      </c>
      <c r="AQ3231" s="88">
        <f t="shared" si="320"/>
        <v>22</v>
      </c>
      <c r="AR3231" s="93">
        <f t="shared" si="321"/>
        <v>47</v>
      </c>
      <c r="AS3231" s="93" t="str">
        <f t="shared" si="322"/>
        <v>金币</v>
      </c>
      <c r="AT3231" s="115">
        <f t="shared" si="323"/>
        <v>168</v>
      </c>
      <c r="AU3231" s="94">
        <f>IF(AR3231&gt;0,SUMIFS(AT$13:AT3231,AQ$13:AQ3231,"="&amp;AQ3231),"[x]")</f>
        <v>3471</v>
      </c>
    </row>
    <row r="3232" spans="40:47" ht="16.5" x14ac:dyDescent="0.2">
      <c r="AN3232" s="93">
        <v>3220</v>
      </c>
      <c r="AO3232" s="93">
        <f t="shared" si="318"/>
        <v>6</v>
      </c>
      <c r="AP3232" s="93">
        <f t="shared" si="319"/>
        <v>2</v>
      </c>
      <c r="AQ3232" s="88">
        <f t="shared" si="320"/>
        <v>22</v>
      </c>
      <c r="AR3232" s="93">
        <f t="shared" si="321"/>
        <v>48</v>
      </c>
      <c r="AS3232" s="93" t="str">
        <f t="shared" si="322"/>
        <v>金币</v>
      </c>
      <c r="AT3232" s="115">
        <f t="shared" si="323"/>
        <v>184</v>
      </c>
      <c r="AU3232" s="94">
        <f>IF(AR3232&gt;0,SUMIFS(AT$13:AT3232,AQ$13:AQ3232,"="&amp;AQ3232),"[x]")</f>
        <v>3655</v>
      </c>
    </row>
    <row r="3233" spans="40:47" ht="16.5" x14ac:dyDescent="0.2">
      <c r="AN3233" s="93">
        <v>3221</v>
      </c>
      <c r="AO3233" s="93">
        <f t="shared" si="318"/>
        <v>6</v>
      </c>
      <c r="AP3233" s="93">
        <f t="shared" si="319"/>
        <v>2</v>
      </c>
      <c r="AQ3233" s="88">
        <f t="shared" si="320"/>
        <v>22</v>
      </c>
      <c r="AR3233" s="93">
        <f t="shared" si="321"/>
        <v>49</v>
      </c>
      <c r="AS3233" s="93" t="str">
        <f t="shared" si="322"/>
        <v>金币</v>
      </c>
      <c r="AT3233" s="115">
        <f t="shared" si="323"/>
        <v>199</v>
      </c>
      <c r="AU3233" s="94">
        <f>IF(AR3233&gt;0,SUMIFS(AT$13:AT3233,AQ$13:AQ3233,"="&amp;AQ3233),"[x]")</f>
        <v>3854</v>
      </c>
    </row>
    <row r="3234" spans="40:47" ht="16.5" x14ac:dyDescent="0.2">
      <c r="AN3234" s="93">
        <v>3222</v>
      </c>
      <c r="AO3234" s="93">
        <f t="shared" si="318"/>
        <v>6</v>
      </c>
      <c r="AP3234" s="93">
        <f t="shared" si="319"/>
        <v>2</v>
      </c>
      <c r="AQ3234" s="88">
        <f t="shared" si="320"/>
        <v>22</v>
      </c>
      <c r="AR3234" s="93">
        <f t="shared" si="321"/>
        <v>50</v>
      </c>
      <c r="AS3234" s="93" t="str">
        <f t="shared" si="322"/>
        <v>金币</v>
      </c>
      <c r="AT3234" s="115">
        <f t="shared" si="323"/>
        <v>214</v>
      </c>
      <c r="AU3234" s="94">
        <f>IF(AR3234&gt;0,SUMIFS(AT$13:AT3234,AQ$13:AQ3234,"="&amp;AQ3234),"[x]")</f>
        <v>4068</v>
      </c>
    </row>
    <row r="3235" spans="40:47" ht="16.5" x14ac:dyDescent="0.2">
      <c r="AN3235" s="93">
        <v>3223</v>
      </c>
      <c r="AO3235" s="93">
        <f t="shared" si="318"/>
        <v>6</v>
      </c>
      <c r="AP3235" s="93">
        <f t="shared" si="319"/>
        <v>2</v>
      </c>
      <c r="AQ3235" s="88">
        <f t="shared" si="320"/>
        <v>22</v>
      </c>
      <c r="AR3235" s="93">
        <f t="shared" si="321"/>
        <v>51</v>
      </c>
      <c r="AS3235" s="93" t="str">
        <f t="shared" si="322"/>
        <v>金币</v>
      </c>
      <c r="AT3235" s="115">
        <f t="shared" si="323"/>
        <v>230</v>
      </c>
      <c r="AU3235" s="94">
        <f>IF(AR3235&gt;0,SUMIFS(AT$13:AT3235,AQ$13:AQ3235,"="&amp;AQ3235),"[x]")</f>
        <v>4298</v>
      </c>
    </row>
    <row r="3236" spans="40:47" ht="16.5" x14ac:dyDescent="0.2">
      <c r="AN3236" s="93">
        <v>3224</v>
      </c>
      <c r="AO3236" s="93">
        <f t="shared" si="318"/>
        <v>6</v>
      </c>
      <c r="AP3236" s="93">
        <f t="shared" si="319"/>
        <v>2</v>
      </c>
      <c r="AQ3236" s="88">
        <f t="shared" si="320"/>
        <v>22</v>
      </c>
      <c r="AR3236" s="93">
        <f t="shared" si="321"/>
        <v>52</v>
      </c>
      <c r="AS3236" s="93" t="str">
        <f t="shared" si="322"/>
        <v>金币</v>
      </c>
      <c r="AT3236" s="115">
        <f t="shared" si="323"/>
        <v>245</v>
      </c>
      <c r="AU3236" s="94">
        <f>IF(AR3236&gt;0,SUMIFS(AT$13:AT3236,AQ$13:AQ3236,"="&amp;AQ3236),"[x]")</f>
        <v>4543</v>
      </c>
    </row>
    <row r="3237" spans="40:47" ht="16.5" x14ac:dyDescent="0.2">
      <c r="AN3237" s="93">
        <v>3225</v>
      </c>
      <c r="AO3237" s="93">
        <f t="shared" si="318"/>
        <v>6</v>
      </c>
      <c r="AP3237" s="93">
        <f t="shared" si="319"/>
        <v>2</v>
      </c>
      <c r="AQ3237" s="88">
        <f t="shared" si="320"/>
        <v>22</v>
      </c>
      <c r="AR3237" s="93">
        <f t="shared" si="321"/>
        <v>53</v>
      </c>
      <c r="AS3237" s="93" t="str">
        <f t="shared" si="322"/>
        <v>金币</v>
      </c>
      <c r="AT3237" s="115">
        <f t="shared" si="323"/>
        <v>260</v>
      </c>
      <c r="AU3237" s="94">
        <f>IF(AR3237&gt;0,SUMIFS(AT$13:AT3237,AQ$13:AQ3237,"="&amp;AQ3237),"[x]")</f>
        <v>4803</v>
      </c>
    </row>
    <row r="3238" spans="40:47" ht="16.5" x14ac:dyDescent="0.2">
      <c r="AN3238" s="93">
        <v>3226</v>
      </c>
      <c r="AO3238" s="93">
        <f t="shared" si="318"/>
        <v>6</v>
      </c>
      <c r="AP3238" s="93">
        <f t="shared" si="319"/>
        <v>2</v>
      </c>
      <c r="AQ3238" s="88">
        <f t="shared" si="320"/>
        <v>22</v>
      </c>
      <c r="AR3238" s="93">
        <f t="shared" si="321"/>
        <v>54</v>
      </c>
      <c r="AS3238" s="93" t="str">
        <f t="shared" si="322"/>
        <v>金币</v>
      </c>
      <c r="AT3238" s="115">
        <f t="shared" si="323"/>
        <v>276</v>
      </c>
      <c r="AU3238" s="94">
        <f>IF(AR3238&gt;0,SUMIFS(AT$13:AT3238,AQ$13:AQ3238,"="&amp;AQ3238),"[x]")</f>
        <v>5079</v>
      </c>
    </row>
    <row r="3239" spans="40:47" ht="16.5" x14ac:dyDescent="0.2">
      <c r="AN3239" s="93">
        <v>3227</v>
      </c>
      <c r="AO3239" s="93">
        <f t="shared" si="318"/>
        <v>6</v>
      </c>
      <c r="AP3239" s="93">
        <f t="shared" si="319"/>
        <v>2</v>
      </c>
      <c r="AQ3239" s="88">
        <f t="shared" si="320"/>
        <v>22</v>
      </c>
      <c r="AR3239" s="93">
        <f t="shared" si="321"/>
        <v>55</v>
      </c>
      <c r="AS3239" s="93" t="str">
        <f t="shared" si="322"/>
        <v>金币</v>
      </c>
      <c r="AT3239" s="115">
        <f t="shared" si="323"/>
        <v>291</v>
      </c>
      <c r="AU3239" s="94">
        <f>IF(AR3239&gt;0,SUMIFS(AT$13:AT3239,AQ$13:AQ3239,"="&amp;AQ3239),"[x]")</f>
        <v>5370</v>
      </c>
    </row>
    <row r="3240" spans="40:47" ht="16.5" x14ac:dyDescent="0.2">
      <c r="AN3240" s="93">
        <v>3228</v>
      </c>
      <c r="AO3240" s="93">
        <f t="shared" si="318"/>
        <v>6</v>
      </c>
      <c r="AP3240" s="93">
        <f t="shared" si="319"/>
        <v>2</v>
      </c>
      <c r="AQ3240" s="88">
        <f t="shared" si="320"/>
        <v>22</v>
      </c>
      <c r="AR3240" s="93">
        <f t="shared" si="321"/>
        <v>56</v>
      </c>
      <c r="AS3240" s="93" t="str">
        <f t="shared" si="322"/>
        <v>金币</v>
      </c>
      <c r="AT3240" s="115">
        <f t="shared" si="323"/>
        <v>306</v>
      </c>
      <c r="AU3240" s="94">
        <f>IF(AR3240&gt;0,SUMIFS(AT$13:AT3240,AQ$13:AQ3240,"="&amp;AQ3240),"[x]")</f>
        <v>5676</v>
      </c>
    </row>
    <row r="3241" spans="40:47" ht="16.5" x14ac:dyDescent="0.2">
      <c r="AN3241" s="93">
        <v>3229</v>
      </c>
      <c r="AO3241" s="93">
        <f t="shared" si="318"/>
        <v>6</v>
      </c>
      <c r="AP3241" s="93">
        <f t="shared" si="319"/>
        <v>2</v>
      </c>
      <c r="AQ3241" s="88">
        <f t="shared" si="320"/>
        <v>22</v>
      </c>
      <c r="AR3241" s="93">
        <f t="shared" si="321"/>
        <v>57</v>
      </c>
      <c r="AS3241" s="93" t="str">
        <f t="shared" si="322"/>
        <v>金币</v>
      </c>
      <c r="AT3241" s="115">
        <f t="shared" si="323"/>
        <v>322</v>
      </c>
      <c r="AU3241" s="94">
        <f>IF(AR3241&gt;0,SUMIFS(AT$13:AT3241,AQ$13:AQ3241,"="&amp;AQ3241),"[x]")</f>
        <v>5998</v>
      </c>
    </row>
    <row r="3242" spans="40:47" ht="16.5" x14ac:dyDescent="0.2">
      <c r="AN3242" s="93">
        <v>3230</v>
      </c>
      <c r="AO3242" s="93">
        <f t="shared" si="318"/>
        <v>6</v>
      </c>
      <c r="AP3242" s="93">
        <f t="shared" si="319"/>
        <v>2</v>
      </c>
      <c r="AQ3242" s="88">
        <f t="shared" si="320"/>
        <v>22</v>
      </c>
      <c r="AR3242" s="93">
        <f t="shared" si="321"/>
        <v>58</v>
      </c>
      <c r="AS3242" s="93" t="str">
        <f t="shared" si="322"/>
        <v>金币</v>
      </c>
      <c r="AT3242" s="115">
        <f t="shared" si="323"/>
        <v>337</v>
      </c>
      <c r="AU3242" s="94">
        <f>IF(AR3242&gt;0,SUMIFS(AT$13:AT3242,AQ$13:AQ3242,"="&amp;AQ3242),"[x]")</f>
        <v>6335</v>
      </c>
    </row>
    <row r="3243" spans="40:47" ht="16.5" x14ac:dyDescent="0.2">
      <c r="AN3243" s="93">
        <v>3231</v>
      </c>
      <c r="AO3243" s="93">
        <f t="shared" si="318"/>
        <v>6</v>
      </c>
      <c r="AP3243" s="93">
        <f t="shared" si="319"/>
        <v>2</v>
      </c>
      <c r="AQ3243" s="88">
        <f t="shared" si="320"/>
        <v>22</v>
      </c>
      <c r="AR3243" s="93">
        <f t="shared" si="321"/>
        <v>59</v>
      </c>
      <c r="AS3243" s="93" t="str">
        <f t="shared" si="322"/>
        <v>金币</v>
      </c>
      <c r="AT3243" s="115">
        <f t="shared" si="323"/>
        <v>352</v>
      </c>
      <c r="AU3243" s="94">
        <f>IF(AR3243&gt;0,SUMIFS(AT$13:AT3243,AQ$13:AQ3243,"="&amp;AQ3243),"[x]")</f>
        <v>6687</v>
      </c>
    </row>
    <row r="3244" spans="40:47" ht="16.5" x14ac:dyDescent="0.2">
      <c r="AN3244" s="93">
        <v>3232</v>
      </c>
      <c r="AO3244" s="93">
        <f t="shared" si="318"/>
        <v>6</v>
      </c>
      <c r="AP3244" s="93">
        <f t="shared" si="319"/>
        <v>2</v>
      </c>
      <c r="AQ3244" s="88">
        <f t="shared" si="320"/>
        <v>22</v>
      </c>
      <c r="AR3244" s="93">
        <f t="shared" si="321"/>
        <v>60</v>
      </c>
      <c r="AS3244" s="93" t="str">
        <f t="shared" si="322"/>
        <v>金币</v>
      </c>
      <c r="AT3244" s="115">
        <f t="shared" si="323"/>
        <v>368</v>
      </c>
      <c r="AU3244" s="94">
        <f>IF(AR3244&gt;0,SUMIFS(AT$13:AT3244,AQ$13:AQ3244,"="&amp;AQ3244),"[x]")</f>
        <v>7055</v>
      </c>
    </row>
    <row r="3245" spans="40:47" ht="16.5" x14ac:dyDescent="0.2">
      <c r="AN3245" s="93">
        <v>3233</v>
      </c>
      <c r="AO3245" s="93">
        <f t="shared" si="318"/>
        <v>6</v>
      </c>
      <c r="AP3245" s="93">
        <f t="shared" si="319"/>
        <v>2</v>
      </c>
      <c r="AQ3245" s="88">
        <f t="shared" si="320"/>
        <v>22</v>
      </c>
      <c r="AR3245" s="93">
        <f t="shared" si="321"/>
        <v>61</v>
      </c>
      <c r="AS3245" s="93" t="str">
        <f t="shared" si="322"/>
        <v>金币</v>
      </c>
      <c r="AT3245" s="115">
        <f t="shared" si="323"/>
        <v>383</v>
      </c>
      <c r="AU3245" s="94">
        <f>IF(AR3245&gt;0,SUMIFS(AT$13:AT3245,AQ$13:AQ3245,"="&amp;AQ3245),"[x]")</f>
        <v>7438</v>
      </c>
    </row>
    <row r="3246" spans="40:47" ht="16.5" x14ac:dyDescent="0.2">
      <c r="AN3246" s="93">
        <v>3234</v>
      </c>
      <c r="AO3246" s="93">
        <f t="shared" si="318"/>
        <v>6</v>
      </c>
      <c r="AP3246" s="93">
        <f t="shared" si="319"/>
        <v>2</v>
      </c>
      <c r="AQ3246" s="88">
        <f t="shared" si="320"/>
        <v>22</v>
      </c>
      <c r="AR3246" s="93">
        <f t="shared" si="321"/>
        <v>62</v>
      </c>
      <c r="AS3246" s="93" t="str">
        <f t="shared" si="322"/>
        <v>金币</v>
      </c>
      <c r="AT3246" s="115">
        <f t="shared" si="323"/>
        <v>398</v>
      </c>
      <c r="AU3246" s="94">
        <f>IF(AR3246&gt;0,SUMIFS(AT$13:AT3246,AQ$13:AQ3246,"="&amp;AQ3246),"[x]")</f>
        <v>7836</v>
      </c>
    </row>
    <row r="3247" spans="40:47" ht="16.5" x14ac:dyDescent="0.2">
      <c r="AN3247" s="93">
        <v>3235</v>
      </c>
      <c r="AO3247" s="93">
        <f t="shared" si="318"/>
        <v>6</v>
      </c>
      <c r="AP3247" s="93">
        <f t="shared" si="319"/>
        <v>2</v>
      </c>
      <c r="AQ3247" s="88">
        <f t="shared" si="320"/>
        <v>22</v>
      </c>
      <c r="AR3247" s="93">
        <f t="shared" si="321"/>
        <v>63</v>
      </c>
      <c r="AS3247" s="93" t="str">
        <f t="shared" si="322"/>
        <v>金币</v>
      </c>
      <c r="AT3247" s="115">
        <f t="shared" si="323"/>
        <v>414</v>
      </c>
      <c r="AU3247" s="94">
        <f>IF(AR3247&gt;0,SUMIFS(AT$13:AT3247,AQ$13:AQ3247,"="&amp;AQ3247),"[x]")</f>
        <v>8250</v>
      </c>
    </row>
    <row r="3248" spans="40:47" ht="16.5" x14ac:dyDescent="0.2">
      <c r="AN3248" s="93">
        <v>3236</v>
      </c>
      <c r="AO3248" s="93">
        <f t="shared" si="318"/>
        <v>6</v>
      </c>
      <c r="AP3248" s="93">
        <f t="shared" si="319"/>
        <v>2</v>
      </c>
      <c r="AQ3248" s="88">
        <f t="shared" si="320"/>
        <v>22</v>
      </c>
      <c r="AR3248" s="93">
        <f t="shared" si="321"/>
        <v>64</v>
      </c>
      <c r="AS3248" s="93" t="str">
        <f t="shared" si="322"/>
        <v>金币</v>
      </c>
      <c r="AT3248" s="115">
        <f t="shared" si="323"/>
        <v>429</v>
      </c>
      <c r="AU3248" s="94">
        <f>IF(AR3248&gt;0,SUMIFS(AT$13:AT3248,AQ$13:AQ3248,"="&amp;AQ3248),"[x]")</f>
        <v>8679</v>
      </c>
    </row>
    <row r="3249" spans="40:47" ht="16.5" x14ac:dyDescent="0.2">
      <c r="AN3249" s="93">
        <v>3237</v>
      </c>
      <c r="AO3249" s="93">
        <f t="shared" si="318"/>
        <v>6</v>
      </c>
      <c r="AP3249" s="93">
        <f t="shared" si="319"/>
        <v>2</v>
      </c>
      <c r="AQ3249" s="88">
        <f t="shared" si="320"/>
        <v>22</v>
      </c>
      <c r="AR3249" s="93">
        <f t="shared" si="321"/>
        <v>65</v>
      </c>
      <c r="AS3249" s="93" t="str">
        <f t="shared" si="322"/>
        <v>金币</v>
      </c>
      <c r="AT3249" s="115">
        <f t="shared" si="323"/>
        <v>444</v>
      </c>
      <c r="AU3249" s="94">
        <f>IF(AR3249&gt;0,SUMIFS(AT$13:AT3249,AQ$13:AQ3249,"="&amp;AQ3249),"[x]")</f>
        <v>9123</v>
      </c>
    </row>
    <row r="3250" spans="40:47" ht="16.5" x14ac:dyDescent="0.2">
      <c r="AN3250" s="93">
        <v>3238</v>
      </c>
      <c r="AO3250" s="93">
        <f t="shared" si="318"/>
        <v>6</v>
      </c>
      <c r="AP3250" s="93">
        <f t="shared" si="319"/>
        <v>2</v>
      </c>
      <c r="AQ3250" s="88">
        <f t="shared" si="320"/>
        <v>22</v>
      </c>
      <c r="AR3250" s="93">
        <f t="shared" si="321"/>
        <v>66</v>
      </c>
      <c r="AS3250" s="93" t="str">
        <f t="shared" si="322"/>
        <v>金币</v>
      </c>
      <c r="AT3250" s="115">
        <f t="shared" si="323"/>
        <v>460</v>
      </c>
      <c r="AU3250" s="94">
        <f>IF(AR3250&gt;0,SUMIFS(AT$13:AT3250,AQ$13:AQ3250,"="&amp;AQ3250),"[x]")</f>
        <v>9583</v>
      </c>
    </row>
    <row r="3251" spans="40:47" ht="16.5" x14ac:dyDescent="0.2">
      <c r="AN3251" s="93">
        <v>3239</v>
      </c>
      <c r="AO3251" s="93">
        <f t="shared" si="318"/>
        <v>6</v>
      </c>
      <c r="AP3251" s="93">
        <f t="shared" si="319"/>
        <v>2</v>
      </c>
      <c r="AQ3251" s="88">
        <f t="shared" si="320"/>
        <v>22</v>
      </c>
      <c r="AR3251" s="93">
        <f t="shared" si="321"/>
        <v>67</v>
      </c>
      <c r="AS3251" s="93" t="str">
        <f t="shared" si="322"/>
        <v>金币</v>
      </c>
      <c r="AT3251" s="115">
        <f t="shared" si="323"/>
        <v>475</v>
      </c>
      <c r="AU3251" s="94">
        <f>IF(AR3251&gt;0,SUMIFS(AT$13:AT3251,AQ$13:AQ3251,"="&amp;AQ3251),"[x]")</f>
        <v>10058</v>
      </c>
    </row>
    <row r="3252" spans="40:47" ht="16.5" x14ac:dyDescent="0.2">
      <c r="AN3252" s="93">
        <v>3240</v>
      </c>
      <c r="AO3252" s="93">
        <f t="shared" si="318"/>
        <v>6</v>
      </c>
      <c r="AP3252" s="93">
        <f t="shared" si="319"/>
        <v>2</v>
      </c>
      <c r="AQ3252" s="88">
        <f t="shared" si="320"/>
        <v>22</v>
      </c>
      <c r="AR3252" s="93">
        <f t="shared" si="321"/>
        <v>68</v>
      </c>
      <c r="AS3252" s="93" t="str">
        <f t="shared" si="322"/>
        <v>金币</v>
      </c>
      <c r="AT3252" s="115">
        <f t="shared" si="323"/>
        <v>491</v>
      </c>
      <c r="AU3252" s="94">
        <f>IF(AR3252&gt;0,SUMIFS(AT$13:AT3252,AQ$13:AQ3252,"="&amp;AQ3252),"[x]")</f>
        <v>10549</v>
      </c>
    </row>
    <row r="3253" spans="40:47" ht="16.5" x14ac:dyDescent="0.2">
      <c r="AN3253" s="93">
        <v>3241</v>
      </c>
      <c r="AO3253" s="93">
        <f t="shared" si="318"/>
        <v>6</v>
      </c>
      <c r="AP3253" s="93">
        <f t="shared" si="319"/>
        <v>2</v>
      </c>
      <c r="AQ3253" s="88">
        <f t="shared" si="320"/>
        <v>22</v>
      </c>
      <c r="AR3253" s="93">
        <f t="shared" si="321"/>
        <v>69</v>
      </c>
      <c r="AS3253" s="93" t="str">
        <f t="shared" si="322"/>
        <v>金币</v>
      </c>
      <c r="AT3253" s="115">
        <f t="shared" si="323"/>
        <v>506</v>
      </c>
      <c r="AU3253" s="94">
        <f>IF(AR3253&gt;0,SUMIFS(AT$13:AT3253,AQ$13:AQ3253,"="&amp;AQ3253),"[x]")</f>
        <v>11055</v>
      </c>
    </row>
    <row r="3254" spans="40:47" ht="16.5" x14ac:dyDescent="0.2">
      <c r="AN3254" s="93">
        <v>3242</v>
      </c>
      <c r="AO3254" s="93">
        <f t="shared" si="318"/>
        <v>6</v>
      </c>
      <c r="AP3254" s="93">
        <f t="shared" si="319"/>
        <v>2</v>
      </c>
      <c r="AQ3254" s="88">
        <f t="shared" si="320"/>
        <v>22</v>
      </c>
      <c r="AR3254" s="93">
        <f t="shared" si="321"/>
        <v>70</v>
      </c>
      <c r="AS3254" s="93" t="str">
        <f t="shared" si="322"/>
        <v>金币</v>
      </c>
      <c r="AT3254" s="115">
        <f t="shared" si="323"/>
        <v>521</v>
      </c>
      <c r="AU3254" s="94">
        <f>IF(AR3254&gt;0,SUMIFS(AT$13:AT3254,AQ$13:AQ3254,"="&amp;AQ3254),"[x]")</f>
        <v>11576</v>
      </c>
    </row>
    <row r="3255" spans="40:47" ht="16.5" x14ac:dyDescent="0.2">
      <c r="AN3255" s="93">
        <v>3243</v>
      </c>
      <c r="AO3255" s="93">
        <f t="shared" si="318"/>
        <v>6</v>
      </c>
      <c r="AP3255" s="93">
        <f t="shared" si="319"/>
        <v>2</v>
      </c>
      <c r="AQ3255" s="88">
        <f t="shared" si="320"/>
        <v>22</v>
      </c>
      <c r="AR3255" s="93">
        <f t="shared" si="321"/>
        <v>71</v>
      </c>
      <c r="AS3255" s="93" t="str">
        <f t="shared" si="322"/>
        <v>金币</v>
      </c>
      <c r="AT3255" s="115">
        <f t="shared" si="323"/>
        <v>537</v>
      </c>
      <c r="AU3255" s="94">
        <f>IF(AR3255&gt;0,SUMIFS(AT$13:AT3255,AQ$13:AQ3255,"="&amp;AQ3255),"[x]")</f>
        <v>12113</v>
      </c>
    </row>
    <row r="3256" spans="40:47" ht="16.5" x14ac:dyDescent="0.2">
      <c r="AN3256" s="93">
        <v>3244</v>
      </c>
      <c r="AO3256" s="93">
        <f t="shared" si="318"/>
        <v>6</v>
      </c>
      <c r="AP3256" s="93">
        <f t="shared" si="319"/>
        <v>2</v>
      </c>
      <c r="AQ3256" s="88">
        <f t="shared" si="320"/>
        <v>22</v>
      </c>
      <c r="AR3256" s="93">
        <f t="shared" si="321"/>
        <v>72</v>
      </c>
      <c r="AS3256" s="93" t="str">
        <f t="shared" si="322"/>
        <v>金币</v>
      </c>
      <c r="AT3256" s="115">
        <f t="shared" si="323"/>
        <v>552</v>
      </c>
      <c r="AU3256" s="94">
        <f>IF(AR3256&gt;0,SUMIFS(AT$13:AT3256,AQ$13:AQ3256,"="&amp;AQ3256),"[x]")</f>
        <v>12665</v>
      </c>
    </row>
    <row r="3257" spans="40:47" ht="16.5" x14ac:dyDescent="0.2">
      <c r="AN3257" s="93">
        <v>3245</v>
      </c>
      <c r="AO3257" s="93">
        <f t="shared" si="318"/>
        <v>6</v>
      </c>
      <c r="AP3257" s="93">
        <f t="shared" si="319"/>
        <v>2</v>
      </c>
      <c r="AQ3257" s="88">
        <f t="shared" si="320"/>
        <v>22</v>
      </c>
      <c r="AR3257" s="93">
        <f t="shared" si="321"/>
        <v>73</v>
      </c>
      <c r="AS3257" s="93" t="str">
        <f t="shared" si="322"/>
        <v>金币</v>
      </c>
      <c r="AT3257" s="115">
        <f t="shared" si="323"/>
        <v>567</v>
      </c>
      <c r="AU3257" s="94">
        <f>IF(AR3257&gt;0,SUMIFS(AT$13:AT3257,AQ$13:AQ3257,"="&amp;AQ3257),"[x]")</f>
        <v>13232</v>
      </c>
    </row>
    <row r="3258" spans="40:47" ht="16.5" x14ac:dyDescent="0.2">
      <c r="AN3258" s="93">
        <v>3246</v>
      </c>
      <c r="AO3258" s="93">
        <f t="shared" si="318"/>
        <v>6</v>
      </c>
      <c r="AP3258" s="93">
        <f t="shared" si="319"/>
        <v>2</v>
      </c>
      <c r="AQ3258" s="88">
        <f t="shared" si="320"/>
        <v>22</v>
      </c>
      <c r="AR3258" s="93">
        <f t="shared" si="321"/>
        <v>74</v>
      </c>
      <c r="AS3258" s="93" t="str">
        <f t="shared" si="322"/>
        <v>金币</v>
      </c>
      <c r="AT3258" s="115">
        <f t="shared" si="323"/>
        <v>583</v>
      </c>
      <c r="AU3258" s="94">
        <f>IF(AR3258&gt;0,SUMIFS(AT$13:AT3258,AQ$13:AQ3258,"="&amp;AQ3258),"[x]")</f>
        <v>13815</v>
      </c>
    </row>
    <row r="3259" spans="40:47" ht="16.5" x14ac:dyDescent="0.2">
      <c r="AN3259" s="93">
        <v>3247</v>
      </c>
      <c r="AO3259" s="93">
        <f t="shared" si="318"/>
        <v>6</v>
      </c>
      <c r="AP3259" s="93">
        <f t="shared" si="319"/>
        <v>2</v>
      </c>
      <c r="AQ3259" s="88">
        <f t="shared" si="320"/>
        <v>22</v>
      </c>
      <c r="AR3259" s="93">
        <f t="shared" si="321"/>
        <v>75</v>
      </c>
      <c r="AS3259" s="93" t="str">
        <f t="shared" si="322"/>
        <v>金币</v>
      </c>
      <c r="AT3259" s="115">
        <f t="shared" si="323"/>
        <v>598</v>
      </c>
      <c r="AU3259" s="94">
        <f>IF(AR3259&gt;0,SUMIFS(AT$13:AT3259,AQ$13:AQ3259,"="&amp;AQ3259),"[x]")</f>
        <v>14413</v>
      </c>
    </row>
    <row r="3260" spans="40:47" ht="16.5" x14ac:dyDescent="0.2">
      <c r="AN3260" s="93">
        <v>3248</v>
      </c>
      <c r="AO3260" s="93">
        <f t="shared" si="318"/>
        <v>6</v>
      </c>
      <c r="AP3260" s="93">
        <f t="shared" si="319"/>
        <v>2</v>
      </c>
      <c r="AQ3260" s="88">
        <f t="shared" si="320"/>
        <v>22</v>
      </c>
      <c r="AR3260" s="93">
        <f t="shared" si="321"/>
        <v>76</v>
      </c>
      <c r="AS3260" s="93" t="str">
        <f t="shared" si="322"/>
        <v>金币</v>
      </c>
      <c r="AT3260" s="115">
        <f t="shared" si="323"/>
        <v>613</v>
      </c>
      <c r="AU3260" s="94">
        <f>IF(AR3260&gt;0,SUMIFS(AT$13:AT3260,AQ$13:AQ3260,"="&amp;AQ3260),"[x]")</f>
        <v>15026</v>
      </c>
    </row>
    <row r="3261" spans="40:47" ht="16.5" x14ac:dyDescent="0.2">
      <c r="AN3261" s="93">
        <v>3249</v>
      </c>
      <c r="AO3261" s="93">
        <f t="shared" si="318"/>
        <v>6</v>
      </c>
      <c r="AP3261" s="93">
        <f t="shared" si="319"/>
        <v>2</v>
      </c>
      <c r="AQ3261" s="88">
        <f t="shared" si="320"/>
        <v>22</v>
      </c>
      <c r="AR3261" s="93">
        <f t="shared" si="321"/>
        <v>77</v>
      </c>
      <c r="AS3261" s="93" t="str">
        <f t="shared" si="322"/>
        <v>金币</v>
      </c>
      <c r="AT3261" s="115">
        <f t="shared" si="323"/>
        <v>629</v>
      </c>
      <c r="AU3261" s="94">
        <f>IF(AR3261&gt;0,SUMIFS(AT$13:AT3261,AQ$13:AQ3261,"="&amp;AQ3261),"[x]")</f>
        <v>15655</v>
      </c>
    </row>
    <row r="3262" spans="40:47" ht="16.5" x14ac:dyDescent="0.2">
      <c r="AN3262" s="93">
        <v>3250</v>
      </c>
      <c r="AO3262" s="93">
        <f t="shared" si="318"/>
        <v>6</v>
      </c>
      <c r="AP3262" s="93">
        <f t="shared" si="319"/>
        <v>2</v>
      </c>
      <c r="AQ3262" s="88">
        <f t="shared" si="320"/>
        <v>22</v>
      </c>
      <c r="AR3262" s="93">
        <f t="shared" si="321"/>
        <v>78</v>
      </c>
      <c r="AS3262" s="93" t="str">
        <f t="shared" si="322"/>
        <v>金币</v>
      </c>
      <c r="AT3262" s="115">
        <f t="shared" si="323"/>
        <v>644</v>
      </c>
      <c r="AU3262" s="94">
        <f>IF(AR3262&gt;0,SUMIFS(AT$13:AT3262,AQ$13:AQ3262,"="&amp;AQ3262),"[x]")</f>
        <v>16299</v>
      </c>
    </row>
    <row r="3263" spans="40:47" ht="16.5" x14ac:dyDescent="0.2">
      <c r="AN3263" s="93">
        <v>3251</v>
      </c>
      <c r="AO3263" s="93">
        <f t="shared" si="318"/>
        <v>6</v>
      </c>
      <c r="AP3263" s="93">
        <f t="shared" si="319"/>
        <v>2</v>
      </c>
      <c r="AQ3263" s="88">
        <f t="shared" si="320"/>
        <v>22</v>
      </c>
      <c r="AR3263" s="93">
        <f t="shared" si="321"/>
        <v>79</v>
      </c>
      <c r="AS3263" s="93" t="str">
        <f t="shared" si="322"/>
        <v>金币</v>
      </c>
      <c r="AT3263" s="115">
        <f t="shared" si="323"/>
        <v>659</v>
      </c>
      <c r="AU3263" s="94">
        <f>IF(AR3263&gt;0,SUMIFS(AT$13:AT3263,AQ$13:AQ3263,"="&amp;AQ3263),"[x]")</f>
        <v>16958</v>
      </c>
    </row>
    <row r="3264" spans="40:47" ht="16.5" x14ac:dyDescent="0.2">
      <c r="AN3264" s="93">
        <v>3252</v>
      </c>
      <c r="AO3264" s="93">
        <f t="shared" si="318"/>
        <v>6</v>
      </c>
      <c r="AP3264" s="93">
        <f t="shared" si="319"/>
        <v>2</v>
      </c>
      <c r="AQ3264" s="88">
        <f t="shared" si="320"/>
        <v>22</v>
      </c>
      <c r="AR3264" s="93">
        <f t="shared" si="321"/>
        <v>80</v>
      </c>
      <c r="AS3264" s="93" t="str">
        <f t="shared" si="322"/>
        <v>金币</v>
      </c>
      <c r="AT3264" s="115">
        <f t="shared" si="323"/>
        <v>675</v>
      </c>
      <c r="AU3264" s="94">
        <f>IF(AR3264&gt;0,SUMIFS(AT$13:AT3264,AQ$13:AQ3264,"="&amp;AQ3264),"[x]")</f>
        <v>17633</v>
      </c>
    </row>
    <row r="3265" spans="40:47" ht="16.5" x14ac:dyDescent="0.2">
      <c r="AN3265" s="93">
        <v>3253</v>
      </c>
      <c r="AO3265" s="93">
        <f t="shared" si="318"/>
        <v>6</v>
      </c>
      <c r="AP3265" s="93">
        <f t="shared" si="319"/>
        <v>2</v>
      </c>
      <c r="AQ3265" s="88">
        <f t="shared" si="320"/>
        <v>22</v>
      </c>
      <c r="AR3265" s="93">
        <f t="shared" si="321"/>
        <v>81</v>
      </c>
      <c r="AS3265" s="93" t="str">
        <f t="shared" si="322"/>
        <v>金币</v>
      </c>
      <c r="AT3265" s="115">
        <f t="shared" si="323"/>
        <v>440</v>
      </c>
      <c r="AU3265" s="94">
        <f>IF(AR3265&gt;0,SUMIFS(AT$13:AT3265,AQ$13:AQ3265,"="&amp;AQ3265),"[x]")</f>
        <v>18073</v>
      </c>
    </row>
    <row r="3266" spans="40:47" ht="16.5" x14ac:dyDescent="0.2">
      <c r="AN3266" s="93">
        <v>3254</v>
      </c>
      <c r="AO3266" s="93">
        <f t="shared" si="318"/>
        <v>6</v>
      </c>
      <c r="AP3266" s="93">
        <f t="shared" si="319"/>
        <v>2</v>
      </c>
      <c r="AQ3266" s="88">
        <f t="shared" si="320"/>
        <v>22</v>
      </c>
      <c r="AR3266" s="93">
        <f t="shared" si="321"/>
        <v>82</v>
      </c>
      <c r="AS3266" s="93" t="str">
        <f t="shared" si="322"/>
        <v>金币</v>
      </c>
      <c r="AT3266" s="115">
        <f t="shared" si="323"/>
        <v>474</v>
      </c>
      <c r="AU3266" s="94">
        <f>IF(AR3266&gt;0,SUMIFS(AT$13:AT3266,AQ$13:AQ3266,"="&amp;AQ3266),"[x]")</f>
        <v>18547</v>
      </c>
    </row>
    <row r="3267" spans="40:47" ht="16.5" x14ac:dyDescent="0.2">
      <c r="AN3267" s="93">
        <v>3255</v>
      </c>
      <c r="AO3267" s="93">
        <f t="shared" si="318"/>
        <v>6</v>
      </c>
      <c r="AP3267" s="93">
        <f t="shared" si="319"/>
        <v>2</v>
      </c>
      <c r="AQ3267" s="88">
        <f t="shared" si="320"/>
        <v>22</v>
      </c>
      <c r="AR3267" s="93">
        <f t="shared" si="321"/>
        <v>83</v>
      </c>
      <c r="AS3267" s="93" t="str">
        <f t="shared" si="322"/>
        <v>金币</v>
      </c>
      <c r="AT3267" s="115">
        <f t="shared" si="323"/>
        <v>508</v>
      </c>
      <c r="AU3267" s="94">
        <f>IF(AR3267&gt;0,SUMIFS(AT$13:AT3267,AQ$13:AQ3267,"="&amp;AQ3267),"[x]")</f>
        <v>19055</v>
      </c>
    </row>
    <row r="3268" spans="40:47" ht="16.5" x14ac:dyDescent="0.2">
      <c r="AN3268" s="93">
        <v>3256</v>
      </c>
      <c r="AO3268" s="93">
        <f t="shared" si="318"/>
        <v>6</v>
      </c>
      <c r="AP3268" s="93">
        <f t="shared" si="319"/>
        <v>2</v>
      </c>
      <c r="AQ3268" s="88">
        <f t="shared" si="320"/>
        <v>22</v>
      </c>
      <c r="AR3268" s="93">
        <f t="shared" si="321"/>
        <v>84</v>
      </c>
      <c r="AS3268" s="93" t="str">
        <f t="shared" si="322"/>
        <v>金币</v>
      </c>
      <c r="AT3268" s="115">
        <f t="shared" si="323"/>
        <v>542</v>
      </c>
      <c r="AU3268" s="94">
        <f>IF(AR3268&gt;0,SUMIFS(AT$13:AT3268,AQ$13:AQ3268,"="&amp;AQ3268),"[x]")</f>
        <v>19597</v>
      </c>
    </row>
    <row r="3269" spans="40:47" ht="16.5" x14ac:dyDescent="0.2">
      <c r="AN3269" s="93">
        <v>3257</v>
      </c>
      <c r="AO3269" s="93">
        <f t="shared" si="318"/>
        <v>6</v>
      </c>
      <c r="AP3269" s="93">
        <f t="shared" si="319"/>
        <v>2</v>
      </c>
      <c r="AQ3269" s="88">
        <f t="shared" si="320"/>
        <v>22</v>
      </c>
      <c r="AR3269" s="93">
        <f t="shared" si="321"/>
        <v>85</v>
      </c>
      <c r="AS3269" s="93" t="str">
        <f t="shared" si="322"/>
        <v>金币</v>
      </c>
      <c r="AT3269" s="115">
        <f t="shared" si="323"/>
        <v>576</v>
      </c>
      <c r="AU3269" s="94">
        <f>IF(AR3269&gt;0,SUMIFS(AT$13:AT3269,AQ$13:AQ3269,"="&amp;AQ3269),"[x]")</f>
        <v>20173</v>
      </c>
    </row>
    <row r="3270" spans="40:47" ht="16.5" x14ac:dyDescent="0.2">
      <c r="AN3270" s="93">
        <v>3258</v>
      </c>
      <c r="AO3270" s="93">
        <f t="shared" si="318"/>
        <v>6</v>
      </c>
      <c r="AP3270" s="93">
        <f t="shared" si="319"/>
        <v>2</v>
      </c>
      <c r="AQ3270" s="88">
        <f t="shared" si="320"/>
        <v>22</v>
      </c>
      <c r="AR3270" s="93">
        <f t="shared" si="321"/>
        <v>86</v>
      </c>
      <c r="AS3270" s="93" t="str">
        <f t="shared" si="322"/>
        <v>金币</v>
      </c>
      <c r="AT3270" s="115">
        <f t="shared" si="323"/>
        <v>609</v>
      </c>
      <c r="AU3270" s="94">
        <f>IF(AR3270&gt;0,SUMIFS(AT$13:AT3270,AQ$13:AQ3270,"="&amp;AQ3270),"[x]")</f>
        <v>20782</v>
      </c>
    </row>
    <row r="3271" spans="40:47" ht="16.5" x14ac:dyDescent="0.2">
      <c r="AN3271" s="93">
        <v>3259</v>
      </c>
      <c r="AO3271" s="93">
        <f t="shared" si="318"/>
        <v>6</v>
      </c>
      <c r="AP3271" s="93">
        <f t="shared" si="319"/>
        <v>2</v>
      </c>
      <c r="AQ3271" s="88">
        <f t="shared" si="320"/>
        <v>22</v>
      </c>
      <c r="AR3271" s="93">
        <f t="shared" si="321"/>
        <v>87</v>
      </c>
      <c r="AS3271" s="93" t="str">
        <f t="shared" si="322"/>
        <v>金币</v>
      </c>
      <c r="AT3271" s="115">
        <f t="shared" si="323"/>
        <v>643</v>
      </c>
      <c r="AU3271" s="94">
        <f>IF(AR3271&gt;0,SUMIFS(AT$13:AT3271,AQ$13:AQ3271,"="&amp;AQ3271),"[x]")</f>
        <v>21425</v>
      </c>
    </row>
    <row r="3272" spans="40:47" ht="16.5" x14ac:dyDescent="0.2">
      <c r="AN3272" s="93">
        <v>3260</v>
      </c>
      <c r="AO3272" s="93">
        <f t="shared" si="318"/>
        <v>6</v>
      </c>
      <c r="AP3272" s="93">
        <f t="shared" si="319"/>
        <v>2</v>
      </c>
      <c r="AQ3272" s="88">
        <f t="shared" si="320"/>
        <v>22</v>
      </c>
      <c r="AR3272" s="93">
        <f t="shared" si="321"/>
        <v>88</v>
      </c>
      <c r="AS3272" s="93" t="str">
        <f t="shared" si="322"/>
        <v>金币</v>
      </c>
      <c r="AT3272" s="115">
        <f t="shared" si="323"/>
        <v>677</v>
      </c>
      <c r="AU3272" s="94">
        <f>IF(AR3272&gt;0,SUMIFS(AT$13:AT3272,AQ$13:AQ3272,"="&amp;AQ3272),"[x]")</f>
        <v>22102</v>
      </c>
    </row>
    <row r="3273" spans="40:47" ht="16.5" x14ac:dyDescent="0.2">
      <c r="AN3273" s="93">
        <v>3261</v>
      </c>
      <c r="AO3273" s="93">
        <f t="shared" si="318"/>
        <v>6</v>
      </c>
      <c r="AP3273" s="93">
        <f t="shared" si="319"/>
        <v>2</v>
      </c>
      <c r="AQ3273" s="88">
        <f t="shared" si="320"/>
        <v>22</v>
      </c>
      <c r="AR3273" s="93">
        <f t="shared" si="321"/>
        <v>89</v>
      </c>
      <c r="AS3273" s="93" t="str">
        <f t="shared" si="322"/>
        <v>金币</v>
      </c>
      <c r="AT3273" s="115">
        <f t="shared" si="323"/>
        <v>711</v>
      </c>
      <c r="AU3273" s="94">
        <f>IF(AR3273&gt;0,SUMIFS(AT$13:AT3273,AQ$13:AQ3273,"="&amp;AQ3273),"[x]")</f>
        <v>22813</v>
      </c>
    </row>
    <row r="3274" spans="40:47" ht="16.5" x14ac:dyDescent="0.2">
      <c r="AN3274" s="93">
        <v>3262</v>
      </c>
      <c r="AO3274" s="93">
        <f t="shared" si="318"/>
        <v>6</v>
      </c>
      <c r="AP3274" s="93">
        <f t="shared" si="319"/>
        <v>2</v>
      </c>
      <c r="AQ3274" s="88">
        <f t="shared" si="320"/>
        <v>22</v>
      </c>
      <c r="AR3274" s="93">
        <f t="shared" si="321"/>
        <v>90</v>
      </c>
      <c r="AS3274" s="93" t="str">
        <f t="shared" si="322"/>
        <v>金币</v>
      </c>
      <c r="AT3274" s="115">
        <f t="shared" si="323"/>
        <v>745</v>
      </c>
      <c r="AU3274" s="94">
        <f>IF(AR3274&gt;0,SUMIFS(AT$13:AT3274,AQ$13:AQ3274,"="&amp;AQ3274),"[x]")</f>
        <v>23558</v>
      </c>
    </row>
    <row r="3275" spans="40:47" ht="16.5" x14ac:dyDescent="0.2">
      <c r="AN3275" s="93">
        <v>3263</v>
      </c>
      <c r="AO3275" s="93">
        <f t="shared" si="318"/>
        <v>6</v>
      </c>
      <c r="AP3275" s="93">
        <f t="shared" si="319"/>
        <v>2</v>
      </c>
      <c r="AQ3275" s="88">
        <f t="shared" si="320"/>
        <v>22</v>
      </c>
      <c r="AR3275" s="93">
        <f t="shared" si="321"/>
        <v>91</v>
      </c>
      <c r="AS3275" s="93" t="str">
        <f t="shared" si="322"/>
        <v>金币</v>
      </c>
      <c r="AT3275" s="115">
        <f t="shared" si="323"/>
        <v>779</v>
      </c>
      <c r="AU3275" s="94">
        <f>IF(AR3275&gt;0,SUMIFS(AT$13:AT3275,AQ$13:AQ3275,"="&amp;AQ3275),"[x]")</f>
        <v>24337</v>
      </c>
    </row>
    <row r="3276" spans="40:47" ht="16.5" x14ac:dyDescent="0.2">
      <c r="AN3276" s="93">
        <v>3264</v>
      </c>
      <c r="AO3276" s="93">
        <f t="shared" si="318"/>
        <v>6</v>
      </c>
      <c r="AP3276" s="93">
        <f t="shared" si="319"/>
        <v>2</v>
      </c>
      <c r="AQ3276" s="88">
        <f t="shared" si="320"/>
        <v>22</v>
      </c>
      <c r="AR3276" s="93">
        <f t="shared" si="321"/>
        <v>92</v>
      </c>
      <c r="AS3276" s="93" t="str">
        <f t="shared" si="322"/>
        <v>金币</v>
      </c>
      <c r="AT3276" s="115">
        <f t="shared" si="323"/>
        <v>813</v>
      </c>
      <c r="AU3276" s="94">
        <f>IF(AR3276&gt;0,SUMIFS(AT$13:AT3276,AQ$13:AQ3276,"="&amp;AQ3276),"[x]")</f>
        <v>25150</v>
      </c>
    </row>
    <row r="3277" spans="40:47" ht="16.5" x14ac:dyDescent="0.2">
      <c r="AN3277" s="93">
        <v>3265</v>
      </c>
      <c r="AO3277" s="93">
        <f t="shared" si="318"/>
        <v>6</v>
      </c>
      <c r="AP3277" s="93">
        <f t="shared" si="319"/>
        <v>2</v>
      </c>
      <c r="AQ3277" s="88">
        <f t="shared" si="320"/>
        <v>22</v>
      </c>
      <c r="AR3277" s="93">
        <f t="shared" si="321"/>
        <v>93</v>
      </c>
      <c r="AS3277" s="93" t="str">
        <f t="shared" si="322"/>
        <v>金币</v>
      </c>
      <c r="AT3277" s="115">
        <f t="shared" si="323"/>
        <v>847</v>
      </c>
      <c r="AU3277" s="94">
        <f>IF(AR3277&gt;0,SUMIFS(AT$13:AT3277,AQ$13:AQ3277,"="&amp;AQ3277),"[x]")</f>
        <v>25997</v>
      </c>
    </row>
    <row r="3278" spans="40:47" ht="16.5" x14ac:dyDescent="0.2">
      <c r="AN3278" s="93">
        <v>3266</v>
      </c>
      <c r="AO3278" s="93">
        <f t="shared" ref="AO3278:AO3341" si="324">INT((AN3278-1)/604)+1</f>
        <v>6</v>
      </c>
      <c r="AP3278" s="93">
        <f t="shared" ref="AP3278:AP3341" si="325">INT(MOD(INT((AN3278-1)/151),4))+1</f>
        <v>2</v>
      </c>
      <c r="AQ3278" s="88">
        <f t="shared" ref="AQ3278:AQ3341" si="326">(AO3278-1)*4+AP3278</f>
        <v>22</v>
      </c>
      <c r="AR3278" s="93">
        <f t="shared" ref="AR3278:AR3341" si="327">MOD(AN3278-1,151)</f>
        <v>94</v>
      </c>
      <c r="AS3278" s="93" t="str">
        <f t="shared" ref="AS3278:AS3341" si="328">IF(AR3278&gt;0,"金币","[x]")</f>
        <v>金币</v>
      </c>
      <c r="AT3278" s="115">
        <f t="shared" si="323"/>
        <v>881</v>
      </c>
      <c r="AU3278" s="94">
        <f>IF(AR3278&gt;0,SUMIFS(AT$13:AT3278,AQ$13:AQ3278,"="&amp;AQ3278),"[x]")</f>
        <v>26878</v>
      </c>
    </row>
    <row r="3279" spans="40:47" ht="16.5" x14ac:dyDescent="0.2">
      <c r="AN3279" s="93">
        <v>3267</v>
      </c>
      <c r="AO3279" s="93">
        <f t="shared" si="324"/>
        <v>6</v>
      </c>
      <c r="AP3279" s="93">
        <f t="shared" si="325"/>
        <v>2</v>
      </c>
      <c r="AQ3279" s="88">
        <f t="shared" si="326"/>
        <v>22</v>
      </c>
      <c r="AR3279" s="93">
        <f t="shared" si="327"/>
        <v>95</v>
      </c>
      <c r="AS3279" s="93" t="str">
        <f t="shared" si="328"/>
        <v>金币</v>
      </c>
      <c r="AT3279" s="115">
        <f t="shared" ref="AT3279:AT3342" si="329">IF(AR3279&gt;0,INT(INDEX($AL$13:$AL$162,AR3279)/48*INDEX($AL$4:$AL$9,AO3279)*INDEX($AO$4:$AO$7,AP3279)),"[x]")</f>
        <v>914</v>
      </c>
      <c r="AU3279" s="94">
        <f>IF(AR3279&gt;0,SUMIFS(AT$13:AT3279,AQ$13:AQ3279,"="&amp;AQ3279),"[x]")</f>
        <v>27792</v>
      </c>
    </row>
    <row r="3280" spans="40:47" ht="16.5" x14ac:dyDescent="0.2">
      <c r="AN3280" s="93">
        <v>3268</v>
      </c>
      <c r="AO3280" s="93">
        <f t="shared" si="324"/>
        <v>6</v>
      </c>
      <c r="AP3280" s="93">
        <f t="shared" si="325"/>
        <v>2</v>
      </c>
      <c r="AQ3280" s="88">
        <f t="shared" si="326"/>
        <v>22</v>
      </c>
      <c r="AR3280" s="93">
        <f t="shared" si="327"/>
        <v>96</v>
      </c>
      <c r="AS3280" s="93" t="str">
        <f t="shared" si="328"/>
        <v>金币</v>
      </c>
      <c r="AT3280" s="115">
        <f t="shared" si="329"/>
        <v>948</v>
      </c>
      <c r="AU3280" s="94">
        <f>IF(AR3280&gt;0,SUMIFS(AT$13:AT3280,AQ$13:AQ3280,"="&amp;AQ3280),"[x]")</f>
        <v>28740</v>
      </c>
    </row>
    <row r="3281" spans="40:47" ht="16.5" x14ac:dyDescent="0.2">
      <c r="AN3281" s="93">
        <v>3269</v>
      </c>
      <c r="AO3281" s="93">
        <f t="shared" si="324"/>
        <v>6</v>
      </c>
      <c r="AP3281" s="93">
        <f t="shared" si="325"/>
        <v>2</v>
      </c>
      <c r="AQ3281" s="88">
        <f t="shared" si="326"/>
        <v>22</v>
      </c>
      <c r="AR3281" s="93">
        <f t="shared" si="327"/>
        <v>97</v>
      </c>
      <c r="AS3281" s="93" t="str">
        <f t="shared" si="328"/>
        <v>金币</v>
      </c>
      <c r="AT3281" s="115">
        <f t="shared" si="329"/>
        <v>982</v>
      </c>
      <c r="AU3281" s="94">
        <f>IF(AR3281&gt;0,SUMIFS(AT$13:AT3281,AQ$13:AQ3281,"="&amp;AQ3281),"[x]")</f>
        <v>29722</v>
      </c>
    </row>
    <row r="3282" spans="40:47" ht="16.5" x14ac:dyDescent="0.2">
      <c r="AN3282" s="93">
        <v>3270</v>
      </c>
      <c r="AO3282" s="93">
        <f t="shared" si="324"/>
        <v>6</v>
      </c>
      <c r="AP3282" s="93">
        <f t="shared" si="325"/>
        <v>2</v>
      </c>
      <c r="AQ3282" s="88">
        <f t="shared" si="326"/>
        <v>22</v>
      </c>
      <c r="AR3282" s="93">
        <f t="shared" si="327"/>
        <v>98</v>
      </c>
      <c r="AS3282" s="93" t="str">
        <f t="shared" si="328"/>
        <v>金币</v>
      </c>
      <c r="AT3282" s="115">
        <f t="shared" si="329"/>
        <v>1016</v>
      </c>
      <c r="AU3282" s="94">
        <f>IF(AR3282&gt;0,SUMIFS(AT$13:AT3282,AQ$13:AQ3282,"="&amp;AQ3282),"[x]")</f>
        <v>30738</v>
      </c>
    </row>
    <row r="3283" spans="40:47" ht="16.5" x14ac:dyDescent="0.2">
      <c r="AN3283" s="93">
        <v>3271</v>
      </c>
      <c r="AO3283" s="93">
        <f t="shared" si="324"/>
        <v>6</v>
      </c>
      <c r="AP3283" s="93">
        <f t="shared" si="325"/>
        <v>2</v>
      </c>
      <c r="AQ3283" s="88">
        <f t="shared" si="326"/>
        <v>22</v>
      </c>
      <c r="AR3283" s="93">
        <f t="shared" si="327"/>
        <v>99</v>
      </c>
      <c r="AS3283" s="93" t="str">
        <f t="shared" si="328"/>
        <v>金币</v>
      </c>
      <c r="AT3283" s="115">
        <f t="shared" si="329"/>
        <v>1050</v>
      </c>
      <c r="AU3283" s="94">
        <f>IF(AR3283&gt;0,SUMIFS(AT$13:AT3283,AQ$13:AQ3283,"="&amp;AQ3283),"[x]")</f>
        <v>31788</v>
      </c>
    </row>
    <row r="3284" spans="40:47" ht="16.5" x14ac:dyDescent="0.2">
      <c r="AN3284" s="93">
        <v>3272</v>
      </c>
      <c r="AO3284" s="93">
        <f t="shared" si="324"/>
        <v>6</v>
      </c>
      <c r="AP3284" s="93">
        <f t="shared" si="325"/>
        <v>2</v>
      </c>
      <c r="AQ3284" s="88">
        <f t="shared" si="326"/>
        <v>22</v>
      </c>
      <c r="AR3284" s="93">
        <f t="shared" si="327"/>
        <v>100</v>
      </c>
      <c r="AS3284" s="93" t="str">
        <f t="shared" si="328"/>
        <v>金币</v>
      </c>
      <c r="AT3284" s="115">
        <f t="shared" si="329"/>
        <v>1084</v>
      </c>
      <c r="AU3284" s="94">
        <f>IF(AR3284&gt;0,SUMIFS(AT$13:AT3284,AQ$13:AQ3284,"="&amp;AQ3284),"[x]")</f>
        <v>32872</v>
      </c>
    </row>
    <row r="3285" spans="40:47" ht="16.5" x14ac:dyDescent="0.2">
      <c r="AN3285" s="93">
        <v>3273</v>
      </c>
      <c r="AO3285" s="93">
        <f t="shared" si="324"/>
        <v>6</v>
      </c>
      <c r="AP3285" s="93">
        <f t="shared" si="325"/>
        <v>2</v>
      </c>
      <c r="AQ3285" s="88">
        <f t="shared" si="326"/>
        <v>22</v>
      </c>
      <c r="AR3285" s="93">
        <f t="shared" si="327"/>
        <v>101</v>
      </c>
      <c r="AS3285" s="93" t="str">
        <f t="shared" si="328"/>
        <v>金币</v>
      </c>
      <c r="AT3285" s="115">
        <f t="shared" si="329"/>
        <v>615</v>
      </c>
      <c r="AU3285" s="94">
        <f>IF(AR3285&gt;0,SUMIFS(AT$13:AT3285,AQ$13:AQ3285,"="&amp;AQ3285),"[x]")</f>
        <v>33487</v>
      </c>
    </row>
    <row r="3286" spans="40:47" ht="16.5" x14ac:dyDescent="0.2">
      <c r="AN3286" s="93">
        <v>3274</v>
      </c>
      <c r="AO3286" s="93">
        <f t="shared" si="324"/>
        <v>6</v>
      </c>
      <c r="AP3286" s="93">
        <f t="shared" si="325"/>
        <v>2</v>
      </c>
      <c r="AQ3286" s="88">
        <f t="shared" si="326"/>
        <v>22</v>
      </c>
      <c r="AR3286" s="93">
        <f t="shared" si="327"/>
        <v>102</v>
      </c>
      <c r="AS3286" s="93" t="str">
        <f t="shared" si="328"/>
        <v>金币</v>
      </c>
      <c r="AT3286" s="115">
        <f t="shared" si="329"/>
        <v>662</v>
      </c>
      <c r="AU3286" s="94">
        <f>IF(AR3286&gt;0,SUMIFS(AT$13:AT3286,AQ$13:AQ3286,"="&amp;AQ3286),"[x]")</f>
        <v>34149</v>
      </c>
    </row>
    <row r="3287" spans="40:47" ht="16.5" x14ac:dyDescent="0.2">
      <c r="AN3287" s="93">
        <v>3275</v>
      </c>
      <c r="AO3287" s="93">
        <f t="shared" si="324"/>
        <v>6</v>
      </c>
      <c r="AP3287" s="93">
        <f t="shared" si="325"/>
        <v>2</v>
      </c>
      <c r="AQ3287" s="88">
        <f t="shared" si="326"/>
        <v>22</v>
      </c>
      <c r="AR3287" s="93">
        <f t="shared" si="327"/>
        <v>103</v>
      </c>
      <c r="AS3287" s="93" t="str">
        <f t="shared" si="328"/>
        <v>金币</v>
      </c>
      <c r="AT3287" s="115">
        <f t="shared" si="329"/>
        <v>709</v>
      </c>
      <c r="AU3287" s="94">
        <f>IF(AR3287&gt;0,SUMIFS(AT$13:AT3287,AQ$13:AQ3287,"="&amp;AQ3287),"[x]")</f>
        <v>34858</v>
      </c>
    </row>
    <row r="3288" spans="40:47" ht="16.5" x14ac:dyDescent="0.2">
      <c r="AN3288" s="93">
        <v>3276</v>
      </c>
      <c r="AO3288" s="93">
        <f t="shared" si="324"/>
        <v>6</v>
      </c>
      <c r="AP3288" s="93">
        <f t="shared" si="325"/>
        <v>2</v>
      </c>
      <c r="AQ3288" s="88">
        <f t="shared" si="326"/>
        <v>22</v>
      </c>
      <c r="AR3288" s="93">
        <f t="shared" si="327"/>
        <v>104</v>
      </c>
      <c r="AS3288" s="93" t="str">
        <f t="shared" si="328"/>
        <v>金币</v>
      </c>
      <c r="AT3288" s="115">
        <f t="shared" si="329"/>
        <v>756</v>
      </c>
      <c r="AU3288" s="94">
        <f>IF(AR3288&gt;0,SUMIFS(AT$13:AT3288,AQ$13:AQ3288,"="&amp;AQ3288),"[x]")</f>
        <v>35614</v>
      </c>
    </row>
    <row r="3289" spans="40:47" ht="16.5" x14ac:dyDescent="0.2">
      <c r="AN3289" s="93">
        <v>3277</v>
      </c>
      <c r="AO3289" s="93">
        <f t="shared" si="324"/>
        <v>6</v>
      </c>
      <c r="AP3289" s="93">
        <f t="shared" si="325"/>
        <v>2</v>
      </c>
      <c r="AQ3289" s="88">
        <f t="shared" si="326"/>
        <v>22</v>
      </c>
      <c r="AR3289" s="93">
        <f t="shared" si="327"/>
        <v>105</v>
      </c>
      <c r="AS3289" s="93" t="str">
        <f t="shared" si="328"/>
        <v>金币</v>
      </c>
      <c r="AT3289" s="115">
        <f t="shared" si="329"/>
        <v>804</v>
      </c>
      <c r="AU3289" s="94">
        <f>IF(AR3289&gt;0,SUMIFS(AT$13:AT3289,AQ$13:AQ3289,"="&amp;AQ3289),"[x]")</f>
        <v>36418</v>
      </c>
    </row>
    <row r="3290" spans="40:47" ht="16.5" x14ac:dyDescent="0.2">
      <c r="AN3290" s="93">
        <v>3278</v>
      </c>
      <c r="AO3290" s="93">
        <f t="shared" si="324"/>
        <v>6</v>
      </c>
      <c r="AP3290" s="93">
        <f t="shared" si="325"/>
        <v>2</v>
      </c>
      <c r="AQ3290" s="88">
        <f t="shared" si="326"/>
        <v>22</v>
      </c>
      <c r="AR3290" s="93">
        <f t="shared" si="327"/>
        <v>106</v>
      </c>
      <c r="AS3290" s="93" t="str">
        <f t="shared" si="328"/>
        <v>金币</v>
      </c>
      <c r="AT3290" s="115">
        <f t="shared" si="329"/>
        <v>851</v>
      </c>
      <c r="AU3290" s="94">
        <f>IF(AR3290&gt;0,SUMIFS(AT$13:AT3290,AQ$13:AQ3290,"="&amp;AQ3290),"[x]")</f>
        <v>37269</v>
      </c>
    </row>
    <row r="3291" spans="40:47" ht="16.5" x14ac:dyDescent="0.2">
      <c r="AN3291" s="93">
        <v>3279</v>
      </c>
      <c r="AO3291" s="93">
        <f t="shared" si="324"/>
        <v>6</v>
      </c>
      <c r="AP3291" s="93">
        <f t="shared" si="325"/>
        <v>2</v>
      </c>
      <c r="AQ3291" s="88">
        <f t="shared" si="326"/>
        <v>22</v>
      </c>
      <c r="AR3291" s="93">
        <f t="shared" si="327"/>
        <v>107</v>
      </c>
      <c r="AS3291" s="93" t="str">
        <f t="shared" si="328"/>
        <v>金币</v>
      </c>
      <c r="AT3291" s="115">
        <f t="shared" si="329"/>
        <v>898</v>
      </c>
      <c r="AU3291" s="94">
        <f>IF(AR3291&gt;0,SUMIFS(AT$13:AT3291,AQ$13:AQ3291,"="&amp;AQ3291),"[x]")</f>
        <v>38167</v>
      </c>
    </row>
    <row r="3292" spans="40:47" ht="16.5" x14ac:dyDescent="0.2">
      <c r="AN3292" s="93">
        <v>3280</v>
      </c>
      <c r="AO3292" s="93">
        <f t="shared" si="324"/>
        <v>6</v>
      </c>
      <c r="AP3292" s="93">
        <f t="shared" si="325"/>
        <v>2</v>
      </c>
      <c r="AQ3292" s="88">
        <f t="shared" si="326"/>
        <v>22</v>
      </c>
      <c r="AR3292" s="93">
        <f t="shared" si="327"/>
        <v>108</v>
      </c>
      <c r="AS3292" s="93" t="str">
        <f t="shared" si="328"/>
        <v>金币</v>
      </c>
      <c r="AT3292" s="115">
        <f t="shared" si="329"/>
        <v>946</v>
      </c>
      <c r="AU3292" s="94">
        <f>IF(AR3292&gt;0,SUMIFS(AT$13:AT3292,AQ$13:AQ3292,"="&amp;AQ3292),"[x]")</f>
        <v>39113</v>
      </c>
    </row>
    <row r="3293" spans="40:47" ht="16.5" x14ac:dyDescent="0.2">
      <c r="AN3293" s="93">
        <v>3281</v>
      </c>
      <c r="AO3293" s="93">
        <f t="shared" si="324"/>
        <v>6</v>
      </c>
      <c r="AP3293" s="93">
        <f t="shared" si="325"/>
        <v>2</v>
      </c>
      <c r="AQ3293" s="88">
        <f t="shared" si="326"/>
        <v>22</v>
      </c>
      <c r="AR3293" s="93">
        <f t="shared" si="327"/>
        <v>109</v>
      </c>
      <c r="AS3293" s="93" t="str">
        <f t="shared" si="328"/>
        <v>金币</v>
      </c>
      <c r="AT3293" s="115">
        <f t="shared" si="329"/>
        <v>993</v>
      </c>
      <c r="AU3293" s="94">
        <f>IF(AR3293&gt;0,SUMIFS(AT$13:AT3293,AQ$13:AQ3293,"="&amp;AQ3293),"[x]")</f>
        <v>40106</v>
      </c>
    </row>
    <row r="3294" spans="40:47" ht="16.5" x14ac:dyDescent="0.2">
      <c r="AN3294" s="93">
        <v>3282</v>
      </c>
      <c r="AO3294" s="93">
        <f t="shared" si="324"/>
        <v>6</v>
      </c>
      <c r="AP3294" s="93">
        <f t="shared" si="325"/>
        <v>2</v>
      </c>
      <c r="AQ3294" s="88">
        <f t="shared" si="326"/>
        <v>22</v>
      </c>
      <c r="AR3294" s="93">
        <f t="shared" si="327"/>
        <v>110</v>
      </c>
      <c r="AS3294" s="93" t="str">
        <f t="shared" si="328"/>
        <v>金币</v>
      </c>
      <c r="AT3294" s="115">
        <f t="shared" si="329"/>
        <v>1040</v>
      </c>
      <c r="AU3294" s="94">
        <f>IF(AR3294&gt;0,SUMIFS(AT$13:AT3294,AQ$13:AQ3294,"="&amp;AQ3294),"[x]")</f>
        <v>41146</v>
      </c>
    </row>
    <row r="3295" spans="40:47" ht="16.5" x14ac:dyDescent="0.2">
      <c r="AN3295" s="93">
        <v>3283</v>
      </c>
      <c r="AO3295" s="93">
        <f t="shared" si="324"/>
        <v>6</v>
      </c>
      <c r="AP3295" s="93">
        <f t="shared" si="325"/>
        <v>2</v>
      </c>
      <c r="AQ3295" s="88">
        <f t="shared" si="326"/>
        <v>22</v>
      </c>
      <c r="AR3295" s="93">
        <f t="shared" si="327"/>
        <v>111</v>
      </c>
      <c r="AS3295" s="93" t="str">
        <f t="shared" si="328"/>
        <v>金币</v>
      </c>
      <c r="AT3295" s="115">
        <f t="shared" si="329"/>
        <v>1088</v>
      </c>
      <c r="AU3295" s="94">
        <f>IF(AR3295&gt;0,SUMIFS(AT$13:AT3295,AQ$13:AQ3295,"="&amp;AQ3295),"[x]")</f>
        <v>42234</v>
      </c>
    </row>
    <row r="3296" spans="40:47" ht="16.5" x14ac:dyDescent="0.2">
      <c r="AN3296" s="93">
        <v>3284</v>
      </c>
      <c r="AO3296" s="93">
        <f t="shared" si="324"/>
        <v>6</v>
      </c>
      <c r="AP3296" s="93">
        <f t="shared" si="325"/>
        <v>2</v>
      </c>
      <c r="AQ3296" s="88">
        <f t="shared" si="326"/>
        <v>22</v>
      </c>
      <c r="AR3296" s="93">
        <f t="shared" si="327"/>
        <v>112</v>
      </c>
      <c r="AS3296" s="93" t="str">
        <f t="shared" si="328"/>
        <v>金币</v>
      </c>
      <c r="AT3296" s="115">
        <f t="shared" si="329"/>
        <v>1135</v>
      </c>
      <c r="AU3296" s="94">
        <f>IF(AR3296&gt;0,SUMIFS(AT$13:AT3296,AQ$13:AQ3296,"="&amp;AQ3296),"[x]")</f>
        <v>43369</v>
      </c>
    </row>
    <row r="3297" spans="40:47" ht="16.5" x14ac:dyDescent="0.2">
      <c r="AN3297" s="93">
        <v>3285</v>
      </c>
      <c r="AO3297" s="93">
        <f t="shared" si="324"/>
        <v>6</v>
      </c>
      <c r="AP3297" s="93">
        <f t="shared" si="325"/>
        <v>2</v>
      </c>
      <c r="AQ3297" s="88">
        <f t="shared" si="326"/>
        <v>22</v>
      </c>
      <c r="AR3297" s="93">
        <f t="shared" si="327"/>
        <v>113</v>
      </c>
      <c r="AS3297" s="93" t="str">
        <f t="shared" si="328"/>
        <v>金币</v>
      </c>
      <c r="AT3297" s="115">
        <f t="shared" si="329"/>
        <v>1182</v>
      </c>
      <c r="AU3297" s="94">
        <f>IF(AR3297&gt;0,SUMIFS(AT$13:AT3297,AQ$13:AQ3297,"="&amp;AQ3297),"[x]")</f>
        <v>44551</v>
      </c>
    </row>
    <row r="3298" spans="40:47" ht="16.5" x14ac:dyDescent="0.2">
      <c r="AN3298" s="93">
        <v>3286</v>
      </c>
      <c r="AO3298" s="93">
        <f t="shared" si="324"/>
        <v>6</v>
      </c>
      <c r="AP3298" s="93">
        <f t="shared" si="325"/>
        <v>2</v>
      </c>
      <c r="AQ3298" s="88">
        <f t="shared" si="326"/>
        <v>22</v>
      </c>
      <c r="AR3298" s="93">
        <f t="shared" si="327"/>
        <v>114</v>
      </c>
      <c r="AS3298" s="93" t="str">
        <f t="shared" si="328"/>
        <v>金币</v>
      </c>
      <c r="AT3298" s="115">
        <f t="shared" si="329"/>
        <v>1230</v>
      </c>
      <c r="AU3298" s="94">
        <f>IF(AR3298&gt;0,SUMIFS(AT$13:AT3298,AQ$13:AQ3298,"="&amp;AQ3298),"[x]")</f>
        <v>45781</v>
      </c>
    </row>
    <row r="3299" spans="40:47" ht="16.5" x14ac:dyDescent="0.2">
      <c r="AN3299" s="93">
        <v>3287</v>
      </c>
      <c r="AO3299" s="93">
        <f t="shared" si="324"/>
        <v>6</v>
      </c>
      <c r="AP3299" s="93">
        <f t="shared" si="325"/>
        <v>2</v>
      </c>
      <c r="AQ3299" s="88">
        <f t="shared" si="326"/>
        <v>22</v>
      </c>
      <c r="AR3299" s="93">
        <f t="shared" si="327"/>
        <v>115</v>
      </c>
      <c r="AS3299" s="93" t="str">
        <f t="shared" si="328"/>
        <v>金币</v>
      </c>
      <c r="AT3299" s="115">
        <f t="shared" si="329"/>
        <v>1277</v>
      </c>
      <c r="AU3299" s="94">
        <f>IF(AR3299&gt;0,SUMIFS(AT$13:AT3299,AQ$13:AQ3299,"="&amp;AQ3299),"[x]")</f>
        <v>47058</v>
      </c>
    </row>
    <row r="3300" spans="40:47" ht="16.5" x14ac:dyDescent="0.2">
      <c r="AN3300" s="93">
        <v>3288</v>
      </c>
      <c r="AO3300" s="93">
        <f t="shared" si="324"/>
        <v>6</v>
      </c>
      <c r="AP3300" s="93">
        <f t="shared" si="325"/>
        <v>2</v>
      </c>
      <c r="AQ3300" s="88">
        <f t="shared" si="326"/>
        <v>22</v>
      </c>
      <c r="AR3300" s="93">
        <f t="shared" si="327"/>
        <v>116</v>
      </c>
      <c r="AS3300" s="93" t="str">
        <f t="shared" si="328"/>
        <v>金币</v>
      </c>
      <c r="AT3300" s="115">
        <f t="shared" si="329"/>
        <v>1324</v>
      </c>
      <c r="AU3300" s="94">
        <f>IF(AR3300&gt;0,SUMIFS(AT$13:AT3300,AQ$13:AQ3300,"="&amp;AQ3300),"[x]")</f>
        <v>48382</v>
      </c>
    </row>
    <row r="3301" spans="40:47" ht="16.5" x14ac:dyDescent="0.2">
      <c r="AN3301" s="93">
        <v>3289</v>
      </c>
      <c r="AO3301" s="93">
        <f t="shared" si="324"/>
        <v>6</v>
      </c>
      <c r="AP3301" s="93">
        <f t="shared" si="325"/>
        <v>2</v>
      </c>
      <c r="AQ3301" s="88">
        <f t="shared" si="326"/>
        <v>22</v>
      </c>
      <c r="AR3301" s="93">
        <f t="shared" si="327"/>
        <v>117</v>
      </c>
      <c r="AS3301" s="93" t="str">
        <f t="shared" si="328"/>
        <v>金币</v>
      </c>
      <c r="AT3301" s="115">
        <f t="shared" si="329"/>
        <v>1371</v>
      </c>
      <c r="AU3301" s="94">
        <f>IF(AR3301&gt;0,SUMIFS(AT$13:AT3301,AQ$13:AQ3301,"="&amp;AQ3301),"[x]")</f>
        <v>49753</v>
      </c>
    </row>
    <row r="3302" spans="40:47" ht="16.5" x14ac:dyDescent="0.2">
      <c r="AN3302" s="93">
        <v>3290</v>
      </c>
      <c r="AO3302" s="93">
        <f t="shared" si="324"/>
        <v>6</v>
      </c>
      <c r="AP3302" s="93">
        <f t="shared" si="325"/>
        <v>2</v>
      </c>
      <c r="AQ3302" s="88">
        <f t="shared" si="326"/>
        <v>22</v>
      </c>
      <c r="AR3302" s="93">
        <f t="shared" si="327"/>
        <v>118</v>
      </c>
      <c r="AS3302" s="93" t="str">
        <f t="shared" si="328"/>
        <v>金币</v>
      </c>
      <c r="AT3302" s="115">
        <f t="shared" si="329"/>
        <v>1419</v>
      </c>
      <c r="AU3302" s="94">
        <f>IF(AR3302&gt;0,SUMIFS(AT$13:AT3302,AQ$13:AQ3302,"="&amp;AQ3302),"[x]")</f>
        <v>51172</v>
      </c>
    </row>
    <row r="3303" spans="40:47" ht="16.5" x14ac:dyDescent="0.2">
      <c r="AN3303" s="93">
        <v>3291</v>
      </c>
      <c r="AO3303" s="93">
        <f t="shared" si="324"/>
        <v>6</v>
      </c>
      <c r="AP3303" s="93">
        <f t="shared" si="325"/>
        <v>2</v>
      </c>
      <c r="AQ3303" s="88">
        <f t="shared" si="326"/>
        <v>22</v>
      </c>
      <c r="AR3303" s="93">
        <f t="shared" si="327"/>
        <v>119</v>
      </c>
      <c r="AS3303" s="93" t="str">
        <f t="shared" si="328"/>
        <v>金币</v>
      </c>
      <c r="AT3303" s="115">
        <f t="shared" si="329"/>
        <v>1466</v>
      </c>
      <c r="AU3303" s="94">
        <f>IF(AR3303&gt;0,SUMIFS(AT$13:AT3303,AQ$13:AQ3303,"="&amp;AQ3303),"[x]")</f>
        <v>52638</v>
      </c>
    </row>
    <row r="3304" spans="40:47" ht="16.5" x14ac:dyDescent="0.2">
      <c r="AN3304" s="93">
        <v>3292</v>
      </c>
      <c r="AO3304" s="93">
        <f t="shared" si="324"/>
        <v>6</v>
      </c>
      <c r="AP3304" s="93">
        <f t="shared" si="325"/>
        <v>2</v>
      </c>
      <c r="AQ3304" s="88">
        <f t="shared" si="326"/>
        <v>22</v>
      </c>
      <c r="AR3304" s="93">
        <f t="shared" si="327"/>
        <v>120</v>
      </c>
      <c r="AS3304" s="93" t="str">
        <f t="shared" si="328"/>
        <v>金币</v>
      </c>
      <c r="AT3304" s="115">
        <f t="shared" si="329"/>
        <v>1513</v>
      </c>
      <c r="AU3304" s="94">
        <f>IF(AR3304&gt;0,SUMIFS(AT$13:AT3304,AQ$13:AQ3304,"="&amp;AQ3304),"[x]")</f>
        <v>54151</v>
      </c>
    </row>
    <row r="3305" spans="40:47" ht="16.5" x14ac:dyDescent="0.2">
      <c r="AN3305" s="93">
        <v>3293</v>
      </c>
      <c r="AO3305" s="93">
        <f t="shared" si="324"/>
        <v>6</v>
      </c>
      <c r="AP3305" s="93">
        <f t="shared" si="325"/>
        <v>2</v>
      </c>
      <c r="AQ3305" s="88">
        <f t="shared" si="326"/>
        <v>22</v>
      </c>
      <c r="AR3305" s="93">
        <f t="shared" si="327"/>
        <v>121</v>
      </c>
      <c r="AS3305" s="93" t="str">
        <f t="shared" si="328"/>
        <v>金币</v>
      </c>
      <c r="AT3305" s="115">
        <f t="shared" si="329"/>
        <v>639</v>
      </c>
      <c r="AU3305" s="94">
        <f>IF(AR3305&gt;0,SUMIFS(AT$13:AT3305,AQ$13:AQ3305,"="&amp;AQ3305),"[x]")</f>
        <v>54790</v>
      </c>
    </row>
    <row r="3306" spans="40:47" ht="16.5" x14ac:dyDescent="0.2">
      <c r="AN3306" s="93">
        <v>3294</v>
      </c>
      <c r="AO3306" s="93">
        <f t="shared" si="324"/>
        <v>6</v>
      </c>
      <c r="AP3306" s="93">
        <f t="shared" si="325"/>
        <v>2</v>
      </c>
      <c r="AQ3306" s="88">
        <f t="shared" si="326"/>
        <v>22</v>
      </c>
      <c r="AR3306" s="93">
        <f t="shared" si="327"/>
        <v>122</v>
      </c>
      <c r="AS3306" s="93" t="str">
        <f t="shared" si="328"/>
        <v>金币</v>
      </c>
      <c r="AT3306" s="115">
        <f t="shared" si="329"/>
        <v>673</v>
      </c>
      <c r="AU3306" s="94">
        <f>IF(AR3306&gt;0,SUMIFS(AT$13:AT3306,AQ$13:AQ3306,"="&amp;AQ3306),"[x]")</f>
        <v>55463</v>
      </c>
    </row>
    <row r="3307" spans="40:47" ht="16.5" x14ac:dyDescent="0.2">
      <c r="AN3307" s="93">
        <v>3295</v>
      </c>
      <c r="AO3307" s="93">
        <f t="shared" si="324"/>
        <v>6</v>
      </c>
      <c r="AP3307" s="93">
        <f t="shared" si="325"/>
        <v>2</v>
      </c>
      <c r="AQ3307" s="88">
        <f t="shared" si="326"/>
        <v>22</v>
      </c>
      <c r="AR3307" s="93">
        <f t="shared" si="327"/>
        <v>123</v>
      </c>
      <c r="AS3307" s="93" t="str">
        <f t="shared" si="328"/>
        <v>金币</v>
      </c>
      <c r="AT3307" s="115">
        <f t="shared" si="329"/>
        <v>706</v>
      </c>
      <c r="AU3307" s="94">
        <f>IF(AR3307&gt;0,SUMIFS(AT$13:AT3307,AQ$13:AQ3307,"="&amp;AQ3307),"[x]")</f>
        <v>56169</v>
      </c>
    </row>
    <row r="3308" spans="40:47" ht="16.5" x14ac:dyDescent="0.2">
      <c r="AN3308" s="93">
        <v>3296</v>
      </c>
      <c r="AO3308" s="93">
        <f t="shared" si="324"/>
        <v>6</v>
      </c>
      <c r="AP3308" s="93">
        <f t="shared" si="325"/>
        <v>2</v>
      </c>
      <c r="AQ3308" s="88">
        <f t="shared" si="326"/>
        <v>22</v>
      </c>
      <c r="AR3308" s="93">
        <f t="shared" si="327"/>
        <v>124</v>
      </c>
      <c r="AS3308" s="93" t="str">
        <f t="shared" si="328"/>
        <v>金币</v>
      </c>
      <c r="AT3308" s="115">
        <f t="shared" si="329"/>
        <v>740</v>
      </c>
      <c r="AU3308" s="94">
        <f>IF(AR3308&gt;0,SUMIFS(AT$13:AT3308,AQ$13:AQ3308,"="&amp;AQ3308),"[x]")</f>
        <v>56909</v>
      </c>
    </row>
    <row r="3309" spans="40:47" ht="16.5" x14ac:dyDescent="0.2">
      <c r="AN3309" s="93">
        <v>3297</v>
      </c>
      <c r="AO3309" s="93">
        <f t="shared" si="324"/>
        <v>6</v>
      </c>
      <c r="AP3309" s="93">
        <f t="shared" si="325"/>
        <v>2</v>
      </c>
      <c r="AQ3309" s="88">
        <f t="shared" si="326"/>
        <v>22</v>
      </c>
      <c r="AR3309" s="93">
        <f t="shared" si="327"/>
        <v>125</v>
      </c>
      <c r="AS3309" s="93" t="str">
        <f t="shared" si="328"/>
        <v>金币</v>
      </c>
      <c r="AT3309" s="115">
        <f t="shared" si="329"/>
        <v>774</v>
      </c>
      <c r="AU3309" s="94">
        <f>IF(AR3309&gt;0,SUMIFS(AT$13:AT3309,AQ$13:AQ3309,"="&amp;AQ3309),"[x]")</f>
        <v>57683</v>
      </c>
    </row>
    <row r="3310" spans="40:47" ht="16.5" x14ac:dyDescent="0.2">
      <c r="AN3310" s="93">
        <v>3298</v>
      </c>
      <c r="AO3310" s="93">
        <f t="shared" si="324"/>
        <v>6</v>
      </c>
      <c r="AP3310" s="93">
        <f t="shared" si="325"/>
        <v>2</v>
      </c>
      <c r="AQ3310" s="88">
        <f t="shared" si="326"/>
        <v>22</v>
      </c>
      <c r="AR3310" s="93">
        <f t="shared" si="327"/>
        <v>126</v>
      </c>
      <c r="AS3310" s="93" t="str">
        <f t="shared" si="328"/>
        <v>金币</v>
      </c>
      <c r="AT3310" s="115">
        <f t="shared" si="329"/>
        <v>807</v>
      </c>
      <c r="AU3310" s="94">
        <f>IF(AR3310&gt;0,SUMIFS(AT$13:AT3310,AQ$13:AQ3310,"="&amp;AQ3310),"[x]")</f>
        <v>58490</v>
      </c>
    </row>
    <row r="3311" spans="40:47" ht="16.5" x14ac:dyDescent="0.2">
      <c r="AN3311" s="93">
        <v>3299</v>
      </c>
      <c r="AO3311" s="93">
        <f t="shared" si="324"/>
        <v>6</v>
      </c>
      <c r="AP3311" s="93">
        <f t="shared" si="325"/>
        <v>2</v>
      </c>
      <c r="AQ3311" s="88">
        <f t="shared" si="326"/>
        <v>22</v>
      </c>
      <c r="AR3311" s="93">
        <f t="shared" si="327"/>
        <v>127</v>
      </c>
      <c r="AS3311" s="93" t="str">
        <f t="shared" si="328"/>
        <v>金币</v>
      </c>
      <c r="AT3311" s="115">
        <f t="shared" si="329"/>
        <v>841</v>
      </c>
      <c r="AU3311" s="94">
        <f>IF(AR3311&gt;0,SUMIFS(AT$13:AT3311,AQ$13:AQ3311,"="&amp;AQ3311),"[x]")</f>
        <v>59331</v>
      </c>
    </row>
    <row r="3312" spans="40:47" ht="16.5" x14ac:dyDescent="0.2">
      <c r="AN3312" s="93">
        <v>3300</v>
      </c>
      <c r="AO3312" s="93">
        <f t="shared" si="324"/>
        <v>6</v>
      </c>
      <c r="AP3312" s="93">
        <f t="shared" si="325"/>
        <v>2</v>
      </c>
      <c r="AQ3312" s="88">
        <f t="shared" si="326"/>
        <v>22</v>
      </c>
      <c r="AR3312" s="93">
        <f t="shared" si="327"/>
        <v>128</v>
      </c>
      <c r="AS3312" s="93" t="str">
        <f t="shared" si="328"/>
        <v>金币</v>
      </c>
      <c r="AT3312" s="115">
        <f t="shared" si="329"/>
        <v>875</v>
      </c>
      <c r="AU3312" s="94">
        <f>IF(AR3312&gt;0,SUMIFS(AT$13:AT3312,AQ$13:AQ3312,"="&amp;AQ3312),"[x]")</f>
        <v>60206</v>
      </c>
    </row>
    <row r="3313" spans="40:47" ht="16.5" x14ac:dyDescent="0.2">
      <c r="AN3313" s="93">
        <v>3301</v>
      </c>
      <c r="AO3313" s="93">
        <f t="shared" si="324"/>
        <v>6</v>
      </c>
      <c r="AP3313" s="93">
        <f t="shared" si="325"/>
        <v>2</v>
      </c>
      <c r="AQ3313" s="88">
        <f t="shared" si="326"/>
        <v>22</v>
      </c>
      <c r="AR3313" s="93">
        <f t="shared" si="327"/>
        <v>129</v>
      </c>
      <c r="AS3313" s="93" t="str">
        <f t="shared" si="328"/>
        <v>金币</v>
      </c>
      <c r="AT3313" s="115">
        <f t="shared" si="329"/>
        <v>908</v>
      </c>
      <c r="AU3313" s="94">
        <f>IF(AR3313&gt;0,SUMIFS(AT$13:AT3313,AQ$13:AQ3313,"="&amp;AQ3313),"[x]")</f>
        <v>61114</v>
      </c>
    </row>
    <row r="3314" spans="40:47" ht="16.5" x14ac:dyDescent="0.2">
      <c r="AN3314" s="93">
        <v>3302</v>
      </c>
      <c r="AO3314" s="93">
        <f t="shared" si="324"/>
        <v>6</v>
      </c>
      <c r="AP3314" s="93">
        <f t="shared" si="325"/>
        <v>2</v>
      </c>
      <c r="AQ3314" s="88">
        <f t="shared" si="326"/>
        <v>22</v>
      </c>
      <c r="AR3314" s="93">
        <f t="shared" si="327"/>
        <v>130</v>
      </c>
      <c r="AS3314" s="93" t="str">
        <f t="shared" si="328"/>
        <v>金币</v>
      </c>
      <c r="AT3314" s="115">
        <f t="shared" si="329"/>
        <v>942</v>
      </c>
      <c r="AU3314" s="94">
        <f>IF(AR3314&gt;0,SUMIFS(AT$13:AT3314,AQ$13:AQ3314,"="&amp;AQ3314),"[x]")</f>
        <v>62056</v>
      </c>
    </row>
    <row r="3315" spans="40:47" ht="16.5" x14ac:dyDescent="0.2">
      <c r="AN3315" s="93">
        <v>3303</v>
      </c>
      <c r="AO3315" s="93">
        <f t="shared" si="324"/>
        <v>6</v>
      </c>
      <c r="AP3315" s="93">
        <f t="shared" si="325"/>
        <v>2</v>
      </c>
      <c r="AQ3315" s="88">
        <f t="shared" si="326"/>
        <v>22</v>
      </c>
      <c r="AR3315" s="93">
        <f t="shared" si="327"/>
        <v>131</v>
      </c>
      <c r="AS3315" s="93" t="str">
        <f t="shared" si="328"/>
        <v>金币</v>
      </c>
      <c r="AT3315" s="115">
        <f t="shared" si="329"/>
        <v>976</v>
      </c>
      <c r="AU3315" s="94">
        <f>IF(AR3315&gt;0,SUMIFS(AT$13:AT3315,AQ$13:AQ3315,"="&amp;AQ3315),"[x]")</f>
        <v>63032</v>
      </c>
    </row>
    <row r="3316" spans="40:47" ht="16.5" x14ac:dyDescent="0.2">
      <c r="AN3316" s="93">
        <v>3304</v>
      </c>
      <c r="AO3316" s="93">
        <f t="shared" si="324"/>
        <v>6</v>
      </c>
      <c r="AP3316" s="93">
        <f t="shared" si="325"/>
        <v>2</v>
      </c>
      <c r="AQ3316" s="88">
        <f t="shared" si="326"/>
        <v>22</v>
      </c>
      <c r="AR3316" s="93">
        <f t="shared" si="327"/>
        <v>132</v>
      </c>
      <c r="AS3316" s="93" t="str">
        <f t="shared" si="328"/>
        <v>金币</v>
      </c>
      <c r="AT3316" s="115">
        <f t="shared" si="329"/>
        <v>1009</v>
      </c>
      <c r="AU3316" s="94">
        <f>IF(AR3316&gt;0,SUMIFS(AT$13:AT3316,AQ$13:AQ3316,"="&amp;AQ3316),"[x]")</f>
        <v>64041</v>
      </c>
    </row>
    <row r="3317" spans="40:47" ht="16.5" x14ac:dyDescent="0.2">
      <c r="AN3317" s="93">
        <v>3305</v>
      </c>
      <c r="AO3317" s="93">
        <f t="shared" si="324"/>
        <v>6</v>
      </c>
      <c r="AP3317" s="93">
        <f t="shared" si="325"/>
        <v>2</v>
      </c>
      <c r="AQ3317" s="88">
        <f t="shared" si="326"/>
        <v>22</v>
      </c>
      <c r="AR3317" s="93">
        <f t="shared" si="327"/>
        <v>133</v>
      </c>
      <c r="AS3317" s="93" t="str">
        <f t="shared" si="328"/>
        <v>金币</v>
      </c>
      <c r="AT3317" s="115">
        <f t="shared" si="329"/>
        <v>1043</v>
      </c>
      <c r="AU3317" s="94">
        <f>IF(AR3317&gt;0,SUMIFS(AT$13:AT3317,AQ$13:AQ3317,"="&amp;AQ3317),"[x]")</f>
        <v>65084</v>
      </c>
    </row>
    <row r="3318" spans="40:47" ht="16.5" x14ac:dyDescent="0.2">
      <c r="AN3318" s="93">
        <v>3306</v>
      </c>
      <c r="AO3318" s="93">
        <f t="shared" si="324"/>
        <v>6</v>
      </c>
      <c r="AP3318" s="93">
        <f t="shared" si="325"/>
        <v>2</v>
      </c>
      <c r="AQ3318" s="88">
        <f t="shared" si="326"/>
        <v>22</v>
      </c>
      <c r="AR3318" s="93">
        <f t="shared" si="327"/>
        <v>134</v>
      </c>
      <c r="AS3318" s="93" t="str">
        <f t="shared" si="328"/>
        <v>金币</v>
      </c>
      <c r="AT3318" s="115">
        <f t="shared" si="329"/>
        <v>1077</v>
      </c>
      <c r="AU3318" s="94">
        <f>IF(AR3318&gt;0,SUMIFS(AT$13:AT3318,AQ$13:AQ3318,"="&amp;AQ3318),"[x]")</f>
        <v>66161</v>
      </c>
    </row>
    <row r="3319" spans="40:47" ht="16.5" x14ac:dyDescent="0.2">
      <c r="AN3319" s="93">
        <v>3307</v>
      </c>
      <c r="AO3319" s="93">
        <f t="shared" si="324"/>
        <v>6</v>
      </c>
      <c r="AP3319" s="93">
        <f t="shared" si="325"/>
        <v>2</v>
      </c>
      <c r="AQ3319" s="88">
        <f t="shared" si="326"/>
        <v>22</v>
      </c>
      <c r="AR3319" s="93">
        <f t="shared" si="327"/>
        <v>135</v>
      </c>
      <c r="AS3319" s="93" t="str">
        <f t="shared" si="328"/>
        <v>金币</v>
      </c>
      <c r="AT3319" s="115">
        <f t="shared" si="329"/>
        <v>1110</v>
      </c>
      <c r="AU3319" s="94">
        <f>IF(AR3319&gt;0,SUMIFS(AT$13:AT3319,AQ$13:AQ3319,"="&amp;AQ3319),"[x]")</f>
        <v>67271</v>
      </c>
    </row>
    <row r="3320" spans="40:47" ht="16.5" x14ac:dyDescent="0.2">
      <c r="AN3320" s="93">
        <v>3308</v>
      </c>
      <c r="AO3320" s="93">
        <f t="shared" si="324"/>
        <v>6</v>
      </c>
      <c r="AP3320" s="93">
        <f t="shared" si="325"/>
        <v>2</v>
      </c>
      <c r="AQ3320" s="88">
        <f t="shared" si="326"/>
        <v>22</v>
      </c>
      <c r="AR3320" s="93">
        <f t="shared" si="327"/>
        <v>136</v>
      </c>
      <c r="AS3320" s="93" t="str">
        <f t="shared" si="328"/>
        <v>金币</v>
      </c>
      <c r="AT3320" s="115">
        <f t="shared" si="329"/>
        <v>1144</v>
      </c>
      <c r="AU3320" s="94">
        <f>IF(AR3320&gt;0,SUMIFS(AT$13:AT3320,AQ$13:AQ3320,"="&amp;AQ3320),"[x]")</f>
        <v>68415</v>
      </c>
    </row>
    <row r="3321" spans="40:47" ht="16.5" x14ac:dyDescent="0.2">
      <c r="AN3321" s="93">
        <v>3309</v>
      </c>
      <c r="AO3321" s="93">
        <f t="shared" si="324"/>
        <v>6</v>
      </c>
      <c r="AP3321" s="93">
        <f t="shared" si="325"/>
        <v>2</v>
      </c>
      <c r="AQ3321" s="88">
        <f t="shared" si="326"/>
        <v>22</v>
      </c>
      <c r="AR3321" s="93">
        <f t="shared" si="327"/>
        <v>137</v>
      </c>
      <c r="AS3321" s="93" t="str">
        <f t="shared" si="328"/>
        <v>金币</v>
      </c>
      <c r="AT3321" s="115">
        <f t="shared" si="329"/>
        <v>1178</v>
      </c>
      <c r="AU3321" s="94">
        <f>IF(AR3321&gt;0,SUMIFS(AT$13:AT3321,AQ$13:AQ3321,"="&amp;AQ3321),"[x]")</f>
        <v>69593</v>
      </c>
    </row>
    <row r="3322" spans="40:47" ht="16.5" x14ac:dyDescent="0.2">
      <c r="AN3322" s="93">
        <v>3310</v>
      </c>
      <c r="AO3322" s="93">
        <f t="shared" si="324"/>
        <v>6</v>
      </c>
      <c r="AP3322" s="93">
        <f t="shared" si="325"/>
        <v>2</v>
      </c>
      <c r="AQ3322" s="88">
        <f t="shared" si="326"/>
        <v>22</v>
      </c>
      <c r="AR3322" s="93">
        <f t="shared" si="327"/>
        <v>138</v>
      </c>
      <c r="AS3322" s="93" t="str">
        <f t="shared" si="328"/>
        <v>金币</v>
      </c>
      <c r="AT3322" s="115">
        <f t="shared" si="329"/>
        <v>1211</v>
      </c>
      <c r="AU3322" s="94">
        <f>IF(AR3322&gt;0,SUMIFS(AT$13:AT3322,AQ$13:AQ3322,"="&amp;AQ3322),"[x]")</f>
        <v>70804</v>
      </c>
    </row>
    <row r="3323" spans="40:47" ht="16.5" x14ac:dyDescent="0.2">
      <c r="AN3323" s="93">
        <v>3311</v>
      </c>
      <c r="AO3323" s="93">
        <f t="shared" si="324"/>
        <v>6</v>
      </c>
      <c r="AP3323" s="93">
        <f t="shared" si="325"/>
        <v>2</v>
      </c>
      <c r="AQ3323" s="88">
        <f t="shared" si="326"/>
        <v>22</v>
      </c>
      <c r="AR3323" s="93">
        <f t="shared" si="327"/>
        <v>139</v>
      </c>
      <c r="AS3323" s="93" t="str">
        <f t="shared" si="328"/>
        <v>金币</v>
      </c>
      <c r="AT3323" s="115">
        <f t="shared" si="329"/>
        <v>1245</v>
      </c>
      <c r="AU3323" s="94">
        <f>IF(AR3323&gt;0,SUMIFS(AT$13:AT3323,AQ$13:AQ3323,"="&amp;AQ3323),"[x]")</f>
        <v>72049</v>
      </c>
    </row>
    <row r="3324" spans="40:47" ht="16.5" x14ac:dyDescent="0.2">
      <c r="AN3324" s="93">
        <v>3312</v>
      </c>
      <c r="AO3324" s="93">
        <f t="shared" si="324"/>
        <v>6</v>
      </c>
      <c r="AP3324" s="93">
        <f t="shared" si="325"/>
        <v>2</v>
      </c>
      <c r="AQ3324" s="88">
        <f t="shared" si="326"/>
        <v>22</v>
      </c>
      <c r="AR3324" s="93">
        <f t="shared" si="327"/>
        <v>140</v>
      </c>
      <c r="AS3324" s="93" t="str">
        <f t="shared" si="328"/>
        <v>金币</v>
      </c>
      <c r="AT3324" s="115">
        <f t="shared" si="329"/>
        <v>1278</v>
      </c>
      <c r="AU3324" s="94">
        <f>IF(AR3324&gt;0,SUMIFS(AT$13:AT3324,AQ$13:AQ3324,"="&amp;AQ3324),"[x]")</f>
        <v>73327</v>
      </c>
    </row>
    <row r="3325" spans="40:47" ht="16.5" x14ac:dyDescent="0.2">
      <c r="AN3325" s="93">
        <v>3313</v>
      </c>
      <c r="AO3325" s="93">
        <f t="shared" si="324"/>
        <v>6</v>
      </c>
      <c r="AP3325" s="93">
        <f t="shared" si="325"/>
        <v>2</v>
      </c>
      <c r="AQ3325" s="88">
        <f t="shared" si="326"/>
        <v>22</v>
      </c>
      <c r="AR3325" s="93">
        <f t="shared" si="327"/>
        <v>141</v>
      </c>
      <c r="AS3325" s="93" t="str">
        <f t="shared" si="328"/>
        <v>金币</v>
      </c>
      <c r="AT3325" s="115">
        <f t="shared" si="329"/>
        <v>1312</v>
      </c>
      <c r="AU3325" s="94">
        <f>IF(AR3325&gt;0,SUMIFS(AT$13:AT3325,AQ$13:AQ3325,"="&amp;AQ3325),"[x]")</f>
        <v>74639</v>
      </c>
    </row>
    <row r="3326" spans="40:47" ht="16.5" x14ac:dyDescent="0.2">
      <c r="AN3326" s="93">
        <v>3314</v>
      </c>
      <c r="AO3326" s="93">
        <f t="shared" si="324"/>
        <v>6</v>
      </c>
      <c r="AP3326" s="93">
        <f t="shared" si="325"/>
        <v>2</v>
      </c>
      <c r="AQ3326" s="88">
        <f t="shared" si="326"/>
        <v>22</v>
      </c>
      <c r="AR3326" s="93">
        <f t="shared" si="327"/>
        <v>142</v>
      </c>
      <c r="AS3326" s="93" t="str">
        <f t="shared" si="328"/>
        <v>金币</v>
      </c>
      <c r="AT3326" s="115">
        <f t="shared" si="329"/>
        <v>1346</v>
      </c>
      <c r="AU3326" s="94">
        <f>IF(AR3326&gt;0,SUMIFS(AT$13:AT3326,AQ$13:AQ3326,"="&amp;AQ3326),"[x]")</f>
        <v>75985</v>
      </c>
    </row>
    <row r="3327" spans="40:47" ht="16.5" x14ac:dyDescent="0.2">
      <c r="AN3327" s="93">
        <v>3315</v>
      </c>
      <c r="AO3327" s="93">
        <f t="shared" si="324"/>
        <v>6</v>
      </c>
      <c r="AP3327" s="93">
        <f t="shared" si="325"/>
        <v>2</v>
      </c>
      <c r="AQ3327" s="88">
        <f t="shared" si="326"/>
        <v>22</v>
      </c>
      <c r="AR3327" s="93">
        <f t="shared" si="327"/>
        <v>143</v>
      </c>
      <c r="AS3327" s="93" t="str">
        <f t="shared" si="328"/>
        <v>金币</v>
      </c>
      <c r="AT3327" s="115">
        <f t="shared" si="329"/>
        <v>1379</v>
      </c>
      <c r="AU3327" s="94">
        <f>IF(AR3327&gt;0,SUMIFS(AT$13:AT3327,AQ$13:AQ3327,"="&amp;AQ3327),"[x]")</f>
        <v>77364</v>
      </c>
    </row>
    <row r="3328" spans="40:47" ht="16.5" x14ac:dyDescent="0.2">
      <c r="AN3328" s="93">
        <v>3316</v>
      </c>
      <c r="AO3328" s="93">
        <f t="shared" si="324"/>
        <v>6</v>
      </c>
      <c r="AP3328" s="93">
        <f t="shared" si="325"/>
        <v>2</v>
      </c>
      <c r="AQ3328" s="88">
        <f t="shared" si="326"/>
        <v>22</v>
      </c>
      <c r="AR3328" s="93">
        <f t="shared" si="327"/>
        <v>144</v>
      </c>
      <c r="AS3328" s="93" t="str">
        <f t="shared" si="328"/>
        <v>金币</v>
      </c>
      <c r="AT3328" s="115">
        <f t="shared" si="329"/>
        <v>1413</v>
      </c>
      <c r="AU3328" s="94">
        <f>IF(AR3328&gt;0,SUMIFS(AT$13:AT3328,AQ$13:AQ3328,"="&amp;AQ3328),"[x]")</f>
        <v>78777</v>
      </c>
    </row>
    <row r="3329" spans="40:47" ht="16.5" x14ac:dyDescent="0.2">
      <c r="AN3329" s="93">
        <v>3317</v>
      </c>
      <c r="AO3329" s="93">
        <f t="shared" si="324"/>
        <v>6</v>
      </c>
      <c r="AP3329" s="93">
        <f t="shared" si="325"/>
        <v>2</v>
      </c>
      <c r="AQ3329" s="88">
        <f t="shared" si="326"/>
        <v>22</v>
      </c>
      <c r="AR3329" s="93">
        <f t="shared" si="327"/>
        <v>145</v>
      </c>
      <c r="AS3329" s="93" t="str">
        <f t="shared" si="328"/>
        <v>金币</v>
      </c>
      <c r="AT3329" s="115">
        <f t="shared" si="329"/>
        <v>1447</v>
      </c>
      <c r="AU3329" s="94">
        <f>IF(AR3329&gt;0,SUMIFS(AT$13:AT3329,AQ$13:AQ3329,"="&amp;AQ3329),"[x]")</f>
        <v>80224</v>
      </c>
    </row>
    <row r="3330" spans="40:47" ht="16.5" x14ac:dyDescent="0.2">
      <c r="AN3330" s="93">
        <v>3318</v>
      </c>
      <c r="AO3330" s="93">
        <f t="shared" si="324"/>
        <v>6</v>
      </c>
      <c r="AP3330" s="93">
        <f t="shared" si="325"/>
        <v>2</v>
      </c>
      <c r="AQ3330" s="88">
        <f t="shared" si="326"/>
        <v>22</v>
      </c>
      <c r="AR3330" s="93">
        <f t="shared" si="327"/>
        <v>146</v>
      </c>
      <c r="AS3330" s="93" t="str">
        <f t="shared" si="328"/>
        <v>金币</v>
      </c>
      <c r="AT3330" s="115">
        <f t="shared" si="329"/>
        <v>1480</v>
      </c>
      <c r="AU3330" s="94">
        <f>IF(AR3330&gt;0,SUMIFS(AT$13:AT3330,AQ$13:AQ3330,"="&amp;AQ3330),"[x]")</f>
        <v>81704</v>
      </c>
    </row>
    <row r="3331" spans="40:47" ht="16.5" x14ac:dyDescent="0.2">
      <c r="AN3331" s="93">
        <v>3319</v>
      </c>
      <c r="AO3331" s="93">
        <f t="shared" si="324"/>
        <v>6</v>
      </c>
      <c r="AP3331" s="93">
        <f t="shared" si="325"/>
        <v>2</v>
      </c>
      <c r="AQ3331" s="88">
        <f t="shared" si="326"/>
        <v>22</v>
      </c>
      <c r="AR3331" s="93">
        <f t="shared" si="327"/>
        <v>147</v>
      </c>
      <c r="AS3331" s="93" t="str">
        <f t="shared" si="328"/>
        <v>金币</v>
      </c>
      <c r="AT3331" s="115">
        <f t="shared" si="329"/>
        <v>1514</v>
      </c>
      <c r="AU3331" s="94">
        <f>IF(AR3331&gt;0,SUMIFS(AT$13:AT3331,AQ$13:AQ3331,"="&amp;AQ3331),"[x]")</f>
        <v>83218</v>
      </c>
    </row>
    <row r="3332" spans="40:47" ht="16.5" x14ac:dyDescent="0.2">
      <c r="AN3332" s="93">
        <v>3320</v>
      </c>
      <c r="AO3332" s="93">
        <f t="shared" si="324"/>
        <v>6</v>
      </c>
      <c r="AP3332" s="93">
        <f t="shared" si="325"/>
        <v>2</v>
      </c>
      <c r="AQ3332" s="88">
        <f t="shared" si="326"/>
        <v>22</v>
      </c>
      <c r="AR3332" s="93">
        <f t="shared" si="327"/>
        <v>148</v>
      </c>
      <c r="AS3332" s="93" t="str">
        <f t="shared" si="328"/>
        <v>金币</v>
      </c>
      <c r="AT3332" s="115">
        <f t="shared" si="329"/>
        <v>1548</v>
      </c>
      <c r="AU3332" s="94">
        <f>IF(AR3332&gt;0,SUMIFS(AT$13:AT3332,AQ$13:AQ3332,"="&amp;AQ3332),"[x]")</f>
        <v>84766</v>
      </c>
    </row>
    <row r="3333" spans="40:47" ht="16.5" x14ac:dyDescent="0.2">
      <c r="AN3333" s="93">
        <v>3321</v>
      </c>
      <c r="AO3333" s="93">
        <f t="shared" si="324"/>
        <v>6</v>
      </c>
      <c r="AP3333" s="93">
        <f t="shared" si="325"/>
        <v>2</v>
      </c>
      <c r="AQ3333" s="88">
        <f t="shared" si="326"/>
        <v>22</v>
      </c>
      <c r="AR3333" s="93">
        <f t="shared" si="327"/>
        <v>149</v>
      </c>
      <c r="AS3333" s="93" t="str">
        <f t="shared" si="328"/>
        <v>金币</v>
      </c>
      <c r="AT3333" s="115">
        <f t="shared" si="329"/>
        <v>1581</v>
      </c>
      <c r="AU3333" s="94">
        <f>IF(AR3333&gt;0,SUMIFS(AT$13:AT3333,AQ$13:AQ3333,"="&amp;AQ3333),"[x]")</f>
        <v>86347</v>
      </c>
    </row>
    <row r="3334" spans="40:47" ht="16.5" x14ac:dyDescent="0.2">
      <c r="AN3334" s="93">
        <v>3322</v>
      </c>
      <c r="AO3334" s="93">
        <f t="shared" si="324"/>
        <v>6</v>
      </c>
      <c r="AP3334" s="93">
        <f t="shared" si="325"/>
        <v>2</v>
      </c>
      <c r="AQ3334" s="88">
        <f t="shared" si="326"/>
        <v>22</v>
      </c>
      <c r="AR3334" s="93">
        <f t="shared" si="327"/>
        <v>150</v>
      </c>
      <c r="AS3334" s="93" t="str">
        <f t="shared" si="328"/>
        <v>金币</v>
      </c>
      <c r="AT3334" s="115">
        <f t="shared" si="329"/>
        <v>1615</v>
      </c>
      <c r="AU3334" s="94">
        <f>IF(AR3334&gt;0,SUMIFS(AT$13:AT3334,AQ$13:AQ3334,"="&amp;AQ3334),"[x]")</f>
        <v>87962</v>
      </c>
    </row>
    <row r="3335" spans="40:47" ht="16.5" x14ac:dyDescent="0.2">
      <c r="AN3335" s="93">
        <v>3323</v>
      </c>
      <c r="AO3335" s="93">
        <f t="shared" si="324"/>
        <v>6</v>
      </c>
      <c r="AP3335" s="93">
        <f t="shared" si="325"/>
        <v>3</v>
      </c>
      <c r="AQ3335" s="88">
        <f t="shared" si="326"/>
        <v>23</v>
      </c>
      <c r="AR3335" s="93">
        <f t="shared" si="327"/>
        <v>0</v>
      </c>
      <c r="AS3335" s="93" t="str">
        <f t="shared" si="328"/>
        <v>[x]</v>
      </c>
      <c r="AT3335" s="115" t="str">
        <f t="shared" si="329"/>
        <v>[x]</v>
      </c>
      <c r="AU3335" s="94" t="str">
        <f>IF(AR3335&gt;0,SUMIFS(AT$13:AT3335,AQ$13:AQ3335,"="&amp;AQ3335),"[x]")</f>
        <v>[x]</v>
      </c>
    </row>
    <row r="3336" spans="40:47" ht="16.5" x14ac:dyDescent="0.2">
      <c r="AN3336" s="93">
        <v>3324</v>
      </c>
      <c r="AO3336" s="93">
        <f t="shared" si="324"/>
        <v>6</v>
      </c>
      <c r="AP3336" s="93">
        <f t="shared" si="325"/>
        <v>3</v>
      </c>
      <c r="AQ3336" s="88">
        <f t="shared" si="326"/>
        <v>23</v>
      </c>
      <c r="AR3336" s="93">
        <f t="shared" si="327"/>
        <v>1</v>
      </c>
      <c r="AS3336" s="93" t="str">
        <f t="shared" si="328"/>
        <v>金币</v>
      </c>
      <c r="AT3336" s="115">
        <f t="shared" si="329"/>
        <v>3</v>
      </c>
      <c r="AU3336" s="94">
        <f>IF(AR3336&gt;0,SUMIFS(AT$13:AT3336,AQ$13:AQ3336,"="&amp;AQ3336),"[x]")</f>
        <v>3</v>
      </c>
    </row>
    <row r="3337" spans="40:47" ht="16.5" x14ac:dyDescent="0.2">
      <c r="AN3337" s="93">
        <v>3325</v>
      </c>
      <c r="AO3337" s="93">
        <f t="shared" si="324"/>
        <v>6</v>
      </c>
      <c r="AP3337" s="93">
        <f t="shared" si="325"/>
        <v>3</v>
      </c>
      <c r="AQ3337" s="88">
        <f t="shared" si="326"/>
        <v>23</v>
      </c>
      <c r="AR3337" s="93">
        <f t="shared" si="327"/>
        <v>2</v>
      </c>
      <c r="AS3337" s="93" t="str">
        <f t="shared" si="328"/>
        <v>金币</v>
      </c>
      <c r="AT3337" s="115">
        <f t="shared" si="329"/>
        <v>7</v>
      </c>
      <c r="AU3337" s="94">
        <f>IF(AR3337&gt;0,SUMIFS(AT$13:AT3337,AQ$13:AQ3337,"="&amp;AQ3337),"[x]")</f>
        <v>10</v>
      </c>
    </row>
    <row r="3338" spans="40:47" ht="16.5" x14ac:dyDescent="0.2">
      <c r="AN3338" s="93">
        <v>3326</v>
      </c>
      <c r="AO3338" s="93">
        <f t="shared" si="324"/>
        <v>6</v>
      </c>
      <c r="AP3338" s="93">
        <f t="shared" si="325"/>
        <v>3</v>
      </c>
      <c r="AQ3338" s="88">
        <f t="shared" si="326"/>
        <v>23</v>
      </c>
      <c r="AR3338" s="93">
        <f t="shared" si="327"/>
        <v>3</v>
      </c>
      <c r="AS3338" s="93" t="str">
        <f t="shared" si="328"/>
        <v>金币</v>
      </c>
      <c r="AT3338" s="115">
        <f t="shared" si="329"/>
        <v>11</v>
      </c>
      <c r="AU3338" s="94">
        <f>IF(AR3338&gt;0,SUMIFS(AT$13:AT3338,AQ$13:AQ3338,"="&amp;AQ3338),"[x]")</f>
        <v>21</v>
      </c>
    </row>
    <row r="3339" spans="40:47" ht="16.5" x14ac:dyDescent="0.2">
      <c r="AN3339" s="93">
        <v>3327</v>
      </c>
      <c r="AO3339" s="93">
        <f t="shared" si="324"/>
        <v>6</v>
      </c>
      <c r="AP3339" s="93">
        <f t="shared" si="325"/>
        <v>3</v>
      </c>
      <c r="AQ3339" s="88">
        <f t="shared" si="326"/>
        <v>23</v>
      </c>
      <c r="AR3339" s="93">
        <f t="shared" si="327"/>
        <v>4</v>
      </c>
      <c r="AS3339" s="93" t="str">
        <f t="shared" si="328"/>
        <v>金币</v>
      </c>
      <c r="AT3339" s="115">
        <f t="shared" si="329"/>
        <v>15</v>
      </c>
      <c r="AU3339" s="94">
        <f>IF(AR3339&gt;0,SUMIFS(AT$13:AT3339,AQ$13:AQ3339,"="&amp;AQ3339),"[x]")</f>
        <v>36</v>
      </c>
    </row>
    <row r="3340" spans="40:47" ht="16.5" x14ac:dyDescent="0.2">
      <c r="AN3340" s="93">
        <v>3328</v>
      </c>
      <c r="AO3340" s="93">
        <f t="shared" si="324"/>
        <v>6</v>
      </c>
      <c r="AP3340" s="93">
        <f t="shared" si="325"/>
        <v>3</v>
      </c>
      <c r="AQ3340" s="88">
        <f t="shared" si="326"/>
        <v>23</v>
      </c>
      <c r="AR3340" s="93">
        <f t="shared" si="327"/>
        <v>5</v>
      </c>
      <c r="AS3340" s="93" t="str">
        <f t="shared" si="328"/>
        <v>金币</v>
      </c>
      <c r="AT3340" s="115">
        <f t="shared" si="329"/>
        <v>19</v>
      </c>
      <c r="AU3340" s="94">
        <f>IF(AR3340&gt;0,SUMIFS(AT$13:AT3340,AQ$13:AQ3340,"="&amp;AQ3340),"[x]")</f>
        <v>55</v>
      </c>
    </row>
    <row r="3341" spans="40:47" ht="16.5" x14ac:dyDescent="0.2">
      <c r="AN3341" s="93">
        <v>3329</v>
      </c>
      <c r="AO3341" s="93">
        <f t="shared" si="324"/>
        <v>6</v>
      </c>
      <c r="AP3341" s="93">
        <f t="shared" si="325"/>
        <v>3</v>
      </c>
      <c r="AQ3341" s="88">
        <f t="shared" si="326"/>
        <v>23</v>
      </c>
      <c r="AR3341" s="93">
        <f t="shared" si="327"/>
        <v>6</v>
      </c>
      <c r="AS3341" s="93" t="str">
        <f t="shared" si="328"/>
        <v>金币</v>
      </c>
      <c r="AT3341" s="115">
        <f t="shared" si="329"/>
        <v>23</v>
      </c>
      <c r="AU3341" s="94">
        <f>IF(AR3341&gt;0,SUMIFS(AT$13:AT3341,AQ$13:AQ3341,"="&amp;AQ3341),"[x]")</f>
        <v>78</v>
      </c>
    </row>
    <row r="3342" spans="40:47" ht="16.5" x14ac:dyDescent="0.2">
      <c r="AN3342" s="93">
        <v>3330</v>
      </c>
      <c r="AO3342" s="93">
        <f t="shared" ref="AO3342:AO3405" si="330">INT((AN3342-1)/604)+1</f>
        <v>6</v>
      </c>
      <c r="AP3342" s="93">
        <f t="shared" ref="AP3342:AP3405" si="331">INT(MOD(INT((AN3342-1)/151),4))+1</f>
        <v>3</v>
      </c>
      <c r="AQ3342" s="88">
        <f t="shared" ref="AQ3342:AQ3405" si="332">(AO3342-1)*4+AP3342</f>
        <v>23</v>
      </c>
      <c r="AR3342" s="93">
        <f t="shared" ref="AR3342:AR3405" si="333">MOD(AN3342-1,151)</f>
        <v>7</v>
      </c>
      <c r="AS3342" s="93" t="str">
        <f t="shared" ref="AS3342:AS3405" si="334">IF(AR3342&gt;0,"金币","[x]")</f>
        <v>金币</v>
      </c>
      <c r="AT3342" s="115">
        <f t="shared" si="329"/>
        <v>27</v>
      </c>
      <c r="AU3342" s="94">
        <f>IF(AR3342&gt;0,SUMIFS(AT$13:AT3342,AQ$13:AQ3342,"="&amp;AQ3342),"[x]")</f>
        <v>105</v>
      </c>
    </row>
    <row r="3343" spans="40:47" ht="16.5" x14ac:dyDescent="0.2">
      <c r="AN3343" s="93">
        <v>3331</v>
      </c>
      <c r="AO3343" s="93">
        <f t="shared" si="330"/>
        <v>6</v>
      </c>
      <c r="AP3343" s="93">
        <f t="shared" si="331"/>
        <v>3</v>
      </c>
      <c r="AQ3343" s="88">
        <f t="shared" si="332"/>
        <v>23</v>
      </c>
      <c r="AR3343" s="93">
        <f t="shared" si="333"/>
        <v>8</v>
      </c>
      <c r="AS3343" s="93" t="str">
        <f t="shared" si="334"/>
        <v>金币</v>
      </c>
      <c r="AT3343" s="115">
        <f t="shared" ref="AT3343:AT3406" si="335">IF(AR3343&gt;0,INT(INDEX($AL$13:$AL$162,AR3343)/48*INDEX($AL$4:$AL$9,AO3343)*INDEX($AO$4:$AO$7,AP3343)),"[x]")</f>
        <v>31</v>
      </c>
      <c r="AU3343" s="94">
        <f>IF(AR3343&gt;0,SUMIFS(AT$13:AT3343,AQ$13:AQ3343,"="&amp;AQ3343),"[x]")</f>
        <v>136</v>
      </c>
    </row>
    <row r="3344" spans="40:47" ht="16.5" x14ac:dyDescent="0.2">
      <c r="AN3344" s="93">
        <v>3332</v>
      </c>
      <c r="AO3344" s="93">
        <f t="shared" si="330"/>
        <v>6</v>
      </c>
      <c r="AP3344" s="93">
        <f t="shared" si="331"/>
        <v>3</v>
      </c>
      <c r="AQ3344" s="88">
        <f t="shared" si="332"/>
        <v>23</v>
      </c>
      <c r="AR3344" s="93">
        <f t="shared" si="333"/>
        <v>9</v>
      </c>
      <c r="AS3344" s="93" t="str">
        <f t="shared" si="334"/>
        <v>金币</v>
      </c>
      <c r="AT3344" s="115">
        <f t="shared" si="335"/>
        <v>35</v>
      </c>
      <c r="AU3344" s="94">
        <f>IF(AR3344&gt;0,SUMIFS(AT$13:AT3344,AQ$13:AQ3344,"="&amp;AQ3344),"[x]")</f>
        <v>171</v>
      </c>
    </row>
    <row r="3345" spans="40:47" ht="16.5" x14ac:dyDescent="0.2">
      <c r="AN3345" s="93">
        <v>3333</v>
      </c>
      <c r="AO3345" s="93">
        <f t="shared" si="330"/>
        <v>6</v>
      </c>
      <c r="AP3345" s="93">
        <f t="shared" si="331"/>
        <v>3</v>
      </c>
      <c r="AQ3345" s="88">
        <f t="shared" si="332"/>
        <v>23</v>
      </c>
      <c r="AR3345" s="93">
        <f t="shared" si="333"/>
        <v>10</v>
      </c>
      <c r="AS3345" s="93" t="str">
        <f t="shared" si="334"/>
        <v>金币</v>
      </c>
      <c r="AT3345" s="115">
        <f t="shared" si="335"/>
        <v>39</v>
      </c>
      <c r="AU3345" s="94">
        <f>IF(AR3345&gt;0,SUMIFS(AT$13:AT3345,AQ$13:AQ3345,"="&amp;AQ3345),"[x]")</f>
        <v>210</v>
      </c>
    </row>
    <row r="3346" spans="40:47" ht="16.5" x14ac:dyDescent="0.2">
      <c r="AN3346" s="93">
        <v>3334</v>
      </c>
      <c r="AO3346" s="93">
        <f t="shared" si="330"/>
        <v>6</v>
      </c>
      <c r="AP3346" s="93">
        <f t="shared" si="331"/>
        <v>3</v>
      </c>
      <c r="AQ3346" s="88">
        <f t="shared" si="332"/>
        <v>23</v>
      </c>
      <c r="AR3346" s="93">
        <f t="shared" si="333"/>
        <v>11</v>
      </c>
      <c r="AS3346" s="93" t="str">
        <f t="shared" si="334"/>
        <v>金币</v>
      </c>
      <c r="AT3346" s="115">
        <f t="shared" si="335"/>
        <v>43</v>
      </c>
      <c r="AU3346" s="94">
        <f>IF(AR3346&gt;0,SUMIFS(AT$13:AT3346,AQ$13:AQ3346,"="&amp;AQ3346),"[x]")</f>
        <v>253</v>
      </c>
    </row>
    <row r="3347" spans="40:47" ht="16.5" x14ac:dyDescent="0.2">
      <c r="AN3347" s="93">
        <v>3335</v>
      </c>
      <c r="AO3347" s="93">
        <f t="shared" si="330"/>
        <v>6</v>
      </c>
      <c r="AP3347" s="93">
        <f t="shared" si="331"/>
        <v>3</v>
      </c>
      <c r="AQ3347" s="88">
        <f t="shared" si="332"/>
        <v>23</v>
      </c>
      <c r="AR3347" s="93">
        <f t="shared" si="333"/>
        <v>12</v>
      </c>
      <c r="AS3347" s="93" t="str">
        <f t="shared" si="334"/>
        <v>金币</v>
      </c>
      <c r="AT3347" s="115">
        <f t="shared" si="335"/>
        <v>47</v>
      </c>
      <c r="AU3347" s="94">
        <f>IF(AR3347&gt;0,SUMIFS(AT$13:AT3347,AQ$13:AQ3347,"="&amp;AQ3347),"[x]")</f>
        <v>300</v>
      </c>
    </row>
    <row r="3348" spans="40:47" ht="16.5" x14ac:dyDescent="0.2">
      <c r="AN3348" s="93">
        <v>3336</v>
      </c>
      <c r="AO3348" s="93">
        <f t="shared" si="330"/>
        <v>6</v>
      </c>
      <c r="AP3348" s="93">
        <f t="shared" si="331"/>
        <v>3</v>
      </c>
      <c r="AQ3348" s="88">
        <f t="shared" si="332"/>
        <v>23</v>
      </c>
      <c r="AR3348" s="93">
        <f t="shared" si="333"/>
        <v>13</v>
      </c>
      <c r="AS3348" s="93" t="str">
        <f t="shared" si="334"/>
        <v>金币</v>
      </c>
      <c r="AT3348" s="115">
        <f t="shared" si="335"/>
        <v>51</v>
      </c>
      <c r="AU3348" s="94">
        <f>IF(AR3348&gt;0,SUMIFS(AT$13:AT3348,AQ$13:AQ3348,"="&amp;AQ3348),"[x]")</f>
        <v>351</v>
      </c>
    </row>
    <row r="3349" spans="40:47" ht="16.5" x14ac:dyDescent="0.2">
      <c r="AN3349" s="93">
        <v>3337</v>
      </c>
      <c r="AO3349" s="93">
        <f t="shared" si="330"/>
        <v>6</v>
      </c>
      <c r="AP3349" s="93">
        <f t="shared" si="331"/>
        <v>3</v>
      </c>
      <c r="AQ3349" s="88">
        <f t="shared" si="332"/>
        <v>23</v>
      </c>
      <c r="AR3349" s="93">
        <f t="shared" si="333"/>
        <v>14</v>
      </c>
      <c r="AS3349" s="93" t="str">
        <f t="shared" si="334"/>
        <v>金币</v>
      </c>
      <c r="AT3349" s="115">
        <f t="shared" si="335"/>
        <v>55</v>
      </c>
      <c r="AU3349" s="94">
        <f>IF(AR3349&gt;0,SUMIFS(AT$13:AT3349,AQ$13:AQ3349,"="&amp;AQ3349),"[x]")</f>
        <v>406</v>
      </c>
    </row>
    <row r="3350" spans="40:47" ht="16.5" x14ac:dyDescent="0.2">
      <c r="AN3350" s="93">
        <v>3338</v>
      </c>
      <c r="AO3350" s="93">
        <f t="shared" si="330"/>
        <v>6</v>
      </c>
      <c r="AP3350" s="93">
        <f t="shared" si="331"/>
        <v>3</v>
      </c>
      <c r="AQ3350" s="88">
        <f t="shared" si="332"/>
        <v>23</v>
      </c>
      <c r="AR3350" s="93">
        <f t="shared" si="333"/>
        <v>15</v>
      </c>
      <c r="AS3350" s="93" t="str">
        <f t="shared" si="334"/>
        <v>金币</v>
      </c>
      <c r="AT3350" s="115">
        <f t="shared" si="335"/>
        <v>59</v>
      </c>
      <c r="AU3350" s="94">
        <f>IF(AR3350&gt;0,SUMIFS(AT$13:AT3350,AQ$13:AQ3350,"="&amp;AQ3350),"[x]")</f>
        <v>465</v>
      </c>
    </row>
    <row r="3351" spans="40:47" ht="16.5" x14ac:dyDescent="0.2">
      <c r="AN3351" s="93">
        <v>3339</v>
      </c>
      <c r="AO3351" s="93">
        <f t="shared" si="330"/>
        <v>6</v>
      </c>
      <c r="AP3351" s="93">
        <f t="shared" si="331"/>
        <v>3</v>
      </c>
      <c r="AQ3351" s="88">
        <f t="shared" si="332"/>
        <v>23</v>
      </c>
      <c r="AR3351" s="93">
        <f t="shared" si="333"/>
        <v>16</v>
      </c>
      <c r="AS3351" s="93" t="str">
        <f t="shared" si="334"/>
        <v>金币</v>
      </c>
      <c r="AT3351" s="115">
        <f t="shared" si="335"/>
        <v>63</v>
      </c>
      <c r="AU3351" s="94">
        <f>IF(AR3351&gt;0,SUMIFS(AT$13:AT3351,AQ$13:AQ3351,"="&amp;AQ3351),"[x]")</f>
        <v>528</v>
      </c>
    </row>
    <row r="3352" spans="40:47" ht="16.5" x14ac:dyDescent="0.2">
      <c r="AN3352" s="93">
        <v>3340</v>
      </c>
      <c r="AO3352" s="93">
        <f t="shared" si="330"/>
        <v>6</v>
      </c>
      <c r="AP3352" s="93">
        <f t="shared" si="331"/>
        <v>3</v>
      </c>
      <c r="AQ3352" s="88">
        <f t="shared" si="332"/>
        <v>23</v>
      </c>
      <c r="AR3352" s="93">
        <f t="shared" si="333"/>
        <v>17</v>
      </c>
      <c r="AS3352" s="93" t="str">
        <f t="shared" si="334"/>
        <v>金币</v>
      </c>
      <c r="AT3352" s="115">
        <f t="shared" si="335"/>
        <v>67</v>
      </c>
      <c r="AU3352" s="94">
        <f>IF(AR3352&gt;0,SUMIFS(AT$13:AT3352,AQ$13:AQ3352,"="&amp;AQ3352),"[x]")</f>
        <v>595</v>
      </c>
    </row>
    <row r="3353" spans="40:47" ht="16.5" x14ac:dyDescent="0.2">
      <c r="AN3353" s="93">
        <v>3341</v>
      </c>
      <c r="AO3353" s="93">
        <f t="shared" si="330"/>
        <v>6</v>
      </c>
      <c r="AP3353" s="93">
        <f t="shared" si="331"/>
        <v>3</v>
      </c>
      <c r="AQ3353" s="88">
        <f t="shared" si="332"/>
        <v>23</v>
      </c>
      <c r="AR3353" s="93">
        <f t="shared" si="333"/>
        <v>18</v>
      </c>
      <c r="AS3353" s="93" t="str">
        <f t="shared" si="334"/>
        <v>金币</v>
      </c>
      <c r="AT3353" s="115">
        <f t="shared" si="335"/>
        <v>71</v>
      </c>
      <c r="AU3353" s="94">
        <f>IF(AR3353&gt;0,SUMIFS(AT$13:AT3353,AQ$13:AQ3353,"="&amp;AQ3353),"[x]")</f>
        <v>666</v>
      </c>
    </row>
    <row r="3354" spans="40:47" ht="16.5" x14ac:dyDescent="0.2">
      <c r="AN3354" s="93">
        <v>3342</v>
      </c>
      <c r="AO3354" s="93">
        <f t="shared" si="330"/>
        <v>6</v>
      </c>
      <c r="AP3354" s="93">
        <f t="shared" si="331"/>
        <v>3</v>
      </c>
      <c r="AQ3354" s="88">
        <f t="shared" si="332"/>
        <v>23</v>
      </c>
      <c r="AR3354" s="93">
        <f t="shared" si="333"/>
        <v>19</v>
      </c>
      <c r="AS3354" s="93" t="str">
        <f t="shared" si="334"/>
        <v>金币</v>
      </c>
      <c r="AT3354" s="115">
        <f t="shared" si="335"/>
        <v>75</v>
      </c>
      <c r="AU3354" s="94">
        <f>IF(AR3354&gt;0,SUMIFS(AT$13:AT3354,AQ$13:AQ3354,"="&amp;AQ3354),"[x]")</f>
        <v>741</v>
      </c>
    </row>
    <row r="3355" spans="40:47" ht="16.5" x14ac:dyDescent="0.2">
      <c r="AN3355" s="93">
        <v>3343</v>
      </c>
      <c r="AO3355" s="93">
        <f t="shared" si="330"/>
        <v>6</v>
      </c>
      <c r="AP3355" s="93">
        <f t="shared" si="331"/>
        <v>3</v>
      </c>
      <c r="AQ3355" s="88">
        <f t="shared" si="332"/>
        <v>23</v>
      </c>
      <c r="AR3355" s="93">
        <f t="shared" si="333"/>
        <v>20</v>
      </c>
      <c r="AS3355" s="93" t="str">
        <f t="shared" si="334"/>
        <v>金币</v>
      </c>
      <c r="AT3355" s="115">
        <f t="shared" si="335"/>
        <v>79</v>
      </c>
      <c r="AU3355" s="94">
        <f>IF(AR3355&gt;0,SUMIFS(AT$13:AT3355,AQ$13:AQ3355,"="&amp;AQ3355),"[x]")</f>
        <v>820</v>
      </c>
    </row>
    <row r="3356" spans="40:47" ht="16.5" x14ac:dyDescent="0.2">
      <c r="AN3356" s="93">
        <v>3344</v>
      </c>
      <c r="AO3356" s="93">
        <f t="shared" si="330"/>
        <v>6</v>
      </c>
      <c r="AP3356" s="93">
        <f t="shared" si="331"/>
        <v>3</v>
      </c>
      <c r="AQ3356" s="88">
        <f t="shared" si="332"/>
        <v>23</v>
      </c>
      <c r="AR3356" s="93">
        <f t="shared" si="333"/>
        <v>21</v>
      </c>
      <c r="AS3356" s="93" t="str">
        <f t="shared" si="334"/>
        <v>金币</v>
      </c>
      <c r="AT3356" s="115">
        <f t="shared" si="335"/>
        <v>83</v>
      </c>
      <c r="AU3356" s="94">
        <f>IF(AR3356&gt;0,SUMIFS(AT$13:AT3356,AQ$13:AQ3356,"="&amp;AQ3356),"[x]")</f>
        <v>903</v>
      </c>
    </row>
    <row r="3357" spans="40:47" ht="16.5" x14ac:dyDescent="0.2">
      <c r="AN3357" s="93">
        <v>3345</v>
      </c>
      <c r="AO3357" s="93">
        <f t="shared" si="330"/>
        <v>6</v>
      </c>
      <c r="AP3357" s="93">
        <f t="shared" si="331"/>
        <v>3</v>
      </c>
      <c r="AQ3357" s="88">
        <f t="shared" si="332"/>
        <v>23</v>
      </c>
      <c r="AR3357" s="93">
        <f t="shared" si="333"/>
        <v>22</v>
      </c>
      <c r="AS3357" s="93" t="str">
        <f t="shared" si="334"/>
        <v>金币</v>
      </c>
      <c r="AT3357" s="115">
        <f t="shared" si="335"/>
        <v>86</v>
      </c>
      <c r="AU3357" s="94">
        <f>IF(AR3357&gt;0,SUMIFS(AT$13:AT3357,AQ$13:AQ3357,"="&amp;AQ3357),"[x]")</f>
        <v>989</v>
      </c>
    </row>
    <row r="3358" spans="40:47" ht="16.5" x14ac:dyDescent="0.2">
      <c r="AN3358" s="93">
        <v>3346</v>
      </c>
      <c r="AO3358" s="93">
        <f t="shared" si="330"/>
        <v>6</v>
      </c>
      <c r="AP3358" s="93">
        <f t="shared" si="331"/>
        <v>3</v>
      </c>
      <c r="AQ3358" s="88">
        <f t="shared" si="332"/>
        <v>23</v>
      </c>
      <c r="AR3358" s="93">
        <f t="shared" si="333"/>
        <v>23</v>
      </c>
      <c r="AS3358" s="93" t="str">
        <f t="shared" si="334"/>
        <v>金币</v>
      </c>
      <c r="AT3358" s="115">
        <f t="shared" si="335"/>
        <v>90</v>
      </c>
      <c r="AU3358" s="94">
        <f>IF(AR3358&gt;0,SUMIFS(AT$13:AT3358,AQ$13:AQ3358,"="&amp;AQ3358),"[x]")</f>
        <v>1079</v>
      </c>
    </row>
    <row r="3359" spans="40:47" ht="16.5" x14ac:dyDescent="0.2">
      <c r="AN3359" s="93">
        <v>3347</v>
      </c>
      <c r="AO3359" s="93">
        <f t="shared" si="330"/>
        <v>6</v>
      </c>
      <c r="AP3359" s="93">
        <f t="shared" si="331"/>
        <v>3</v>
      </c>
      <c r="AQ3359" s="88">
        <f t="shared" si="332"/>
        <v>23</v>
      </c>
      <c r="AR3359" s="93">
        <f t="shared" si="333"/>
        <v>24</v>
      </c>
      <c r="AS3359" s="93" t="str">
        <f t="shared" si="334"/>
        <v>金币</v>
      </c>
      <c r="AT3359" s="115">
        <f t="shared" si="335"/>
        <v>94</v>
      </c>
      <c r="AU3359" s="94">
        <f>IF(AR3359&gt;0,SUMIFS(AT$13:AT3359,AQ$13:AQ3359,"="&amp;AQ3359),"[x]")</f>
        <v>1173</v>
      </c>
    </row>
    <row r="3360" spans="40:47" ht="16.5" x14ac:dyDescent="0.2">
      <c r="AN3360" s="93">
        <v>3348</v>
      </c>
      <c r="AO3360" s="93">
        <f t="shared" si="330"/>
        <v>6</v>
      </c>
      <c r="AP3360" s="93">
        <f t="shared" si="331"/>
        <v>3</v>
      </c>
      <c r="AQ3360" s="88">
        <f t="shared" si="332"/>
        <v>23</v>
      </c>
      <c r="AR3360" s="93">
        <f t="shared" si="333"/>
        <v>25</v>
      </c>
      <c r="AS3360" s="93" t="str">
        <f t="shared" si="334"/>
        <v>金币</v>
      </c>
      <c r="AT3360" s="115">
        <f t="shared" si="335"/>
        <v>98</v>
      </c>
      <c r="AU3360" s="94">
        <f>IF(AR3360&gt;0,SUMIFS(AT$13:AT3360,AQ$13:AQ3360,"="&amp;AQ3360),"[x]")</f>
        <v>1271</v>
      </c>
    </row>
    <row r="3361" spans="40:47" ht="16.5" x14ac:dyDescent="0.2">
      <c r="AN3361" s="93">
        <v>3349</v>
      </c>
      <c r="AO3361" s="93">
        <f t="shared" si="330"/>
        <v>6</v>
      </c>
      <c r="AP3361" s="93">
        <f t="shared" si="331"/>
        <v>3</v>
      </c>
      <c r="AQ3361" s="88">
        <f t="shared" si="332"/>
        <v>23</v>
      </c>
      <c r="AR3361" s="93">
        <f t="shared" si="333"/>
        <v>26</v>
      </c>
      <c r="AS3361" s="93" t="str">
        <f t="shared" si="334"/>
        <v>金币</v>
      </c>
      <c r="AT3361" s="115">
        <f t="shared" si="335"/>
        <v>102</v>
      </c>
      <c r="AU3361" s="94">
        <f>IF(AR3361&gt;0,SUMIFS(AT$13:AT3361,AQ$13:AQ3361,"="&amp;AQ3361),"[x]")</f>
        <v>1373</v>
      </c>
    </row>
    <row r="3362" spans="40:47" ht="16.5" x14ac:dyDescent="0.2">
      <c r="AN3362" s="93">
        <v>3350</v>
      </c>
      <c r="AO3362" s="93">
        <f t="shared" si="330"/>
        <v>6</v>
      </c>
      <c r="AP3362" s="93">
        <f t="shared" si="331"/>
        <v>3</v>
      </c>
      <c r="AQ3362" s="88">
        <f t="shared" si="332"/>
        <v>23</v>
      </c>
      <c r="AR3362" s="93">
        <f t="shared" si="333"/>
        <v>27</v>
      </c>
      <c r="AS3362" s="93" t="str">
        <f t="shared" si="334"/>
        <v>金币</v>
      </c>
      <c r="AT3362" s="115">
        <f t="shared" si="335"/>
        <v>106</v>
      </c>
      <c r="AU3362" s="94">
        <f>IF(AR3362&gt;0,SUMIFS(AT$13:AT3362,AQ$13:AQ3362,"="&amp;AQ3362),"[x]")</f>
        <v>1479</v>
      </c>
    </row>
    <row r="3363" spans="40:47" ht="16.5" x14ac:dyDescent="0.2">
      <c r="AN3363" s="93">
        <v>3351</v>
      </c>
      <c r="AO3363" s="93">
        <f t="shared" si="330"/>
        <v>6</v>
      </c>
      <c r="AP3363" s="93">
        <f t="shared" si="331"/>
        <v>3</v>
      </c>
      <c r="AQ3363" s="88">
        <f t="shared" si="332"/>
        <v>23</v>
      </c>
      <c r="AR3363" s="93">
        <f t="shared" si="333"/>
        <v>28</v>
      </c>
      <c r="AS3363" s="93" t="str">
        <f t="shared" si="334"/>
        <v>金币</v>
      </c>
      <c r="AT3363" s="115">
        <f t="shared" si="335"/>
        <v>110</v>
      </c>
      <c r="AU3363" s="94">
        <f>IF(AR3363&gt;0,SUMIFS(AT$13:AT3363,AQ$13:AQ3363,"="&amp;AQ3363),"[x]")</f>
        <v>1589</v>
      </c>
    </row>
    <row r="3364" spans="40:47" ht="16.5" x14ac:dyDescent="0.2">
      <c r="AN3364" s="93">
        <v>3352</v>
      </c>
      <c r="AO3364" s="93">
        <f t="shared" si="330"/>
        <v>6</v>
      </c>
      <c r="AP3364" s="93">
        <f t="shared" si="331"/>
        <v>3</v>
      </c>
      <c r="AQ3364" s="88">
        <f t="shared" si="332"/>
        <v>23</v>
      </c>
      <c r="AR3364" s="93">
        <f t="shared" si="333"/>
        <v>29</v>
      </c>
      <c r="AS3364" s="93" t="str">
        <f t="shared" si="334"/>
        <v>金币</v>
      </c>
      <c r="AT3364" s="115">
        <f t="shared" si="335"/>
        <v>114</v>
      </c>
      <c r="AU3364" s="94">
        <f>IF(AR3364&gt;0,SUMIFS(AT$13:AT3364,AQ$13:AQ3364,"="&amp;AQ3364),"[x]")</f>
        <v>1703</v>
      </c>
    </row>
    <row r="3365" spans="40:47" ht="16.5" x14ac:dyDescent="0.2">
      <c r="AN3365" s="93">
        <v>3353</v>
      </c>
      <c r="AO3365" s="93">
        <f t="shared" si="330"/>
        <v>6</v>
      </c>
      <c r="AP3365" s="93">
        <f t="shared" si="331"/>
        <v>3</v>
      </c>
      <c r="AQ3365" s="88">
        <f t="shared" si="332"/>
        <v>23</v>
      </c>
      <c r="AR3365" s="93">
        <f t="shared" si="333"/>
        <v>30</v>
      </c>
      <c r="AS3365" s="93" t="str">
        <f t="shared" si="334"/>
        <v>金币</v>
      </c>
      <c r="AT3365" s="115">
        <f t="shared" si="335"/>
        <v>118</v>
      </c>
      <c r="AU3365" s="94">
        <f>IF(AR3365&gt;0,SUMIFS(AT$13:AT3365,AQ$13:AQ3365,"="&amp;AQ3365),"[x]")</f>
        <v>1821</v>
      </c>
    </row>
    <row r="3366" spans="40:47" ht="16.5" x14ac:dyDescent="0.2">
      <c r="AN3366" s="93">
        <v>3354</v>
      </c>
      <c r="AO3366" s="93">
        <f t="shared" si="330"/>
        <v>6</v>
      </c>
      <c r="AP3366" s="93">
        <f t="shared" si="331"/>
        <v>3</v>
      </c>
      <c r="AQ3366" s="88">
        <f t="shared" si="332"/>
        <v>23</v>
      </c>
      <c r="AR3366" s="93">
        <f t="shared" si="333"/>
        <v>31</v>
      </c>
      <c r="AS3366" s="93" t="str">
        <f t="shared" si="334"/>
        <v>金币</v>
      </c>
      <c r="AT3366" s="115">
        <f t="shared" si="335"/>
        <v>122</v>
      </c>
      <c r="AU3366" s="94">
        <f>IF(AR3366&gt;0,SUMIFS(AT$13:AT3366,AQ$13:AQ3366,"="&amp;AQ3366),"[x]")</f>
        <v>1943</v>
      </c>
    </row>
    <row r="3367" spans="40:47" ht="16.5" x14ac:dyDescent="0.2">
      <c r="AN3367" s="93">
        <v>3355</v>
      </c>
      <c r="AO3367" s="93">
        <f t="shared" si="330"/>
        <v>6</v>
      </c>
      <c r="AP3367" s="93">
        <f t="shared" si="331"/>
        <v>3</v>
      </c>
      <c r="AQ3367" s="88">
        <f t="shared" si="332"/>
        <v>23</v>
      </c>
      <c r="AR3367" s="93">
        <f t="shared" si="333"/>
        <v>32</v>
      </c>
      <c r="AS3367" s="93" t="str">
        <f t="shared" si="334"/>
        <v>金币</v>
      </c>
      <c r="AT3367" s="115">
        <f t="shared" si="335"/>
        <v>126</v>
      </c>
      <c r="AU3367" s="94">
        <f>IF(AR3367&gt;0,SUMIFS(AT$13:AT3367,AQ$13:AQ3367,"="&amp;AQ3367),"[x]")</f>
        <v>2069</v>
      </c>
    </row>
    <row r="3368" spans="40:47" ht="16.5" x14ac:dyDescent="0.2">
      <c r="AN3368" s="93">
        <v>3356</v>
      </c>
      <c r="AO3368" s="93">
        <f t="shared" si="330"/>
        <v>6</v>
      </c>
      <c r="AP3368" s="93">
        <f t="shared" si="331"/>
        <v>3</v>
      </c>
      <c r="AQ3368" s="88">
        <f t="shared" si="332"/>
        <v>23</v>
      </c>
      <c r="AR3368" s="93">
        <f t="shared" si="333"/>
        <v>33</v>
      </c>
      <c r="AS3368" s="93" t="str">
        <f t="shared" si="334"/>
        <v>金币</v>
      </c>
      <c r="AT3368" s="115">
        <f t="shared" si="335"/>
        <v>130</v>
      </c>
      <c r="AU3368" s="94">
        <f>IF(AR3368&gt;0,SUMIFS(AT$13:AT3368,AQ$13:AQ3368,"="&amp;AQ3368),"[x]")</f>
        <v>2199</v>
      </c>
    </row>
    <row r="3369" spans="40:47" ht="16.5" x14ac:dyDescent="0.2">
      <c r="AN3369" s="93">
        <v>3357</v>
      </c>
      <c r="AO3369" s="93">
        <f t="shared" si="330"/>
        <v>6</v>
      </c>
      <c r="AP3369" s="93">
        <f t="shared" si="331"/>
        <v>3</v>
      </c>
      <c r="AQ3369" s="88">
        <f t="shared" si="332"/>
        <v>23</v>
      </c>
      <c r="AR3369" s="93">
        <f t="shared" si="333"/>
        <v>34</v>
      </c>
      <c r="AS3369" s="93" t="str">
        <f t="shared" si="334"/>
        <v>金币</v>
      </c>
      <c r="AT3369" s="115">
        <f t="shared" si="335"/>
        <v>134</v>
      </c>
      <c r="AU3369" s="94">
        <f>IF(AR3369&gt;0,SUMIFS(AT$13:AT3369,AQ$13:AQ3369,"="&amp;AQ3369),"[x]")</f>
        <v>2333</v>
      </c>
    </row>
    <row r="3370" spans="40:47" ht="16.5" x14ac:dyDescent="0.2">
      <c r="AN3370" s="93">
        <v>3358</v>
      </c>
      <c r="AO3370" s="93">
        <f t="shared" si="330"/>
        <v>6</v>
      </c>
      <c r="AP3370" s="93">
        <f t="shared" si="331"/>
        <v>3</v>
      </c>
      <c r="AQ3370" s="88">
        <f t="shared" si="332"/>
        <v>23</v>
      </c>
      <c r="AR3370" s="93">
        <f t="shared" si="333"/>
        <v>35</v>
      </c>
      <c r="AS3370" s="93" t="str">
        <f t="shared" si="334"/>
        <v>金币</v>
      </c>
      <c r="AT3370" s="115">
        <f t="shared" si="335"/>
        <v>138</v>
      </c>
      <c r="AU3370" s="94">
        <f>IF(AR3370&gt;0,SUMIFS(AT$13:AT3370,AQ$13:AQ3370,"="&amp;AQ3370),"[x]")</f>
        <v>2471</v>
      </c>
    </row>
    <row r="3371" spans="40:47" ht="16.5" x14ac:dyDescent="0.2">
      <c r="AN3371" s="93">
        <v>3359</v>
      </c>
      <c r="AO3371" s="93">
        <f t="shared" si="330"/>
        <v>6</v>
      </c>
      <c r="AP3371" s="93">
        <f t="shared" si="331"/>
        <v>3</v>
      </c>
      <c r="AQ3371" s="88">
        <f t="shared" si="332"/>
        <v>23</v>
      </c>
      <c r="AR3371" s="93">
        <f t="shared" si="333"/>
        <v>36</v>
      </c>
      <c r="AS3371" s="93" t="str">
        <f t="shared" si="334"/>
        <v>金币</v>
      </c>
      <c r="AT3371" s="115">
        <f t="shared" si="335"/>
        <v>142</v>
      </c>
      <c r="AU3371" s="94">
        <f>IF(AR3371&gt;0,SUMIFS(AT$13:AT3371,AQ$13:AQ3371,"="&amp;AQ3371),"[x]")</f>
        <v>2613</v>
      </c>
    </row>
    <row r="3372" spans="40:47" ht="16.5" x14ac:dyDescent="0.2">
      <c r="AN3372" s="93">
        <v>3360</v>
      </c>
      <c r="AO3372" s="93">
        <f t="shared" si="330"/>
        <v>6</v>
      </c>
      <c r="AP3372" s="93">
        <f t="shared" si="331"/>
        <v>3</v>
      </c>
      <c r="AQ3372" s="88">
        <f t="shared" si="332"/>
        <v>23</v>
      </c>
      <c r="AR3372" s="93">
        <f t="shared" si="333"/>
        <v>37</v>
      </c>
      <c r="AS3372" s="93" t="str">
        <f t="shared" si="334"/>
        <v>金币</v>
      </c>
      <c r="AT3372" s="115">
        <f t="shared" si="335"/>
        <v>146</v>
      </c>
      <c r="AU3372" s="94">
        <f>IF(AR3372&gt;0,SUMIFS(AT$13:AT3372,AQ$13:AQ3372,"="&amp;AQ3372),"[x]")</f>
        <v>2759</v>
      </c>
    </row>
    <row r="3373" spans="40:47" ht="16.5" x14ac:dyDescent="0.2">
      <c r="AN3373" s="93">
        <v>3361</v>
      </c>
      <c r="AO3373" s="93">
        <f t="shared" si="330"/>
        <v>6</v>
      </c>
      <c r="AP3373" s="93">
        <f t="shared" si="331"/>
        <v>3</v>
      </c>
      <c r="AQ3373" s="88">
        <f t="shared" si="332"/>
        <v>23</v>
      </c>
      <c r="AR3373" s="93">
        <f t="shared" si="333"/>
        <v>38</v>
      </c>
      <c r="AS3373" s="93" t="str">
        <f t="shared" si="334"/>
        <v>金币</v>
      </c>
      <c r="AT3373" s="115">
        <f t="shared" si="335"/>
        <v>150</v>
      </c>
      <c r="AU3373" s="94">
        <f>IF(AR3373&gt;0,SUMIFS(AT$13:AT3373,AQ$13:AQ3373,"="&amp;AQ3373),"[x]")</f>
        <v>2909</v>
      </c>
    </row>
    <row r="3374" spans="40:47" ht="16.5" x14ac:dyDescent="0.2">
      <c r="AN3374" s="93">
        <v>3362</v>
      </c>
      <c r="AO3374" s="93">
        <f t="shared" si="330"/>
        <v>6</v>
      </c>
      <c r="AP3374" s="93">
        <f t="shared" si="331"/>
        <v>3</v>
      </c>
      <c r="AQ3374" s="88">
        <f t="shared" si="332"/>
        <v>23</v>
      </c>
      <c r="AR3374" s="93">
        <f t="shared" si="333"/>
        <v>39</v>
      </c>
      <c r="AS3374" s="93" t="str">
        <f t="shared" si="334"/>
        <v>金币</v>
      </c>
      <c r="AT3374" s="115">
        <f t="shared" si="335"/>
        <v>154</v>
      </c>
      <c r="AU3374" s="94">
        <f>IF(AR3374&gt;0,SUMIFS(AT$13:AT3374,AQ$13:AQ3374,"="&amp;AQ3374),"[x]")</f>
        <v>3063</v>
      </c>
    </row>
    <row r="3375" spans="40:47" ht="16.5" x14ac:dyDescent="0.2">
      <c r="AN3375" s="93">
        <v>3363</v>
      </c>
      <c r="AO3375" s="93">
        <f t="shared" si="330"/>
        <v>6</v>
      </c>
      <c r="AP3375" s="93">
        <f t="shared" si="331"/>
        <v>3</v>
      </c>
      <c r="AQ3375" s="88">
        <f t="shared" si="332"/>
        <v>23</v>
      </c>
      <c r="AR3375" s="93">
        <f t="shared" si="333"/>
        <v>40</v>
      </c>
      <c r="AS3375" s="93" t="str">
        <f t="shared" si="334"/>
        <v>金币</v>
      </c>
      <c r="AT3375" s="115">
        <f t="shared" si="335"/>
        <v>158</v>
      </c>
      <c r="AU3375" s="94">
        <f>IF(AR3375&gt;0,SUMIFS(AT$13:AT3375,AQ$13:AQ3375,"="&amp;AQ3375),"[x]")</f>
        <v>3221</v>
      </c>
    </row>
    <row r="3376" spans="40:47" ht="16.5" x14ac:dyDescent="0.2">
      <c r="AN3376" s="93">
        <v>3364</v>
      </c>
      <c r="AO3376" s="93">
        <f t="shared" si="330"/>
        <v>6</v>
      </c>
      <c r="AP3376" s="93">
        <f t="shared" si="331"/>
        <v>3</v>
      </c>
      <c r="AQ3376" s="88">
        <f t="shared" si="332"/>
        <v>23</v>
      </c>
      <c r="AR3376" s="93">
        <f t="shared" si="333"/>
        <v>41</v>
      </c>
      <c r="AS3376" s="93" t="str">
        <f t="shared" si="334"/>
        <v>金币</v>
      </c>
      <c r="AT3376" s="115">
        <f t="shared" si="335"/>
        <v>94</v>
      </c>
      <c r="AU3376" s="94">
        <f>IF(AR3376&gt;0,SUMIFS(AT$13:AT3376,AQ$13:AQ3376,"="&amp;AQ3376),"[x]")</f>
        <v>3315</v>
      </c>
    </row>
    <row r="3377" spans="40:47" ht="16.5" x14ac:dyDescent="0.2">
      <c r="AN3377" s="93">
        <v>3365</v>
      </c>
      <c r="AO3377" s="93">
        <f t="shared" si="330"/>
        <v>6</v>
      </c>
      <c r="AP3377" s="93">
        <f t="shared" si="331"/>
        <v>3</v>
      </c>
      <c r="AQ3377" s="88">
        <f t="shared" si="332"/>
        <v>23</v>
      </c>
      <c r="AR3377" s="93">
        <f t="shared" si="333"/>
        <v>42</v>
      </c>
      <c r="AS3377" s="93" t="str">
        <f t="shared" si="334"/>
        <v>金币</v>
      </c>
      <c r="AT3377" s="115">
        <f t="shared" si="335"/>
        <v>113</v>
      </c>
      <c r="AU3377" s="94">
        <f>IF(AR3377&gt;0,SUMIFS(AT$13:AT3377,AQ$13:AQ3377,"="&amp;AQ3377),"[x]")</f>
        <v>3428</v>
      </c>
    </row>
    <row r="3378" spans="40:47" ht="16.5" x14ac:dyDescent="0.2">
      <c r="AN3378" s="93">
        <v>3366</v>
      </c>
      <c r="AO3378" s="93">
        <f t="shared" si="330"/>
        <v>6</v>
      </c>
      <c r="AP3378" s="93">
        <f t="shared" si="331"/>
        <v>3</v>
      </c>
      <c r="AQ3378" s="88">
        <f t="shared" si="332"/>
        <v>23</v>
      </c>
      <c r="AR3378" s="93">
        <f t="shared" si="333"/>
        <v>43</v>
      </c>
      <c r="AS3378" s="93" t="str">
        <f t="shared" si="334"/>
        <v>金币</v>
      </c>
      <c r="AT3378" s="115">
        <f t="shared" si="335"/>
        <v>132</v>
      </c>
      <c r="AU3378" s="94">
        <f>IF(AR3378&gt;0,SUMIFS(AT$13:AT3378,AQ$13:AQ3378,"="&amp;AQ3378),"[x]")</f>
        <v>3560</v>
      </c>
    </row>
    <row r="3379" spans="40:47" ht="16.5" x14ac:dyDescent="0.2">
      <c r="AN3379" s="93">
        <v>3367</v>
      </c>
      <c r="AO3379" s="93">
        <f t="shared" si="330"/>
        <v>6</v>
      </c>
      <c r="AP3379" s="93">
        <f t="shared" si="331"/>
        <v>3</v>
      </c>
      <c r="AQ3379" s="88">
        <f t="shared" si="332"/>
        <v>23</v>
      </c>
      <c r="AR3379" s="93">
        <f t="shared" si="333"/>
        <v>44</v>
      </c>
      <c r="AS3379" s="93" t="str">
        <f t="shared" si="334"/>
        <v>金币</v>
      </c>
      <c r="AT3379" s="115">
        <f t="shared" si="335"/>
        <v>151</v>
      </c>
      <c r="AU3379" s="94">
        <f>IF(AR3379&gt;0,SUMIFS(AT$13:AT3379,AQ$13:AQ3379,"="&amp;AQ3379),"[x]")</f>
        <v>3711</v>
      </c>
    </row>
    <row r="3380" spans="40:47" ht="16.5" x14ac:dyDescent="0.2">
      <c r="AN3380" s="93">
        <v>3368</v>
      </c>
      <c r="AO3380" s="93">
        <f t="shared" si="330"/>
        <v>6</v>
      </c>
      <c r="AP3380" s="93">
        <f t="shared" si="331"/>
        <v>3</v>
      </c>
      <c r="AQ3380" s="88">
        <f t="shared" si="332"/>
        <v>23</v>
      </c>
      <c r="AR3380" s="93">
        <f t="shared" si="333"/>
        <v>45</v>
      </c>
      <c r="AS3380" s="93" t="str">
        <f t="shared" si="334"/>
        <v>金币</v>
      </c>
      <c r="AT3380" s="115">
        <f t="shared" si="335"/>
        <v>169</v>
      </c>
      <c r="AU3380" s="94">
        <f>IF(AR3380&gt;0,SUMIFS(AT$13:AT3380,AQ$13:AQ3380,"="&amp;AQ3380),"[x]")</f>
        <v>3880</v>
      </c>
    </row>
    <row r="3381" spans="40:47" ht="16.5" x14ac:dyDescent="0.2">
      <c r="AN3381" s="93">
        <v>3369</v>
      </c>
      <c r="AO3381" s="93">
        <f t="shared" si="330"/>
        <v>6</v>
      </c>
      <c r="AP3381" s="93">
        <f t="shared" si="331"/>
        <v>3</v>
      </c>
      <c r="AQ3381" s="88">
        <f t="shared" si="332"/>
        <v>23</v>
      </c>
      <c r="AR3381" s="93">
        <f t="shared" si="333"/>
        <v>46</v>
      </c>
      <c r="AS3381" s="93" t="str">
        <f t="shared" si="334"/>
        <v>金币</v>
      </c>
      <c r="AT3381" s="115">
        <f t="shared" si="335"/>
        <v>188</v>
      </c>
      <c r="AU3381" s="94">
        <f>IF(AR3381&gt;0,SUMIFS(AT$13:AT3381,AQ$13:AQ3381,"="&amp;AQ3381),"[x]")</f>
        <v>4068</v>
      </c>
    </row>
    <row r="3382" spans="40:47" ht="16.5" x14ac:dyDescent="0.2">
      <c r="AN3382" s="93">
        <v>3370</v>
      </c>
      <c r="AO3382" s="93">
        <f t="shared" si="330"/>
        <v>6</v>
      </c>
      <c r="AP3382" s="93">
        <f t="shared" si="331"/>
        <v>3</v>
      </c>
      <c r="AQ3382" s="88">
        <f t="shared" si="332"/>
        <v>23</v>
      </c>
      <c r="AR3382" s="93">
        <f t="shared" si="333"/>
        <v>47</v>
      </c>
      <c r="AS3382" s="93" t="str">
        <f t="shared" si="334"/>
        <v>金币</v>
      </c>
      <c r="AT3382" s="115">
        <f t="shared" si="335"/>
        <v>207</v>
      </c>
      <c r="AU3382" s="94">
        <f>IF(AR3382&gt;0,SUMIFS(AT$13:AT3382,AQ$13:AQ3382,"="&amp;AQ3382),"[x]")</f>
        <v>4275</v>
      </c>
    </row>
    <row r="3383" spans="40:47" ht="16.5" x14ac:dyDescent="0.2">
      <c r="AN3383" s="93">
        <v>3371</v>
      </c>
      <c r="AO3383" s="93">
        <f t="shared" si="330"/>
        <v>6</v>
      </c>
      <c r="AP3383" s="93">
        <f t="shared" si="331"/>
        <v>3</v>
      </c>
      <c r="AQ3383" s="88">
        <f t="shared" si="332"/>
        <v>23</v>
      </c>
      <c r="AR3383" s="93">
        <f t="shared" si="333"/>
        <v>48</v>
      </c>
      <c r="AS3383" s="93" t="str">
        <f t="shared" si="334"/>
        <v>金币</v>
      </c>
      <c r="AT3383" s="115">
        <f t="shared" si="335"/>
        <v>226</v>
      </c>
      <c r="AU3383" s="94">
        <f>IF(AR3383&gt;0,SUMIFS(AT$13:AT3383,AQ$13:AQ3383,"="&amp;AQ3383),"[x]")</f>
        <v>4501</v>
      </c>
    </row>
    <row r="3384" spans="40:47" ht="16.5" x14ac:dyDescent="0.2">
      <c r="AN3384" s="93">
        <v>3372</v>
      </c>
      <c r="AO3384" s="93">
        <f t="shared" si="330"/>
        <v>6</v>
      </c>
      <c r="AP3384" s="93">
        <f t="shared" si="331"/>
        <v>3</v>
      </c>
      <c r="AQ3384" s="88">
        <f t="shared" si="332"/>
        <v>23</v>
      </c>
      <c r="AR3384" s="93">
        <f t="shared" si="333"/>
        <v>49</v>
      </c>
      <c r="AS3384" s="93" t="str">
        <f t="shared" si="334"/>
        <v>金币</v>
      </c>
      <c r="AT3384" s="115">
        <f t="shared" si="335"/>
        <v>245</v>
      </c>
      <c r="AU3384" s="94">
        <f>IF(AR3384&gt;0,SUMIFS(AT$13:AT3384,AQ$13:AQ3384,"="&amp;AQ3384),"[x]")</f>
        <v>4746</v>
      </c>
    </row>
    <row r="3385" spans="40:47" ht="16.5" x14ac:dyDescent="0.2">
      <c r="AN3385" s="93">
        <v>3373</v>
      </c>
      <c r="AO3385" s="93">
        <f t="shared" si="330"/>
        <v>6</v>
      </c>
      <c r="AP3385" s="93">
        <f t="shared" si="331"/>
        <v>3</v>
      </c>
      <c r="AQ3385" s="88">
        <f t="shared" si="332"/>
        <v>23</v>
      </c>
      <c r="AR3385" s="93">
        <f t="shared" si="333"/>
        <v>50</v>
      </c>
      <c r="AS3385" s="93" t="str">
        <f t="shared" si="334"/>
        <v>金币</v>
      </c>
      <c r="AT3385" s="115">
        <f t="shared" si="335"/>
        <v>264</v>
      </c>
      <c r="AU3385" s="94">
        <f>IF(AR3385&gt;0,SUMIFS(AT$13:AT3385,AQ$13:AQ3385,"="&amp;AQ3385),"[x]")</f>
        <v>5010</v>
      </c>
    </row>
    <row r="3386" spans="40:47" ht="16.5" x14ac:dyDescent="0.2">
      <c r="AN3386" s="93">
        <v>3374</v>
      </c>
      <c r="AO3386" s="93">
        <f t="shared" si="330"/>
        <v>6</v>
      </c>
      <c r="AP3386" s="93">
        <f t="shared" si="331"/>
        <v>3</v>
      </c>
      <c r="AQ3386" s="88">
        <f t="shared" si="332"/>
        <v>23</v>
      </c>
      <c r="AR3386" s="93">
        <f t="shared" si="333"/>
        <v>51</v>
      </c>
      <c r="AS3386" s="93" t="str">
        <f t="shared" si="334"/>
        <v>金币</v>
      </c>
      <c r="AT3386" s="115">
        <f t="shared" si="335"/>
        <v>283</v>
      </c>
      <c r="AU3386" s="94">
        <f>IF(AR3386&gt;0,SUMIFS(AT$13:AT3386,AQ$13:AQ3386,"="&amp;AQ3386),"[x]")</f>
        <v>5293</v>
      </c>
    </row>
    <row r="3387" spans="40:47" ht="16.5" x14ac:dyDescent="0.2">
      <c r="AN3387" s="93">
        <v>3375</v>
      </c>
      <c r="AO3387" s="93">
        <f t="shared" si="330"/>
        <v>6</v>
      </c>
      <c r="AP3387" s="93">
        <f t="shared" si="331"/>
        <v>3</v>
      </c>
      <c r="AQ3387" s="88">
        <f t="shared" si="332"/>
        <v>23</v>
      </c>
      <c r="AR3387" s="93">
        <f t="shared" si="333"/>
        <v>52</v>
      </c>
      <c r="AS3387" s="93" t="str">
        <f t="shared" si="334"/>
        <v>金币</v>
      </c>
      <c r="AT3387" s="115">
        <f t="shared" si="335"/>
        <v>302</v>
      </c>
      <c r="AU3387" s="94">
        <f>IF(AR3387&gt;0,SUMIFS(AT$13:AT3387,AQ$13:AQ3387,"="&amp;AQ3387),"[x]")</f>
        <v>5595</v>
      </c>
    </row>
    <row r="3388" spans="40:47" ht="16.5" x14ac:dyDescent="0.2">
      <c r="AN3388" s="93">
        <v>3376</v>
      </c>
      <c r="AO3388" s="93">
        <f t="shared" si="330"/>
        <v>6</v>
      </c>
      <c r="AP3388" s="93">
        <f t="shared" si="331"/>
        <v>3</v>
      </c>
      <c r="AQ3388" s="88">
        <f t="shared" si="332"/>
        <v>23</v>
      </c>
      <c r="AR3388" s="93">
        <f t="shared" si="333"/>
        <v>53</v>
      </c>
      <c r="AS3388" s="93" t="str">
        <f t="shared" si="334"/>
        <v>金币</v>
      </c>
      <c r="AT3388" s="115">
        <f t="shared" si="335"/>
        <v>321</v>
      </c>
      <c r="AU3388" s="94">
        <f>IF(AR3388&gt;0,SUMIFS(AT$13:AT3388,AQ$13:AQ3388,"="&amp;AQ3388),"[x]")</f>
        <v>5916</v>
      </c>
    </row>
    <row r="3389" spans="40:47" ht="16.5" x14ac:dyDescent="0.2">
      <c r="AN3389" s="93">
        <v>3377</v>
      </c>
      <c r="AO3389" s="93">
        <f t="shared" si="330"/>
        <v>6</v>
      </c>
      <c r="AP3389" s="93">
        <f t="shared" si="331"/>
        <v>3</v>
      </c>
      <c r="AQ3389" s="88">
        <f t="shared" si="332"/>
        <v>23</v>
      </c>
      <c r="AR3389" s="93">
        <f t="shared" si="333"/>
        <v>54</v>
      </c>
      <c r="AS3389" s="93" t="str">
        <f t="shared" si="334"/>
        <v>金币</v>
      </c>
      <c r="AT3389" s="115">
        <f t="shared" si="335"/>
        <v>339</v>
      </c>
      <c r="AU3389" s="94">
        <f>IF(AR3389&gt;0,SUMIFS(AT$13:AT3389,AQ$13:AQ3389,"="&amp;AQ3389),"[x]")</f>
        <v>6255</v>
      </c>
    </row>
    <row r="3390" spans="40:47" ht="16.5" x14ac:dyDescent="0.2">
      <c r="AN3390" s="93">
        <v>3378</v>
      </c>
      <c r="AO3390" s="93">
        <f t="shared" si="330"/>
        <v>6</v>
      </c>
      <c r="AP3390" s="93">
        <f t="shared" si="331"/>
        <v>3</v>
      </c>
      <c r="AQ3390" s="88">
        <f t="shared" si="332"/>
        <v>23</v>
      </c>
      <c r="AR3390" s="93">
        <f t="shared" si="333"/>
        <v>55</v>
      </c>
      <c r="AS3390" s="93" t="str">
        <f t="shared" si="334"/>
        <v>金币</v>
      </c>
      <c r="AT3390" s="115">
        <f t="shared" si="335"/>
        <v>358</v>
      </c>
      <c r="AU3390" s="94">
        <f>IF(AR3390&gt;0,SUMIFS(AT$13:AT3390,AQ$13:AQ3390,"="&amp;AQ3390),"[x]")</f>
        <v>6613</v>
      </c>
    </row>
    <row r="3391" spans="40:47" ht="16.5" x14ac:dyDescent="0.2">
      <c r="AN3391" s="93">
        <v>3379</v>
      </c>
      <c r="AO3391" s="93">
        <f t="shared" si="330"/>
        <v>6</v>
      </c>
      <c r="AP3391" s="93">
        <f t="shared" si="331"/>
        <v>3</v>
      </c>
      <c r="AQ3391" s="88">
        <f t="shared" si="332"/>
        <v>23</v>
      </c>
      <c r="AR3391" s="93">
        <f t="shared" si="333"/>
        <v>56</v>
      </c>
      <c r="AS3391" s="93" t="str">
        <f t="shared" si="334"/>
        <v>金币</v>
      </c>
      <c r="AT3391" s="115">
        <f t="shared" si="335"/>
        <v>377</v>
      </c>
      <c r="AU3391" s="94">
        <f>IF(AR3391&gt;0,SUMIFS(AT$13:AT3391,AQ$13:AQ3391,"="&amp;AQ3391),"[x]")</f>
        <v>6990</v>
      </c>
    </row>
    <row r="3392" spans="40:47" ht="16.5" x14ac:dyDescent="0.2">
      <c r="AN3392" s="93">
        <v>3380</v>
      </c>
      <c r="AO3392" s="93">
        <f t="shared" si="330"/>
        <v>6</v>
      </c>
      <c r="AP3392" s="93">
        <f t="shared" si="331"/>
        <v>3</v>
      </c>
      <c r="AQ3392" s="88">
        <f t="shared" si="332"/>
        <v>23</v>
      </c>
      <c r="AR3392" s="93">
        <f t="shared" si="333"/>
        <v>57</v>
      </c>
      <c r="AS3392" s="93" t="str">
        <f t="shared" si="334"/>
        <v>金币</v>
      </c>
      <c r="AT3392" s="115">
        <f t="shared" si="335"/>
        <v>396</v>
      </c>
      <c r="AU3392" s="94">
        <f>IF(AR3392&gt;0,SUMIFS(AT$13:AT3392,AQ$13:AQ3392,"="&amp;AQ3392),"[x]")</f>
        <v>7386</v>
      </c>
    </row>
    <row r="3393" spans="40:47" ht="16.5" x14ac:dyDescent="0.2">
      <c r="AN3393" s="93">
        <v>3381</v>
      </c>
      <c r="AO3393" s="93">
        <f t="shared" si="330"/>
        <v>6</v>
      </c>
      <c r="AP3393" s="93">
        <f t="shared" si="331"/>
        <v>3</v>
      </c>
      <c r="AQ3393" s="88">
        <f t="shared" si="332"/>
        <v>23</v>
      </c>
      <c r="AR3393" s="93">
        <f t="shared" si="333"/>
        <v>58</v>
      </c>
      <c r="AS3393" s="93" t="str">
        <f t="shared" si="334"/>
        <v>金币</v>
      </c>
      <c r="AT3393" s="115">
        <f t="shared" si="335"/>
        <v>415</v>
      </c>
      <c r="AU3393" s="94">
        <f>IF(AR3393&gt;0,SUMIFS(AT$13:AT3393,AQ$13:AQ3393,"="&amp;AQ3393),"[x]")</f>
        <v>7801</v>
      </c>
    </row>
    <row r="3394" spans="40:47" ht="16.5" x14ac:dyDescent="0.2">
      <c r="AN3394" s="93">
        <v>3382</v>
      </c>
      <c r="AO3394" s="93">
        <f t="shared" si="330"/>
        <v>6</v>
      </c>
      <c r="AP3394" s="93">
        <f t="shared" si="331"/>
        <v>3</v>
      </c>
      <c r="AQ3394" s="88">
        <f t="shared" si="332"/>
        <v>23</v>
      </c>
      <c r="AR3394" s="93">
        <f t="shared" si="333"/>
        <v>59</v>
      </c>
      <c r="AS3394" s="93" t="str">
        <f t="shared" si="334"/>
        <v>金币</v>
      </c>
      <c r="AT3394" s="115">
        <f t="shared" si="335"/>
        <v>434</v>
      </c>
      <c r="AU3394" s="94">
        <f>IF(AR3394&gt;0,SUMIFS(AT$13:AT3394,AQ$13:AQ3394,"="&amp;AQ3394),"[x]")</f>
        <v>8235</v>
      </c>
    </row>
    <row r="3395" spans="40:47" ht="16.5" x14ac:dyDescent="0.2">
      <c r="AN3395" s="93">
        <v>3383</v>
      </c>
      <c r="AO3395" s="93">
        <f t="shared" si="330"/>
        <v>6</v>
      </c>
      <c r="AP3395" s="93">
        <f t="shared" si="331"/>
        <v>3</v>
      </c>
      <c r="AQ3395" s="88">
        <f t="shared" si="332"/>
        <v>23</v>
      </c>
      <c r="AR3395" s="93">
        <f t="shared" si="333"/>
        <v>60</v>
      </c>
      <c r="AS3395" s="93" t="str">
        <f t="shared" si="334"/>
        <v>金币</v>
      </c>
      <c r="AT3395" s="115">
        <f t="shared" si="335"/>
        <v>453</v>
      </c>
      <c r="AU3395" s="94">
        <f>IF(AR3395&gt;0,SUMIFS(AT$13:AT3395,AQ$13:AQ3395,"="&amp;AQ3395),"[x]")</f>
        <v>8688</v>
      </c>
    </row>
    <row r="3396" spans="40:47" ht="16.5" x14ac:dyDescent="0.2">
      <c r="AN3396" s="93">
        <v>3384</v>
      </c>
      <c r="AO3396" s="93">
        <f t="shared" si="330"/>
        <v>6</v>
      </c>
      <c r="AP3396" s="93">
        <f t="shared" si="331"/>
        <v>3</v>
      </c>
      <c r="AQ3396" s="88">
        <f t="shared" si="332"/>
        <v>23</v>
      </c>
      <c r="AR3396" s="93">
        <f t="shared" si="333"/>
        <v>61</v>
      </c>
      <c r="AS3396" s="93" t="str">
        <f t="shared" si="334"/>
        <v>金币</v>
      </c>
      <c r="AT3396" s="115">
        <f t="shared" si="335"/>
        <v>472</v>
      </c>
      <c r="AU3396" s="94">
        <f>IF(AR3396&gt;0,SUMIFS(AT$13:AT3396,AQ$13:AQ3396,"="&amp;AQ3396),"[x]")</f>
        <v>9160</v>
      </c>
    </row>
    <row r="3397" spans="40:47" ht="16.5" x14ac:dyDescent="0.2">
      <c r="AN3397" s="93">
        <v>3385</v>
      </c>
      <c r="AO3397" s="93">
        <f t="shared" si="330"/>
        <v>6</v>
      </c>
      <c r="AP3397" s="93">
        <f t="shared" si="331"/>
        <v>3</v>
      </c>
      <c r="AQ3397" s="88">
        <f t="shared" si="332"/>
        <v>23</v>
      </c>
      <c r="AR3397" s="93">
        <f t="shared" si="333"/>
        <v>62</v>
      </c>
      <c r="AS3397" s="93" t="str">
        <f t="shared" si="334"/>
        <v>金币</v>
      </c>
      <c r="AT3397" s="115">
        <f t="shared" si="335"/>
        <v>491</v>
      </c>
      <c r="AU3397" s="94">
        <f>IF(AR3397&gt;0,SUMIFS(AT$13:AT3397,AQ$13:AQ3397,"="&amp;AQ3397),"[x]")</f>
        <v>9651</v>
      </c>
    </row>
    <row r="3398" spans="40:47" ht="16.5" x14ac:dyDescent="0.2">
      <c r="AN3398" s="93">
        <v>3386</v>
      </c>
      <c r="AO3398" s="93">
        <f t="shared" si="330"/>
        <v>6</v>
      </c>
      <c r="AP3398" s="93">
        <f t="shared" si="331"/>
        <v>3</v>
      </c>
      <c r="AQ3398" s="88">
        <f t="shared" si="332"/>
        <v>23</v>
      </c>
      <c r="AR3398" s="93">
        <f t="shared" si="333"/>
        <v>63</v>
      </c>
      <c r="AS3398" s="93" t="str">
        <f t="shared" si="334"/>
        <v>金币</v>
      </c>
      <c r="AT3398" s="115">
        <f t="shared" si="335"/>
        <v>509</v>
      </c>
      <c r="AU3398" s="94">
        <f>IF(AR3398&gt;0,SUMIFS(AT$13:AT3398,AQ$13:AQ3398,"="&amp;AQ3398),"[x]")</f>
        <v>10160</v>
      </c>
    </row>
    <row r="3399" spans="40:47" ht="16.5" x14ac:dyDescent="0.2">
      <c r="AN3399" s="93">
        <v>3387</v>
      </c>
      <c r="AO3399" s="93">
        <f t="shared" si="330"/>
        <v>6</v>
      </c>
      <c r="AP3399" s="93">
        <f t="shared" si="331"/>
        <v>3</v>
      </c>
      <c r="AQ3399" s="88">
        <f t="shared" si="332"/>
        <v>23</v>
      </c>
      <c r="AR3399" s="93">
        <f t="shared" si="333"/>
        <v>64</v>
      </c>
      <c r="AS3399" s="93" t="str">
        <f t="shared" si="334"/>
        <v>金币</v>
      </c>
      <c r="AT3399" s="115">
        <f t="shared" si="335"/>
        <v>528</v>
      </c>
      <c r="AU3399" s="94">
        <f>IF(AR3399&gt;0,SUMIFS(AT$13:AT3399,AQ$13:AQ3399,"="&amp;AQ3399),"[x]")</f>
        <v>10688</v>
      </c>
    </row>
    <row r="3400" spans="40:47" ht="16.5" x14ac:dyDescent="0.2">
      <c r="AN3400" s="93">
        <v>3388</v>
      </c>
      <c r="AO3400" s="93">
        <f t="shared" si="330"/>
        <v>6</v>
      </c>
      <c r="AP3400" s="93">
        <f t="shared" si="331"/>
        <v>3</v>
      </c>
      <c r="AQ3400" s="88">
        <f t="shared" si="332"/>
        <v>23</v>
      </c>
      <c r="AR3400" s="93">
        <f t="shared" si="333"/>
        <v>65</v>
      </c>
      <c r="AS3400" s="93" t="str">
        <f t="shared" si="334"/>
        <v>金币</v>
      </c>
      <c r="AT3400" s="115">
        <f t="shared" si="335"/>
        <v>547</v>
      </c>
      <c r="AU3400" s="94">
        <f>IF(AR3400&gt;0,SUMIFS(AT$13:AT3400,AQ$13:AQ3400,"="&amp;AQ3400),"[x]")</f>
        <v>11235</v>
      </c>
    </row>
    <row r="3401" spans="40:47" ht="16.5" x14ac:dyDescent="0.2">
      <c r="AN3401" s="93">
        <v>3389</v>
      </c>
      <c r="AO3401" s="93">
        <f t="shared" si="330"/>
        <v>6</v>
      </c>
      <c r="AP3401" s="93">
        <f t="shared" si="331"/>
        <v>3</v>
      </c>
      <c r="AQ3401" s="88">
        <f t="shared" si="332"/>
        <v>23</v>
      </c>
      <c r="AR3401" s="93">
        <f t="shared" si="333"/>
        <v>66</v>
      </c>
      <c r="AS3401" s="93" t="str">
        <f t="shared" si="334"/>
        <v>金币</v>
      </c>
      <c r="AT3401" s="115">
        <f t="shared" si="335"/>
        <v>566</v>
      </c>
      <c r="AU3401" s="94">
        <f>IF(AR3401&gt;0,SUMIFS(AT$13:AT3401,AQ$13:AQ3401,"="&amp;AQ3401),"[x]")</f>
        <v>11801</v>
      </c>
    </row>
    <row r="3402" spans="40:47" ht="16.5" x14ac:dyDescent="0.2">
      <c r="AN3402" s="93">
        <v>3390</v>
      </c>
      <c r="AO3402" s="93">
        <f t="shared" si="330"/>
        <v>6</v>
      </c>
      <c r="AP3402" s="93">
        <f t="shared" si="331"/>
        <v>3</v>
      </c>
      <c r="AQ3402" s="88">
        <f t="shared" si="332"/>
        <v>23</v>
      </c>
      <c r="AR3402" s="93">
        <f t="shared" si="333"/>
        <v>67</v>
      </c>
      <c r="AS3402" s="93" t="str">
        <f t="shared" si="334"/>
        <v>金币</v>
      </c>
      <c r="AT3402" s="115">
        <f t="shared" si="335"/>
        <v>585</v>
      </c>
      <c r="AU3402" s="94">
        <f>IF(AR3402&gt;0,SUMIFS(AT$13:AT3402,AQ$13:AQ3402,"="&amp;AQ3402),"[x]")</f>
        <v>12386</v>
      </c>
    </row>
    <row r="3403" spans="40:47" ht="16.5" x14ac:dyDescent="0.2">
      <c r="AN3403" s="93">
        <v>3391</v>
      </c>
      <c r="AO3403" s="93">
        <f t="shared" si="330"/>
        <v>6</v>
      </c>
      <c r="AP3403" s="93">
        <f t="shared" si="331"/>
        <v>3</v>
      </c>
      <c r="AQ3403" s="88">
        <f t="shared" si="332"/>
        <v>23</v>
      </c>
      <c r="AR3403" s="93">
        <f t="shared" si="333"/>
        <v>68</v>
      </c>
      <c r="AS3403" s="93" t="str">
        <f t="shared" si="334"/>
        <v>金币</v>
      </c>
      <c r="AT3403" s="115">
        <f t="shared" si="335"/>
        <v>604</v>
      </c>
      <c r="AU3403" s="94">
        <f>IF(AR3403&gt;0,SUMIFS(AT$13:AT3403,AQ$13:AQ3403,"="&amp;AQ3403),"[x]")</f>
        <v>12990</v>
      </c>
    </row>
    <row r="3404" spans="40:47" ht="16.5" x14ac:dyDescent="0.2">
      <c r="AN3404" s="93">
        <v>3392</v>
      </c>
      <c r="AO3404" s="93">
        <f t="shared" si="330"/>
        <v>6</v>
      </c>
      <c r="AP3404" s="93">
        <f t="shared" si="331"/>
        <v>3</v>
      </c>
      <c r="AQ3404" s="88">
        <f t="shared" si="332"/>
        <v>23</v>
      </c>
      <c r="AR3404" s="93">
        <f t="shared" si="333"/>
        <v>69</v>
      </c>
      <c r="AS3404" s="93" t="str">
        <f t="shared" si="334"/>
        <v>金币</v>
      </c>
      <c r="AT3404" s="115">
        <f t="shared" si="335"/>
        <v>623</v>
      </c>
      <c r="AU3404" s="94">
        <f>IF(AR3404&gt;0,SUMIFS(AT$13:AT3404,AQ$13:AQ3404,"="&amp;AQ3404),"[x]")</f>
        <v>13613</v>
      </c>
    </row>
    <row r="3405" spans="40:47" ht="16.5" x14ac:dyDescent="0.2">
      <c r="AN3405" s="93">
        <v>3393</v>
      </c>
      <c r="AO3405" s="93">
        <f t="shared" si="330"/>
        <v>6</v>
      </c>
      <c r="AP3405" s="93">
        <f t="shared" si="331"/>
        <v>3</v>
      </c>
      <c r="AQ3405" s="88">
        <f t="shared" si="332"/>
        <v>23</v>
      </c>
      <c r="AR3405" s="93">
        <f t="shared" si="333"/>
        <v>70</v>
      </c>
      <c r="AS3405" s="93" t="str">
        <f t="shared" si="334"/>
        <v>金币</v>
      </c>
      <c r="AT3405" s="115">
        <f t="shared" si="335"/>
        <v>642</v>
      </c>
      <c r="AU3405" s="94">
        <f>IF(AR3405&gt;0,SUMIFS(AT$13:AT3405,AQ$13:AQ3405,"="&amp;AQ3405),"[x]")</f>
        <v>14255</v>
      </c>
    </row>
    <row r="3406" spans="40:47" ht="16.5" x14ac:dyDescent="0.2">
      <c r="AN3406" s="93">
        <v>3394</v>
      </c>
      <c r="AO3406" s="93">
        <f t="shared" ref="AO3406:AO3469" si="336">INT((AN3406-1)/604)+1</f>
        <v>6</v>
      </c>
      <c r="AP3406" s="93">
        <f t="shared" ref="AP3406:AP3469" si="337">INT(MOD(INT((AN3406-1)/151),4))+1</f>
        <v>3</v>
      </c>
      <c r="AQ3406" s="88">
        <f t="shared" ref="AQ3406:AQ3469" si="338">(AO3406-1)*4+AP3406</f>
        <v>23</v>
      </c>
      <c r="AR3406" s="93">
        <f t="shared" ref="AR3406:AR3469" si="339">MOD(AN3406-1,151)</f>
        <v>71</v>
      </c>
      <c r="AS3406" s="93" t="str">
        <f t="shared" ref="AS3406:AS3469" si="340">IF(AR3406&gt;0,"金币","[x]")</f>
        <v>金币</v>
      </c>
      <c r="AT3406" s="115">
        <f t="shared" si="335"/>
        <v>660</v>
      </c>
      <c r="AU3406" s="94">
        <f>IF(AR3406&gt;0,SUMIFS(AT$13:AT3406,AQ$13:AQ3406,"="&amp;AQ3406),"[x]")</f>
        <v>14915</v>
      </c>
    </row>
    <row r="3407" spans="40:47" ht="16.5" x14ac:dyDescent="0.2">
      <c r="AN3407" s="93">
        <v>3395</v>
      </c>
      <c r="AO3407" s="93">
        <f t="shared" si="336"/>
        <v>6</v>
      </c>
      <c r="AP3407" s="93">
        <f t="shared" si="337"/>
        <v>3</v>
      </c>
      <c r="AQ3407" s="88">
        <f t="shared" si="338"/>
        <v>23</v>
      </c>
      <c r="AR3407" s="93">
        <f t="shared" si="339"/>
        <v>72</v>
      </c>
      <c r="AS3407" s="93" t="str">
        <f t="shared" si="340"/>
        <v>金币</v>
      </c>
      <c r="AT3407" s="115">
        <f t="shared" ref="AT3407:AT3470" si="341">IF(AR3407&gt;0,INT(INDEX($AL$13:$AL$162,AR3407)/48*INDEX($AL$4:$AL$9,AO3407)*INDEX($AO$4:$AO$7,AP3407)),"[x]")</f>
        <v>679</v>
      </c>
      <c r="AU3407" s="94">
        <f>IF(AR3407&gt;0,SUMIFS(AT$13:AT3407,AQ$13:AQ3407,"="&amp;AQ3407),"[x]")</f>
        <v>15594</v>
      </c>
    </row>
    <row r="3408" spans="40:47" ht="16.5" x14ac:dyDescent="0.2">
      <c r="AN3408" s="93">
        <v>3396</v>
      </c>
      <c r="AO3408" s="93">
        <f t="shared" si="336"/>
        <v>6</v>
      </c>
      <c r="AP3408" s="93">
        <f t="shared" si="337"/>
        <v>3</v>
      </c>
      <c r="AQ3408" s="88">
        <f t="shared" si="338"/>
        <v>23</v>
      </c>
      <c r="AR3408" s="93">
        <f t="shared" si="339"/>
        <v>73</v>
      </c>
      <c r="AS3408" s="93" t="str">
        <f t="shared" si="340"/>
        <v>金币</v>
      </c>
      <c r="AT3408" s="115">
        <f t="shared" si="341"/>
        <v>698</v>
      </c>
      <c r="AU3408" s="94">
        <f>IF(AR3408&gt;0,SUMIFS(AT$13:AT3408,AQ$13:AQ3408,"="&amp;AQ3408),"[x]")</f>
        <v>16292</v>
      </c>
    </row>
    <row r="3409" spans="40:47" ht="16.5" x14ac:dyDescent="0.2">
      <c r="AN3409" s="93">
        <v>3397</v>
      </c>
      <c r="AO3409" s="93">
        <f t="shared" si="336"/>
        <v>6</v>
      </c>
      <c r="AP3409" s="93">
        <f t="shared" si="337"/>
        <v>3</v>
      </c>
      <c r="AQ3409" s="88">
        <f t="shared" si="338"/>
        <v>23</v>
      </c>
      <c r="AR3409" s="93">
        <f t="shared" si="339"/>
        <v>74</v>
      </c>
      <c r="AS3409" s="93" t="str">
        <f t="shared" si="340"/>
        <v>金币</v>
      </c>
      <c r="AT3409" s="115">
        <f t="shared" si="341"/>
        <v>717</v>
      </c>
      <c r="AU3409" s="94">
        <f>IF(AR3409&gt;0,SUMIFS(AT$13:AT3409,AQ$13:AQ3409,"="&amp;AQ3409),"[x]")</f>
        <v>17009</v>
      </c>
    </row>
    <row r="3410" spans="40:47" ht="16.5" x14ac:dyDescent="0.2">
      <c r="AN3410" s="93">
        <v>3398</v>
      </c>
      <c r="AO3410" s="93">
        <f t="shared" si="336"/>
        <v>6</v>
      </c>
      <c r="AP3410" s="93">
        <f t="shared" si="337"/>
        <v>3</v>
      </c>
      <c r="AQ3410" s="88">
        <f t="shared" si="338"/>
        <v>23</v>
      </c>
      <c r="AR3410" s="93">
        <f t="shared" si="339"/>
        <v>75</v>
      </c>
      <c r="AS3410" s="93" t="str">
        <f t="shared" si="340"/>
        <v>金币</v>
      </c>
      <c r="AT3410" s="115">
        <f t="shared" si="341"/>
        <v>736</v>
      </c>
      <c r="AU3410" s="94">
        <f>IF(AR3410&gt;0,SUMIFS(AT$13:AT3410,AQ$13:AQ3410,"="&amp;AQ3410),"[x]")</f>
        <v>17745</v>
      </c>
    </row>
    <row r="3411" spans="40:47" ht="16.5" x14ac:dyDescent="0.2">
      <c r="AN3411" s="93">
        <v>3399</v>
      </c>
      <c r="AO3411" s="93">
        <f t="shared" si="336"/>
        <v>6</v>
      </c>
      <c r="AP3411" s="93">
        <f t="shared" si="337"/>
        <v>3</v>
      </c>
      <c r="AQ3411" s="88">
        <f t="shared" si="338"/>
        <v>23</v>
      </c>
      <c r="AR3411" s="93">
        <f t="shared" si="339"/>
        <v>76</v>
      </c>
      <c r="AS3411" s="93" t="str">
        <f t="shared" si="340"/>
        <v>金币</v>
      </c>
      <c r="AT3411" s="115">
        <f t="shared" si="341"/>
        <v>755</v>
      </c>
      <c r="AU3411" s="94">
        <f>IF(AR3411&gt;0,SUMIFS(AT$13:AT3411,AQ$13:AQ3411,"="&amp;AQ3411),"[x]")</f>
        <v>18500</v>
      </c>
    </row>
    <row r="3412" spans="40:47" ht="16.5" x14ac:dyDescent="0.2">
      <c r="AN3412" s="93">
        <v>3400</v>
      </c>
      <c r="AO3412" s="93">
        <f t="shared" si="336"/>
        <v>6</v>
      </c>
      <c r="AP3412" s="93">
        <f t="shared" si="337"/>
        <v>3</v>
      </c>
      <c r="AQ3412" s="88">
        <f t="shared" si="338"/>
        <v>23</v>
      </c>
      <c r="AR3412" s="93">
        <f t="shared" si="339"/>
        <v>77</v>
      </c>
      <c r="AS3412" s="93" t="str">
        <f t="shared" si="340"/>
        <v>金币</v>
      </c>
      <c r="AT3412" s="115">
        <f t="shared" si="341"/>
        <v>774</v>
      </c>
      <c r="AU3412" s="94">
        <f>IF(AR3412&gt;0,SUMIFS(AT$13:AT3412,AQ$13:AQ3412,"="&amp;AQ3412),"[x]")</f>
        <v>19274</v>
      </c>
    </row>
    <row r="3413" spans="40:47" ht="16.5" x14ac:dyDescent="0.2">
      <c r="AN3413" s="93">
        <v>3401</v>
      </c>
      <c r="AO3413" s="93">
        <f t="shared" si="336"/>
        <v>6</v>
      </c>
      <c r="AP3413" s="93">
        <f t="shared" si="337"/>
        <v>3</v>
      </c>
      <c r="AQ3413" s="88">
        <f t="shared" si="338"/>
        <v>23</v>
      </c>
      <c r="AR3413" s="93">
        <f t="shared" si="339"/>
        <v>78</v>
      </c>
      <c r="AS3413" s="93" t="str">
        <f t="shared" si="340"/>
        <v>金币</v>
      </c>
      <c r="AT3413" s="115">
        <f t="shared" si="341"/>
        <v>793</v>
      </c>
      <c r="AU3413" s="94">
        <f>IF(AR3413&gt;0,SUMIFS(AT$13:AT3413,AQ$13:AQ3413,"="&amp;AQ3413),"[x]")</f>
        <v>20067</v>
      </c>
    </row>
    <row r="3414" spans="40:47" ht="16.5" x14ac:dyDescent="0.2">
      <c r="AN3414" s="93">
        <v>3402</v>
      </c>
      <c r="AO3414" s="93">
        <f t="shared" si="336"/>
        <v>6</v>
      </c>
      <c r="AP3414" s="93">
        <f t="shared" si="337"/>
        <v>3</v>
      </c>
      <c r="AQ3414" s="88">
        <f t="shared" si="338"/>
        <v>23</v>
      </c>
      <c r="AR3414" s="93">
        <f t="shared" si="339"/>
        <v>79</v>
      </c>
      <c r="AS3414" s="93" t="str">
        <f t="shared" si="340"/>
        <v>金币</v>
      </c>
      <c r="AT3414" s="115">
        <f t="shared" si="341"/>
        <v>812</v>
      </c>
      <c r="AU3414" s="94">
        <f>IF(AR3414&gt;0,SUMIFS(AT$13:AT3414,AQ$13:AQ3414,"="&amp;AQ3414),"[x]")</f>
        <v>20879</v>
      </c>
    </row>
    <row r="3415" spans="40:47" ht="16.5" x14ac:dyDescent="0.2">
      <c r="AN3415" s="93">
        <v>3403</v>
      </c>
      <c r="AO3415" s="93">
        <f t="shared" si="336"/>
        <v>6</v>
      </c>
      <c r="AP3415" s="93">
        <f t="shared" si="337"/>
        <v>3</v>
      </c>
      <c r="AQ3415" s="88">
        <f t="shared" si="338"/>
        <v>23</v>
      </c>
      <c r="AR3415" s="93">
        <f t="shared" si="339"/>
        <v>80</v>
      </c>
      <c r="AS3415" s="93" t="str">
        <f t="shared" si="340"/>
        <v>金币</v>
      </c>
      <c r="AT3415" s="115">
        <f t="shared" si="341"/>
        <v>830</v>
      </c>
      <c r="AU3415" s="94">
        <f>IF(AR3415&gt;0,SUMIFS(AT$13:AT3415,AQ$13:AQ3415,"="&amp;AQ3415),"[x]")</f>
        <v>21709</v>
      </c>
    </row>
    <row r="3416" spans="40:47" ht="16.5" x14ac:dyDescent="0.2">
      <c r="AN3416" s="93">
        <v>3404</v>
      </c>
      <c r="AO3416" s="93">
        <f t="shared" si="336"/>
        <v>6</v>
      </c>
      <c r="AP3416" s="93">
        <f t="shared" si="337"/>
        <v>3</v>
      </c>
      <c r="AQ3416" s="88">
        <f t="shared" si="338"/>
        <v>23</v>
      </c>
      <c r="AR3416" s="93">
        <f t="shared" si="339"/>
        <v>81</v>
      </c>
      <c r="AS3416" s="93" t="str">
        <f t="shared" si="340"/>
        <v>金币</v>
      </c>
      <c r="AT3416" s="115">
        <f t="shared" si="341"/>
        <v>542</v>
      </c>
      <c r="AU3416" s="94">
        <f>IF(AR3416&gt;0,SUMIFS(AT$13:AT3416,AQ$13:AQ3416,"="&amp;AQ3416),"[x]")</f>
        <v>22251</v>
      </c>
    </row>
    <row r="3417" spans="40:47" ht="16.5" x14ac:dyDescent="0.2">
      <c r="AN3417" s="93">
        <v>3405</v>
      </c>
      <c r="AO3417" s="93">
        <f t="shared" si="336"/>
        <v>6</v>
      </c>
      <c r="AP3417" s="93">
        <f t="shared" si="337"/>
        <v>3</v>
      </c>
      <c r="AQ3417" s="88">
        <f t="shared" si="338"/>
        <v>23</v>
      </c>
      <c r="AR3417" s="93">
        <f t="shared" si="339"/>
        <v>82</v>
      </c>
      <c r="AS3417" s="93" t="str">
        <f t="shared" si="340"/>
        <v>金币</v>
      </c>
      <c r="AT3417" s="115">
        <f t="shared" si="341"/>
        <v>583</v>
      </c>
      <c r="AU3417" s="94">
        <f>IF(AR3417&gt;0,SUMIFS(AT$13:AT3417,AQ$13:AQ3417,"="&amp;AQ3417),"[x]")</f>
        <v>22834</v>
      </c>
    </row>
    <row r="3418" spans="40:47" ht="16.5" x14ac:dyDescent="0.2">
      <c r="AN3418" s="93">
        <v>3406</v>
      </c>
      <c r="AO3418" s="93">
        <f t="shared" si="336"/>
        <v>6</v>
      </c>
      <c r="AP3418" s="93">
        <f t="shared" si="337"/>
        <v>3</v>
      </c>
      <c r="AQ3418" s="88">
        <f t="shared" si="338"/>
        <v>23</v>
      </c>
      <c r="AR3418" s="93">
        <f t="shared" si="339"/>
        <v>83</v>
      </c>
      <c r="AS3418" s="93" t="str">
        <f t="shared" si="340"/>
        <v>金币</v>
      </c>
      <c r="AT3418" s="115">
        <f t="shared" si="341"/>
        <v>625</v>
      </c>
      <c r="AU3418" s="94">
        <f>IF(AR3418&gt;0,SUMIFS(AT$13:AT3418,AQ$13:AQ3418,"="&amp;AQ3418),"[x]")</f>
        <v>23459</v>
      </c>
    </row>
    <row r="3419" spans="40:47" ht="16.5" x14ac:dyDescent="0.2">
      <c r="AN3419" s="93">
        <v>3407</v>
      </c>
      <c r="AO3419" s="93">
        <f t="shared" si="336"/>
        <v>6</v>
      </c>
      <c r="AP3419" s="93">
        <f t="shared" si="337"/>
        <v>3</v>
      </c>
      <c r="AQ3419" s="88">
        <f t="shared" si="338"/>
        <v>23</v>
      </c>
      <c r="AR3419" s="93">
        <f t="shared" si="339"/>
        <v>84</v>
      </c>
      <c r="AS3419" s="93" t="str">
        <f t="shared" si="340"/>
        <v>金币</v>
      </c>
      <c r="AT3419" s="115">
        <f t="shared" si="341"/>
        <v>667</v>
      </c>
      <c r="AU3419" s="94">
        <f>IF(AR3419&gt;0,SUMIFS(AT$13:AT3419,AQ$13:AQ3419,"="&amp;AQ3419),"[x]")</f>
        <v>24126</v>
      </c>
    </row>
    <row r="3420" spans="40:47" ht="16.5" x14ac:dyDescent="0.2">
      <c r="AN3420" s="93">
        <v>3408</v>
      </c>
      <c r="AO3420" s="93">
        <f t="shared" si="336"/>
        <v>6</v>
      </c>
      <c r="AP3420" s="93">
        <f t="shared" si="337"/>
        <v>3</v>
      </c>
      <c r="AQ3420" s="88">
        <f t="shared" si="338"/>
        <v>23</v>
      </c>
      <c r="AR3420" s="93">
        <f t="shared" si="339"/>
        <v>85</v>
      </c>
      <c r="AS3420" s="93" t="str">
        <f t="shared" si="340"/>
        <v>金币</v>
      </c>
      <c r="AT3420" s="115">
        <f t="shared" si="341"/>
        <v>709</v>
      </c>
      <c r="AU3420" s="94">
        <f>IF(AR3420&gt;0,SUMIFS(AT$13:AT3420,AQ$13:AQ3420,"="&amp;AQ3420),"[x]")</f>
        <v>24835</v>
      </c>
    </row>
    <row r="3421" spans="40:47" ht="16.5" x14ac:dyDescent="0.2">
      <c r="AN3421" s="93">
        <v>3409</v>
      </c>
      <c r="AO3421" s="93">
        <f t="shared" si="336"/>
        <v>6</v>
      </c>
      <c r="AP3421" s="93">
        <f t="shared" si="337"/>
        <v>3</v>
      </c>
      <c r="AQ3421" s="88">
        <f t="shared" si="338"/>
        <v>23</v>
      </c>
      <c r="AR3421" s="93">
        <f t="shared" si="339"/>
        <v>86</v>
      </c>
      <c r="AS3421" s="93" t="str">
        <f t="shared" si="340"/>
        <v>金币</v>
      </c>
      <c r="AT3421" s="115">
        <f t="shared" si="341"/>
        <v>750</v>
      </c>
      <c r="AU3421" s="94">
        <f>IF(AR3421&gt;0,SUMIFS(AT$13:AT3421,AQ$13:AQ3421,"="&amp;AQ3421),"[x]")</f>
        <v>25585</v>
      </c>
    </row>
    <row r="3422" spans="40:47" ht="16.5" x14ac:dyDescent="0.2">
      <c r="AN3422" s="93">
        <v>3410</v>
      </c>
      <c r="AO3422" s="93">
        <f t="shared" si="336"/>
        <v>6</v>
      </c>
      <c r="AP3422" s="93">
        <f t="shared" si="337"/>
        <v>3</v>
      </c>
      <c r="AQ3422" s="88">
        <f t="shared" si="338"/>
        <v>23</v>
      </c>
      <c r="AR3422" s="93">
        <f t="shared" si="339"/>
        <v>87</v>
      </c>
      <c r="AS3422" s="93" t="str">
        <f t="shared" si="340"/>
        <v>金币</v>
      </c>
      <c r="AT3422" s="115">
        <f t="shared" si="341"/>
        <v>792</v>
      </c>
      <c r="AU3422" s="94">
        <f>IF(AR3422&gt;0,SUMIFS(AT$13:AT3422,AQ$13:AQ3422,"="&amp;AQ3422),"[x]")</f>
        <v>26377</v>
      </c>
    </row>
    <row r="3423" spans="40:47" ht="16.5" x14ac:dyDescent="0.2">
      <c r="AN3423" s="93">
        <v>3411</v>
      </c>
      <c r="AO3423" s="93">
        <f t="shared" si="336"/>
        <v>6</v>
      </c>
      <c r="AP3423" s="93">
        <f t="shared" si="337"/>
        <v>3</v>
      </c>
      <c r="AQ3423" s="88">
        <f t="shared" si="338"/>
        <v>23</v>
      </c>
      <c r="AR3423" s="93">
        <f t="shared" si="339"/>
        <v>88</v>
      </c>
      <c r="AS3423" s="93" t="str">
        <f t="shared" si="340"/>
        <v>金币</v>
      </c>
      <c r="AT3423" s="115">
        <f t="shared" si="341"/>
        <v>834</v>
      </c>
      <c r="AU3423" s="94">
        <f>IF(AR3423&gt;0,SUMIFS(AT$13:AT3423,AQ$13:AQ3423,"="&amp;AQ3423),"[x]")</f>
        <v>27211</v>
      </c>
    </row>
    <row r="3424" spans="40:47" ht="16.5" x14ac:dyDescent="0.2">
      <c r="AN3424" s="93">
        <v>3412</v>
      </c>
      <c r="AO3424" s="93">
        <f t="shared" si="336"/>
        <v>6</v>
      </c>
      <c r="AP3424" s="93">
        <f t="shared" si="337"/>
        <v>3</v>
      </c>
      <c r="AQ3424" s="88">
        <f t="shared" si="338"/>
        <v>23</v>
      </c>
      <c r="AR3424" s="93">
        <f t="shared" si="339"/>
        <v>89</v>
      </c>
      <c r="AS3424" s="93" t="str">
        <f t="shared" si="340"/>
        <v>金币</v>
      </c>
      <c r="AT3424" s="115">
        <f t="shared" si="341"/>
        <v>875</v>
      </c>
      <c r="AU3424" s="94">
        <f>IF(AR3424&gt;0,SUMIFS(AT$13:AT3424,AQ$13:AQ3424,"="&amp;AQ3424),"[x]")</f>
        <v>28086</v>
      </c>
    </row>
    <row r="3425" spans="40:47" ht="16.5" x14ac:dyDescent="0.2">
      <c r="AN3425" s="93">
        <v>3413</v>
      </c>
      <c r="AO3425" s="93">
        <f t="shared" si="336"/>
        <v>6</v>
      </c>
      <c r="AP3425" s="93">
        <f t="shared" si="337"/>
        <v>3</v>
      </c>
      <c r="AQ3425" s="88">
        <f t="shared" si="338"/>
        <v>23</v>
      </c>
      <c r="AR3425" s="93">
        <f t="shared" si="339"/>
        <v>90</v>
      </c>
      <c r="AS3425" s="93" t="str">
        <f t="shared" si="340"/>
        <v>金币</v>
      </c>
      <c r="AT3425" s="115">
        <f t="shared" si="341"/>
        <v>917</v>
      </c>
      <c r="AU3425" s="94">
        <f>IF(AR3425&gt;0,SUMIFS(AT$13:AT3425,AQ$13:AQ3425,"="&amp;AQ3425),"[x]")</f>
        <v>29003</v>
      </c>
    </row>
    <row r="3426" spans="40:47" ht="16.5" x14ac:dyDescent="0.2">
      <c r="AN3426" s="93">
        <v>3414</v>
      </c>
      <c r="AO3426" s="93">
        <f t="shared" si="336"/>
        <v>6</v>
      </c>
      <c r="AP3426" s="93">
        <f t="shared" si="337"/>
        <v>3</v>
      </c>
      <c r="AQ3426" s="88">
        <f t="shared" si="338"/>
        <v>23</v>
      </c>
      <c r="AR3426" s="93">
        <f t="shared" si="339"/>
        <v>91</v>
      </c>
      <c r="AS3426" s="93" t="str">
        <f t="shared" si="340"/>
        <v>金币</v>
      </c>
      <c r="AT3426" s="115">
        <f t="shared" si="341"/>
        <v>959</v>
      </c>
      <c r="AU3426" s="94">
        <f>IF(AR3426&gt;0,SUMIFS(AT$13:AT3426,AQ$13:AQ3426,"="&amp;AQ3426),"[x]")</f>
        <v>29962</v>
      </c>
    </row>
    <row r="3427" spans="40:47" ht="16.5" x14ac:dyDescent="0.2">
      <c r="AN3427" s="93">
        <v>3415</v>
      </c>
      <c r="AO3427" s="93">
        <f t="shared" si="336"/>
        <v>6</v>
      </c>
      <c r="AP3427" s="93">
        <f t="shared" si="337"/>
        <v>3</v>
      </c>
      <c r="AQ3427" s="88">
        <f t="shared" si="338"/>
        <v>23</v>
      </c>
      <c r="AR3427" s="93">
        <f t="shared" si="339"/>
        <v>92</v>
      </c>
      <c r="AS3427" s="93" t="str">
        <f t="shared" si="340"/>
        <v>金币</v>
      </c>
      <c r="AT3427" s="115">
        <f t="shared" si="341"/>
        <v>1000</v>
      </c>
      <c r="AU3427" s="94">
        <f>IF(AR3427&gt;0,SUMIFS(AT$13:AT3427,AQ$13:AQ3427,"="&amp;AQ3427),"[x]")</f>
        <v>30962</v>
      </c>
    </row>
    <row r="3428" spans="40:47" ht="16.5" x14ac:dyDescent="0.2">
      <c r="AN3428" s="93">
        <v>3416</v>
      </c>
      <c r="AO3428" s="93">
        <f t="shared" si="336"/>
        <v>6</v>
      </c>
      <c r="AP3428" s="93">
        <f t="shared" si="337"/>
        <v>3</v>
      </c>
      <c r="AQ3428" s="88">
        <f t="shared" si="338"/>
        <v>23</v>
      </c>
      <c r="AR3428" s="93">
        <f t="shared" si="339"/>
        <v>93</v>
      </c>
      <c r="AS3428" s="93" t="str">
        <f t="shared" si="340"/>
        <v>金币</v>
      </c>
      <c r="AT3428" s="115">
        <f t="shared" si="341"/>
        <v>1042</v>
      </c>
      <c r="AU3428" s="94">
        <f>IF(AR3428&gt;0,SUMIFS(AT$13:AT3428,AQ$13:AQ3428,"="&amp;AQ3428),"[x]")</f>
        <v>32004</v>
      </c>
    </row>
    <row r="3429" spans="40:47" ht="16.5" x14ac:dyDescent="0.2">
      <c r="AN3429" s="93">
        <v>3417</v>
      </c>
      <c r="AO3429" s="93">
        <f t="shared" si="336"/>
        <v>6</v>
      </c>
      <c r="AP3429" s="93">
        <f t="shared" si="337"/>
        <v>3</v>
      </c>
      <c r="AQ3429" s="88">
        <f t="shared" si="338"/>
        <v>23</v>
      </c>
      <c r="AR3429" s="93">
        <f t="shared" si="339"/>
        <v>94</v>
      </c>
      <c r="AS3429" s="93" t="str">
        <f t="shared" si="340"/>
        <v>金币</v>
      </c>
      <c r="AT3429" s="115">
        <f t="shared" si="341"/>
        <v>1084</v>
      </c>
      <c r="AU3429" s="94">
        <f>IF(AR3429&gt;0,SUMIFS(AT$13:AT3429,AQ$13:AQ3429,"="&amp;AQ3429),"[x]")</f>
        <v>33088</v>
      </c>
    </row>
    <row r="3430" spans="40:47" ht="16.5" x14ac:dyDescent="0.2">
      <c r="AN3430" s="93">
        <v>3418</v>
      </c>
      <c r="AO3430" s="93">
        <f t="shared" si="336"/>
        <v>6</v>
      </c>
      <c r="AP3430" s="93">
        <f t="shared" si="337"/>
        <v>3</v>
      </c>
      <c r="AQ3430" s="88">
        <f t="shared" si="338"/>
        <v>23</v>
      </c>
      <c r="AR3430" s="93">
        <f t="shared" si="339"/>
        <v>95</v>
      </c>
      <c r="AS3430" s="93" t="str">
        <f t="shared" si="340"/>
        <v>金币</v>
      </c>
      <c r="AT3430" s="115">
        <f t="shared" si="341"/>
        <v>1126</v>
      </c>
      <c r="AU3430" s="94">
        <f>IF(AR3430&gt;0,SUMIFS(AT$13:AT3430,AQ$13:AQ3430,"="&amp;AQ3430),"[x]")</f>
        <v>34214</v>
      </c>
    </row>
    <row r="3431" spans="40:47" ht="16.5" x14ac:dyDescent="0.2">
      <c r="AN3431" s="93">
        <v>3419</v>
      </c>
      <c r="AO3431" s="93">
        <f t="shared" si="336"/>
        <v>6</v>
      </c>
      <c r="AP3431" s="93">
        <f t="shared" si="337"/>
        <v>3</v>
      </c>
      <c r="AQ3431" s="88">
        <f t="shared" si="338"/>
        <v>23</v>
      </c>
      <c r="AR3431" s="93">
        <f t="shared" si="339"/>
        <v>96</v>
      </c>
      <c r="AS3431" s="93" t="str">
        <f t="shared" si="340"/>
        <v>金币</v>
      </c>
      <c r="AT3431" s="115">
        <f t="shared" si="341"/>
        <v>1167</v>
      </c>
      <c r="AU3431" s="94">
        <f>IF(AR3431&gt;0,SUMIFS(AT$13:AT3431,AQ$13:AQ3431,"="&amp;AQ3431),"[x]")</f>
        <v>35381</v>
      </c>
    </row>
    <row r="3432" spans="40:47" ht="16.5" x14ac:dyDescent="0.2">
      <c r="AN3432" s="93">
        <v>3420</v>
      </c>
      <c r="AO3432" s="93">
        <f t="shared" si="336"/>
        <v>6</v>
      </c>
      <c r="AP3432" s="93">
        <f t="shared" si="337"/>
        <v>3</v>
      </c>
      <c r="AQ3432" s="88">
        <f t="shared" si="338"/>
        <v>23</v>
      </c>
      <c r="AR3432" s="93">
        <f t="shared" si="339"/>
        <v>97</v>
      </c>
      <c r="AS3432" s="93" t="str">
        <f t="shared" si="340"/>
        <v>金币</v>
      </c>
      <c r="AT3432" s="115">
        <f t="shared" si="341"/>
        <v>1209</v>
      </c>
      <c r="AU3432" s="94">
        <f>IF(AR3432&gt;0,SUMIFS(AT$13:AT3432,AQ$13:AQ3432,"="&amp;AQ3432),"[x]")</f>
        <v>36590</v>
      </c>
    </row>
    <row r="3433" spans="40:47" ht="16.5" x14ac:dyDescent="0.2">
      <c r="AN3433" s="93">
        <v>3421</v>
      </c>
      <c r="AO3433" s="93">
        <f t="shared" si="336"/>
        <v>6</v>
      </c>
      <c r="AP3433" s="93">
        <f t="shared" si="337"/>
        <v>3</v>
      </c>
      <c r="AQ3433" s="88">
        <f t="shared" si="338"/>
        <v>23</v>
      </c>
      <c r="AR3433" s="93">
        <f t="shared" si="339"/>
        <v>98</v>
      </c>
      <c r="AS3433" s="93" t="str">
        <f t="shared" si="340"/>
        <v>金币</v>
      </c>
      <c r="AT3433" s="115">
        <f t="shared" si="341"/>
        <v>1251</v>
      </c>
      <c r="AU3433" s="94">
        <f>IF(AR3433&gt;0,SUMIFS(AT$13:AT3433,AQ$13:AQ3433,"="&amp;AQ3433),"[x]")</f>
        <v>37841</v>
      </c>
    </row>
    <row r="3434" spans="40:47" ht="16.5" x14ac:dyDescent="0.2">
      <c r="AN3434" s="93">
        <v>3422</v>
      </c>
      <c r="AO3434" s="93">
        <f t="shared" si="336"/>
        <v>6</v>
      </c>
      <c r="AP3434" s="93">
        <f t="shared" si="337"/>
        <v>3</v>
      </c>
      <c r="AQ3434" s="88">
        <f t="shared" si="338"/>
        <v>23</v>
      </c>
      <c r="AR3434" s="93">
        <f t="shared" si="339"/>
        <v>99</v>
      </c>
      <c r="AS3434" s="93" t="str">
        <f t="shared" si="340"/>
        <v>金币</v>
      </c>
      <c r="AT3434" s="115">
        <f t="shared" si="341"/>
        <v>1292</v>
      </c>
      <c r="AU3434" s="94">
        <f>IF(AR3434&gt;0,SUMIFS(AT$13:AT3434,AQ$13:AQ3434,"="&amp;AQ3434),"[x]")</f>
        <v>39133</v>
      </c>
    </row>
    <row r="3435" spans="40:47" ht="16.5" x14ac:dyDescent="0.2">
      <c r="AN3435" s="93">
        <v>3423</v>
      </c>
      <c r="AO3435" s="93">
        <f t="shared" si="336"/>
        <v>6</v>
      </c>
      <c r="AP3435" s="93">
        <f t="shared" si="337"/>
        <v>3</v>
      </c>
      <c r="AQ3435" s="88">
        <f t="shared" si="338"/>
        <v>23</v>
      </c>
      <c r="AR3435" s="93">
        <f t="shared" si="339"/>
        <v>100</v>
      </c>
      <c r="AS3435" s="93" t="str">
        <f t="shared" si="340"/>
        <v>金币</v>
      </c>
      <c r="AT3435" s="115">
        <f t="shared" si="341"/>
        <v>1334</v>
      </c>
      <c r="AU3435" s="94">
        <f>IF(AR3435&gt;0,SUMIFS(AT$13:AT3435,AQ$13:AQ3435,"="&amp;AQ3435),"[x]")</f>
        <v>40467</v>
      </c>
    </row>
    <row r="3436" spans="40:47" ht="16.5" x14ac:dyDescent="0.2">
      <c r="AN3436" s="93">
        <v>3424</v>
      </c>
      <c r="AO3436" s="93">
        <f t="shared" si="336"/>
        <v>6</v>
      </c>
      <c r="AP3436" s="93">
        <f t="shared" si="337"/>
        <v>3</v>
      </c>
      <c r="AQ3436" s="88">
        <f t="shared" si="338"/>
        <v>23</v>
      </c>
      <c r="AR3436" s="93">
        <f t="shared" si="339"/>
        <v>101</v>
      </c>
      <c r="AS3436" s="93" t="str">
        <f t="shared" si="340"/>
        <v>金币</v>
      </c>
      <c r="AT3436" s="115">
        <f t="shared" si="341"/>
        <v>756</v>
      </c>
      <c r="AU3436" s="94">
        <f>IF(AR3436&gt;0,SUMIFS(AT$13:AT3436,AQ$13:AQ3436,"="&amp;AQ3436),"[x]")</f>
        <v>41223</v>
      </c>
    </row>
    <row r="3437" spans="40:47" ht="16.5" x14ac:dyDescent="0.2">
      <c r="AN3437" s="93">
        <v>3425</v>
      </c>
      <c r="AO3437" s="93">
        <f t="shared" si="336"/>
        <v>6</v>
      </c>
      <c r="AP3437" s="93">
        <f t="shared" si="337"/>
        <v>3</v>
      </c>
      <c r="AQ3437" s="88">
        <f t="shared" si="338"/>
        <v>23</v>
      </c>
      <c r="AR3437" s="93">
        <f t="shared" si="339"/>
        <v>102</v>
      </c>
      <c r="AS3437" s="93" t="str">
        <f t="shared" si="340"/>
        <v>金币</v>
      </c>
      <c r="AT3437" s="115">
        <f t="shared" si="341"/>
        <v>815</v>
      </c>
      <c r="AU3437" s="94">
        <f>IF(AR3437&gt;0,SUMIFS(AT$13:AT3437,AQ$13:AQ3437,"="&amp;AQ3437),"[x]")</f>
        <v>42038</v>
      </c>
    </row>
    <row r="3438" spans="40:47" ht="16.5" x14ac:dyDescent="0.2">
      <c r="AN3438" s="93">
        <v>3426</v>
      </c>
      <c r="AO3438" s="93">
        <f t="shared" si="336"/>
        <v>6</v>
      </c>
      <c r="AP3438" s="93">
        <f t="shared" si="337"/>
        <v>3</v>
      </c>
      <c r="AQ3438" s="88">
        <f t="shared" si="338"/>
        <v>23</v>
      </c>
      <c r="AR3438" s="93">
        <f t="shared" si="339"/>
        <v>103</v>
      </c>
      <c r="AS3438" s="93" t="str">
        <f t="shared" si="340"/>
        <v>金币</v>
      </c>
      <c r="AT3438" s="115">
        <f t="shared" si="341"/>
        <v>873</v>
      </c>
      <c r="AU3438" s="94">
        <f>IF(AR3438&gt;0,SUMIFS(AT$13:AT3438,AQ$13:AQ3438,"="&amp;AQ3438),"[x]")</f>
        <v>42911</v>
      </c>
    </row>
    <row r="3439" spans="40:47" ht="16.5" x14ac:dyDescent="0.2">
      <c r="AN3439" s="93">
        <v>3427</v>
      </c>
      <c r="AO3439" s="93">
        <f t="shared" si="336"/>
        <v>6</v>
      </c>
      <c r="AP3439" s="93">
        <f t="shared" si="337"/>
        <v>3</v>
      </c>
      <c r="AQ3439" s="88">
        <f t="shared" si="338"/>
        <v>23</v>
      </c>
      <c r="AR3439" s="93">
        <f t="shared" si="339"/>
        <v>104</v>
      </c>
      <c r="AS3439" s="93" t="str">
        <f t="shared" si="340"/>
        <v>金币</v>
      </c>
      <c r="AT3439" s="115">
        <f t="shared" si="341"/>
        <v>931</v>
      </c>
      <c r="AU3439" s="94">
        <f>IF(AR3439&gt;0,SUMIFS(AT$13:AT3439,AQ$13:AQ3439,"="&amp;AQ3439),"[x]")</f>
        <v>43842</v>
      </c>
    </row>
    <row r="3440" spans="40:47" ht="16.5" x14ac:dyDescent="0.2">
      <c r="AN3440" s="93">
        <v>3428</v>
      </c>
      <c r="AO3440" s="93">
        <f t="shared" si="336"/>
        <v>6</v>
      </c>
      <c r="AP3440" s="93">
        <f t="shared" si="337"/>
        <v>3</v>
      </c>
      <c r="AQ3440" s="88">
        <f t="shared" si="338"/>
        <v>23</v>
      </c>
      <c r="AR3440" s="93">
        <f t="shared" si="339"/>
        <v>105</v>
      </c>
      <c r="AS3440" s="93" t="str">
        <f t="shared" si="340"/>
        <v>金币</v>
      </c>
      <c r="AT3440" s="115">
        <f t="shared" si="341"/>
        <v>989</v>
      </c>
      <c r="AU3440" s="94">
        <f>IF(AR3440&gt;0,SUMIFS(AT$13:AT3440,AQ$13:AQ3440,"="&amp;AQ3440),"[x]")</f>
        <v>44831</v>
      </c>
    </row>
    <row r="3441" spans="40:47" ht="16.5" x14ac:dyDescent="0.2">
      <c r="AN3441" s="93">
        <v>3429</v>
      </c>
      <c r="AO3441" s="93">
        <f t="shared" si="336"/>
        <v>6</v>
      </c>
      <c r="AP3441" s="93">
        <f t="shared" si="337"/>
        <v>3</v>
      </c>
      <c r="AQ3441" s="88">
        <f t="shared" si="338"/>
        <v>23</v>
      </c>
      <c r="AR3441" s="93">
        <f t="shared" si="339"/>
        <v>106</v>
      </c>
      <c r="AS3441" s="93" t="str">
        <f t="shared" si="340"/>
        <v>金币</v>
      </c>
      <c r="AT3441" s="115">
        <f t="shared" si="341"/>
        <v>1048</v>
      </c>
      <c r="AU3441" s="94">
        <f>IF(AR3441&gt;0,SUMIFS(AT$13:AT3441,AQ$13:AQ3441,"="&amp;AQ3441),"[x]")</f>
        <v>45879</v>
      </c>
    </row>
    <row r="3442" spans="40:47" ht="16.5" x14ac:dyDescent="0.2">
      <c r="AN3442" s="93">
        <v>3430</v>
      </c>
      <c r="AO3442" s="93">
        <f t="shared" si="336"/>
        <v>6</v>
      </c>
      <c r="AP3442" s="93">
        <f t="shared" si="337"/>
        <v>3</v>
      </c>
      <c r="AQ3442" s="88">
        <f t="shared" si="338"/>
        <v>23</v>
      </c>
      <c r="AR3442" s="93">
        <f t="shared" si="339"/>
        <v>107</v>
      </c>
      <c r="AS3442" s="93" t="str">
        <f t="shared" si="340"/>
        <v>金币</v>
      </c>
      <c r="AT3442" s="115">
        <f t="shared" si="341"/>
        <v>1106</v>
      </c>
      <c r="AU3442" s="94">
        <f>IF(AR3442&gt;0,SUMIFS(AT$13:AT3442,AQ$13:AQ3442,"="&amp;AQ3442),"[x]")</f>
        <v>46985</v>
      </c>
    </row>
    <row r="3443" spans="40:47" ht="16.5" x14ac:dyDescent="0.2">
      <c r="AN3443" s="93">
        <v>3431</v>
      </c>
      <c r="AO3443" s="93">
        <f t="shared" si="336"/>
        <v>6</v>
      </c>
      <c r="AP3443" s="93">
        <f t="shared" si="337"/>
        <v>3</v>
      </c>
      <c r="AQ3443" s="88">
        <f t="shared" si="338"/>
        <v>23</v>
      </c>
      <c r="AR3443" s="93">
        <f t="shared" si="339"/>
        <v>108</v>
      </c>
      <c r="AS3443" s="93" t="str">
        <f t="shared" si="340"/>
        <v>金币</v>
      </c>
      <c r="AT3443" s="115">
        <f t="shared" si="341"/>
        <v>1164</v>
      </c>
      <c r="AU3443" s="94">
        <f>IF(AR3443&gt;0,SUMIFS(AT$13:AT3443,AQ$13:AQ3443,"="&amp;AQ3443),"[x]")</f>
        <v>48149</v>
      </c>
    </row>
    <row r="3444" spans="40:47" ht="16.5" x14ac:dyDescent="0.2">
      <c r="AN3444" s="93">
        <v>3432</v>
      </c>
      <c r="AO3444" s="93">
        <f t="shared" si="336"/>
        <v>6</v>
      </c>
      <c r="AP3444" s="93">
        <f t="shared" si="337"/>
        <v>3</v>
      </c>
      <c r="AQ3444" s="88">
        <f t="shared" si="338"/>
        <v>23</v>
      </c>
      <c r="AR3444" s="93">
        <f t="shared" si="339"/>
        <v>109</v>
      </c>
      <c r="AS3444" s="93" t="str">
        <f t="shared" si="340"/>
        <v>金币</v>
      </c>
      <c r="AT3444" s="115">
        <f t="shared" si="341"/>
        <v>1222</v>
      </c>
      <c r="AU3444" s="94">
        <f>IF(AR3444&gt;0,SUMIFS(AT$13:AT3444,AQ$13:AQ3444,"="&amp;AQ3444),"[x]")</f>
        <v>49371</v>
      </c>
    </row>
    <row r="3445" spans="40:47" ht="16.5" x14ac:dyDescent="0.2">
      <c r="AN3445" s="93">
        <v>3433</v>
      </c>
      <c r="AO3445" s="93">
        <f t="shared" si="336"/>
        <v>6</v>
      </c>
      <c r="AP3445" s="93">
        <f t="shared" si="337"/>
        <v>3</v>
      </c>
      <c r="AQ3445" s="88">
        <f t="shared" si="338"/>
        <v>23</v>
      </c>
      <c r="AR3445" s="93">
        <f t="shared" si="339"/>
        <v>110</v>
      </c>
      <c r="AS3445" s="93" t="str">
        <f t="shared" si="340"/>
        <v>金币</v>
      </c>
      <c r="AT3445" s="115">
        <f t="shared" si="341"/>
        <v>1281</v>
      </c>
      <c r="AU3445" s="94">
        <f>IF(AR3445&gt;0,SUMIFS(AT$13:AT3445,AQ$13:AQ3445,"="&amp;AQ3445),"[x]")</f>
        <v>50652</v>
      </c>
    </row>
    <row r="3446" spans="40:47" ht="16.5" x14ac:dyDescent="0.2">
      <c r="AN3446" s="93">
        <v>3434</v>
      </c>
      <c r="AO3446" s="93">
        <f t="shared" si="336"/>
        <v>6</v>
      </c>
      <c r="AP3446" s="93">
        <f t="shared" si="337"/>
        <v>3</v>
      </c>
      <c r="AQ3446" s="88">
        <f t="shared" si="338"/>
        <v>23</v>
      </c>
      <c r="AR3446" s="93">
        <f t="shared" si="339"/>
        <v>111</v>
      </c>
      <c r="AS3446" s="93" t="str">
        <f t="shared" si="340"/>
        <v>金币</v>
      </c>
      <c r="AT3446" s="115">
        <f t="shared" si="341"/>
        <v>1339</v>
      </c>
      <c r="AU3446" s="94">
        <f>IF(AR3446&gt;0,SUMIFS(AT$13:AT3446,AQ$13:AQ3446,"="&amp;AQ3446),"[x]")</f>
        <v>51991</v>
      </c>
    </row>
    <row r="3447" spans="40:47" ht="16.5" x14ac:dyDescent="0.2">
      <c r="AN3447" s="93">
        <v>3435</v>
      </c>
      <c r="AO3447" s="93">
        <f t="shared" si="336"/>
        <v>6</v>
      </c>
      <c r="AP3447" s="93">
        <f t="shared" si="337"/>
        <v>3</v>
      </c>
      <c r="AQ3447" s="88">
        <f t="shared" si="338"/>
        <v>23</v>
      </c>
      <c r="AR3447" s="93">
        <f t="shared" si="339"/>
        <v>112</v>
      </c>
      <c r="AS3447" s="93" t="str">
        <f t="shared" si="340"/>
        <v>金币</v>
      </c>
      <c r="AT3447" s="115">
        <f t="shared" si="341"/>
        <v>1397</v>
      </c>
      <c r="AU3447" s="94">
        <f>IF(AR3447&gt;0,SUMIFS(AT$13:AT3447,AQ$13:AQ3447,"="&amp;AQ3447),"[x]")</f>
        <v>53388</v>
      </c>
    </row>
    <row r="3448" spans="40:47" ht="16.5" x14ac:dyDescent="0.2">
      <c r="AN3448" s="93">
        <v>3436</v>
      </c>
      <c r="AO3448" s="93">
        <f t="shared" si="336"/>
        <v>6</v>
      </c>
      <c r="AP3448" s="93">
        <f t="shared" si="337"/>
        <v>3</v>
      </c>
      <c r="AQ3448" s="88">
        <f t="shared" si="338"/>
        <v>23</v>
      </c>
      <c r="AR3448" s="93">
        <f t="shared" si="339"/>
        <v>113</v>
      </c>
      <c r="AS3448" s="93" t="str">
        <f t="shared" si="340"/>
        <v>金币</v>
      </c>
      <c r="AT3448" s="115">
        <f t="shared" si="341"/>
        <v>1455</v>
      </c>
      <c r="AU3448" s="94">
        <f>IF(AR3448&gt;0,SUMIFS(AT$13:AT3448,AQ$13:AQ3448,"="&amp;AQ3448),"[x]")</f>
        <v>54843</v>
      </c>
    </row>
    <row r="3449" spans="40:47" ht="16.5" x14ac:dyDescent="0.2">
      <c r="AN3449" s="93">
        <v>3437</v>
      </c>
      <c r="AO3449" s="93">
        <f t="shared" si="336"/>
        <v>6</v>
      </c>
      <c r="AP3449" s="93">
        <f t="shared" si="337"/>
        <v>3</v>
      </c>
      <c r="AQ3449" s="88">
        <f t="shared" si="338"/>
        <v>23</v>
      </c>
      <c r="AR3449" s="93">
        <f t="shared" si="339"/>
        <v>114</v>
      </c>
      <c r="AS3449" s="93" t="str">
        <f t="shared" si="340"/>
        <v>金币</v>
      </c>
      <c r="AT3449" s="115">
        <f t="shared" si="341"/>
        <v>1513</v>
      </c>
      <c r="AU3449" s="94">
        <f>IF(AR3449&gt;0,SUMIFS(AT$13:AT3449,AQ$13:AQ3449,"="&amp;AQ3449),"[x]")</f>
        <v>56356</v>
      </c>
    </row>
    <row r="3450" spans="40:47" ht="16.5" x14ac:dyDescent="0.2">
      <c r="AN3450" s="93">
        <v>3438</v>
      </c>
      <c r="AO3450" s="93">
        <f t="shared" si="336"/>
        <v>6</v>
      </c>
      <c r="AP3450" s="93">
        <f t="shared" si="337"/>
        <v>3</v>
      </c>
      <c r="AQ3450" s="88">
        <f t="shared" si="338"/>
        <v>23</v>
      </c>
      <c r="AR3450" s="93">
        <f t="shared" si="339"/>
        <v>115</v>
      </c>
      <c r="AS3450" s="93" t="str">
        <f t="shared" si="340"/>
        <v>金币</v>
      </c>
      <c r="AT3450" s="115">
        <f t="shared" si="341"/>
        <v>1572</v>
      </c>
      <c r="AU3450" s="94">
        <f>IF(AR3450&gt;0,SUMIFS(AT$13:AT3450,AQ$13:AQ3450,"="&amp;AQ3450),"[x]")</f>
        <v>57928</v>
      </c>
    </row>
    <row r="3451" spans="40:47" ht="16.5" x14ac:dyDescent="0.2">
      <c r="AN3451" s="93">
        <v>3439</v>
      </c>
      <c r="AO3451" s="93">
        <f t="shared" si="336"/>
        <v>6</v>
      </c>
      <c r="AP3451" s="93">
        <f t="shared" si="337"/>
        <v>3</v>
      </c>
      <c r="AQ3451" s="88">
        <f t="shared" si="338"/>
        <v>23</v>
      </c>
      <c r="AR3451" s="93">
        <f t="shared" si="339"/>
        <v>116</v>
      </c>
      <c r="AS3451" s="93" t="str">
        <f t="shared" si="340"/>
        <v>金币</v>
      </c>
      <c r="AT3451" s="115">
        <f t="shared" si="341"/>
        <v>1630</v>
      </c>
      <c r="AU3451" s="94">
        <f>IF(AR3451&gt;0,SUMIFS(AT$13:AT3451,AQ$13:AQ3451,"="&amp;AQ3451),"[x]")</f>
        <v>59558</v>
      </c>
    </row>
    <row r="3452" spans="40:47" ht="16.5" x14ac:dyDescent="0.2">
      <c r="AN3452" s="93">
        <v>3440</v>
      </c>
      <c r="AO3452" s="93">
        <f t="shared" si="336"/>
        <v>6</v>
      </c>
      <c r="AP3452" s="93">
        <f t="shared" si="337"/>
        <v>3</v>
      </c>
      <c r="AQ3452" s="88">
        <f t="shared" si="338"/>
        <v>23</v>
      </c>
      <c r="AR3452" s="93">
        <f t="shared" si="339"/>
        <v>117</v>
      </c>
      <c r="AS3452" s="93" t="str">
        <f t="shared" si="340"/>
        <v>金币</v>
      </c>
      <c r="AT3452" s="115">
        <f t="shared" si="341"/>
        <v>1688</v>
      </c>
      <c r="AU3452" s="94">
        <f>IF(AR3452&gt;0,SUMIFS(AT$13:AT3452,AQ$13:AQ3452,"="&amp;AQ3452),"[x]")</f>
        <v>61246</v>
      </c>
    </row>
    <row r="3453" spans="40:47" ht="16.5" x14ac:dyDescent="0.2">
      <c r="AN3453" s="93">
        <v>3441</v>
      </c>
      <c r="AO3453" s="93">
        <f t="shared" si="336"/>
        <v>6</v>
      </c>
      <c r="AP3453" s="93">
        <f t="shared" si="337"/>
        <v>3</v>
      </c>
      <c r="AQ3453" s="88">
        <f t="shared" si="338"/>
        <v>23</v>
      </c>
      <c r="AR3453" s="93">
        <f t="shared" si="339"/>
        <v>118</v>
      </c>
      <c r="AS3453" s="93" t="str">
        <f t="shared" si="340"/>
        <v>金币</v>
      </c>
      <c r="AT3453" s="115">
        <f t="shared" si="341"/>
        <v>1746</v>
      </c>
      <c r="AU3453" s="94">
        <f>IF(AR3453&gt;0,SUMIFS(AT$13:AT3453,AQ$13:AQ3453,"="&amp;AQ3453),"[x]")</f>
        <v>62992</v>
      </c>
    </row>
    <row r="3454" spans="40:47" ht="16.5" x14ac:dyDescent="0.2">
      <c r="AN3454" s="93">
        <v>3442</v>
      </c>
      <c r="AO3454" s="93">
        <f t="shared" si="336"/>
        <v>6</v>
      </c>
      <c r="AP3454" s="93">
        <f t="shared" si="337"/>
        <v>3</v>
      </c>
      <c r="AQ3454" s="88">
        <f t="shared" si="338"/>
        <v>23</v>
      </c>
      <c r="AR3454" s="93">
        <f t="shared" si="339"/>
        <v>119</v>
      </c>
      <c r="AS3454" s="93" t="str">
        <f t="shared" si="340"/>
        <v>金币</v>
      </c>
      <c r="AT3454" s="115">
        <f t="shared" si="341"/>
        <v>1805</v>
      </c>
      <c r="AU3454" s="94">
        <f>IF(AR3454&gt;0,SUMIFS(AT$13:AT3454,AQ$13:AQ3454,"="&amp;AQ3454),"[x]")</f>
        <v>64797</v>
      </c>
    </row>
    <row r="3455" spans="40:47" ht="16.5" x14ac:dyDescent="0.2">
      <c r="AN3455" s="93">
        <v>3443</v>
      </c>
      <c r="AO3455" s="93">
        <f t="shared" si="336"/>
        <v>6</v>
      </c>
      <c r="AP3455" s="93">
        <f t="shared" si="337"/>
        <v>3</v>
      </c>
      <c r="AQ3455" s="88">
        <f t="shared" si="338"/>
        <v>23</v>
      </c>
      <c r="AR3455" s="93">
        <f t="shared" si="339"/>
        <v>120</v>
      </c>
      <c r="AS3455" s="93" t="str">
        <f t="shared" si="340"/>
        <v>金币</v>
      </c>
      <c r="AT3455" s="115">
        <f t="shared" si="341"/>
        <v>1863</v>
      </c>
      <c r="AU3455" s="94">
        <f>IF(AR3455&gt;0,SUMIFS(AT$13:AT3455,AQ$13:AQ3455,"="&amp;AQ3455),"[x]")</f>
        <v>66660</v>
      </c>
    </row>
    <row r="3456" spans="40:47" ht="16.5" x14ac:dyDescent="0.2">
      <c r="AN3456" s="93">
        <v>3444</v>
      </c>
      <c r="AO3456" s="93">
        <f t="shared" si="336"/>
        <v>6</v>
      </c>
      <c r="AP3456" s="93">
        <f t="shared" si="337"/>
        <v>3</v>
      </c>
      <c r="AQ3456" s="88">
        <f t="shared" si="338"/>
        <v>23</v>
      </c>
      <c r="AR3456" s="93">
        <f t="shared" si="339"/>
        <v>121</v>
      </c>
      <c r="AS3456" s="93" t="str">
        <f t="shared" si="340"/>
        <v>金币</v>
      </c>
      <c r="AT3456" s="115">
        <f t="shared" si="341"/>
        <v>787</v>
      </c>
      <c r="AU3456" s="94">
        <f>IF(AR3456&gt;0,SUMIFS(AT$13:AT3456,AQ$13:AQ3456,"="&amp;AQ3456),"[x]")</f>
        <v>67447</v>
      </c>
    </row>
    <row r="3457" spans="40:47" ht="16.5" x14ac:dyDescent="0.2">
      <c r="AN3457" s="93">
        <v>3445</v>
      </c>
      <c r="AO3457" s="93">
        <f t="shared" si="336"/>
        <v>6</v>
      </c>
      <c r="AP3457" s="93">
        <f t="shared" si="337"/>
        <v>3</v>
      </c>
      <c r="AQ3457" s="88">
        <f t="shared" si="338"/>
        <v>23</v>
      </c>
      <c r="AR3457" s="93">
        <f t="shared" si="339"/>
        <v>122</v>
      </c>
      <c r="AS3457" s="93" t="str">
        <f t="shared" si="340"/>
        <v>金币</v>
      </c>
      <c r="AT3457" s="115">
        <f t="shared" si="341"/>
        <v>828</v>
      </c>
      <c r="AU3457" s="94">
        <f>IF(AR3457&gt;0,SUMIFS(AT$13:AT3457,AQ$13:AQ3457,"="&amp;AQ3457),"[x]")</f>
        <v>68275</v>
      </c>
    </row>
    <row r="3458" spans="40:47" ht="16.5" x14ac:dyDescent="0.2">
      <c r="AN3458" s="93">
        <v>3446</v>
      </c>
      <c r="AO3458" s="93">
        <f t="shared" si="336"/>
        <v>6</v>
      </c>
      <c r="AP3458" s="93">
        <f t="shared" si="337"/>
        <v>3</v>
      </c>
      <c r="AQ3458" s="88">
        <f t="shared" si="338"/>
        <v>23</v>
      </c>
      <c r="AR3458" s="93">
        <f t="shared" si="339"/>
        <v>123</v>
      </c>
      <c r="AS3458" s="93" t="str">
        <f t="shared" si="340"/>
        <v>金币</v>
      </c>
      <c r="AT3458" s="115">
        <f t="shared" si="341"/>
        <v>869</v>
      </c>
      <c r="AU3458" s="94">
        <f>IF(AR3458&gt;0,SUMIFS(AT$13:AT3458,AQ$13:AQ3458,"="&amp;AQ3458),"[x]")</f>
        <v>69144</v>
      </c>
    </row>
    <row r="3459" spans="40:47" ht="16.5" x14ac:dyDescent="0.2">
      <c r="AN3459" s="93">
        <v>3447</v>
      </c>
      <c r="AO3459" s="93">
        <f t="shared" si="336"/>
        <v>6</v>
      </c>
      <c r="AP3459" s="93">
        <f t="shared" si="337"/>
        <v>3</v>
      </c>
      <c r="AQ3459" s="88">
        <f t="shared" si="338"/>
        <v>23</v>
      </c>
      <c r="AR3459" s="93">
        <f t="shared" si="339"/>
        <v>124</v>
      </c>
      <c r="AS3459" s="93" t="str">
        <f t="shared" si="340"/>
        <v>金币</v>
      </c>
      <c r="AT3459" s="115">
        <f t="shared" si="341"/>
        <v>911</v>
      </c>
      <c r="AU3459" s="94">
        <f>IF(AR3459&gt;0,SUMIFS(AT$13:AT3459,AQ$13:AQ3459,"="&amp;AQ3459),"[x]")</f>
        <v>70055</v>
      </c>
    </row>
    <row r="3460" spans="40:47" ht="16.5" x14ac:dyDescent="0.2">
      <c r="AN3460" s="93">
        <v>3448</v>
      </c>
      <c r="AO3460" s="93">
        <f t="shared" si="336"/>
        <v>6</v>
      </c>
      <c r="AP3460" s="93">
        <f t="shared" si="337"/>
        <v>3</v>
      </c>
      <c r="AQ3460" s="88">
        <f t="shared" si="338"/>
        <v>23</v>
      </c>
      <c r="AR3460" s="93">
        <f t="shared" si="339"/>
        <v>125</v>
      </c>
      <c r="AS3460" s="93" t="str">
        <f t="shared" si="340"/>
        <v>金币</v>
      </c>
      <c r="AT3460" s="115">
        <f t="shared" si="341"/>
        <v>952</v>
      </c>
      <c r="AU3460" s="94">
        <f>IF(AR3460&gt;0,SUMIFS(AT$13:AT3460,AQ$13:AQ3460,"="&amp;AQ3460),"[x]")</f>
        <v>71007</v>
      </c>
    </row>
    <row r="3461" spans="40:47" ht="16.5" x14ac:dyDescent="0.2">
      <c r="AN3461" s="93">
        <v>3449</v>
      </c>
      <c r="AO3461" s="93">
        <f t="shared" si="336"/>
        <v>6</v>
      </c>
      <c r="AP3461" s="93">
        <f t="shared" si="337"/>
        <v>3</v>
      </c>
      <c r="AQ3461" s="88">
        <f t="shared" si="338"/>
        <v>23</v>
      </c>
      <c r="AR3461" s="93">
        <f t="shared" si="339"/>
        <v>126</v>
      </c>
      <c r="AS3461" s="93" t="str">
        <f t="shared" si="340"/>
        <v>金币</v>
      </c>
      <c r="AT3461" s="115">
        <f t="shared" si="341"/>
        <v>994</v>
      </c>
      <c r="AU3461" s="94">
        <f>IF(AR3461&gt;0,SUMIFS(AT$13:AT3461,AQ$13:AQ3461,"="&amp;AQ3461),"[x]")</f>
        <v>72001</v>
      </c>
    </row>
    <row r="3462" spans="40:47" ht="16.5" x14ac:dyDescent="0.2">
      <c r="AN3462" s="93">
        <v>3450</v>
      </c>
      <c r="AO3462" s="93">
        <f t="shared" si="336"/>
        <v>6</v>
      </c>
      <c r="AP3462" s="93">
        <f t="shared" si="337"/>
        <v>3</v>
      </c>
      <c r="AQ3462" s="88">
        <f t="shared" si="338"/>
        <v>23</v>
      </c>
      <c r="AR3462" s="93">
        <f t="shared" si="339"/>
        <v>127</v>
      </c>
      <c r="AS3462" s="93" t="str">
        <f t="shared" si="340"/>
        <v>金币</v>
      </c>
      <c r="AT3462" s="115">
        <f t="shared" si="341"/>
        <v>1035</v>
      </c>
      <c r="AU3462" s="94">
        <f>IF(AR3462&gt;0,SUMIFS(AT$13:AT3462,AQ$13:AQ3462,"="&amp;AQ3462),"[x]")</f>
        <v>73036</v>
      </c>
    </row>
    <row r="3463" spans="40:47" ht="16.5" x14ac:dyDescent="0.2">
      <c r="AN3463" s="93">
        <v>3451</v>
      </c>
      <c r="AO3463" s="93">
        <f t="shared" si="336"/>
        <v>6</v>
      </c>
      <c r="AP3463" s="93">
        <f t="shared" si="337"/>
        <v>3</v>
      </c>
      <c r="AQ3463" s="88">
        <f t="shared" si="338"/>
        <v>23</v>
      </c>
      <c r="AR3463" s="93">
        <f t="shared" si="339"/>
        <v>128</v>
      </c>
      <c r="AS3463" s="93" t="str">
        <f t="shared" si="340"/>
        <v>金币</v>
      </c>
      <c r="AT3463" s="115">
        <f t="shared" si="341"/>
        <v>1077</v>
      </c>
      <c r="AU3463" s="94">
        <f>IF(AR3463&gt;0,SUMIFS(AT$13:AT3463,AQ$13:AQ3463,"="&amp;AQ3463),"[x]")</f>
        <v>74113</v>
      </c>
    </row>
    <row r="3464" spans="40:47" ht="16.5" x14ac:dyDescent="0.2">
      <c r="AN3464" s="93">
        <v>3452</v>
      </c>
      <c r="AO3464" s="93">
        <f t="shared" si="336"/>
        <v>6</v>
      </c>
      <c r="AP3464" s="93">
        <f t="shared" si="337"/>
        <v>3</v>
      </c>
      <c r="AQ3464" s="88">
        <f t="shared" si="338"/>
        <v>23</v>
      </c>
      <c r="AR3464" s="93">
        <f t="shared" si="339"/>
        <v>129</v>
      </c>
      <c r="AS3464" s="93" t="str">
        <f t="shared" si="340"/>
        <v>金币</v>
      </c>
      <c r="AT3464" s="115">
        <f t="shared" si="341"/>
        <v>1118</v>
      </c>
      <c r="AU3464" s="94">
        <f>IF(AR3464&gt;0,SUMIFS(AT$13:AT3464,AQ$13:AQ3464,"="&amp;AQ3464),"[x]")</f>
        <v>75231</v>
      </c>
    </row>
    <row r="3465" spans="40:47" ht="16.5" x14ac:dyDescent="0.2">
      <c r="AN3465" s="93">
        <v>3453</v>
      </c>
      <c r="AO3465" s="93">
        <f t="shared" si="336"/>
        <v>6</v>
      </c>
      <c r="AP3465" s="93">
        <f t="shared" si="337"/>
        <v>3</v>
      </c>
      <c r="AQ3465" s="88">
        <f t="shared" si="338"/>
        <v>23</v>
      </c>
      <c r="AR3465" s="93">
        <f t="shared" si="339"/>
        <v>130</v>
      </c>
      <c r="AS3465" s="93" t="str">
        <f t="shared" si="340"/>
        <v>金币</v>
      </c>
      <c r="AT3465" s="115">
        <f t="shared" si="341"/>
        <v>1159</v>
      </c>
      <c r="AU3465" s="94">
        <f>IF(AR3465&gt;0,SUMIFS(AT$13:AT3465,AQ$13:AQ3465,"="&amp;AQ3465),"[x]")</f>
        <v>76390</v>
      </c>
    </row>
    <row r="3466" spans="40:47" ht="16.5" x14ac:dyDescent="0.2">
      <c r="AN3466" s="93">
        <v>3454</v>
      </c>
      <c r="AO3466" s="93">
        <f t="shared" si="336"/>
        <v>6</v>
      </c>
      <c r="AP3466" s="93">
        <f t="shared" si="337"/>
        <v>3</v>
      </c>
      <c r="AQ3466" s="88">
        <f t="shared" si="338"/>
        <v>23</v>
      </c>
      <c r="AR3466" s="93">
        <f t="shared" si="339"/>
        <v>131</v>
      </c>
      <c r="AS3466" s="93" t="str">
        <f t="shared" si="340"/>
        <v>金币</v>
      </c>
      <c r="AT3466" s="115">
        <f t="shared" si="341"/>
        <v>1201</v>
      </c>
      <c r="AU3466" s="94">
        <f>IF(AR3466&gt;0,SUMIFS(AT$13:AT3466,AQ$13:AQ3466,"="&amp;AQ3466),"[x]")</f>
        <v>77591</v>
      </c>
    </row>
    <row r="3467" spans="40:47" ht="16.5" x14ac:dyDescent="0.2">
      <c r="AN3467" s="93">
        <v>3455</v>
      </c>
      <c r="AO3467" s="93">
        <f t="shared" si="336"/>
        <v>6</v>
      </c>
      <c r="AP3467" s="93">
        <f t="shared" si="337"/>
        <v>3</v>
      </c>
      <c r="AQ3467" s="88">
        <f t="shared" si="338"/>
        <v>23</v>
      </c>
      <c r="AR3467" s="93">
        <f t="shared" si="339"/>
        <v>132</v>
      </c>
      <c r="AS3467" s="93" t="str">
        <f t="shared" si="340"/>
        <v>金币</v>
      </c>
      <c r="AT3467" s="115">
        <f t="shared" si="341"/>
        <v>1242</v>
      </c>
      <c r="AU3467" s="94">
        <f>IF(AR3467&gt;0,SUMIFS(AT$13:AT3467,AQ$13:AQ3467,"="&amp;AQ3467),"[x]")</f>
        <v>78833</v>
      </c>
    </row>
    <row r="3468" spans="40:47" ht="16.5" x14ac:dyDescent="0.2">
      <c r="AN3468" s="93">
        <v>3456</v>
      </c>
      <c r="AO3468" s="93">
        <f t="shared" si="336"/>
        <v>6</v>
      </c>
      <c r="AP3468" s="93">
        <f t="shared" si="337"/>
        <v>3</v>
      </c>
      <c r="AQ3468" s="88">
        <f t="shared" si="338"/>
        <v>23</v>
      </c>
      <c r="AR3468" s="93">
        <f t="shared" si="339"/>
        <v>133</v>
      </c>
      <c r="AS3468" s="93" t="str">
        <f t="shared" si="340"/>
        <v>金币</v>
      </c>
      <c r="AT3468" s="115">
        <f t="shared" si="341"/>
        <v>1284</v>
      </c>
      <c r="AU3468" s="94">
        <f>IF(AR3468&gt;0,SUMIFS(AT$13:AT3468,AQ$13:AQ3468,"="&amp;AQ3468),"[x]")</f>
        <v>80117</v>
      </c>
    </row>
    <row r="3469" spans="40:47" ht="16.5" x14ac:dyDescent="0.2">
      <c r="AN3469" s="93">
        <v>3457</v>
      </c>
      <c r="AO3469" s="93">
        <f t="shared" si="336"/>
        <v>6</v>
      </c>
      <c r="AP3469" s="93">
        <f t="shared" si="337"/>
        <v>3</v>
      </c>
      <c r="AQ3469" s="88">
        <f t="shared" si="338"/>
        <v>23</v>
      </c>
      <c r="AR3469" s="93">
        <f t="shared" si="339"/>
        <v>134</v>
      </c>
      <c r="AS3469" s="93" t="str">
        <f t="shared" si="340"/>
        <v>金币</v>
      </c>
      <c r="AT3469" s="115">
        <f t="shared" si="341"/>
        <v>1325</v>
      </c>
      <c r="AU3469" s="94">
        <f>IF(AR3469&gt;0,SUMIFS(AT$13:AT3469,AQ$13:AQ3469,"="&amp;AQ3469),"[x]")</f>
        <v>81442</v>
      </c>
    </row>
    <row r="3470" spans="40:47" ht="16.5" x14ac:dyDescent="0.2">
      <c r="AN3470" s="93">
        <v>3458</v>
      </c>
      <c r="AO3470" s="93">
        <f t="shared" ref="AO3470:AO3533" si="342">INT((AN3470-1)/604)+1</f>
        <v>6</v>
      </c>
      <c r="AP3470" s="93">
        <f t="shared" ref="AP3470:AP3533" si="343">INT(MOD(INT((AN3470-1)/151),4))+1</f>
        <v>3</v>
      </c>
      <c r="AQ3470" s="88">
        <f t="shared" ref="AQ3470:AQ3533" si="344">(AO3470-1)*4+AP3470</f>
        <v>23</v>
      </c>
      <c r="AR3470" s="93">
        <f t="shared" ref="AR3470:AR3533" si="345">MOD(AN3470-1,151)</f>
        <v>135</v>
      </c>
      <c r="AS3470" s="93" t="str">
        <f t="shared" ref="AS3470:AS3533" si="346">IF(AR3470&gt;0,"金币","[x]")</f>
        <v>金币</v>
      </c>
      <c r="AT3470" s="115">
        <f t="shared" si="341"/>
        <v>1367</v>
      </c>
      <c r="AU3470" s="94">
        <f>IF(AR3470&gt;0,SUMIFS(AT$13:AT3470,AQ$13:AQ3470,"="&amp;AQ3470),"[x]")</f>
        <v>82809</v>
      </c>
    </row>
    <row r="3471" spans="40:47" ht="16.5" x14ac:dyDescent="0.2">
      <c r="AN3471" s="93">
        <v>3459</v>
      </c>
      <c r="AO3471" s="93">
        <f t="shared" si="342"/>
        <v>6</v>
      </c>
      <c r="AP3471" s="93">
        <f t="shared" si="343"/>
        <v>3</v>
      </c>
      <c r="AQ3471" s="88">
        <f t="shared" si="344"/>
        <v>23</v>
      </c>
      <c r="AR3471" s="93">
        <f t="shared" si="345"/>
        <v>136</v>
      </c>
      <c r="AS3471" s="93" t="str">
        <f t="shared" si="346"/>
        <v>金币</v>
      </c>
      <c r="AT3471" s="115">
        <f t="shared" ref="AT3471:AT3534" si="347">IF(AR3471&gt;0,INT(INDEX($AL$13:$AL$162,AR3471)/48*INDEX($AL$4:$AL$9,AO3471)*INDEX($AO$4:$AO$7,AP3471)),"[x]")</f>
        <v>1408</v>
      </c>
      <c r="AU3471" s="94">
        <f>IF(AR3471&gt;0,SUMIFS(AT$13:AT3471,AQ$13:AQ3471,"="&amp;AQ3471),"[x]")</f>
        <v>84217</v>
      </c>
    </row>
    <row r="3472" spans="40:47" ht="16.5" x14ac:dyDescent="0.2">
      <c r="AN3472" s="93">
        <v>3460</v>
      </c>
      <c r="AO3472" s="93">
        <f t="shared" si="342"/>
        <v>6</v>
      </c>
      <c r="AP3472" s="93">
        <f t="shared" si="343"/>
        <v>3</v>
      </c>
      <c r="AQ3472" s="88">
        <f t="shared" si="344"/>
        <v>23</v>
      </c>
      <c r="AR3472" s="93">
        <f t="shared" si="345"/>
        <v>137</v>
      </c>
      <c r="AS3472" s="93" t="str">
        <f t="shared" si="346"/>
        <v>金币</v>
      </c>
      <c r="AT3472" s="115">
        <f t="shared" si="347"/>
        <v>1449</v>
      </c>
      <c r="AU3472" s="94">
        <f>IF(AR3472&gt;0,SUMIFS(AT$13:AT3472,AQ$13:AQ3472,"="&amp;AQ3472),"[x]")</f>
        <v>85666</v>
      </c>
    </row>
    <row r="3473" spans="40:47" ht="16.5" x14ac:dyDescent="0.2">
      <c r="AN3473" s="93">
        <v>3461</v>
      </c>
      <c r="AO3473" s="93">
        <f t="shared" si="342"/>
        <v>6</v>
      </c>
      <c r="AP3473" s="93">
        <f t="shared" si="343"/>
        <v>3</v>
      </c>
      <c r="AQ3473" s="88">
        <f t="shared" si="344"/>
        <v>23</v>
      </c>
      <c r="AR3473" s="93">
        <f t="shared" si="345"/>
        <v>138</v>
      </c>
      <c r="AS3473" s="93" t="str">
        <f t="shared" si="346"/>
        <v>金币</v>
      </c>
      <c r="AT3473" s="115">
        <f t="shared" si="347"/>
        <v>1491</v>
      </c>
      <c r="AU3473" s="94">
        <f>IF(AR3473&gt;0,SUMIFS(AT$13:AT3473,AQ$13:AQ3473,"="&amp;AQ3473),"[x]")</f>
        <v>87157</v>
      </c>
    </row>
    <row r="3474" spans="40:47" ht="16.5" x14ac:dyDescent="0.2">
      <c r="AN3474" s="93">
        <v>3462</v>
      </c>
      <c r="AO3474" s="93">
        <f t="shared" si="342"/>
        <v>6</v>
      </c>
      <c r="AP3474" s="93">
        <f t="shared" si="343"/>
        <v>3</v>
      </c>
      <c r="AQ3474" s="88">
        <f t="shared" si="344"/>
        <v>23</v>
      </c>
      <c r="AR3474" s="93">
        <f t="shared" si="345"/>
        <v>139</v>
      </c>
      <c r="AS3474" s="93" t="str">
        <f t="shared" si="346"/>
        <v>金币</v>
      </c>
      <c r="AT3474" s="115">
        <f t="shared" si="347"/>
        <v>1532</v>
      </c>
      <c r="AU3474" s="94">
        <f>IF(AR3474&gt;0,SUMIFS(AT$13:AT3474,AQ$13:AQ3474,"="&amp;AQ3474),"[x]")</f>
        <v>88689</v>
      </c>
    </row>
    <row r="3475" spans="40:47" ht="16.5" x14ac:dyDescent="0.2">
      <c r="AN3475" s="93">
        <v>3463</v>
      </c>
      <c r="AO3475" s="93">
        <f t="shared" si="342"/>
        <v>6</v>
      </c>
      <c r="AP3475" s="93">
        <f t="shared" si="343"/>
        <v>3</v>
      </c>
      <c r="AQ3475" s="88">
        <f t="shared" si="344"/>
        <v>23</v>
      </c>
      <c r="AR3475" s="93">
        <f t="shared" si="345"/>
        <v>140</v>
      </c>
      <c r="AS3475" s="93" t="str">
        <f t="shared" si="346"/>
        <v>金币</v>
      </c>
      <c r="AT3475" s="115">
        <f t="shared" si="347"/>
        <v>1574</v>
      </c>
      <c r="AU3475" s="94">
        <f>IF(AR3475&gt;0,SUMIFS(AT$13:AT3475,AQ$13:AQ3475,"="&amp;AQ3475),"[x]")</f>
        <v>90263</v>
      </c>
    </row>
    <row r="3476" spans="40:47" ht="16.5" x14ac:dyDescent="0.2">
      <c r="AN3476" s="93">
        <v>3464</v>
      </c>
      <c r="AO3476" s="93">
        <f t="shared" si="342"/>
        <v>6</v>
      </c>
      <c r="AP3476" s="93">
        <f t="shared" si="343"/>
        <v>3</v>
      </c>
      <c r="AQ3476" s="88">
        <f t="shared" si="344"/>
        <v>23</v>
      </c>
      <c r="AR3476" s="93">
        <f t="shared" si="345"/>
        <v>141</v>
      </c>
      <c r="AS3476" s="93" t="str">
        <f t="shared" si="346"/>
        <v>金币</v>
      </c>
      <c r="AT3476" s="115">
        <f t="shared" si="347"/>
        <v>1615</v>
      </c>
      <c r="AU3476" s="94">
        <f>IF(AR3476&gt;0,SUMIFS(AT$13:AT3476,AQ$13:AQ3476,"="&amp;AQ3476),"[x]")</f>
        <v>91878</v>
      </c>
    </row>
    <row r="3477" spans="40:47" ht="16.5" x14ac:dyDescent="0.2">
      <c r="AN3477" s="93">
        <v>3465</v>
      </c>
      <c r="AO3477" s="93">
        <f t="shared" si="342"/>
        <v>6</v>
      </c>
      <c r="AP3477" s="93">
        <f t="shared" si="343"/>
        <v>3</v>
      </c>
      <c r="AQ3477" s="88">
        <f t="shared" si="344"/>
        <v>23</v>
      </c>
      <c r="AR3477" s="93">
        <f t="shared" si="345"/>
        <v>142</v>
      </c>
      <c r="AS3477" s="93" t="str">
        <f t="shared" si="346"/>
        <v>金币</v>
      </c>
      <c r="AT3477" s="115">
        <f t="shared" si="347"/>
        <v>1656</v>
      </c>
      <c r="AU3477" s="94">
        <f>IF(AR3477&gt;0,SUMIFS(AT$13:AT3477,AQ$13:AQ3477,"="&amp;AQ3477),"[x]")</f>
        <v>93534</v>
      </c>
    </row>
    <row r="3478" spans="40:47" ht="16.5" x14ac:dyDescent="0.2">
      <c r="AN3478" s="93">
        <v>3466</v>
      </c>
      <c r="AO3478" s="93">
        <f t="shared" si="342"/>
        <v>6</v>
      </c>
      <c r="AP3478" s="93">
        <f t="shared" si="343"/>
        <v>3</v>
      </c>
      <c r="AQ3478" s="88">
        <f t="shared" si="344"/>
        <v>23</v>
      </c>
      <c r="AR3478" s="93">
        <f t="shared" si="345"/>
        <v>143</v>
      </c>
      <c r="AS3478" s="93" t="str">
        <f t="shared" si="346"/>
        <v>金币</v>
      </c>
      <c r="AT3478" s="115">
        <f t="shared" si="347"/>
        <v>1698</v>
      </c>
      <c r="AU3478" s="94">
        <f>IF(AR3478&gt;0,SUMIFS(AT$13:AT3478,AQ$13:AQ3478,"="&amp;AQ3478),"[x]")</f>
        <v>95232</v>
      </c>
    </row>
    <row r="3479" spans="40:47" ht="16.5" x14ac:dyDescent="0.2">
      <c r="AN3479" s="93">
        <v>3467</v>
      </c>
      <c r="AO3479" s="93">
        <f t="shared" si="342"/>
        <v>6</v>
      </c>
      <c r="AP3479" s="93">
        <f t="shared" si="343"/>
        <v>3</v>
      </c>
      <c r="AQ3479" s="88">
        <f t="shared" si="344"/>
        <v>23</v>
      </c>
      <c r="AR3479" s="93">
        <f t="shared" si="345"/>
        <v>144</v>
      </c>
      <c r="AS3479" s="93" t="str">
        <f t="shared" si="346"/>
        <v>金币</v>
      </c>
      <c r="AT3479" s="115">
        <f t="shared" si="347"/>
        <v>1739</v>
      </c>
      <c r="AU3479" s="94">
        <f>IF(AR3479&gt;0,SUMIFS(AT$13:AT3479,AQ$13:AQ3479,"="&amp;AQ3479),"[x]")</f>
        <v>96971</v>
      </c>
    </row>
    <row r="3480" spans="40:47" ht="16.5" x14ac:dyDescent="0.2">
      <c r="AN3480" s="93">
        <v>3468</v>
      </c>
      <c r="AO3480" s="93">
        <f t="shared" si="342"/>
        <v>6</v>
      </c>
      <c r="AP3480" s="93">
        <f t="shared" si="343"/>
        <v>3</v>
      </c>
      <c r="AQ3480" s="88">
        <f t="shared" si="344"/>
        <v>23</v>
      </c>
      <c r="AR3480" s="93">
        <f t="shared" si="345"/>
        <v>145</v>
      </c>
      <c r="AS3480" s="93" t="str">
        <f t="shared" si="346"/>
        <v>金币</v>
      </c>
      <c r="AT3480" s="115">
        <f t="shared" si="347"/>
        <v>1781</v>
      </c>
      <c r="AU3480" s="94">
        <f>IF(AR3480&gt;0,SUMIFS(AT$13:AT3480,AQ$13:AQ3480,"="&amp;AQ3480),"[x]")</f>
        <v>98752</v>
      </c>
    </row>
    <row r="3481" spans="40:47" ht="16.5" x14ac:dyDescent="0.2">
      <c r="AN3481" s="93">
        <v>3469</v>
      </c>
      <c r="AO3481" s="93">
        <f t="shared" si="342"/>
        <v>6</v>
      </c>
      <c r="AP3481" s="93">
        <f t="shared" si="343"/>
        <v>3</v>
      </c>
      <c r="AQ3481" s="88">
        <f t="shared" si="344"/>
        <v>23</v>
      </c>
      <c r="AR3481" s="93">
        <f t="shared" si="345"/>
        <v>146</v>
      </c>
      <c r="AS3481" s="93" t="str">
        <f t="shared" si="346"/>
        <v>金币</v>
      </c>
      <c r="AT3481" s="115">
        <f t="shared" si="347"/>
        <v>1822</v>
      </c>
      <c r="AU3481" s="94">
        <f>IF(AR3481&gt;0,SUMIFS(AT$13:AT3481,AQ$13:AQ3481,"="&amp;AQ3481),"[x]")</f>
        <v>100574</v>
      </c>
    </row>
    <row r="3482" spans="40:47" ht="16.5" x14ac:dyDescent="0.2">
      <c r="AN3482" s="93">
        <v>3470</v>
      </c>
      <c r="AO3482" s="93">
        <f t="shared" si="342"/>
        <v>6</v>
      </c>
      <c r="AP3482" s="93">
        <f t="shared" si="343"/>
        <v>3</v>
      </c>
      <c r="AQ3482" s="88">
        <f t="shared" si="344"/>
        <v>23</v>
      </c>
      <c r="AR3482" s="93">
        <f t="shared" si="345"/>
        <v>147</v>
      </c>
      <c r="AS3482" s="93" t="str">
        <f t="shared" si="346"/>
        <v>金币</v>
      </c>
      <c r="AT3482" s="115">
        <f t="shared" si="347"/>
        <v>1864</v>
      </c>
      <c r="AU3482" s="94">
        <f>IF(AR3482&gt;0,SUMIFS(AT$13:AT3482,AQ$13:AQ3482,"="&amp;AQ3482),"[x]")</f>
        <v>102438</v>
      </c>
    </row>
    <row r="3483" spans="40:47" ht="16.5" x14ac:dyDescent="0.2">
      <c r="AN3483" s="93">
        <v>3471</v>
      </c>
      <c r="AO3483" s="93">
        <f t="shared" si="342"/>
        <v>6</v>
      </c>
      <c r="AP3483" s="93">
        <f t="shared" si="343"/>
        <v>3</v>
      </c>
      <c r="AQ3483" s="88">
        <f t="shared" si="344"/>
        <v>23</v>
      </c>
      <c r="AR3483" s="93">
        <f t="shared" si="345"/>
        <v>148</v>
      </c>
      <c r="AS3483" s="93" t="str">
        <f t="shared" si="346"/>
        <v>金币</v>
      </c>
      <c r="AT3483" s="115">
        <f t="shared" si="347"/>
        <v>1905</v>
      </c>
      <c r="AU3483" s="94">
        <f>IF(AR3483&gt;0,SUMIFS(AT$13:AT3483,AQ$13:AQ3483,"="&amp;AQ3483),"[x]")</f>
        <v>104343</v>
      </c>
    </row>
    <row r="3484" spans="40:47" ht="16.5" x14ac:dyDescent="0.2">
      <c r="AN3484" s="93">
        <v>3472</v>
      </c>
      <c r="AO3484" s="93">
        <f t="shared" si="342"/>
        <v>6</v>
      </c>
      <c r="AP3484" s="93">
        <f t="shared" si="343"/>
        <v>3</v>
      </c>
      <c r="AQ3484" s="88">
        <f t="shared" si="344"/>
        <v>23</v>
      </c>
      <c r="AR3484" s="93">
        <f t="shared" si="345"/>
        <v>149</v>
      </c>
      <c r="AS3484" s="93" t="str">
        <f t="shared" si="346"/>
        <v>金币</v>
      </c>
      <c r="AT3484" s="115">
        <f t="shared" si="347"/>
        <v>1946</v>
      </c>
      <c r="AU3484" s="94">
        <f>IF(AR3484&gt;0,SUMIFS(AT$13:AT3484,AQ$13:AQ3484,"="&amp;AQ3484),"[x]")</f>
        <v>106289</v>
      </c>
    </row>
    <row r="3485" spans="40:47" ht="16.5" x14ac:dyDescent="0.2">
      <c r="AN3485" s="93">
        <v>3473</v>
      </c>
      <c r="AO3485" s="93">
        <f t="shared" si="342"/>
        <v>6</v>
      </c>
      <c r="AP3485" s="93">
        <f t="shared" si="343"/>
        <v>3</v>
      </c>
      <c r="AQ3485" s="88">
        <f t="shared" si="344"/>
        <v>23</v>
      </c>
      <c r="AR3485" s="93">
        <f t="shared" si="345"/>
        <v>150</v>
      </c>
      <c r="AS3485" s="93" t="str">
        <f t="shared" si="346"/>
        <v>金币</v>
      </c>
      <c r="AT3485" s="115">
        <f t="shared" si="347"/>
        <v>1988</v>
      </c>
      <c r="AU3485" s="94">
        <f>IF(AR3485&gt;0,SUMIFS(AT$13:AT3485,AQ$13:AQ3485,"="&amp;AQ3485),"[x]")</f>
        <v>108277</v>
      </c>
    </row>
    <row r="3486" spans="40:47" ht="16.5" x14ac:dyDescent="0.2">
      <c r="AN3486" s="93">
        <v>3474</v>
      </c>
      <c r="AO3486" s="93">
        <f t="shared" si="342"/>
        <v>6</v>
      </c>
      <c r="AP3486" s="93">
        <f t="shared" si="343"/>
        <v>4</v>
      </c>
      <c r="AQ3486" s="88">
        <f t="shared" si="344"/>
        <v>24</v>
      </c>
      <c r="AR3486" s="93">
        <f t="shared" si="345"/>
        <v>0</v>
      </c>
      <c r="AS3486" s="93" t="str">
        <f t="shared" si="346"/>
        <v>[x]</v>
      </c>
      <c r="AT3486" s="115" t="str">
        <f t="shared" si="347"/>
        <v>[x]</v>
      </c>
      <c r="AU3486" s="94" t="str">
        <f>IF(AR3486&gt;0,SUMIFS(AT$13:AT3486,AQ$13:AQ3486,"="&amp;AQ3486),"[x]")</f>
        <v>[x]</v>
      </c>
    </row>
    <row r="3487" spans="40:47" ht="16.5" x14ac:dyDescent="0.2">
      <c r="AN3487" s="93">
        <v>3475</v>
      </c>
      <c r="AO3487" s="93">
        <f t="shared" si="342"/>
        <v>6</v>
      </c>
      <c r="AP3487" s="93">
        <f t="shared" si="343"/>
        <v>4</v>
      </c>
      <c r="AQ3487" s="88">
        <f t="shared" si="344"/>
        <v>24</v>
      </c>
      <c r="AR3487" s="93">
        <f t="shared" si="345"/>
        <v>1</v>
      </c>
      <c r="AS3487" s="93" t="str">
        <f t="shared" si="346"/>
        <v>金币</v>
      </c>
      <c r="AT3487" s="115">
        <f t="shared" si="347"/>
        <v>4</v>
      </c>
      <c r="AU3487" s="94">
        <f>IF(AR3487&gt;0,SUMIFS(AT$13:AT3487,AQ$13:AQ3487,"="&amp;AQ3487),"[x]")</f>
        <v>4</v>
      </c>
    </row>
    <row r="3488" spans="40:47" ht="16.5" x14ac:dyDescent="0.2">
      <c r="AN3488" s="93">
        <v>3476</v>
      </c>
      <c r="AO3488" s="93">
        <f t="shared" si="342"/>
        <v>6</v>
      </c>
      <c r="AP3488" s="93">
        <f t="shared" si="343"/>
        <v>4</v>
      </c>
      <c r="AQ3488" s="88">
        <f t="shared" si="344"/>
        <v>24</v>
      </c>
      <c r="AR3488" s="93">
        <f t="shared" si="345"/>
        <v>2</v>
      </c>
      <c r="AS3488" s="93" t="str">
        <f t="shared" si="346"/>
        <v>金币</v>
      </c>
      <c r="AT3488" s="115">
        <f t="shared" si="347"/>
        <v>9</v>
      </c>
      <c r="AU3488" s="94">
        <f>IF(AR3488&gt;0,SUMIFS(AT$13:AT3488,AQ$13:AQ3488,"="&amp;AQ3488),"[x]")</f>
        <v>13</v>
      </c>
    </row>
    <row r="3489" spans="40:47" ht="16.5" x14ac:dyDescent="0.2">
      <c r="AN3489" s="93">
        <v>3477</v>
      </c>
      <c r="AO3489" s="93">
        <f t="shared" si="342"/>
        <v>6</v>
      </c>
      <c r="AP3489" s="93">
        <f t="shared" si="343"/>
        <v>4</v>
      </c>
      <c r="AQ3489" s="88">
        <f t="shared" si="344"/>
        <v>24</v>
      </c>
      <c r="AR3489" s="93">
        <f t="shared" si="345"/>
        <v>3</v>
      </c>
      <c r="AS3489" s="93" t="str">
        <f t="shared" si="346"/>
        <v>金币</v>
      </c>
      <c r="AT3489" s="115">
        <f t="shared" si="347"/>
        <v>14</v>
      </c>
      <c r="AU3489" s="94">
        <f>IF(AR3489&gt;0,SUMIFS(AT$13:AT3489,AQ$13:AQ3489,"="&amp;AQ3489),"[x]")</f>
        <v>27</v>
      </c>
    </row>
    <row r="3490" spans="40:47" ht="16.5" x14ac:dyDescent="0.2">
      <c r="AN3490" s="93">
        <v>3478</v>
      </c>
      <c r="AO3490" s="93">
        <f t="shared" si="342"/>
        <v>6</v>
      </c>
      <c r="AP3490" s="93">
        <f t="shared" si="343"/>
        <v>4</v>
      </c>
      <c r="AQ3490" s="88">
        <f t="shared" si="344"/>
        <v>24</v>
      </c>
      <c r="AR3490" s="93">
        <f t="shared" si="345"/>
        <v>4</v>
      </c>
      <c r="AS3490" s="93" t="str">
        <f t="shared" si="346"/>
        <v>金币</v>
      </c>
      <c r="AT3490" s="115">
        <f t="shared" si="347"/>
        <v>19</v>
      </c>
      <c r="AU3490" s="94">
        <f>IF(AR3490&gt;0,SUMIFS(AT$13:AT3490,AQ$13:AQ3490,"="&amp;AQ3490),"[x]")</f>
        <v>46</v>
      </c>
    </row>
    <row r="3491" spans="40:47" ht="16.5" x14ac:dyDescent="0.2">
      <c r="AN3491" s="93">
        <v>3479</v>
      </c>
      <c r="AO3491" s="93">
        <f t="shared" si="342"/>
        <v>6</v>
      </c>
      <c r="AP3491" s="93">
        <f t="shared" si="343"/>
        <v>4</v>
      </c>
      <c r="AQ3491" s="88">
        <f t="shared" si="344"/>
        <v>24</v>
      </c>
      <c r="AR3491" s="93">
        <f t="shared" si="345"/>
        <v>5</v>
      </c>
      <c r="AS3491" s="93" t="str">
        <f t="shared" si="346"/>
        <v>金币</v>
      </c>
      <c r="AT3491" s="115">
        <f t="shared" si="347"/>
        <v>24</v>
      </c>
      <c r="AU3491" s="94">
        <f>IF(AR3491&gt;0,SUMIFS(AT$13:AT3491,AQ$13:AQ3491,"="&amp;AQ3491),"[x]")</f>
        <v>70</v>
      </c>
    </row>
    <row r="3492" spans="40:47" ht="16.5" x14ac:dyDescent="0.2">
      <c r="AN3492" s="93">
        <v>3480</v>
      </c>
      <c r="AO3492" s="93">
        <f t="shared" si="342"/>
        <v>6</v>
      </c>
      <c r="AP3492" s="93">
        <f t="shared" si="343"/>
        <v>4</v>
      </c>
      <c r="AQ3492" s="88">
        <f t="shared" si="344"/>
        <v>24</v>
      </c>
      <c r="AR3492" s="93">
        <f t="shared" si="345"/>
        <v>6</v>
      </c>
      <c r="AS3492" s="93" t="str">
        <f t="shared" si="346"/>
        <v>金币</v>
      </c>
      <c r="AT3492" s="115">
        <f t="shared" si="347"/>
        <v>29</v>
      </c>
      <c r="AU3492" s="94">
        <f>IF(AR3492&gt;0,SUMIFS(AT$13:AT3492,AQ$13:AQ3492,"="&amp;AQ3492),"[x]")</f>
        <v>99</v>
      </c>
    </row>
    <row r="3493" spans="40:47" ht="16.5" x14ac:dyDescent="0.2">
      <c r="AN3493" s="93">
        <v>3481</v>
      </c>
      <c r="AO3493" s="93">
        <f t="shared" si="342"/>
        <v>6</v>
      </c>
      <c r="AP3493" s="93">
        <f t="shared" si="343"/>
        <v>4</v>
      </c>
      <c r="AQ3493" s="88">
        <f t="shared" si="344"/>
        <v>24</v>
      </c>
      <c r="AR3493" s="93">
        <f t="shared" si="345"/>
        <v>7</v>
      </c>
      <c r="AS3493" s="93" t="str">
        <f t="shared" si="346"/>
        <v>金币</v>
      </c>
      <c r="AT3493" s="115">
        <f t="shared" si="347"/>
        <v>34</v>
      </c>
      <c r="AU3493" s="94">
        <f>IF(AR3493&gt;0,SUMIFS(AT$13:AT3493,AQ$13:AQ3493,"="&amp;AQ3493),"[x]")</f>
        <v>133</v>
      </c>
    </row>
    <row r="3494" spans="40:47" ht="16.5" x14ac:dyDescent="0.2">
      <c r="AN3494" s="93">
        <v>3482</v>
      </c>
      <c r="AO3494" s="93">
        <f t="shared" si="342"/>
        <v>6</v>
      </c>
      <c r="AP3494" s="93">
        <f t="shared" si="343"/>
        <v>4</v>
      </c>
      <c r="AQ3494" s="88">
        <f t="shared" si="344"/>
        <v>24</v>
      </c>
      <c r="AR3494" s="93">
        <f t="shared" si="345"/>
        <v>8</v>
      </c>
      <c r="AS3494" s="93" t="str">
        <f t="shared" si="346"/>
        <v>金币</v>
      </c>
      <c r="AT3494" s="115">
        <f t="shared" si="347"/>
        <v>39</v>
      </c>
      <c r="AU3494" s="94">
        <f>IF(AR3494&gt;0,SUMIFS(AT$13:AT3494,AQ$13:AQ3494,"="&amp;AQ3494),"[x]")</f>
        <v>172</v>
      </c>
    </row>
    <row r="3495" spans="40:47" ht="16.5" x14ac:dyDescent="0.2">
      <c r="AN3495" s="93">
        <v>3483</v>
      </c>
      <c r="AO3495" s="93">
        <f t="shared" si="342"/>
        <v>6</v>
      </c>
      <c r="AP3495" s="93">
        <f t="shared" si="343"/>
        <v>4</v>
      </c>
      <c r="AQ3495" s="88">
        <f t="shared" si="344"/>
        <v>24</v>
      </c>
      <c r="AR3495" s="93">
        <f t="shared" si="345"/>
        <v>9</v>
      </c>
      <c r="AS3495" s="93" t="str">
        <f t="shared" si="346"/>
        <v>金币</v>
      </c>
      <c r="AT3495" s="115">
        <f t="shared" si="347"/>
        <v>44</v>
      </c>
      <c r="AU3495" s="94">
        <f>IF(AR3495&gt;0,SUMIFS(AT$13:AT3495,AQ$13:AQ3495,"="&amp;AQ3495),"[x]")</f>
        <v>216</v>
      </c>
    </row>
    <row r="3496" spans="40:47" ht="16.5" x14ac:dyDescent="0.2">
      <c r="AN3496" s="93">
        <v>3484</v>
      </c>
      <c r="AO3496" s="93">
        <f t="shared" si="342"/>
        <v>6</v>
      </c>
      <c r="AP3496" s="93">
        <f t="shared" si="343"/>
        <v>4</v>
      </c>
      <c r="AQ3496" s="88">
        <f t="shared" si="344"/>
        <v>24</v>
      </c>
      <c r="AR3496" s="93">
        <f t="shared" si="345"/>
        <v>10</v>
      </c>
      <c r="AS3496" s="93" t="str">
        <f t="shared" si="346"/>
        <v>金币</v>
      </c>
      <c r="AT3496" s="115">
        <f t="shared" si="347"/>
        <v>49</v>
      </c>
      <c r="AU3496" s="94">
        <f>IF(AR3496&gt;0,SUMIFS(AT$13:AT3496,AQ$13:AQ3496,"="&amp;AQ3496),"[x]")</f>
        <v>265</v>
      </c>
    </row>
    <row r="3497" spans="40:47" ht="16.5" x14ac:dyDescent="0.2">
      <c r="AN3497" s="93">
        <v>3485</v>
      </c>
      <c r="AO3497" s="93">
        <f t="shared" si="342"/>
        <v>6</v>
      </c>
      <c r="AP3497" s="93">
        <f t="shared" si="343"/>
        <v>4</v>
      </c>
      <c r="AQ3497" s="88">
        <f t="shared" si="344"/>
        <v>24</v>
      </c>
      <c r="AR3497" s="93">
        <f t="shared" si="345"/>
        <v>11</v>
      </c>
      <c r="AS3497" s="93" t="str">
        <f t="shared" si="346"/>
        <v>金币</v>
      </c>
      <c r="AT3497" s="115">
        <f t="shared" si="347"/>
        <v>54</v>
      </c>
      <c r="AU3497" s="94">
        <f>IF(AR3497&gt;0,SUMIFS(AT$13:AT3497,AQ$13:AQ3497,"="&amp;AQ3497),"[x]")</f>
        <v>319</v>
      </c>
    </row>
    <row r="3498" spans="40:47" ht="16.5" x14ac:dyDescent="0.2">
      <c r="AN3498" s="93">
        <v>3486</v>
      </c>
      <c r="AO3498" s="93">
        <f t="shared" si="342"/>
        <v>6</v>
      </c>
      <c r="AP3498" s="93">
        <f t="shared" si="343"/>
        <v>4</v>
      </c>
      <c r="AQ3498" s="88">
        <f t="shared" si="344"/>
        <v>24</v>
      </c>
      <c r="AR3498" s="93">
        <f t="shared" si="345"/>
        <v>12</v>
      </c>
      <c r="AS3498" s="93" t="str">
        <f t="shared" si="346"/>
        <v>金币</v>
      </c>
      <c r="AT3498" s="115">
        <f t="shared" si="347"/>
        <v>59</v>
      </c>
      <c r="AU3498" s="94">
        <f>IF(AR3498&gt;0,SUMIFS(AT$13:AT3498,AQ$13:AQ3498,"="&amp;AQ3498),"[x]")</f>
        <v>378</v>
      </c>
    </row>
    <row r="3499" spans="40:47" ht="16.5" x14ac:dyDescent="0.2">
      <c r="AN3499" s="93">
        <v>3487</v>
      </c>
      <c r="AO3499" s="93">
        <f t="shared" si="342"/>
        <v>6</v>
      </c>
      <c r="AP3499" s="93">
        <f t="shared" si="343"/>
        <v>4</v>
      </c>
      <c r="AQ3499" s="88">
        <f t="shared" si="344"/>
        <v>24</v>
      </c>
      <c r="AR3499" s="93">
        <f t="shared" si="345"/>
        <v>13</v>
      </c>
      <c r="AS3499" s="93" t="str">
        <f t="shared" si="346"/>
        <v>金币</v>
      </c>
      <c r="AT3499" s="115">
        <f t="shared" si="347"/>
        <v>64</v>
      </c>
      <c r="AU3499" s="94">
        <f>IF(AR3499&gt;0,SUMIFS(AT$13:AT3499,AQ$13:AQ3499,"="&amp;AQ3499),"[x]")</f>
        <v>442</v>
      </c>
    </row>
    <row r="3500" spans="40:47" ht="16.5" x14ac:dyDescent="0.2">
      <c r="AN3500" s="93">
        <v>3488</v>
      </c>
      <c r="AO3500" s="93">
        <f t="shared" si="342"/>
        <v>6</v>
      </c>
      <c r="AP3500" s="93">
        <f t="shared" si="343"/>
        <v>4</v>
      </c>
      <c r="AQ3500" s="88">
        <f t="shared" si="344"/>
        <v>24</v>
      </c>
      <c r="AR3500" s="93">
        <f t="shared" si="345"/>
        <v>14</v>
      </c>
      <c r="AS3500" s="93" t="str">
        <f t="shared" si="346"/>
        <v>金币</v>
      </c>
      <c r="AT3500" s="115">
        <f t="shared" si="347"/>
        <v>69</v>
      </c>
      <c r="AU3500" s="94">
        <f>IF(AR3500&gt;0,SUMIFS(AT$13:AT3500,AQ$13:AQ3500,"="&amp;AQ3500),"[x]")</f>
        <v>511</v>
      </c>
    </row>
    <row r="3501" spans="40:47" ht="16.5" x14ac:dyDescent="0.2">
      <c r="AN3501" s="93">
        <v>3489</v>
      </c>
      <c r="AO3501" s="93">
        <f t="shared" si="342"/>
        <v>6</v>
      </c>
      <c r="AP3501" s="93">
        <f t="shared" si="343"/>
        <v>4</v>
      </c>
      <c r="AQ3501" s="88">
        <f t="shared" si="344"/>
        <v>24</v>
      </c>
      <c r="AR3501" s="93">
        <f t="shared" si="345"/>
        <v>15</v>
      </c>
      <c r="AS3501" s="93" t="str">
        <f t="shared" si="346"/>
        <v>金币</v>
      </c>
      <c r="AT3501" s="115">
        <f t="shared" si="347"/>
        <v>74</v>
      </c>
      <c r="AU3501" s="94">
        <f>IF(AR3501&gt;0,SUMIFS(AT$13:AT3501,AQ$13:AQ3501,"="&amp;AQ3501),"[x]")</f>
        <v>585</v>
      </c>
    </row>
    <row r="3502" spans="40:47" ht="16.5" x14ac:dyDescent="0.2">
      <c r="AN3502" s="93">
        <v>3490</v>
      </c>
      <c r="AO3502" s="93">
        <f t="shared" si="342"/>
        <v>6</v>
      </c>
      <c r="AP3502" s="93">
        <f t="shared" si="343"/>
        <v>4</v>
      </c>
      <c r="AQ3502" s="88">
        <f t="shared" si="344"/>
        <v>24</v>
      </c>
      <c r="AR3502" s="93">
        <f t="shared" si="345"/>
        <v>16</v>
      </c>
      <c r="AS3502" s="93" t="str">
        <f t="shared" si="346"/>
        <v>金币</v>
      </c>
      <c r="AT3502" s="115">
        <f t="shared" si="347"/>
        <v>79</v>
      </c>
      <c r="AU3502" s="94">
        <f>IF(AR3502&gt;0,SUMIFS(AT$13:AT3502,AQ$13:AQ3502,"="&amp;AQ3502),"[x]")</f>
        <v>664</v>
      </c>
    </row>
    <row r="3503" spans="40:47" ht="16.5" x14ac:dyDescent="0.2">
      <c r="AN3503" s="93">
        <v>3491</v>
      </c>
      <c r="AO3503" s="93">
        <f t="shared" si="342"/>
        <v>6</v>
      </c>
      <c r="AP3503" s="93">
        <f t="shared" si="343"/>
        <v>4</v>
      </c>
      <c r="AQ3503" s="88">
        <f t="shared" si="344"/>
        <v>24</v>
      </c>
      <c r="AR3503" s="93">
        <f t="shared" si="345"/>
        <v>17</v>
      </c>
      <c r="AS3503" s="93" t="str">
        <f t="shared" si="346"/>
        <v>金币</v>
      </c>
      <c r="AT3503" s="115">
        <f t="shared" si="347"/>
        <v>84</v>
      </c>
      <c r="AU3503" s="94">
        <f>IF(AR3503&gt;0,SUMIFS(AT$13:AT3503,AQ$13:AQ3503,"="&amp;AQ3503),"[x]")</f>
        <v>748</v>
      </c>
    </row>
    <row r="3504" spans="40:47" ht="16.5" x14ac:dyDescent="0.2">
      <c r="AN3504" s="93">
        <v>3492</v>
      </c>
      <c r="AO3504" s="93">
        <f t="shared" si="342"/>
        <v>6</v>
      </c>
      <c r="AP3504" s="93">
        <f t="shared" si="343"/>
        <v>4</v>
      </c>
      <c r="AQ3504" s="88">
        <f t="shared" si="344"/>
        <v>24</v>
      </c>
      <c r="AR3504" s="93">
        <f t="shared" si="345"/>
        <v>18</v>
      </c>
      <c r="AS3504" s="93" t="str">
        <f t="shared" si="346"/>
        <v>金币</v>
      </c>
      <c r="AT3504" s="115">
        <f t="shared" si="347"/>
        <v>88</v>
      </c>
      <c r="AU3504" s="94">
        <f>IF(AR3504&gt;0,SUMIFS(AT$13:AT3504,AQ$13:AQ3504,"="&amp;AQ3504),"[x]")</f>
        <v>836</v>
      </c>
    </row>
    <row r="3505" spans="40:47" ht="16.5" x14ac:dyDescent="0.2">
      <c r="AN3505" s="93">
        <v>3493</v>
      </c>
      <c r="AO3505" s="93">
        <f t="shared" si="342"/>
        <v>6</v>
      </c>
      <c r="AP3505" s="93">
        <f t="shared" si="343"/>
        <v>4</v>
      </c>
      <c r="AQ3505" s="88">
        <f t="shared" si="344"/>
        <v>24</v>
      </c>
      <c r="AR3505" s="93">
        <f t="shared" si="345"/>
        <v>19</v>
      </c>
      <c r="AS3505" s="93" t="str">
        <f t="shared" si="346"/>
        <v>金币</v>
      </c>
      <c r="AT3505" s="115">
        <f t="shared" si="347"/>
        <v>93</v>
      </c>
      <c r="AU3505" s="94">
        <f>IF(AR3505&gt;0,SUMIFS(AT$13:AT3505,AQ$13:AQ3505,"="&amp;AQ3505),"[x]")</f>
        <v>929</v>
      </c>
    </row>
    <row r="3506" spans="40:47" ht="16.5" x14ac:dyDescent="0.2">
      <c r="AN3506" s="93">
        <v>3494</v>
      </c>
      <c r="AO3506" s="93">
        <f t="shared" si="342"/>
        <v>6</v>
      </c>
      <c r="AP3506" s="93">
        <f t="shared" si="343"/>
        <v>4</v>
      </c>
      <c r="AQ3506" s="88">
        <f t="shared" si="344"/>
        <v>24</v>
      </c>
      <c r="AR3506" s="93">
        <f t="shared" si="345"/>
        <v>20</v>
      </c>
      <c r="AS3506" s="93" t="str">
        <f t="shared" si="346"/>
        <v>金币</v>
      </c>
      <c r="AT3506" s="115">
        <f t="shared" si="347"/>
        <v>98</v>
      </c>
      <c r="AU3506" s="94">
        <f>IF(AR3506&gt;0,SUMIFS(AT$13:AT3506,AQ$13:AQ3506,"="&amp;AQ3506),"[x]")</f>
        <v>1027</v>
      </c>
    </row>
    <row r="3507" spans="40:47" ht="16.5" x14ac:dyDescent="0.2">
      <c r="AN3507" s="93">
        <v>3495</v>
      </c>
      <c r="AO3507" s="93">
        <f t="shared" si="342"/>
        <v>6</v>
      </c>
      <c r="AP3507" s="93">
        <f t="shared" si="343"/>
        <v>4</v>
      </c>
      <c r="AQ3507" s="88">
        <f t="shared" si="344"/>
        <v>24</v>
      </c>
      <c r="AR3507" s="93">
        <f t="shared" si="345"/>
        <v>21</v>
      </c>
      <c r="AS3507" s="93" t="str">
        <f t="shared" si="346"/>
        <v>金币</v>
      </c>
      <c r="AT3507" s="115">
        <f t="shared" si="347"/>
        <v>103</v>
      </c>
      <c r="AU3507" s="94">
        <f>IF(AR3507&gt;0,SUMIFS(AT$13:AT3507,AQ$13:AQ3507,"="&amp;AQ3507),"[x]")</f>
        <v>1130</v>
      </c>
    </row>
    <row r="3508" spans="40:47" ht="16.5" x14ac:dyDescent="0.2">
      <c r="AN3508" s="93">
        <v>3496</v>
      </c>
      <c r="AO3508" s="93">
        <f t="shared" si="342"/>
        <v>6</v>
      </c>
      <c r="AP3508" s="93">
        <f t="shared" si="343"/>
        <v>4</v>
      </c>
      <c r="AQ3508" s="88">
        <f t="shared" si="344"/>
        <v>24</v>
      </c>
      <c r="AR3508" s="93">
        <f t="shared" si="345"/>
        <v>22</v>
      </c>
      <c r="AS3508" s="93" t="str">
        <f t="shared" si="346"/>
        <v>金币</v>
      </c>
      <c r="AT3508" s="115">
        <f t="shared" si="347"/>
        <v>108</v>
      </c>
      <c r="AU3508" s="94">
        <f>IF(AR3508&gt;0,SUMIFS(AT$13:AT3508,AQ$13:AQ3508,"="&amp;AQ3508),"[x]")</f>
        <v>1238</v>
      </c>
    </row>
    <row r="3509" spans="40:47" ht="16.5" x14ac:dyDescent="0.2">
      <c r="AN3509" s="93">
        <v>3497</v>
      </c>
      <c r="AO3509" s="93">
        <f t="shared" si="342"/>
        <v>6</v>
      </c>
      <c r="AP3509" s="93">
        <f t="shared" si="343"/>
        <v>4</v>
      </c>
      <c r="AQ3509" s="88">
        <f t="shared" si="344"/>
        <v>24</v>
      </c>
      <c r="AR3509" s="93">
        <f t="shared" si="345"/>
        <v>23</v>
      </c>
      <c r="AS3509" s="93" t="str">
        <f t="shared" si="346"/>
        <v>金币</v>
      </c>
      <c r="AT3509" s="115">
        <f t="shared" si="347"/>
        <v>113</v>
      </c>
      <c r="AU3509" s="94">
        <f>IF(AR3509&gt;0,SUMIFS(AT$13:AT3509,AQ$13:AQ3509,"="&amp;AQ3509),"[x]")</f>
        <v>1351</v>
      </c>
    </row>
    <row r="3510" spans="40:47" ht="16.5" x14ac:dyDescent="0.2">
      <c r="AN3510" s="93">
        <v>3498</v>
      </c>
      <c r="AO3510" s="93">
        <f t="shared" si="342"/>
        <v>6</v>
      </c>
      <c r="AP3510" s="93">
        <f t="shared" si="343"/>
        <v>4</v>
      </c>
      <c r="AQ3510" s="88">
        <f t="shared" si="344"/>
        <v>24</v>
      </c>
      <c r="AR3510" s="93">
        <f t="shared" si="345"/>
        <v>24</v>
      </c>
      <c r="AS3510" s="93" t="str">
        <f t="shared" si="346"/>
        <v>金币</v>
      </c>
      <c r="AT3510" s="115">
        <f t="shared" si="347"/>
        <v>118</v>
      </c>
      <c r="AU3510" s="94">
        <f>IF(AR3510&gt;0,SUMIFS(AT$13:AT3510,AQ$13:AQ3510,"="&amp;AQ3510),"[x]")</f>
        <v>1469</v>
      </c>
    </row>
    <row r="3511" spans="40:47" ht="16.5" x14ac:dyDescent="0.2">
      <c r="AN3511" s="93">
        <v>3499</v>
      </c>
      <c r="AO3511" s="93">
        <f t="shared" si="342"/>
        <v>6</v>
      </c>
      <c r="AP3511" s="93">
        <f t="shared" si="343"/>
        <v>4</v>
      </c>
      <c r="AQ3511" s="88">
        <f t="shared" si="344"/>
        <v>24</v>
      </c>
      <c r="AR3511" s="93">
        <f t="shared" si="345"/>
        <v>25</v>
      </c>
      <c r="AS3511" s="93" t="str">
        <f t="shared" si="346"/>
        <v>金币</v>
      </c>
      <c r="AT3511" s="115">
        <f t="shared" si="347"/>
        <v>123</v>
      </c>
      <c r="AU3511" s="94">
        <f>IF(AR3511&gt;0,SUMIFS(AT$13:AT3511,AQ$13:AQ3511,"="&amp;AQ3511),"[x]")</f>
        <v>1592</v>
      </c>
    </row>
    <row r="3512" spans="40:47" ht="16.5" x14ac:dyDescent="0.2">
      <c r="AN3512" s="93">
        <v>3500</v>
      </c>
      <c r="AO3512" s="93">
        <f t="shared" si="342"/>
        <v>6</v>
      </c>
      <c r="AP3512" s="93">
        <f t="shared" si="343"/>
        <v>4</v>
      </c>
      <c r="AQ3512" s="88">
        <f t="shared" si="344"/>
        <v>24</v>
      </c>
      <c r="AR3512" s="93">
        <f t="shared" si="345"/>
        <v>26</v>
      </c>
      <c r="AS3512" s="93" t="str">
        <f t="shared" si="346"/>
        <v>金币</v>
      </c>
      <c r="AT3512" s="115">
        <f t="shared" si="347"/>
        <v>128</v>
      </c>
      <c r="AU3512" s="94">
        <f>IF(AR3512&gt;0,SUMIFS(AT$13:AT3512,AQ$13:AQ3512,"="&amp;AQ3512),"[x]")</f>
        <v>1720</v>
      </c>
    </row>
    <row r="3513" spans="40:47" ht="16.5" x14ac:dyDescent="0.2">
      <c r="AN3513" s="93">
        <v>3501</v>
      </c>
      <c r="AO3513" s="93">
        <f t="shared" si="342"/>
        <v>6</v>
      </c>
      <c r="AP3513" s="93">
        <f t="shared" si="343"/>
        <v>4</v>
      </c>
      <c r="AQ3513" s="88">
        <f t="shared" si="344"/>
        <v>24</v>
      </c>
      <c r="AR3513" s="93">
        <f t="shared" si="345"/>
        <v>27</v>
      </c>
      <c r="AS3513" s="93" t="str">
        <f t="shared" si="346"/>
        <v>金币</v>
      </c>
      <c r="AT3513" s="115">
        <f t="shared" si="347"/>
        <v>133</v>
      </c>
      <c r="AU3513" s="94">
        <f>IF(AR3513&gt;0,SUMIFS(AT$13:AT3513,AQ$13:AQ3513,"="&amp;AQ3513),"[x]")</f>
        <v>1853</v>
      </c>
    </row>
    <row r="3514" spans="40:47" ht="16.5" x14ac:dyDescent="0.2">
      <c r="AN3514" s="93">
        <v>3502</v>
      </c>
      <c r="AO3514" s="93">
        <f t="shared" si="342"/>
        <v>6</v>
      </c>
      <c r="AP3514" s="93">
        <f t="shared" si="343"/>
        <v>4</v>
      </c>
      <c r="AQ3514" s="88">
        <f t="shared" si="344"/>
        <v>24</v>
      </c>
      <c r="AR3514" s="93">
        <f t="shared" si="345"/>
        <v>28</v>
      </c>
      <c r="AS3514" s="93" t="str">
        <f t="shared" si="346"/>
        <v>金币</v>
      </c>
      <c r="AT3514" s="115">
        <f t="shared" si="347"/>
        <v>138</v>
      </c>
      <c r="AU3514" s="94">
        <f>IF(AR3514&gt;0,SUMIFS(AT$13:AT3514,AQ$13:AQ3514,"="&amp;AQ3514),"[x]")</f>
        <v>1991</v>
      </c>
    </row>
    <row r="3515" spans="40:47" ht="16.5" x14ac:dyDescent="0.2">
      <c r="AN3515" s="93">
        <v>3503</v>
      </c>
      <c r="AO3515" s="93">
        <f t="shared" si="342"/>
        <v>6</v>
      </c>
      <c r="AP3515" s="93">
        <f t="shared" si="343"/>
        <v>4</v>
      </c>
      <c r="AQ3515" s="88">
        <f t="shared" si="344"/>
        <v>24</v>
      </c>
      <c r="AR3515" s="93">
        <f t="shared" si="345"/>
        <v>29</v>
      </c>
      <c r="AS3515" s="93" t="str">
        <f t="shared" si="346"/>
        <v>金币</v>
      </c>
      <c r="AT3515" s="115">
        <f t="shared" si="347"/>
        <v>143</v>
      </c>
      <c r="AU3515" s="94">
        <f>IF(AR3515&gt;0,SUMIFS(AT$13:AT3515,AQ$13:AQ3515,"="&amp;AQ3515),"[x]")</f>
        <v>2134</v>
      </c>
    </row>
    <row r="3516" spans="40:47" ht="16.5" x14ac:dyDescent="0.2">
      <c r="AN3516" s="93">
        <v>3504</v>
      </c>
      <c r="AO3516" s="93">
        <f t="shared" si="342"/>
        <v>6</v>
      </c>
      <c r="AP3516" s="93">
        <f t="shared" si="343"/>
        <v>4</v>
      </c>
      <c r="AQ3516" s="88">
        <f t="shared" si="344"/>
        <v>24</v>
      </c>
      <c r="AR3516" s="93">
        <f t="shared" si="345"/>
        <v>30</v>
      </c>
      <c r="AS3516" s="93" t="str">
        <f t="shared" si="346"/>
        <v>金币</v>
      </c>
      <c r="AT3516" s="115">
        <f t="shared" si="347"/>
        <v>148</v>
      </c>
      <c r="AU3516" s="94">
        <f>IF(AR3516&gt;0,SUMIFS(AT$13:AT3516,AQ$13:AQ3516,"="&amp;AQ3516),"[x]")</f>
        <v>2282</v>
      </c>
    </row>
    <row r="3517" spans="40:47" ht="16.5" x14ac:dyDescent="0.2">
      <c r="AN3517" s="93">
        <v>3505</v>
      </c>
      <c r="AO3517" s="93">
        <f t="shared" si="342"/>
        <v>6</v>
      </c>
      <c r="AP3517" s="93">
        <f t="shared" si="343"/>
        <v>4</v>
      </c>
      <c r="AQ3517" s="88">
        <f t="shared" si="344"/>
        <v>24</v>
      </c>
      <c r="AR3517" s="93">
        <f t="shared" si="345"/>
        <v>31</v>
      </c>
      <c r="AS3517" s="93" t="str">
        <f t="shared" si="346"/>
        <v>金币</v>
      </c>
      <c r="AT3517" s="115">
        <f t="shared" si="347"/>
        <v>153</v>
      </c>
      <c r="AU3517" s="94">
        <f>IF(AR3517&gt;0,SUMIFS(AT$13:AT3517,AQ$13:AQ3517,"="&amp;AQ3517),"[x]")</f>
        <v>2435</v>
      </c>
    </row>
    <row r="3518" spans="40:47" ht="16.5" x14ac:dyDescent="0.2">
      <c r="AN3518" s="93">
        <v>3506</v>
      </c>
      <c r="AO3518" s="93">
        <f t="shared" si="342"/>
        <v>6</v>
      </c>
      <c r="AP3518" s="93">
        <f t="shared" si="343"/>
        <v>4</v>
      </c>
      <c r="AQ3518" s="88">
        <f t="shared" si="344"/>
        <v>24</v>
      </c>
      <c r="AR3518" s="93">
        <f t="shared" si="345"/>
        <v>32</v>
      </c>
      <c r="AS3518" s="93" t="str">
        <f t="shared" si="346"/>
        <v>金币</v>
      </c>
      <c r="AT3518" s="115">
        <f t="shared" si="347"/>
        <v>158</v>
      </c>
      <c r="AU3518" s="94">
        <f>IF(AR3518&gt;0,SUMIFS(AT$13:AT3518,AQ$13:AQ3518,"="&amp;AQ3518),"[x]")</f>
        <v>2593</v>
      </c>
    </row>
    <row r="3519" spans="40:47" ht="16.5" x14ac:dyDescent="0.2">
      <c r="AN3519" s="93">
        <v>3507</v>
      </c>
      <c r="AO3519" s="93">
        <f t="shared" si="342"/>
        <v>6</v>
      </c>
      <c r="AP3519" s="93">
        <f t="shared" si="343"/>
        <v>4</v>
      </c>
      <c r="AQ3519" s="88">
        <f t="shared" si="344"/>
        <v>24</v>
      </c>
      <c r="AR3519" s="93">
        <f t="shared" si="345"/>
        <v>33</v>
      </c>
      <c r="AS3519" s="93" t="str">
        <f t="shared" si="346"/>
        <v>金币</v>
      </c>
      <c r="AT3519" s="115">
        <f t="shared" si="347"/>
        <v>163</v>
      </c>
      <c r="AU3519" s="94">
        <f>IF(AR3519&gt;0,SUMIFS(AT$13:AT3519,AQ$13:AQ3519,"="&amp;AQ3519),"[x]")</f>
        <v>2756</v>
      </c>
    </row>
    <row r="3520" spans="40:47" ht="16.5" x14ac:dyDescent="0.2">
      <c r="AN3520" s="93">
        <v>3508</v>
      </c>
      <c r="AO3520" s="93">
        <f t="shared" si="342"/>
        <v>6</v>
      </c>
      <c r="AP3520" s="93">
        <f t="shared" si="343"/>
        <v>4</v>
      </c>
      <c r="AQ3520" s="88">
        <f t="shared" si="344"/>
        <v>24</v>
      </c>
      <c r="AR3520" s="93">
        <f t="shared" si="345"/>
        <v>34</v>
      </c>
      <c r="AS3520" s="93" t="str">
        <f t="shared" si="346"/>
        <v>金币</v>
      </c>
      <c r="AT3520" s="115">
        <f t="shared" si="347"/>
        <v>168</v>
      </c>
      <c r="AU3520" s="94">
        <f>IF(AR3520&gt;0,SUMIFS(AT$13:AT3520,AQ$13:AQ3520,"="&amp;AQ3520),"[x]")</f>
        <v>2924</v>
      </c>
    </row>
    <row r="3521" spans="40:47" ht="16.5" x14ac:dyDescent="0.2">
      <c r="AN3521" s="93">
        <v>3509</v>
      </c>
      <c r="AO3521" s="93">
        <f t="shared" si="342"/>
        <v>6</v>
      </c>
      <c r="AP3521" s="93">
        <f t="shared" si="343"/>
        <v>4</v>
      </c>
      <c r="AQ3521" s="88">
        <f t="shared" si="344"/>
        <v>24</v>
      </c>
      <c r="AR3521" s="93">
        <f t="shared" si="345"/>
        <v>35</v>
      </c>
      <c r="AS3521" s="93" t="str">
        <f t="shared" si="346"/>
        <v>金币</v>
      </c>
      <c r="AT3521" s="115">
        <f t="shared" si="347"/>
        <v>172</v>
      </c>
      <c r="AU3521" s="94">
        <f>IF(AR3521&gt;0,SUMIFS(AT$13:AT3521,AQ$13:AQ3521,"="&amp;AQ3521),"[x]")</f>
        <v>3096</v>
      </c>
    </row>
    <row r="3522" spans="40:47" ht="16.5" x14ac:dyDescent="0.2">
      <c r="AN3522" s="93">
        <v>3510</v>
      </c>
      <c r="AO3522" s="93">
        <f t="shared" si="342"/>
        <v>6</v>
      </c>
      <c r="AP3522" s="93">
        <f t="shared" si="343"/>
        <v>4</v>
      </c>
      <c r="AQ3522" s="88">
        <f t="shared" si="344"/>
        <v>24</v>
      </c>
      <c r="AR3522" s="93">
        <f t="shared" si="345"/>
        <v>36</v>
      </c>
      <c r="AS3522" s="93" t="str">
        <f t="shared" si="346"/>
        <v>金币</v>
      </c>
      <c r="AT3522" s="115">
        <f t="shared" si="347"/>
        <v>177</v>
      </c>
      <c r="AU3522" s="94">
        <f>IF(AR3522&gt;0,SUMIFS(AT$13:AT3522,AQ$13:AQ3522,"="&amp;AQ3522),"[x]")</f>
        <v>3273</v>
      </c>
    </row>
    <row r="3523" spans="40:47" ht="16.5" x14ac:dyDescent="0.2">
      <c r="AN3523" s="93">
        <v>3511</v>
      </c>
      <c r="AO3523" s="93">
        <f t="shared" si="342"/>
        <v>6</v>
      </c>
      <c r="AP3523" s="93">
        <f t="shared" si="343"/>
        <v>4</v>
      </c>
      <c r="AQ3523" s="88">
        <f t="shared" si="344"/>
        <v>24</v>
      </c>
      <c r="AR3523" s="93">
        <f t="shared" si="345"/>
        <v>37</v>
      </c>
      <c r="AS3523" s="93" t="str">
        <f t="shared" si="346"/>
        <v>金币</v>
      </c>
      <c r="AT3523" s="115">
        <f t="shared" si="347"/>
        <v>182</v>
      </c>
      <c r="AU3523" s="94">
        <f>IF(AR3523&gt;0,SUMIFS(AT$13:AT3523,AQ$13:AQ3523,"="&amp;AQ3523),"[x]")</f>
        <v>3455</v>
      </c>
    </row>
    <row r="3524" spans="40:47" ht="16.5" x14ac:dyDescent="0.2">
      <c r="AN3524" s="93">
        <v>3512</v>
      </c>
      <c r="AO3524" s="93">
        <f t="shared" si="342"/>
        <v>6</v>
      </c>
      <c r="AP3524" s="93">
        <f t="shared" si="343"/>
        <v>4</v>
      </c>
      <c r="AQ3524" s="88">
        <f t="shared" si="344"/>
        <v>24</v>
      </c>
      <c r="AR3524" s="93">
        <f t="shared" si="345"/>
        <v>38</v>
      </c>
      <c r="AS3524" s="93" t="str">
        <f t="shared" si="346"/>
        <v>金币</v>
      </c>
      <c r="AT3524" s="115">
        <f t="shared" si="347"/>
        <v>187</v>
      </c>
      <c r="AU3524" s="94">
        <f>IF(AR3524&gt;0,SUMIFS(AT$13:AT3524,AQ$13:AQ3524,"="&amp;AQ3524),"[x]")</f>
        <v>3642</v>
      </c>
    </row>
    <row r="3525" spans="40:47" ht="16.5" x14ac:dyDescent="0.2">
      <c r="AN3525" s="93">
        <v>3513</v>
      </c>
      <c r="AO3525" s="93">
        <f t="shared" si="342"/>
        <v>6</v>
      </c>
      <c r="AP3525" s="93">
        <f t="shared" si="343"/>
        <v>4</v>
      </c>
      <c r="AQ3525" s="88">
        <f t="shared" si="344"/>
        <v>24</v>
      </c>
      <c r="AR3525" s="93">
        <f t="shared" si="345"/>
        <v>39</v>
      </c>
      <c r="AS3525" s="93" t="str">
        <f t="shared" si="346"/>
        <v>金币</v>
      </c>
      <c r="AT3525" s="115">
        <f t="shared" si="347"/>
        <v>192</v>
      </c>
      <c r="AU3525" s="94">
        <f>IF(AR3525&gt;0,SUMIFS(AT$13:AT3525,AQ$13:AQ3525,"="&amp;AQ3525),"[x]")</f>
        <v>3834</v>
      </c>
    </row>
    <row r="3526" spans="40:47" ht="16.5" x14ac:dyDescent="0.2">
      <c r="AN3526" s="93">
        <v>3514</v>
      </c>
      <c r="AO3526" s="93">
        <f t="shared" si="342"/>
        <v>6</v>
      </c>
      <c r="AP3526" s="93">
        <f t="shared" si="343"/>
        <v>4</v>
      </c>
      <c r="AQ3526" s="88">
        <f t="shared" si="344"/>
        <v>24</v>
      </c>
      <c r="AR3526" s="93">
        <f t="shared" si="345"/>
        <v>40</v>
      </c>
      <c r="AS3526" s="93" t="str">
        <f t="shared" si="346"/>
        <v>金币</v>
      </c>
      <c r="AT3526" s="115">
        <f t="shared" si="347"/>
        <v>197</v>
      </c>
      <c r="AU3526" s="94">
        <f>IF(AR3526&gt;0,SUMIFS(AT$13:AT3526,AQ$13:AQ3526,"="&amp;AQ3526),"[x]")</f>
        <v>4031</v>
      </c>
    </row>
    <row r="3527" spans="40:47" ht="16.5" x14ac:dyDescent="0.2">
      <c r="AN3527" s="93">
        <v>3515</v>
      </c>
      <c r="AO3527" s="93">
        <f t="shared" si="342"/>
        <v>6</v>
      </c>
      <c r="AP3527" s="93">
        <f t="shared" si="343"/>
        <v>4</v>
      </c>
      <c r="AQ3527" s="88">
        <f t="shared" si="344"/>
        <v>24</v>
      </c>
      <c r="AR3527" s="93">
        <f t="shared" si="345"/>
        <v>41</v>
      </c>
      <c r="AS3527" s="93" t="str">
        <f t="shared" si="346"/>
        <v>金币</v>
      </c>
      <c r="AT3527" s="115">
        <f t="shared" si="347"/>
        <v>118</v>
      </c>
      <c r="AU3527" s="94">
        <f>IF(AR3527&gt;0,SUMIFS(AT$13:AT3527,AQ$13:AQ3527,"="&amp;AQ3527),"[x]")</f>
        <v>4149</v>
      </c>
    </row>
    <row r="3528" spans="40:47" ht="16.5" x14ac:dyDescent="0.2">
      <c r="AN3528" s="93">
        <v>3516</v>
      </c>
      <c r="AO3528" s="93">
        <f t="shared" si="342"/>
        <v>6</v>
      </c>
      <c r="AP3528" s="93">
        <f t="shared" si="343"/>
        <v>4</v>
      </c>
      <c r="AQ3528" s="88">
        <f t="shared" si="344"/>
        <v>24</v>
      </c>
      <c r="AR3528" s="93">
        <f t="shared" si="345"/>
        <v>42</v>
      </c>
      <c r="AS3528" s="93" t="str">
        <f t="shared" si="346"/>
        <v>金币</v>
      </c>
      <c r="AT3528" s="115">
        <f t="shared" si="347"/>
        <v>141</v>
      </c>
      <c r="AU3528" s="94">
        <f>IF(AR3528&gt;0,SUMIFS(AT$13:AT3528,AQ$13:AQ3528,"="&amp;AQ3528),"[x]")</f>
        <v>4290</v>
      </c>
    </row>
    <row r="3529" spans="40:47" ht="16.5" x14ac:dyDescent="0.2">
      <c r="AN3529" s="93">
        <v>3517</v>
      </c>
      <c r="AO3529" s="93">
        <f t="shared" si="342"/>
        <v>6</v>
      </c>
      <c r="AP3529" s="93">
        <f t="shared" si="343"/>
        <v>4</v>
      </c>
      <c r="AQ3529" s="88">
        <f t="shared" si="344"/>
        <v>24</v>
      </c>
      <c r="AR3529" s="93">
        <f t="shared" si="345"/>
        <v>43</v>
      </c>
      <c r="AS3529" s="93" t="str">
        <f t="shared" si="346"/>
        <v>金币</v>
      </c>
      <c r="AT3529" s="115">
        <f t="shared" si="347"/>
        <v>165</v>
      </c>
      <c r="AU3529" s="94">
        <f>IF(AR3529&gt;0,SUMIFS(AT$13:AT3529,AQ$13:AQ3529,"="&amp;AQ3529),"[x]")</f>
        <v>4455</v>
      </c>
    </row>
    <row r="3530" spans="40:47" ht="16.5" x14ac:dyDescent="0.2">
      <c r="AN3530" s="93">
        <v>3518</v>
      </c>
      <c r="AO3530" s="93">
        <f t="shared" si="342"/>
        <v>6</v>
      </c>
      <c r="AP3530" s="93">
        <f t="shared" si="343"/>
        <v>4</v>
      </c>
      <c r="AQ3530" s="88">
        <f t="shared" si="344"/>
        <v>24</v>
      </c>
      <c r="AR3530" s="93">
        <f t="shared" si="345"/>
        <v>44</v>
      </c>
      <c r="AS3530" s="93" t="str">
        <f t="shared" si="346"/>
        <v>金币</v>
      </c>
      <c r="AT3530" s="115">
        <f t="shared" si="347"/>
        <v>188</v>
      </c>
      <c r="AU3530" s="94">
        <f>IF(AR3530&gt;0,SUMIFS(AT$13:AT3530,AQ$13:AQ3530,"="&amp;AQ3530),"[x]")</f>
        <v>4643</v>
      </c>
    </row>
    <row r="3531" spans="40:47" ht="16.5" x14ac:dyDescent="0.2">
      <c r="AN3531" s="93">
        <v>3519</v>
      </c>
      <c r="AO3531" s="93">
        <f t="shared" si="342"/>
        <v>6</v>
      </c>
      <c r="AP3531" s="93">
        <f t="shared" si="343"/>
        <v>4</v>
      </c>
      <c r="AQ3531" s="88">
        <f t="shared" si="344"/>
        <v>24</v>
      </c>
      <c r="AR3531" s="93">
        <f t="shared" si="345"/>
        <v>45</v>
      </c>
      <c r="AS3531" s="93" t="str">
        <f t="shared" si="346"/>
        <v>金币</v>
      </c>
      <c r="AT3531" s="115">
        <f t="shared" si="347"/>
        <v>212</v>
      </c>
      <c r="AU3531" s="94">
        <f>IF(AR3531&gt;0,SUMIFS(AT$13:AT3531,AQ$13:AQ3531,"="&amp;AQ3531),"[x]")</f>
        <v>4855</v>
      </c>
    </row>
    <row r="3532" spans="40:47" ht="16.5" x14ac:dyDescent="0.2">
      <c r="AN3532" s="93">
        <v>3520</v>
      </c>
      <c r="AO3532" s="93">
        <f t="shared" si="342"/>
        <v>6</v>
      </c>
      <c r="AP3532" s="93">
        <f t="shared" si="343"/>
        <v>4</v>
      </c>
      <c r="AQ3532" s="88">
        <f t="shared" si="344"/>
        <v>24</v>
      </c>
      <c r="AR3532" s="93">
        <f t="shared" si="345"/>
        <v>46</v>
      </c>
      <c r="AS3532" s="93" t="str">
        <f t="shared" si="346"/>
        <v>金币</v>
      </c>
      <c r="AT3532" s="115">
        <f t="shared" si="347"/>
        <v>236</v>
      </c>
      <c r="AU3532" s="94">
        <f>IF(AR3532&gt;0,SUMIFS(AT$13:AT3532,AQ$13:AQ3532,"="&amp;AQ3532),"[x]")</f>
        <v>5091</v>
      </c>
    </row>
    <row r="3533" spans="40:47" ht="16.5" x14ac:dyDescent="0.2">
      <c r="AN3533" s="93">
        <v>3521</v>
      </c>
      <c r="AO3533" s="93">
        <f t="shared" si="342"/>
        <v>6</v>
      </c>
      <c r="AP3533" s="93">
        <f t="shared" si="343"/>
        <v>4</v>
      </c>
      <c r="AQ3533" s="88">
        <f t="shared" si="344"/>
        <v>24</v>
      </c>
      <c r="AR3533" s="93">
        <f t="shared" si="345"/>
        <v>47</v>
      </c>
      <c r="AS3533" s="93" t="str">
        <f t="shared" si="346"/>
        <v>金币</v>
      </c>
      <c r="AT3533" s="115">
        <f t="shared" si="347"/>
        <v>259</v>
      </c>
      <c r="AU3533" s="94">
        <f>IF(AR3533&gt;0,SUMIFS(AT$13:AT3533,AQ$13:AQ3533,"="&amp;AQ3533),"[x]")</f>
        <v>5350</v>
      </c>
    </row>
    <row r="3534" spans="40:47" ht="16.5" x14ac:dyDescent="0.2">
      <c r="AN3534" s="93">
        <v>3522</v>
      </c>
      <c r="AO3534" s="93">
        <f t="shared" ref="AO3534:AO3597" si="348">INT((AN3534-1)/604)+1</f>
        <v>6</v>
      </c>
      <c r="AP3534" s="93">
        <f t="shared" ref="AP3534:AP3597" si="349">INT(MOD(INT((AN3534-1)/151),4))+1</f>
        <v>4</v>
      </c>
      <c r="AQ3534" s="88">
        <f t="shared" ref="AQ3534:AQ3597" si="350">(AO3534-1)*4+AP3534</f>
        <v>24</v>
      </c>
      <c r="AR3534" s="93">
        <f t="shared" ref="AR3534:AR3597" si="351">MOD(AN3534-1,151)</f>
        <v>48</v>
      </c>
      <c r="AS3534" s="93" t="str">
        <f t="shared" ref="AS3534:AS3597" si="352">IF(AR3534&gt;0,"金币","[x]")</f>
        <v>金币</v>
      </c>
      <c r="AT3534" s="115">
        <f t="shared" si="347"/>
        <v>283</v>
      </c>
      <c r="AU3534" s="94">
        <f>IF(AR3534&gt;0,SUMIFS(AT$13:AT3534,AQ$13:AQ3534,"="&amp;AQ3534),"[x]")</f>
        <v>5633</v>
      </c>
    </row>
    <row r="3535" spans="40:47" ht="16.5" x14ac:dyDescent="0.2">
      <c r="AN3535" s="93">
        <v>3523</v>
      </c>
      <c r="AO3535" s="93">
        <f t="shared" si="348"/>
        <v>6</v>
      </c>
      <c r="AP3535" s="93">
        <f t="shared" si="349"/>
        <v>4</v>
      </c>
      <c r="AQ3535" s="88">
        <f t="shared" si="350"/>
        <v>24</v>
      </c>
      <c r="AR3535" s="93">
        <f t="shared" si="351"/>
        <v>49</v>
      </c>
      <c r="AS3535" s="93" t="str">
        <f t="shared" si="352"/>
        <v>金币</v>
      </c>
      <c r="AT3535" s="115">
        <f t="shared" ref="AT3535:AT3598" si="353">IF(AR3535&gt;0,INT(INDEX($AL$13:$AL$162,AR3535)/48*INDEX($AL$4:$AL$9,AO3535)*INDEX($AO$4:$AO$7,AP3535)),"[x]")</f>
        <v>306</v>
      </c>
      <c r="AU3535" s="94">
        <f>IF(AR3535&gt;0,SUMIFS(AT$13:AT3535,AQ$13:AQ3535,"="&amp;AQ3535),"[x]")</f>
        <v>5939</v>
      </c>
    </row>
    <row r="3536" spans="40:47" ht="16.5" x14ac:dyDescent="0.2">
      <c r="AN3536" s="93">
        <v>3524</v>
      </c>
      <c r="AO3536" s="93">
        <f t="shared" si="348"/>
        <v>6</v>
      </c>
      <c r="AP3536" s="93">
        <f t="shared" si="349"/>
        <v>4</v>
      </c>
      <c r="AQ3536" s="88">
        <f t="shared" si="350"/>
        <v>24</v>
      </c>
      <c r="AR3536" s="93">
        <f t="shared" si="351"/>
        <v>50</v>
      </c>
      <c r="AS3536" s="93" t="str">
        <f t="shared" si="352"/>
        <v>金币</v>
      </c>
      <c r="AT3536" s="115">
        <f t="shared" si="353"/>
        <v>330</v>
      </c>
      <c r="AU3536" s="94">
        <f>IF(AR3536&gt;0,SUMIFS(AT$13:AT3536,AQ$13:AQ3536,"="&amp;AQ3536),"[x]")</f>
        <v>6269</v>
      </c>
    </row>
    <row r="3537" spans="40:47" ht="16.5" x14ac:dyDescent="0.2">
      <c r="AN3537" s="93">
        <v>3525</v>
      </c>
      <c r="AO3537" s="93">
        <f t="shared" si="348"/>
        <v>6</v>
      </c>
      <c r="AP3537" s="93">
        <f t="shared" si="349"/>
        <v>4</v>
      </c>
      <c r="AQ3537" s="88">
        <f t="shared" si="350"/>
        <v>24</v>
      </c>
      <c r="AR3537" s="93">
        <f t="shared" si="351"/>
        <v>51</v>
      </c>
      <c r="AS3537" s="93" t="str">
        <f t="shared" si="352"/>
        <v>金币</v>
      </c>
      <c r="AT3537" s="115">
        <f t="shared" si="353"/>
        <v>354</v>
      </c>
      <c r="AU3537" s="94">
        <f>IF(AR3537&gt;0,SUMIFS(AT$13:AT3537,AQ$13:AQ3537,"="&amp;AQ3537),"[x]")</f>
        <v>6623</v>
      </c>
    </row>
    <row r="3538" spans="40:47" ht="16.5" x14ac:dyDescent="0.2">
      <c r="AN3538" s="93">
        <v>3526</v>
      </c>
      <c r="AO3538" s="93">
        <f t="shared" si="348"/>
        <v>6</v>
      </c>
      <c r="AP3538" s="93">
        <f t="shared" si="349"/>
        <v>4</v>
      </c>
      <c r="AQ3538" s="88">
        <f t="shared" si="350"/>
        <v>24</v>
      </c>
      <c r="AR3538" s="93">
        <f t="shared" si="351"/>
        <v>52</v>
      </c>
      <c r="AS3538" s="93" t="str">
        <f t="shared" si="352"/>
        <v>金币</v>
      </c>
      <c r="AT3538" s="115">
        <f t="shared" si="353"/>
        <v>377</v>
      </c>
      <c r="AU3538" s="94">
        <f>IF(AR3538&gt;0,SUMIFS(AT$13:AT3538,AQ$13:AQ3538,"="&amp;AQ3538),"[x]")</f>
        <v>7000</v>
      </c>
    </row>
    <row r="3539" spans="40:47" ht="16.5" x14ac:dyDescent="0.2">
      <c r="AN3539" s="93">
        <v>3527</v>
      </c>
      <c r="AO3539" s="93">
        <f t="shared" si="348"/>
        <v>6</v>
      </c>
      <c r="AP3539" s="93">
        <f t="shared" si="349"/>
        <v>4</v>
      </c>
      <c r="AQ3539" s="88">
        <f t="shared" si="350"/>
        <v>24</v>
      </c>
      <c r="AR3539" s="93">
        <f t="shared" si="351"/>
        <v>53</v>
      </c>
      <c r="AS3539" s="93" t="str">
        <f t="shared" si="352"/>
        <v>金币</v>
      </c>
      <c r="AT3539" s="115">
        <f t="shared" si="353"/>
        <v>401</v>
      </c>
      <c r="AU3539" s="94">
        <f>IF(AR3539&gt;0,SUMIFS(AT$13:AT3539,AQ$13:AQ3539,"="&amp;AQ3539),"[x]")</f>
        <v>7401</v>
      </c>
    </row>
    <row r="3540" spans="40:47" ht="16.5" x14ac:dyDescent="0.2">
      <c r="AN3540" s="93">
        <v>3528</v>
      </c>
      <c r="AO3540" s="93">
        <f t="shared" si="348"/>
        <v>6</v>
      </c>
      <c r="AP3540" s="93">
        <f t="shared" si="349"/>
        <v>4</v>
      </c>
      <c r="AQ3540" s="88">
        <f t="shared" si="350"/>
        <v>24</v>
      </c>
      <c r="AR3540" s="93">
        <f t="shared" si="351"/>
        <v>54</v>
      </c>
      <c r="AS3540" s="93" t="str">
        <f t="shared" si="352"/>
        <v>金币</v>
      </c>
      <c r="AT3540" s="115">
        <f t="shared" si="353"/>
        <v>424</v>
      </c>
      <c r="AU3540" s="94">
        <f>IF(AR3540&gt;0,SUMIFS(AT$13:AT3540,AQ$13:AQ3540,"="&amp;AQ3540),"[x]")</f>
        <v>7825</v>
      </c>
    </row>
    <row r="3541" spans="40:47" ht="16.5" x14ac:dyDescent="0.2">
      <c r="AN3541" s="93">
        <v>3529</v>
      </c>
      <c r="AO3541" s="93">
        <f t="shared" si="348"/>
        <v>6</v>
      </c>
      <c r="AP3541" s="93">
        <f t="shared" si="349"/>
        <v>4</v>
      </c>
      <c r="AQ3541" s="88">
        <f t="shared" si="350"/>
        <v>24</v>
      </c>
      <c r="AR3541" s="93">
        <f t="shared" si="351"/>
        <v>55</v>
      </c>
      <c r="AS3541" s="93" t="str">
        <f t="shared" si="352"/>
        <v>金币</v>
      </c>
      <c r="AT3541" s="115">
        <f t="shared" si="353"/>
        <v>448</v>
      </c>
      <c r="AU3541" s="94">
        <f>IF(AR3541&gt;0,SUMIFS(AT$13:AT3541,AQ$13:AQ3541,"="&amp;AQ3541),"[x]")</f>
        <v>8273</v>
      </c>
    </row>
    <row r="3542" spans="40:47" ht="16.5" x14ac:dyDescent="0.2">
      <c r="AN3542" s="93">
        <v>3530</v>
      </c>
      <c r="AO3542" s="93">
        <f t="shared" si="348"/>
        <v>6</v>
      </c>
      <c r="AP3542" s="93">
        <f t="shared" si="349"/>
        <v>4</v>
      </c>
      <c r="AQ3542" s="88">
        <f t="shared" si="350"/>
        <v>24</v>
      </c>
      <c r="AR3542" s="93">
        <f t="shared" si="351"/>
        <v>56</v>
      </c>
      <c r="AS3542" s="93" t="str">
        <f t="shared" si="352"/>
        <v>金币</v>
      </c>
      <c r="AT3542" s="115">
        <f t="shared" si="353"/>
        <v>472</v>
      </c>
      <c r="AU3542" s="94">
        <f>IF(AR3542&gt;0,SUMIFS(AT$13:AT3542,AQ$13:AQ3542,"="&amp;AQ3542),"[x]")</f>
        <v>8745</v>
      </c>
    </row>
    <row r="3543" spans="40:47" ht="16.5" x14ac:dyDescent="0.2">
      <c r="AN3543" s="93">
        <v>3531</v>
      </c>
      <c r="AO3543" s="93">
        <f t="shared" si="348"/>
        <v>6</v>
      </c>
      <c r="AP3543" s="93">
        <f t="shared" si="349"/>
        <v>4</v>
      </c>
      <c r="AQ3543" s="88">
        <f t="shared" si="350"/>
        <v>24</v>
      </c>
      <c r="AR3543" s="93">
        <f t="shared" si="351"/>
        <v>57</v>
      </c>
      <c r="AS3543" s="93" t="str">
        <f t="shared" si="352"/>
        <v>金币</v>
      </c>
      <c r="AT3543" s="115">
        <f t="shared" si="353"/>
        <v>495</v>
      </c>
      <c r="AU3543" s="94">
        <f>IF(AR3543&gt;0,SUMIFS(AT$13:AT3543,AQ$13:AQ3543,"="&amp;AQ3543),"[x]")</f>
        <v>9240</v>
      </c>
    </row>
    <row r="3544" spans="40:47" ht="16.5" x14ac:dyDescent="0.2">
      <c r="AN3544" s="93">
        <v>3532</v>
      </c>
      <c r="AO3544" s="93">
        <f t="shared" si="348"/>
        <v>6</v>
      </c>
      <c r="AP3544" s="93">
        <f t="shared" si="349"/>
        <v>4</v>
      </c>
      <c r="AQ3544" s="88">
        <f t="shared" si="350"/>
        <v>24</v>
      </c>
      <c r="AR3544" s="93">
        <f t="shared" si="351"/>
        <v>58</v>
      </c>
      <c r="AS3544" s="93" t="str">
        <f t="shared" si="352"/>
        <v>金币</v>
      </c>
      <c r="AT3544" s="115">
        <f t="shared" si="353"/>
        <v>519</v>
      </c>
      <c r="AU3544" s="94">
        <f>IF(AR3544&gt;0,SUMIFS(AT$13:AT3544,AQ$13:AQ3544,"="&amp;AQ3544),"[x]")</f>
        <v>9759</v>
      </c>
    </row>
    <row r="3545" spans="40:47" ht="16.5" x14ac:dyDescent="0.2">
      <c r="AN3545" s="93">
        <v>3533</v>
      </c>
      <c r="AO3545" s="93">
        <f t="shared" si="348"/>
        <v>6</v>
      </c>
      <c r="AP3545" s="93">
        <f t="shared" si="349"/>
        <v>4</v>
      </c>
      <c r="AQ3545" s="88">
        <f t="shared" si="350"/>
        <v>24</v>
      </c>
      <c r="AR3545" s="93">
        <f t="shared" si="351"/>
        <v>59</v>
      </c>
      <c r="AS3545" s="93" t="str">
        <f t="shared" si="352"/>
        <v>金币</v>
      </c>
      <c r="AT3545" s="115">
        <f t="shared" si="353"/>
        <v>542</v>
      </c>
      <c r="AU3545" s="94">
        <f>IF(AR3545&gt;0,SUMIFS(AT$13:AT3545,AQ$13:AQ3545,"="&amp;AQ3545),"[x]")</f>
        <v>10301</v>
      </c>
    </row>
    <row r="3546" spans="40:47" ht="16.5" x14ac:dyDescent="0.2">
      <c r="AN3546" s="93">
        <v>3534</v>
      </c>
      <c r="AO3546" s="93">
        <f t="shared" si="348"/>
        <v>6</v>
      </c>
      <c r="AP3546" s="93">
        <f t="shared" si="349"/>
        <v>4</v>
      </c>
      <c r="AQ3546" s="88">
        <f t="shared" si="350"/>
        <v>24</v>
      </c>
      <c r="AR3546" s="93">
        <f t="shared" si="351"/>
        <v>60</v>
      </c>
      <c r="AS3546" s="93" t="str">
        <f t="shared" si="352"/>
        <v>金币</v>
      </c>
      <c r="AT3546" s="115">
        <f t="shared" si="353"/>
        <v>566</v>
      </c>
      <c r="AU3546" s="94">
        <f>IF(AR3546&gt;0,SUMIFS(AT$13:AT3546,AQ$13:AQ3546,"="&amp;AQ3546),"[x]")</f>
        <v>10867</v>
      </c>
    </row>
    <row r="3547" spans="40:47" ht="16.5" x14ac:dyDescent="0.2">
      <c r="AN3547" s="93">
        <v>3535</v>
      </c>
      <c r="AO3547" s="93">
        <f t="shared" si="348"/>
        <v>6</v>
      </c>
      <c r="AP3547" s="93">
        <f t="shared" si="349"/>
        <v>4</v>
      </c>
      <c r="AQ3547" s="88">
        <f t="shared" si="350"/>
        <v>24</v>
      </c>
      <c r="AR3547" s="93">
        <f t="shared" si="351"/>
        <v>61</v>
      </c>
      <c r="AS3547" s="93" t="str">
        <f t="shared" si="352"/>
        <v>金币</v>
      </c>
      <c r="AT3547" s="115">
        <f t="shared" si="353"/>
        <v>590</v>
      </c>
      <c r="AU3547" s="94">
        <f>IF(AR3547&gt;0,SUMIFS(AT$13:AT3547,AQ$13:AQ3547,"="&amp;AQ3547),"[x]")</f>
        <v>11457</v>
      </c>
    </row>
    <row r="3548" spans="40:47" ht="16.5" x14ac:dyDescent="0.2">
      <c r="AN3548" s="93">
        <v>3536</v>
      </c>
      <c r="AO3548" s="93">
        <f t="shared" si="348"/>
        <v>6</v>
      </c>
      <c r="AP3548" s="93">
        <f t="shared" si="349"/>
        <v>4</v>
      </c>
      <c r="AQ3548" s="88">
        <f t="shared" si="350"/>
        <v>24</v>
      </c>
      <c r="AR3548" s="93">
        <f t="shared" si="351"/>
        <v>62</v>
      </c>
      <c r="AS3548" s="93" t="str">
        <f t="shared" si="352"/>
        <v>金币</v>
      </c>
      <c r="AT3548" s="115">
        <f t="shared" si="353"/>
        <v>613</v>
      </c>
      <c r="AU3548" s="94">
        <f>IF(AR3548&gt;0,SUMIFS(AT$13:AT3548,AQ$13:AQ3548,"="&amp;AQ3548),"[x]")</f>
        <v>12070</v>
      </c>
    </row>
    <row r="3549" spans="40:47" ht="16.5" x14ac:dyDescent="0.2">
      <c r="AN3549" s="93">
        <v>3537</v>
      </c>
      <c r="AO3549" s="93">
        <f t="shared" si="348"/>
        <v>6</v>
      </c>
      <c r="AP3549" s="93">
        <f t="shared" si="349"/>
        <v>4</v>
      </c>
      <c r="AQ3549" s="88">
        <f t="shared" si="350"/>
        <v>24</v>
      </c>
      <c r="AR3549" s="93">
        <f t="shared" si="351"/>
        <v>63</v>
      </c>
      <c r="AS3549" s="93" t="str">
        <f t="shared" si="352"/>
        <v>金币</v>
      </c>
      <c r="AT3549" s="115">
        <f t="shared" si="353"/>
        <v>637</v>
      </c>
      <c r="AU3549" s="94">
        <f>IF(AR3549&gt;0,SUMIFS(AT$13:AT3549,AQ$13:AQ3549,"="&amp;AQ3549),"[x]")</f>
        <v>12707</v>
      </c>
    </row>
    <row r="3550" spans="40:47" ht="16.5" x14ac:dyDescent="0.2">
      <c r="AN3550" s="93">
        <v>3538</v>
      </c>
      <c r="AO3550" s="93">
        <f t="shared" si="348"/>
        <v>6</v>
      </c>
      <c r="AP3550" s="93">
        <f t="shared" si="349"/>
        <v>4</v>
      </c>
      <c r="AQ3550" s="88">
        <f t="shared" si="350"/>
        <v>24</v>
      </c>
      <c r="AR3550" s="93">
        <f t="shared" si="351"/>
        <v>64</v>
      </c>
      <c r="AS3550" s="93" t="str">
        <f t="shared" si="352"/>
        <v>金币</v>
      </c>
      <c r="AT3550" s="115">
        <f t="shared" si="353"/>
        <v>660</v>
      </c>
      <c r="AU3550" s="94">
        <f>IF(AR3550&gt;0,SUMIFS(AT$13:AT3550,AQ$13:AQ3550,"="&amp;AQ3550),"[x]")</f>
        <v>13367</v>
      </c>
    </row>
    <row r="3551" spans="40:47" ht="16.5" x14ac:dyDescent="0.2">
      <c r="AN3551" s="93">
        <v>3539</v>
      </c>
      <c r="AO3551" s="93">
        <f t="shared" si="348"/>
        <v>6</v>
      </c>
      <c r="AP3551" s="93">
        <f t="shared" si="349"/>
        <v>4</v>
      </c>
      <c r="AQ3551" s="88">
        <f t="shared" si="350"/>
        <v>24</v>
      </c>
      <c r="AR3551" s="93">
        <f t="shared" si="351"/>
        <v>65</v>
      </c>
      <c r="AS3551" s="93" t="str">
        <f t="shared" si="352"/>
        <v>金币</v>
      </c>
      <c r="AT3551" s="115">
        <f t="shared" si="353"/>
        <v>684</v>
      </c>
      <c r="AU3551" s="94">
        <f>IF(AR3551&gt;0,SUMIFS(AT$13:AT3551,AQ$13:AQ3551,"="&amp;AQ3551),"[x]")</f>
        <v>14051</v>
      </c>
    </row>
    <row r="3552" spans="40:47" ht="16.5" x14ac:dyDescent="0.2">
      <c r="AN3552" s="93">
        <v>3540</v>
      </c>
      <c r="AO3552" s="93">
        <f t="shared" si="348"/>
        <v>6</v>
      </c>
      <c r="AP3552" s="93">
        <f t="shared" si="349"/>
        <v>4</v>
      </c>
      <c r="AQ3552" s="88">
        <f t="shared" si="350"/>
        <v>24</v>
      </c>
      <c r="AR3552" s="93">
        <f t="shared" si="351"/>
        <v>66</v>
      </c>
      <c r="AS3552" s="93" t="str">
        <f t="shared" si="352"/>
        <v>金币</v>
      </c>
      <c r="AT3552" s="115">
        <f t="shared" si="353"/>
        <v>708</v>
      </c>
      <c r="AU3552" s="94">
        <f>IF(AR3552&gt;0,SUMIFS(AT$13:AT3552,AQ$13:AQ3552,"="&amp;AQ3552),"[x]")</f>
        <v>14759</v>
      </c>
    </row>
    <row r="3553" spans="40:47" ht="16.5" x14ac:dyDescent="0.2">
      <c r="AN3553" s="93">
        <v>3541</v>
      </c>
      <c r="AO3553" s="93">
        <f t="shared" si="348"/>
        <v>6</v>
      </c>
      <c r="AP3553" s="93">
        <f t="shared" si="349"/>
        <v>4</v>
      </c>
      <c r="AQ3553" s="88">
        <f t="shared" si="350"/>
        <v>24</v>
      </c>
      <c r="AR3553" s="93">
        <f t="shared" si="351"/>
        <v>67</v>
      </c>
      <c r="AS3553" s="93" t="str">
        <f t="shared" si="352"/>
        <v>金币</v>
      </c>
      <c r="AT3553" s="115">
        <f t="shared" si="353"/>
        <v>731</v>
      </c>
      <c r="AU3553" s="94">
        <f>IF(AR3553&gt;0,SUMIFS(AT$13:AT3553,AQ$13:AQ3553,"="&amp;AQ3553),"[x]")</f>
        <v>15490</v>
      </c>
    </row>
    <row r="3554" spans="40:47" ht="16.5" x14ac:dyDescent="0.2">
      <c r="AN3554" s="93">
        <v>3542</v>
      </c>
      <c r="AO3554" s="93">
        <f t="shared" si="348"/>
        <v>6</v>
      </c>
      <c r="AP3554" s="93">
        <f t="shared" si="349"/>
        <v>4</v>
      </c>
      <c r="AQ3554" s="88">
        <f t="shared" si="350"/>
        <v>24</v>
      </c>
      <c r="AR3554" s="93">
        <f t="shared" si="351"/>
        <v>68</v>
      </c>
      <c r="AS3554" s="93" t="str">
        <f t="shared" si="352"/>
        <v>金币</v>
      </c>
      <c r="AT3554" s="115">
        <f t="shared" si="353"/>
        <v>755</v>
      </c>
      <c r="AU3554" s="94">
        <f>IF(AR3554&gt;0,SUMIFS(AT$13:AT3554,AQ$13:AQ3554,"="&amp;AQ3554),"[x]")</f>
        <v>16245</v>
      </c>
    </row>
    <row r="3555" spans="40:47" ht="16.5" x14ac:dyDescent="0.2">
      <c r="AN3555" s="93">
        <v>3543</v>
      </c>
      <c r="AO3555" s="93">
        <f t="shared" si="348"/>
        <v>6</v>
      </c>
      <c r="AP3555" s="93">
        <f t="shared" si="349"/>
        <v>4</v>
      </c>
      <c r="AQ3555" s="88">
        <f t="shared" si="350"/>
        <v>24</v>
      </c>
      <c r="AR3555" s="93">
        <f t="shared" si="351"/>
        <v>69</v>
      </c>
      <c r="AS3555" s="93" t="str">
        <f t="shared" si="352"/>
        <v>金币</v>
      </c>
      <c r="AT3555" s="115">
        <f t="shared" si="353"/>
        <v>778</v>
      </c>
      <c r="AU3555" s="94">
        <f>IF(AR3555&gt;0,SUMIFS(AT$13:AT3555,AQ$13:AQ3555,"="&amp;AQ3555),"[x]")</f>
        <v>17023</v>
      </c>
    </row>
    <row r="3556" spans="40:47" ht="16.5" x14ac:dyDescent="0.2">
      <c r="AN3556" s="93">
        <v>3544</v>
      </c>
      <c r="AO3556" s="93">
        <f t="shared" si="348"/>
        <v>6</v>
      </c>
      <c r="AP3556" s="93">
        <f t="shared" si="349"/>
        <v>4</v>
      </c>
      <c r="AQ3556" s="88">
        <f t="shared" si="350"/>
        <v>24</v>
      </c>
      <c r="AR3556" s="93">
        <f t="shared" si="351"/>
        <v>70</v>
      </c>
      <c r="AS3556" s="93" t="str">
        <f t="shared" si="352"/>
        <v>金币</v>
      </c>
      <c r="AT3556" s="115">
        <f t="shared" si="353"/>
        <v>802</v>
      </c>
      <c r="AU3556" s="94">
        <f>IF(AR3556&gt;0,SUMIFS(AT$13:AT3556,AQ$13:AQ3556,"="&amp;AQ3556),"[x]")</f>
        <v>17825</v>
      </c>
    </row>
    <row r="3557" spans="40:47" ht="16.5" x14ac:dyDescent="0.2">
      <c r="AN3557" s="93">
        <v>3545</v>
      </c>
      <c r="AO3557" s="93">
        <f t="shared" si="348"/>
        <v>6</v>
      </c>
      <c r="AP3557" s="93">
        <f t="shared" si="349"/>
        <v>4</v>
      </c>
      <c r="AQ3557" s="88">
        <f t="shared" si="350"/>
        <v>24</v>
      </c>
      <c r="AR3557" s="93">
        <f t="shared" si="351"/>
        <v>71</v>
      </c>
      <c r="AS3557" s="93" t="str">
        <f t="shared" si="352"/>
        <v>金币</v>
      </c>
      <c r="AT3557" s="115">
        <f t="shared" si="353"/>
        <v>826</v>
      </c>
      <c r="AU3557" s="94">
        <f>IF(AR3557&gt;0,SUMIFS(AT$13:AT3557,AQ$13:AQ3557,"="&amp;AQ3557),"[x]")</f>
        <v>18651</v>
      </c>
    </row>
    <row r="3558" spans="40:47" ht="16.5" x14ac:dyDescent="0.2">
      <c r="AN3558" s="93">
        <v>3546</v>
      </c>
      <c r="AO3558" s="93">
        <f t="shared" si="348"/>
        <v>6</v>
      </c>
      <c r="AP3558" s="93">
        <f t="shared" si="349"/>
        <v>4</v>
      </c>
      <c r="AQ3558" s="88">
        <f t="shared" si="350"/>
        <v>24</v>
      </c>
      <c r="AR3558" s="93">
        <f t="shared" si="351"/>
        <v>72</v>
      </c>
      <c r="AS3558" s="93" t="str">
        <f t="shared" si="352"/>
        <v>金币</v>
      </c>
      <c r="AT3558" s="115">
        <f t="shared" si="353"/>
        <v>849</v>
      </c>
      <c r="AU3558" s="94">
        <f>IF(AR3558&gt;0,SUMIFS(AT$13:AT3558,AQ$13:AQ3558,"="&amp;AQ3558),"[x]")</f>
        <v>19500</v>
      </c>
    </row>
    <row r="3559" spans="40:47" ht="16.5" x14ac:dyDescent="0.2">
      <c r="AN3559" s="93">
        <v>3547</v>
      </c>
      <c r="AO3559" s="93">
        <f t="shared" si="348"/>
        <v>6</v>
      </c>
      <c r="AP3559" s="93">
        <f t="shared" si="349"/>
        <v>4</v>
      </c>
      <c r="AQ3559" s="88">
        <f t="shared" si="350"/>
        <v>24</v>
      </c>
      <c r="AR3559" s="93">
        <f t="shared" si="351"/>
        <v>73</v>
      </c>
      <c r="AS3559" s="93" t="str">
        <f t="shared" si="352"/>
        <v>金币</v>
      </c>
      <c r="AT3559" s="115">
        <f t="shared" si="353"/>
        <v>873</v>
      </c>
      <c r="AU3559" s="94">
        <f>IF(AR3559&gt;0,SUMIFS(AT$13:AT3559,AQ$13:AQ3559,"="&amp;AQ3559),"[x]")</f>
        <v>20373</v>
      </c>
    </row>
    <row r="3560" spans="40:47" ht="16.5" x14ac:dyDescent="0.2">
      <c r="AN3560" s="93">
        <v>3548</v>
      </c>
      <c r="AO3560" s="93">
        <f t="shared" si="348"/>
        <v>6</v>
      </c>
      <c r="AP3560" s="93">
        <f t="shared" si="349"/>
        <v>4</v>
      </c>
      <c r="AQ3560" s="88">
        <f t="shared" si="350"/>
        <v>24</v>
      </c>
      <c r="AR3560" s="93">
        <f t="shared" si="351"/>
        <v>74</v>
      </c>
      <c r="AS3560" s="93" t="str">
        <f t="shared" si="352"/>
        <v>金币</v>
      </c>
      <c r="AT3560" s="115">
        <f t="shared" si="353"/>
        <v>897</v>
      </c>
      <c r="AU3560" s="94">
        <f>IF(AR3560&gt;0,SUMIFS(AT$13:AT3560,AQ$13:AQ3560,"="&amp;AQ3560),"[x]")</f>
        <v>21270</v>
      </c>
    </row>
    <row r="3561" spans="40:47" ht="16.5" x14ac:dyDescent="0.2">
      <c r="AN3561" s="93">
        <v>3549</v>
      </c>
      <c r="AO3561" s="93">
        <f t="shared" si="348"/>
        <v>6</v>
      </c>
      <c r="AP3561" s="93">
        <f t="shared" si="349"/>
        <v>4</v>
      </c>
      <c r="AQ3561" s="88">
        <f t="shared" si="350"/>
        <v>24</v>
      </c>
      <c r="AR3561" s="93">
        <f t="shared" si="351"/>
        <v>75</v>
      </c>
      <c r="AS3561" s="93" t="str">
        <f t="shared" si="352"/>
        <v>金币</v>
      </c>
      <c r="AT3561" s="115">
        <f t="shared" si="353"/>
        <v>920</v>
      </c>
      <c r="AU3561" s="94">
        <f>IF(AR3561&gt;0,SUMIFS(AT$13:AT3561,AQ$13:AQ3561,"="&amp;AQ3561),"[x]")</f>
        <v>22190</v>
      </c>
    </row>
    <row r="3562" spans="40:47" ht="16.5" x14ac:dyDescent="0.2">
      <c r="AN3562" s="93">
        <v>3550</v>
      </c>
      <c r="AO3562" s="93">
        <f t="shared" si="348"/>
        <v>6</v>
      </c>
      <c r="AP3562" s="93">
        <f t="shared" si="349"/>
        <v>4</v>
      </c>
      <c r="AQ3562" s="88">
        <f t="shared" si="350"/>
        <v>24</v>
      </c>
      <c r="AR3562" s="93">
        <f t="shared" si="351"/>
        <v>76</v>
      </c>
      <c r="AS3562" s="93" t="str">
        <f t="shared" si="352"/>
        <v>金币</v>
      </c>
      <c r="AT3562" s="115">
        <f t="shared" si="353"/>
        <v>944</v>
      </c>
      <c r="AU3562" s="94">
        <f>IF(AR3562&gt;0,SUMIFS(AT$13:AT3562,AQ$13:AQ3562,"="&amp;AQ3562),"[x]")</f>
        <v>23134</v>
      </c>
    </row>
    <row r="3563" spans="40:47" ht="16.5" x14ac:dyDescent="0.2">
      <c r="AN3563" s="93">
        <v>3551</v>
      </c>
      <c r="AO3563" s="93">
        <f t="shared" si="348"/>
        <v>6</v>
      </c>
      <c r="AP3563" s="93">
        <f t="shared" si="349"/>
        <v>4</v>
      </c>
      <c r="AQ3563" s="88">
        <f t="shared" si="350"/>
        <v>24</v>
      </c>
      <c r="AR3563" s="93">
        <f t="shared" si="351"/>
        <v>77</v>
      </c>
      <c r="AS3563" s="93" t="str">
        <f t="shared" si="352"/>
        <v>金币</v>
      </c>
      <c r="AT3563" s="115">
        <f t="shared" si="353"/>
        <v>967</v>
      </c>
      <c r="AU3563" s="94">
        <f>IF(AR3563&gt;0,SUMIFS(AT$13:AT3563,AQ$13:AQ3563,"="&amp;AQ3563),"[x]")</f>
        <v>24101</v>
      </c>
    </row>
    <row r="3564" spans="40:47" ht="16.5" x14ac:dyDescent="0.2">
      <c r="AN3564" s="93">
        <v>3552</v>
      </c>
      <c r="AO3564" s="93">
        <f t="shared" si="348"/>
        <v>6</v>
      </c>
      <c r="AP3564" s="93">
        <f t="shared" si="349"/>
        <v>4</v>
      </c>
      <c r="AQ3564" s="88">
        <f t="shared" si="350"/>
        <v>24</v>
      </c>
      <c r="AR3564" s="93">
        <f t="shared" si="351"/>
        <v>78</v>
      </c>
      <c r="AS3564" s="93" t="str">
        <f t="shared" si="352"/>
        <v>金币</v>
      </c>
      <c r="AT3564" s="115">
        <f t="shared" si="353"/>
        <v>991</v>
      </c>
      <c r="AU3564" s="94">
        <f>IF(AR3564&gt;0,SUMIFS(AT$13:AT3564,AQ$13:AQ3564,"="&amp;AQ3564),"[x]")</f>
        <v>25092</v>
      </c>
    </row>
    <row r="3565" spans="40:47" ht="16.5" x14ac:dyDescent="0.2">
      <c r="AN3565" s="93">
        <v>3553</v>
      </c>
      <c r="AO3565" s="93">
        <f t="shared" si="348"/>
        <v>6</v>
      </c>
      <c r="AP3565" s="93">
        <f t="shared" si="349"/>
        <v>4</v>
      </c>
      <c r="AQ3565" s="88">
        <f t="shared" si="350"/>
        <v>24</v>
      </c>
      <c r="AR3565" s="93">
        <f t="shared" si="351"/>
        <v>79</v>
      </c>
      <c r="AS3565" s="93" t="str">
        <f t="shared" si="352"/>
        <v>金币</v>
      </c>
      <c r="AT3565" s="115">
        <f t="shared" si="353"/>
        <v>1015</v>
      </c>
      <c r="AU3565" s="94">
        <f>IF(AR3565&gt;0,SUMIFS(AT$13:AT3565,AQ$13:AQ3565,"="&amp;AQ3565),"[x]")</f>
        <v>26107</v>
      </c>
    </row>
    <row r="3566" spans="40:47" ht="16.5" x14ac:dyDescent="0.2">
      <c r="AN3566" s="93">
        <v>3554</v>
      </c>
      <c r="AO3566" s="93">
        <f t="shared" si="348"/>
        <v>6</v>
      </c>
      <c r="AP3566" s="93">
        <f t="shared" si="349"/>
        <v>4</v>
      </c>
      <c r="AQ3566" s="88">
        <f t="shared" si="350"/>
        <v>24</v>
      </c>
      <c r="AR3566" s="93">
        <f t="shared" si="351"/>
        <v>80</v>
      </c>
      <c r="AS3566" s="93" t="str">
        <f t="shared" si="352"/>
        <v>金币</v>
      </c>
      <c r="AT3566" s="115">
        <f t="shared" si="353"/>
        <v>1038</v>
      </c>
      <c r="AU3566" s="94">
        <f>IF(AR3566&gt;0,SUMIFS(AT$13:AT3566,AQ$13:AQ3566,"="&amp;AQ3566),"[x]")</f>
        <v>27145</v>
      </c>
    </row>
    <row r="3567" spans="40:47" ht="16.5" x14ac:dyDescent="0.2">
      <c r="AN3567" s="93">
        <v>3555</v>
      </c>
      <c r="AO3567" s="93">
        <f t="shared" si="348"/>
        <v>6</v>
      </c>
      <c r="AP3567" s="93">
        <f t="shared" si="349"/>
        <v>4</v>
      </c>
      <c r="AQ3567" s="88">
        <f t="shared" si="350"/>
        <v>24</v>
      </c>
      <c r="AR3567" s="93">
        <f t="shared" si="351"/>
        <v>81</v>
      </c>
      <c r="AS3567" s="93" t="str">
        <f t="shared" si="352"/>
        <v>金币</v>
      </c>
      <c r="AT3567" s="115">
        <f t="shared" si="353"/>
        <v>677</v>
      </c>
      <c r="AU3567" s="94">
        <f>IF(AR3567&gt;0,SUMIFS(AT$13:AT3567,AQ$13:AQ3567,"="&amp;AQ3567),"[x]")</f>
        <v>27822</v>
      </c>
    </row>
    <row r="3568" spans="40:47" ht="16.5" x14ac:dyDescent="0.2">
      <c r="AN3568" s="93">
        <v>3556</v>
      </c>
      <c r="AO3568" s="93">
        <f t="shared" si="348"/>
        <v>6</v>
      </c>
      <c r="AP3568" s="93">
        <f t="shared" si="349"/>
        <v>4</v>
      </c>
      <c r="AQ3568" s="88">
        <f t="shared" si="350"/>
        <v>24</v>
      </c>
      <c r="AR3568" s="93">
        <f t="shared" si="351"/>
        <v>82</v>
      </c>
      <c r="AS3568" s="93" t="str">
        <f t="shared" si="352"/>
        <v>金币</v>
      </c>
      <c r="AT3568" s="115">
        <f t="shared" si="353"/>
        <v>729</v>
      </c>
      <c r="AU3568" s="94">
        <f>IF(AR3568&gt;0,SUMIFS(AT$13:AT3568,AQ$13:AQ3568,"="&amp;AQ3568),"[x]")</f>
        <v>28551</v>
      </c>
    </row>
    <row r="3569" spans="40:47" ht="16.5" x14ac:dyDescent="0.2">
      <c r="AN3569" s="93">
        <v>3557</v>
      </c>
      <c r="AO3569" s="93">
        <f t="shared" si="348"/>
        <v>6</v>
      </c>
      <c r="AP3569" s="93">
        <f t="shared" si="349"/>
        <v>4</v>
      </c>
      <c r="AQ3569" s="88">
        <f t="shared" si="350"/>
        <v>24</v>
      </c>
      <c r="AR3569" s="93">
        <f t="shared" si="351"/>
        <v>83</v>
      </c>
      <c r="AS3569" s="93" t="str">
        <f t="shared" si="352"/>
        <v>金币</v>
      </c>
      <c r="AT3569" s="115">
        <f t="shared" si="353"/>
        <v>781</v>
      </c>
      <c r="AU3569" s="94">
        <f>IF(AR3569&gt;0,SUMIFS(AT$13:AT3569,AQ$13:AQ3569,"="&amp;AQ3569),"[x]")</f>
        <v>29332</v>
      </c>
    </row>
    <row r="3570" spans="40:47" ht="16.5" x14ac:dyDescent="0.2">
      <c r="AN3570" s="93">
        <v>3558</v>
      </c>
      <c r="AO3570" s="93">
        <f t="shared" si="348"/>
        <v>6</v>
      </c>
      <c r="AP3570" s="93">
        <f t="shared" si="349"/>
        <v>4</v>
      </c>
      <c r="AQ3570" s="88">
        <f t="shared" si="350"/>
        <v>24</v>
      </c>
      <c r="AR3570" s="93">
        <f t="shared" si="351"/>
        <v>84</v>
      </c>
      <c r="AS3570" s="93" t="str">
        <f t="shared" si="352"/>
        <v>金币</v>
      </c>
      <c r="AT3570" s="115">
        <f t="shared" si="353"/>
        <v>834</v>
      </c>
      <c r="AU3570" s="94">
        <f>IF(AR3570&gt;0,SUMIFS(AT$13:AT3570,AQ$13:AQ3570,"="&amp;AQ3570),"[x]")</f>
        <v>30166</v>
      </c>
    </row>
    <row r="3571" spans="40:47" ht="16.5" x14ac:dyDescent="0.2">
      <c r="AN3571" s="93">
        <v>3559</v>
      </c>
      <c r="AO3571" s="93">
        <f t="shared" si="348"/>
        <v>6</v>
      </c>
      <c r="AP3571" s="93">
        <f t="shared" si="349"/>
        <v>4</v>
      </c>
      <c r="AQ3571" s="88">
        <f t="shared" si="350"/>
        <v>24</v>
      </c>
      <c r="AR3571" s="93">
        <f t="shared" si="351"/>
        <v>85</v>
      </c>
      <c r="AS3571" s="93" t="str">
        <f t="shared" si="352"/>
        <v>金币</v>
      </c>
      <c r="AT3571" s="115">
        <f t="shared" si="353"/>
        <v>886</v>
      </c>
      <c r="AU3571" s="94">
        <f>IF(AR3571&gt;0,SUMIFS(AT$13:AT3571,AQ$13:AQ3571,"="&amp;AQ3571),"[x]")</f>
        <v>31052</v>
      </c>
    </row>
    <row r="3572" spans="40:47" ht="16.5" x14ac:dyDescent="0.2">
      <c r="AN3572" s="93">
        <v>3560</v>
      </c>
      <c r="AO3572" s="93">
        <f t="shared" si="348"/>
        <v>6</v>
      </c>
      <c r="AP3572" s="93">
        <f t="shared" si="349"/>
        <v>4</v>
      </c>
      <c r="AQ3572" s="88">
        <f t="shared" si="350"/>
        <v>24</v>
      </c>
      <c r="AR3572" s="93">
        <f t="shared" si="351"/>
        <v>86</v>
      </c>
      <c r="AS3572" s="93" t="str">
        <f t="shared" si="352"/>
        <v>金币</v>
      </c>
      <c r="AT3572" s="115">
        <f t="shared" si="353"/>
        <v>938</v>
      </c>
      <c r="AU3572" s="94">
        <f>IF(AR3572&gt;0,SUMIFS(AT$13:AT3572,AQ$13:AQ3572,"="&amp;AQ3572),"[x]")</f>
        <v>31990</v>
      </c>
    </row>
    <row r="3573" spans="40:47" ht="16.5" x14ac:dyDescent="0.2">
      <c r="AN3573" s="93">
        <v>3561</v>
      </c>
      <c r="AO3573" s="93">
        <f t="shared" si="348"/>
        <v>6</v>
      </c>
      <c r="AP3573" s="93">
        <f t="shared" si="349"/>
        <v>4</v>
      </c>
      <c r="AQ3573" s="88">
        <f t="shared" si="350"/>
        <v>24</v>
      </c>
      <c r="AR3573" s="93">
        <f t="shared" si="351"/>
        <v>87</v>
      </c>
      <c r="AS3573" s="93" t="str">
        <f t="shared" si="352"/>
        <v>金币</v>
      </c>
      <c r="AT3573" s="115">
        <f t="shared" si="353"/>
        <v>990</v>
      </c>
      <c r="AU3573" s="94">
        <f>IF(AR3573&gt;0,SUMIFS(AT$13:AT3573,AQ$13:AQ3573,"="&amp;AQ3573),"[x]")</f>
        <v>32980</v>
      </c>
    </row>
    <row r="3574" spans="40:47" ht="16.5" x14ac:dyDescent="0.2">
      <c r="AN3574" s="93">
        <v>3562</v>
      </c>
      <c r="AO3574" s="93">
        <f t="shared" si="348"/>
        <v>6</v>
      </c>
      <c r="AP3574" s="93">
        <f t="shared" si="349"/>
        <v>4</v>
      </c>
      <c r="AQ3574" s="88">
        <f t="shared" si="350"/>
        <v>24</v>
      </c>
      <c r="AR3574" s="93">
        <f t="shared" si="351"/>
        <v>88</v>
      </c>
      <c r="AS3574" s="93" t="str">
        <f t="shared" si="352"/>
        <v>金币</v>
      </c>
      <c r="AT3574" s="115">
        <f t="shared" si="353"/>
        <v>1042</v>
      </c>
      <c r="AU3574" s="94">
        <f>IF(AR3574&gt;0,SUMIFS(AT$13:AT3574,AQ$13:AQ3574,"="&amp;AQ3574),"[x]")</f>
        <v>34022</v>
      </c>
    </row>
    <row r="3575" spans="40:47" ht="16.5" x14ac:dyDescent="0.2">
      <c r="AN3575" s="93">
        <v>3563</v>
      </c>
      <c r="AO3575" s="93">
        <f t="shared" si="348"/>
        <v>6</v>
      </c>
      <c r="AP3575" s="93">
        <f t="shared" si="349"/>
        <v>4</v>
      </c>
      <c r="AQ3575" s="88">
        <f t="shared" si="350"/>
        <v>24</v>
      </c>
      <c r="AR3575" s="93">
        <f t="shared" si="351"/>
        <v>89</v>
      </c>
      <c r="AS3575" s="93" t="str">
        <f t="shared" si="352"/>
        <v>金币</v>
      </c>
      <c r="AT3575" s="115">
        <f t="shared" si="353"/>
        <v>1094</v>
      </c>
      <c r="AU3575" s="94">
        <f>IF(AR3575&gt;0,SUMIFS(AT$13:AT3575,AQ$13:AQ3575,"="&amp;AQ3575),"[x]")</f>
        <v>35116</v>
      </c>
    </row>
    <row r="3576" spans="40:47" ht="16.5" x14ac:dyDescent="0.2">
      <c r="AN3576" s="93">
        <v>3564</v>
      </c>
      <c r="AO3576" s="93">
        <f t="shared" si="348"/>
        <v>6</v>
      </c>
      <c r="AP3576" s="93">
        <f t="shared" si="349"/>
        <v>4</v>
      </c>
      <c r="AQ3576" s="88">
        <f t="shared" si="350"/>
        <v>24</v>
      </c>
      <c r="AR3576" s="93">
        <f t="shared" si="351"/>
        <v>90</v>
      </c>
      <c r="AS3576" s="93" t="str">
        <f t="shared" si="352"/>
        <v>金币</v>
      </c>
      <c r="AT3576" s="115">
        <f t="shared" si="353"/>
        <v>1146</v>
      </c>
      <c r="AU3576" s="94">
        <f>IF(AR3576&gt;0,SUMIFS(AT$13:AT3576,AQ$13:AQ3576,"="&amp;AQ3576),"[x]")</f>
        <v>36262</v>
      </c>
    </row>
    <row r="3577" spans="40:47" ht="16.5" x14ac:dyDescent="0.2">
      <c r="AN3577" s="93">
        <v>3565</v>
      </c>
      <c r="AO3577" s="93">
        <f t="shared" si="348"/>
        <v>6</v>
      </c>
      <c r="AP3577" s="93">
        <f t="shared" si="349"/>
        <v>4</v>
      </c>
      <c r="AQ3577" s="88">
        <f t="shared" si="350"/>
        <v>24</v>
      </c>
      <c r="AR3577" s="93">
        <f t="shared" si="351"/>
        <v>91</v>
      </c>
      <c r="AS3577" s="93" t="str">
        <f t="shared" si="352"/>
        <v>金币</v>
      </c>
      <c r="AT3577" s="115">
        <f t="shared" si="353"/>
        <v>1199</v>
      </c>
      <c r="AU3577" s="94">
        <f>IF(AR3577&gt;0,SUMIFS(AT$13:AT3577,AQ$13:AQ3577,"="&amp;AQ3577),"[x]")</f>
        <v>37461</v>
      </c>
    </row>
    <row r="3578" spans="40:47" ht="16.5" x14ac:dyDescent="0.2">
      <c r="AN3578" s="93">
        <v>3566</v>
      </c>
      <c r="AO3578" s="93">
        <f t="shared" si="348"/>
        <v>6</v>
      </c>
      <c r="AP3578" s="93">
        <f t="shared" si="349"/>
        <v>4</v>
      </c>
      <c r="AQ3578" s="88">
        <f t="shared" si="350"/>
        <v>24</v>
      </c>
      <c r="AR3578" s="93">
        <f t="shared" si="351"/>
        <v>92</v>
      </c>
      <c r="AS3578" s="93" t="str">
        <f t="shared" si="352"/>
        <v>金币</v>
      </c>
      <c r="AT3578" s="115">
        <f t="shared" si="353"/>
        <v>1251</v>
      </c>
      <c r="AU3578" s="94">
        <f>IF(AR3578&gt;0,SUMIFS(AT$13:AT3578,AQ$13:AQ3578,"="&amp;AQ3578),"[x]")</f>
        <v>38712</v>
      </c>
    </row>
    <row r="3579" spans="40:47" ht="16.5" x14ac:dyDescent="0.2">
      <c r="AN3579" s="93">
        <v>3567</v>
      </c>
      <c r="AO3579" s="93">
        <f t="shared" si="348"/>
        <v>6</v>
      </c>
      <c r="AP3579" s="93">
        <f t="shared" si="349"/>
        <v>4</v>
      </c>
      <c r="AQ3579" s="88">
        <f t="shared" si="350"/>
        <v>24</v>
      </c>
      <c r="AR3579" s="93">
        <f t="shared" si="351"/>
        <v>93</v>
      </c>
      <c r="AS3579" s="93" t="str">
        <f t="shared" si="352"/>
        <v>金币</v>
      </c>
      <c r="AT3579" s="115">
        <f t="shared" si="353"/>
        <v>1303</v>
      </c>
      <c r="AU3579" s="94">
        <f>IF(AR3579&gt;0,SUMIFS(AT$13:AT3579,AQ$13:AQ3579,"="&amp;AQ3579),"[x]")</f>
        <v>40015</v>
      </c>
    </row>
    <row r="3580" spans="40:47" ht="16.5" x14ac:dyDescent="0.2">
      <c r="AN3580" s="93">
        <v>3568</v>
      </c>
      <c r="AO3580" s="93">
        <f t="shared" si="348"/>
        <v>6</v>
      </c>
      <c r="AP3580" s="93">
        <f t="shared" si="349"/>
        <v>4</v>
      </c>
      <c r="AQ3580" s="88">
        <f t="shared" si="350"/>
        <v>24</v>
      </c>
      <c r="AR3580" s="93">
        <f t="shared" si="351"/>
        <v>94</v>
      </c>
      <c r="AS3580" s="93" t="str">
        <f t="shared" si="352"/>
        <v>金币</v>
      </c>
      <c r="AT3580" s="115">
        <f t="shared" si="353"/>
        <v>1355</v>
      </c>
      <c r="AU3580" s="94">
        <f>IF(AR3580&gt;0,SUMIFS(AT$13:AT3580,AQ$13:AQ3580,"="&amp;AQ3580),"[x]")</f>
        <v>41370</v>
      </c>
    </row>
    <row r="3581" spans="40:47" ht="16.5" x14ac:dyDescent="0.2">
      <c r="AN3581" s="93">
        <v>3569</v>
      </c>
      <c r="AO3581" s="93">
        <f t="shared" si="348"/>
        <v>6</v>
      </c>
      <c r="AP3581" s="93">
        <f t="shared" si="349"/>
        <v>4</v>
      </c>
      <c r="AQ3581" s="88">
        <f t="shared" si="350"/>
        <v>24</v>
      </c>
      <c r="AR3581" s="93">
        <f t="shared" si="351"/>
        <v>95</v>
      </c>
      <c r="AS3581" s="93" t="str">
        <f t="shared" si="352"/>
        <v>金币</v>
      </c>
      <c r="AT3581" s="115">
        <f t="shared" si="353"/>
        <v>1407</v>
      </c>
      <c r="AU3581" s="94">
        <f>IF(AR3581&gt;0,SUMIFS(AT$13:AT3581,AQ$13:AQ3581,"="&amp;AQ3581),"[x]")</f>
        <v>42777</v>
      </c>
    </row>
    <row r="3582" spans="40:47" ht="16.5" x14ac:dyDescent="0.2">
      <c r="AN3582" s="93">
        <v>3570</v>
      </c>
      <c r="AO3582" s="93">
        <f t="shared" si="348"/>
        <v>6</v>
      </c>
      <c r="AP3582" s="93">
        <f t="shared" si="349"/>
        <v>4</v>
      </c>
      <c r="AQ3582" s="88">
        <f t="shared" si="350"/>
        <v>24</v>
      </c>
      <c r="AR3582" s="93">
        <f t="shared" si="351"/>
        <v>96</v>
      </c>
      <c r="AS3582" s="93" t="str">
        <f t="shared" si="352"/>
        <v>金币</v>
      </c>
      <c r="AT3582" s="115">
        <f t="shared" si="353"/>
        <v>1459</v>
      </c>
      <c r="AU3582" s="94">
        <f>IF(AR3582&gt;0,SUMIFS(AT$13:AT3582,AQ$13:AQ3582,"="&amp;AQ3582),"[x]")</f>
        <v>44236</v>
      </c>
    </row>
    <row r="3583" spans="40:47" ht="16.5" x14ac:dyDescent="0.2">
      <c r="AN3583" s="93">
        <v>3571</v>
      </c>
      <c r="AO3583" s="93">
        <f t="shared" si="348"/>
        <v>6</v>
      </c>
      <c r="AP3583" s="93">
        <f t="shared" si="349"/>
        <v>4</v>
      </c>
      <c r="AQ3583" s="88">
        <f t="shared" si="350"/>
        <v>24</v>
      </c>
      <c r="AR3583" s="93">
        <f t="shared" si="351"/>
        <v>97</v>
      </c>
      <c r="AS3583" s="93" t="str">
        <f t="shared" si="352"/>
        <v>金币</v>
      </c>
      <c r="AT3583" s="115">
        <f t="shared" si="353"/>
        <v>1511</v>
      </c>
      <c r="AU3583" s="94">
        <f>IF(AR3583&gt;0,SUMIFS(AT$13:AT3583,AQ$13:AQ3583,"="&amp;AQ3583),"[x]")</f>
        <v>45747</v>
      </c>
    </row>
    <row r="3584" spans="40:47" ht="16.5" x14ac:dyDescent="0.2">
      <c r="AN3584" s="93">
        <v>3572</v>
      </c>
      <c r="AO3584" s="93">
        <f t="shared" si="348"/>
        <v>6</v>
      </c>
      <c r="AP3584" s="93">
        <f t="shared" si="349"/>
        <v>4</v>
      </c>
      <c r="AQ3584" s="88">
        <f t="shared" si="350"/>
        <v>24</v>
      </c>
      <c r="AR3584" s="93">
        <f t="shared" si="351"/>
        <v>98</v>
      </c>
      <c r="AS3584" s="93" t="str">
        <f t="shared" si="352"/>
        <v>金币</v>
      </c>
      <c r="AT3584" s="115">
        <f t="shared" si="353"/>
        <v>1563</v>
      </c>
      <c r="AU3584" s="94">
        <f>IF(AR3584&gt;0,SUMIFS(AT$13:AT3584,AQ$13:AQ3584,"="&amp;AQ3584),"[x]")</f>
        <v>47310</v>
      </c>
    </row>
    <row r="3585" spans="40:47" ht="16.5" x14ac:dyDescent="0.2">
      <c r="AN3585" s="93">
        <v>3573</v>
      </c>
      <c r="AO3585" s="93">
        <f t="shared" si="348"/>
        <v>6</v>
      </c>
      <c r="AP3585" s="93">
        <f t="shared" si="349"/>
        <v>4</v>
      </c>
      <c r="AQ3585" s="88">
        <f t="shared" si="350"/>
        <v>24</v>
      </c>
      <c r="AR3585" s="93">
        <f t="shared" si="351"/>
        <v>99</v>
      </c>
      <c r="AS3585" s="93" t="str">
        <f t="shared" si="352"/>
        <v>金币</v>
      </c>
      <c r="AT3585" s="115">
        <f t="shared" si="353"/>
        <v>1616</v>
      </c>
      <c r="AU3585" s="94">
        <f>IF(AR3585&gt;0,SUMIFS(AT$13:AT3585,AQ$13:AQ3585,"="&amp;AQ3585),"[x]")</f>
        <v>48926</v>
      </c>
    </row>
    <row r="3586" spans="40:47" ht="16.5" x14ac:dyDescent="0.2">
      <c r="AN3586" s="93">
        <v>3574</v>
      </c>
      <c r="AO3586" s="93">
        <f t="shared" si="348"/>
        <v>6</v>
      </c>
      <c r="AP3586" s="93">
        <f t="shared" si="349"/>
        <v>4</v>
      </c>
      <c r="AQ3586" s="88">
        <f t="shared" si="350"/>
        <v>24</v>
      </c>
      <c r="AR3586" s="93">
        <f t="shared" si="351"/>
        <v>100</v>
      </c>
      <c r="AS3586" s="93" t="str">
        <f t="shared" si="352"/>
        <v>金币</v>
      </c>
      <c r="AT3586" s="115">
        <f t="shared" si="353"/>
        <v>1668</v>
      </c>
      <c r="AU3586" s="94">
        <f>IF(AR3586&gt;0,SUMIFS(AT$13:AT3586,AQ$13:AQ3586,"="&amp;AQ3586),"[x]")</f>
        <v>50594</v>
      </c>
    </row>
    <row r="3587" spans="40:47" ht="16.5" x14ac:dyDescent="0.2">
      <c r="AN3587" s="93">
        <v>3575</v>
      </c>
      <c r="AO3587" s="93">
        <f t="shared" si="348"/>
        <v>6</v>
      </c>
      <c r="AP3587" s="93">
        <f t="shared" si="349"/>
        <v>4</v>
      </c>
      <c r="AQ3587" s="88">
        <f t="shared" si="350"/>
        <v>24</v>
      </c>
      <c r="AR3587" s="93">
        <f t="shared" si="351"/>
        <v>101</v>
      </c>
      <c r="AS3587" s="93" t="str">
        <f t="shared" si="352"/>
        <v>金币</v>
      </c>
      <c r="AT3587" s="115">
        <f t="shared" si="353"/>
        <v>946</v>
      </c>
      <c r="AU3587" s="94">
        <f>IF(AR3587&gt;0,SUMIFS(AT$13:AT3587,AQ$13:AQ3587,"="&amp;AQ3587),"[x]")</f>
        <v>51540</v>
      </c>
    </row>
    <row r="3588" spans="40:47" ht="16.5" x14ac:dyDescent="0.2">
      <c r="AN3588" s="93">
        <v>3576</v>
      </c>
      <c r="AO3588" s="93">
        <f t="shared" si="348"/>
        <v>6</v>
      </c>
      <c r="AP3588" s="93">
        <f t="shared" si="349"/>
        <v>4</v>
      </c>
      <c r="AQ3588" s="88">
        <f t="shared" si="350"/>
        <v>24</v>
      </c>
      <c r="AR3588" s="93">
        <f t="shared" si="351"/>
        <v>102</v>
      </c>
      <c r="AS3588" s="93" t="str">
        <f t="shared" si="352"/>
        <v>金币</v>
      </c>
      <c r="AT3588" s="115">
        <f t="shared" si="353"/>
        <v>1018</v>
      </c>
      <c r="AU3588" s="94">
        <f>IF(AR3588&gt;0,SUMIFS(AT$13:AT3588,AQ$13:AQ3588,"="&amp;AQ3588),"[x]")</f>
        <v>52558</v>
      </c>
    </row>
    <row r="3589" spans="40:47" ht="16.5" x14ac:dyDescent="0.2">
      <c r="AN3589" s="93">
        <v>3577</v>
      </c>
      <c r="AO3589" s="93">
        <f t="shared" si="348"/>
        <v>6</v>
      </c>
      <c r="AP3589" s="93">
        <f t="shared" si="349"/>
        <v>4</v>
      </c>
      <c r="AQ3589" s="88">
        <f t="shared" si="350"/>
        <v>24</v>
      </c>
      <c r="AR3589" s="93">
        <f t="shared" si="351"/>
        <v>103</v>
      </c>
      <c r="AS3589" s="93" t="str">
        <f t="shared" si="352"/>
        <v>金币</v>
      </c>
      <c r="AT3589" s="115">
        <f t="shared" si="353"/>
        <v>1091</v>
      </c>
      <c r="AU3589" s="94">
        <f>IF(AR3589&gt;0,SUMIFS(AT$13:AT3589,AQ$13:AQ3589,"="&amp;AQ3589),"[x]")</f>
        <v>53649</v>
      </c>
    </row>
    <row r="3590" spans="40:47" ht="16.5" x14ac:dyDescent="0.2">
      <c r="AN3590" s="93">
        <v>3578</v>
      </c>
      <c r="AO3590" s="93">
        <f t="shared" si="348"/>
        <v>6</v>
      </c>
      <c r="AP3590" s="93">
        <f t="shared" si="349"/>
        <v>4</v>
      </c>
      <c r="AQ3590" s="88">
        <f t="shared" si="350"/>
        <v>24</v>
      </c>
      <c r="AR3590" s="93">
        <f t="shared" si="351"/>
        <v>104</v>
      </c>
      <c r="AS3590" s="93" t="str">
        <f t="shared" si="352"/>
        <v>金币</v>
      </c>
      <c r="AT3590" s="115">
        <f t="shared" si="353"/>
        <v>1164</v>
      </c>
      <c r="AU3590" s="94">
        <f>IF(AR3590&gt;0,SUMIFS(AT$13:AT3590,AQ$13:AQ3590,"="&amp;AQ3590),"[x]")</f>
        <v>54813</v>
      </c>
    </row>
    <row r="3591" spans="40:47" ht="16.5" x14ac:dyDescent="0.2">
      <c r="AN3591" s="93">
        <v>3579</v>
      </c>
      <c r="AO3591" s="93">
        <f t="shared" si="348"/>
        <v>6</v>
      </c>
      <c r="AP3591" s="93">
        <f t="shared" si="349"/>
        <v>4</v>
      </c>
      <c r="AQ3591" s="88">
        <f t="shared" si="350"/>
        <v>24</v>
      </c>
      <c r="AR3591" s="93">
        <f t="shared" si="351"/>
        <v>105</v>
      </c>
      <c r="AS3591" s="93" t="str">
        <f t="shared" si="352"/>
        <v>金币</v>
      </c>
      <c r="AT3591" s="115">
        <f t="shared" si="353"/>
        <v>1237</v>
      </c>
      <c r="AU3591" s="94">
        <f>IF(AR3591&gt;0,SUMIFS(AT$13:AT3591,AQ$13:AQ3591,"="&amp;AQ3591),"[x]")</f>
        <v>56050</v>
      </c>
    </row>
    <row r="3592" spans="40:47" ht="16.5" x14ac:dyDescent="0.2">
      <c r="AN3592" s="93">
        <v>3580</v>
      </c>
      <c r="AO3592" s="93">
        <f t="shared" si="348"/>
        <v>6</v>
      </c>
      <c r="AP3592" s="93">
        <f t="shared" si="349"/>
        <v>4</v>
      </c>
      <c r="AQ3592" s="88">
        <f t="shared" si="350"/>
        <v>24</v>
      </c>
      <c r="AR3592" s="93">
        <f t="shared" si="351"/>
        <v>106</v>
      </c>
      <c r="AS3592" s="93" t="str">
        <f t="shared" si="352"/>
        <v>金币</v>
      </c>
      <c r="AT3592" s="115">
        <f t="shared" si="353"/>
        <v>1310</v>
      </c>
      <c r="AU3592" s="94">
        <f>IF(AR3592&gt;0,SUMIFS(AT$13:AT3592,AQ$13:AQ3592,"="&amp;AQ3592),"[x]")</f>
        <v>57360</v>
      </c>
    </row>
    <row r="3593" spans="40:47" ht="16.5" x14ac:dyDescent="0.2">
      <c r="AN3593" s="93">
        <v>3581</v>
      </c>
      <c r="AO3593" s="93">
        <f t="shared" si="348"/>
        <v>6</v>
      </c>
      <c r="AP3593" s="93">
        <f t="shared" si="349"/>
        <v>4</v>
      </c>
      <c r="AQ3593" s="88">
        <f t="shared" si="350"/>
        <v>24</v>
      </c>
      <c r="AR3593" s="93">
        <f t="shared" si="351"/>
        <v>107</v>
      </c>
      <c r="AS3593" s="93" t="str">
        <f t="shared" si="352"/>
        <v>金币</v>
      </c>
      <c r="AT3593" s="115">
        <f t="shared" si="353"/>
        <v>1382</v>
      </c>
      <c r="AU3593" s="94">
        <f>IF(AR3593&gt;0,SUMIFS(AT$13:AT3593,AQ$13:AQ3593,"="&amp;AQ3593),"[x]")</f>
        <v>58742</v>
      </c>
    </row>
    <row r="3594" spans="40:47" ht="16.5" x14ac:dyDescent="0.2">
      <c r="AN3594" s="93">
        <v>3582</v>
      </c>
      <c r="AO3594" s="93">
        <f t="shared" si="348"/>
        <v>6</v>
      </c>
      <c r="AP3594" s="93">
        <f t="shared" si="349"/>
        <v>4</v>
      </c>
      <c r="AQ3594" s="88">
        <f t="shared" si="350"/>
        <v>24</v>
      </c>
      <c r="AR3594" s="93">
        <f t="shared" si="351"/>
        <v>108</v>
      </c>
      <c r="AS3594" s="93" t="str">
        <f t="shared" si="352"/>
        <v>金币</v>
      </c>
      <c r="AT3594" s="115">
        <f t="shared" si="353"/>
        <v>1455</v>
      </c>
      <c r="AU3594" s="94">
        <f>IF(AR3594&gt;0,SUMIFS(AT$13:AT3594,AQ$13:AQ3594,"="&amp;AQ3594),"[x]")</f>
        <v>60197</v>
      </c>
    </row>
    <row r="3595" spans="40:47" ht="16.5" x14ac:dyDescent="0.2">
      <c r="AN3595" s="93">
        <v>3583</v>
      </c>
      <c r="AO3595" s="93">
        <f t="shared" si="348"/>
        <v>6</v>
      </c>
      <c r="AP3595" s="93">
        <f t="shared" si="349"/>
        <v>4</v>
      </c>
      <c r="AQ3595" s="88">
        <f t="shared" si="350"/>
        <v>24</v>
      </c>
      <c r="AR3595" s="93">
        <f t="shared" si="351"/>
        <v>109</v>
      </c>
      <c r="AS3595" s="93" t="str">
        <f t="shared" si="352"/>
        <v>金币</v>
      </c>
      <c r="AT3595" s="115">
        <f t="shared" si="353"/>
        <v>1528</v>
      </c>
      <c r="AU3595" s="94">
        <f>IF(AR3595&gt;0,SUMIFS(AT$13:AT3595,AQ$13:AQ3595,"="&amp;AQ3595),"[x]")</f>
        <v>61725</v>
      </c>
    </row>
    <row r="3596" spans="40:47" ht="16.5" x14ac:dyDescent="0.2">
      <c r="AN3596" s="93">
        <v>3584</v>
      </c>
      <c r="AO3596" s="93">
        <f t="shared" si="348"/>
        <v>6</v>
      </c>
      <c r="AP3596" s="93">
        <f t="shared" si="349"/>
        <v>4</v>
      </c>
      <c r="AQ3596" s="88">
        <f t="shared" si="350"/>
        <v>24</v>
      </c>
      <c r="AR3596" s="93">
        <f t="shared" si="351"/>
        <v>110</v>
      </c>
      <c r="AS3596" s="93" t="str">
        <f t="shared" si="352"/>
        <v>金币</v>
      </c>
      <c r="AT3596" s="115">
        <f t="shared" si="353"/>
        <v>1601</v>
      </c>
      <c r="AU3596" s="94">
        <f>IF(AR3596&gt;0,SUMIFS(AT$13:AT3596,AQ$13:AQ3596,"="&amp;AQ3596),"[x]")</f>
        <v>63326</v>
      </c>
    </row>
    <row r="3597" spans="40:47" ht="16.5" x14ac:dyDescent="0.2">
      <c r="AN3597" s="93">
        <v>3585</v>
      </c>
      <c r="AO3597" s="93">
        <f t="shared" si="348"/>
        <v>6</v>
      </c>
      <c r="AP3597" s="93">
        <f t="shared" si="349"/>
        <v>4</v>
      </c>
      <c r="AQ3597" s="88">
        <f t="shared" si="350"/>
        <v>24</v>
      </c>
      <c r="AR3597" s="93">
        <f t="shared" si="351"/>
        <v>111</v>
      </c>
      <c r="AS3597" s="93" t="str">
        <f t="shared" si="352"/>
        <v>金币</v>
      </c>
      <c r="AT3597" s="115">
        <f t="shared" si="353"/>
        <v>1674</v>
      </c>
      <c r="AU3597" s="94">
        <f>IF(AR3597&gt;0,SUMIFS(AT$13:AT3597,AQ$13:AQ3597,"="&amp;AQ3597),"[x]")</f>
        <v>65000</v>
      </c>
    </row>
    <row r="3598" spans="40:47" ht="16.5" x14ac:dyDescent="0.2">
      <c r="AN3598" s="93">
        <v>3586</v>
      </c>
      <c r="AO3598" s="93">
        <f t="shared" ref="AO3598:AO3636" si="354">INT((AN3598-1)/604)+1</f>
        <v>6</v>
      </c>
      <c r="AP3598" s="93">
        <f t="shared" ref="AP3598:AP3636" si="355">INT(MOD(INT((AN3598-1)/151),4))+1</f>
        <v>4</v>
      </c>
      <c r="AQ3598" s="88">
        <f t="shared" ref="AQ3598:AQ3612" si="356">(AO3598-1)*4+AP3598</f>
        <v>24</v>
      </c>
      <c r="AR3598" s="93">
        <f t="shared" ref="AR3598:AR3612" si="357">MOD(AN3598-1,151)</f>
        <v>112</v>
      </c>
      <c r="AS3598" s="93" t="str">
        <f t="shared" ref="AS3598:AS3636" si="358">IF(AR3598&gt;0,"金币","[x]")</f>
        <v>金币</v>
      </c>
      <c r="AT3598" s="115">
        <f t="shared" si="353"/>
        <v>1746</v>
      </c>
      <c r="AU3598" s="94">
        <f>IF(AR3598&gt;0,SUMIFS(AT$13:AT3598,AQ$13:AQ3598,"="&amp;AQ3598),"[x]")</f>
        <v>66746</v>
      </c>
    </row>
    <row r="3599" spans="40:47" ht="16.5" x14ac:dyDescent="0.2">
      <c r="AN3599" s="93">
        <v>3587</v>
      </c>
      <c r="AO3599" s="93">
        <f t="shared" si="354"/>
        <v>6</v>
      </c>
      <c r="AP3599" s="93">
        <f t="shared" si="355"/>
        <v>4</v>
      </c>
      <c r="AQ3599" s="88">
        <f t="shared" si="356"/>
        <v>24</v>
      </c>
      <c r="AR3599" s="93">
        <f t="shared" si="357"/>
        <v>113</v>
      </c>
      <c r="AS3599" s="93" t="str">
        <f t="shared" si="358"/>
        <v>金币</v>
      </c>
      <c r="AT3599" s="115">
        <f t="shared" ref="AT3599:AT3636" si="359">IF(AR3599&gt;0,INT(INDEX($AL$13:$AL$162,AR3599)/48*INDEX($AL$4:$AL$9,AO3599)*INDEX($AO$4:$AO$7,AP3599)),"[x]")</f>
        <v>1819</v>
      </c>
      <c r="AU3599" s="94">
        <f>IF(AR3599&gt;0,SUMIFS(AT$13:AT3599,AQ$13:AQ3599,"="&amp;AQ3599),"[x]")</f>
        <v>68565</v>
      </c>
    </row>
    <row r="3600" spans="40:47" ht="16.5" x14ac:dyDescent="0.2">
      <c r="AN3600" s="93">
        <v>3588</v>
      </c>
      <c r="AO3600" s="93">
        <f t="shared" si="354"/>
        <v>6</v>
      </c>
      <c r="AP3600" s="93">
        <f t="shared" si="355"/>
        <v>4</v>
      </c>
      <c r="AQ3600" s="88">
        <f t="shared" si="356"/>
        <v>24</v>
      </c>
      <c r="AR3600" s="93">
        <f t="shared" si="357"/>
        <v>114</v>
      </c>
      <c r="AS3600" s="93" t="str">
        <f t="shared" si="358"/>
        <v>金币</v>
      </c>
      <c r="AT3600" s="115">
        <f t="shared" si="359"/>
        <v>1892</v>
      </c>
      <c r="AU3600" s="94">
        <f>IF(AR3600&gt;0,SUMIFS(AT$13:AT3600,AQ$13:AQ3600,"="&amp;AQ3600),"[x]")</f>
        <v>70457</v>
      </c>
    </row>
    <row r="3601" spans="40:47" ht="16.5" x14ac:dyDescent="0.2">
      <c r="AN3601" s="93">
        <v>3589</v>
      </c>
      <c r="AO3601" s="93">
        <f t="shared" si="354"/>
        <v>6</v>
      </c>
      <c r="AP3601" s="93">
        <f t="shared" si="355"/>
        <v>4</v>
      </c>
      <c r="AQ3601" s="88">
        <f t="shared" si="356"/>
        <v>24</v>
      </c>
      <c r="AR3601" s="93">
        <f t="shared" si="357"/>
        <v>115</v>
      </c>
      <c r="AS3601" s="93" t="str">
        <f t="shared" si="358"/>
        <v>金币</v>
      </c>
      <c r="AT3601" s="115">
        <f t="shared" si="359"/>
        <v>1965</v>
      </c>
      <c r="AU3601" s="94">
        <f>IF(AR3601&gt;0,SUMIFS(AT$13:AT3601,AQ$13:AQ3601,"="&amp;AQ3601),"[x]")</f>
        <v>72422</v>
      </c>
    </row>
    <row r="3602" spans="40:47" ht="16.5" x14ac:dyDescent="0.2">
      <c r="AN3602" s="93">
        <v>3590</v>
      </c>
      <c r="AO3602" s="93">
        <f t="shared" si="354"/>
        <v>6</v>
      </c>
      <c r="AP3602" s="93">
        <f t="shared" si="355"/>
        <v>4</v>
      </c>
      <c r="AQ3602" s="88">
        <f t="shared" si="356"/>
        <v>24</v>
      </c>
      <c r="AR3602" s="93">
        <f t="shared" si="357"/>
        <v>116</v>
      </c>
      <c r="AS3602" s="93" t="str">
        <f t="shared" si="358"/>
        <v>金币</v>
      </c>
      <c r="AT3602" s="115">
        <f t="shared" si="359"/>
        <v>2037</v>
      </c>
      <c r="AU3602" s="94">
        <f>IF(AR3602&gt;0,SUMIFS(AT$13:AT3602,AQ$13:AQ3602,"="&amp;AQ3602),"[x]")</f>
        <v>74459</v>
      </c>
    </row>
    <row r="3603" spans="40:47" ht="16.5" x14ac:dyDescent="0.2">
      <c r="AN3603" s="93">
        <v>3591</v>
      </c>
      <c r="AO3603" s="93">
        <f t="shared" si="354"/>
        <v>6</v>
      </c>
      <c r="AP3603" s="93">
        <f t="shared" si="355"/>
        <v>4</v>
      </c>
      <c r="AQ3603" s="88">
        <f t="shared" si="356"/>
        <v>24</v>
      </c>
      <c r="AR3603" s="93">
        <f t="shared" si="357"/>
        <v>117</v>
      </c>
      <c r="AS3603" s="93" t="str">
        <f t="shared" si="358"/>
        <v>金币</v>
      </c>
      <c r="AT3603" s="115">
        <f t="shared" si="359"/>
        <v>2110</v>
      </c>
      <c r="AU3603" s="94">
        <f>IF(AR3603&gt;0,SUMIFS(AT$13:AT3603,AQ$13:AQ3603,"="&amp;AQ3603),"[x]")</f>
        <v>76569</v>
      </c>
    </row>
    <row r="3604" spans="40:47" ht="16.5" x14ac:dyDescent="0.2">
      <c r="AN3604" s="93">
        <v>3592</v>
      </c>
      <c r="AO3604" s="93">
        <f t="shared" si="354"/>
        <v>6</v>
      </c>
      <c r="AP3604" s="93">
        <f t="shared" si="355"/>
        <v>4</v>
      </c>
      <c r="AQ3604" s="88">
        <f t="shared" si="356"/>
        <v>24</v>
      </c>
      <c r="AR3604" s="93">
        <f t="shared" si="357"/>
        <v>118</v>
      </c>
      <c r="AS3604" s="93" t="str">
        <f t="shared" si="358"/>
        <v>金币</v>
      </c>
      <c r="AT3604" s="115">
        <f t="shared" si="359"/>
        <v>2183</v>
      </c>
      <c r="AU3604" s="94">
        <f>IF(AR3604&gt;0,SUMIFS(AT$13:AT3604,AQ$13:AQ3604,"="&amp;AQ3604),"[x]")</f>
        <v>78752</v>
      </c>
    </row>
    <row r="3605" spans="40:47" ht="16.5" x14ac:dyDescent="0.2">
      <c r="AN3605" s="93">
        <v>3593</v>
      </c>
      <c r="AO3605" s="93">
        <f t="shared" si="354"/>
        <v>6</v>
      </c>
      <c r="AP3605" s="93">
        <f t="shared" si="355"/>
        <v>4</v>
      </c>
      <c r="AQ3605" s="88">
        <f t="shared" si="356"/>
        <v>24</v>
      </c>
      <c r="AR3605" s="93">
        <f t="shared" si="357"/>
        <v>119</v>
      </c>
      <c r="AS3605" s="93" t="str">
        <f t="shared" si="358"/>
        <v>金币</v>
      </c>
      <c r="AT3605" s="115">
        <f t="shared" si="359"/>
        <v>2256</v>
      </c>
      <c r="AU3605" s="94">
        <f>IF(AR3605&gt;0,SUMIFS(AT$13:AT3605,AQ$13:AQ3605,"="&amp;AQ3605),"[x]")</f>
        <v>81008</v>
      </c>
    </row>
    <row r="3606" spans="40:47" ht="16.5" x14ac:dyDescent="0.2">
      <c r="AN3606" s="93">
        <v>3594</v>
      </c>
      <c r="AO3606" s="93">
        <f t="shared" si="354"/>
        <v>6</v>
      </c>
      <c r="AP3606" s="93">
        <f t="shared" si="355"/>
        <v>4</v>
      </c>
      <c r="AQ3606" s="88">
        <f t="shared" si="356"/>
        <v>24</v>
      </c>
      <c r="AR3606" s="93">
        <f t="shared" si="357"/>
        <v>120</v>
      </c>
      <c r="AS3606" s="93" t="str">
        <f t="shared" si="358"/>
        <v>金币</v>
      </c>
      <c r="AT3606" s="115">
        <f t="shared" si="359"/>
        <v>2329</v>
      </c>
      <c r="AU3606" s="94">
        <f>IF(AR3606&gt;0,SUMIFS(AT$13:AT3606,AQ$13:AQ3606,"="&amp;AQ3606),"[x]")</f>
        <v>83337</v>
      </c>
    </row>
    <row r="3607" spans="40:47" ht="16.5" x14ac:dyDescent="0.2">
      <c r="AN3607" s="93">
        <v>3595</v>
      </c>
      <c r="AO3607" s="93">
        <f t="shared" si="354"/>
        <v>6</v>
      </c>
      <c r="AP3607" s="93">
        <f t="shared" si="355"/>
        <v>4</v>
      </c>
      <c r="AQ3607" s="88">
        <f t="shared" si="356"/>
        <v>24</v>
      </c>
      <c r="AR3607" s="93">
        <f t="shared" si="357"/>
        <v>121</v>
      </c>
      <c r="AS3607" s="93" t="str">
        <f t="shared" si="358"/>
        <v>金币</v>
      </c>
      <c r="AT3607" s="115">
        <f t="shared" si="359"/>
        <v>983</v>
      </c>
      <c r="AU3607" s="94">
        <f>IF(AR3607&gt;0,SUMIFS(AT$13:AT3607,AQ$13:AQ3607,"="&amp;AQ3607),"[x]")</f>
        <v>84320</v>
      </c>
    </row>
    <row r="3608" spans="40:47" ht="16.5" x14ac:dyDescent="0.2">
      <c r="AN3608" s="93">
        <v>3596</v>
      </c>
      <c r="AO3608" s="93">
        <f t="shared" si="354"/>
        <v>6</v>
      </c>
      <c r="AP3608" s="93">
        <f t="shared" si="355"/>
        <v>4</v>
      </c>
      <c r="AQ3608" s="88">
        <f t="shared" si="356"/>
        <v>24</v>
      </c>
      <c r="AR3608" s="93">
        <f t="shared" si="357"/>
        <v>122</v>
      </c>
      <c r="AS3608" s="93" t="str">
        <f t="shared" si="358"/>
        <v>金币</v>
      </c>
      <c r="AT3608" s="115">
        <f t="shared" si="359"/>
        <v>1035</v>
      </c>
      <c r="AU3608" s="94">
        <f>IF(AR3608&gt;0,SUMIFS(AT$13:AT3608,AQ$13:AQ3608,"="&amp;AQ3608),"[x]")</f>
        <v>85355</v>
      </c>
    </row>
    <row r="3609" spans="40:47" ht="16.5" x14ac:dyDescent="0.2">
      <c r="AN3609" s="93">
        <v>3597</v>
      </c>
      <c r="AO3609" s="93">
        <f t="shared" si="354"/>
        <v>6</v>
      </c>
      <c r="AP3609" s="93">
        <f t="shared" si="355"/>
        <v>4</v>
      </c>
      <c r="AQ3609" s="88">
        <f t="shared" si="356"/>
        <v>24</v>
      </c>
      <c r="AR3609" s="93">
        <f t="shared" si="357"/>
        <v>123</v>
      </c>
      <c r="AS3609" s="93" t="str">
        <f t="shared" si="358"/>
        <v>金币</v>
      </c>
      <c r="AT3609" s="115">
        <f t="shared" si="359"/>
        <v>1087</v>
      </c>
      <c r="AU3609" s="94">
        <f>IF(AR3609&gt;0,SUMIFS(AT$13:AT3609,AQ$13:AQ3609,"="&amp;AQ3609),"[x]")</f>
        <v>86442</v>
      </c>
    </row>
    <row r="3610" spans="40:47" ht="16.5" x14ac:dyDescent="0.2">
      <c r="AN3610" s="93">
        <v>3598</v>
      </c>
      <c r="AO3610" s="93">
        <f t="shared" si="354"/>
        <v>6</v>
      </c>
      <c r="AP3610" s="93">
        <f t="shared" si="355"/>
        <v>4</v>
      </c>
      <c r="AQ3610" s="88">
        <f t="shared" si="356"/>
        <v>24</v>
      </c>
      <c r="AR3610" s="93">
        <f t="shared" si="357"/>
        <v>124</v>
      </c>
      <c r="AS3610" s="93" t="str">
        <f t="shared" si="358"/>
        <v>金币</v>
      </c>
      <c r="AT3610" s="115">
        <f t="shared" si="359"/>
        <v>1139</v>
      </c>
      <c r="AU3610" s="94">
        <f>IF(AR3610&gt;0,SUMIFS(AT$13:AT3610,AQ$13:AQ3610,"="&amp;AQ3610),"[x]")</f>
        <v>87581</v>
      </c>
    </row>
    <row r="3611" spans="40:47" ht="16.5" x14ac:dyDescent="0.2">
      <c r="AN3611" s="93">
        <v>3599</v>
      </c>
      <c r="AO3611" s="93">
        <f t="shared" si="354"/>
        <v>6</v>
      </c>
      <c r="AP3611" s="93">
        <f t="shared" si="355"/>
        <v>4</v>
      </c>
      <c r="AQ3611" s="88">
        <f t="shared" si="356"/>
        <v>24</v>
      </c>
      <c r="AR3611" s="93">
        <f t="shared" si="357"/>
        <v>125</v>
      </c>
      <c r="AS3611" s="93" t="str">
        <f t="shared" si="358"/>
        <v>金币</v>
      </c>
      <c r="AT3611" s="115">
        <f t="shared" si="359"/>
        <v>1190</v>
      </c>
      <c r="AU3611" s="94">
        <f>IF(AR3611&gt;0,SUMIFS(AT$13:AT3611,AQ$13:AQ3611,"="&amp;AQ3611),"[x]")</f>
        <v>88771</v>
      </c>
    </row>
    <row r="3612" spans="40:47" ht="16.5" x14ac:dyDescent="0.2">
      <c r="AN3612" s="93">
        <v>3600</v>
      </c>
      <c r="AO3612" s="93">
        <f t="shared" si="354"/>
        <v>6</v>
      </c>
      <c r="AP3612" s="93">
        <f t="shared" si="355"/>
        <v>4</v>
      </c>
      <c r="AQ3612" s="88">
        <f t="shared" si="356"/>
        <v>24</v>
      </c>
      <c r="AR3612" s="93">
        <f t="shared" si="357"/>
        <v>126</v>
      </c>
      <c r="AS3612" s="93" t="str">
        <f t="shared" si="358"/>
        <v>金币</v>
      </c>
      <c r="AT3612" s="115">
        <f t="shared" si="359"/>
        <v>1242</v>
      </c>
      <c r="AU3612" s="94">
        <f>IF(AR3612&gt;0,SUMIFS(AT$13:AT3612,AQ$13:AQ3612,"="&amp;AQ3612),"[x]")</f>
        <v>90013</v>
      </c>
    </row>
    <row r="3613" spans="40:47" ht="16.5" x14ac:dyDescent="0.2">
      <c r="AN3613" s="93">
        <v>3601</v>
      </c>
      <c r="AO3613" s="93">
        <f t="shared" si="354"/>
        <v>6</v>
      </c>
      <c r="AP3613" s="93">
        <f t="shared" si="355"/>
        <v>4</v>
      </c>
      <c r="AQ3613" s="93">
        <f t="shared" ref="AQ3613:AQ3631" si="360">(AO3613-1)*4+AP3613</f>
        <v>24</v>
      </c>
      <c r="AR3613" s="93">
        <f t="shared" ref="AR3613:AR3631" si="361">MOD(AN3613-1,151)</f>
        <v>127</v>
      </c>
      <c r="AS3613" s="93" t="str">
        <f t="shared" si="358"/>
        <v>金币</v>
      </c>
      <c r="AT3613" s="115">
        <f t="shared" si="359"/>
        <v>1294</v>
      </c>
      <c r="AU3613" s="94">
        <f>IF(AR3613&gt;0,SUMIFS(AT$13:AT3613,AQ$13:AQ3613,"="&amp;AQ3613),"[x]")</f>
        <v>91307</v>
      </c>
    </row>
    <row r="3614" spans="40:47" ht="16.5" x14ac:dyDescent="0.2">
      <c r="AN3614" s="93">
        <v>3602</v>
      </c>
      <c r="AO3614" s="93">
        <f t="shared" si="354"/>
        <v>6</v>
      </c>
      <c r="AP3614" s="93">
        <f t="shared" si="355"/>
        <v>4</v>
      </c>
      <c r="AQ3614" s="93">
        <f t="shared" si="360"/>
        <v>24</v>
      </c>
      <c r="AR3614" s="93">
        <f t="shared" si="361"/>
        <v>128</v>
      </c>
      <c r="AS3614" s="93" t="str">
        <f t="shared" si="358"/>
        <v>金币</v>
      </c>
      <c r="AT3614" s="115">
        <f t="shared" si="359"/>
        <v>1346</v>
      </c>
      <c r="AU3614" s="94">
        <f>IF(AR3614&gt;0,SUMIFS(AT$13:AT3614,AQ$13:AQ3614,"="&amp;AQ3614),"[x]")</f>
        <v>92653</v>
      </c>
    </row>
    <row r="3615" spans="40:47" ht="16.5" x14ac:dyDescent="0.2">
      <c r="AN3615" s="93">
        <v>3603</v>
      </c>
      <c r="AO3615" s="93">
        <f t="shared" si="354"/>
        <v>6</v>
      </c>
      <c r="AP3615" s="93">
        <f t="shared" si="355"/>
        <v>4</v>
      </c>
      <c r="AQ3615" s="93">
        <f t="shared" si="360"/>
        <v>24</v>
      </c>
      <c r="AR3615" s="93">
        <f t="shared" si="361"/>
        <v>129</v>
      </c>
      <c r="AS3615" s="93" t="str">
        <f t="shared" si="358"/>
        <v>金币</v>
      </c>
      <c r="AT3615" s="115">
        <f t="shared" si="359"/>
        <v>1398</v>
      </c>
      <c r="AU3615" s="94">
        <f>IF(AR3615&gt;0,SUMIFS(AT$13:AT3615,AQ$13:AQ3615,"="&amp;AQ3615),"[x]")</f>
        <v>94051</v>
      </c>
    </row>
    <row r="3616" spans="40:47" ht="16.5" x14ac:dyDescent="0.2">
      <c r="AN3616" s="93">
        <v>3604</v>
      </c>
      <c r="AO3616" s="93">
        <f t="shared" si="354"/>
        <v>6</v>
      </c>
      <c r="AP3616" s="93">
        <f t="shared" si="355"/>
        <v>4</v>
      </c>
      <c r="AQ3616" s="93">
        <f t="shared" si="360"/>
        <v>24</v>
      </c>
      <c r="AR3616" s="93">
        <f t="shared" si="361"/>
        <v>130</v>
      </c>
      <c r="AS3616" s="93" t="str">
        <f t="shared" si="358"/>
        <v>金币</v>
      </c>
      <c r="AT3616" s="115">
        <f t="shared" si="359"/>
        <v>1449</v>
      </c>
      <c r="AU3616" s="94">
        <f>IF(AR3616&gt;0,SUMIFS(AT$13:AT3616,AQ$13:AQ3616,"="&amp;AQ3616),"[x]")</f>
        <v>95500</v>
      </c>
    </row>
    <row r="3617" spans="40:47" ht="16.5" x14ac:dyDescent="0.2">
      <c r="AN3617" s="93">
        <v>3605</v>
      </c>
      <c r="AO3617" s="93">
        <f t="shared" si="354"/>
        <v>6</v>
      </c>
      <c r="AP3617" s="93">
        <f t="shared" si="355"/>
        <v>4</v>
      </c>
      <c r="AQ3617" s="93">
        <f t="shared" si="360"/>
        <v>24</v>
      </c>
      <c r="AR3617" s="93">
        <f t="shared" si="361"/>
        <v>131</v>
      </c>
      <c r="AS3617" s="93" t="str">
        <f t="shared" si="358"/>
        <v>金币</v>
      </c>
      <c r="AT3617" s="115">
        <f t="shared" si="359"/>
        <v>1501</v>
      </c>
      <c r="AU3617" s="94">
        <f>IF(AR3617&gt;0,SUMIFS(AT$13:AT3617,AQ$13:AQ3617,"="&amp;AQ3617),"[x]")</f>
        <v>97001</v>
      </c>
    </row>
    <row r="3618" spans="40:47" ht="16.5" x14ac:dyDescent="0.2">
      <c r="AN3618" s="93">
        <v>3606</v>
      </c>
      <c r="AO3618" s="93">
        <f t="shared" si="354"/>
        <v>6</v>
      </c>
      <c r="AP3618" s="93">
        <f t="shared" si="355"/>
        <v>4</v>
      </c>
      <c r="AQ3618" s="93">
        <f t="shared" si="360"/>
        <v>24</v>
      </c>
      <c r="AR3618" s="93">
        <f t="shared" si="361"/>
        <v>132</v>
      </c>
      <c r="AS3618" s="93" t="str">
        <f t="shared" si="358"/>
        <v>金币</v>
      </c>
      <c r="AT3618" s="115">
        <f t="shared" si="359"/>
        <v>1553</v>
      </c>
      <c r="AU3618" s="94">
        <f>IF(AR3618&gt;0,SUMIFS(AT$13:AT3618,AQ$13:AQ3618,"="&amp;AQ3618),"[x]")</f>
        <v>98554</v>
      </c>
    </row>
    <row r="3619" spans="40:47" ht="16.5" x14ac:dyDescent="0.2">
      <c r="AN3619" s="93">
        <v>3607</v>
      </c>
      <c r="AO3619" s="93">
        <f t="shared" si="354"/>
        <v>6</v>
      </c>
      <c r="AP3619" s="93">
        <f t="shared" si="355"/>
        <v>4</v>
      </c>
      <c r="AQ3619" s="93">
        <f t="shared" si="360"/>
        <v>24</v>
      </c>
      <c r="AR3619" s="93">
        <f t="shared" si="361"/>
        <v>133</v>
      </c>
      <c r="AS3619" s="93" t="str">
        <f t="shared" si="358"/>
        <v>金币</v>
      </c>
      <c r="AT3619" s="115">
        <f t="shared" si="359"/>
        <v>1605</v>
      </c>
      <c r="AU3619" s="94">
        <f>IF(AR3619&gt;0,SUMIFS(AT$13:AT3619,AQ$13:AQ3619,"="&amp;AQ3619),"[x]")</f>
        <v>100159</v>
      </c>
    </row>
    <row r="3620" spans="40:47" ht="16.5" x14ac:dyDescent="0.2">
      <c r="AN3620" s="93">
        <v>3608</v>
      </c>
      <c r="AO3620" s="93">
        <f t="shared" si="354"/>
        <v>6</v>
      </c>
      <c r="AP3620" s="93">
        <f t="shared" si="355"/>
        <v>4</v>
      </c>
      <c r="AQ3620" s="93">
        <f t="shared" si="360"/>
        <v>24</v>
      </c>
      <c r="AR3620" s="93">
        <f t="shared" si="361"/>
        <v>134</v>
      </c>
      <c r="AS3620" s="93" t="str">
        <f t="shared" si="358"/>
        <v>金币</v>
      </c>
      <c r="AT3620" s="115">
        <f t="shared" si="359"/>
        <v>1656</v>
      </c>
      <c r="AU3620" s="94">
        <f>IF(AR3620&gt;0,SUMIFS(AT$13:AT3620,AQ$13:AQ3620,"="&amp;AQ3620),"[x]")</f>
        <v>101815</v>
      </c>
    </row>
    <row r="3621" spans="40:47" ht="16.5" x14ac:dyDescent="0.2">
      <c r="AN3621" s="93">
        <v>3609</v>
      </c>
      <c r="AO3621" s="93">
        <f t="shared" si="354"/>
        <v>6</v>
      </c>
      <c r="AP3621" s="93">
        <f t="shared" si="355"/>
        <v>4</v>
      </c>
      <c r="AQ3621" s="93">
        <f t="shared" si="360"/>
        <v>24</v>
      </c>
      <c r="AR3621" s="93">
        <f t="shared" si="361"/>
        <v>135</v>
      </c>
      <c r="AS3621" s="93" t="str">
        <f t="shared" si="358"/>
        <v>金币</v>
      </c>
      <c r="AT3621" s="115">
        <f t="shared" si="359"/>
        <v>1708</v>
      </c>
      <c r="AU3621" s="94">
        <f>IF(AR3621&gt;0,SUMIFS(AT$13:AT3621,AQ$13:AQ3621,"="&amp;AQ3621),"[x]")</f>
        <v>103523</v>
      </c>
    </row>
    <row r="3622" spans="40:47" ht="16.5" x14ac:dyDescent="0.2">
      <c r="AN3622" s="93">
        <v>3610</v>
      </c>
      <c r="AO3622" s="93">
        <f t="shared" si="354"/>
        <v>6</v>
      </c>
      <c r="AP3622" s="93">
        <f t="shared" si="355"/>
        <v>4</v>
      </c>
      <c r="AQ3622" s="93">
        <f t="shared" si="360"/>
        <v>24</v>
      </c>
      <c r="AR3622" s="93">
        <f t="shared" si="361"/>
        <v>136</v>
      </c>
      <c r="AS3622" s="93" t="str">
        <f t="shared" si="358"/>
        <v>金币</v>
      </c>
      <c r="AT3622" s="115">
        <f t="shared" si="359"/>
        <v>1760</v>
      </c>
      <c r="AU3622" s="94">
        <f>IF(AR3622&gt;0,SUMIFS(AT$13:AT3622,AQ$13:AQ3622,"="&amp;AQ3622),"[x]")</f>
        <v>105283</v>
      </c>
    </row>
    <row r="3623" spans="40:47" ht="16.5" x14ac:dyDescent="0.2">
      <c r="AN3623" s="93">
        <v>3611</v>
      </c>
      <c r="AO3623" s="93">
        <f t="shared" si="354"/>
        <v>6</v>
      </c>
      <c r="AP3623" s="93">
        <f t="shared" si="355"/>
        <v>4</v>
      </c>
      <c r="AQ3623" s="93">
        <f t="shared" si="360"/>
        <v>24</v>
      </c>
      <c r="AR3623" s="93">
        <f t="shared" si="361"/>
        <v>137</v>
      </c>
      <c r="AS3623" s="93" t="str">
        <f t="shared" si="358"/>
        <v>金币</v>
      </c>
      <c r="AT3623" s="115">
        <f t="shared" si="359"/>
        <v>1812</v>
      </c>
      <c r="AU3623" s="94">
        <f>IF(AR3623&gt;0,SUMIFS(AT$13:AT3623,AQ$13:AQ3623,"="&amp;AQ3623),"[x]")</f>
        <v>107095</v>
      </c>
    </row>
    <row r="3624" spans="40:47" ht="16.5" x14ac:dyDescent="0.2">
      <c r="AN3624" s="93">
        <v>3612</v>
      </c>
      <c r="AO3624" s="93">
        <f t="shared" si="354"/>
        <v>6</v>
      </c>
      <c r="AP3624" s="93">
        <f t="shared" si="355"/>
        <v>4</v>
      </c>
      <c r="AQ3624" s="93">
        <f t="shared" si="360"/>
        <v>24</v>
      </c>
      <c r="AR3624" s="93">
        <f t="shared" si="361"/>
        <v>138</v>
      </c>
      <c r="AS3624" s="93" t="str">
        <f t="shared" si="358"/>
        <v>金币</v>
      </c>
      <c r="AT3624" s="115">
        <f t="shared" si="359"/>
        <v>1864</v>
      </c>
      <c r="AU3624" s="94">
        <f>IF(AR3624&gt;0,SUMIFS(AT$13:AT3624,AQ$13:AQ3624,"="&amp;AQ3624),"[x]")</f>
        <v>108959</v>
      </c>
    </row>
    <row r="3625" spans="40:47" ht="16.5" x14ac:dyDescent="0.2">
      <c r="AN3625" s="93">
        <v>3613</v>
      </c>
      <c r="AO3625" s="93">
        <f t="shared" si="354"/>
        <v>6</v>
      </c>
      <c r="AP3625" s="93">
        <f t="shared" si="355"/>
        <v>4</v>
      </c>
      <c r="AQ3625" s="93">
        <f t="shared" si="360"/>
        <v>24</v>
      </c>
      <c r="AR3625" s="93">
        <f t="shared" si="361"/>
        <v>139</v>
      </c>
      <c r="AS3625" s="93" t="str">
        <f t="shared" si="358"/>
        <v>金币</v>
      </c>
      <c r="AT3625" s="115">
        <f t="shared" si="359"/>
        <v>1915</v>
      </c>
      <c r="AU3625" s="94">
        <f>IF(AR3625&gt;0,SUMIFS(AT$13:AT3625,AQ$13:AQ3625,"="&amp;AQ3625),"[x]")</f>
        <v>110874</v>
      </c>
    </row>
    <row r="3626" spans="40:47" ht="16.5" x14ac:dyDescent="0.2">
      <c r="AN3626" s="93">
        <v>3614</v>
      </c>
      <c r="AO3626" s="93">
        <f t="shared" si="354"/>
        <v>6</v>
      </c>
      <c r="AP3626" s="93">
        <f t="shared" si="355"/>
        <v>4</v>
      </c>
      <c r="AQ3626" s="93">
        <f t="shared" si="360"/>
        <v>24</v>
      </c>
      <c r="AR3626" s="93">
        <f t="shared" si="361"/>
        <v>140</v>
      </c>
      <c r="AS3626" s="93" t="str">
        <f t="shared" si="358"/>
        <v>金币</v>
      </c>
      <c r="AT3626" s="115">
        <f t="shared" si="359"/>
        <v>1967</v>
      </c>
      <c r="AU3626" s="94">
        <f>IF(AR3626&gt;0,SUMIFS(AT$13:AT3626,AQ$13:AQ3626,"="&amp;AQ3626),"[x]")</f>
        <v>112841</v>
      </c>
    </row>
    <row r="3627" spans="40:47" ht="16.5" x14ac:dyDescent="0.2">
      <c r="AN3627" s="93">
        <v>3615</v>
      </c>
      <c r="AO3627" s="93">
        <f t="shared" si="354"/>
        <v>6</v>
      </c>
      <c r="AP3627" s="93">
        <f t="shared" si="355"/>
        <v>4</v>
      </c>
      <c r="AQ3627" s="93">
        <f t="shared" si="360"/>
        <v>24</v>
      </c>
      <c r="AR3627" s="93">
        <f t="shared" si="361"/>
        <v>141</v>
      </c>
      <c r="AS3627" s="93" t="str">
        <f t="shared" si="358"/>
        <v>金币</v>
      </c>
      <c r="AT3627" s="115">
        <f t="shared" si="359"/>
        <v>2019</v>
      </c>
      <c r="AU3627" s="94">
        <f>IF(AR3627&gt;0,SUMIFS(AT$13:AT3627,AQ$13:AQ3627,"="&amp;AQ3627),"[x]")</f>
        <v>114860</v>
      </c>
    </row>
    <row r="3628" spans="40:47" ht="16.5" x14ac:dyDescent="0.2">
      <c r="AN3628" s="93">
        <v>3616</v>
      </c>
      <c r="AO3628" s="93">
        <f t="shared" si="354"/>
        <v>6</v>
      </c>
      <c r="AP3628" s="93">
        <f t="shared" si="355"/>
        <v>4</v>
      </c>
      <c r="AQ3628" s="93">
        <f t="shared" si="360"/>
        <v>24</v>
      </c>
      <c r="AR3628" s="93">
        <f t="shared" si="361"/>
        <v>142</v>
      </c>
      <c r="AS3628" s="93" t="str">
        <f t="shared" si="358"/>
        <v>金币</v>
      </c>
      <c r="AT3628" s="115">
        <f t="shared" si="359"/>
        <v>2071</v>
      </c>
      <c r="AU3628" s="94">
        <f>IF(AR3628&gt;0,SUMIFS(AT$13:AT3628,AQ$13:AQ3628,"="&amp;AQ3628),"[x]")</f>
        <v>116931</v>
      </c>
    </row>
    <row r="3629" spans="40:47" ht="16.5" x14ac:dyDescent="0.2">
      <c r="AN3629" s="93">
        <v>3617</v>
      </c>
      <c r="AO3629" s="93">
        <f t="shared" si="354"/>
        <v>6</v>
      </c>
      <c r="AP3629" s="93">
        <f t="shared" si="355"/>
        <v>4</v>
      </c>
      <c r="AQ3629" s="93">
        <f t="shared" si="360"/>
        <v>24</v>
      </c>
      <c r="AR3629" s="93">
        <f t="shared" si="361"/>
        <v>143</v>
      </c>
      <c r="AS3629" s="93" t="str">
        <f t="shared" si="358"/>
        <v>金币</v>
      </c>
      <c r="AT3629" s="115">
        <f t="shared" si="359"/>
        <v>2122</v>
      </c>
      <c r="AU3629" s="94">
        <f>IF(AR3629&gt;0,SUMIFS(AT$13:AT3629,AQ$13:AQ3629,"="&amp;AQ3629),"[x]")</f>
        <v>119053</v>
      </c>
    </row>
    <row r="3630" spans="40:47" ht="16.5" x14ac:dyDescent="0.2">
      <c r="AN3630" s="93">
        <v>3618</v>
      </c>
      <c r="AO3630" s="93">
        <f t="shared" si="354"/>
        <v>6</v>
      </c>
      <c r="AP3630" s="93">
        <f t="shared" si="355"/>
        <v>4</v>
      </c>
      <c r="AQ3630" s="93">
        <f t="shared" si="360"/>
        <v>24</v>
      </c>
      <c r="AR3630" s="93">
        <f t="shared" si="361"/>
        <v>144</v>
      </c>
      <c r="AS3630" s="93" t="str">
        <f t="shared" si="358"/>
        <v>金币</v>
      </c>
      <c r="AT3630" s="115">
        <f t="shared" si="359"/>
        <v>2174</v>
      </c>
      <c r="AU3630" s="94">
        <f>IF(AR3630&gt;0,SUMIFS(AT$13:AT3630,AQ$13:AQ3630,"="&amp;AQ3630),"[x]")</f>
        <v>121227</v>
      </c>
    </row>
    <row r="3631" spans="40:47" ht="16.5" x14ac:dyDescent="0.2">
      <c r="AN3631" s="93">
        <v>3619</v>
      </c>
      <c r="AO3631" s="93">
        <f t="shared" si="354"/>
        <v>6</v>
      </c>
      <c r="AP3631" s="93">
        <f t="shared" si="355"/>
        <v>4</v>
      </c>
      <c r="AQ3631" s="93">
        <f t="shared" si="360"/>
        <v>24</v>
      </c>
      <c r="AR3631" s="93">
        <f t="shared" si="361"/>
        <v>145</v>
      </c>
      <c r="AS3631" s="93" t="str">
        <f t="shared" si="358"/>
        <v>金币</v>
      </c>
      <c r="AT3631" s="115">
        <f t="shared" si="359"/>
        <v>2226</v>
      </c>
      <c r="AU3631" s="94">
        <f>IF(AR3631&gt;0,SUMIFS(AT$13:AT3631,AQ$13:AQ3631,"="&amp;AQ3631),"[x]")</f>
        <v>123453</v>
      </c>
    </row>
    <row r="3632" spans="40:47" ht="16.5" x14ac:dyDescent="0.2">
      <c r="AN3632" s="93">
        <v>3620</v>
      </c>
      <c r="AO3632" s="93">
        <f t="shared" si="354"/>
        <v>6</v>
      </c>
      <c r="AP3632" s="93">
        <f t="shared" si="355"/>
        <v>4</v>
      </c>
      <c r="AQ3632" s="93">
        <f>(AO3632-1)*4+AP3632</f>
        <v>24</v>
      </c>
      <c r="AR3632" s="93">
        <f>MOD(AN3632-1,151)</f>
        <v>146</v>
      </c>
      <c r="AS3632" s="93" t="str">
        <f t="shared" si="358"/>
        <v>金币</v>
      </c>
      <c r="AT3632" s="115">
        <f t="shared" si="359"/>
        <v>2278</v>
      </c>
      <c r="AU3632" s="94">
        <f>IF(AR3632&gt;0,SUMIFS(AT$13:AT3632,AQ$13:AQ3632,"="&amp;AQ3632),"[x]")</f>
        <v>125731</v>
      </c>
    </row>
    <row r="3633" spans="40:47" ht="16.5" x14ac:dyDescent="0.2">
      <c r="AN3633" s="93">
        <v>3621</v>
      </c>
      <c r="AO3633" s="93">
        <f t="shared" si="354"/>
        <v>6</v>
      </c>
      <c r="AP3633" s="93">
        <f t="shared" si="355"/>
        <v>4</v>
      </c>
      <c r="AQ3633" s="93">
        <f>(AO3633-1)*4+AP3633</f>
        <v>24</v>
      </c>
      <c r="AR3633" s="93">
        <f>MOD(AN3633-1,151)</f>
        <v>147</v>
      </c>
      <c r="AS3633" s="93" t="str">
        <f t="shared" si="358"/>
        <v>金币</v>
      </c>
      <c r="AT3633" s="115">
        <f t="shared" si="359"/>
        <v>2330</v>
      </c>
      <c r="AU3633" s="94">
        <f>IF(AR3633&gt;0,SUMIFS(AT$13:AT3633,AQ$13:AQ3633,"="&amp;AQ3633),"[x]")</f>
        <v>128061</v>
      </c>
    </row>
    <row r="3634" spans="40:47" ht="16.5" x14ac:dyDescent="0.2">
      <c r="AN3634" s="93">
        <v>3622</v>
      </c>
      <c r="AO3634" s="93">
        <f t="shared" si="354"/>
        <v>6</v>
      </c>
      <c r="AP3634" s="93">
        <f t="shared" si="355"/>
        <v>4</v>
      </c>
      <c r="AQ3634" s="93">
        <f>(AO3634-1)*4+AP3634</f>
        <v>24</v>
      </c>
      <c r="AR3634" s="93">
        <f>MOD(AN3634-1,151)</f>
        <v>148</v>
      </c>
      <c r="AS3634" s="93" t="str">
        <f t="shared" si="358"/>
        <v>金币</v>
      </c>
      <c r="AT3634" s="115">
        <f t="shared" si="359"/>
        <v>2381</v>
      </c>
      <c r="AU3634" s="94">
        <f>IF(AR3634&gt;0,SUMIFS(AT$13:AT3634,AQ$13:AQ3634,"="&amp;AQ3634),"[x]")</f>
        <v>130442</v>
      </c>
    </row>
    <row r="3635" spans="40:47" ht="16.5" x14ac:dyDescent="0.2">
      <c r="AN3635" s="93">
        <v>3623</v>
      </c>
      <c r="AO3635" s="93">
        <f t="shared" si="354"/>
        <v>6</v>
      </c>
      <c r="AP3635" s="93">
        <f t="shared" si="355"/>
        <v>4</v>
      </c>
      <c r="AQ3635" s="93">
        <f>(AO3635-1)*4+AP3635</f>
        <v>24</v>
      </c>
      <c r="AR3635" s="93">
        <f>MOD(AN3635-1,151)</f>
        <v>149</v>
      </c>
      <c r="AS3635" s="93" t="str">
        <f t="shared" si="358"/>
        <v>金币</v>
      </c>
      <c r="AT3635" s="115">
        <f t="shared" si="359"/>
        <v>2433</v>
      </c>
      <c r="AU3635" s="94">
        <f>IF(AR3635&gt;0,SUMIFS(AT$13:AT3635,AQ$13:AQ3635,"="&amp;AQ3635),"[x]")</f>
        <v>132875</v>
      </c>
    </row>
    <row r="3636" spans="40:47" ht="16.5" x14ac:dyDescent="0.2">
      <c r="AN3636" s="93">
        <v>3624</v>
      </c>
      <c r="AO3636" s="93">
        <f t="shared" si="354"/>
        <v>6</v>
      </c>
      <c r="AP3636" s="93">
        <f t="shared" si="355"/>
        <v>4</v>
      </c>
      <c r="AQ3636" s="93">
        <f>(AO3636-1)*4+AP3636</f>
        <v>24</v>
      </c>
      <c r="AR3636" s="93">
        <f>MOD(AN3636-1,151)</f>
        <v>150</v>
      </c>
      <c r="AS3636" s="93" t="str">
        <f t="shared" si="358"/>
        <v>金币</v>
      </c>
      <c r="AT3636" s="115">
        <f t="shared" si="359"/>
        <v>2485</v>
      </c>
      <c r="AU3636" s="94">
        <f>IF(AR3636&gt;0,SUMIFS(AT$13:AT3636,AQ$13:AQ3636,"="&amp;AQ3636),"[x]")</f>
        <v>135360</v>
      </c>
    </row>
  </sheetData>
  <mergeCells count="7">
    <mergeCell ref="A48:G48"/>
    <mergeCell ref="O2:U2"/>
    <mergeCell ref="O12:U12"/>
    <mergeCell ref="AH2:AO2"/>
    <mergeCell ref="W2:AE2"/>
    <mergeCell ref="A2:M39"/>
    <mergeCell ref="A42:F4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E21" sqref="E21"/>
    </sheetView>
  </sheetViews>
  <sheetFormatPr defaultRowHeight="14.25" x14ac:dyDescent="0.2"/>
  <cols>
    <col min="2" max="2" width="11.125" customWidth="1"/>
    <col min="3" max="3" width="8.875" customWidth="1"/>
    <col min="4" max="4" width="10.375" customWidth="1"/>
    <col min="5" max="5" width="11.125" customWidth="1"/>
    <col min="6" max="6" width="10.5" customWidth="1"/>
    <col min="7" max="7" width="11.125" customWidth="1"/>
    <col min="8" max="9" width="10.25" customWidth="1"/>
  </cols>
  <sheetData>
    <row r="3" spans="1:9" ht="17.25" x14ac:dyDescent="0.2">
      <c r="B3" s="12" t="s">
        <v>757</v>
      </c>
      <c r="C3" s="12" t="s">
        <v>756</v>
      </c>
      <c r="D3" s="12" t="s">
        <v>755</v>
      </c>
      <c r="E3" s="12" t="s">
        <v>754</v>
      </c>
      <c r="F3" s="12" t="s">
        <v>753</v>
      </c>
      <c r="G3" s="12" t="s">
        <v>752</v>
      </c>
      <c r="H3" s="12" t="s">
        <v>751</v>
      </c>
      <c r="I3" s="12" t="s">
        <v>750</v>
      </c>
    </row>
    <row r="4" spans="1:9" ht="16.5" x14ac:dyDescent="0.2">
      <c r="A4" s="15"/>
      <c r="B4" s="88"/>
      <c r="C4" s="88"/>
      <c r="D4" s="21">
        <v>0.4</v>
      </c>
      <c r="E4" s="21">
        <v>0.6</v>
      </c>
      <c r="F4" s="21"/>
      <c r="G4" s="21"/>
      <c r="H4" s="87"/>
      <c r="I4" s="87"/>
    </row>
    <row r="5" spans="1:9" ht="16.5" x14ac:dyDescent="0.2">
      <c r="A5" s="38" t="s">
        <v>749</v>
      </c>
      <c r="B5" s="87">
        <f>金币总产!S30</f>
        <v>355340</v>
      </c>
      <c r="C5" s="87">
        <f>SUM(节奏总表!Y8:Y11)</f>
        <v>2.6499999999999995</v>
      </c>
      <c r="D5" s="14">
        <f t="shared" ref="D5:E8" si="0">INT($B5*D$4)</f>
        <v>142136</v>
      </c>
      <c r="E5" s="14">
        <f t="shared" si="0"/>
        <v>213204</v>
      </c>
      <c r="F5" s="87"/>
      <c r="G5" s="87"/>
      <c r="H5" s="87">
        <v>10</v>
      </c>
      <c r="I5" s="87" t="s">
        <v>748</v>
      </c>
    </row>
    <row r="6" spans="1:9" ht="16.5" x14ac:dyDescent="0.2">
      <c r="A6" s="38" t="s">
        <v>277</v>
      </c>
      <c r="B6" s="87">
        <f>金币总产!S31</f>
        <v>360340</v>
      </c>
      <c r="C6" s="87">
        <f>SUM(节奏总表!Y12:Y13)</f>
        <v>1.8500000000000005</v>
      </c>
      <c r="D6" s="14">
        <f t="shared" si="0"/>
        <v>144136</v>
      </c>
      <c r="E6" s="14">
        <f t="shared" si="0"/>
        <v>216204</v>
      </c>
      <c r="F6" s="87"/>
      <c r="G6" s="87"/>
      <c r="H6" s="87">
        <v>10</v>
      </c>
      <c r="I6" s="87" t="s">
        <v>747</v>
      </c>
    </row>
    <row r="7" spans="1:9" ht="16.5" x14ac:dyDescent="0.2">
      <c r="A7" s="38" t="s">
        <v>278</v>
      </c>
      <c r="B7" s="87">
        <f>金币总产!S32</f>
        <v>503090</v>
      </c>
      <c r="C7" s="87">
        <f>SUM(节奏总表!Y14:Y15)</f>
        <v>2.5</v>
      </c>
      <c r="D7" s="14">
        <f t="shared" si="0"/>
        <v>201236</v>
      </c>
      <c r="E7" s="14">
        <f t="shared" si="0"/>
        <v>301854</v>
      </c>
      <c r="F7" s="87"/>
      <c r="G7" s="87"/>
      <c r="H7" s="87">
        <v>15</v>
      </c>
      <c r="I7" s="87" t="s">
        <v>746</v>
      </c>
    </row>
    <row r="8" spans="1:9" ht="16.5" x14ac:dyDescent="0.2">
      <c r="A8" s="38" t="s">
        <v>279</v>
      </c>
      <c r="B8" s="87">
        <f>金币总产!S33</f>
        <v>799330</v>
      </c>
      <c r="C8" s="87">
        <f>SUM(节奏总表!Y16:Y18)</f>
        <v>5.4499999999999993</v>
      </c>
      <c r="D8" s="14">
        <f t="shared" si="0"/>
        <v>319732</v>
      </c>
      <c r="E8" s="14">
        <f t="shared" si="0"/>
        <v>479598</v>
      </c>
      <c r="F8" s="87"/>
      <c r="G8" s="87"/>
      <c r="H8" s="87">
        <v>15</v>
      </c>
      <c r="I8" s="87" t="s">
        <v>745</v>
      </c>
    </row>
    <row r="9" spans="1:9" x14ac:dyDescent="0.2">
      <c r="A9" s="15"/>
      <c r="B9" s="15"/>
      <c r="C9" s="15"/>
      <c r="D9" s="15"/>
      <c r="E9" s="15"/>
      <c r="F9" s="15"/>
      <c r="G9" s="15"/>
    </row>
    <row r="10" spans="1:9" x14ac:dyDescent="0.2">
      <c r="A10" s="15"/>
      <c r="B10" s="15"/>
      <c r="C10" s="15"/>
      <c r="D10" s="15"/>
      <c r="E10" s="15"/>
      <c r="F10" s="15"/>
      <c r="G10" s="15"/>
    </row>
    <row r="11" spans="1:9" x14ac:dyDescent="0.2">
      <c r="A11" s="15"/>
      <c r="B11" s="15"/>
      <c r="C11" s="15"/>
      <c r="D11" s="15"/>
      <c r="E11" s="15"/>
      <c r="F11" s="15"/>
      <c r="G11" s="15"/>
    </row>
    <row r="12" spans="1:9" x14ac:dyDescent="0.2">
      <c r="A12" s="15"/>
      <c r="B12" s="15"/>
      <c r="C12" s="15"/>
      <c r="D12" s="15"/>
      <c r="E12" s="15"/>
      <c r="F12" s="15"/>
      <c r="G12" s="15"/>
    </row>
    <row r="13" spans="1:9" x14ac:dyDescent="0.2">
      <c r="A13" s="15"/>
      <c r="B13" s="15"/>
      <c r="C13" s="15"/>
      <c r="D13" s="15"/>
      <c r="E13" s="15"/>
      <c r="F13" s="15"/>
      <c r="G13" s="15"/>
    </row>
    <row r="14" spans="1:9" x14ac:dyDescent="0.2">
      <c r="A14" s="15"/>
      <c r="B14" s="15"/>
      <c r="C14" s="15"/>
      <c r="D14" s="15"/>
      <c r="E14" s="15"/>
      <c r="F14" s="15"/>
      <c r="G14" s="15"/>
    </row>
    <row r="15" spans="1:9" x14ac:dyDescent="0.2">
      <c r="A15" s="15"/>
      <c r="B15" s="15"/>
      <c r="C15" s="15"/>
      <c r="D15" s="15"/>
      <c r="E15" s="15"/>
      <c r="F15" s="15"/>
      <c r="G15" s="15"/>
    </row>
    <row r="16" spans="1:9" x14ac:dyDescent="0.2">
      <c r="A16" s="15"/>
      <c r="B16" s="15"/>
      <c r="C16" s="15"/>
      <c r="D16" s="15"/>
      <c r="E16" s="15"/>
      <c r="F16" s="15"/>
      <c r="G16" s="1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68"/>
  <sheetViews>
    <sheetView topLeftCell="A40" workbookViewId="0">
      <selection activeCell="A62" sqref="A62:C62"/>
    </sheetView>
  </sheetViews>
  <sheetFormatPr defaultRowHeight="14.25" x14ac:dyDescent="0.2"/>
  <cols>
    <col min="1" max="1" width="16" customWidth="1"/>
    <col min="4" max="4" width="9.75" customWidth="1"/>
    <col min="5" max="5" width="10.375" customWidth="1"/>
    <col min="11" max="11" width="15" customWidth="1"/>
    <col min="12" max="12" width="38.25" customWidth="1"/>
    <col min="13" max="13" width="37.75" customWidth="1"/>
    <col min="14" max="14" width="37" customWidth="1"/>
    <col min="15" max="15" width="38.375" customWidth="1"/>
    <col min="16" max="16" width="36" customWidth="1"/>
    <col min="17" max="17" width="32.5" customWidth="1"/>
    <col min="18" max="18" width="22.875" customWidth="1"/>
    <col min="19" max="19" width="27.375" customWidth="1"/>
    <col min="20" max="20" width="22.375" customWidth="1"/>
  </cols>
  <sheetData>
    <row r="2" spans="1:7" ht="17.25" x14ac:dyDescent="0.2">
      <c r="A2" s="12" t="s">
        <v>16</v>
      </c>
      <c r="B2" s="12" t="s">
        <v>20</v>
      </c>
      <c r="C2" s="12" t="s">
        <v>21</v>
      </c>
      <c r="D2" s="12" t="s">
        <v>314</v>
      </c>
      <c r="E2" s="12" t="s">
        <v>523</v>
      </c>
    </row>
    <row r="3" spans="1:7" ht="16.5" x14ac:dyDescent="0.2">
      <c r="A3" s="13" t="s">
        <v>22</v>
      </c>
      <c r="B3" s="13">
        <v>1000</v>
      </c>
      <c r="C3" s="13"/>
      <c r="D3" s="40">
        <v>0.1</v>
      </c>
      <c r="E3" s="63"/>
    </row>
    <row r="4" spans="1:7" ht="16.5" x14ac:dyDescent="0.2">
      <c r="A4" s="32" t="s">
        <v>252</v>
      </c>
      <c r="B4" s="32">
        <v>200</v>
      </c>
      <c r="C4" s="32">
        <v>0.2</v>
      </c>
      <c r="D4" s="40"/>
      <c r="E4" s="63"/>
    </row>
    <row r="5" spans="1:7" ht="16.5" x14ac:dyDescent="0.2">
      <c r="A5" s="32" t="s">
        <v>253</v>
      </c>
      <c r="B5" s="32">
        <v>500</v>
      </c>
      <c r="C5" s="32">
        <v>0.5</v>
      </c>
      <c r="D5" s="40"/>
      <c r="E5" s="63"/>
    </row>
    <row r="6" spans="1:7" ht="16.5" x14ac:dyDescent="0.2">
      <c r="A6" s="32" t="s">
        <v>254</v>
      </c>
      <c r="B6" s="32">
        <v>1000</v>
      </c>
      <c r="C6" s="32">
        <v>1</v>
      </c>
      <c r="D6" s="40"/>
      <c r="E6" s="63"/>
    </row>
    <row r="7" spans="1:7" ht="16.5" x14ac:dyDescent="0.2">
      <c r="A7" s="32" t="s">
        <v>255</v>
      </c>
      <c r="B7" s="32">
        <v>2500</v>
      </c>
      <c r="C7" s="32">
        <v>2.5</v>
      </c>
      <c r="D7" s="40"/>
      <c r="E7" s="63"/>
    </row>
    <row r="8" spans="1:7" ht="16.5" x14ac:dyDescent="0.2">
      <c r="A8" s="32" t="s">
        <v>251</v>
      </c>
      <c r="B8" s="32">
        <v>10000</v>
      </c>
      <c r="C8" s="32">
        <v>10</v>
      </c>
      <c r="D8" s="40"/>
      <c r="E8" s="63"/>
    </row>
    <row r="9" spans="1:7" ht="16.5" x14ac:dyDescent="0.2">
      <c r="A9" s="13" t="s">
        <v>17</v>
      </c>
      <c r="B9" s="13">
        <v>5000</v>
      </c>
      <c r="C9" s="13"/>
      <c r="D9" s="40"/>
      <c r="E9" s="63"/>
      <c r="G9">
        <f>B9*50/$B$3/2</f>
        <v>125</v>
      </c>
    </row>
    <row r="10" spans="1:7" ht="16.5" x14ac:dyDescent="0.2">
      <c r="A10" s="13" t="s">
        <v>18</v>
      </c>
      <c r="B10" s="13">
        <v>12000</v>
      </c>
      <c r="C10" s="13"/>
      <c r="D10" s="40"/>
      <c r="E10" s="63"/>
      <c r="G10">
        <f>B10*50/$B$3/2</f>
        <v>300</v>
      </c>
    </row>
    <row r="11" spans="1:7" ht="16.5" x14ac:dyDescent="0.2">
      <c r="A11" s="13" t="s">
        <v>19</v>
      </c>
      <c r="B11" s="13">
        <v>35000</v>
      </c>
      <c r="C11" s="13"/>
      <c r="D11" s="40"/>
      <c r="E11" s="63"/>
      <c r="G11">
        <f>B11*50/$B$3/2</f>
        <v>875</v>
      </c>
    </row>
    <row r="12" spans="1:7" ht="16.5" x14ac:dyDescent="0.2">
      <c r="A12" s="13" t="s">
        <v>23</v>
      </c>
      <c r="B12" s="13"/>
      <c r="C12" s="13">
        <v>10</v>
      </c>
      <c r="D12" s="40"/>
      <c r="E12" s="63"/>
    </row>
    <row r="13" spans="1:7" ht="16.5" x14ac:dyDescent="0.2">
      <c r="A13" s="13" t="s">
        <v>24</v>
      </c>
      <c r="B13" s="13"/>
      <c r="C13" s="13">
        <v>1</v>
      </c>
      <c r="D13" s="40"/>
      <c r="E13" s="63"/>
    </row>
    <row r="14" spans="1:7" ht="16.5" x14ac:dyDescent="0.2">
      <c r="A14" s="13" t="s">
        <v>533</v>
      </c>
      <c r="B14" s="13"/>
      <c r="C14" s="13">
        <v>40</v>
      </c>
      <c r="D14" s="40"/>
      <c r="E14" s="63">
        <v>1</v>
      </c>
    </row>
    <row r="15" spans="1:7" ht="16.5" x14ac:dyDescent="0.2">
      <c r="A15" s="36" t="s">
        <v>534</v>
      </c>
      <c r="B15" s="13"/>
      <c r="C15" s="36">
        <v>40</v>
      </c>
      <c r="D15" s="40"/>
      <c r="E15" s="63">
        <v>1</v>
      </c>
    </row>
    <row r="16" spans="1:7" ht="16.5" x14ac:dyDescent="0.2">
      <c r="A16" s="36" t="s">
        <v>535</v>
      </c>
      <c r="B16" s="13"/>
      <c r="C16" s="13">
        <v>120</v>
      </c>
      <c r="D16" s="40"/>
      <c r="E16" s="63">
        <v>2</v>
      </c>
    </row>
    <row r="17" spans="1:5" ht="16.5" x14ac:dyDescent="0.2">
      <c r="A17" s="36" t="s">
        <v>536</v>
      </c>
      <c r="B17" s="36"/>
      <c r="C17" s="36">
        <v>40</v>
      </c>
      <c r="D17" s="40"/>
      <c r="E17" s="63">
        <v>1</v>
      </c>
    </row>
    <row r="18" spans="1:5" ht="16.5" x14ac:dyDescent="0.2">
      <c r="A18" s="36" t="s">
        <v>537</v>
      </c>
      <c r="B18" s="36"/>
      <c r="C18" s="36">
        <v>40</v>
      </c>
      <c r="D18" s="40"/>
      <c r="E18" s="63">
        <v>1</v>
      </c>
    </row>
    <row r="19" spans="1:5" ht="18" customHeight="1" x14ac:dyDescent="0.2">
      <c r="A19" s="36" t="s">
        <v>538</v>
      </c>
      <c r="B19" s="36"/>
      <c r="C19" s="60">
        <v>40</v>
      </c>
      <c r="D19" s="40"/>
      <c r="E19" s="63">
        <v>1</v>
      </c>
    </row>
    <row r="20" spans="1:5" ht="19.5" customHeight="1" x14ac:dyDescent="0.2">
      <c r="A20" s="36" t="s">
        <v>539</v>
      </c>
      <c r="B20" s="36"/>
      <c r="C20" s="60">
        <v>120</v>
      </c>
      <c r="D20" s="40"/>
      <c r="E20" s="63">
        <v>2</v>
      </c>
    </row>
    <row r="21" spans="1:5" ht="16.5" x14ac:dyDescent="0.2">
      <c r="A21" s="36" t="s">
        <v>540</v>
      </c>
      <c r="B21" s="36"/>
      <c r="C21" s="60">
        <v>280</v>
      </c>
      <c r="D21" s="40"/>
      <c r="E21" s="63">
        <v>3</v>
      </c>
    </row>
    <row r="22" spans="1:5" ht="16.5" x14ac:dyDescent="0.2">
      <c r="A22" s="36" t="s">
        <v>541</v>
      </c>
      <c r="B22" s="36"/>
      <c r="C22" s="36">
        <v>40</v>
      </c>
      <c r="D22" s="40"/>
      <c r="E22" s="63">
        <v>1</v>
      </c>
    </row>
    <row r="23" spans="1:5" ht="16.5" x14ac:dyDescent="0.2">
      <c r="A23" s="36" t="s">
        <v>542</v>
      </c>
      <c r="B23" s="36"/>
      <c r="C23" s="60">
        <v>120</v>
      </c>
      <c r="D23" s="40"/>
      <c r="E23" s="63">
        <v>2</v>
      </c>
    </row>
    <row r="24" spans="1:5" ht="16.5" x14ac:dyDescent="0.2">
      <c r="A24" s="36" t="s">
        <v>543</v>
      </c>
      <c r="B24" s="36"/>
      <c r="C24" s="60">
        <v>120</v>
      </c>
      <c r="D24" s="40"/>
      <c r="E24" s="63">
        <v>2</v>
      </c>
    </row>
    <row r="25" spans="1:5" ht="16.5" x14ac:dyDescent="0.2">
      <c r="A25" s="36" t="s">
        <v>544</v>
      </c>
      <c r="B25" s="36"/>
      <c r="C25" s="60">
        <v>280</v>
      </c>
      <c r="D25" s="40"/>
      <c r="E25" s="63">
        <v>3</v>
      </c>
    </row>
    <row r="26" spans="1:5" ht="16.5" x14ac:dyDescent="0.2">
      <c r="A26" s="36" t="s">
        <v>545</v>
      </c>
      <c r="B26" s="36"/>
      <c r="C26" s="36">
        <v>280</v>
      </c>
      <c r="D26" s="40"/>
      <c r="E26" s="63">
        <v>3</v>
      </c>
    </row>
    <row r="27" spans="1:5" ht="16.5" x14ac:dyDescent="0.2">
      <c r="A27" s="36" t="s">
        <v>546</v>
      </c>
      <c r="B27" s="36"/>
      <c r="C27" s="60">
        <v>600</v>
      </c>
      <c r="D27" s="40"/>
      <c r="E27" s="63">
        <v>4</v>
      </c>
    </row>
    <row r="28" spans="1:5" ht="16.5" x14ac:dyDescent="0.2">
      <c r="A28" s="36" t="s">
        <v>547</v>
      </c>
      <c r="B28" s="36"/>
      <c r="C28" s="60">
        <v>40</v>
      </c>
      <c r="D28" s="40"/>
      <c r="E28" s="63">
        <v>1</v>
      </c>
    </row>
    <row r="29" spans="1:5" ht="16.5" x14ac:dyDescent="0.2">
      <c r="A29" s="36" t="s">
        <v>548</v>
      </c>
      <c r="B29" s="36"/>
      <c r="C29" s="60">
        <v>120</v>
      </c>
      <c r="D29" s="40"/>
      <c r="E29" s="63">
        <v>2</v>
      </c>
    </row>
    <row r="30" spans="1:5" ht="16.5" x14ac:dyDescent="0.2">
      <c r="A30" s="36" t="s">
        <v>549</v>
      </c>
      <c r="B30" s="36"/>
      <c r="C30" s="36">
        <v>120</v>
      </c>
      <c r="D30" s="40"/>
      <c r="E30" s="63">
        <v>2</v>
      </c>
    </row>
    <row r="31" spans="1:5" ht="16.5" x14ac:dyDescent="0.2">
      <c r="A31" s="36" t="s">
        <v>550</v>
      </c>
      <c r="B31" s="36"/>
      <c r="C31" s="60">
        <v>280</v>
      </c>
      <c r="D31" s="40"/>
      <c r="E31" s="63">
        <v>3</v>
      </c>
    </row>
    <row r="32" spans="1:5" ht="16.5" x14ac:dyDescent="0.2">
      <c r="A32" s="36" t="s">
        <v>551</v>
      </c>
      <c r="B32" s="36"/>
      <c r="C32" s="60">
        <v>280</v>
      </c>
      <c r="D32" s="40"/>
      <c r="E32" s="63">
        <v>3</v>
      </c>
    </row>
    <row r="33" spans="1:5" ht="16.5" x14ac:dyDescent="0.2">
      <c r="A33" s="36" t="s">
        <v>552</v>
      </c>
      <c r="B33" s="36"/>
      <c r="C33" s="60">
        <v>600</v>
      </c>
      <c r="D33" s="40"/>
      <c r="E33" s="63">
        <v>4</v>
      </c>
    </row>
    <row r="34" spans="1:5" ht="16.5" x14ac:dyDescent="0.2">
      <c r="A34" s="36" t="s">
        <v>553</v>
      </c>
      <c r="B34" s="36"/>
      <c r="C34" s="60">
        <v>40</v>
      </c>
      <c r="D34" s="40"/>
      <c r="E34" s="63">
        <v>1</v>
      </c>
    </row>
    <row r="35" spans="1:5" ht="16.5" x14ac:dyDescent="0.2">
      <c r="A35" s="36" t="s">
        <v>554</v>
      </c>
      <c r="B35" s="36"/>
      <c r="C35" s="60">
        <v>120</v>
      </c>
      <c r="D35" s="40"/>
      <c r="E35" s="63">
        <v>2</v>
      </c>
    </row>
    <row r="36" spans="1:5" ht="16.5" x14ac:dyDescent="0.2">
      <c r="A36" s="36" t="s">
        <v>555</v>
      </c>
      <c r="B36" s="36"/>
      <c r="C36" s="60">
        <v>120</v>
      </c>
      <c r="D36" s="40"/>
      <c r="E36" s="63">
        <v>2</v>
      </c>
    </row>
    <row r="37" spans="1:5" ht="16.5" x14ac:dyDescent="0.2">
      <c r="A37" s="36" t="s">
        <v>556</v>
      </c>
      <c r="B37" s="36"/>
      <c r="C37" s="60">
        <v>280</v>
      </c>
      <c r="D37" s="40"/>
      <c r="E37" s="63">
        <v>3</v>
      </c>
    </row>
    <row r="38" spans="1:5" ht="16.5" x14ac:dyDescent="0.2">
      <c r="A38" s="36" t="s">
        <v>557</v>
      </c>
      <c r="B38" s="36"/>
      <c r="C38" s="60">
        <v>280</v>
      </c>
      <c r="D38" s="40"/>
      <c r="E38" s="63">
        <v>3</v>
      </c>
    </row>
    <row r="39" spans="1:5" ht="16.5" x14ac:dyDescent="0.2">
      <c r="A39" s="36" t="s">
        <v>558</v>
      </c>
      <c r="B39" s="36"/>
      <c r="C39" s="60">
        <v>600</v>
      </c>
      <c r="D39" s="40"/>
      <c r="E39" s="63">
        <v>4</v>
      </c>
    </row>
    <row r="40" spans="1:5" ht="16.5" x14ac:dyDescent="0.2">
      <c r="A40" s="36" t="s">
        <v>559</v>
      </c>
      <c r="B40" s="36"/>
      <c r="C40" s="60">
        <v>120</v>
      </c>
      <c r="D40" s="40"/>
      <c r="E40" s="63">
        <v>2</v>
      </c>
    </row>
    <row r="41" spans="1:5" ht="16.5" x14ac:dyDescent="0.2">
      <c r="A41" s="36" t="s">
        <v>560</v>
      </c>
      <c r="B41" s="36"/>
      <c r="C41" s="60">
        <v>120</v>
      </c>
      <c r="D41" s="40"/>
      <c r="E41" s="63">
        <v>2</v>
      </c>
    </row>
    <row r="42" spans="1:5" ht="16.5" x14ac:dyDescent="0.2">
      <c r="A42" s="36" t="s">
        <v>561</v>
      </c>
      <c r="B42" s="36"/>
      <c r="C42" s="60">
        <v>120</v>
      </c>
      <c r="D42" s="40"/>
      <c r="E42" s="63">
        <v>2</v>
      </c>
    </row>
    <row r="43" spans="1:5" ht="16.5" x14ac:dyDescent="0.2">
      <c r="A43" s="36" t="s">
        <v>562</v>
      </c>
      <c r="B43" s="36"/>
      <c r="C43" s="60">
        <v>280</v>
      </c>
      <c r="D43" s="40"/>
      <c r="E43" s="63">
        <v>3</v>
      </c>
    </row>
    <row r="44" spans="1:5" ht="16.5" x14ac:dyDescent="0.2">
      <c r="A44" s="68" t="s">
        <v>563</v>
      </c>
      <c r="B44" s="68"/>
      <c r="C44" s="68">
        <v>280</v>
      </c>
      <c r="D44" s="68"/>
      <c r="E44" s="68">
        <v>3</v>
      </c>
    </row>
    <row r="45" spans="1:5" ht="16.5" x14ac:dyDescent="0.2">
      <c r="A45" s="68" t="s">
        <v>564</v>
      </c>
      <c r="B45" s="68"/>
      <c r="C45" s="68">
        <v>280</v>
      </c>
      <c r="D45" s="68"/>
      <c r="E45" s="68">
        <v>3</v>
      </c>
    </row>
    <row r="46" spans="1:5" ht="16.5" x14ac:dyDescent="0.2">
      <c r="A46" s="68" t="s">
        <v>565</v>
      </c>
      <c r="B46" s="68"/>
      <c r="C46" s="68">
        <v>600</v>
      </c>
      <c r="D46" s="68"/>
      <c r="E46" s="68">
        <v>4</v>
      </c>
    </row>
    <row r="47" spans="1:5" ht="16.5" x14ac:dyDescent="0.2">
      <c r="A47" s="68" t="s">
        <v>566</v>
      </c>
      <c r="B47" s="68"/>
      <c r="C47" s="68">
        <v>600</v>
      </c>
      <c r="D47" s="68"/>
      <c r="E47" s="68">
        <v>4</v>
      </c>
    </row>
    <row r="48" spans="1:5" ht="16.5" x14ac:dyDescent="0.2">
      <c r="A48" s="68" t="s">
        <v>567</v>
      </c>
      <c r="B48" s="68"/>
      <c r="C48" s="68">
        <v>120</v>
      </c>
      <c r="D48" s="68"/>
      <c r="E48" s="68">
        <v>2</v>
      </c>
    </row>
    <row r="49" spans="1:5" ht="16.5" x14ac:dyDescent="0.2">
      <c r="A49" s="68" t="s">
        <v>568</v>
      </c>
      <c r="B49" s="68"/>
      <c r="C49" s="68">
        <v>120</v>
      </c>
      <c r="D49" s="68"/>
      <c r="E49" s="68">
        <v>2</v>
      </c>
    </row>
    <row r="50" spans="1:5" ht="16.5" x14ac:dyDescent="0.2">
      <c r="A50" s="68" t="s">
        <v>569</v>
      </c>
      <c r="B50" s="68"/>
      <c r="C50" s="68">
        <v>120</v>
      </c>
      <c r="D50" s="68"/>
      <c r="E50" s="68">
        <v>2</v>
      </c>
    </row>
    <row r="51" spans="1:5" ht="16.5" x14ac:dyDescent="0.2">
      <c r="A51" s="68" t="s">
        <v>570</v>
      </c>
      <c r="B51" s="68"/>
      <c r="C51" s="68">
        <v>280</v>
      </c>
      <c r="D51" s="68"/>
      <c r="E51" s="68">
        <v>3</v>
      </c>
    </row>
    <row r="52" spans="1:5" ht="16.5" x14ac:dyDescent="0.2">
      <c r="A52" s="68" t="s">
        <v>571</v>
      </c>
      <c r="B52" s="68"/>
      <c r="C52" s="68">
        <v>280</v>
      </c>
      <c r="D52" s="68"/>
      <c r="E52" s="68">
        <v>3</v>
      </c>
    </row>
    <row r="53" spans="1:5" ht="16.5" x14ac:dyDescent="0.2">
      <c r="A53" s="68" t="s">
        <v>572</v>
      </c>
      <c r="B53" s="68"/>
      <c r="C53" s="68">
        <v>280</v>
      </c>
      <c r="D53" s="68"/>
      <c r="E53" s="68">
        <v>3</v>
      </c>
    </row>
    <row r="54" spans="1:5" ht="16.5" x14ac:dyDescent="0.2">
      <c r="A54" s="68" t="s">
        <v>573</v>
      </c>
      <c r="B54" s="68"/>
      <c r="C54" s="68">
        <v>600</v>
      </c>
      <c r="D54" s="68"/>
      <c r="E54" s="68">
        <v>4</v>
      </c>
    </row>
    <row r="55" spans="1:5" ht="16.5" x14ac:dyDescent="0.2">
      <c r="A55" s="68" t="s">
        <v>574</v>
      </c>
      <c r="B55" s="68"/>
      <c r="C55" s="68">
        <v>600</v>
      </c>
      <c r="D55" s="68"/>
      <c r="E55" s="68">
        <v>4</v>
      </c>
    </row>
    <row r="56" spans="1:5" ht="15.75" customHeight="1" x14ac:dyDescent="0.2">
      <c r="A56" s="56" t="s">
        <v>482</v>
      </c>
      <c r="B56" s="56"/>
      <c r="C56" s="56">
        <v>150</v>
      </c>
      <c r="D56" s="56"/>
      <c r="E56" s="63"/>
    </row>
    <row r="57" spans="1:5" ht="16.5" x14ac:dyDescent="0.2">
      <c r="A57" s="16" t="s">
        <v>27</v>
      </c>
      <c r="B57" s="16"/>
      <c r="C57" s="16">
        <v>7</v>
      </c>
      <c r="D57" s="40"/>
      <c r="E57" s="63"/>
    </row>
    <row r="58" spans="1:5" ht="16.5" x14ac:dyDescent="0.2">
      <c r="A58" s="16" t="s">
        <v>28</v>
      </c>
      <c r="B58" s="16"/>
      <c r="C58" s="16">
        <v>35</v>
      </c>
      <c r="D58" s="40"/>
      <c r="E58" s="63"/>
    </row>
    <row r="59" spans="1:5" ht="16.5" x14ac:dyDescent="0.2">
      <c r="A59" s="16" t="s">
        <v>29</v>
      </c>
      <c r="B59" s="16"/>
      <c r="C59" s="16">
        <v>100</v>
      </c>
      <c r="D59" s="40"/>
      <c r="E59" s="63"/>
    </row>
    <row r="60" spans="1:5" ht="16.5" x14ac:dyDescent="0.2">
      <c r="A60" s="13" t="s">
        <v>30</v>
      </c>
      <c r="B60" s="13"/>
      <c r="C60" s="13">
        <v>10</v>
      </c>
      <c r="D60" s="40"/>
      <c r="E60" s="63"/>
    </row>
    <row r="61" spans="1:5" ht="16.5" x14ac:dyDescent="0.2">
      <c r="A61" s="13" t="s">
        <v>31</v>
      </c>
      <c r="B61" s="13"/>
      <c r="C61" s="13">
        <v>50</v>
      </c>
      <c r="D61" s="40"/>
      <c r="E61" s="63"/>
    </row>
    <row r="62" spans="1:5" ht="16.5" x14ac:dyDescent="0.2">
      <c r="A62" s="13" t="s">
        <v>32</v>
      </c>
      <c r="B62" s="13"/>
      <c r="C62" s="13">
        <v>200</v>
      </c>
      <c r="D62" s="40"/>
      <c r="E62" s="63"/>
    </row>
    <row r="63" spans="1:5" ht="16.5" x14ac:dyDescent="0.2">
      <c r="A63" s="13" t="s">
        <v>25</v>
      </c>
      <c r="B63" s="13"/>
      <c r="C63" s="13">
        <v>350</v>
      </c>
      <c r="D63" s="40"/>
      <c r="E63" s="63"/>
    </row>
    <row r="64" spans="1:5" ht="16.5" x14ac:dyDescent="0.2">
      <c r="A64" s="13" t="s">
        <v>26</v>
      </c>
      <c r="B64" s="13"/>
      <c r="C64" s="13">
        <v>75</v>
      </c>
      <c r="D64" s="40"/>
      <c r="E64" s="63"/>
    </row>
    <row r="65" spans="1:5" ht="16.5" x14ac:dyDescent="0.2">
      <c r="A65" s="13" t="s">
        <v>270</v>
      </c>
      <c r="B65" s="13">
        <v>5000</v>
      </c>
      <c r="C65" s="13">
        <v>5</v>
      </c>
      <c r="D65" s="40"/>
      <c r="E65" s="63"/>
    </row>
    <row r="66" spans="1:5" ht="16.5" x14ac:dyDescent="0.2">
      <c r="A66" s="13" t="s">
        <v>271</v>
      </c>
      <c r="B66" s="13">
        <v>10000</v>
      </c>
      <c r="C66" s="13">
        <v>10</v>
      </c>
      <c r="D66" s="40"/>
      <c r="E66" s="63"/>
    </row>
    <row r="67" spans="1:5" ht="16.5" x14ac:dyDescent="0.2">
      <c r="A67" s="13" t="s">
        <v>272</v>
      </c>
      <c r="B67" s="13">
        <v>50000</v>
      </c>
      <c r="C67" s="13">
        <v>50</v>
      </c>
      <c r="D67" s="40"/>
      <c r="E67" s="63"/>
    </row>
    <row r="68" spans="1:5" ht="16.5" x14ac:dyDescent="0.2">
      <c r="A68" s="25" t="s">
        <v>141</v>
      </c>
      <c r="B68" s="25"/>
      <c r="C68" s="25">
        <v>1</v>
      </c>
      <c r="D68" s="40"/>
      <c r="E68" s="63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M153"/>
  <sheetViews>
    <sheetView tabSelected="1" topLeftCell="BG1" zoomScaleNormal="100" workbookViewId="0">
      <selection activeCell="CF32" sqref="CF32"/>
    </sheetView>
  </sheetViews>
  <sheetFormatPr defaultRowHeight="14.25" x14ac:dyDescent="0.2"/>
  <cols>
    <col min="2" max="2" width="9.625" bestFit="1" customWidth="1"/>
    <col min="3" max="4" width="9.75" customWidth="1"/>
    <col min="9" max="9" width="9" customWidth="1"/>
    <col min="10" max="10" width="10.875" customWidth="1"/>
    <col min="11" max="11" width="9.625" customWidth="1"/>
    <col min="12" max="12" width="9.375" customWidth="1"/>
    <col min="13" max="13" width="9.875" customWidth="1"/>
    <col min="14" max="14" width="7.5" customWidth="1"/>
    <col min="15" max="15" width="7.125" customWidth="1"/>
    <col min="16" max="16" width="7.5" customWidth="1"/>
    <col min="17" max="17" width="8.5" customWidth="1"/>
    <col min="18" max="19" width="7.75" customWidth="1"/>
    <col min="20" max="21" width="9" customWidth="1"/>
    <col min="22" max="23" width="8.25" customWidth="1"/>
    <col min="24" max="24" width="43.5" customWidth="1"/>
    <col min="25" max="32" width="9" customWidth="1"/>
    <col min="34" max="35" width="9.125" bestFit="1" customWidth="1"/>
    <col min="36" max="36" width="13.25" customWidth="1"/>
    <col min="37" max="38" width="10.875" customWidth="1"/>
    <col min="39" max="40" width="11.25" customWidth="1"/>
    <col min="41" max="41" width="13" customWidth="1"/>
    <col min="42" max="42" width="10.625" customWidth="1"/>
    <col min="44" max="58" width="0" hidden="1" customWidth="1"/>
    <col min="60" max="82" width="9" customWidth="1"/>
    <col min="83" max="83" width="11.875" customWidth="1"/>
    <col min="84" max="85" width="9" customWidth="1"/>
  </cols>
  <sheetData>
    <row r="2" spans="1:91" ht="20.25" x14ac:dyDescent="0.2">
      <c r="BM2" s="140" t="s">
        <v>960</v>
      </c>
      <c r="BN2" s="140"/>
      <c r="BO2" s="140"/>
      <c r="BP2" s="140"/>
      <c r="BQ2" s="140"/>
      <c r="BR2" s="140" t="s">
        <v>961</v>
      </c>
      <c r="BS2" s="140"/>
      <c r="BT2" s="140"/>
      <c r="BU2" s="140"/>
      <c r="BV2" s="140"/>
      <c r="BW2" s="140" t="s">
        <v>962</v>
      </c>
      <c r="BX2" s="140"/>
      <c r="BY2" s="140"/>
      <c r="BZ2" s="140"/>
      <c r="CA2" s="140"/>
    </row>
    <row r="3" spans="1:91" ht="17.25" x14ac:dyDescent="0.2">
      <c r="A3" s="12" t="s">
        <v>91</v>
      </c>
      <c r="B3" s="12" t="s">
        <v>92</v>
      </c>
      <c r="C3" s="12" t="s">
        <v>95</v>
      </c>
      <c r="D3" s="12" t="s">
        <v>96</v>
      </c>
      <c r="F3" s="29" t="s">
        <v>93</v>
      </c>
      <c r="G3" s="25">
        <v>100</v>
      </c>
      <c r="I3" s="12" t="s">
        <v>101</v>
      </c>
      <c r="J3" s="12" t="s">
        <v>88</v>
      </c>
      <c r="K3" s="12" t="s">
        <v>287</v>
      </c>
      <c r="L3" s="12" t="s">
        <v>90</v>
      </c>
      <c r="M3" s="12" t="s">
        <v>99</v>
      </c>
      <c r="N3" s="12" t="s">
        <v>896</v>
      </c>
      <c r="O3" s="12" t="s">
        <v>896</v>
      </c>
      <c r="P3" s="12" t="s">
        <v>896</v>
      </c>
      <c r="Q3" s="12" t="s">
        <v>688</v>
      </c>
      <c r="R3" s="12" t="s">
        <v>854</v>
      </c>
      <c r="S3" s="12" t="s">
        <v>857</v>
      </c>
      <c r="T3" s="12" t="s">
        <v>100</v>
      </c>
      <c r="U3" s="12" t="s">
        <v>857</v>
      </c>
      <c r="V3" s="12" t="s">
        <v>853</v>
      </c>
      <c r="W3" s="12" t="s">
        <v>857</v>
      </c>
      <c r="X3" s="12" t="s">
        <v>98</v>
      </c>
      <c r="Y3" s="12" t="s">
        <v>930</v>
      </c>
      <c r="Z3" s="12" t="s">
        <v>931</v>
      </c>
      <c r="AB3" s="53" t="s">
        <v>429</v>
      </c>
      <c r="AC3" s="53" t="s">
        <v>430</v>
      </c>
      <c r="AD3" s="53" t="s">
        <v>431</v>
      </c>
      <c r="AE3" s="53" t="s">
        <v>432</v>
      </c>
      <c r="AH3" s="12" t="s">
        <v>855</v>
      </c>
      <c r="AI3" s="12" t="s">
        <v>858</v>
      </c>
      <c r="AJ3" s="12" t="s">
        <v>856</v>
      </c>
      <c r="AK3" s="12" t="s">
        <v>859</v>
      </c>
      <c r="AL3" s="12" t="s">
        <v>862</v>
      </c>
      <c r="AM3" s="12" t="s">
        <v>860</v>
      </c>
      <c r="AN3" s="12" t="s">
        <v>863</v>
      </c>
      <c r="AO3" s="12" t="s">
        <v>861</v>
      </c>
      <c r="AP3" s="12" t="s">
        <v>864</v>
      </c>
      <c r="AR3" s="12" t="s">
        <v>865</v>
      </c>
      <c r="AS3" s="12" t="s">
        <v>866</v>
      </c>
      <c r="AT3" s="12" t="s">
        <v>907</v>
      </c>
      <c r="AU3" s="12" t="s">
        <v>921</v>
      </c>
      <c r="AV3" s="12" t="s">
        <v>867</v>
      </c>
      <c r="AW3" s="12" t="s">
        <v>907</v>
      </c>
      <c r="AX3" s="12" t="s">
        <v>921</v>
      </c>
      <c r="AY3" s="12" t="s">
        <v>868</v>
      </c>
      <c r="AZ3" s="12" t="s">
        <v>907</v>
      </c>
      <c r="BA3" s="12" t="s">
        <v>921</v>
      </c>
      <c r="BC3" s="12" t="s">
        <v>908</v>
      </c>
      <c r="BD3" s="12" t="s">
        <v>917</v>
      </c>
      <c r="BE3" s="12" t="s">
        <v>907</v>
      </c>
      <c r="BF3" s="12" t="s">
        <v>918</v>
      </c>
      <c r="BH3" s="53" t="s">
        <v>923</v>
      </c>
      <c r="BI3" s="53" t="s">
        <v>907</v>
      </c>
      <c r="BJ3" s="23" t="s">
        <v>922</v>
      </c>
      <c r="BL3" s="12" t="s">
        <v>865</v>
      </c>
      <c r="BM3" s="12" t="s">
        <v>866</v>
      </c>
      <c r="BN3" s="12" t="s">
        <v>959</v>
      </c>
      <c r="BO3" s="12" t="s">
        <v>907</v>
      </c>
      <c r="BP3" s="12" t="s">
        <v>921</v>
      </c>
      <c r="BQ3" s="12" t="s">
        <v>940</v>
      </c>
      <c r="BR3" s="12" t="s">
        <v>867</v>
      </c>
      <c r="BS3" s="12" t="s">
        <v>959</v>
      </c>
      <c r="BT3" s="12" t="s">
        <v>907</v>
      </c>
      <c r="BU3" s="12" t="s">
        <v>921</v>
      </c>
      <c r="BV3" s="12" t="s">
        <v>940</v>
      </c>
      <c r="BW3" s="12" t="s">
        <v>868</v>
      </c>
      <c r="BX3" s="12" t="s">
        <v>959</v>
      </c>
      <c r="BY3" s="12" t="s">
        <v>907</v>
      </c>
      <c r="BZ3" s="12" t="s">
        <v>921</v>
      </c>
      <c r="CA3" s="12" t="s">
        <v>940</v>
      </c>
      <c r="CC3" s="12" t="s">
        <v>908</v>
      </c>
      <c r="CD3" s="12" t="s">
        <v>939</v>
      </c>
      <c r="CE3" s="12" t="s">
        <v>938</v>
      </c>
      <c r="CF3" s="12" t="s">
        <v>907</v>
      </c>
      <c r="CG3" s="12" t="s">
        <v>918</v>
      </c>
      <c r="CH3" s="12" t="s">
        <v>932</v>
      </c>
      <c r="CJ3" s="12" t="s">
        <v>933</v>
      </c>
      <c r="CK3" s="12" t="s">
        <v>941</v>
      </c>
      <c r="CL3" s="12" t="s">
        <v>963</v>
      </c>
      <c r="CM3" s="12" t="s">
        <v>934</v>
      </c>
    </row>
    <row r="4" spans="1:91" ht="17.25" x14ac:dyDescent="0.2">
      <c r="A4" s="25">
        <v>24</v>
      </c>
      <c r="B4" s="25">
        <v>30</v>
      </c>
      <c r="C4" s="25">
        <v>40</v>
      </c>
      <c r="D4" s="25">
        <v>54</v>
      </c>
      <c r="F4" s="29" t="s">
        <v>94</v>
      </c>
      <c r="G4" s="25">
        <v>400</v>
      </c>
      <c r="I4" s="25">
        <v>1</v>
      </c>
      <c r="J4" s="25" t="s">
        <v>89</v>
      </c>
      <c r="K4" s="40">
        <v>1</v>
      </c>
      <c r="L4" s="25">
        <v>4</v>
      </c>
      <c r="M4" s="25">
        <v>2</v>
      </c>
      <c r="N4" s="113"/>
      <c r="O4" s="113"/>
      <c r="P4" s="113"/>
      <c r="Q4" s="75">
        <v>1</v>
      </c>
      <c r="R4" s="14">
        <f>ROUND((SUM($L$4:$L4)-SUM($M$4:$M4)+SUM(N$4:N4))/B$4,2)</f>
        <v>7.0000000000000007E-2</v>
      </c>
      <c r="S4" s="14">
        <f>R4</f>
        <v>7.0000000000000007E-2</v>
      </c>
      <c r="T4" s="14">
        <f>ROUND((SUM($L$4:$L4)-SUM($M$4:$M4)+SUM(O$4:O4))/C$4,2)</f>
        <v>0.05</v>
      </c>
      <c r="U4" s="14">
        <f>T4</f>
        <v>0.05</v>
      </c>
      <c r="V4" s="14">
        <f>ROUND((SUM($L$4:$L4)-SUM($M$4:$M4)+SUM(P$4:P4))/D$4,2)</f>
        <v>0.04</v>
      </c>
      <c r="W4" s="14">
        <f>V4</f>
        <v>0.04</v>
      </c>
      <c r="X4" s="25"/>
      <c r="Y4" s="14">
        <f>U4</f>
        <v>0.05</v>
      </c>
      <c r="Z4" s="14">
        <f>SUM(Y$4:Y4)</f>
        <v>0.05</v>
      </c>
      <c r="AB4" s="107">
        <v>0</v>
      </c>
      <c r="AC4" s="107"/>
      <c r="AD4" s="107"/>
      <c r="AE4" s="107"/>
      <c r="AH4" s="109">
        <v>1</v>
      </c>
      <c r="AI4" s="109">
        <f>INDEX($S$4:$S$23,INT(AH4/10)+1)</f>
        <v>7.0000000000000007E-2</v>
      </c>
      <c r="AJ4" s="109">
        <v>5.128205128205128E-2</v>
      </c>
      <c r="AK4" s="111">
        <f>AI$4*$AJ4</f>
        <v>3.5897435897435902E-3</v>
      </c>
      <c r="AL4" s="111">
        <f>ROUND(SUM(AK$4:AK4),2)</f>
        <v>0</v>
      </c>
      <c r="AM4" s="111">
        <f>AI$5*$AJ4</f>
        <v>2.5641025641025641E-3</v>
      </c>
      <c r="AN4" s="111">
        <f>ROUND(SUM(AM$4:AM4),2)</f>
        <v>0</v>
      </c>
      <c r="AO4" s="111">
        <f>AI$6*$AJ4</f>
        <v>2.0512820512820513E-3</v>
      </c>
      <c r="AP4" s="111">
        <f>ROUND(SUM(AO$4:AO4),2)</f>
        <v>0</v>
      </c>
      <c r="AR4" s="110">
        <v>1</v>
      </c>
      <c r="AS4" s="110">
        <f>MATCH(AR4,$AL$4:$AL$153,1)</f>
        <v>24</v>
      </c>
      <c r="AT4" s="114">
        <f>INT(AS4/5)</f>
        <v>4</v>
      </c>
      <c r="AU4" s="114">
        <f>MATCH(AT4,$BF$4:$BF$11)</f>
        <v>1</v>
      </c>
      <c r="AV4" s="110">
        <f>MATCH(AR4,$AN$4:$AN$153,1)</f>
        <v>26</v>
      </c>
      <c r="AW4" s="114">
        <f>INT(AV4/5)</f>
        <v>5</v>
      </c>
      <c r="AX4" s="114">
        <f>MATCH(AW4,$BF$4:$BF$11)</f>
        <v>2</v>
      </c>
      <c r="AY4" s="110">
        <f>MATCH(AR4,$AP$4:$AP$153,1)</f>
        <v>32</v>
      </c>
      <c r="AZ4" s="114">
        <f>INT(AY4/5)</f>
        <v>6</v>
      </c>
      <c r="BA4" s="114">
        <f>MATCH(AZ4,$BF$4:$BF$11)</f>
        <v>2</v>
      </c>
      <c r="BC4" s="114">
        <v>1</v>
      </c>
      <c r="BD4" s="114" t="s">
        <v>909</v>
      </c>
      <c r="BE4" s="114">
        <v>2</v>
      </c>
      <c r="BF4" s="114">
        <f>SUM(BE$4:BE4)</f>
        <v>2</v>
      </c>
      <c r="BG4" s="112"/>
      <c r="BH4" s="114">
        <v>1</v>
      </c>
      <c r="BI4" s="114">
        <v>5</v>
      </c>
      <c r="BJ4" s="114">
        <f>SUM(BI$4:BI4)</f>
        <v>5</v>
      </c>
      <c r="BK4" s="112"/>
      <c r="BL4" s="114">
        <v>1</v>
      </c>
      <c r="BM4" s="114">
        <f>MATCH(BL4,$AL$4:$AL$153,1)</f>
        <v>24</v>
      </c>
      <c r="BN4" s="118" t="str">
        <f>INDEX($CJ$4:$CJ$11,MATCH(BM4,$CL$4:$CL$11,1))</f>
        <v>黑绳</v>
      </c>
      <c r="BO4" s="115">
        <f t="shared" ref="BO4:BO68" si="0">MATCH(BM4,$BJ$4:$BJ$55,1)</f>
        <v>4</v>
      </c>
      <c r="BP4" s="114">
        <f>MATCH(BO4,$CG$4:$CG$23,1)</f>
        <v>2</v>
      </c>
      <c r="BQ4" s="117" t="str">
        <f>INDEX($CD$4:$CD$23,BP4)</f>
        <v>黑绳</v>
      </c>
      <c r="BR4" s="114">
        <f>MATCH(BL4,$AN$4:$AN$153,1)</f>
        <v>26</v>
      </c>
      <c r="BS4" s="118" t="str">
        <f>INDEX($CJ$4:$CJ$11,MATCH(BR4,$CL$4:$CL$11,1))</f>
        <v>黑绳</v>
      </c>
      <c r="BT4" s="114">
        <f>MATCH(BR4,$BJ$4:$BJ$55,1)</f>
        <v>5</v>
      </c>
      <c r="BU4" s="115">
        <f>MATCH(BT4,$CG$4:$CG$23,1)</f>
        <v>3</v>
      </c>
      <c r="BV4" s="117" t="str">
        <f>INDEX($CD$4:$CD$23,BU4)</f>
        <v>黑绳+1</v>
      </c>
      <c r="BW4" s="114">
        <f>MATCH(BL4,$AP$4:$AP$153,1)</f>
        <v>32</v>
      </c>
      <c r="BX4" s="118" t="str">
        <f>INDEX($CJ$4:$CJ$11,MATCH(BW4,$CL$4:$CL$11,1))</f>
        <v>众合</v>
      </c>
      <c r="BY4" s="114">
        <f>MATCH(BW4,$BJ$4:$BJ$55,1)</f>
        <v>6</v>
      </c>
      <c r="BZ4" s="115">
        <f>MATCH(BY4,$CG$4:$CG$23,1)</f>
        <v>3</v>
      </c>
      <c r="CA4" s="117" t="str">
        <f>INDEX($CD$4:$CD$23,BZ4)</f>
        <v>黑绳+1</v>
      </c>
      <c r="CC4" s="114">
        <v>1</v>
      </c>
      <c r="CD4" s="114" t="s">
        <v>909</v>
      </c>
      <c r="CE4" s="117" t="s">
        <v>909</v>
      </c>
      <c r="CF4" s="114">
        <v>1</v>
      </c>
      <c r="CG4" s="114">
        <f>SUM(CF$4:CF4)</f>
        <v>1</v>
      </c>
      <c r="CH4" s="116">
        <f>INDEX($BJ$4:$BJ$55,CG4)</f>
        <v>5</v>
      </c>
      <c r="CJ4" s="116" t="s">
        <v>909</v>
      </c>
      <c r="CK4" s="117" t="s">
        <v>942</v>
      </c>
      <c r="CL4" s="118">
        <v>1</v>
      </c>
      <c r="CM4" s="116">
        <v>10</v>
      </c>
    </row>
    <row r="5" spans="1:91" ht="16.5" x14ac:dyDescent="0.2">
      <c r="I5" s="25">
        <v>2</v>
      </c>
      <c r="J5" s="25" t="s">
        <v>878</v>
      </c>
      <c r="K5" s="40">
        <v>10</v>
      </c>
      <c r="L5" s="25">
        <v>6</v>
      </c>
      <c r="M5" s="25">
        <v>4</v>
      </c>
      <c r="N5" s="113"/>
      <c r="O5" s="113"/>
      <c r="P5" s="113"/>
      <c r="Q5" s="113">
        <v>1</v>
      </c>
      <c r="R5" s="14">
        <f>ROUND((SUM($L$4:$L5)-SUM($M$4:$M5)+SUM(N$4:N5))/B$4,2)</f>
        <v>0.13</v>
      </c>
      <c r="S5" s="14">
        <f t="shared" ref="S5:S32" si="1">R5-R4</f>
        <v>0.06</v>
      </c>
      <c r="T5" s="14">
        <f>ROUND((SUM($L$4:$L5)-SUM($M$4:$M5)+SUM(O$4:O5))/C$4,2)</f>
        <v>0.1</v>
      </c>
      <c r="U5" s="14">
        <f t="shared" ref="U5:U32" si="2">T5-T4</f>
        <v>0.05</v>
      </c>
      <c r="V5" s="14">
        <f>ROUND((SUM($L$4:$L5)-SUM($M$4:$M5)+SUM(P$4:P5))/D$4,2)</f>
        <v>7.0000000000000007E-2</v>
      </c>
      <c r="W5" s="14">
        <f t="shared" ref="W5:W32" si="3">V5-V4</f>
        <v>3.0000000000000006E-2</v>
      </c>
      <c r="X5" s="25"/>
      <c r="Y5" s="14">
        <f t="shared" ref="Y5:Y32" si="4">U5</f>
        <v>0.05</v>
      </c>
      <c r="Z5" s="14">
        <f>SUM(Y$4:Y5)</f>
        <v>0.1</v>
      </c>
      <c r="AB5" s="107">
        <v>0</v>
      </c>
      <c r="AC5" s="107"/>
      <c r="AD5" s="107"/>
      <c r="AE5" s="107"/>
      <c r="AH5" s="109">
        <v>2</v>
      </c>
      <c r="AI5" s="109">
        <f>INDEX($U$4:$U$23,INT(AH4/10)+1)</f>
        <v>0.05</v>
      </c>
      <c r="AJ5" s="109">
        <v>6.1538461538461535E-2</v>
      </c>
      <c r="AK5" s="111">
        <f t="shared" ref="AK5:AK13" si="5">AI$4*$AJ5</f>
        <v>4.3076923076923075E-3</v>
      </c>
      <c r="AL5" s="111">
        <f>ROUND(SUM(AK$4:AK5),2)</f>
        <v>0.01</v>
      </c>
      <c r="AM5" s="111">
        <f t="shared" ref="AM5:AM13" si="6">AI$5*$AJ5</f>
        <v>3.0769230769230769E-3</v>
      </c>
      <c r="AN5" s="111">
        <f>ROUND(SUM(AM$4:AM5),2)</f>
        <v>0.01</v>
      </c>
      <c r="AO5" s="111">
        <f t="shared" ref="AO5:AO13" si="7">AI$6*$AJ5</f>
        <v>2.4615384615384616E-3</v>
      </c>
      <c r="AP5" s="111">
        <f>ROUND(SUM(AO$4:AO5),2)</f>
        <v>0</v>
      </c>
      <c r="AR5" s="110">
        <v>2</v>
      </c>
      <c r="AS5" s="113">
        <f t="shared" ref="AS5:AS68" si="8">MATCH(AR5,$AL$4:$AL$153,1)</f>
        <v>32</v>
      </c>
      <c r="AT5" s="114">
        <f t="shared" ref="AT5:AT68" si="9">INT(AS5/5)</f>
        <v>6</v>
      </c>
      <c r="AU5" s="114">
        <f t="shared" ref="AU5:AU68" si="10">MATCH(AT5,$BF$4:$BF$11)</f>
        <v>2</v>
      </c>
      <c r="AV5" s="113">
        <f t="shared" ref="AV5:AV68" si="11">MATCH(AR5,$AN$4:$AN$153,1)</f>
        <v>35</v>
      </c>
      <c r="AW5" s="114">
        <f t="shared" ref="AW5:AW68" si="12">INT(AV5/5)</f>
        <v>7</v>
      </c>
      <c r="AX5" s="114">
        <f t="shared" ref="AX5:AX68" si="13">MATCH(AW5,$BF$4:$BF$11)</f>
        <v>2</v>
      </c>
      <c r="AY5" s="113">
        <f t="shared" ref="AY5:AY63" si="14">MATCH(AR5,$AP$4:$AP$153,1)</f>
        <v>42</v>
      </c>
      <c r="AZ5" s="114">
        <f t="shared" ref="AZ5:AZ68" si="15">INT(AY5/5)</f>
        <v>8</v>
      </c>
      <c r="BA5" s="114">
        <f t="shared" ref="BA5:BA63" si="16">MATCH(AZ5,$BF$4:$BF$11)</f>
        <v>3</v>
      </c>
      <c r="BC5" s="114">
        <v>2</v>
      </c>
      <c r="BD5" s="114" t="s">
        <v>910</v>
      </c>
      <c r="BE5" s="114">
        <v>3</v>
      </c>
      <c r="BF5" s="114">
        <f>SUM(BE$4:BE5)</f>
        <v>5</v>
      </c>
      <c r="BG5" s="112"/>
      <c r="BH5" s="114">
        <v>2</v>
      </c>
      <c r="BI5" s="114">
        <v>5</v>
      </c>
      <c r="BJ5" s="114">
        <f>SUM(BI$4:BI5)</f>
        <v>10</v>
      </c>
      <c r="BK5" s="112"/>
      <c r="BL5" s="114">
        <v>2</v>
      </c>
      <c r="BM5" s="114">
        <f t="shared" ref="BM5:BM68" si="17">MATCH(BL5,$AL$4:$AL$153,1)</f>
        <v>32</v>
      </c>
      <c r="BN5" s="118" t="str">
        <f t="shared" ref="BN5:BN68" si="18">INDEX($CJ$4:$CJ$11,MATCH(BM5,$CL$4:$CL$11,1))</f>
        <v>众合</v>
      </c>
      <c r="BO5" s="114">
        <f t="shared" si="0"/>
        <v>6</v>
      </c>
      <c r="BP5" s="115">
        <f t="shared" ref="BP5:BP68" si="19">MATCH(BO5,$CG$4:$CG$23,1)</f>
        <v>3</v>
      </c>
      <c r="BQ5" s="117" t="str">
        <f t="shared" ref="BQ5:BQ68" si="20">INDEX($CD$4:$CD$23,BP5)</f>
        <v>黑绳+1</v>
      </c>
      <c r="BR5" s="114">
        <f t="shared" ref="BR5:BR68" si="21">MATCH(BL5,$AN$4:$AN$153,1)</f>
        <v>35</v>
      </c>
      <c r="BS5" s="118" t="str">
        <f t="shared" ref="BS5:BS68" si="22">INDEX($CJ$4:$CJ$11,MATCH(BR5,$CL$4:$CL$11,1))</f>
        <v>众合</v>
      </c>
      <c r="BT5" s="114">
        <f t="shared" ref="BT5:BT68" si="23">MATCH(BR5,$BJ$4:$BJ$55,1)</f>
        <v>7</v>
      </c>
      <c r="BU5" s="115">
        <f t="shared" ref="BU5:BU68" si="24">MATCH(BT5,$CG$4:$CG$23,1)</f>
        <v>4</v>
      </c>
      <c r="BV5" s="117" t="str">
        <f t="shared" ref="BV5:BV68" si="25">INDEX($CD$4:$CD$23,BU5)</f>
        <v>众合</v>
      </c>
      <c r="BW5" s="114">
        <f t="shared" ref="BW5:BW63" si="26">MATCH(BL5,$AP$4:$AP$153,1)</f>
        <v>42</v>
      </c>
      <c r="BX5" s="118" t="str">
        <f t="shared" ref="BX5:BX63" si="27">INDEX($CJ$4:$CJ$11,MATCH(BW5,$CL$4:$CL$11,1))</f>
        <v>众合</v>
      </c>
      <c r="BY5" s="114">
        <f t="shared" ref="BY5:BY63" si="28">MATCH(BW5,$BJ$4:$BJ$55,1)</f>
        <v>9</v>
      </c>
      <c r="BZ5" s="115">
        <f t="shared" ref="BZ5:BZ63" si="29">MATCH(BY5,$CG$4:$CG$23,1)</f>
        <v>5</v>
      </c>
      <c r="CA5" s="117" t="str">
        <f t="shared" ref="CA5:CA63" si="30">INDEX($CD$4:$CD$23,BZ5)</f>
        <v>众合+1</v>
      </c>
      <c r="CC5" s="114">
        <v>2</v>
      </c>
      <c r="CD5" s="114" t="s">
        <v>910</v>
      </c>
      <c r="CE5" s="117" t="s">
        <v>910</v>
      </c>
      <c r="CF5" s="114">
        <v>2</v>
      </c>
      <c r="CG5" s="114">
        <f>SUM(CF$4:CF5)</f>
        <v>3</v>
      </c>
      <c r="CH5" s="116">
        <f t="shared" ref="CH5:CH23" si="31">INDEX($BJ$4:$BJ$55,CG5)</f>
        <v>15</v>
      </c>
      <c r="CJ5" s="116" t="s">
        <v>910</v>
      </c>
      <c r="CK5" s="117" t="s">
        <v>943</v>
      </c>
      <c r="CL5" s="118">
        <v>10</v>
      </c>
      <c r="CM5" s="116">
        <v>30</v>
      </c>
    </row>
    <row r="6" spans="1:91" ht="17.25" x14ac:dyDescent="0.2">
      <c r="A6" s="12" t="s">
        <v>97</v>
      </c>
      <c r="E6" t="s">
        <v>797</v>
      </c>
      <c r="I6" s="25">
        <v>3</v>
      </c>
      <c r="J6" s="113" t="s">
        <v>879</v>
      </c>
      <c r="K6" s="40">
        <v>15</v>
      </c>
      <c r="L6" s="25">
        <v>12</v>
      </c>
      <c r="M6" s="25">
        <v>6</v>
      </c>
      <c r="N6" s="113"/>
      <c r="O6" s="113"/>
      <c r="P6" s="113"/>
      <c r="Q6" s="113">
        <v>1</v>
      </c>
      <c r="R6" s="14">
        <f>ROUND((SUM($L$4:$L6)-SUM($M$4:$M6)+SUM(N$4:N6))/B$4,2)</f>
        <v>0.33</v>
      </c>
      <c r="S6" s="14">
        <f t="shared" si="1"/>
        <v>0.2</v>
      </c>
      <c r="T6" s="14">
        <f>ROUND((SUM($L$4:$L6)-SUM($M$4:$M6)+SUM(O$4:O6))/C$4,2)</f>
        <v>0.25</v>
      </c>
      <c r="U6" s="14">
        <f t="shared" si="2"/>
        <v>0.15</v>
      </c>
      <c r="V6" s="14">
        <f>ROUND((SUM($L$4:$L6)-SUM($M$4:$M6)+SUM(P$4:P6))/D$4,2)</f>
        <v>0.19</v>
      </c>
      <c r="W6" s="14">
        <f t="shared" si="3"/>
        <v>0.12</v>
      </c>
      <c r="X6" s="25"/>
      <c r="Y6" s="14">
        <f t="shared" si="4"/>
        <v>0.15</v>
      </c>
      <c r="Z6" s="14">
        <f>SUM(Y$4:Y6)</f>
        <v>0.25</v>
      </c>
      <c r="AB6" s="107">
        <v>5</v>
      </c>
      <c r="AC6" s="107"/>
      <c r="AD6" s="107"/>
      <c r="AE6" s="107"/>
      <c r="AH6" s="113">
        <v>3</v>
      </c>
      <c r="AI6" s="109">
        <f>INDEX($W$4:$W$23,INT(AH4/10)+1)</f>
        <v>0.04</v>
      </c>
      <c r="AJ6" s="109">
        <v>7.179487179487179E-2</v>
      </c>
      <c r="AK6" s="111">
        <f t="shared" si="5"/>
        <v>5.0256410256410257E-3</v>
      </c>
      <c r="AL6" s="111">
        <f>ROUND(SUM(AK$4:AK6),2)</f>
        <v>0.01</v>
      </c>
      <c r="AM6" s="111">
        <f t="shared" si="6"/>
        <v>3.5897435897435897E-3</v>
      </c>
      <c r="AN6" s="111">
        <f>ROUND(SUM(AM$4:AM6),2)</f>
        <v>0.01</v>
      </c>
      <c r="AO6" s="111">
        <f t="shared" si="7"/>
        <v>2.8717948717948715E-3</v>
      </c>
      <c r="AP6" s="111">
        <f>ROUND(SUM(AO$4:AO6),2)</f>
        <v>0.01</v>
      </c>
      <c r="AR6" s="113">
        <v>3</v>
      </c>
      <c r="AS6" s="113">
        <f t="shared" si="8"/>
        <v>37</v>
      </c>
      <c r="AT6" s="114">
        <f t="shared" si="9"/>
        <v>7</v>
      </c>
      <c r="AU6" s="114">
        <f t="shared" si="10"/>
        <v>2</v>
      </c>
      <c r="AV6" s="113">
        <f t="shared" si="11"/>
        <v>42</v>
      </c>
      <c r="AW6" s="114">
        <f t="shared" si="12"/>
        <v>8</v>
      </c>
      <c r="AX6" s="114">
        <f t="shared" si="13"/>
        <v>3</v>
      </c>
      <c r="AY6" s="113">
        <f t="shared" si="14"/>
        <v>49</v>
      </c>
      <c r="AZ6" s="114">
        <f t="shared" si="15"/>
        <v>9</v>
      </c>
      <c r="BA6" s="114">
        <f t="shared" si="16"/>
        <v>3</v>
      </c>
      <c r="BC6" s="114">
        <v>3</v>
      </c>
      <c r="BD6" s="114" t="s">
        <v>911</v>
      </c>
      <c r="BE6" s="114">
        <v>3</v>
      </c>
      <c r="BF6" s="114">
        <f>SUM(BE$4:BE6)</f>
        <v>8</v>
      </c>
      <c r="BG6" s="112"/>
      <c r="BH6" s="114">
        <v>3</v>
      </c>
      <c r="BI6" s="114">
        <v>5</v>
      </c>
      <c r="BJ6" s="114">
        <f>SUM(BI$4:BI6)</f>
        <v>15</v>
      </c>
      <c r="BK6" s="112"/>
      <c r="BL6" s="114">
        <v>3</v>
      </c>
      <c r="BM6" s="114">
        <f t="shared" si="17"/>
        <v>37</v>
      </c>
      <c r="BN6" s="118" t="str">
        <f t="shared" si="18"/>
        <v>众合</v>
      </c>
      <c r="BO6" s="114">
        <f t="shared" si="0"/>
        <v>7</v>
      </c>
      <c r="BP6" s="115">
        <f t="shared" si="19"/>
        <v>4</v>
      </c>
      <c r="BQ6" s="117" t="str">
        <f t="shared" si="20"/>
        <v>众合</v>
      </c>
      <c r="BR6" s="114">
        <f t="shared" si="21"/>
        <v>42</v>
      </c>
      <c r="BS6" s="118" t="str">
        <f t="shared" si="22"/>
        <v>众合</v>
      </c>
      <c r="BT6" s="114">
        <f t="shared" si="23"/>
        <v>9</v>
      </c>
      <c r="BU6" s="115">
        <f t="shared" si="24"/>
        <v>5</v>
      </c>
      <c r="BV6" s="117" t="str">
        <f t="shared" si="25"/>
        <v>众合+1</v>
      </c>
      <c r="BW6" s="114">
        <f t="shared" si="26"/>
        <v>49</v>
      </c>
      <c r="BX6" s="118" t="str">
        <f t="shared" si="27"/>
        <v>众合</v>
      </c>
      <c r="BY6" s="114">
        <f t="shared" si="28"/>
        <v>11</v>
      </c>
      <c r="BZ6" s="115">
        <f t="shared" si="29"/>
        <v>6</v>
      </c>
      <c r="CA6" s="117" t="str">
        <f t="shared" si="30"/>
        <v>众合+2</v>
      </c>
      <c r="CC6" s="114">
        <v>3</v>
      </c>
      <c r="CD6" s="114" t="s">
        <v>924</v>
      </c>
      <c r="CE6" s="117" t="s">
        <v>910</v>
      </c>
      <c r="CF6" s="114">
        <v>2</v>
      </c>
      <c r="CG6" s="114">
        <f>SUM(CF$4:CF6)</f>
        <v>5</v>
      </c>
      <c r="CH6" s="116">
        <f t="shared" si="31"/>
        <v>25</v>
      </c>
      <c r="CJ6" s="116" t="s">
        <v>911</v>
      </c>
      <c r="CK6" s="117" t="s">
        <v>944</v>
      </c>
      <c r="CL6" s="118">
        <v>30</v>
      </c>
      <c r="CM6" s="116">
        <v>50</v>
      </c>
    </row>
    <row r="7" spans="1:91" ht="18" customHeight="1" x14ac:dyDescent="0.2">
      <c r="A7" s="25">
        <v>20</v>
      </c>
      <c r="E7" t="s">
        <v>796</v>
      </c>
      <c r="I7" s="25">
        <v>4</v>
      </c>
      <c r="J7" s="113" t="s">
        <v>880</v>
      </c>
      <c r="K7" s="113">
        <v>20</v>
      </c>
      <c r="L7" s="25">
        <v>20</v>
      </c>
      <c r="M7" s="113">
        <v>6</v>
      </c>
      <c r="N7" s="113">
        <v>12</v>
      </c>
      <c r="O7" s="113">
        <v>12</v>
      </c>
      <c r="P7" s="113"/>
      <c r="Q7" s="113">
        <v>1</v>
      </c>
      <c r="R7" s="14">
        <f>ROUND((SUM($L$4:$L7)-SUM($M$4:$M7)+SUM(N$4:N7))/B$4,2)</f>
        <v>1.2</v>
      </c>
      <c r="S7" s="14">
        <f t="shared" si="1"/>
        <v>0.86999999999999988</v>
      </c>
      <c r="T7" s="14">
        <f>ROUND((SUM($L$4:$L7)-SUM($M$4:$M7)+SUM(O$4:O7))/C$4,2)</f>
        <v>0.9</v>
      </c>
      <c r="U7" s="14">
        <f t="shared" si="2"/>
        <v>0.65</v>
      </c>
      <c r="V7" s="14">
        <f>ROUND((SUM($L$4:$L7)-SUM($M$4:$M7)+SUM(P$4:P7))/D$4,2)</f>
        <v>0.44</v>
      </c>
      <c r="W7" s="20">
        <v>7.4999999999999997E-2</v>
      </c>
      <c r="X7" s="25"/>
      <c r="Y7" s="14">
        <f t="shared" si="4"/>
        <v>0.65</v>
      </c>
      <c r="Z7" s="14">
        <f>SUM(Y$4:Y7)</f>
        <v>0.9</v>
      </c>
      <c r="AB7" s="107">
        <v>10</v>
      </c>
      <c r="AC7" s="107">
        <v>5</v>
      </c>
      <c r="AD7" s="107"/>
      <c r="AE7" s="107"/>
      <c r="AH7" s="113">
        <v>4</v>
      </c>
      <c r="AI7" s="109"/>
      <c r="AJ7" s="109">
        <v>8.2051282051282051E-2</v>
      </c>
      <c r="AK7" s="111">
        <f t="shared" si="5"/>
        <v>5.7435897435897439E-3</v>
      </c>
      <c r="AL7" s="111">
        <f>ROUND(SUM(AK$4:AK7),2)</f>
        <v>0.02</v>
      </c>
      <c r="AM7" s="111">
        <f t="shared" si="6"/>
        <v>4.1025641025641026E-3</v>
      </c>
      <c r="AN7" s="111">
        <f>ROUND(SUM(AM$4:AM7),2)</f>
        <v>0.01</v>
      </c>
      <c r="AO7" s="111">
        <f t="shared" si="7"/>
        <v>3.2820512820512823E-3</v>
      </c>
      <c r="AP7" s="111">
        <f>ROUND(SUM(AO$4:AO7),2)</f>
        <v>0.01</v>
      </c>
      <c r="AR7" s="113">
        <v>4</v>
      </c>
      <c r="AS7" s="113">
        <f t="shared" si="8"/>
        <v>42</v>
      </c>
      <c r="AT7" s="114">
        <f t="shared" si="9"/>
        <v>8</v>
      </c>
      <c r="AU7" s="114">
        <f t="shared" si="10"/>
        <v>3</v>
      </c>
      <c r="AV7" s="113">
        <f t="shared" si="11"/>
        <v>48</v>
      </c>
      <c r="AW7" s="114">
        <f t="shared" si="12"/>
        <v>9</v>
      </c>
      <c r="AX7" s="114">
        <f t="shared" si="13"/>
        <v>3</v>
      </c>
      <c r="AY7" s="113">
        <f t="shared" si="14"/>
        <v>56</v>
      </c>
      <c r="AZ7" s="114">
        <f t="shared" si="15"/>
        <v>11</v>
      </c>
      <c r="BA7" s="114">
        <f t="shared" si="16"/>
        <v>3</v>
      </c>
      <c r="BC7" s="114">
        <v>4</v>
      </c>
      <c r="BD7" s="114" t="s">
        <v>915</v>
      </c>
      <c r="BE7" s="114">
        <v>4</v>
      </c>
      <c r="BF7" s="114">
        <f>SUM(BE$4:BE7)</f>
        <v>12</v>
      </c>
      <c r="BG7" s="112"/>
      <c r="BH7" s="114">
        <v>4</v>
      </c>
      <c r="BI7" s="114">
        <v>5</v>
      </c>
      <c r="BJ7" s="114">
        <f>SUM(BI$4:BI7)</f>
        <v>20</v>
      </c>
      <c r="BK7" s="112"/>
      <c r="BL7" s="114">
        <v>4</v>
      </c>
      <c r="BM7" s="114">
        <f t="shared" si="17"/>
        <v>42</v>
      </c>
      <c r="BN7" s="118" t="str">
        <f t="shared" si="18"/>
        <v>众合</v>
      </c>
      <c r="BO7" s="114">
        <f t="shared" si="0"/>
        <v>9</v>
      </c>
      <c r="BP7" s="115">
        <f t="shared" si="19"/>
        <v>5</v>
      </c>
      <c r="BQ7" s="117" t="str">
        <f t="shared" si="20"/>
        <v>众合+1</v>
      </c>
      <c r="BR7" s="114">
        <f t="shared" si="21"/>
        <v>48</v>
      </c>
      <c r="BS7" s="118" t="str">
        <f t="shared" si="22"/>
        <v>众合</v>
      </c>
      <c r="BT7" s="114">
        <f t="shared" si="23"/>
        <v>11</v>
      </c>
      <c r="BU7" s="115">
        <f t="shared" si="24"/>
        <v>6</v>
      </c>
      <c r="BV7" s="117" t="str">
        <f t="shared" si="25"/>
        <v>众合+2</v>
      </c>
      <c r="BW7" s="114">
        <f t="shared" si="26"/>
        <v>56</v>
      </c>
      <c r="BX7" s="118" t="str">
        <f t="shared" si="27"/>
        <v>叫唤</v>
      </c>
      <c r="BY7" s="114">
        <f t="shared" si="28"/>
        <v>14</v>
      </c>
      <c r="BZ7" s="115">
        <f t="shared" si="29"/>
        <v>7</v>
      </c>
      <c r="CA7" s="117" t="str">
        <f t="shared" si="30"/>
        <v>叫唤</v>
      </c>
      <c r="CC7" s="114">
        <v>4</v>
      </c>
      <c r="CD7" s="114" t="s">
        <v>911</v>
      </c>
      <c r="CE7" s="117" t="s">
        <v>911</v>
      </c>
      <c r="CF7" s="114">
        <v>2</v>
      </c>
      <c r="CG7" s="114">
        <f>SUM(CF$4:CF7)</f>
        <v>7</v>
      </c>
      <c r="CH7" s="116">
        <f t="shared" si="31"/>
        <v>35</v>
      </c>
      <c r="CJ7" s="116" t="s">
        <v>915</v>
      </c>
      <c r="CK7" s="117" t="s">
        <v>945</v>
      </c>
      <c r="CL7" s="118">
        <v>50</v>
      </c>
      <c r="CM7" s="116">
        <v>70</v>
      </c>
    </row>
    <row r="8" spans="1:91" ht="16.5" x14ac:dyDescent="0.2">
      <c r="A8" s="25">
        <v>30</v>
      </c>
      <c r="B8" s="14">
        <f>SUM(A7:A8)</f>
        <v>50</v>
      </c>
      <c r="H8">
        <v>1</v>
      </c>
      <c r="I8" s="25">
        <v>5</v>
      </c>
      <c r="J8" s="113" t="s">
        <v>881</v>
      </c>
      <c r="K8" s="113">
        <v>25</v>
      </c>
      <c r="L8" s="113">
        <v>24</v>
      </c>
      <c r="M8" s="113">
        <v>6</v>
      </c>
      <c r="N8" s="113"/>
      <c r="O8" s="113"/>
      <c r="P8" s="113">
        <v>12</v>
      </c>
      <c r="Q8" s="113">
        <v>1</v>
      </c>
      <c r="R8" s="14">
        <f>ROUND((SUM($L$4:$L8)-SUM($M$4:$M8)+SUM(N$4:N8))/B$4,2)</f>
        <v>1.8</v>
      </c>
      <c r="S8" s="14">
        <f t="shared" si="1"/>
        <v>0.60000000000000009</v>
      </c>
      <c r="T8" s="14">
        <f>ROUND((SUM($L$4:$L8)-SUM($M$4:$M8)+SUM(O$4:O8))/C$4,2)</f>
        <v>1.35</v>
      </c>
      <c r="U8" s="14">
        <f t="shared" si="2"/>
        <v>0.45000000000000007</v>
      </c>
      <c r="V8" s="14">
        <f>ROUND((SUM($L$4:$L8)-SUM($M$4:$M8)+SUM(P$4:P8))/D$4,2)</f>
        <v>1</v>
      </c>
      <c r="W8" s="14">
        <f t="shared" si="3"/>
        <v>0.56000000000000005</v>
      </c>
      <c r="X8" s="25"/>
      <c r="Y8" s="14">
        <f t="shared" si="4"/>
        <v>0.45000000000000007</v>
      </c>
      <c r="Z8" s="14">
        <f>SUM(Y$4:Y8)</f>
        <v>1.35</v>
      </c>
      <c r="AB8" s="107">
        <v>20</v>
      </c>
      <c r="AC8" s="107">
        <v>10</v>
      </c>
      <c r="AD8" s="107">
        <v>5</v>
      </c>
      <c r="AE8" s="107"/>
      <c r="AH8" s="113">
        <v>5</v>
      </c>
      <c r="AI8" s="109"/>
      <c r="AJ8" s="109">
        <v>9.2307692307692313E-2</v>
      </c>
      <c r="AK8" s="111">
        <f t="shared" si="5"/>
        <v>6.4615384615384621E-3</v>
      </c>
      <c r="AL8" s="111">
        <f>ROUND(SUM(AK$4:AK8),2)</f>
        <v>0.03</v>
      </c>
      <c r="AM8" s="111">
        <f t="shared" si="6"/>
        <v>4.6153846153846158E-3</v>
      </c>
      <c r="AN8" s="111">
        <f>ROUND(SUM(AM$4:AM8),2)</f>
        <v>0.02</v>
      </c>
      <c r="AO8" s="111">
        <f t="shared" si="7"/>
        <v>3.6923076923076927E-3</v>
      </c>
      <c r="AP8" s="111">
        <f>ROUND(SUM(AO$4:AO8),2)</f>
        <v>0.01</v>
      </c>
      <c r="AR8" s="113">
        <v>5</v>
      </c>
      <c r="AS8" s="113">
        <f t="shared" si="8"/>
        <v>46</v>
      </c>
      <c r="AT8" s="114">
        <f t="shared" si="9"/>
        <v>9</v>
      </c>
      <c r="AU8" s="114">
        <f t="shared" si="10"/>
        <v>3</v>
      </c>
      <c r="AV8" s="113">
        <f t="shared" si="11"/>
        <v>53</v>
      </c>
      <c r="AW8" s="114">
        <f t="shared" si="12"/>
        <v>10</v>
      </c>
      <c r="AX8" s="114">
        <f t="shared" si="13"/>
        <v>3</v>
      </c>
      <c r="AY8" s="113">
        <f t="shared" si="14"/>
        <v>62</v>
      </c>
      <c r="AZ8" s="114">
        <f t="shared" si="15"/>
        <v>12</v>
      </c>
      <c r="BA8" s="114">
        <f t="shared" si="16"/>
        <v>4</v>
      </c>
      <c r="BC8" s="114">
        <v>5</v>
      </c>
      <c r="BD8" s="114" t="s">
        <v>912</v>
      </c>
      <c r="BE8" s="114">
        <v>4</v>
      </c>
      <c r="BF8" s="114">
        <f>SUM(BE$4:BE8)</f>
        <v>16</v>
      </c>
      <c r="BG8" s="112"/>
      <c r="BH8" s="114">
        <v>5</v>
      </c>
      <c r="BI8" s="114">
        <v>5</v>
      </c>
      <c r="BJ8" s="114">
        <f>SUM(BI$4:BI8)</f>
        <v>25</v>
      </c>
      <c r="BK8" s="112"/>
      <c r="BL8" s="114">
        <v>5</v>
      </c>
      <c r="BM8" s="114">
        <f t="shared" si="17"/>
        <v>46</v>
      </c>
      <c r="BN8" s="118" t="str">
        <f t="shared" si="18"/>
        <v>众合</v>
      </c>
      <c r="BO8" s="114">
        <f t="shared" si="0"/>
        <v>10</v>
      </c>
      <c r="BP8" s="115">
        <f t="shared" si="19"/>
        <v>5</v>
      </c>
      <c r="BQ8" s="117" t="str">
        <f t="shared" si="20"/>
        <v>众合+1</v>
      </c>
      <c r="BR8" s="114">
        <f t="shared" si="21"/>
        <v>53</v>
      </c>
      <c r="BS8" s="118" t="str">
        <f t="shared" si="22"/>
        <v>叫唤</v>
      </c>
      <c r="BT8" s="114">
        <f t="shared" si="23"/>
        <v>13</v>
      </c>
      <c r="BU8" s="115">
        <f t="shared" si="24"/>
        <v>7</v>
      </c>
      <c r="BV8" s="117" t="str">
        <f t="shared" si="25"/>
        <v>叫唤</v>
      </c>
      <c r="BW8" s="114">
        <f t="shared" si="26"/>
        <v>62</v>
      </c>
      <c r="BX8" s="118" t="str">
        <f t="shared" si="27"/>
        <v>叫唤</v>
      </c>
      <c r="BY8" s="114">
        <f t="shared" si="28"/>
        <v>17</v>
      </c>
      <c r="BZ8" s="115">
        <f t="shared" si="29"/>
        <v>8</v>
      </c>
      <c r="CA8" s="117" t="str">
        <f t="shared" si="30"/>
        <v>叫唤+1</v>
      </c>
      <c r="CC8" s="114">
        <v>5</v>
      </c>
      <c r="CD8" s="114" t="s">
        <v>914</v>
      </c>
      <c r="CE8" s="117" t="s">
        <v>911</v>
      </c>
      <c r="CF8" s="114">
        <v>2</v>
      </c>
      <c r="CG8" s="114">
        <f>SUM(CF$4:CF8)</f>
        <v>9</v>
      </c>
      <c r="CH8" s="116">
        <f t="shared" si="31"/>
        <v>42</v>
      </c>
      <c r="CJ8" s="116" t="s">
        <v>912</v>
      </c>
      <c r="CK8" s="117" t="s">
        <v>946</v>
      </c>
      <c r="CL8" s="118">
        <v>70</v>
      </c>
      <c r="CM8" s="116">
        <v>90</v>
      </c>
    </row>
    <row r="9" spans="1:91" ht="16.5" x14ac:dyDescent="0.2">
      <c r="A9" s="25">
        <v>50</v>
      </c>
      <c r="I9" s="25">
        <v>6</v>
      </c>
      <c r="J9" s="113" t="s">
        <v>882</v>
      </c>
      <c r="K9" s="113">
        <v>30</v>
      </c>
      <c r="L9" s="113">
        <v>30</v>
      </c>
      <c r="M9" s="113">
        <v>6</v>
      </c>
      <c r="N9" s="113"/>
      <c r="O9" s="113"/>
      <c r="P9" s="113"/>
      <c r="Q9" s="113">
        <v>1</v>
      </c>
      <c r="R9" s="14">
        <f>ROUND((SUM($L$4:$L9)-SUM($M$4:$M9)+SUM(N$4:N9))/B$4,2)</f>
        <v>2.6</v>
      </c>
      <c r="S9" s="14">
        <f t="shared" si="1"/>
        <v>0.8</v>
      </c>
      <c r="T9" s="14">
        <f>ROUND((SUM($L$4:$L9)-SUM($M$4:$M9)+SUM(O$4:O9))/C$4,2)</f>
        <v>1.95</v>
      </c>
      <c r="U9" s="14">
        <f t="shared" si="2"/>
        <v>0.59999999999999987</v>
      </c>
      <c r="V9" s="14">
        <f>ROUND((SUM($L$4:$L9)-SUM($M$4:$M9)+SUM(P$4:P9))/D$4,2)</f>
        <v>1.44</v>
      </c>
      <c r="W9" s="14">
        <f t="shared" si="3"/>
        <v>0.43999999999999995</v>
      </c>
      <c r="X9" s="25"/>
      <c r="Y9" s="14">
        <f t="shared" si="4"/>
        <v>0.59999999999999987</v>
      </c>
      <c r="Z9" s="14">
        <f>SUM(Y$4:Y9)</f>
        <v>1.95</v>
      </c>
      <c r="AB9" s="107">
        <v>30</v>
      </c>
      <c r="AC9" s="107">
        <v>15</v>
      </c>
      <c r="AD9" s="107">
        <v>10</v>
      </c>
      <c r="AE9" s="107">
        <v>5</v>
      </c>
      <c r="AH9" s="113">
        <v>6</v>
      </c>
      <c r="AI9" s="113"/>
      <c r="AJ9" s="113">
        <v>0.10256410256410256</v>
      </c>
      <c r="AK9" s="111">
        <f t="shared" si="5"/>
        <v>7.1794871794871803E-3</v>
      </c>
      <c r="AL9" s="111">
        <f>ROUND(SUM(AK$4:AK9),2)</f>
        <v>0.03</v>
      </c>
      <c r="AM9" s="111">
        <f t="shared" si="6"/>
        <v>5.1282051282051282E-3</v>
      </c>
      <c r="AN9" s="111">
        <f>ROUND(SUM(AM$4:AM9),2)</f>
        <v>0.02</v>
      </c>
      <c r="AO9" s="111">
        <f t="shared" si="7"/>
        <v>4.1025641025641026E-3</v>
      </c>
      <c r="AP9" s="111">
        <f>ROUND(SUM(AO$4:AO9),2)</f>
        <v>0.02</v>
      </c>
      <c r="AR9" s="113">
        <v>6</v>
      </c>
      <c r="AS9" s="113">
        <f t="shared" si="8"/>
        <v>50</v>
      </c>
      <c r="AT9" s="114">
        <f t="shared" si="9"/>
        <v>10</v>
      </c>
      <c r="AU9" s="114">
        <f t="shared" si="10"/>
        <v>3</v>
      </c>
      <c r="AV9" s="113">
        <f t="shared" si="11"/>
        <v>58</v>
      </c>
      <c r="AW9" s="114">
        <f t="shared" si="12"/>
        <v>11</v>
      </c>
      <c r="AX9" s="114">
        <f t="shared" si="13"/>
        <v>3</v>
      </c>
      <c r="AY9" s="113">
        <f t="shared" si="14"/>
        <v>67</v>
      </c>
      <c r="AZ9" s="114">
        <f t="shared" si="15"/>
        <v>13</v>
      </c>
      <c r="BA9" s="114">
        <f t="shared" si="16"/>
        <v>4</v>
      </c>
      <c r="BC9" s="114">
        <v>6</v>
      </c>
      <c r="BD9" s="114" t="s">
        <v>913</v>
      </c>
      <c r="BE9" s="114">
        <v>4</v>
      </c>
      <c r="BF9" s="114">
        <f>SUM(BE$4:BE9)</f>
        <v>20</v>
      </c>
      <c r="BG9" s="112"/>
      <c r="BH9" s="114">
        <v>6</v>
      </c>
      <c r="BI9" s="114">
        <v>5</v>
      </c>
      <c r="BJ9" s="114">
        <f>SUM(BI$4:BI9)</f>
        <v>30</v>
      </c>
      <c r="BK9" s="112"/>
      <c r="BL9" s="114">
        <v>6</v>
      </c>
      <c r="BM9" s="114">
        <f t="shared" si="17"/>
        <v>50</v>
      </c>
      <c r="BN9" s="118" t="str">
        <f t="shared" si="18"/>
        <v>叫唤</v>
      </c>
      <c r="BO9" s="114">
        <f t="shared" si="0"/>
        <v>12</v>
      </c>
      <c r="BP9" s="115">
        <f t="shared" si="19"/>
        <v>6</v>
      </c>
      <c r="BQ9" s="117" t="str">
        <f t="shared" si="20"/>
        <v>众合+2</v>
      </c>
      <c r="BR9" s="114">
        <f t="shared" si="21"/>
        <v>58</v>
      </c>
      <c r="BS9" s="118" t="str">
        <f t="shared" si="22"/>
        <v>叫唤</v>
      </c>
      <c r="BT9" s="114">
        <f t="shared" si="23"/>
        <v>15</v>
      </c>
      <c r="BU9" s="115">
        <f t="shared" si="24"/>
        <v>8</v>
      </c>
      <c r="BV9" s="117" t="str">
        <f t="shared" si="25"/>
        <v>叫唤+1</v>
      </c>
      <c r="BW9" s="114">
        <f t="shared" si="26"/>
        <v>67</v>
      </c>
      <c r="BX9" s="118" t="str">
        <f t="shared" si="27"/>
        <v>叫唤</v>
      </c>
      <c r="BY9" s="114">
        <f t="shared" si="28"/>
        <v>19</v>
      </c>
      <c r="BZ9" s="115">
        <f t="shared" si="29"/>
        <v>9</v>
      </c>
      <c r="CA9" s="117" t="str">
        <f t="shared" si="30"/>
        <v>叫唤+2</v>
      </c>
      <c r="CC9" s="114">
        <v>6</v>
      </c>
      <c r="CD9" s="117" t="s">
        <v>950</v>
      </c>
      <c r="CE9" s="117" t="s">
        <v>911</v>
      </c>
      <c r="CF9" s="114">
        <v>2</v>
      </c>
      <c r="CG9" s="114">
        <f>SUM(CF$4:CF9)</f>
        <v>11</v>
      </c>
      <c r="CH9" s="116">
        <f t="shared" si="31"/>
        <v>47</v>
      </c>
      <c r="CJ9" s="116" t="s">
        <v>913</v>
      </c>
      <c r="CK9" s="117" t="s">
        <v>947</v>
      </c>
      <c r="CL9" s="118">
        <v>90</v>
      </c>
      <c r="CM9" s="116">
        <v>110</v>
      </c>
    </row>
    <row r="10" spans="1:91" ht="16.5" x14ac:dyDescent="0.2">
      <c r="A10" s="92">
        <v>50</v>
      </c>
      <c r="H10">
        <v>2</v>
      </c>
      <c r="I10" s="25">
        <v>7</v>
      </c>
      <c r="J10" s="113" t="s">
        <v>883</v>
      </c>
      <c r="K10" s="113">
        <v>35</v>
      </c>
      <c r="L10" s="113">
        <v>36</v>
      </c>
      <c r="M10" s="113">
        <v>6</v>
      </c>
      <c r="N10" s="113"/>
      <c r="O10" s="113"/>
      <c r="P10" s="113"/>
      <c r="Q10" s="113">
        <v>1</v>
      </c>
      <c r="R10" s="14">
        <f>ROUND((SUM($L$4:$L10)-SUM($M$4:$M10)+SUM(N$4:N10))/B$4,2)</f>
        <v>3.6</v>
      </c>
      <c r="S10" s="14">
        <f t="shared" si="1"/>
        <v>1</v>
      </c>
      <c r="T10" s="14">
        <f>ROUND((SUM($L$4:$L10)-SUM($M$4:$M10)+SUM(O$4:O10))/C$4,2)</f>
        <v>2.7</v>
      </c>
      <c r="U10" s="14">
        <f t="shared" si="2"/>
        <v>0.75000000000000022</v>
      </c>
      <c r="V10" s="14">
        <f>ROUND((SUM($L$4:$L10)-SUM($M$4:$M10)+SUM(P$4:P10))/D$4,2)</f>
        <v>2</v>
      </c>
      <c r="W10" s="14">
        <f t="shared" si="3"/>
        <v>0.56000000000000005</v>
      </c>
      <c r="X10" s="25"/>
      <c r="Y10" s="14">
        <f t="shared" si="4"/>
        <v>0.75000000000000022</v>
      </c>
      <c r="Z10" s="14">
        <f>SUM(Y$4:Y10)</f>
        <v>2.7</v>
      </c>
      <c r="AB10" s="107">
        <v>40</v>
      </c>
      <c r="AC10" s="107">
        <v>20</v>
      </c>
      <c r="AD10" s="107">
        <v>15</v>
      </c>
      <c r="AE10" s="107">
        <v>10</v>
      </c>
      <c r="AH10" s="113">
        <v>7</v>
      </c>
      <c r="AI10" s="113"/>
      <c r="AJ10" s="113">
        <v>0.11538461538461539</v>
      </c>
      <c r="AK10" s="111">
        <f t="shared" si="5"/>
        <v>8.0769230769230788E-3</v>
      </c>
      <c r="AL10" s="111">
        <f>ROUND(SUM(AK$4:AK10),2)</f>
        <v>0.04</v>
      </c>
      <c r="AM10" s="111">
        <f t="shared" si="6"/>
        <v>5.7692307692307696E-3</v>
      </c>
      <c r="AN10" s="111">
        <f>ROUND(SUM(AM$4:AM10),2)</f>
        <v>0.03</v>
      </c>
      <c r="AO10" s="111">
        <f t="shared" si="7"/>
        <v>4.6153846153846158E-3</v>
      </c>
      <c r="AP10" s="111">
        <f>ROUND(SUM(AO$4:AO10),2)</f>
        <v>0.02</v>
      </c>
      <c r="AR10" s="113">
        <v>7</v>
      </c>
      <c r="AS10" s="113">
        <f t="shared" si="8"/>
        <v>54</v>
      </c>
      <c r="AT10" s="114">
        <f t="shared" si="9"/>
        <v>10</v>
      </c>
      <c r="AU10" s="114">
        <f t="shared" si="10"/>
        <v>3</v>
      </c>
      <c r="AV10" s="113">
        <f t="shared" si="11"/>
        <v>62</v>
      </c>
      <c r="AW10" s="114">
        <f t="shared" si="12"/>
        <v>12</v>
      </c>
      <c r="AX10" s="114">
        <f t="shared" si="13"/>
        <v>4</v>
      </c>
      <c r="AY10" s="113">
        <f t="shared" si="14"/>
        <v>71</v>
      </c>
      <c r="AZ10" s="114">
        <f t="shared" si="15"/>
        <v>14</v>
      </c>
      <c r="BA10" s="114">
        <f t="shared" si="16"/>
        <v>4</v>
      </c>
      <c r="BC10" s="114">
        <v>7</v>
      </c>
      <c r="BD10" s="114" t="s">
        <v>919</v>
      </c>
      <c r="BE10" s="114">
        <v>5</v>
      </c>
      <c r="BF10" s="114">
        <f>SUM(BE$4:BE10)</f>
        <v>25</v>
      </c>
      <c r="BG10" s="112"/>
      <c r="BH10" s="114">
        <v>7</v>
      </c>
      <c r="BI10" s="114">
        <v>5</v>
      </c>
      <c r="BJ10" s="114">
        <f>SUM(BI$4:BI10)</f>
        <v>35</v>
      </c>
      <c r="BK10" s="112"/>
      <c r="BL10" s="114">
        <v>7</v>
      </c>
      <c r="BM10" s="114">
        <f t="shared" si="17"/>
        <v>54</v>
      </c>
      <c r="BN10" s="118" t="str">
        <f t="shared" si="18"/>
        <v>叫唤</v>
      </c>
      <c r="BO10" s="114">
        <f t="shared" si="0"/>
        <v>13</v>
      </c>
      <c r="BP10" s="115">
        <f t="shared" si="19"/>
        <v>7</v>
      </c>
      <c r="BQ10" s="117" t="str">
        <f t="shared" si="20"/>
        <v>叫唤</v>
      </c>
      <c r="BR10" s="114">
        <f t="shared" si="21"/>
        <v>62</v>
      </c>
      <c r="BS10" s="118" t="str">
        <f t="shared" si="22"/>
        <v>叫唤</v>
      </c>
      <c r="BT10" s="114">
        <f t="shared" si="23"/>
        <v>17</v>
      </c>
      <c r="BU10" s="115">
        <f t="shared" si="24"/>
        <v>8</v>
      </c>
      <c r="BV10" s="117" t="str">
        <f t="shared" si="25"/>
        <v>叫唤+1</v>
      </c>
      <c r="BW10" s="114">
        <f t="shared" si="26"/>
        <v>71</v>
      </c>
      <c r="BX10" s="118" t="str">
        <f t="shared" si="27"/>
        <v>大叫唤</v>
      </c>
      <c r="BY10" s="114">
        <f t="shared" si="28"/>
        <v>20</v>
      </c>
      <c r="BZ10" s="115">
        <f t="shared" si="29"/>
        <v>9</v>
      </c>
      <c r="CA10" s="117" t="str">
        <f t="shared" si="30"/>
        <v>叫唤+2</v>
      </c>
      <c r="CC10" s="114">
        <v>7</v>
      </c>
      <c r="CD10" s="114" t="s">
        <v>915</v>
      </c>
      <c r="CE10" s="117" t="s">
        <v>915</v>
      </c>
      <c r="CF10" s="114">
        <v>2</v>
      </c>
      <c r="CG10" s="114">
        <f>SUM(CF$4:CF10)</f>
        <v>13</v>
      </c>
      <c r="CH10" s="116">
        <f t="shared" si="31"/>
        <v>52</v>
      </c>
      <c r="CJ10" s="116" t="s">
        <v>919</v>
      </c>
      <c r="CK10" s="117" t="s">
        <v>948</v>
      </c>
      <c r="CL10" s="118">
        <v>110</v>
      </c>
      <c r="CM10" s="116">
        <v>135</v>
      </c>
    </row>
    <row r="11" spans="1:91" ht="16.5" x14ac:dyDescent="0.2">
      <c r="A11" s="25">
        <v>50</v>
      </c>
      <c r="B11" s="14">
        <f>SUM(A7:A11)</f>
        <v>200</v>
      </c>
      <c r="I11" s="25">
        <v>8</v>
      </c>
      <c r="J11" s="113" t="s">
        <v>884</v>
      </c>
      <c r="K11" s="113">
        <v>40</v>
      </c>
      <c r="L11" s="113">
        <v>40</v>
      </c>
      <c r="M11" s="113">
        <v>6</v>
      </c>
      <c r="N11" s="113"/>
      <c r="O11" s="113"/>
      <c r="P11" s="113"/>
      <c r="Q11" s="113">
        <v>1</v>
      </c>
      <c r="R11" s="14">
        <f>ROUND((SUM($L$4:$L11)-SUM($M$4:$M11)+SUM(N$4:N11))/B$4,2)</f>
        <v>4.7300000000000004</v>
      </c>
      <c r="S11" s="14">
        <f t="shared" si="1"/>
        <v>1.1300000000000003</v>
      </c>
      <c r="T11" s="14">
        <f>ROUND((SUM($L$4:$L11)-SUM($M$4:$M11)+SUM(O$4:O11))/C$4,2)</f>
        <v>3.55</v>
      </c>
      <c r="U11" s="14">
        <f t="shared" si="2"/>
        <v>0.84999999999999964</v>
      </c>
      <c r="V11" s="14">
        <f>ROUND((SUM($L$4:$L11)-SUM($M$4:$M11)+SUM(P$4:P11))/D$4,2)</f>
        <v>2.63</v>
      </c>
      <c r="W11" s="14">
        <f t="shared" si="3"/>
        <v>0.62999999999999989</v>
      </c>
      <c r="X11" s="25"/>
      <c r="Y11" s="14">
        <f t="shared" si="4"/>
        <v>0.84999999999999964</v>
      </c>
      <c r="Z11" s="14">
        <f>SUM(Y$4:Y11)</f>
        <v>3.55</v>
      </c>
      <c r="AB11" s="107">
        <v>50</v>
      </c>
      <c r="AC11" s="107">
        <v>30</v>
      </c>
      <c r="AD11" s="107">
        <v>20</v>
      </c>
      <c r="AE11" s="107">
        <v>15</v>
      </c>
      <c r="AH11" s="113">
        <v>8</v>
      </c>
      <c r="AI11" s="113"/>
      <c r="AJ11" s="113">
        <v>0.12820512820512819</v>
      </c>
      <c r="AK11" s="111">
        <f t="shared" si="5"/>
        <v>8.9743589743589737E-3</v>
      </c>
      <c r="AL11" s="111">
        <f>ROUND(SUM(AK$4:AK11),2)</f>
        <v>0.05</v>
      </c>
      <c r="AM11" s="111">
        <f t="shared" si="6"/>
        <v>6.41025641025641E-3</v>
      </c>
      <c r="AN11" s="111">
        <f>ROUND(SUM(AM$4:AM11),2)</f>
        <v>0.04</v>
      </c>
      <c r="AO11" s="111">
        <f t="shared" si="7"/>
        <v>5.1282051282051282E-3</v>
      </c>
      <c r="AP11" s="111">
        <f>ROUND(SUM(AO$4:AO11),2)</f>
        <v>0.03</v>
      </c>
      <c r="AR11" s="113">
        <v>8</v>
      </c>
      <c r="AS11" s="113">
        <f t="shared" si="8"/>
        <v>58</v>
      </c>
      <c r="AT11" s="114">
        <f t="shared" si="9"/>
        <v>11</v>
      </c>
      <c r="AU11" s="114">
        <f t="shared" si="10"/>
        <v>3</v>
      </c>
      <c r="AV11" s="113">
        <f t="shared" si="11"/>
        <v>65</v>
      </c>
      <c r="AW11" s="114">
        <f t="shared" si="12"/>
        <v>13</v>
      </c>
      <c r="AX11" s="114">
        <f t="shared" si="13"/>
        <v>4</v>
      </c>
      <c r="AY11" s="113">
        <f t="shared" si="14"/>
        <v>74</v>
      </c>
      <c r="AZ11" s="114">
        <f t="shared" si="15"/>
        <v>14</v>
      </c>
      <c r="BA11" s="114">
        <f t="shared" si="16"/>
        <v>4</v>
      </c>
      <c r="BC11" s="114">
        <v>8</v>
      </c>
      <c r="BD11" s="114" t="s">
        <v>920</v>
      </c>
      <c r="BE11" s="114">
        <v>5</v>
      </c>
      <c r="BF11" s="114">
        <f>SUM(BE$4:BE11)</f>
        <v>30</v>
      </c>
      <c r="BG11" s="112"/>
      <c r="BH11" s="114">
        <v>8</v>
      </c>
      <c r="BI11" s="114">
        <v>5</v>
      </c>
      <c r="BJ11" s="114">
        <f>SUM(BI$4:BI11)</f>
        <v>40</v>
      </c>
      <c r="BK11" s="112"/>
      <c r="BL11" s="114">
        <v>8</v>
      </c>
      <c r="BM11" s="114">
        <f t="shared" si="17"/>
        <v>58</v>
      </c>
      <c r="BN11" s="118" t="str">
        <f t="shared" si="18"/>
        <v>叫唤</v>
      </c>
      <c r="BO11" s="114">
        <f t="shared" si="0"/>
        <v>15</v>
      </c>
      <c r="BP11" s="115">
        <f t="shared" si="19"/>
        <v>8</v>
      </c>
      <c r="BQ11" s="117" t="str">
        <f t="shared" si="20"/>
        <v>叫唤+1</v>
      </c>
      <c r="BR11" s="114">
        <f t="shared" si="21"/>
        <v>65</v>
      </c>
      <c r="BS11" s="118" t="str">
        <f t="shared" si="22"/>
        <v>叫唤</v>
      </c>
      <c r="BT11" s="114">
        <f t="shared" si="23"/>
        <v>18</v>
      </c>
      <c r="BU11" s="115">
        <f t="shared" si="24"/>
        <v>9</v>
      </c>
      <c r="BV11" s="117" t="str">
        <f t="shared" si="25"/>
        <v>叫唤+2</v>
      </c>
      <c r="BW11" s="114">
        <f t="shared" si="26"/>
        <v>74</v>
      </c>
      <c r="BX11" s="118" t="str">
        <f t="shared" si="27"/>
        <v>大叫唤</v>
      </c>
      <c r="BY11" s="114">
        <f t="shared" si="28"/>
        <v>21</v>
      </c>
      <c r="BZ11" s="115">
        <f t="shared" si="29"/>
        <v>10</v>
      </c>
      <c r="CA11" s="117" t="str">
        <f t="shared" si="30"/>
        <v>大叫唤</v>
      </c>
      <c r="CC11" s="114">
        <v>8</v>
      </c>
      <c r="CD11" s="114" t="s">
        <v>951</v>
      </c>
      <c r="CE11" s="117" t="s">
        <v>915</v>
      </c>
      <c r="CF11" s="114">
        <v>2</v>
      </c>
      <c r="CG11" s="114">
        <f>SUM(CF$4:CF11)</f>
        <v>15</v>
      </c>
      <c r="CH11" s="116">
        <f t="shared" si="31"/>
        <v>57</v>
      </c>
      <c r="CJ11" s="116" t="s">
        <v>920</v>
      </c>
      <c r="CK11" s="117" t="s">
        <v>949</v>
      </c>
      <c r="CL11" s="118">
        <v>135</v>
      </c>
      <c r="CM11" s="116">
        <v>150</v>
      </c>
    </row>
    <row r="12" spans="1:91" ht="16.5" x14ac:dyDescent="0.2">
      <c r="A12" s="92">
        <v>80</v>
      </c>
      <c r="I12" s="25">
        <v>9</v>
      </c>
      <c r="J12" s="113" t="s">
        <v>885</v>
      </c>
      <c r="K12" s="113">
        <v>45</v>
      </c>
      <c r="L12" s="113">
        <v>42</v>
      </c>
      <c r="M12" s="113">
        <v>6</v>
      </c>
      <c r="N12" s="113"/>
      <c r="O12" s="113"/>
      <c r="P12" s="113"/>
      <c r="Q12" s="113">
        <v>1</v>
      </c>
      <c r="R12" s="14">
        <f>ROUND((SUM($L$4:$L12)-SUM($M$4:$M12)+SUM(N$4:N12))/B$4,2)</f>
        <v>5.93</v>
      </c>
      <c r="S12" s="14">
        <f t="shared" si="1"/>
        <v>1.1999999999999993</v>
      </c>
      <c r="T12" s="14">
        <f>ROUND((SUM($L$4:$L12)-SUM($M$4:$M12)+SUM(O$4:O12))/C$4,2)</f>
        <v>4.45</v>
      </c>
      <c r="U12" s="14">
        <f t="shared" si="2"/>
        <v>0.90000000000000036</v>
      </c>
      <c r="V12" s="14">
        <f>ROUND((SUM($L$4:$L12)-SUM($M$4:$M12)+SUM(P$4:P12))/D$4,2)</f>
        <v>3.3</v>
      </c>
      <c r="W12" s="14">
        <f t="shared" si="3"/>
        <v>0.66999999999999993</v>
      </c>
      <c r="X12" s="25"/>
      <c r="Y12" s="14">
        <f t="shared" si="4"/>
        <v>0.90000000000000036</v>
      </c>
      <c r="Z12" s="14">
        <f>SUM(Y$4:Y12)</f>
        <v>4.45</v>
      </c>
      <c r="AB12" s="107">
        <v>60</v>
      </c>
      <c r="AC12" s="107">
        <v>40</v>
      </c>
      <c r="AD12" s="107">
        <v>25</v>
      </c>
      <c r="AE12" s="107">
        <v>20</v>
      </c>
      <c r="AH12" s="113">
        <v>9</v>
      </c>
      <c r="AI12" s="113"/>
      <c r="AJ12" s="113">
        <v>0.14102564102564102</v>
      </c>
      <c r="AK12" s="111">
        <f t="shared" si="5"/>
        <v>9.8717948717948721E-3</v>
      </c>
      <c r="AL12" s="111">
        <f>ROUND(SUM(AK$4:AK12),2)</f>
        <v>0.06</v>
      </c>
      <c r="AM12" s="111">
        <f t="shared" si="6"/>
        <v>7.0512820512820514E-3</v>
      </c>
      <c r="AN12" s="111">
        <f>ROUND(SUM(AM$4:AM12),2)</f>
        <v>0.04</v>
      </c>
      <c r="AO12" s="111">
        <f t="shared" si="7"/>
        <v>5.6410256410256415E-3</v>
      </c>
      <c r="AP12" s="111">
        <f>ROUND(SUM(AO$4:AO12),2)</f>
        <v>0.03</v>
      </c>
      <c r="AR12" s="113">
        <v>9</v>
      </c>
      <c r="AS12" s="113">
        <f t="shared" si="8"/>
        <v>61</v>
      </c>
      <c r="AT12" s="114">
        <f t="shared" si="9"/>
        <v>12</v>
      </c>
      <c r="AU12" s="114">
        <f t="shared" si="10"/>
        <v>4</v>
      </c>
      <c r="AV12" s="113">
        <f t="shared" si="11"/>
        <v>69</v>
      </c>
      <c r="AW12" s="114">
        <f t="shared" si="12"/>
        <v>13</v>
      </c>
      <c r="AX12" s="114">
        <f t="shared" si="13"/>
        <v>4</v>
      </c>
      <c r="AY12" s="113">
        <f t="shared" si="14"/>
        <v>78</v>
      </c>
      <c r="AZ12" s="114">
        <f t="shared" si="15"/>
        <v>15</v>
      </c>
      <c r="BA12" s="114">
        <f t="shared" si="16"/>
        <v>4</v>
      </c>
      <c r="BG12" s="112"/>
      <c r="BH12" s="114">
        <v>9</v>
      </c>
      <c r="BI12" s="114">
        <v>2</v>
      </c>
      <c r="BJ12" s="114">
        <f>SUM(BI$4:BI12)</f>
        <v>42</v>
      </c>
      <c r="BK12" s="112"/>
      <c r="BL12" s="114">
        <v>9</v>
      </c>
      <c r="BM12" s="114">
        <f t="shared" si="17"/>
        <v>61</v>
      </c>
      <c r="BN12" s="118" t="str">
        <f t="shared" si="18"/>
        <v>叫唤</v>
      </c>
      <c r="BO12" s="114">
        <f t="shared" si="0"/>
        <v>16</v>
      </c>
      <c r="BP12" s="115">
        <f t="shared" si="19"/>
        <v>8</v>
      </c>
      <c r="BQ12" s="117" t="str">
        <f t="shared" si="20"/>
        <v>叫唤+1</v>
      </c>
      <c r="BR12" s="114">
        <f t="shared" si="21"/>
        <v>69</v>
      </c>
      <c r="BS12" s="118" t="str">
        <f t="shared" si="22"/>
        <v>叫唤</v>
      </c>
      <c r="BT12" s="114">
        <f t="shared" si="23"/>
        <v>19</v>
      </c>
      <c r="BU12" s="115">
        <f t="shared" si="24"/>
        <v>9</v>
      </c>
      <c r="BV12" s="117" t="str">
        <f t="shared" si="25"/>
        <v>叫唤+2</v>
      </c>
      <c r="BW12" s="114">
        <f t="shared" si="26"/>
        <v>78</v>
      </c>
      <c r="BX12" s="118" t="str">
        <f t="shared" si="27"/>
        <v>大叫唤</v>
      </c>
      <c r="BY12" s="114">
        <f t="shared" si="28"/>
        <v>23</v>
      </c>
      <c r="BZ12" s="115">
        <f t="shared" si="29"/>
        <v>10</v>
      </c>
      <c r="CA12" s="117" t="str">
        <f t="shared" si="30"/>
        <v>大叫唤</v>
      </c>
      <c r="CC12" s="114">
        <v>9</v>
      </c>
      <c r="CD12" s="117" t="s">
        <v>925</v>
      </c>
      <c r="CE12" s="117" t="s">
        <v>915</v>
      </c>
      <c r="CF12" s="114">
        <v>3</v>
      </c>
      <c r="CG12" s="114">
        <f>SUM(CF$4:CF12)</f>
        <v>18</v>
      </c>
      <c r="CH12" s="116">
        <f t="shared" si="31"/>
        <v>65</v>
      </c>
    </row>
    <row r="13" spans="1:91" ht="16.5" x14ac:dyDescent="0.2">
      <c r="A13" s="25">
        <v>100</v>
      </c>
      <c r="H13">
        <v>4</v>
      </c>
      <c r="I13" s="25">
        <v>10</v>
      </c>
      <c r="J13" s="113" t="s">
        <v>886</v>
      </c>
      <c r="K13" s="113">
        <v>50</v>
      </c>
      <c r="L13" s="113">
        <v>44</v>
      </c>
      <c r="M13" s="113">
        <v>6</v>
      </c>
      <c r="N13" s="113"/>
      <c r="O13" s="113"/>
      <c r="P13" s="113"/>
      <c r="Q13" s="113">
        <v>1</v>
      </c>
      <c r="R13" s="14">
        <f>ROUND((SUM($L$4:$L13)-SUM($M$4:$M13)+SUM(N$4:N13))/B$4,2)</f>
        <v>7.2</v>
      </c>
      <c r="S13" s="14">
        <f t="shared" si="1"/>
        <v>1.2700000000000005</v>
      </c>
      <c r="T13" s="14">
        <f>ROUND((SUM($L$4:$L13)-SUM($M$4:$M13)+SUM(O$4:O13))/C$4,2)</f>
        <v>5.4</v>
      </c>
      <c r="U13" s="14">
        <f t="shared" si="2"/>
        <v>0.95000000000000018</v>
      </c>
      <c r="V13" s="14">
        <f>ROUND((SUM($L$4:$L13)-SUM($M$4:$M13)+SUM(P$4:P13))/D$4,2)</f>
        <v>4</v>
      </c>
      <c r="W13" s="14">
        <f t="shared" si="3"/>
        <v>0.70000000000000018</v>
      </c>
      <c r="X13" s="25"/>
      <c r="Y13" s="14">
        <f t="shared" si="4"/>
        <v>0.95000000000000018</v>
      </c>
      <c r="Z13" s="14">
        <f>SUM(Y$4:Y13)</f>
        <v>5.4</v>
      </c>
      <c r="AB13" s="107">
        <v>70</v>
      </c>
      <c r="AC13" s="107">
        <v>50</v>
      </c>
      <c r="AD13" s="107">
        <v>30</v>
      </c>
      <c r="AE13" s="107">
        <v>25</v>
      </c>
      <c r="AH13" s="113">
        <v>10</v>
      </c>
      <c r="AI13" s="113"/>
      <c r="AJ13" s="113">
        <v>0.15384615384615385</v>
      </c>
      <c r="AK13" s="111">
        <f t="shared" si="5"/>
        <v>1.0769230769230771E-2</v>
      </c>
      <c r="AL13" s="111">
        <f>ROUND(SUM(AK$4:AK13),2)</f>
        <v>7.0000000000000007E-2</v>
      </c>
      <c r="AM13" s="111">
        <f t="shared" si="6"/>
        <v>7.6923076923076927E-3</v>
      </c>
      <c r="AN13" s="111">
        <f>ROUND(SUM(AM$4:AM13),2)</f>
        <v>0.05</v>
      </c>
      <c r="AO13" s="111">
        <f t="shared" si="7"/>
        <v>6.1538461538461547E-3</v>
      </c>
      <c r="AP13" s="111">
        <f>ROUND(SUM(AO$4:AO13),2)</f>
        <v>0.04</v>
      </c>
      <c r="AR13" s="113">
        <v>10</v>
      </c>
      <c r="AS13" s="113">
        <f t="shared" si="8"/>
        <v>64</v>
      </c>
      <c r="AT13" s="114">
        <f t="shared" si="9"/>
        <v>12</v>
      </c>
      <c r="AU13" s="114">
        <f t="shared" si="10"/>
        <v>4</v>
      </c>
      <c r="AV13" s="113">
        <f t="shared" si="11"/>
        <v>72</v>
      </c>
      <c r="AW13" s="114">
        <f t="shared" si="12"/>
        <v>14</v>
      </c>
      <c r="AX13" s="114">
        <f t="shared" si="13"/>
        <v>4</v>
      </c>
      <c r="AY13" s="113">
        <f t="shared" si="14"/>
        <v>81</v>
      </c>
      <c r="AZ13" s="114">
        <f t="shared" si="15"/>
        <v>16</v>
      </c>
      <c r="BA13" s="114">
        <f t="shared" si="16"/>
        <v>5</v>
      </c>
      <c r="BG13" s="112"/>
      <c r="BH13" s="114">
        <v>10</v>
      </c>
      <c r="BI13" s="114">
        <v>3</v>
      </c>
      <c r="BJ13" s="114">
        <f>SUM(BI$4:BI13)</f>
        <v>45</v>
      </c>
      <c r="BK13" s="112"/>
      <c r="BL13" s="114">
        <v>10</v>
      </c>
      <c r="BM13" s="114">
        <f t="shared" si="17"/>
        <v>64</v>
      </c>
      <c r="BN13" s="118" t="str">
        <f t="shared" si="18"/>
        <v>叫唤</v>
      </c>
      <c r="BO13" s="114">
        <f t="shared" si="0"/>
        <v>17</v>
      </c>
      <c r="BP13" s="115">
        <f t="shared" si="19"/>
        <v>8</v>
      </c>
      <c r="BQ13" s="117" t="str">
        <f t="shared" si="20"/>
        <v>叫唤+1</v>
      </c>
      <c r="BR13" s="114">
        <f t="shared" si="21"/>
        <v>72</v>
      </c>
      <c r="BS13" s="118" t="str">
        <f t="shared" si="22"/>
        <v>大叫唤</v>
      </c>
      <c r="BT13" s="114">
        <f t="shared" si="23"/>
        <v>21</v>
      </c>
      <c r="BU13" s="115">
        <f t="shared" si="24"/>
        <v>10</v>
      </c>
      <c r="BV13" s="117" t="str">
        <f t="shared" si="25"/>
        <v>大叫唤</v>
      </c>
      <c r="BW13" s="114">
        <f t="shared" si="26"/>
        <v>81</v>
      </c>
      <c r="BX13" s="118" t="str">
        <f t="shared" si="27"/>
        <v>大叫唤</v>
      </c>
      <c r="BY13" s="114">
        <f t="shared" si="28"/>
        <v>24</v>
      </c>
      <c r="BZ13" s="115">
        <f t="shared" si="29"/>
        <v>11</v>
      </c>
      <c r="CA13" s="117" t="str">
        <f t="shared" si="30"/>
        <v>大叫唤+1</v>
      </c>
      <c r="CC13" s="114">
        <v>10</v>
      </c>
      <c r="CD13" s="114" t="s">
        <v>952</v>
      </c>
      <c r="CE13" s="117" t="s">
        <v>912</v>
      </c>
      <c r="CF13" s="114">
        <v>3</v>
      </c>
      <c r="CG13" s="114">
        <f>SUM(CF$4:CF13)</f>
        <v>21</v>
      </c>
      <c r="CH13" s="116">
        <f t="shared" si="31"/>
        <v>72</v>
      </c>
    </row>
    <row r="14" spans="1:91" ht="16.5" x14ac:dyDescent="0.2">
      <c r="A14" s="92">
        <v>120</v>
      </c>
      <c r="I14" s="25">
        <v>11</v>
      </c>
      <c r="J14" s="113" t="s">
        <v>887</v>
      </c>
      <c r="K14" s="113">
        <v>55</v>
      </c>
      <c r="L14" s="113">
        <v>52</v>
      </c>
      <c r="M14" s="113">
        <v>6</v>
      </c>
      <c r="N14" s="113"/>
      <c r="O14" s="113"/>
      <c r="P14" s="113"/>
      <c r="Q14" s="113">
        <v>1</v>
      </c>
      <c r="R14" s="14">
        <f>ROUND((SUM($L$4:$L14)-SUM($M$4:$M14)+SUM(N$4:N14))/B$4,2)</f>
        <v>8.73</v>
      </c>
      <c r="S14" s="14">
        <f t="shared" si="1"/>
        <v>1.5300000000000002</v>
      </c>
      <c r="T14" s="14">
        <f>ROUND((SUM($L$4:$L14)-SUM($M$4:$M14)+SUM(O$4:O14))/C$4,2)</f>
        <v>6.55</v>
      </c>
      <c r="U14" s="14">
        <f t="shared" si="2"/>
        <v>1.1499999999999995</v>
      </c>
      <c r="V14" s="14">
        <f>ROUND((SUM($L$4:$L14)-SUM($M$4:$M14)+SUM(P$4:P14))/D$4,2)</f>
        <v>4.8499999999999996</v>
      </c>
      <c r="W14" s="14">
        <f t="shared" si="3"/>
        <v>0.84999999999999964</v>
      </c>
      <c r="X14" s="25"/>
      <c r="Y14" s="14">
        <f t="shared" si="4"/>
        <v>1.1499999999999995</v>
      </c>
      <c r="Z14" s="14">
        <f>SUM(Y$4:Y14)</f>
        <v>6.55</v>
      </c>
      <c r="AB14" s="107">
        <v>80</v>
      </c>
      <c r="AC14" s="107">
        <v>60</v>
      </c>
      <c r="AD14" s="107">
        <v>40</v>
      </c>
      <c r="AE14" s="107">
        <v>30</v>
      </c>
      <c r="AH14" s="113">
        <v>11</v>
      </c>
      <c r="AI14" s="113">
        <f>INDEX($S$4:$S$32,INT((AH14-5)/5)+1)</f>
        <v>0.06</v>
      </c>
      <c r="AJ14" s="109">
        <v>0.1</v>
      </c>
      <c r="AK14" s="111">
        <f>AI14*$AJ14</f>
        <v>6.0000000000000001E-3</v>
      </c>
      <c r="AL14" s="111">
        <f>ROUND(SUM(AK$4:AK14),2)</f>
        <v>0.08</v>
      </c>
      <c r="AM14" s="111">
        <f>AI15*$AJ14</f>
        <v>5.000000000000001E-3</v>
      </c>
      <c r="AN14" s="111">
        <f>ROUND(SUM(AM$4:AM14),2)</f>
        <v>0.06</v>
      </c>
      <c r="AO14" s="111">
        <f>AI16*$AJ14</f>
        <v>3.0000000000000009E-3</v>
      </c>
      <c r="AP14" s="111">
        <f>ROUND(SUM(AO$4:AO14),2)</f>
        <v>0.04</v>
      </c>
      <c r="AR14" s="113">
        <v>11</v>
      </c>
      <c r="AS14" s="113">
        <f t="shared" si="8"/>
        <v>66</v>
      </c>
      <c r="AT14" s="114">
        <f t="shared" si="9"/>
        <v>13</v>
      </c>
      <c r="AU14" s="114">
        <f t="shared" si="10"/>
        <v>4</v>
      </c>
      <c r="AV14" s="113">
        <f t="shared" si="11"/>
        <v>74</v>
      </c>
      <c r="AW14" s="114">
        <f t="shared" si="12"/>
        <v>14</v>
      </c>
      <c r="AX14" s="114">
        <f t="shared" si="13"/>
        <v>4</v>
      </c>
      <c r="AY14" s="113">
        <f t="shared" si="14"/>
        <v>83</v>
      </c>
      <c r="AZ14" s="114">
        <f t="shared" si="15"/>
        <v>16</v>
      </c>
      <c r="BA14" s="114">
        <f t="shared" si="16"/>
        <v>5</v>
      </c>
      <c r="BG14" s="112"/>
      <c r="BH14" s="114">
        <v>11</v>
      </c>
      <c r="BI14" s="114">
        <v>2</v>
      </c>
      <c r="BJ14" s="114">
        <f>SUM(BI$4:BI14)</f>
        <v>47</v>
      </c>
      <c r="BK14" s="112"/>
      <c r="BL14" s="114">
        <v>11</v>
      </c>
      <c r="BM14" s="114">
        <f t="shared" si="17"/>
        <v>66</v>
      </c>
      <c r="BN14" s="118" t="str">
        <f t="shared" si="18"/>
        <v>叫唤</v>
      </c>
      <c r="BO14" s="114">
        <f t="shared" si="0"/>
        <v>18</v>
      </c>
      <c r="BP14" s="115">
        <f t="shared" si="19"/>
        <v>9</v>
      </c>
      <c r="BQ14" s="117" t="str">
        <f t="shared" si="20"/>
        <v>叫唤+2</v>
      </c>
      <c r="BR14" s="114">
        <f t="shared" si="21"/>
        <v>74</v>
      </c>
      <c r="BS14" s="118" t="str">
        <f t="shared" si="22"/>
        <v>大叫唤</v>
      </c>
      <c r="BT14" s="114">
        <f t="shared" si="23"/>
        <v>21</v>
      </c>
      <c r="BU14" s="115">
        <f t="shared" si="24"/>
        <v>10</v>
      </c>
      <c r="BV14" s="117" t="str">
        <f t="shared" si="25"/>
        <v>大叫唤</v>
      </c>
      <c r="BW14" s="114">
        <f t="shared" si="26"/>
        <v>83</v>
      </c>
      <c r="BX14" s="118" t="str">
        <f t="shared" si="27"/>
        <v>大叫唤</v>
      </c>
      <c r="BY14" s="114">
        <f t="shared" si="28"/>
        <v>25</v>
      </c>
      <c r="BZ14" s="115">
        <f t="shared" si="29"/>
        <v>11</v>
      </c>
      <c r="CA14" s="117" t="str">
        <f t="shared" si="30"/>
        <v>大叫唤+1</v>
      </c>
      <c r="CC14" s="114">
        <v>11</v>
      </c>
      <c r="CD14" s="114" t="s">
        <v>953</v>
      </c>
      <c r="CE14" s="117" t="s">
        <v>912</v>
      </c>
      <c r="CF14" s="114">
        <v>3</v>
      </c>
      <c r="CG14" s="114">
        <f>SUM(CF$4:CF14)</f>
        <v>24</v>
      </c>
      <c r="CH14" s="116">
        <f t="shared" si="31"/>
        <v>80</v>
      </c>
    </row>
    <row r="15" spans="1:91" ht="16.5" x14ac:dyDescent="0.2">
      <c r="A15" s="25">
        <v>150</v>
      </c>
      <c r="I15" s="25">
        <v>12</v>
      </c>
      <c r="J15" s="113" t="s">
        <v>888</v>
      </c>
      <c r="K15" s="113">
        <v>60</v>
      </c>
      <c r="L15" s="93">
        <v>60</v>
      </c>
      <c r="M15" s="113">
        <v>6</v>
      </c>
      <c r="N15" s="113"/>
      <c r="O15" s="113"/>
      <c r="P15" s="113"/>
      <c r="Q15" s="113">
        <v>1</v>
      </c>
      <c r="R15" s="14">
        <f>ROUND((SUM($L$4:$L15)-SUM($M$4:$M15)+SUM(N$4:N15))/B$4,2)</f>
        <v>10.53</v>
      </c>
      <c r="S15" s="14">
        <f t="shared" si="1"/>
        <v>1.7999999999999989</v>
      </c>
      <c r="T15" s="14">
        <f>ROUND((SUM($L$4:$L15)-SUM($M$4:$M15)+SUM(O$4:O15))/C$4,2)</f>
        <v>7.9</v>
      </c>
      <c r="U15" s="14">
        <f t="shared" si="2"/>
        <v>1.3500000000000005</v>
      </c>
      <c r="V15" s="14">
        <f>ROUND((SUM($L$4:$L15)-SUM($M$4:$M15)+SUM(P$4:P15))/D$4,2)</f>
        <v>5.85</v>
      </c>
      <c r="W15" s="14">
        <f t="shared" si="3"/>
        <v>1</v>
      </c>
      <c r="X15" s="25"/>
      <c r="Y15" s="14">
        <f t="shared" si="4"/>
        <v>1.3500000000000005</v>
      </c>
      <c r="Z15" s="14">
        <f>SUM(Y$4:Y15)</f>
        <v>7.9</v>
      </c>
      <c r="AB15" s="107">
        <v>90</v>
      </c>
      <c r="AC15" s="107">
        <v>70</v>
      </c>
      <c r="AD15" s="107">
        <v>50</v>
      </c>
      <c r="AE15" s="107">
        <v>40</v>
      </c>
      <c r="AH15" s="113">
        <v>12</v>
      </c>
      <c r="AI15" s="113">
        <f>INDEX($U$4:$U$32,INT((AH14-5)/5)+1)</f>
        <v>0.05</v>
      </c>
      <c r="AJ15" s="109">
        <v>0.15</v>
      </c>
      <c r="AK15" s="111">
        <f>AI14*$AJ15</f>
        <v>8.9999999999999993E-3</v>
      </c>
      <c r="AL15" s="111">
        <f>ROUND(SUM(AK$4:AK15),2)</f>
        <v>0.09</v>
      </c>
      <c r="AM15" s="111">
        <f>AI15*$AJ15</f>
        <v>7.4999999999999997E-3</v>
      </c>
      <c r="AN15" s="111">
        <f>ROUND(SUM(AM$4:AM15),2)</f>
        <v>0.06</v>
      </c>
      <c r="AO15" s="111">
        <f>AI16*$AJ15</f>
        <v>4.5000000000000005E-3</v>
      </c>
      <c r="AP15" s="111">
        <f>ROUND(SUM(AO$4:AO15),2)</f>
        <v>0.05</v>
      </c>
      <c r="AR15" s="113">
        <v>12</v>
      </c>
      <c r="AS15" s="113">
        <f t="shared" si="8"/>
        <v>69</v>
      </c>
      <c r="AT15" s="114">
        <f t="shared" si="9"/>
        <v>13</v>
      </c>
      <c r="AU15" s="114">
        <f t="shared" si="10"/>
        <v>4</v>
      </c>
      <c r="AV15" s="113">
        <f t="shared" si="11"/>
        <v>77</v>
      </c>
      <c r="AW15" s="114">
        <f t="shared" si="12"/>
        <v>15</v>
      </c>
      <c r="AX15" s="114">
        <f t="shared" si="13"/>
        <v>4</v>
      </c>
      <c r="AY15" s="113">
        <f t="shared" si="14"/>
        <v>86</v>
      </c>
      <c r="AZ15" s="114">
        <f t="shared" si="15"/>
        <v>17</v>
      </c>
      <c r="BA15" s="114">
        <f t="shared" si="16"/>
        <v>5</v>
      </c>
      <c r="BH15" s="114">
        <v>12</v>
      </c>
      <c r="BI15" s="114">
        <v>3</v>
      </c>
      <c r="BJ15" s="114">
        <f>SUM(BI$4:BI15)</f>
        <v>50</v>
      </c>
      <c r="BL15" s="114">
        <v>12</v>
      </c>
      <c r="BM15" s="114">
        <f t="shared" si="17"/>
        <v>69</v>
      </c>
      <c r="BN15" s="118" t="str">
        <f t="shared" si="18"/>
        <v>叫唤</v>
      </c>
      <c r="BO15" s="114">
        <f t="shared" si="0"/>
        <v>19</v>
      </c>
      <c r="BP15" s="115">
        <f t="shared" si="19"/>
        <v>9</v>
      </c>
      <c r="BQ15" s="117" t="str">
        <f t="shared" si="20"/>
        <v>叫唤+2</v>
      </c>
      <c r="BR15" s="114">
        <f t="shared" si="21"/>
        <v>77</v>
      </c>
      <c r="BS15" s="118" t="str">
        <f t="shared" si="22"/>
        <v>大叫唤</v>
      </c>
      <c r="BT15" s="114">
        <f t="shared" si="23"/>
        <v>23</v>
      </c>
      <c r="BU15" s="115">
        <f t="shared" si="24"/>
        <v>10</v>
      </c>
      <c r="BV15" s="117" t="str">
        <f t="shared" si="25"/>
        <v>大叫唤</v>
      </c>
      <c r="BW15" s="114">
        <f t="shared" si="26"/>
        <v>86</v>
      </c>
      <c r="BX15" s="118" t="str">
        <f t="shared" si="27"/>
        <v>大叫唤</v>
      </c>
      <c r="BY15" s="114">
        <f t="shared" si="28"/>
        <v>26</v>
      </c>
      <c r="BZ15" s="115">
        <f t="shared" si="29"/>
        <v>11</v>
      </c>
      <c r="CA15" s="117" t="str">
        <f t="shared" si="30"/>
        <v>大叫唤+1</v>
      </c>
      <c r="CC15" s="114">
        <v>12</v>
      </c>
      <c r="CD15" s="117" t="s">
        <v>926</v>
      </c>
      <c r="CE15" s="117" t="s">
        <v>912</v>
      </c>
      <c r="CF15" s="114">
        <v>3</v>
      </c>
      <c r="CG15" s="114">
        <f>SUM(CF$4:CF15)</f>
        <v>27</v>
      </c>
      <c r="CH15" s="116">
        <f t="shared" si="31"/>
        <v>87</v>
      </c>
    </row>
    <row r="16" spans="1:91" ht="16.5" x14ac:dyDescent="0.2">
      <c r="A16" s="25">
        <v>150</v>
      </c>
      <c r="I16" s="25">
        <v>13</v>
      </c>
      <c r="J16" s="113" t="s">
        <v>889</v>
      </c>
      <c r="K16" s="113">
        <v>65</v>
      </c>
      <c r="L16" s="25">
        <v>68</v>
      </c>
      <c r="M16" s="113">
        <v>6</v>
      </c>
      <c r="N16" s="113"/>
      <c r="O16" s="113"/>
      <c r="P16" s="113"/>
      <c r="Q16" s="113">
        <v>1</v>
      </c>
      <c r="R16" s="14">
        <f>ROUND((SUM($L$4:$L16)-SUM($M$4:$M16)+SUM(N$4:N16))/B$4,2)</f>
        <v>12.6</v>
      </c>
      <c r="S16" s="14">
        <f t="shared" si="1"/>
        <v>2.0700000000000003</v>
      </c>
      <c r="T16" s="14">
        <f>ROUND((SUM($L$4:$L16)-SUM($M$4:$M16)+SUM(O$4:O16))/C$4,2)</f>
        <v>9.4499999999999993</v>
      </c>
      <c r="U16" s="14">
        <f t="shared" si="2"/>
        <v>1.5499999999999989</v>
      </c>
      <c r="V16" s="14">
        <f>ROUND((SUM($L$4:$L16)-SUM($M$4:$M16)+SUM(P$4:P16))/D$4,2)</f>
        <v>7</v>
      </c>
      <c r="W16" s="14">
        <f t="shared" si="3"/>
        <v>1.1500000000000004</v>
      </c>
      <c r="X16" s="25"/>
      <c r="Y16" s="14">
        <f t="shared" si="4"/>
        <v>1.5499999999999989</v>
      </c>
      <c r="Z16" s="14">
        <f>SUM(Y$4:Y16)</f>
        <v>9.4499999999999993</v>
      </c>
      <c r="AB16" s="107">
        <v>100</v>
      </c>
      <c r="AC16" s="107">
        <v>80</v>
      </c>
      <c r="AD16" s="107">
        <v>60</v>
      </c>
      <c r="AE16" s="107">
        <v>50</v>
      </c>
      <c r="AH16" s="113">
        <v>13</v>
      </c>
      <c r="AI16" s="113">
        <f>INDEX($W$4:$W$32,INT((AH14-5)/5)+1)</f>
        <v>3.0000000000000006E-2</v>
      </c>
      <c r="AJ16" s="109">
        <v>0.2</v>
      </c>
      <c r="AK16" s="111">
        <f>AI14*$AJ16</f>
        <v>1.2E-2</v>
      </c>
      <c r="AL16" s="111">
        <f>ROUND(SUM(AK$4:AK16),2)</f>
        <v>0.1</v>
      </c>
      <c r="AM16" s="111">
        <f>AI15*$AJ16</f>
        <v>1.0000000000000002E-2</v>
      </c>
      <c r="AN16" s="111">
        <f>ROUND(SUM(AM$4:AM16),2)</f>
        <v>7.0000000000000007E-2</v>
      </c>
      <c r="AO16" s="111">
        <f>AI16*$AJ16</f>
        <v>6.0000000000000019E-3</v>
      </c>
      <c r="AP16" s="111">
        <f>ROUND(SUM(AO$4:AO16),2)</f>
        <v>0.05</v>
      </c>
      <c r="AR16" s="113">
        <v>13</v>
      </c>
      <c r="AS16" s="113">
        <f t="shared" si="8"/>
        <v>71</v>
      </c>
      <c r="AT16" s="114">
        <f t="shared" si="9"/>
        <v>14</v>
      </c>
      <c r="AU16" s="114">
        <f t="shared" si="10"/>
        <v>4</v>
      </c>
      <c r="AV16" s="113">
        <f t="shared" si="11"/>
        <v>79</v>
      </c>
      <c r="AW16" s="114">
        <f t="shared" si="12"/>
        <v>15</v>
      </c>
      <c r="AX16" s="114">
        <f t="shared" si="13"/>
        <v>4</v>
      </c>
      <c r="AY16" s="113">
        <f t="shared" si="14"/>
        <v>88</v>
      </c>
      <c r="AZ16" s="114">
        <f t="shared" si="15"/>
        <v>17</v>
      </c>
      <c r="BA16" s="114">
        <f t="shared" si="16"/>
        <v>5</v>
      </c>
      <c r="BH16" s="114">
        <v>13</v>
      </c>
      <c r="BI16" s="114">
        <v>2</v>
      </c>
      <c r="BJ16" s="114">
        <f>SUM(BI$4:BI16)</f>
        <v>52</v>
      </c>
      <c r="BL16" s="114">
        <v>13</v>
      </c>
      <c r="BM16" s="114">
        <f t="shared" si="17"/>
        <v>71</v>
      </c>
      <c r="BN16" s="118" t="str">
        <f t="shared" si="18"/>
        <v>大叫唤</v>
      </c>
      <c r="BO16" s="114">
        <f t="shared" si="0"/>
        <v>20</v>
      </c>
      <c r="BP16" s="115">
        <f t="shared" si="19"/>
        <v>9</v>
      </c>
      <c r="BQ16" s="117" t="str">
        <f t="shared" si="20"/>
        <v>叫唤+2</v>
      </c>
      <c r="BR16" s="114">
        <f t="shared" si="21"/>
        <v>79</v>
      </c>
      <c r="BS16" s="118" t="str">
        <f t="shared" si="22"/>
        <v>大叫唤</v>
      </c>
      <c r="BT16" s="114">
        <f t="shared" si="23"/>
        <v>23</v>
      </c>
      <c r="BU16" s="115">
        <f t="shared" si="24"/>
        <v>10</v>
      </c>
      <c r="BV16" s="117" t="str">
        <f t="shared" si="25"/>
        <v>大叫唤</v>
      </c>
      <c r="BW16" s="114">
        <f t="shared" si="26"/>
        <v>88</v>
      </c>
      <c r="BX16" s="118" t="str">
        <f t="shared" si="27"/>
        <v>大叫唤</v>
      </c>
      <c r="BY16" s="114">
        <f t="shared" si="28"/>
        <v>27</v>
      </c>
      <c r="BZ16" s="115">
        <f t="shared" si="29"/>
        <v>12</v>
      </c>
      <c r="CA16" s="117" t="str">
        <f t="shared" si="30"/>
        <v>大叫唤+2</v>
      </c>
      <c r="CC16" s="114">
        <v>13</v>
      </c>
      <c r="CD16" s="114" t="s">
        <v>954</v>
      </c>
      <c r="CE16" s="117" t="s">
        <v>913</v>
      </c>
      <c r="CF16" s="114">
        <v>3</v>
      </c>
      <c r="CG16" s="114">
        <f>SUM(CF$4:CF16)</f>
        <v>30</v>
      </c>
      <c r="CH16" s="116">
        <f t="shared" si="31"/>
        <v>95</v>
      </c>
    </row>
    <row r="17" spans="1:86" ht="16.5" x14ac:dyDescent="0.2">
      <c r="A17" s="25">
        <v>200</v>
      </c>
      <c r="I17" s="25">
        <v>14</v>
      </c>
      <c r="J17" s="113" t="s">
        <v>890</v>
      </c>
      <c r="K17" s="113">
        <v>70</v>
      </c>
      <c r="L17" s="97">
        <v>78</v>
      </c>
      <c r="M17" s="113">
        <v>6</v>
      </c>
      <c r="N17" s="113"/>
      <c r="O17" s="113"/>
      <c r="P17" s="113"/>
      <c r="Q17" s="113">
        <v>1</v>
      </c>
      <c r="R17" s="14">
        <f>ROUND((SUM($L$4:$L17)-SUM($M$4:$M17)+SUM(N$4:N17))/B$4,2)</f>
        <v>15</v>
      </c>
      <c r="S17" s="14">
        <f t="shared" si="1"/>
        <v>2.4000000000000004</v>
      </c>
      <c r="T17" s="14">
        <f>ROUND((SUM($L$4:$L17)-SUM($M$4:$M17)+SUM(O$4:O17))/C$4,2)</f>
        <v>11.25</v>
      </c>
      <c r="U17" s="14">
        <f t="shared" si="2"/>
        <v>1.8000000000000007</v>
      </c>
      <c r="V17" s="14">
        <f>ROUND((SUM($L$4:$L17)-SUM($M$4:$M17)+SUM(P$4:P17))/D$4,2)</f>
        <v>8.33</v>
      </c>
      <c r="W17" s="14">
        <f t="shared" si="3"/>
        <v>1.33</v>
      </c>
      <c r="X17" s="25"/>
      <c r="Y17" s="14">
        <f t="shared" si="4"/>
        <v>1.8000000000000007</v>
      </c>
      <c r="Z17" s="14">
        <f>SUM(Y$4:Y17)</f>
        <v>11.25</v>
      </c>
      <c r="AB17" s="107"/>
      <c r="AC17" s="107">
        <v>90</v>
      </c>
      <c r="AD17" s="107">
        <v>70</v>
      </c>
      <c r="AE17" s="107">
        <v>60</v>
      </c>
      <c r="AH17" s="113">
        <v>14</v>
      </c>
      <c r="AI17" s="113"/>
      <c r="AJ17" s="109">
        <v>0.25</v>
      </c>
      <c r="AK17" s="111">
        <f>AI14*$AJ17</f>
        <v>1.4999999999999999E-2</v>
      </c>
      <c r="AL17" s="111">
        <f>ROUND(SUM(AK$4:AK17),2)</f>
        <v>0.11</v>
      </c>
      <c r="AM17" s="111">
        <f>AI15*$AJ17</f>
        <v>1.2500000000000001E-2</v>
      </c>
      <c r="AN17" s="111">
        <f>ROUND(SUM(AM$4:AM17),2)</f>
        <v>0.09</v>
      </c>
      <c r="AO17" s="111">
        <f>AI16*$AJ17</f>
        <v>7.5000000000000015E-3</v>
      </c>
      <c r="AP17" s="111">
        <f>ROUND(SUM(AO$4:AO17),2)</f>
        <v>0.06</v>
      </c>
      <c r="AR17" s="113">
        <v>14</v>
      </c>
      <c r="AS17" s="113">
        <f t="shared" si="8"/>
        <v>73</v>
      </c>
      <c r="AT17" s="114">
        <f t="shared" si="9"/>
        <v>14</v>
      </c>
      <c r="AU17" s="114">
        <f t="shared" si="10"/>
        <v>4</v>
      </c>
      <c r="AV17" s="113">
        <f t="shared" si="11"/>
        <v>82</v>
      </c>
      <c r="AW17" s="114">
        <f t="shared" si="12"/>
        <v>16</v>
      </c>
      <c r="AX17" s="114">
        <f t="shared" si="13"/>
        <v>5</v>
      </c>
      <c r="AY17" s="113">
        <f t="shared" si="14"/>
        <v>90</v>
      </c>
      <c r="AZ17" s="114">
        <f t="shared" si="15"/>
        <v>18</v>
      </c>
      <c r="BA17" s="114">
        <f t="shared" si="16"/>
        <v>5</v>
      </c>
      <c r="BH17" s="114">
        <v>14</v>
      </c>
      <c r="BI17" s="114">
        <v>3</v>
      </c>
      <c r="BJ17" s="114">
        <f>SUM(BI$4:BI17)</f>
        <v>55</v>
      </c>
      <c r="BL17" s="114">
        <v>14</v>
      </c>
      <c r="BM17" s="114">
        <f t="shared" si="17"/>
        <v>73</v>
      </c>
      <c r="BN17" s="118" t="str">
        <f t="shared" si="18"/>
        <v>大叫唤</v>
      </c>
      <c r="BO17" s="114">
        <f t="shared" si="0"/>
        <v>21</v>
      </c>
      <c r="BP17" s="115">
        <f t="shared" si="19"/>
        <v>10</v>
      </c>
      <c r="BQ17" s="117" t="str">
        <f t="shared" si="20"/>
        <v>大叫唤</v>
      </c>
      <c r="BR17" s="114">
        <f t="shared" si="21"/>
        <v>82</v>
      </c>
      <c r="BS17" s="118" t="str">
        <f t="shared" si="22"/>
        <v>大叫唤</v>
      </c>
      <c r="BT17" s="114">
        <f t="shared" si="23"/>
        <v>25</v>
      </c>
      <c r="BU17" s="115">
        <f t="shared" si="24"/>
        <v>11</v>
      </c>
      <c r="BV17" s="117" t="str">
        <f t="shared" si="25"/>
        <v>大叫唤+1</v>
      </c>
      <c r="BW17" s="114">
        <f t="shared" si="26"/>
        <v>90</v>
      </c>
      <c r="BX17" s="118" t="str">
        <f t="shared" si="27"/>
        <v>焦热</v>
      </c>
      <c r="BY17" s="114">
        <f t="shared" si="28"/>
        <v>28</v>
      </c>
      <c r="BZ17" s="115">
        <f t="shared" si="29"/>
        <v>12</v>
      </c>
      <c r="CA17" s="117" t="str">
        <f t="shared" si="30"/>
        <v>大叫唤+2</v>
      </c>
      <c r="CC17" s="114">
        <v>14</v>
      </c>
      <c r="CD17" s="114" t="s">
        <v>955</v>
      </c>
      <c r="CE17" s="117" t="s">
        <v>913</v>
      </c>
      <c r="CF17" s="114">
        <v>3</v>
      </c>
      <c r="CG17" s="114">
        <f>SUM(CF$4:CF17)</f>
        <v>33</v>
      </c>
      <c r="CH17" s="116">
        <f t="shared" si="31"/>
        <v>102</v>
      </c>
    </row>
    <row r="18" spans="1:86" ht="16.5" x14ac:dyDescent="0.2">
      <c r="A18" s="113">
        <v>200</v>
      </c>
      <c r="I18" s="25">
        <v>15</v>
      </c>
      <c r="J18" s="113" t="s">
        <v>891</v>
      </c>
      <c r="K18" s="113">
        <v>75</v>
      </c>
      <c r="L18" s="113">
        <v>90</v>
      </c>
      <c r="M18" s="113">
        <v>6</v>
      </c>
      <c r="N18" s="113"/>
      <c r="O18" s="113"/>
      <c r="P18" s="113"/>
      <c r="Q18" s="113">
        <v>1</v>
      </c>
      <c r="R18" s="14">
        <f>ROUND((SUM($L$4:$L18)-SUM($M$4:$M18)+SUM(N$4:N18))/B$4,2)</f>
        <v>17.8</v>
      </c>
      <c r="S18" s="14">
        <f t="shared" si="1"/>
        <v>2.8000000000000007</v>
      </c>
      <c r="T18" s="14">
        <f>ROUND((SUM($L$4:$L18)-SUM($M$4:$M18)+SUM(O$4:O18))/C$4,2)</f>
        <v>13.35</v>
      </c>
      <c r="U18" s="14">
        <f t="shared" si="2"/>
        <v>2.0999999999999996</v>
      </c>
      <c r="V18" s="14">
        <f>ROUND((SUM($L$4:$L18)-SUM($M$4:$M18)+SUM(P$4:P18))/D$4,2)</f>
        <v>9.89</v>
      </c>
      <c r="W18" s="14">
        <f t="shared" si="3"/>
        <v>1.5600000000000005</v>
      </c>
      <c r="X18" s="25"/>
      <c r="Y18" s="14">
        <f t="shared" si="4"/>
        <v>2.0999999999999996</v>
      </c>
      <c r="Z18" s="14">
        <f>SUM(Y$4:Y18)</f>
        <v>13.35</v>
      </c>
      <c r="AB18" s="107"/>
      <c r="AC18" s="107">
        <v>100</v>
      </c>
      <c r="AD18" s="107">
        <v>80</v>
      </c>
      <c r="AE18" s="107">
        <v>70</v>
      </c>
      <c r="AH18" s="113">
        <v>15</v>
      </c>
      <c r="AI18" s="113"/>
      <c r="AJ18" s="109">
        <v>0.3</v>
      </c>
      <c r="AK18" s="111">
        <f>AI14*$AJ18</f>
        <v>1.7999999999999999E-2</v>
      </c>
      <c r="AL18" s="111">
        <f>ROUND(SUM(AK$4:AK18),2)</f>
        <v>0.13</v>
      </c>
      <c r="AM18" s="111">
        <f>AI15*$AJ18</f>
        <v>1.4999999999999999E-2</v>
      </c>
      <c r="AN18" s="111">
        <f>ROUND(SUM(AM$4:AM18),2)</f>
        <v>0.1</v>
      </c>
      <c r="AO18" s="111">
        <f>AI16*$AJ18</f>
        <v>9.0000000000000011E-3</v>
      </c>
      <c r="AP18" s="111">
        <f>ROUND(SUM(AO$4:AO18),2)</f>
        <v>7.0000000000000007E-2</v>
      </c>
      <c r="AR18" s="113">
        <v>15</v>
      </c>
      <c r="AS18" s="113">
        <f t="shared" si="8"/>
        <v>75</v>
      </c>
      <c r="AT18" s="114">
        <f t="shared" si="9"/>
        <v>15</v>
      </c>
      <c r="AU18" s="114">
        <f t="shared" si="10"/>
        <v>4</v>
      </c>
      <c r="AV18" s="113">
        <f t="shared" si="11"/>
        <v>83</v>
      </c>
      <c r="AW18" s="114">
        <f t="shared" si="12"/>
        <v>16</v>
      </c>
      <c r="AX18" s="114">
        <f t="shared" si="13"/>
        <v>5</v>
      </c>
      <c r="AY18" s="113">
        <f t="shared" si="14"/>
        <v>93</v>
      </c>
      <c r="AZ18" s="114">
        <f t="shared" si="15"/>
        <v>18</v>
      </c>
      <c r="BA18" s="114">
        <f t="shared" si="16"/>
        <v>5</v>
      </c>
      <c r="BH18" s="114">
        <v>15</v>
      </c>
      <c r="BI18" s="114">
        <v>2</v>
      </c>
      <c r="BJ18" s="114">
        <f>SUM(BI$4:BI18)</f>
        <v>57</v>
      </c>
      <c r="BL18" s="114">
        <v>15</v>
      </c>
      <c r="BM18" s="114">
        <f t="shared" si="17"/>
        <v>75</v>
      </c>
      <c r="BN18" s="118" t="str">
        <f t="shared" si="18"/>
        <v>大叫唤</v>
      </c>
      <c r="BO18" s="114">
        <f t="shared" si="0"/>
        <v>22</v>
      </c>
      <c r="BP18" s="115">
        <f t="shared" si="19"/>
        <v>10</v>
      </c>
      <c r="BQ18" s="117" t="str">
        <f t="shared" si="20"/>
        <v>大叫唤</v>
      </c>
      <c r="BR18" s="114">
        <f t="shared" si="21"/>
        <v>83</v>
      </c>
      <c r="BS18" s="118" t="str">
        <f t="shared" si="22"/>
        <v>大叫唤</v>
      </c>
      <c r="BT18" s="114">
        <f t="shared" si="23"/>
        <v>25</v>
      </c>
      <c r="BU18" s="115">
        <f t="shared" si="24"/>
        <v>11</v>
      </c>
      <c r="BV18" s="117" t="str">
        <f t="shared" si="25"/>
        <v>大叫唤+1</v>
      </c>
      <c r="BW18" s="114">
        <f t="shared" si="26"/>
        <v>93</v>
      </c>
      <c r="BX18" s="118" t="str">
        <f t="shared" si="27"/>
        <v>焦热</v>
      </c>
      <c r="BY18" s="114">
        <f t="shared" si="28"/>
        <v>29</v>
      </c>
      <c r="BZ18" s="115">
        <f t="shared" si="29"/>
        <v>12</v>
      </c>
      <c r="CA18" s="117" t="str">
        <f t="shared" si="30"/>
        <v>大叫唤+2</v>
      </c>
      <c r="CC18" s="114">
        <v>15</v>
      </c>
      <c r="CD18" s="117" t="s">
        <v>916</v>
      </c>
      <c r="CE18" s="117" t="s">
        <v>913</v>
      </c>
      <c r="CF18" s="114">
        <v>3</v>
      </c>
      <c r="CG18" s="114">
        <f>SUM(CF$4:CF18)</f>
        <v>36</v>
      </c>
      <c r="CH18" s="116">
        <f t="shared" si="31"/>
        <v>110</v>
      </c>
    </row>
    <row r="19" spans="1:86" ht="16.5" x14ac:dyDescent="0.2">
      <c r="I19" s="96">
        <v>16</v>
      </c>
      <c r="J19" s="113" t="s">
        <v>892</v>
      </c>
      <c r="K19" s="113">
        <v>80</v>
      </c>
      <c r="L19" s="113">
        <v>110</v>
      </c>
      <c r="M19" s="113">
        <v>6</v>
      </c>
      <c r="N19" s="113"/>
      <c r="O19" s="113"/>
      <c r="P19" s="113"/>
      <c r="Q19" s="113">
        <v>1</v>
      </c>
      <c r="R19" s="14">
        <f>ROUND((SUM($L$4:$L19)-SUM($M$4:$M19)+SUM(N$4:N19))/B$4,2)</f>
        <v>21.27</v>
      </c>
      <c r="S19" s="14">
        <f t="shared" si="1"/>
        <v>3.4699999999999989</v>
      </c>
      <c r="T19" s="14">
        <f>ROUND((SUM($L$4:$L19)-SUM($M$4:$M19)+SUM(O$4:O19))/C$4,2)</f>
        <v>15.95</v>
      </c>
      <c r="U19" s="14">
        <f t="shared" si="2"/>
        <v>2.5999999999999996</v>
      </c>
      <c r="V19" s="14">
        <f>ROUND((SUM($L$4:$L19)-SUM($M$4:$M19)+SUM(P$4:P19))/D$4,2)</f>
        <v>11.81</v>
      </c>
      <c r="W19" s="14">
        <f t="shared" si="3"/>
        <v>1.92</v>
      </c>
      <c r="X19" s="96"/>
      <c r="Y19" s="14">
        <f t="shared" si="4"/>
        <v>2.5999999999999996</v>
      </c>
      <c r="Z19" s="14">
        <f>SUM(Y$4:Y19)</f>
        <v>15.95</v>
      </c>
      <c r="AB19" s="107"/>
      <c r="AC19" s="107"/>
      <c r="AD19" s="107">
        <v>90</v>
      </c>
      <c r="AE19" s="107">
        <v>80</v>
      </c>
      <c r="AH19" s="113">
        <v>16</v>
      </c>
      <c r="AI19" s="113">
        <f>INDEX($S$4:$S$32,INT((AH19-5)/5)+1)</f>
        <v>0.2</v>
      </c>
      <c r="AJ19" s="113">
        <v>0.1</v>
      </c>
      <c r="AK19" s="111">
        <f t="shared" ref="AK19" si="32">AI19*$AJ19</f>
        <v>2.0000000000000004E-2</v>
      </c>
      <c r="AL19" s="111">
        <f>ROUND(SUM(AK$4:AK19),2)</f>
        <v>0.15</v>
      </c>
      <c r="AM19" s="111">
        <f t="shared" ref="AM19" si="33">AI20*$AJ19</f>
        <v>1.4999999999999999E-2</v>
      </c>
      <c r="AN19" s="111">
        <f>ROUND(SUM(AM$4:AM19),2)</f>
        <v>0.12</v>
      </c>
      <c r="AO19" s="111">
        <f t="shared" ref="AO19" si="34">AI21*$AJ19</f>
        <v>1.2E-2</v>
      </c>
      <c r="AP19" s="111">
        <f>ROUND(SUM(AO$4:AO19),2)</f>
        <v>0.08</v>
      </c>
      <c r="AR19" s="113">
        <v>16</v>
      </c>
      <c r="AS19" s="113">
        <f t="shared" si="8"/>
        <v>77</v>
      </c>
      <c r="AT19" s="114">
        <f t="shared" si="9"/>
        <v>15</v>
      </c>
      <c r="AU19" s="114">
        <f t="shared" si="10"/>
        <v>4</v>
      </c>
      <c r="AV19" s="113">
        <f t="shared" si="11"/>
        <v>85</v>
      </c>
      <c r="AW19" s="114">
        <f t="shared" si="12"/>
        <v>17</v>
      </c>
      <c r="AX19" s="114">
        <f t="shared" si="13"/>
        <v>5</v>
      </c>
      <c r="AY19" s="113">
        <f t="shared" si="14"/>
        <v>94</v>
      </c>
      <c r="AZ19" s="114">
        <f t="shared" si="15"/>
        <v>18</v>
      </c>
      <c r="BA19" s="114">
        <f t="shared" si="16"/>
        <v>5</v>
      </c>
      <c r="BH19" s="114">
        <v>16</v>
      </c>
      <c r="BI19" s="114">
        <v>3</v>
      </c>
      <c r="BJ19" s="114">
        <f>SUM(BI$4:BI19)</f>
        <v>60</v>
      </c>
      <c r="BL19" s="114">
        <v>16</v>
      </c>
      <c r="BM19" s="114">
        <f t="shared" si="17"/>
        <v>77</v>
      </c>
      <c r="BN19" s="118" t="str">
        <f t="shared" si="18"/>
        <v>大叫唤</v>
      </c>
      <c r="BO19" s="114">
        <f t="shared" si="0"/>
        <v>23</v>
      </c>
      <c r="BP19" s="115">
        <f t="shared" si="19"/>
        <v>10</v>
      </c>
      <c r="BQ19" s="117" t="str">
        <f t="shared" si="20"/>
        <v>大叫唤</v>
      </c>
      <c r="BR19" s="114">
        <f t="shared" si="21"/>
        <v>85</v>
      </c>
      <c r="BS19" s="118" t="str">
        <f t="shared" si="22"/>
        <v>大叫唤</v>
      </c>
      <c r="BT19" s="114">
        <f t="shared" si="23"/>
        <v>26</v>
      </c>
      <c r="BU19" s="115">
        <f t="shared" si="24"/>
        <v>11</v>
      </c>
      <c r="BV19" s="117" t="str">
        <f t="shared" si="25"/>
        <v>大叫唤+1</v>
      </c>
      <c r="BW19" s="114">
        <f t="shared" si="26"/>
        <v>94</v>
      </c>
      <c r="BX19" s="118" t="str">
        <f t="shared" si="27"/>
        <v>焦热</v>
      </c>
      <c r="BY19" s="114">
        <f t="shared" si="28"/>
        <v>29</v>
      </c>
      <c r="BZ19" s="115">
        <f t="shared" si="29"/>
        <v>12</v>
      </c>
      <c r="CA19" s="117" t="str">
        <f t="shared" si="30"/>
        <v>大叫唤+2</v>
      </c>
      <c r="CC19" s="114">
        <v>16</v>
      </c>
      <c r="CD19" s="114" t="s">
        <v>919</v>
      </c>
      <c r="CE19" s="117" t="s">
        <v>919</v>
      </c>
      <c r="CF19" s="114">
        <v>3</v>
      </c>
      <c r="CG19" s="114">
        <f>SUM(CF$4:CF19)</f>
        <v>39</v>
      </c>
      <c r="CH19" s="116">
        <f t="shared" si="31"/>
        <v>117</v>
      </c>
    </row>
    <row r="20" spans="1:86" ht="16.5" x14ac:dyDescent="0.2">
      <c r="H20">
        <f t="shared" ref="H20:H26" si="35">L20-L19</f>
        <v>14</v>
      </c>
      <c r="I20" s="96">
        <v>17</v>
      </c>
      <c r="J20" s="113" t="s">
        <v>893</v>
      </c>
      <c r="K20" s="113">
        <v>85</v>
      </c>
      <c r="L20" s="113">
        <v>124</v>
      </c>
      <c r="M20" s="113">
        <v>6</v>
      </c>
      <c r="N20" s="113"/>
      <c r="O20" s="113"/>
      <c r="P20" s="113"/>
      <c r="Q20" s="113">
        <v>1</v>
      </c>
      <c r="R20" s="14">
        <f>ROUND((SUM($L$4:$L20)-SUM($M$4:$M20)+SUM(N$4:N20))/B$4,2)</f>
        <v>25.2</v>
      </c>
      <c r="S20" s="14">
        <f t="shared" si="1"/>
        <v>3.9299999999999997</v>
      </c>
      <c r="T20" s="14">
        <f>ROUND((SUM($L$4:$L20)-SUM($M$4:$M20)+SUM(O$4:O20))/C$4,2)</f>
        <v>18.899999999999999</v>
      </c>
      <c r="U20" s="14">
        <f t="shared" si="2"/>
        <v>2.9499999999999993</v>
      </c>
      <c r="V20" s="14">
        <f>ROUND((SUM($L$4:$L20)-SUM($M$4:$M20)+SUM(P$4:P20))/D$4,2)</f>
        <v>14</v>
      </c>
      <c r="W20" s="14">
        <f t="shared" si="3"/>
        <v>2.1899999999999995</v>
      </c>
      <c r="X20" s="96"/>
      <c r="Y20" s="14">
        <f t="shared" si="4"/>
        <v>2.9499999999999993</v>
      </c>
      <c r="Z20" s="14">
        <f>SUM(Y$4:Y20)</f>
        <v>18.899999999999999</v>
      </c>
      <c r="AB20" s="107"/>
      <c r="AC20" s="107"/>
      <c r="AD20" s="107">
        <v>100</v>
      </c>
      <c r="AE20" s="107">
        <v>90</v>
      </c>
      <c r="AH20" s="113">
        <v>17</v>
      </c>
      <c r="AI20" s="113">
        <f>INDEX($U$4:$U$32,INT((AH19-5)/5)+1)</f>
        <v>0.15</v>
      </c>
      <c r="AJ20" s="113">
        <v>0.15</v>
      </c>
      <c r="AK20" s="111">
        <f t="shared" ref="AK20" si="36">AI19*$AJ20</f>
        <v>0.03</v>
      </c>
      <c r="AL20" s="111">
        <f>ROUND(SUM(AK$4:AK20),2)</f>
        <v>0.18</v>
      </c>
      <c r="AM20" s="111">
        <f t="shared" ref="AM20" si="37">AI20*$AJ20</f>
        <v>2.2499999999999999E-2</v>
      </c>
      <c r="AN20" s="111">
        <f>ROUND(SUM(AM$4:AM20),2)</f>
        <v>0.14000000000000001</v>
      </c>
      <c r="AO20" s="111">
        <f t="shared" ref="AO20" si="38">AI21*$AJ20</f>
        <v>1.7999999999999999E-2</v>
      </c>
      <c r="AP20" s="111">
        <f>ROUND(SUM(AO$4:AO20),2)</f>
        <v>0.1</v>
      </c>
      <c r="AR20" s="113">
        <v>17</v>
      </c>
      <c r="AS20" s="113">
        <f t="shared" si="8"/>
        <v>79</v>
      </c>
      <c r="AT20" s="114">
        <f t="shared" si="9"/>
        <v>15</v>
      </c>
      <c r="AU20" s="114">
        <f t="shared" si="10"/>
        <v>4</v>
      </c>
      <c r="AV20" s="113">
        <f t="shared" si="11"/>
        <v>87</v>
      </c>
      <c r="AW20" s="114">
        <f t="shared" si="12"/>
        <v>17</v>
      </c>
      <c r="AX20" s="114">
        <f t="shared" si="13"/>
        <v>5</v>
      </c>
      <c r="AY20" s="113">
        <f t="shared" si="14"/>
        <v>97</v>
      </c>
      <c r="AZ20" s="114">
        <f t="shared" si="15"/>
        <v>19</v>
      </c>
      <c r="BA20" s="114">
        <f t="shared" si="16"/>
        <v>5</v>
      </c>
      <c r="BH20" s="114">
        <v>17</v>
      </c>
      <c r="BI20" s="114">
        <v>2</v>
      </c>
      <c r="BJ20" s="114">
        <f>SUM(BI$4:BI20)</f>
        <v>62</v>
      </c>
      <c r="BL20" s="114">
        <v>17</v>
      </c>
      <c r="BM20" s="114">
        <f t="shared" si="17"/>
        <v>79</v>
      </c>
      <c r="BN20" s="118" t="str">
        <f t="shared" si="18"/>
        <v>大叫唤</v>
      </c>
      <c r="BO20" s="114">
        <f t="shared" si="0"/>
        <v>23</v>
      </c>
      <c r="BP20" s="115">
        <f t="shared" si="19"/>
        <v>10</v>
      </c>
      <c r="BQ20" s="117" t="str">
        <f t="shared" si="20"/>
        <v>大叫唤</v>
      </c>
      <c r="BR20" s="114">
        <f t="shared" si="21"/>
        <v>87</v>
      </c>
      <c r="BS20" s="118" t="str">
        <f t="shared" si="22"/>
        <v>大叫唤</v>
      </c>
      <c r="BT20" s="114">
        <f t="shared" si="23"/>
        <v>27</v>
      </c>
      <c r="BU20" s="115">
        <f t="shared" si="24"/>
        <v>12</v>
      </c>
      <c r="BV20" s="117" t="str">
        <f t="shared" si="25"/>
        <v>大叫唤+2</v>
      </c>
      <c r="BW20" s="114">
        <f t="shared" si="26"/>
        <v>97</v>
      </c>
      <c r="BX20" s="118" t="str">
        <f t="shared" si="27"/>
        <v>焦热</v>
      </c>
      <c r="BY20" s="114">
        <f t="shared" si="28"/>
        <v>31</v>
      </c>
      <c r="BZ20" s="115">
        <f t="shared" si="29"/>
        <v>13</v>
      </c>
      <c r="CA20" s="117" t="str">
        <f t="shared" si="30"/>
        <v>焦热</v>
      </c>
      <c r="CC20" s="114">
        <v>17</v>
      </c>
      <c r="CD20" s="114" t="s">
        <v>956</v>
      </c>
      <c r="CE20" s="117" t="s">
        <v>919</v>
      </c>
      <c r="CF20" s="114">
        <v>3</v>
      </c>
      <c r="CG20" s="114">
        <f>SUM(CF$4:CF20)</f>
        <v>42</v>
      </c>
      <c r="CH20" s="116">
        <f t="shared" si="31"/>
        <v>125</v>
      </c>
    </row>
    <row r="21" spans="1:86" ht="16.5" x14ac:dyDescent="0.2">
      <c r="H21">
        <f t="shared" si="35"/>
        <v>6</v>
      </c>
      <c r="I21" s="96">
        <v>18</v>
      </c>
      <c r="J21" s="113" t="s">
        <v>894</v>
      </c>
      <c r="K21" s="113">
        <v>90</v>
      </c>
      <c r="L21" s="113">
        <v>130</v>
      </c>
      <c r="M21" s="113">
        <v>6</v>
      </c>
      <c r="N21" s="113"/>
      <c r="O21" s="113"/>
      <c r="P21" s="113"/>
      <c r="Q21" s="113">
        <v>1</v>
      </c>
      <c r="R21" s="14">
        <f>ROUND((SUM($L$4:$L21)-SUM($M$4:$M21)+SUM(N$4:N21))/B$4,2)</f>
        <v>29.33</v>
      </c>
      <c r="S21" s="14">
        <f t="shared" si="1"/>
        <v>4.129999999999999</v>
      </c>
      <c r="T21" s="14">
        <f>ROUND((SUM($L$4:$L21)-SUM($M$4:$M21)+SUM(O$4:O21))/C$4,2)</f>
        <v>22</v>
      </c>
      <c r="U21" s="14">
        <f t="shared" si="2"/>
        <v>3.1000000000000014</v>
      </c>
      <c r="V21" s="14">
        <f>ROUND((SUM($L$4:$L21)-SUM($M$4:$M21)+SUM(P$4:P21))/D$4,2)</f>
        <v>16.3</v>
      </c>
      <c r="W21" s="14">
        <f t="shared" si="3"/>
        <v>2.3000000000000007</v>
      </c>
      <c r="X21" s="96"/>
      <c r="Y21" s="14">
        <f t="shared" si="4"/>
        <v>3.1000000000000014</v>
      </c>
      <c r="Z21" s="14">
        <f>SUM(Y$4:Y21)</f>
        <v>22</v>
      </c>
      <c r="AB21" s="107"/>
      <c r="AC21" s="107"/>
      <c r="AD21" s="107"/>
      <c r="AE21" s="107">
        <v>100</v>
      </c>
      <c r="AH21" s="113">
        <v>18</v>
      </c>
      <c r="AI21" s="113">
        <f>INDEX($W$4:$W$32,INT((AH19-5)/5)+1)</f>
        <v>0.12</v>
      </c>
      <c r="AJ21" s="113">
        <v>0.2</v>
      </c>
      <c r="AK21" s="111">
        <f t="shared" ref="AK21" si="39">AI19*$AJ21</f>
        <v>4.0000000000000008E-2</v>
      </c>
      <c r="AL21" s="111">
        <f>ROUND(SUM(AK$4:AK21),2)</f>
        <v>0.22</v>
      </c>
      <c r="AM21" s="111">
        <f t="shared" ref="AM21" si="40">AI20*$AJ21</f>
        <v>0.03</v>
      </c>
      <c r="AN21" s="111">
        <f>ROUND(SUM(AM$4:AM21),2)</f>
        <v>0.17</v>
      </c>
      <c r="AO21" s="111">
        <f t="shared" ref="AO21" si="41">AI21*$AJ21</f>
        <v>2.4E-2</v>
      </c>
      <c r="AP21" s="111">
        <f>ROUND(SUM(AO$4:AO21),2)</f>
        <v>0.12</v>
      </c>
      <c r="AR21" s="113">
        <v>18</v>
      </c>
      <c r="AS21" s="113">
        <f t="shared" si="8"/>
        <v>80</v>
      </c>
      <c r="AT21" s="114">
        <f t="shared" si="9"/>
        <v>16</v>
      </c>
      <c r="AU21" s="114">
        <f t="shared" si="10"/>
        <v>5</v>
      </c>
      <c r="AV21" s="113">
        <f t="shared" si="11"/>
        <v>88</v>
      </c>
      <c r="AW21" s="114">
        <f t="shared" si="12"/>
        <v>17</v>
      </c>
      <c r="AX21" s="114">
        <f t="shared" si="13"/>
        <v>5</v>
      </c>
      <c r="AY21" s="113">
        <f t="shared" si="14"/>
        <v>99</v>
      </c>
      <c r="AZ21" s="114">
        <f t="shared" si="15"/>
        <v>19</v>
      </c>
      <c r="BA21" s="114">
        <f t="shared" si="16"/>
        <v>5</v>
      </c>
      <c r="BH21" s="114">
        <v>18</v>
      </c>
      <c r="BI21" s="114">
        <v>3</v>
      </c>
      <c r="BJ21" s="114">
        <f>SUM(BI$4:BI21)</f>
        <v>65</v>
      </c>
      <c r="BL21" s="114">
        <v>18</v>
      </c>
      <c r="BM21" s="114">
        <f t="shared" si="17"/>
        <v>80</v>
      </c>
      <c r="BN21" s="118" t="str">
        <f t="shared" si="18"/>
        <v>大叫唤</v>
      </c>
      <c r="BO21" s="114">
        <f t="shared" si="0"/>
        <v>24</v>
      </c>
      <c r="BP21" s="115">
        <f t="shared" si="19"/>
        <v>11</v>
      </c>
      <c r="BQ21" s="117" t="str">
        <f t="shared" si="20"/>
        <v>大叫唤+1</v>
      </c>
      <c r="BR21" s="114">
        <f t="shared" si="21"/>
        <v>88</v>
      </c>
      <c r="BS21" s="118" t="str">
        <f t="shared" si="22"/>
        <v>大叫唤</v>
      </c>
      <c r="BT21" s="114">
        <f t="shared" si="23"/>
        <v>27</v>
      </c>
      <c r="BU21" s="115">
        <f t="shared" si="24"/>
        <v>12</v>
      </c>
      <c r="BV21" s="117" t="str">
        <f t="shared" si="25"/>
        <v>大叫唤+2</v>
      </c>
      <c r="BW21" s="114">
        <f t="shared" si="26"/>
        <v>99</v>
      </c>
      <c r="BX21" s="118" t="str">
        <f t="shared" si="27"/>
        <v>焦热</v>
      </c>
      <c r="BY21" s="114">
        <f t="shared" si="28"/>
        <v>31</v>
      </c>
      <c r="BZ21" s="115">
        <f t="shared" si="29"/>
        <v>13</v>
      </c>
      <c r="CA21" s="117" t="str">
        <f t="shared" si="30"/>
        <v>焦热</v>
      </c>
      <c r="CC21" s="114">
        <v>18</v>
      </c>
      <c r="CD21" s="114" t="s">
        <v>927</v>
      </c>
      <c r="CE21" s="117" t="s">
        <v>919</v>
      </c>
      <c r="CF21" s="114">
        <v>3</v>
      </c>
      <c r="CG21" s="114">
        <f>SUM(CF$4:CF21)</f>
        <v>45</v>
      </c>
      <c r="CH21" s="116">
        <f t="shared" si="31"/>
        <v>132</v>
      </c>
    </row>
    <row r="22" spans="1:86" ht="16.5" x14ac:dyDescent="0.2">
      <c r="H22">
        <f t="shared" si="35"/>
        <v>8</v>
      </c>
      <c r="I22" s="96">
        <v>19</v>
      </c>
      <c r="J22" s="113" t="s">
        <v>895</v>
      </c>
      <c r="K22" s="113">
        <v>95</v>
      </c>
      <c r="L22" s="113">
        <v>138</v>
      </c>
      <c r="M22" s="113">
        <v>6</v>
      </c>
      <c r="N22" s="113"/>
      <c r="O22" s="113"/>
      <c r="P22" s="113"/>
      <c r="Q22" s="113">
        <v>1</v>
      </c>
      <c r="R22" s="14">
        <f>ROUND((SUM($L$4:$L22)-SUM($M$4:$M22)+SUM(N$4:N22))/B$4,2)</f>
        <v>33.729999999999997</v>
      </c>
      <c r="S22" s="14">
        <f t="shared" si="1"/>
        <v>4.3999999999999986</v>
      </c>
      <c r="T22" s="14">
        <f>ROUND((SUM($L$4:$L22)-SUM($M$4:$M22)+SUM(O$4:O22))/C$4,2)</f>
        <v>25.3</v>
      </c>
      <c r="U22" s="14">
        <f t="shared" si="2"/>
        <v>3.3000000000000007</v>
      </c>
      <c r="V22" s="14">
        <f>ROUND((SUM($L$4:$L22)-SUM($M$4:$M22)+SUM(P$4:P22))/D$4,2)</f>
        <v>18.739999999999998</v>
      </c>
      <c r="W22" s="14">
        <f t="shared" si="3"/>
        <v>2.4399999999999977</v>
      </c>
      <c r="X22" s="96"/>
      <c r="Y22" s="14">
        <f t="shared" si="4"/>
        <v>3.3000000000000007</v>
      </c>
      <c r="Z22" s="14">
        <f>SUM(Y$4:Y22)</f>
        <v>25.3</v>
      </c>
      <c r="AB22" s="107"/>
      <c r="AC22" s="107"/>
      <c r="AD22" s="107"/>
      <c r="AE22" s="107"/>
      <c r="AH22" s="113">
        <v>19</v>
      </c>
      <c r="AI22" s="113"/>
      <c r="AJ22" s="113">
        <v>0.25</v>
      </c>
      <c r="AK22" s="111">
        <f t="shared" ref="AK22" si="42">AI19*$AJ22</f>
        <v>0.05</v>
      </c>
      <c r="AL22" s="111">
        <f>ROUND(SUM(AK$4:AK22),2)</f>
        <v>0.27</v>
      </c>
      <c r="AM22" s="111">
        <f t="shared" ref="AM22" si="43">AI20*$AJ22</f>
        <v>3.7499999999999999E-2</v>
      </c>
      <c r="AN22" s="111">
        <f>ROUND(SUM(AM$4:AM22),2)</f>
        <v>0.21</v>
      </c>
      <c r="AO22" s="111">
        <f t="shared" ref="AO22" si="44">AI21*$AJ22</f>
        <v>0.03</v>
      </c>
      <c r="AP22" s="111">
        <f>ROUND(SUM(AO$4:AO22),2)</f>
        <v>0.15</v>
      </c>
      <c r="AR22" s="113">
        <v>19</v>
      </c>
      <c r="AS22" s="113">
        <f t="shared" si="8"/>
        <v>82</v>
      </c>
      <c r="AT22" s="114">
        <f t="shared" si="9"/>
        <v>16</v>
      </c>
      <c r="AU22" s="114">
        <f t="shared" si="10"/>
        <v>5</v>
      </c>
      <c r="AV22" s="113">
        <f t="shared" si="11"/>
        <v>90</v>
      </c>
      <c r="AW22" s="114">
        <f t="shared" si="12"/>
        <v>18</v>
      </c>
      <c r="AX22" s="114">
        <f t="shared" si="13"/>
        <v>5</v>
      </c>
      <c r="AY22" s="113">
        <f t="shared" si="14"/>
        <v>101</v>
      </c>
      <c r="AZ22" s="114">
        <f t="shared" si="15"/>
        <v>20</v>
      </c>
      <c r="BA22" s="114">
        <f t="shared" si="16"/>
        <v>6</v>
      </c>
      <c r="BH22" s="114">
        <v>19</v>
      </c>
      <c r="BI22" s="114">
        <v>2</v>
      </c>
      <c r="BJ22" s="114">
        <f>SUM(BI$4:BI22)</f>
        <v>67</v>
      </c>
      <c r="BL22" s="114">
        <v>19</v>
      </c>
      <c r="BM22" s="114">
        <f t="shared" si="17"/>
        <v>82</v>
      </c>
      <c r="BN22" s="118" t="str">
        <f t="shared" si="18"/>
        <v>大叫唤</v>
      </c>
      <c r="BO22" s="114">
        <f t="shared" si="0"/>
        <v>25</v>
      </c>
      <c r="BP22" s="115">
        <f t="shared" si="19"/>
        <v>11</v>
      </c>
      <c r="BQ22" s="117" t="str">
        <f t="shared" si="20"/>
        <v>大叫唤+1</v>
      </c>
      <c r="BR22" s="114">
        <f t="shared" si="21"/>
        <v>90</v>
      </c>
      <c r="BS22" s="118" t="str">
        <f t="shared" si="22"/>
        <v>焦热</v>
      </c>
      <c r="BT22" s="114">
        <f t="shared" si="23"/>
        <v>28</v>
      </c>
      <c r="BU22" s="115">
        <f t="shared" si="24"/>
        <v>12</v>
      </c>
      <c r="BV22" s="117" t="str">
        <f t="shared" si="25"/>
        <v>大叫唤+2</v>
      </c>
      <c r="BW22" s="114">
        <f t="shared" si="26"/>
        <v>101</v>
      </c>
      <c r="BX22" s="118" t="str">
        <f t="shared" si="27"/>
        <v>焦热</v>
      </c>
      <c r="BY22" s="114">
        <f t="shared" si="28"/>
        <v>32</v>
      </c>
      <c r="BZ22" s="115">
        <f t="shared" si="29"/>
        <v>13</v>
      </c>
      <c r="CA22" s="117" t="str">
        <f t="shared" si="30"/>
        <v>焦热</v>
      </c>
      <c r="CC22" s="114">
        <v>19</v>
      </c>
      <c r="CD22" s="114" t="s">
        <v>957</v>
      </c>
      <c r="CE22" s="117" t="s">
        <v>920</v>
      </c>
      <c r="CF22" s="114">
        <v>3</v>
      </c>
      <c r="CG22" s="114">
        <f>SUM(CF$4:CF22)</f>
        <v>48</v>
      </c>
      <c r="CH22" s="116">
        <f t="shared" si="31"/>
        <v>140</v>
      </c>
    </row>
    <row r="23" spans="1:86" ht="16.5" x14ac:dyDescent="0.2">
      <c r="H23">
        <f t="shared" si="35"/>
        <v>8</v>
      </c>
      <c r="I23" s="113">
        <v>20</v>
      </c>
      <c r="J23" s="96" t="s">
        <v>897</v>
      </c>
      <c r="K23" s="113">
        <v>100</v>
      </c>
      <c r="L23" s="113">
        <v>146</v>
      </c>
      <c r="M23" s="113">
        <v>6</v>
      </c>
      <c r="N23" s="113"/>
      <c r="O23" s="113"/>
      <c r="P23" s="113"/>
      <c r="Q23" s="113">
        <v>1</v>
      </c>
      <c r="R23" s="14">
        <f>ROUND((SUM($L$4:$L23)-SUM($M$4:$M23)+SUM(N$4:N23))/B$4,2)</f>
        <v>38.4</v>
      </c>
      <c r="S23" s="14">
        <f t="shared" si="1"/>
        <v>4.6700000000000017</v>
      </c>
      <c r="T23" s="14">
        <f>ROUND((SUM($L$4:$L23)-SUM($M$4:$M23)+SUM(O$4:O23))/C$4,2)</f>
        <v>28.8</v>
      </c>
      <c r="U23" s="14">
        <f t="shared" si="2"/>
        <v>3.5</v>
      </c>
      <c r="V23" s="14">
        <f>ROUND((SUM($L$4:$L23)-SUM($M$4:$M23)+SUM(P$4:P23))/D$4,2)</f>
        <v>21.33</v>
      </c>
      <c r="W23" s="14">
        <f t="shared" si="3"/>
        <v>2.59</v>
      </c>
      <c r="X23" s="96"/>
      <c r="Y23" s="14">
        <f t="shared" si="4"/>
        <v>3.5</v>
      </c>
      <c r="Z23" s="14">
        <f>SUM(Y$4:Y23)</f>
        <v>28.8</v>
      </c>
      <c r="AB23" s="107"/>
      <c r="AC23" s="107"/>
      <c r="AD23" s="107"/>
      <c r="AE23" s="107"/>
      <c r="AH23" s="113">
        <v>20</v>
      </c>
      <c r="AI23" s="113"/>
      <c r="AJ23" s="113">
        <v>0.3</v>
      </c>
      <c r="AK23" s="111">
        <f t="shared" ref="AK23" si="45">AI19*$AJ23</f>
        <v>0.06</v>
      </c>
      <c r="AL23" s="111">
        <f>ROUND(SUM(AK$4:AK23),2)</f>
        <v>0.33</v>
      </c>
      <c r="AM23" s="111">
        <f t="shared" ref="AM23" si="46">AI20*$AJ23</f>
        <v>4.4999999999999998E-2</v>
      </c>
      <c r="AN23" s="111">
        <f>ROUND(SUM(AM$4:AM23),2)</f>
        <v>0.25</v>
      </c>
      <c r="AO23" s="111">
        <f t="shared" ref="AO23" si="47">AI21*$AJ23</f>
        <v>3.5999999999999997E-2</v>
      </c>
      <c r="AP23" s="111">
        <f>ROUND(SUM(AO$4:AO23),2)</f>
        <v>0.19</v>
      </c>
      <c r="AR23" s="113">
        <v>20</v>
      </c>
      <c r="AS23" s="113">
        <f t="shared" si="8"/>
        <v>83</v>
      </c>
      <c r="AT23" s="114">
        <f t="shared" si="9"/>
        <v>16</v>
      </c>
      <c r="AU23" s="114">
        <f t="shared" si="10"/>
        <v>5</v>
      </c>
      <c r="AV23" s="113">
        <f t="shared" si="11"/>
        <v>92</v>
      </c>
      <c r="AW23" s="114">
        <f t="shared" si="12"/>
        <v>18</v>
      </c>
      <c r="AX23" s="114">
        <f t="shared" si="13"/>
        <v>5</v>
      </c>
      <c r="AY23" s="113">
        <f t="shared" si="14"/>
        <v>103</v>
      </c>
      <c r="AZ23" s="114">
        <f t="shared" si="15"/>
        <v>20</v>
      </c>
      <c r="BA23" s="114">
        <f t="shared" si="16"/>
        <v>6</v>
      </c>
      <c r="BH23" s="114">
        <v>20</v>
      </c>
      <c r="BI23" s="114">
        <v>3</v>
      </c>
      <c r="BJ23" s="114">
        <f>SUM(BI$4:BI23)</f>
        <v>70</v>
      </c>
      <c r="BL23" s="114">
        <v>20</v>
      </c>
      <c r="BM23" s="114">
        <f t="shared" si="17"/>
        <v>83</v>
      </c>
      <c r="BN23" s="118" t="str">
        <f t="shared" si="18"/>
        <v>大叫唤</v>
      </c>
      <c r="BO23" s="114">
        <f t="shared" si="0"/>
        <v>25</v>
      </c>
      <c r="BP23" s="115">
        <f t="shared" si="19"/>
        <v>11</v>
      </c>
      <c r="BQ23" s="117" t="str">
        <f t="shared" si="20"/>
        <v>大叫唤+1</v>
      </c>
      <c r="BR23" s="114">
        <f t="shared" si="21"/>
        <v>92</v>
      </c>
      <c r="BS23" s="118" t="str">
        <f t="shared" si="22"/>
        <v>焦热</v>
      </c>
      <c r="BT23" s="114">
        <f t="shared" si="23"/>
        <v>29</v>
      </c>
      <c r="BU23" s="115">
        <f t="shared" si="24"/>
        <v>12</v>
      </c>
      <c r="BV23" s="117" t="str">
        <f t="shared" si="25"/>
        <v>大叫唤+2</v>
      </c>
      <c r="BW23" s="114">
        <f t="shared" si="26"/>
        <v>103</v>
      </c>
      <c r="BX23" s="118" t="str">
        <f t="shared" si="27"/>
        <v>焦热</v>
      </c>
      <c r="BY23" s="114">
        <f t="shared" si="28"/>
        <v>33</v>
      </c>
      <c r="BZ23" s="115">
        <f t="shared" si="29"/>
        <v>14</v>
      </c>
      <c r="CA23" s="117" t="str">
        <f t="shared" si="30"/>
        <v>焦热+1</v>
      </c>
      <c r="CC23" s="114">
        <v>20</v>
      </c>
      <c r="CD23" s="114" t="s">
        <v>958</v>
      </c>
      <c r="CE23" s="117" t="s">
        <v>920</v>
      </c>
      <c r="CF23" s="114">
        <v>4</v>
      </c>
      <c r="CG23" s="114">
        <f>SUM(CF$4:CF23)</f>
        <v>52</v>
      </c>
      <c r="CH23" s="116">
        <f t="shared" si="31"/>
        <v>150</v>
      </c>
    </row>
    <row r="24" spans="1:86" ht="16.5" x14ac:dyDescent="0.2">
      <c r="H24">
        <f t="shared" si="35"/>
        <v>8</v>
      </c>
      <c r="I24" s="113">
        <v>21</v>
      </c>
      <c r="J24" s="96" t="s">
        <v>898</v>
      </c>
      <c r="K24" s="113">
        <v>105</v>
      </c>
      <c r="L24" s="113">
        <v>154</v>
      </c>
      <c r="M24" s="113">
        <v>6</v>
      </c>
      <c r="N24" s="113"/>
      <c r="O24" s="113"/>
      <c r="P24" s="113"/>
      <c r="Q24" s="113">
        <v>1</v>
      </c>
      <c r="R24" s="14">
        <f>ROUND((SUM($L$4:$L24)-SUM($M$4:$M24)+SUM(N$4:N24))/B$4,2)</f>
        <v>43.33</v>
      </c>
      <c r="S24" s="14">
        <f t="shared" si="1"/>
        <v>4.93</v>
      </c>
      <c r="T24" s="14">
        <f>ROUND((SUM($L$4:$L24)-SUM($M$4:$M24)+SUM(O$4:O24))/C$4,2)</f>
        <v>32.5</v>
      </c>
      <c r="U24" s="14">
        <f t="shared" si="2"/>
        <v>3.6999999999999993</v>
      </c>
      <c r="V24" s="14">
        <f>ROUND((SUM($L$4:$L24)-SUM($M$4:$M24)+SUM(P$4:P24))/D$4,2)</f>
        <v>24.07</v>
      </c>
      <c r="W24" s="14">
        <f t="shared" si="3"/>
        <v>2.740000000000002</v>
      </c>
      <c r="X24" s="96"/>
      <c r="Y24" s="14">
        <f t="shared" si="4"/>
        <v>3.6999999999999993</v>
      </c>
      <c r="Z24" s="14">
        <f>SUM(Y$4:Y24)</f>
        <v>32.5</v>
      </c>
      <c r="AH24" s="113">
        <v>21</v>
      </c>
      <c r="AI24" s="113">
        <f>INDEX($S$4:$S$32,INT((AH24-5)/5)+1)</f>
        <v>0.86999999999999988</v>
      </c>
      <c r="AJ24" s="113">
        <v>0.1</v>
      </c>
      <c r="AK24" s="111">
        <f t="shared" ref="AK24" si="48">AI24*$AJ24</f>
        <v>8.6999999999999994E-2</v>
      </c>
      <c r="AL24" s="111">
        <f>ROUND(SUM(AK$4:AK24),2)</f>
        <v>0.42</v>
      </c>
      <c r="AM24" s="111">
        <f t="shared" ref="AM24" si="49">AI25*$AJ24</f>
        <v>6.5000000000000002E-2</v>
      </c>
      <c r="AN24" s="111">
        <f>ROUND(SUM(AM$4:AM24),2)</f>
        <v>0.32</v>
      </c>
      <c r="AO24" s="111">
        <f t="shared" ref="AO24" si="50">AI26*$AJ24</f>
        <v>7.4999999999999997E-3</v>
      </c>
      <c r="AP24" s="111">
        <f>ROUND(SUM(AO$4:AO24),2)</f>
        <v>0.2</v>
      </c>
      <c r="AR24" s="113">
        <v>21</v>
      </c>
      <c r="AS24" s="113">
        <f t="shared" si="8"/>
        <v>84</v>
      </c>
      <c r="AT24" s="114">
        <f t="shared" si="9"/>
        <v>16</v>
      </c>
      <c r="AU24" s="114">
        <f t="shared" si="10"/>
        <v>5</v>
      </c>
      <c r="AV24" s="113">
        <f t="shared" si="11"/>
        <v>93</v>
      </c>
      <c r="AW24" s="114">
        <f t="shared" si="12"/>
        <v>18</v>
      </c>
      <c r="AX24" s="114">
        <f t="shared" si="13"/>
        <v>5</v>
      </c>
      <c r="AY24" s="113">
        <f t="shared" si="14"/>
        <v>104</v>
      </c>
      <c r="AZ24" s="114">
        <f t="shared" si="15"/>
        <v>20</v>
      </c>
      <c r="BA24" s="114">
        <f t="shared" si="16"/>
        <v>6</v>
      </c>
      <c r="BH24" s="114">
        <v>21</v>
      </c>
      <c r="BI24" s="114">
        <v>2</v>
      </c>
      <c r="BJ24" s="114">
        <f>SUM(BI$4:BI24)</f>
        <v>72</v>
      </c>
      <c r="BL24" s="114">
        <v>21</v>
      </c>
      <c r="BM24" s="114">
        <f t="shared" si="17"/>
        <v>84</v>
      </c>
      <c r="BN24" s="118" t="str">
        <f t="shared" si="18"/>
        <v>大叫唤</v>
      </c>
      <c r="BO24" s="114">
        <f t="shared" si="0"/>
        <v>25</v>
      </c>
      <c r="BP24" s="115">
        <f t="shared" si="19"/>
        <v>11</v>
      </c>
      <c r="BQ24" s="117" t="str">
        <f t="shared" si="20"/>
        <v>大叫唤+1</v>
      </c>
      <c r="BR24" s="114">
        <f t="shared" si="21"/>
        <v>93</v>
      </c>
      <c r="BS24" s="118" t="str">
        <f t="shared" si="22"/>
        <v>焦热</v>
      </c>
      <c r="BT24" s="114">
        <f t="shared" si="23"/>
        <v>29</v>
      </c>
      <c r="BU24" s="115">
        <f t="shared" si="24"/>
        <v>12</v>
      </c>
      <c r="BV24" s="117" t="str">
        <f t="shared" si="25"/>
        <v>大叫唤+2</v>
      </c>
      <c r="BW24" s="114">
        <f t="shared" si="26"/>
        <v>104</v>
      </c>
      <c r="BX24" s="118" t="str">
        <f t="shared" si="27"/>
        <v>焦热</v>
      </c>
      <c r="BY24" s="114">
        <f t="shared" si="28"/>
        <v>33</v>
      </c>
      <c r="BZ24" s="115">
        <f t="shared" si="29"/>
        <v>14</v>
      </c>
      <c r="CA24" s="117" t="str">
        <f t="shared" si="30"/>
        <v>焦热+1</v>
      </c>
    </row>
    <row r="25" spans="1:86" ht="16.5" x14ac:dyDescent="0.2">
      <c r="H25">
        <f t="shared" si="35"/>
        <v>8</v>
      </c>
      <c r="I25" s="113">
        <v>22</v>
      </c>
      <c r="J25" s="113" t="s">
        <v>899</v>
      </c>
      <c r="K25" s="113">
        <v>110</v>
      </c>
      <c r="L25" s="113">
        <v>162</v>
      </c>
      <c r="M25" s="113">
        <v>6</v>
      </c>
      <c r="N25" s="113"/>
      <c r="O25" s="113"/>
      <c r="P25" s="113"/>
      <c r="Q25" s="113">
        <v>1</v>
      </c>
      <c r="R25" s="14">
        <f>ROUND((SUM($L$4:$L25)-SUM($M$4:$M25)+SUM(N$4:N25))/B$4,2)</f>
        <v>48.53</v>
      </c>
      <c r="S25" s="14">
        <f t="shared" si="1"/>
        <v>5.2000000000000028</v>
      </c>
      <c r="T25" s="14">
        <f>ROUND((SUM($L$4:$L25)-SUM($M$4:$M25)+SUM(O$4:O25))/C$4,2)</f>
        <v>36.4</v>
      </c>
      <c r="U25" s="14">
        <f t="shared" si="2"/>
        <v>3.8999999999999986</v>
      </c>
      <c r="V25" s="14">
        <f>ROUND((SUM($L$4:$L25)-SUM($M$4:$M25)+SUM(P$4:P25))/D$4,2)</f>
        <v>26.96</v>
      </c>
      <c r="W25" s="14">
        <f t="shared" si="3"/>
        <v>2.8900000000000006</v>
      </c>
      <c r="X25" s="96"/>
      <c r="Y25" s="14">
        <f t="shared" si="4"/>
        <v>3.8999999999999986</v>
      </c>
      <c r="Z25" s="14">
        <f>SUM(Y$4:Y25)</f>
        <v>36.4</v>
      </c>
      <c r="AH25" s="113">
        <v>22</v>
      </c>
      <c r="AI25" s="113">
        <f>INDEX($U$4:$U$32,INT((AH24-5)/5)+1)</f>
        <v>0.65</v>
      </c>
      <c r="AJ25" s="113">
        <v>0.15</v>
      </c>
      <c r="AK25" s="111">
        <f t="shared" ref="AK25" si="51">AI24*$AJ25</f>
        <v>0.13049999999999998</v>
      </c>
      <c r="AL25" s="111">
        <f>ROUND(SUM(AK$4:AK25),2)</f>
        <v>0.55000000000000004</v>
      </c>
      <c r="AM25" s="111">
        <f t="shared" ref="AM25" si="52">AI25*$AJ25</f>
        <v>9.7500000000000003E-2</v>
      </c>
      <c r="AN25" s="111">
        <f>ROUND(SUM(AM$4:AM25),2)</f>
        <v>0.41</v>
      </c>
      <c r="AO25" s="111">
        <f t="shared" ref="AO25" si="53">AI26*$AJ25</f>
        <v>1.125E-2</v>
      </c>
      <c r="AP25" s="111">
        <f>ROUND(SUM(AO$4:AO25),2)</f>
        <v>0.21</v>
      </c>
      <c r="AR25" s="113">
        <v>22</v>
      </c>
      <c r="AS25" s="113">
        <f t="shared" si="8"/>
        <v>86</v>
      </c>
      <c r="AT25" s="114">
        <f t="shared" si="9"/>
        <v>17</v>
      </c>
      <c r="AU25" s="114">
        <f t="shared" si="10"/>
        <v>5</v>
      </c>
      <c r="AV25" s="113">
        <f t="shared" si="11"/>
        <v>95</v>
      </c>
      <c r="AW25" s="114">
        <f t="shared" si="12"/>
        <v>19</v>
      </c>
      <c r="AX25" s="114">
        <f t="shared" si="13"/>
        <v>5</v>
      </c>
      <c r="AY25" s="113">
        <f t="shared" si="14"/>
        <v>107</v>
      </c>
      <c r="AZ25" s="114">
        <f t="shared" si="15"/>
        <v>21</v>
      </c>
      <c r="BA25" s="114">
        <f t="shared" si="16"/>
        <v>6</v>
      </c>
      <c r="BH25" s="114">
        <v>22</v>
      </c>
      <c r="BI25" s="114">
        <v>3</v>
      </c>
      <c r="BJ25" s="114">
        <f>SUM(BI$4:BI25)</f>
        <v>75</v>
      </c>
      <c r="BL25" s="114">
        <v>22</v>
      </c>
      <c r="BM25" s="114">
        <f t="shared" si="17"/>
        <v>86</v>
      </c>
      <c r="BN25" s="118" t="str">
        <f t="shared" si="18"/>
        <v>大叫唤</v>
      </c>
      <c r="BO25" s="114">
        <f t="shared" si="0"/>
        <v>26</v>
      </c>
      <c r="BP25" s="115">
        <f t="shared" si="19"/>
        <v>11</v>
      </c>
      <c r="BQ25" s="117" t="str">
        <f t="shared" si="20"/>
        <v>大叫唤+1</v>
      </c>
      <c r="BR25" s="114">
        <f t="shared" si="21"/>
        <v>95</v>
      </c>
      <c r="BS25" s="118" t="str">
        <f t="shared" si="22"/>
        <v>焦热</v>
      </c>
      <c r="BT25" s="114">
        <f t="shared" si="23"/>
        <v>30</v>
      </c>
      <c r="BU25" s="115">
        <f t="shared" si="24"/>
        <v>13</v>
      </c>
      <c r="BV25" s="117" t="str">
        <f t="shared" si="25"/>
        <v>焦热</v>
      </c>
      <c r="BW25" s="114">
        <f t="shared" si="26"/>
        <v>107</v>
      </c>
      <c r="BX25" s="118" t="str">
        <f t="shared" si="27"/>
        <v>焦热</v>
      </c>
      <c r="BY25" s="114">
        <f t="shared" si="28"/>
        <v>35</v>
      </c>
      <c r="BZ25" s="115">
        <f t="shared" si="29"/>
        <v>14</v>
      </c>
      <c r="CA25" s="117" t="str">
        <f t="shared" si="30"/>
        <v>焦热+1</v>
      </c>
    </row>
    <row r="26" spans="1:86" ht="16.5" x14ac:dyDescent="0.2">
      <c r="H26">
        <f t="shared" si="35"/>
        <v>8</v>
      </c>
      <c r="I26" s="113">
        <v>23</v>
      </c>
      <c r="J26" s="113" t="s">
        <v>900</v>
      </c>
      <c r="K26" s="113">
        <v>115</v>
      </c>
      <c r="L26" s="113">
        <v>170</v>
      </c>
      <c r="M26" s="113">
        <v>6</v>
      </c>
      <c r="N26" s="113"/>
      <c r="O26" s="113"/>
      <c r="P26" s="113"/>
      <c r="Q26" s="113">
        <v>1</v>
      </c>
      <c r="R26" s="14">
        <f>ROUND((SUM($L$4:$L26)-SUM($M$4:$M26)+SUM(N$4:N26))/B$4,2)</f>
        <v>54</v>
      </c>
      <c r="S26" s="14">
        <f t="shared" si="1"/>
        <v>5.4699999999999989</v>
      </c>
      <c r="T26" s="14">
        <f>ROUND((SUM($L$4:$L26)-SUM($M$4:$M26)+SUM(O$4:O26))/C$4,2)</f>
        <v>40.5</v>
      </c>
      <c r="U26" s="14">
        <f t="shared" si="2"/>
        <v>4.1000000000000014</v>
      </c>
      <c r="V26" s="14">
        <f>ROUND((SUM($L$4:$L26)-SUM($M$4:$M26)+SUM(P$4:P26))/D$4,2)</f>
        <v>30</v>
      </c>
      <c r="W26" s="14">
        <f t="shared" si="3"/>
        <v>3.0399999999999991</v>
      </c>
      <c r="X26" s="96"/>
      <c r="Y26" s="14">
        <f t="shared" si="4"/>
        <v>4.1000000000000014</v>
      </c>
      <c r="Z26" s="14">
        <f>SUM(Y$4:Y26)</f>
        <v>40.5</v>
      </c>
      <c r="AH26" s="113">
        <v>23</v>
      </c>
      <c r="AI26" s="113">
        <f>INDEX($W$4:$W$32,INT((AH24-5)/5)+1)</f>
        <v>7.4999999999999997E-2</v>
      </c>
      <c r="AJ26" s="113">
        <v>0.2</v>
      </c>
      <c r="AK26" s="111">
        <f t="shared" ref="AK26" si="54">AI24*$AJ26</f>
        <v>0.17399999999999999</v>
      </c>
      <c r="AL26" s="111">
        <f>ROUND(SUM(AK$4:AK26),2)</f>
        <v>0.72</v>
      </c>
      <c r="AM26" s="111">
        <f t="shared" ref="AM26" si="55">AI25*$AJ26</f>
        <v>0.13</v>
      </c>
      <c r="AN26" s="111">
        <f>ROUND(SUM(AM$4:AM26),2)</f>
        <v>0.54</v>
      </c>
      <c r="AO26" s="111">
        <f t="shared" ref="AO26" si="56">AI26*$AJ26</f>
        <v>1.4999999999999999E-2</v>
      </c>
      <c r="AP26" s="111">
        <f>ROUND(SUM(AO$4:AO26),2)</f>
        <v>0.22</v>
      </c>
      <c r="AR26" s="113">
        <v>23</v>
      </c>
      <c r="AS26" s="113">
        <f t="shared" si="8"/>
        <v>87</v>
      </c>
      <c r="AT26" s="114">
        <f t="shared" si="9"/>
        <v>17</v>
      </c>
      <c r="AU26" s="114">
        <f t="shared" si="10"/>
        <v>5</v>
      </c>
      <c r="AV26" s="113">
        <f t="shared" si="11"/>
        <v>97</v>
      </c>
      <c r="AW26" s="114">
        <f t="shared" si="12"/>
        <v>19</v>
      </c>
      <c r="AX26" s="114">
        <f t="shared" si="13"/>
        <v>5</v>
      </c>
      <c r="AY26" s="113">
        <f t="shared" si="14"/>
        <v>108</v>
      </c>
      <c r="AZ26" s="114">
        <f t="shared" si="15"/>
        <v>21</v>
      </c>
      <c r="BA26" s="114">
        <f t="shared" si="16"/>
        <v>6</v>
      </c>
      <c r="BH26" s="114">
        <v>23</v>
      </c>
      <c r="BI26" s="114">
        <v>2</v>
      </c>
      <c r="BJ26" s="114">
        <f>SUM(BI$4:BI26)</f>
        <v>77</v>
      </c>
      <c r="BL26" s="114">
        <v>23</v>
      </c>
      <c r="BM26" s="114">
        <f t="shared" si="17"/>
        <v>87</v>
      </c>
      <c r="BN26" s="118" t="str">
        <f t="shared" si="18"/>
        <v>大叫唤</v>
      </c>
      <c r="BO26" s="114">
        <f t="shared" si="0"/>
        <v>27</v>
      </c>
      <c r="BP26" s="115">
        <f t="shared" si="19"/>
        <v>12</v>
      </c>
      <c r="BQ26" s="117" t="str">
        <f t="shared" si="20"/>
        <v>大叫唤+2</v>
      </c>
      <c r="BR26" s="114">
        <f t="shared" si="21"/>
        <v>97</v>
      </c>
      <c r="BS26" s="118" t="str">
        <f t="shared" si="22"/>
        <v>焦热</v>
      </c>
      <c r="BT26" s="114">
        <f t="shared" si="23"/>
        <v>31</v>
      </c>
      <c r="BU26" s="115">
        <f t="shared" si="24"/>
        <v>13</v>
      </c>
      <c r="BV26" s="117" t="str">
        <f t="shared" si="25"/>
        <v>焦热</v>
      </c>
      <c r="BW26" s="114">
        <f t="shared" si="26"/>
        <v>108</v>
      </c>
      <c r="BX26" s="118" t="str">
        <f t="shared" si="27"/>
        <v>焦热</v>
      </c>
      <c r="BY26" s="114">
        <f t="shared" si="28"/>
        <v>35</v>
      </c>
      <c r="BZ26" s="115">
        <f t="shared" si="29"/>
        <v>14</v>
      </c>
      <c r="CA26" s="117" t="str">
        <f t="shared" si="30"/>
        <v>焦热+1</v>
      </c>
    </row>
    <row r="27" spans="1:86" ht="16.5" x14ac:dyDescent="0.2">
      <c r="I27" s="113">
        <v>24</v>
      </c>
      <c r="J27" s="113" t="s">
        <v>901</v>
      </c>
      <c r="K27" s="113">
        <v>120</v>
      </c>
      <c r="L27" s="96">
        <v>200</v>
      </c>
      <c r="M27" s="113">
        <v>6</v>
      </c>
      <c r="N27" s="113"/>
      <c r="O27" s="113"/>
      <c r="P27" s="113"/>
      <c r="Q27" s="113">
        <v>1</v>
      </c>
      <c r="R27" s="14">
        <f>ROUND((SUM($L$4:$L27)-SUM($M$4:$M27)+SUM(N$4:N27))/B$4,2)</f>
        <v>60.47</v>
      </c>
      <c r="S27" s="14">
        <f t="shared" si="1"/>
        <v>6.4699999999999989</v>
      </c>
      <c r="T27" s="14">
        <f>ROUND((SUM($L$4:$L27)-SUM($M$4:$M27)+SUM(O$4:O27))/C$4,2)</f>
        <v>45.35</v>
      </c>
      <c r="U27" s="14">
        <f t="shared" si="2"/>
        <v>4.8500000000000014</v>
      </c>
      <c r="V27" s="14">
        <f>ROUND((SUM($L$4:$L27)-SUM($M$4:$M27)+SUM(P$4:P27))/D$4,2)</f>
        <v>33.590000000000003</v>
      </c>
      <c r="W27" s="14">
        <f t="shared" si="3"/>
        <v>3.5900000000000034</v>
      </c>
      <c r="X27" s="96"/>
      <c r="Y27" s="14">
        <f t="shared" si="4"/>
        <v>4.8500000000000014</v>
      </c>
      <c r="Z27" s="14">
        <f>SUM(Y$4:Y27)</f>
        <v>45.35</v>
      </c>
      <c r="AH27" s="113">
        <v>24</v>
      </c>
      <c r="AI27" s="113"/>
      <c r="AJ27" s="113">
        <v>0.25</v>
      </c>
      <c r="AK27" s="111">
        <f t="shared" ref="AK27" si="57">AI24*$AJ27</f>
        <v>0.21749999999999997</v>
      </c>
      <c r="AL27" s="111">
        <f>ROUND(SUM(AK$4:AK27),2)</f>
        <v>0.94</v>
      </c>
      <c r="AM27" s="111">
        <f t="shared" ref="AM27" si="58">AI25*$AJ27</f>
        <v>0.16250000000000001</v>
      </c>
      <c r="AN27" s="111">
        <f>ROUND(SUM(AM$4:AM27),2)</f>
        <v>0.71</v>
      </c>
      <c r="AO27" s="111">
        <f t="shared" ref="AO27" si="59">AI26*$AJ27</f>
        <v>1.8749999999999999E-2</v>
      </c>
      <c r="AP27" s="111">
        <f>ROUND(SUM(AO$4:AO27),2)</f>
        <v>0.24</v>
      </c>
      <c r="AR27" s="113">
        <v>24</v>
      </c>
      <c r="AS27" s="113">
        <f t="shared" si="8"/>
        <v>88</v>
      </c>
      <c r="AT27" s="114">
        <f t="shared" si="9"/>
        <v>17</v>
      </c>
      <c r="AU27" s="114">
        <f t="shared" si="10"/>
        <v>5</v>
      </c>
      <c r="AV27" s="113">
        <f t="shared" si="11"/>
        <v>98</v>
      </c>
      <c r="AW27" s="114">
        <f t="shared" si="12"/>
        <v>19</v>
      </c>
      <c r="AX27" s="114">
        <f t="shared" si="13"/>
        <v>5</v>
      </c>
      <c r="AY27" s="113">
        <f t="shared" si="14"/>
        <v>110</v>
      </c>
      <c r="AZ27" s="114">
        <f t="shared" si="15"/>
        <v>22</v>
      </c>
      <c r="BA27" s="114">
        <f t="shared" si="16"/>
        <v>6</v>
      </c>
      <c r="BH27" s="114">
        <v>24</v>
      </c>
      <c r="BI27" s="114">
        <v>3</v>
      </c>
      <c r="BJ27" s="114">
        <f>SUM(BI$4:BI27)</f>
        <v>80</v>
      </c>
      <c r="BL27" s="114">
        <v>24</v>
      </c>
      <c r="BM27" s="114">
        <f t="shared" si="17"/>
        <v>88</v>
      </c>
      <c r="BN27" s="118" t="str">
        <f t="shared" si="18"/>
        <v>大叫唤</v>
      </c>
      <c r="BO27" s="114">
        <f t="shared" si="0"/>
        <v>27</v>
      </c>
      <c r="BP27" s="115">
        <f t="shared" si="19"/>
        <v>12</v>
      </c>
      <c r="BQ27" s="117" t="str">
        <f t="shared" si="20"/>
        <v>大叫唤+2</v>
      </c>
      <c r="BR27" s="114">
        <f t="shared" si="21"/>
        <v>98</v>
      </c>
      <c r="BS27" s="118" t="str">
        <f t="shared" si="22"/>
        <v>焦热</v>
      </c>
      <c r="BT27" s="114">
        <f t="shared" si="23"/>
        <v>31</v>
      </c>
      <c r="BU27" s="115">
        <f t="shared" si="24"/>
        <v>13</v>
      </c>
      <c r="BV27" s="117" t="str">
        <f t="shared" si="25"/>
        <v>焦热</v>
      </c>
      <c r="BW27" s="114">
        <f t="shared" si="26"/>
        <v>110</v>
      </c>
      <c r="BX27" s="118" t="str">
        <f t="shared" si="27"/>
        <v>大焦热</v>
      </c>
      <c r="BY27" s="114">
        <f t="shared" si="28"/>
        <v>36</v>
      </c>
      <c r="BZ27" s="115">
        <f t="shared" si="29"/>
        <v>15</v>
      </c>
      <c r="CA27" s="117" t="str">
        <f t="shared" si="30"/>
        <v>焦热+2</v>
      </c>
    </row>
    <row r="28" spans="1:86" ht="16.5" x14ac:dyDescent="0.2">
      <c r="I28" s="113">
        <v>25</v>
      </c>
      <c r="J28" s="113" t="s">
        <v>902</v>
      </c>
      <c r="K28" s="113">
        <v>125</v>
      </c>
      <c r="L28" s="113">
        <v>225</v>
      </c>
      <c r="M28" s="113">
        <v>6</v>
      </c>
      <c r="N28" s="113"/>
      <c r="O28" s="113"/>
      <c r="P28" s="113"/>
      <c r="Q28" s="113">
        <v>1</v>
      </c>
      <c r="R28" s="14">
        <f>ROUND((SUM($L$4:$L28)-SUM($M$4:$M28)+SUM(N$4:N28))/B$4,2)</f>
        <v>67.77</v>
      </c>
      <c r="S28" s="14">
        <f t="shared" si="1"/>
        <v>7.2999999999999972</v>
      </c>
      <c r="T28" s="14">
        <f>ROUND((SUM($L$4:$L28)-SUM($M$4:$M28)+SUM(O$4:O28))/C$4,2)</f>
        <v>50.83</v>
      </c>
      <c r="U28" s="14">
        <f t="shared" si="2"/>
        <v>5.4799999999999969</v>
      </c>
      <c r="V28" s="14">
        <f>ROUND((SUM($L$4:$L28)-SUM($M$4:$M28)+SUM(P$4:P28))/D$4,2)</f>
        <v>37.65</v>
      </c>
      <c r="W28" s="14">
        <f t="shared" si="3"/>
        <v>4.0599999999999952</v>
      </c>
      <c r="X28" s="96"/>
      <c r="Y28" s="14">
        <f t="shared" si="4"/>
        <v>5.4799999999999969</v>
      </c>
      <c r="Z28" s="14">
        <f>SUM(Y$4:Y28)</f>
        <v>50.83</v>
      </c>
      <c r="AH28" s="113">
        <v>25</v>
      </c>
      <c r="AI28" s="113"/>
      <c r="AJ28" s="113">
        <v>0.3</v>
      </c>
      <c r="AK28" s="111">
        <f t="shared" ref="AK28" si="60">AI24*$AJ28</f>
        <v>0.26099999999999995</v>
      </c>
      <c r="AL28" s="111">
        <f>ROUND(SUM(AK$4:AK28),2)</f>
        <v>1.2</v>
      </c>
      <c r="AM28" s="111">
        <f t="shared" ref="AM28" si="61">AI25*$AJ28</f>
        <v>0.19500000000000001</v>
      </c>
      <c r="AN28" s="111">
        <f>ROUND(SUM(AM$4:AM28),2)</f>
        <v>0.9</v>
      </c>
      <c r="AO28" s="111">
        <f t="shared" ref="AO28" si="62">AI26*$AJ28</f>
        <v>2.2499999999999999E-2</v>
      </c>
      <c r="AP28" s="111">
        <f>ROUND(SUM(AO$4:AO28),2)</f>
        <v>0.27</v>
      </c>
      <c r="AR28" s="113">
        <v>25</v>
      </c>
      <c r="AS28" s="113">
        <f t="shared" si="8"/>
        <v>89</v>
      </c>
      <c r="AT28" s="114">
        <f t="shared" si="9"/>
        <v>17</v>
      </c>
      <c r="AU28" s="114">
        <f t="shared" si="10"/>
        <v>5</v>
      </c>
      <c r="AV28" s="113">
        <f t="shared" si="11"/>
        <v>99</v>
      </c>
      <c r="AW28" s="114">
        <f t="shared" si="12"/>
        <v>19</v>
      </c>
      <c r="AX28" s="114">
        <f t="shared" si="13"/>
        <v>5</v>
      </c>
      <c r="AY28" s="113">
        <f t="shared" si="14"/>
        <v>112</v>
      </c>
      <c r="AZ28" s="114">
        <f t="shared" si="15"/>
        <v>22</v>
      </c>
      <c r="BA28" s="114">
        <f t="shared" si="16"/>
        <v>6</v>
      </c>
      <c r="BH28" s="114">
        <v>25</v>
      </c>
      <c r="BI28" s="114">
        <v>2</v>
      </c>
      <c r="BJ28" s="114">
        <f>SUM(BI$4:BI28)</f>
        <v>82</v>
      </c>
      <c r="BL28" s="114">
        <v>25</v>
      </c>
      <c r="BM28" s="114">
        <f t="shared" si="17"/>
        <v>89</v>
      </c>
      <c r="BN28" s="118" t="str">
        <f t="shared" si="18"/>
        <v>大叫唤</v>
      </c>
      <c r="BO28" s="114">
        <f t="shared" si="0"/>
        <v>27</v>
      </c>
      <c r="BP28" s="115">
        <f t="shared" si="19"/>
        <v>12</v>
      </c>
      <c r="BQ28" s="117" t="str">
        <f t="shared" si="20"/>
        <v>大叫唤+2</v>
      </c>
      <c r="BR28" s="114">
        <f t="shared" si="21"/>
        <v>99</v>
      </c>
      <c r="BS28" s="118" t="str">
        <f t="shared" si="22"/>
        <v>焦热</v>
      </c>
      <c r="BT28" s="114">
        <f t="shared" si="23"/>
        <v>31</v>
      </c>
      <c r="BU28" s="115">
        <f t="shared" si="24"/>
        <v>13</v>
      </c>
      <c r="BV28" s="117" t="str">
        <f t="shared" si="25"/>
        <v>焦热</v>
      </c>
      <c r="BW28" s="114">
        <f t="shared" si="26"/>
        <v>112</v>
      </c>
      <c r="BX28" s="118" t="str">
        <f t="shared" si="27"/>
        <v>大焦热</v>
      </c>
      <c r="BY28" s="114">
        <f t="shared" si="28"/>
        <v>37</v>
      </c>
      <c r="BZ28" s="115">
        <f t="shared" si="29"/>
        <v>15</v>
      </c>
      <c r="CA28" s="117" t="str">
        <f t="shared" si="30"/>
        <v>焦热+2</v>
      </c>
    </row>
    <row r="29" spans="1:86" ht="16.5" x14ac:dyDescent="0.2">
      <c r="I29" s="113">
        <v>26</v>
      </c>
      <c r="J29" s="113" t="s">
        <v>903</v>
      </c>
      <c r="K29" s="113">
        <v>130</v>
      </c>
      <c r="L29" s="113">
        <v>257</v>
      </c>
      <c r="M29" s="113">
        <v>6</v>
      </c>
      <c r="N29" s="113"/>
      <c r="O29" s="113"/>
      <c r="P29" s="113"/>
      <c r="Q29" s="113">
        <v>1</v>
      </c>
      <c r="R29" s="14">
        <f>ROUND((SUM($L$4:$L29)-SUM($M$4:$M29)+SUM(N$4:N29))/B$4,2)</f>
        <v>76.13</v>
      </c>
      <c r="S29" s="14">
        <f t="shared" si="1"/>
        <v>8.36</v>
      </c>
      <c r="T29" s="14">
        <f>ROUND((SUM($L$4:$L29)-SUM($M$4:$M29)+SUM(O$4:O29))/C$4,2)</f>
        <v>57.1</v>
      </c>
      <c r="U29" s="14">
        <f t="shared" si="2"/>
        <v>6.2700000000000031</v>
      </c>
      <c r="V29" s="14">
        <f>ROUND((SUM($L$4:$L29)-SUM($M$4:$M29)+SUM(P$4:P29))/D$4,2)</f>
        <v>42.3</v>
      </c>
      <c r="W29" s="14">
        <f t="shared" si="3"/>
        <v>4.6499999999999986</v>
      </c>
      <c r="X29" s="96"/>
      <c r="Y29" s="14">
        <f t="shared" si="4"/>
        <v>6.2700000000000031</v>
      </c>
      <c r="Z29" s="14">
        <f>SUM(Y$4:Y29)</f>
        <v>57.1</v>
      </c>
      <c r="AH29" s="113">
        <v>26</v>
      </c>
      <c r="AI29" s="113">
        <f>INDEX($S$4:$S$32,INT((AH29-5)/5)+1)</f>
        <v>0.60000000000000009</v>
      </c>
      <c r="AJ29" s="113">
        <v>0.1</v>
      </c>
      <c r="AK29" s="111">
        <f t="shared" ref="AK29" si="63">AI29*$AJ29</f>
        <v>6.0000000000000012E-2</v>
      </c>
      <c r="AL29" s="111">
        <f>ROUND(SUM(AK$4:AK29),2)</f>
        <v>1.26</v>
      </c>
      <c r="AM29" s="111">
        <f t="shared" ref="AM29" si="64">AI30*$AJ29</f>
        <v>4.5000000000000012E-2</v>
      </c>
      <c r="AN29" s="111">
        <f>ROUND(SUM(AM$4:AM29),2)</f>
        <v>0.95</v>
      </c>
      <c r="AO29" s="111">
        <f t="shared" ref="AO29" si="65">AI31*$AJ29</f>
        <v>5.6000000000000008E-2</v>
      </c>
      <c r="AP29" s="111">
        <f>ROUND(SUM(AO$4:AO29),2)</f>
        <v>0.32</v>
      </c>
      <c r="AR29" s="113">
        <v>26</v>
      </c>
      <c r="AS29" s="113">
        <f t="shared" si="8"/>
        <v>91</v>
      </c>
      <c r="AT29" s="114">
        <f t="shared" si="9"/>
        <v>18</v>
      </c>
      <c r="AU29" s="114">
        <f t="shared" si="10"/>
        <v>5</v>
      </c>
      <c r="AV29" s="113">
        <f t="shared" si="11"/>
        <v>101</v>
      </c>
      <c r="AW29" s="114">
        <f t="shared" si="12"/>
        <v>20</v>
      </c>
      <c r="AX29" s="114">
        <f t="shared" si="13"/>
        <v>6</v>
      </c>
      <c r="AY29" s="113">
        <f t="shared" si="14"/>
        <v>114</v>
      </c>
      <c r="AZ29" s="114">
        <f t="shared" si="15"/>
        <v>22</v>
      </c>
      <c r="BA29" s="114">
        <f t="shared" si="16"/>
        <v>6</v>
      </c>
      <c r="BH29" s="114">
        <v>26</v>
      </c>
      <c r="BI29" s="114">
        <v>3</v>
      </c>
      <c r="BJ29" s="114">
        <f>SUM(BI$4:BI29)</f>
        <v>85</v>
      </c>
      <c r="BL29" s="114">
        <v>26</v>
      </c>
      <c r="BM29" s="114">
        <f t="shared" si="17"/>
        <v>91</v>
      </c>
      <c r="BN29" s="118" t="str">
        <f t="shared" si="18"/>
        <v>焦热</v>
      </c>
      <c r="BO29" s="114">
        <f t="shared" si="0"/>
        <v>28</v>
      </c>
      <c r="BP29" s="115">
        <f t="shared" si="19"/>
        <v>12</v>
      </c>
      <c r="BQ29" s="117" t="str">
        <f t="shared" si="20"/>
        <v>大叫唤+2</v>
      </c>
      <c r="BR29" s="114">
        <f t="shared" si="21"/>
        <v>101</v>
      </c>
      <c r="BS29" s="118" t="str">
        <f t="shared" si="22"/>
        <v>焦热</v>
      </c>
      <c r="BT29" s="114">
        <f t="shared" si="23"/>
        <v>32</v>
      </c>
      <c r="BU29" s="115">
        <f t="shared" si="24"/>
        <v>13</v>
      </c>
      <c r="BV29" s="117" t="str">
        <f t="shared" si="25"/>
        <v>焦热</v>
      </c>
      <c r="BW29" s="114">
        <f t="shared" si="26"/>
        <v>114</v>
      </c>
      <c r="BX29" s="118" t="str">
        <f t="shared" si="27"/>
        <v>大焦热</v>
      </c>
      <c r="BY29" s="114">
        <f t="shared" si="28"/>
        <v>37</v>
      </c>
      <c r="BZ29" s="115">
        <f t="shared" si="29"/>
        <v>15</v>
      </c>
      <c r="CA29" s="117" t="str">
        <f t="shared" si="30"/>
        <v>焦热+2</v>
      </c>
    </row>
    <row r="30" spans="1:86" ht="16.5" x14ac:dyDescent="0.2">
      <c r="I30" s="113">
        <v>27</v>
      </c>
      <c r="J30" s="113" t="s">
        <v>904</v>
      </c>
      <c r="K30" s="113">
        <v>135</v>
      </c>
      <c r="L30" s="113">
        <v>290</v>
      </c>
      <c r="M30" s="113">
        <v>6</v>
      </c>
      <c r="N30" s="113"/>
      <c r="O30" s="113"/>
      <c r="P30" s="113"/>
      <c r="Q30" s="113">
        <v>1</v>
      </c>
      <c r="R30" s="14">
        <f>ROUND((SUM($L$4:$L30)-SUM($M$4:$M30)+SUM(N$4:N30))/B$4,2)</f>
        <v>85.6</v>
      </c>
      <c r="S30" s="14">
        <f t="shared" si="1"/>
        <v>9.4699999999999989</v>
      </c>
      <c r="T30" s="14">
        <f>ROUND((SUM($L$4:$L30)-SUM($M$4:$M30)+SUM(O$4:O30))/C$4,2)</f>
        <v>64.2</v>
      </c>
      <c r="U30" s="14">
        <f t="shared" si="2"/>
        <v>7.1000000000000014</v>
      </c>
      <c r="V30" s="14">
        <f>ROUND((SUM($L$4:$L30)-SUM($M$4:$M30)+SUM(P$4:P30))/D$4,2)</f>
        <v>47.56</v>
      </c>
      <c r="W30" s="14">
        <f t="shared" si="3"/>
        <v>5.2600000000000051</v>
      </c>
      <c r="X30" s="96"/>
      <c r="Y30" s="14">
        <f t="shared" si="4"/>
        <v>7.1000000000000014</v>
      </c>
      <c r="Z30" s="14">
        <f>SUM(Y$4:Y30)</f>
        <v>64.2</v>
      </c>
      <c r="AH30" s="113">
        <v>27</v>
      </c>
      <c r="AI30" s="113">
        <f>INDEX($U$4:$U$32,INT((AH29-5)/5)+1)</f>
        <v>0.45000000000000007</v>
      </c>
      <c r="AJ30" s="113">
        <v>0.15</v>
      </c>
      <c r="AK30" s="111">
        <f t="shared" ref="AK30" si="66">AI29*$AJ30</f>
        <v>9.0000000000000011E-2</v>
      </c>
      <c r="AL30" s="111">
        <f>ROUND(SUM(AK$4:AK30),2)</f>
        <v>1.35</v>
      </c>
      <c r="AM30" s="111">
        <f t="shared" ref="AM30" si="67">AI30*$AJ30</f>
        <v>6.7500000000000004E-2</v>
      </c>
      <c r="AN30" s="111">
        <f>ROUND(SUM(AM$4:AM30),2)</f>
        <v>1.01</v>
      </c>
      <c r="AO30" s="111">
        <f t="shared" ref="AO30" si="68">AI31*$AJ30</f>
        <v>8.4000000000000005E-2</v>
      </c>
      <c r="AP30" s="111">
        <f>ROUND(SUM(AO$4:AO30),2)</f>
        <v>0.41</v>
      </c>
      <c r="AR30" s="113">
        <v>27</v>
      </c>
      <c r="AS30" s="113">
        <f t="shared" si="8"/>
        <v>92</v>
      </c>
      <c r="AT30" s="114">
        <f t="shared" si="9"/>
        <v>18</v>
      </c>
      <c r="AU30" s="114">
        <f t="shared" si="10"/>
        <v>5</v>
      </c>
      <c r="AV30" s="113">
        <f t="shared" si="11"/>
        <v>103</v>
      </c>
      <c r="AW30" s="114">
        <f t="shared" si="12"/>
        <v>20</v>
      </c>
      <c r="AX30" s="114">
        <f t="shared" si="13"/>
        <v>6</v>
      </c>
      <c r="AY30" s="113">
        <f t="shared" si="14"/>
        <v>115</v>
      </c>
      <c r="AZ30" s="114">
        <f t="shared" si="15"/>
        <v>23</v>
      </c>
      <c r="BA30" s="114">
        <f t="shared" si="16"/>
        <v>6</v>
      </c>
      <c r="BH30" s="114">
        <v>27</v>
      </c>
      <c r="BI30" s="114">
        <v>2</v>
      </c>
      <c r="BJ30" s="114">
        <f>SUM(BI$4:BI30)</f>
        <v>87</v>
      </c>
      <c r="BL30" s="114">
        <v>27</v>
      </c>
      <c r="BM30" s="114">
        <f t="shared" si="17"/>
        <v>92</v>
      </c>
      <c r="BN30" s="118" t="str">
        <f t="shared" si="18"/>
        <v>焦热</v>
      </c>
      <c r="BO30" s="114">
        <f t="shared" si="0"/>
        <v>29</v>
      </c>
      <c r="BP30" s="115">
        <f t="shared" si="19"/>
        <v>12</v>
      </c>
      <c r="BQ30" s="117" t="str">
        <f t="shared" si="20"/>
        <v>大叫唤+2</v>
      </c>
      <c r="BR30" s="114">
        <f t="shared" si="21"/>
        <v>103</v>
      </c>
      <c r="BS30" s="118" t="str">
        <f t="shared" si="22"/>
        <v>焦热</v>
      </c>
      <c r="BT30" s="114">
        <f t="shared" si="23"/>
        <v>33</v>
      </c>
      <c r="BU30" s="115">
        <f t="shared" si="24"/>
        <v>14</v>
      </c>
      <c r="BV30" s="117" t="str">
        <f t="shared" si="25"/>
        <v>焦热+1</v>
      </c>
      <c r="BW30" s="114">
        <f t="shared" si="26"/>
        <v>115</v>
      </c>
      <c r="BX30" s="118" t="str">
        <f t="shared" si="27"/>
        <v>大焦热</v>
      </c>
      <c r="BY30" s="114">
        <f t="shared" si="28"/>
        <v>38</v>
      </c>
      <c r="BZ30" s="115">
        <f t="shared" si="29"/>
        <v>15</v>
      </c>
      <c r="CA30" s="117" t="str">
        <f t="shared" si="30"/>
        <v>焦热+2</v>
      </c>
    </row>
    <row r="31" spans="1:86" ht="16.5" x14ac:dyDescent="0.2">
      <c r="I31" s="113">
        <v>28</v>
      </c>
      <c r="J31" s="113" t="s">
        <v>905</v>
      </c>
      <c r="K31" s="113">
        <v>140</v>
      </c>
      <c r="L31" s="113">
        <v>324</v>
      </c>
      <c r="M31" s="113">
        <v>6</v>
      </c>
      <c r="N31" s="113"/>
      <c r="O31" s="113"/>
      <c r="P31" s="113"/>
      <c r="Q31" s="113">
        <v>1</v>
      </c>
      <c r="R31" s="14">
        <f>ROUND((SUM($L$4:$L31)-SUM($M$4:$M31)+SUM(N$4:N31))/B$4,2)</f>
        <v>96.2</v>
      </c>
      <c r="S31" s="14">
        <f t="shared" si="1"/>
        <v>10.600000000000009</v>
      </c>
      <c r="T31" s="14">
        <f>ROUND((SUM($L$4:$L31)-SUM($M$4:$M31)+SUM(O$4:O31))/C$4,2)</f>
        <v>72.150000000000006</v>
      </c>
      <c r="U31" s="14">
        <f t="shared" si="2"/>
        <v>7.9500000000000028</v>
      </c>
      <c r="V31" s="14">
        <f>ROUND((SUM($L$4:$L31)-SUM($M$4:$M31)+SUM(P$4:P31))/D$4,2)</f>
        <v>53.44</v>
      </c>
      <c r="W31" s="14">
        <f t="shared" si="3"/>
        <v>5.8799999999999955</v>
      </c>
      <c r="X31" s="96"/>
      <c r="Y31" s="14">
        <f t="shared" si="4"/>
        <v>7.9500000000000028</v>
      </c>
      <c r="Z31" s="14">
        <f>SUM(Y$4:Y31)</f>
        <v>72.150000000000006</v>
      </c>
      <c r="AH31" s="113">
        <v>28</v>
      </c>
      <c r="AI31" s="113">
        <f>INDEX($W$4:$W$32,INT((AH29-5)/5)+1)</f>
        <v>0.56000000000000005</v>
      </c>
      <c r="AJ31" s="113">
        <v>0.2</v>
      </c>
      <c r="AK31" s="111">
        <f t="shared" ref="AK31" si="69">AI29*$AJ31</f>
        <v>0.12000000000000002</v>
      </c>
      <c r="AL31" s="111">
        <f>ROUND(SUM(AK$4:AK31),2)</f>
        <v>1.47</v>
      </c>
      <c r="AM31" s="111">
        <f t="shared" ref="AM31" si="70">AI30*$AJ31</f>
        <v>9.0000000000000024E-2</v>
      </c>
      <c r="AN31" s="111">
        <f>ROUND(SUM(AM$4:AM31),2)</f>
        <v>1.1000000000000001</v>
      </c>
      <c r="AO31" s="111">
        <f t="shared" ref="AO31" si="71">AI31*$AJ31</f>
        <v>0.11200000000000002</v>
      </c>
      <c r="AP31" s="111">
        <f>ROUND(SUM(AO$4:AO31),2)</f>
        <v>0.52</v>
      </c>
      <c r="AR31" s="113">
        <v>28</v>
      </c>
      <c r="AS31" s="113">
        <f t="shared" si="8"/>
        <v>93</v>
      </c>
      <c r="AT31" s="114">
        <f t="shared" si="9"/>
        <v>18</v>
      </c>
      <c r="AU31" s="114">
        <f t="shared" si="10"/>
        <v>5</v>
      </c>
      <c r="AV31" s="113">
        <f t="shared" si="11"/>
        <v>104</v>
      </c>
      <c r="AW31" s="114">
        <f t="shared" si="12"/>
        <v>20</v>
      </c>
      <c r="AX31" s="114">
        <f t="shared" si="13"/>
        <v>6</v>
      </c>
      <c r="AY31" s="113">
        <f t="shared" si="14"/>
        <v>117</v>
      </c>
      <c r="AZ31" s="114">
        <f t="shared" si="15"/>
        <v>23</v>
      </c>
      <c r="BA31" s="114">
        <f t="shared" si="16"/>
        <v>6</v>
      </c>
      <c r="BH31" s="114">
        <v>28</v>
      </c>
      <c r="BI31" s="114">
        <v>3</v>
      </c>
      <c r="BJ31" s="114">
        <f>SUM(BI$4:BI31)</f>
        <v>90</v>
      </c>
      <c r="BL31" s="114">
        <v>28</v>
      </c>
      <c r="BM31" s="114">
        <f t="shared" si="17"/>
        <v>93</v>
      </c>
      <c r="BN31" s="118" t="str">
        <f t="shared" si="18"/>
        <v>焦热</v>
      </c>
      <c r="BO31" s="114">
        <f t="shared" si="0"/>
        <v>29</v>
      </c>
      <c r="BP31" s="115">
        <f t="shared" si="19"/>
        <v>12</v>
      </c>
      <c r="BQ31" s="117" t="str">
        <f t="shared" si="20"/>
        <v>大叫唤+2</v>
      </c>
      <c r="BR31" s="114">
        <f t="shared" si="21"/>
        <v>104</v>
      </c>
      <c r="BS31" s="118" t="str">
        <f t="shared" si="22"/>
        <v>焦热</v>
      </c>
      <c r="BT31" s="114">
        <f t="shared" si="23"/>
        <v>33</v>
      </c>
      <c r="BU31" s="115">
        <f t="shared" si="24"/>
        <v>14</v>
      </c>
      <c r="BV31" s="117" t="str">
        <f t="shared" si="25"/>
        <v>焦热+1</v>
      </c>
      <c r="BW31" s="114">
        <f t="shared" si="26"/>
        <v>117</v>
      </c>
      <c r="BX31" s="118" t="str">
        <f t="shared" si="27"/>
        <v>大焦热</v>
      </c>
      <c r="BY31" s="114">
        <f t="shared" si="28"/>
        <v>39</v>
      </c>
      <c r="BZ31" s="115">
        <f t="shared" si="29"/>
        <v>16</v>
      </c>
      <c r="CA31" s="117" t="str">
        <f t="shared" si="30"/>
        <v>大焦热</v>
      </c>
    </row>
    <row r="32" spans="1:86" ht="16.5" x14ac:dyDescent="0.2">
      <c r="I32" s="113">
        <v>29</v>
      </c>
      <c r="J32" s="113" t="s">
        <v>906</v>
      </c>
      <c r="K32" s="113">
        <v>145</v>
      </c>
      <c r="L32" s="113">
        <v>360</v>
      </c>
      <c r="M32" s="113">
        <v>6</v>
      </c>
      <c r="N32" s="113"/>
      <c r="O32" s="113"/>
      <c r="P32" s="113"/>
      <c r="Q32" s="113">
        <v>1</v>
      </c>
      <c r="R32" s="14">
        <f>ROUND((SUM($L$4:$L32)-SUM($M$4:$M32)+SUM(N$4:N32))/B$4,2)</f>
        <v>108</v>
      </c>
      <c r="S32" s="14">
        <f t="shared" si="1"/>
        <v>11.799999999999997</v>
      </c>
      <c r="T32" s="14">
        <f>ROUND((SUM($L$4:$L32)-SUM($M$4:$M32)+SUM(O$4:O32))/C$4,2)</f>
        <v>81</v>
      </c>
      <c r="U32" s="14">
        <f t="shared" si="2"/>
        <v>8.8499999999999943</v>
      </c>
      <c r="V32" s="14">
        <f>ROUND((SUM($L$4:$L32)-SUM($M$4:$M32)+SUM(P$4:P32))/D$4,2)</f>
        <v>60</v>
      </c>
      <c r="W32" s="14">
        <f t="shared" si="3"/>
        <v>6.5600000000000023</v>
      </c>
      <c r="X32" s="96"/>
      <c r="Y32" s="14">
        <f t="shared" si="4"/>
        <v>8.8499999999999943</v>
      </c>
      <c r="Z32" s="14">
        <f>SUM(Y$4:Y32)</f>
        <v>81</v>
      </c>
      <c r="AH32" s="113">
        <v>29</v>
      </c>
      <c r="AI32" s="113"/>
      <c r="AJ32" s="113">
        <v>0.25</v>
      </c>
      <c r="AK32" s="111">
        <f t="shared" ref="AK32" si="72">AI29*$AJ32</f>
        <v>0.15000000000000002</v>
      </c>
      <c r="AL32" s="111">
        <f>ROUND(SUM(AK$4:AK32),2)</f>
        <v>1.62</v>
      </c>
      <c r="AM32" s="111">
        <f t="shared" ref="AM32" si="73">AI30*$AJ32</f>
        <v>0.11250000000000002</v>
      </c>
      <c r="AN32" s="111">
        <f>ROUND(SUM(AM$4:AM32),2)</f>
        <v>1.22</v>
      </c>
      <c r="AO32" s="111">
        <f t="shared" ref="AO32" si="74">AI31*$AJ32</f>
        <v>0.14000000000000001</v>
      </c>
      <c r="AP32" s="111">
        <f>ROUND(SUM(AO$4:AO32),2)</f>
        <v>0.66</v>
      </c>
      <c r="AR32" s="113">
        <v>29</v>
      </c>
      <c r="AS32" s="113">
        <f t="shared" si="8"/>
        <v>94</v>
      </c>
      <c r="AT32" s="114">
        <f t="shared" si="9"/>
        <v>18</v>
      </c>
      <c r="AU32" s="114">
        <f t="shared" si="10"/>
        <v>5</v>
      </c>
      <c r="AV32" s="113">
        <f t="shared" si="11"/>
        <v>105</v>
      </c>
      <c r="AW32" s="114">
        <f t="shared" si="12"/>
        <v>21</v>
      </c>
      <c r="AX32" s="114">
        <f t="shared" si="13"/>
        <v>6</v>
      </c>
      <c r="AY32" s="113">
        <f t="shared" si="14"/>
        <v>119</v>
      </c>
      <c r="AZ32" s="114">
        <f t="shared" si="15"/>
        <v>23</v>
      </c>
      <c r="BA32" s="114">
        <f t="shared" si="16"/>
        <v>6</v>
      </c>
      <c r="BH32" s="114">
        <v>29</v>
      </c>
      <c r="BI32" s="114">
        <v>2</v>
      </c>
      <c r="BJ32" s="114">
        <f>SUM(BI$4:BI32)</f>
        <v>92</v>
      </c>
      <c r="BL32" s="114">
        <v>29</v>
      </c>
      <c r="BM32" s="114">
        <f t="shared" si="17"/>
        <v>94</v>
      </c>
      <c r="BN32" s="118" t="str">
        <f t="shared" si="18"/>
        <v>焦热</v>
      </c>
      <c r="BO32" s="114">
        <f t="shared" si="0"/>
        <v>29</v>
      </c>
      <c r="BP32" s="115">
        <f t="shared" si="19"/>
        <v>12</v>
      </c>
      <c r="BQ32" s="117" t="str">
        <f t="shared" si="20"/>
        <v>大叫唤+2</v>
      </c>
      <c r="BR32" s="114">
        <f t="shared" si="21"/>
        <v>105</v>
      </c>
      <c r="BS32" s="118" t="str">
        <f t="shared" si="22"/>
        <v>焦热</v>
      </c>
      <c r="BT32" s="114">
        <f t="shared" si="23"/>
        <v>34</v>
      </c>
      <c r="BU32" s="115">
        <f t="shared" si="24"/>
        <v>14</v>
      </c>
      <c r="BV32" s="117" t="str">
        <f t="shared" si="25"/>
        <v>焦热+1</v>
      </c>
      <c r="BW32" s="114">
        <f t="shared" si="26"/>
        <v>119</v>
      </c>
      <c r="BX32" s="118" t="str">
        <f t="shared" si="27"/>
        <v>大焦热</v>
      </c>
      <c r="BY32" s="114">
        <f t="shared" si="28"/>
        <v>39</v>
      </c>
      <c r="BZ32" s="115">
        <f t="shared" si="29"/>
        <v>16</v>
      </c>
      <c r="CA32" s="117" t="str">
        <f t="shared" si="30"/>
        <v>大焦热</v>
      </c>
    </row>
    <row r="33" spans="9:79" ht="16.5" x14ac:dyDescent="0.2"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H33" s="113">
        <v>30</v>
      </c>
      <c r="AI33" s="113"/>
      <c r="AJ33" s="113">
        <v>0.3</v>
      </c>
      <c r="AK33" s="111">
        <f t="shared" ref="AK33" si="75">AI29*$AJ33</f>
        <v>0.18000000000000002</v>
      </c>
      <c r="AL33" s="111">
        <f>ROUND(SUM(AK$4:AK33),2)</f>
        <v>1.8</v>
      </c>
      <c r="AM33" s="111">
        <f t="shared" ref="AM33" si="76">AI30*$AJ33</f>
        <v>0.13500000000000001</v>
      </c>
      <c r="AN33" s="111">
        <f>ROUND(SUM(AM$4:AM33),2)</f>
        <v>1.35</v>
      </c>
      <c r="AO33" s="111">
        <f t="shared" ref="AO33" si="77">AI31*$AJ33</f>
        <v>0.16800000000000001</v>
      </c>
      <c r="AP33" s="111">
        <f>ROUND(SUM(AO$4:AO33),2)</f>
        <v>0.83</v>
      </c>
      <c r="AR33" s="113">
        <v>30</v>
      </c>
      <c r="AS33" s="113">
        <f t="shared" si="8"/>
        <v>96</v>
      </c>
      <c r="AT33" s="114">
        <f t="shared" si="9"/>
        <v>19</v>
      </c>
      <c r="AU33" s="114">
        <f t="shared" si="10"/>
        <v>5</v>
      </c>
      <c r="AV33" s="113">
        <f t="shared" si="11"/>
        <v>107</v>
      </c>
      <c r="AW33" s="114">
        <f t="shared" si="12"/>
        <v>21</v>
      </c>
      <c r="AX33" s="114">
        <f t="shared" si="13"/>
        <v>6</v>
      </c>
      <c r="AY33" s="113">
        <f t="shared" si="14"/>
        <v>120</v>
      </c>
      <c r="AZ33" s="114">
        <f t="shared" si="15"/>
        <v>24</v>
      </c>
      <c r="BA33" s="114">
        <f t="shared" si="16"/>
        <v>6</v>
      </c>
      <c r="BH33" s="114">
        <v>30</v>
      </c>
      <c r="BI33" s="114">
        <v>3</v>
      </c>
      <c r="BJ33" s="114">
        <f>SUM(BI$4:BI33)</f>
        <v>95</v>
      </c>
      <c r="BL33" s="114">
        <v>30</v>
      </c>
      <c r="BM33" s="114">
        <f t="shared" si="17"/>
        <v>96</v>
      </c>
      <c r="BN33" s="118" t="str">
        <f t="shared" si="18"/>
        <v>焦热</v>
      </c>
      <c r="BO33" s="114">
        <f t="shared" si="0"/>
        <v>30</v>
      </c>
      <c r="BP33" s="115">
        <f t="shared" si="19"/>
        <v>13</v>
      </c>
      <c r="BQ33" s="117" t="str">
        <f t="shared" si="20"/>
        <v>焦热</v>
      </c>
      <c r="BR33" s="114">
        <f t="shared" si="21"/>
        <v>107</v>
      </c>
      <c r="BS33" s="118" t="str">
        <f t="shared" si="22"/>
        <v>焦热</v>
      </c>
      <c r="BT33" s="114">
        <f t="shared" si="23"/>
        <v>35</v>
      </c>
      <c r="BU33" s="115">
        <f t="shared" si="24"/>
        <v>14</v>
      </c>
      <c r="BV33" s="117" t="str">
        <f t="shared" si="25"/>
        <v>焦热+1</v>
      </c>
      <c r="BW33" s="114">
        <f t="shared" si="26"/>
        <v>120</v>
      </c>
      <c r="BX33" s="118" t="str">
        <f t="shared" si="27"/>
        <v>大焦热</v>
      </c>
      <c r="BY33" s="114">
        <f t="shared" si="28"/>
        <v>40</v>
      </c>
      <c r="BZ33" s="115">
        <f t="shared" si="29"/>
        <v>16</v>
      </c>
      <c r="CA33" s="117" t="str">
        <f t="shared" si="30"/>
        <v>大焦热</v>
      </c>
    </row>
    <row r="34" spans="9:79" ht="16.5" x14ac:dyDescent="0.2">
      <c r="AH34" s="113">
        <v>31</v>
      </c>
      <c r="AI34" s="113">
        <f>INDEX($S$4:$S$32,INT((AH34-5)/5)+1)</f>
        <v>0.8</v>
      </c>
      <c r="AJ34" s="113">
        <v>0.1</v>
      </c>
      <c r="AK34" s="111">
        <f t="shared" ref="AK34" si="78">AI34*$AJ34</f>
        <v>8.0000000000000016E-2</v>
      </c>
      <c r="AL34" s="111">
        <f>ROUND(SUM(AK$4:AK34),2)</f>
        <v>1.88</v>
      </c>
      <c r="AM34" s="111">
        <f t="shared" ref="AM34" si="79">AI35*$AJ34</f>
        <v>5.9999999999999991E-2</v>
      </c>
      <c r="AN34" s="111">
        <f>ROUND(SUM(AM$4:AM34),2)</f>
        <v>1.41</v>
      </c>
      <c r="AO34" s="111">
        <f t="shared" ref="AO34" si="80">AI36*$AJ34</f>
        <v>4.3999999999999997E-2</v>
      </c>
      <c r="AP34" s="111">
        <f>ROUND(SUM(AO$4:AO34),2)</f>
        <v>0.87</v>
      </c>
      <c r="AR34" s="113">
        <v>31</v>
      </c>
      <c r="AS34" s="113">
        <f t="shared" si="8"/>
        <v>97</v>
      </c>
      <c r="AT34" s="114">
        <f t="shared" si="9"/>
        <v>19</v>
      </c>
      <c r="AU34" s="114">
        <f t="shared" si="10"/>
        <v>5</v>
      </c>
      <c r="AV34" s="113">
        <f t="shared" si="11"/>
        <v>108</v>
      </c>
      <c r="AW34" s="114">
        <f t="shared" si="12"/>
        <v>21</v>
      </c>
      <c r="AX34" s="114">
        <f t="shared" si="13"/>
        <v>6</v>
      </c>
      <c r="AY34" s="113">
        <f t="shared" si="14"/>
        <v>122</v>
      </c>
      <c r="AZ34" s="114">
        <f t="shared" si="15"/>
        <v>24</v>
      </c>
      <c r="BA34" s="114">
        <f t="shared" si="16"/>
        <v>6</v>
      </c>
      <c r="BH34" s="114">
        <v>31</v>
      </c>
      <c r="BI34" s="114">
        <v>2</v>
      </c>
      <c r="BJ34" s="114">
        <f>SUM(BI$4:BI34)</f>
        <v>97</v>
      </c>
      <c r="BL34" s="114">
        <v>31</v>
      </c>
      <c r="BM34" s="114">
        <f t="shared" si="17"/>
        <v>97</v>
      </c>
      <c r="BN34" s="118" t="str">
        <f t="shared" si="18"/>
        <v>焦热</v>
      </c>
      <c r="BO34" s="114">
        <f t="shared" si="0"/>
        <v>31</v>
      </c>
      <c r="BP34" s="115">
        <f t="shared" si="19"/>
        <v>13</v>
      </c>
      <c r="BQ34" s="117" t="str">
        <f t="shared" si="20"/>
        <v>焦热</v>
      </c>
      <c r="BR34" s="114">
        <f t="shared" si="21"/>
        <v>108</v>
      </c>
      <c r="BS34" s="118" t="str">
        <f t="shared" si="22"/>
        <v>焦热</v>
      </c>
      <c r="BT34" s="114">
        <f t="shared" si="23"/>
        <v>35</v>
      </c>
      <c r="BU34" s="115">
        <f t="shared" si="24"/>
        <v>14</v>
      </c>
      <c r="BV34" s="117" t="str">
        <f t="shared" si="25"/>
        <v>焦热+1</v>
      </c>
      <c r="BW34" s="114">
        <f t="shared" si="26"/>
        <v>122</v>
      </c>
      <c r="BX34" s="118" t="str">
        <f t="shared" si="27"/>
        <v>大焦热</v>
      </c>
      <c r="BY34" s="114">
        <f t="shared" si="28"/>
        <v>41</v>
      </c>
      <c r="BZ34" s="115">
        <f t="shared" si="29"/>
        <v>16</v>
      </c>
      <c r="CA34" s="117" t="str">
        <f t="shared" si="30"/>
        <v>大焦热</v>
      </c>
    </row>
    <row r="35" spans="9:79" ht="16.5" x14ac:dyDescent="0.2">
      <c r="AH35" s="113">
        <v>32</v>
      </c>
      <c r="AI35" s="113">
        <f>INDEX($U$4:$U$32,INT((AH34-5)/5)+1)</f>
        <v>0.59999999999999987</v>
      </c>
      <c r="AJ35" s="113">
        <v>0.15</v>
      </c>
      <c r="AK35" s="111">
        <f t="shared" ref="AK35" si="81">AI34*$AJ35</f>
        <v>0.12</v>
      </c>
      <c r="AL35" s="111">
        <f>ROUND(SUM(AK$4:AK35),2)</f>
        <v>2</v>
      </c>
      <c r="AM35" s="111">
        <f t="shared" ref="AM35" si="82">AI35*$AJ35</f>
        <v>8.9999999999999983E-2</v>
      </c>
      <c r="AN35" s="111">
        <f>ROUND(SUM(AM$4:AM35),2)</f>
        <v>1.5</v>
      </c>
      <c r="AO35" s="111">
        <f t="shared" ref="AO35" si="83">AI36*$AJ35</f>
        <v>6.5999999999999989E-2</v>
      </c>
      <c r="AP35" s="111">
        <f>ROUND(SUM(AO$4:AO35),2)</f>
        <v>0.94</v>
      </c>
      <c r="AR35" s="113">
        <v>32</v>
      </c>
      <c r="AS35" s="113">
        <f t="shared" si="8"/>
        <v>98</v>
      </c>
      <c r="AT35" s="114">
        <f t="shared" si="9"/>
        <v>19</v>
      </c>
      <c r="AU35" s="114">
        <f t="shared" si="10"/>
        <v>5</v>
      </c>
      <c r="AV35" s="113">
        <f t="shared" si="11"/>
        <v>109</v>
      </c>
      <c r="AW35" s="114">
        <f t="shared" si="12"/>
        <v>21</v>
      </c>
      <c r="AX35" s="114">
        <f t="shared" si="13"/>
        <v>6</v>
      </c>
      <c r="AY35" s="113">
        <f t="shared" si="14"/>
        <v>123</v>
      </c>
      <c r="AZ35" s="114">
        <f t="shared" si="15"/>
        <v>24</v>
      </c>
      <c r="BA35" s="114">
        <f t="shared" si="16"/>
        <v>6</v>
      </c>
      <c r="BH35" s="114">
        <v>32</v>
      </c>
      <c r="BI35" s="114">
        <v>3</v>
      </c>
      <c r="BJ35" s="114">
        <f>SUM(BI$4:BI35)</f>
        <v>100</v>
      </c>
      <c r="BL35" s="114">
        <v>32</v>
      </c>
      <c r="BM35" s="114">
        <f t="shared" si="17"/>
        <v>98</v>
      </c>
      <c r="BN35" s="118" t="str">
        <f t="shared" si="18"/>
        <v>焦热</v>
      </c>
      <c r="BO35" s="114">
        <f t="shared" si="0"/>
        <v>31</v>
      </c>
      <c r="BP35" s="115">
        <f t="shared" si="19"/>
        <v>13</v>
      </c>
      <c r="BQ35" s="117" t="str">
        <f t="shared" si="20"/>
        <v>焦热</v>
      </c>
      <c r="BR35" s="114">
        <f t="shared" si="21"/>
        <v>109</v>
      </c>
      <c r="BS35" s="118" t="str">
        <f t="shared" si="22"/>
        <v>焦热</v>
      </c>
      <c r="BT35" s="114">
        <f t="shared" si="23"/>
        <v>35</v>
      </c>
      <c r="BU35" s="115">
        <f t="shared" si="24"/>
        <v>14</v>
      </c>
      <c r="BV35" s="117" t="str">
        <f t="shared" si="25"/>
        <v>焦热+1</v>
      </c>
      <c r="BW35" s="114">
        <f t="shared" si="26"/>
        <v>123</v>
      </c>
      <c r="BX35" s="118" t="str">
        <f t="shared" si="27"/>
        <v>大焦热</v>
      </c>
      <c r="BY35" s="114">
        <f t="shared" si="28"/>
        <v>41</v>
      </c>
      <c r="BZ35" s="115">
        <f t="shared" si="29"/>
        <v>16</v>
      </c>
      <c r="CA35" s="117" t="str">
        <f t="shared" si="30"/>
        <v>大焦热</v>
      </c>
    </row>
    <row r="36" spans="9:79" ht="16.5" x14ac:dyDescent="0.2">
      <c r="AH36" s="113">
        <v>33</v>
      </c>
      <c r="AI36" s="113">
        <f>INDEX($W$4:$W$32,INT((AH34-5)/5)+1)</f>
        <v>0.43999999999999995</v>
      </c>
      <c r="AJ36" s="113">
        <v>0.2</v>
      </c>
      <c r="AK36" s="111">
        <f t="shared" ref="AK36" si="84">AI34*$AJ36</f>
        <v>0.16000000000000003</v>
      </c>
      <c r="AL36" s="111">
        <f>ROUND(SUM(AK$4:AK36),2)</f>
        <v>2.16</v>
      </c>
      <c r="AM36" s="111">
        <f t="shared" ref="AM36" si="85">AI35*$AJ36</f>
        <v>0.11999999999999998</v>
      </c>
      <c r="AN36" s="111">
        <f>ROUND(SUM(AM$4:AM36),2)</f>
        <v>1.62</v>
      </c>
      <c r="AO36" s="111">
        <f t="shared" ref="AO36" si="86">AI36*$AJ36</f>
        <v>8.7999999999999995E-2</v>
      </c>
      <c r="AP36" s="111">
        <f>ROUND(SUM(AO$4:AO36),2)</f>
        <v>1.02</v>
      </c>
      <c r="AR36" s="113">
        <v>33</v>
      </c>
      <c r="AS36" s="113">
        <f t="shared" si="8"/>
        <v>99</v>
      </c>
      <c r="AT36" s="114">
        <f t="shared" si="9"/>
        <v>19</v>
      </c>
      <c r="AU36" s="114">
        <f t="shared" si="10"/>
        <v>5</v>
      </c>
      <c r="AV36" s="113">
        <f t="shared" si="11"/>
        <v>111</v>
      </c>
      <c r="AW36" s="114">
        <f t="shared" si="12"/>
        <v>22</v>
      </c>
      <c r="AX36" s="114">
        <f t="shared" si="13"/>
        <v>6</v>
      </c>
      <c r="AY36" s="113">
        <f t="shared" si="14"/>
        <v>124</v>
      </c>
      <c r="AZ36" s="114">
        <f t="shared" si="15"/>
        <v>24</v>
      </c>
      <c r="BA36" s="114">
        <f t="shared" si="16"/>
        <v>6</v>
      </c>
      <c r="BH36" s="114">
        <v>33</v>
      </c>
      <c r="BI36" s="114">
        <v>2</v>
      </c>
      <c r="BJ36" s="114">
        <f>SUM(BI$4:BI36)</f>
        <v>102</v>
      </c>
      <c r="BL36" s="114">
        <v>33</v>
      </c>
      <c r="BM36" s="114">
        <f t="shared" si="17"/>
        <v>99</v>
      </c>
      <c r="BN36" s="118" t="str">
        <f t="shared" si="18"/>
        <v>焦热</v>
      </c>
      <c r="BO36" s="114">
        <f t="shared" si="0"/>
        <v>31</v>
      </c>
      <c r="BP36" s="115">
        <f t="shared" si="19"/>
        <v>13</v>
      </c>
      <c r="BQ36" s="117" t="str">
        <f t="shared" si="20"/>
        <v>焦热</v>
      </c>
      <c r="BR36" s="114">
        <f t="shared" si="21"/>
        <v>111</v>
      </c>
      <c r="BS36" s="118" t="str">
        <f t="shared" si="22"/>
        <v>大焦热</v>
      </c>
      <c r="BT36" s="114">
        <f t="shared" si="23"/>
        <v>36</v>
      </c>
      <c r="BU36" s="115">
        <f t="shared" si="24"/>
        <v>15</v>
      </c>
      <c r="BV36" s="117" t="str">
        <f t="shared" si="25"/>
        <v>焦热+2</v>
      </c>
      <c r="BW36" s="114">
        <f t="shared" si="26"/>
        <v>124</v>
      </c>
      <c r="BX36" s="118" t="str">
        <f t="shared" si="27"/>
        <v>大焦热</v>
      </c>
      <c r="BY36" s="114">
        <f t="shared" si="28"/>
        <v>41</v>
      </c>
      <c r="BZ36" s="115">
        <f t="shared" si="29"/>
        <v>16</v>
      </c>
      <c r="CA36" s="117" t="str">
        <f t="shared" si="30"/>
        <v>大焦热</v>
      </c>
    </row>
    <row r="37" spans="9:79" ht="16.5" x14ac:dyDescent="0.2">
      <c r="AH37" s="113">
        <v>34</v>
      </c>
      <c r="AI37" s="113"/>
      <c r="AJ37" s="113">
        <v>0.25</v>
      </c>
      <c r="AK37" s="111">
        <f t="shared" ref="AK37" si="87">AI34*$AJ37</f>
        <v>0.2</v>
      </c>
      <c r="AL37" s="111">
        <f>ROUND(SUM(AK$4:AK37),2)</f>
        <v>2.36</v>
      </c>
      <c r="AM37" s="111">
        <f t="shared" ref="AM37" si="88">AI35*$AJ37</f>
        <v>0.14999999999999997</v>
      </c>
      <c r="AN37" s="111">
        <f>ROUND(SUM(AM$4:AM37),2)</f>
        <v>1.77</v>
      </c>
      <c r="AO37" s="111">
        <f t="shared" ref="AO37" si="89">AI36*$AJ37</f>
        <v>0.10999999999999999</v>
      </c>
      <c r="AP37" s="111">
        <f>ROUND(SUM(AO$4:AO37),2)</f>
        <v>1.1299999999999999</v>
      </c>
      <c r="AR37" s="113">
        <v>34</v>
      </c>
      <c r="AS37" s="113">
        <f t="shared" si="8"/>
        <v>100</v>
      </c>
      <c r="AT37" s="114">
        <f t="shared" si="9"/>
        <v>20</v>
      </c>
      <c r="AU37" s="114">
        <f t="shared" si="10"/>
        <v>6</v>
      </c>
      <c r="AV37" s="113">
        <f t="shared" si="11"/>
        <v>112</v>
      </c>
      <c r="AW37" s="114">
        <f t="shared" si="12"/>
        <v>22</v>
      </c>
      <c r="AX37" s="114">
        <f t="shared" si="13"/>
        <v>6</v>
      </c>
      <c r="AY37" s="113">
        <f t="shared" si="14"/>
        <v>126</v>
      </c>
      <c r="AZ37" s="114">
        <f t="shared" si="15"/>
        <v>25</v>
      </c>
      <c r="BA37" s="114">
        <f t="shared" si="16"/>
        <v>7</v>
      </c>
      <c r="BH37" s="114">
        <v>34</v>
      </c>
      <c r="BI37" s="114">
        <v>3</v>
      </c>
      <c r="BJ37" s="114">
        <f>SUM(BI$4:BI37)</f>
        <v>105</v>
      </c>
      <c r="BL37" s="114">
        <v>34</v>
      </c>
      <c r="BM37" s="114">
        <f t="shared" si="17"/>
        <v>100</v>
      </c>
      <c r="BN37" s="118" t="str">
        <f t="shared" si="18"/>
        <v>焦热</v>
      </c>
      <c r="BO37" s="114">
        <f t="shared" si="0"/>
        <v>32</v>
      </c>
      <c r="BP37" s="115">
        <f t="shared" si="19"/>
        <v>13</v>
      </c>
      <c r="BQ37" s="117" t="str">
        <f t="shared" si="20"/>
        <v>焦热</v>
      </c>
      <c r="BR37" s="114">
        <f t="shared" si="21"/>
        <v>112</v>
      </c>
      <c r="BS37" s="118" t="str">
        <f t="shared" si="22"/>
        <v>大焦热</v>
      </c>
      <c r="BT37" s="114">
        <f t="shared" si="23"/>
        <v>37</v>
      </c>
      <c r="BU37" s="115">
        <f t="shared" si="24"/>
        <v>15</v>
      </c>
      <c r="BV37" s="117" t="str">
        <f t="shared" si="25"/>
        <v>焦热+2</v>
      </c>
      <c r="BW37" s="114">
        <f t="shared" si="26"/>
        <v>126</v>
      </c>
      <c r="BX37" s="118" t="str">
        <f t="shared" si="27"/>
        <v>大焦热</v>
      </c>
      <c r="BY37" s="114">
        <f t="shared" si="28"/>
        <v>42</v>
      </c>
      <c r="BZ37" s="115">
        <f t="shared" si="29"/>
        <v>17</v>
      </c>
      <c r="CA37" s="117" t="str">
        <f t="shared" si="30"/>
        <v>大焦热+1</v>
      </c>
    </row>
    <row r="38" spans="9:79" ht="16.5" x14ac:dyDescent="0.2">
      <c r="AH38" s="113">
        <v>35</v>
      </c>
      <c r="AI38" s="113"/>
      <c r="AJ38" s="113">
        <v>0.3</v>
      </c>
      <c r="AK38" s="111">
        <f t="shared" ref="AK38" si="90">AI34*$AJ38</f>
        <v>0.24</v>
      </c>
      <c r="AL38" s="111">
        <f>ROUND(SUM(AK$4:AK38),2)</f>
        <v>2.6</v>
      </c>
      <c r="AM38" s="111">
        <f t="shared" ref="AM38" si="91">AI35*$AJ38</f>
        <v>0.17999999999999997</v>
      </c>
      <c r="AN38" s="111">
        <f>ROUND(SUM(AM$4:AM38),2)</f>
        <v>1.95</v>
      </c>
      <c r="AO38" s="111">
        <f t="shared" ref="AO38" si="92">AI36*$AJ38</f>
        <v>0.13199999999999998</v>
      </c>
      <c r="AP38" s="111">
        <f>ROUND(SUM(AO$4:AO38),2)</f>
        <v>1.27</v>
      </c>
      <c r="AR38" s="113">
        <v>35</v>
      </c>
      <c r="AS38" s="113">
        <f t="shared" si="8"/>
        <v>102</v>
      </c>
      <c r="AT38" s="114">
        <f t="shared" si="9"/>
        <v>20</v>
      </c>
      <c r="AU38" s="114">
        <f t="shared" si="10"/>
        <v>6</v>
      </c>
      <c r="AV38" s="113">
        <f t="shared" si="11"/>
        <v>113</v>
      </c>
      <c r="AW38" s="114">
        <f t="shared" si="12"/>
        <v>22</v>
      </c>
      <c r="AX38" s="114">
        <f t="shared" si="13"/>
        <v>6</v>
      </c>
      <c r="AY38" s="113">
        <f t="shared" si="14"/>
        <v>127</v>
      </c>
      <c r="AZ38" s="114">
        <f t="shared" si="15"/>
        <v>25</v>
      </c>
      <c r="BA38" s="114">
        <f t="shared" si="16"/>
        <v>7</v>
      </c>
      <c r="BH38" s="114">
        <v>35</v>
      </c>
      <c r="BI38" s="114">
        <v>2</v>
      </c>
      <c r="BJ38" s="114">
        <f>SUM(BI$4:BI38)</f>
        <v>107</v>
      </c>
      <c r="BL38" s="114">
        <v>35</v>
      </c>
      <c r="BM38" s="114">
        <f t="shared" si="17"/>
        <v>102</v>
      </c>
      <c r="BN38" s="118" t="str">
        <f t="shared" si="18"/>
        <v>焦热</v>
      </c>
      <c r="BO38" s="114">
        <f t="shared" si="0"/>
        <v>33</v>
      </c>
      <c r="BP38" s="115">
        <f t="shared" si="19"/>
        <v>14</v>
      </c>
      <c r="BQ38" s="117" t="str">
        <f t="shared" si="20"/>
        <v>焦热+1</v>
      </c>
      <c r="BR38" s="114">
        <f t="shared" si="21"/>
        <v>113</v>
      </c>
      <c r="BS38" s="118" t="str">
        <f t="shared" si="22"/>
        <v>大焦热</v>
      </c>
      <c r="BT38" s="114">
        <f t="shared" si="23"/>
        <v>37</v>
      </c>
      <c r="BU38" s="115">
        <f t="shared" si="24"/>
        <v>15</v>
      </c>
      <c r="BV38" s="117" t="str">
        <f t="shared" si="25"/>
        <v>焦热+2</v>
      </c>
      <c r="BW38" s="114">
        <f t="shared" si="26"/>
        <v>127</v>
      </c>
      <c r="BX38" s="118" t="str">
        <f t="shared" si="27"/>
        <v>大焦热</v>
      </c>
      <c r="BY38" s="114">
        <f t="shared" si="28"/>
        <v>43</v>
      </c>
      <c r="BZ38" s="115">
        <f t="shared" si="29"/>
        <v>17</v>
      </c>
      <c r="CA38" s="117" t="str">
        <f t="shared" si="30"/>
        <v>大焦热+1</v>
      </c>
    </row>
    <row r="39" spans="9:79" ht="16.5" x14ac:dyDescent="0.2">
      <c r="AH39" s="113">
        <v>36</v>
      </c>
      <c r="AI39" s="113">
        <f>INDEX($S$4:$S$32,INT((AH39-5)/5)+1)</f>
        <v>1</v>
      </c>
      <c r="AJ39" s="113">
        <v>0.1</v>
      </c>
      <c r="AK39" s="111">
        <f t="shared" ref="AK39" si="93">AI39*$AJ39</f>
        <v>0.1</v>
      </c>
      <c r="AL39" s="111">
        <f>ROUND(SUM(AK$4:AK39),2)</f>
        <v>2.7</v>
      </c>
      <c r="AM39" s="111">
        <f t="shared" ref="AM39" si="94">AI40*$AJ39</f>
        <v>7.5000000000000025E-2</v>
      </c>
      <c r="AN39" s="111">
        <f>ROUND(SUM(AM$4:AM39),2)</f>
        <v>2.0299999999999998</v>
      </c>
      <c r="AO39" s="111">
        <f t="shared" ref="AO39" si="95">AI41*$AJ39</f>
        <v>5.6000000000000008E-2</v>
      </c>
      <c r="AP39" s="111">
        <f>ROUND(SUM(AO$4:AO39),2)</f>
        <v>1.32</v>
      </c>
      <c r="AR39" s="113">
        <v>36</v>
      </c>
      <c r="AS39" s="113">
        <f t="shared" si="8"/>
        <v>103</v>
      </c>
      <c r="AT39" s="114">
        <f t="shared" si="9"/>
        <v>20</v>
      </c>
      <c r="AU39" s="114">
        <f t="shared" si="10"/>
        <v>6</v>
      </c>
      <c r="AV39" s="113">
        <f t="shared" si="11"/>
        <v>114</v>
      </c>
      <c r="AW39" s="114">
        <f t="shared" si="12"/>
        <v>22</v>
      </c>
      <c r="AX39" s="114">
        <f t="shared" si="13"/>
        <v>6</v>
      </c>
      <c r="AY39" s="113">
        <f t="shared" si="14"/>
        <v>128</v>
      </c>
      <c r="AZ39" s="114">
        <f t="shared" si="15"/>
        <v>25</v>
      </c>
      <c r="BA39" s="114">
        <f t="shared" si="16"/>
        <v>7</v>
      </c>
      <c r="BH39" s="114">
        <v>36</v>
      </c>
      <c r="BI39" s="114">
        <v>3</v>
      </c>
      <c r="BJ39" s="114">
        <f>SUM(BI$4:BI39)</f>
        <v>110</v>
      </c>
      <c r="BL39" s="114">
        <v>36</v>
      </c>
      <c r="BM39" s="114">
        <f t="shared" si="17"/>
        <v>103</v>
      </c>
      <c r="BN39" s="118" t="str">
        <f t="shared" si="18"/>
        <v>焦热</v>
      </c>
      <c r="BO39" s="114">
        <f t="shared" si="0"/>
        <v>33</v>
      </c>
      <c r="BP39" s="115">
        <f t="shared" si="19"/>
        <v>14</v>
      </c>
      <c r="BQ39" s="117" t="str">
        <f t="shared" si="20"/>
        <v>焦热+1</v>
      </c>
      <c r="BR39" s="114">
        <f t="shared" si="21"/>
        <v>114</v>
      </c>
      <c r="BS39" s="118" t="str">
        <f t="shared" si="22"/>
        <v>大焦热</v>
      </c>
      <c r="BT39" s="114">
        <f t="shared" si="23"/>
        <v>37</v>
      </c>
      <c r="BU39" s="115">
        <f t="shared" si="24"/>
        <v>15</v>
      </c>
      <c r="BV39" s="117" t="str">
        <f t="shared" si="25"/>
        <v>焦热+2</v>
      </c>
      <c r="BW39" s="114">
        <f t="shared" si="26"/>
        <v>128</v>
      </c>
      <c r="BX39" s="118" t="str">
        <f t="shared" si="27"/>
        <v>大焦热</v>
      </c>
      <c r="BY39" s="114">
        <f t="shared" si="28"/>
        <v>43</v>
      </c>
      <c r="BZ39" s="115">
        <f t="shared" si="29"/>
        <v>17</v>
      </c>
      <c r="CA39" s="117" t="str">
        <f t="shared" si="30"/>
        <v>大焦热+1</v>
      </c>
    </row>
    <row r="40" spans="9:79" ht="16.5" x14ac:dyDescent="0.2">
      <c r="AH40" s="113">
        <v>37</v>
      </c>
      <c r="AI40" s="113">
        <f>INDEX($U$4:$U$32,INT((AH39-5)/5)+1)</f>
        <v>0.75000000000000022</v>
      </c>
      <c r="AJ40" s="113">
        <v>0.15</v>
      </c>
      <c r="AK40" s="111">
        <f t="shared" ref="AK40" si="96">AI39*$AJ40</f>
        <v>0.15</v>
      </c>
      <c r="AL40" s="111">
        <f>ROUND(SUM(AK$4:AK40),2)</f>
        <v>2.85</v>
      </c>
      <c r="AM40" s="111">
        <f t="shared" ref="AM40" si="97">AI40*$AJ40</f>
        <v>0.11250000000000003</v>
      </c>
      <c r="AN40" s="111">
        <f>ROUND(SUM(AM$4:AM40),2)</f>
        <v>2.14</v>
      </c>
      <c r="AO40" s="111">
        <f t="shared" ref="AO40" si="98">AI41*$AJ40</f>
        <v>8.4000000000000005E-2</v>
      </c>
      <c r="AP40" s="111">
        <f>ROUND(SUM(AO$4:AO40),2)</f>
        <v>1.41</v>
      </c>
      <c r="AR40" s="113">
        <v>37</v>
      </c>
      <c r="AS40" s="113">
        <f t="shared" si="8"/>
        <v>104</v>
      </c>
      <c r="AT40" s="114">
        <f t="shared" si="9"/>
        <v>20</v>
      </c>
      <c r="AU40" s="114">
        <f t="shared" si="10"/>
        <v>6</v>
      </c>
      <c r="AV40" s="113">
        <f t="shared" si="11"/>
        <v>116</v>
      </c>
      <c r="AW40" s="114">
        <f t="shared" si="12"/>
        <v>23</v>
      </c>
      <c r="AX40" s="114">
        <f t="shared" si="13"/>
        <v>6</v>
      </c>
      <c r="AY40" s="113">
        <f t="shared" si="14"/>
        <v>129</v>
      </c>
      <c r="AZ40" s="114">
        <f t="shared" si="15"/>
        <v>25</v>
      </c>
      <c r="BA40" s="114">
        <f t="shared" si="16"/>
        <v>7</v>
      </c>
      <c r="BH40" s="114">
        <v>37</v>
      </c>
      <c r="BI40" s="114">
        <v>2</v>
      </c>
      <c r="BJ40" s="114">
        <f>SUM(BI$4:BI40)</f>
        <v>112</v>
      </c>
      <c r="BL40" s="114">
        <v>37</v>
      </c>
      <c r="BM40" s="114">
        <f t="shared" si="17"/>
        <v>104</v>
      </c>
      <c r="BN40" s="118" t="str">
        <f t="shared" si="18"/>
        <v>焦热</v>
      </c>
      <c r="BO40" s="114">
        <f t="shared" si="0"/>
        <v>33</v>
      </c>
      <c r="BP40" s="115">
        <f t="shared" si="19"/>
        <v>14</v>
      </c>
      <c r="BQ40" s="117" t="str">
        <f t="shared" si="20"/>
        <v>焦热+1</v>
      </c>
      <c r="BR40" s="114">
        <f t="shared" si="21"/>
        <v>116</v>
      </c>
      <c r="BS40" s="118" t="str">
        <f t="shared" si="22"/>
        <v>大焦热</v>
      </c>
      <c r="BT40" s="114">
        <f t="shared" si="23"/>
        <v>38</v>
      </c>
      <c r="BU40" s="115">
        <f t="shared" si="24"/>
        <v>15</v>
      </c>
      <c r="BV40" s="117" t="str">
        <f t="shared" si="25"/>
        <v>焦热+2</v>
      </c>
      <c r="BW40" s="114">
        <f t="shared" si="26"/>
        <v>129</v>
      </c>
      <c r="BX40" s="118" t="str">
        <f t="shared" si="27"/>
        <v>大焦热</v>
      </c>
      <c r="BY40" s="114">
        <f t="shared" si="28"/>
        <v>43</v>
      </c>
      <c r="BZ40" s="115">
        <f t="shared" si="29"/>
        <v>17</v>
      </c>
      <c r="CA40" s="117" t="str">
        <f t="shared" si="30"/>
        <v>大焦热+1</v>
      </c>
    </row>
    <row r="41" spans="9:79" ht="16.5" x14ac:dyDescent="0.2">
      <c r="AH41" s="113">
        <v>38</v>
      </c>
      <c r="AI41" s="113">
        <f>INDEX($W$4:$W$32,INT((AH39-5)/5)+1)</f>
        <v>0.56000000000000005</v>
      </c>
      <c r="AJ41" s="113">
        <v>0.2</v>
      </c>
      <c r="AK41" s="111">
        <f t="shared" ref="AK41" si="99">AI39*$AJ41</f>
        <v>0.2</v>
      </c>
      <c r="AL41" s="111">
        <f>ROUND(SUM(AK$4:AK41),2)</f>
        <v>3.05</v>
      </c>
      <c r="AM41" s="111">
        <f t="shared" ref="AM41" si="100">AI40*$AJ41</f>
        <v>0.15000000000000005</v>
      </c>
      <c r="AN41" s="111">
        <f>ROUND(SUM(AM$4:AM41),2)</f>
        <v>2.29</v>
      </c>
      <c r="AO41" s="111">
        <f t="shared" ref="AO41" si="101">AI41*$AJ41</f>
        <v>0.11200000000000002</v>
      </c>
      <c r="AP41" s="111">
        <f>ROUND(SUM(AO$4:AO41),2)</f>
        <v>1.52</v>
      </c>
      <c r="AR41" s="113">
        <v>38</v>
      </c>
      <c r="AS41" s="113">
        <f t="shared" si="8"/>
        <v>104</v>
      </c>
      <c r="AT41" s="114">
        <f t="shared" si="9"/>
        <v>20</v>
      </c>
      <c r="AU41" s="114">
        <f t="shared" si="10"/>
        <v>6</v>
      </c>
      <c r="AV41" s="113">
        <f t="shared" si="11"/>
        <v>117</v>
      </c>
      <c r="AW41" s="114">
        <f t="shared" si="12"/>
        <v>23</v>
      </c>
      <c r="AX41" s="114">
        <f t="shared" si="13"/>
        <v>6</v>
      </c>
      <c r="AY41" s="113">
        <f t="shared" si="14"/>
        <v>131</v>
      </c>
      <c r="AZ41" s="114">
        <f t="shared" si="15"/>
        <v>26</v>
      </c>
      <c r="BA41" s="114">
        <f t="shared" si="16"/>
        <v>7</v>
      </c>
      <c r="BH41" s="114">
        <v>38</v>
      </c>
      <c r="BI41" s="114">
        <v>3</v>
      </c>
      <c r="BJ41" s="114">
        <f>SUM(BI$4:BI41)</f>
        <v>115</v>
      </c>
      <c r="BL41" s="114">
        <v>38</v>
      </c>
      <c r="BM41" s="114">
        <f t="shared" si="17"/>
        <v>104</v>
      </c>
      <c r="BN41" s="118" t="str">
        <f t="shared" si="18"/>
        <v>焦热</v>
      </c>
      <c r="BO41" s="114">
        <f t="shared" si="0"/>
        <v>33</v>
      </c>
      <c r="BP41" s="115">
        <f t="shared" si="19"/>
        <v>14</v>
      </c>
      <c r="BQ41" s="117" t="str">
        <f t="shared" si="20"/>
        <v>焦热+1</v>
      </c>
      <c r="BR41" s="114">
        <f t="shared" si="21"/>
        <v>117</v>
      </c>
      <c r="BS41" s="118" t="str">
        <f t="shared" si="22"/>
        <v>大焦热</v>
      </c>
      <c r="BT41" s="114">
        <f t="shared" si="23"/>
        <v>39</v>
      </c>
      <c r="BU41" s="115">
        <f t="shared" si="24"/>
        <v>16</v>
      </c>
      <c r="BV41" s="117" t="str">
        <f t="shared" si="25"/>
        <v>大焦热</v>
      </c>
      <c r="BW41" s="114">
        <f t="shared" si="26"/>
        <v>131</v>
      </c>
      <c r="BX41" s="118" t="str">
        <f t="shared" si="27"/>
        <v>大焦热</v>
      </c>
      <c r="BY41" s="114">
        <f t="shared" si="28"/>
        <v>44</v>
      </c>
      <c r="BZ41" s="115">
        <f t="shared" si="29"/>
        <v>17</v>
      </c>
      <c r="CA41" s="117" t="str">
        <f t="shared" si="30"/>
        <v>大焦热+1</v>
      </c>
    </row>
    <row r="42" spans="9:79" ht="16.5" x14ac:dyDescent="0.2">
      <c r="AH42" s="113">
        <v>39</v>
      </c>
      <c r="AI42" s="113"/>
      <c r="AJ42" s="113">
        <v>0.25</v>
      </c>
      <c r="AK42" s="111">
        <f t="shared" ref="AK42" si="102">AI39*$AJ42</f>
        <v>0.25</v>
      </c>
      <c r="AL42" s="111">
        <f>ROUND(SUM(AK$4:AK42),2)</f>
        <v>3.3</v>
      </c>
      <c r="AM42" s="111">
        <f t="shared" ref="AM42" si="103">AI40*$AJ42</f>
        <v>0.18750000000000006</v>
      </c>
      <c r="AN42" s="111">
        <f>ROUND(SUM(AM$4:AM42),2)</f>
        <v>2.48</v>
      </c>
      <c r="AO42" s="111">
        <f t="shared" ref="AO42" si="104">AI41*$AJ42</f>
        <v>0.14000000000000001</v>
      </c>
      <c r="AP42" s="111">
        <f>ROUND(SUM(AO$4:AO42),2)</f>
        <v>1.66</v>
      </c>
      <c r="AR42" s="113">
        <v>39</v>
      </c>
      <c r="AS42" s="113">
        <f t="shared" si="8"/>
        <v>106</v>
      </c>
      <c r="AT42" s="114">
        <f t="shared" si="9"/>
        <v>21</v>
      </c>
      <c r="AU42" s="114">
        <f t="shared" si="10"/>
        <v>6</v>
      </c>
      <c r="AV42" s="113">
        <f t="shared" si="11"/>
        <v>118</v>
      </c>
      <c r="AW42" s="114">
        <f t="shared" si="12"/>
        <v>23</v>
      </c>
      <c r="AX42" s="114">
        <f t="shared" si="13"/>
        <v>6</v>
      </c>
      <c r="AY42" s="113">
        <f t="shared" si="14"/>
        <v>132</v>
      </c>
      <c r="AZ42" s="114">
        <f t="shared" si="15"/>
        <v>26</v>
      </c>
      <c r="BA42" s="114">
        <f t="shared" si="16"/>
        <v>7</v>
      </c>
      <c r="BH42" s="114">
        <v>39</v>
      </c>
      <c r="BI42" s="114">
        <v>2</v>
      </c>
      <c r="BJ42" s="114">
        <f>SUM(BI$4:BI42)</f>
        <v>117</v>
      </c>
      <c r="BL42" s="114">
        <v>39</v>
      </c>
      <c r="BM42" s="114">
        <f t="shared" si="17"/>
        <v>106</v>
      </c>
      <c r="BN42" s="118" t="str">
        <f t="shared" si="18"/>
        <v>焦热</v>
      </c>
      <c r="BO42" s="114">
        <f t="shared" si="0"/>
        <v>34</v>
      </c>
      <c r="BP42" s="115">
        <f t="shared" si="19"/>
        <v>14</v>
      </c>
      <c r="BQ42" s="117" t="str">
        <f t="shared" si="20"/>
        <v>焦热+1</v>
      </c>
      <c r="BR42" s="114">
        <f t="shared" si="21"/>
        <v>118</v>
      </c>
      <c r="BS42" s="118" t="str">
        <f t="shared" si="22"/>
        <v>大焦热</v>
      </c>
      <c r="BT42" s="114">
        <f t="shared" si="23"/>
        <v>39</v>
      </c>
      <c r="BU42" s="115">
        <f t="shared" si="24"/>
        <v>16</v>
      </c>
      <c r="BV42" s="117" t="str">
        <f t="shared" si="25"/>
        <v>大焦热</v>
      </c>
      <c r="BW42" s="114">
        <f t="shared" si="26"/>
        <v>132</v>
      </c>
      <c r="BX42" s="118" t="str">
        <f t="shared" si="27"/>
        <v>大焦热</v>
      </c>
      <c r="BY42" s="114">
        <f t="shared" si="28"/>
        <v>45</v>
      </c>
      <c r="BZ42" s="115">
        <f t="shared" si="29"/>
        <v>18</v>
      </c>
      <c r="CA42" s="117" t="str">
        <f t="shared" si="30"/>
        <v>大焦热+2</v>
      </c>
    </row>
    <row r="43" spans="9:79" ht="16.5" x14ac:dyDescent="0.2">
      <c r="AH43" s="113">
        <v>40</v>
      </c>
      <c r="AI43" s="113"/>
      <c r="AJ43" s="113">
        <v>0.3</v>
      </c>
      <c r="AK43" s="111">
        <f t="shared" ref="AK43" si="105">AI39*$AJ43</f>
        <v>0.3</v>
      </c>
      <c r="AL43" s="111">
        <f>ROUND(SUM(AK$4:AK43),2)</f>
        <v>3.6</v>
      </c>
      <c r="AM43" s="111">
        <f t="shared" ref="AM43" si="106">AI40*$AJ43</f>
        <v>0.22500000000000006</v>
      </c>
      <c r="AN43" s="111">
        <f>ROUND(SUM(AM$4:AM43),2)</f>
        <v>2.7</v>
      </c>
      <c r="AO43" s="111">
        <f t="shared" ref="AO43" si="107">AI41*$AJ43</f>
        <v>0.16800000000000001</v>
      </c>
      <c r="AP43" s="111">
        <f>ROUND(SUM(AO$4:AO43),2)</f>
        <v>1.83</v>
      </c>
      <c r="AR43" s="113">
        <v>40</v>
      </c>
      <c r="AS43" s="113">
        <f t="shared" si="8"/>
        <v>107</v>
      </c>
      <c r="AT43" s="114">
        <f t="shared" si="9"/>
        <v>21</v>
      </c>
      <c r="AU43" s="114">
        <f t="shared" si="10"/>
        <v>6</v>
      </c>
      <c r="AV43" s="113">
        <f t="shared" si="11"/>
        <v>119</v>
      </c>
      <c r="AW43" s="114">
        <f t="shared" si="12"/>
        <v>23</v>
      </c>
      <c r="AX43" s="114">
        <f t="shared" si="13"/>
        <v>6</v>
      </c>
      <c r="AY43" s="113">
        <f t="shared" si="14"/>
        <v>133</v>
      </c>
      <c r="AZ43" s="114">
        <f t="shared" si="15"/>
        <v>26</v>
      </c>
      <c r="BA43" s="114">
        <f t="shared" si="16"/>
        <v>7</v>
      </c>
      <c r="BH43" s="114">
        <v>40</v>
      </c>
      <c r="BI43" s="114">
        <v>3</v>
      </c>
      <c r="BJ43" s="114">
        <f>SUM(BI$4:BI43)</f>
        <v>120</v>
      </c>
      <c r="BL43" s="114">
        <v>40</v>
      </c>
      <c r="BM43" s="114">
        <f t="shared" si="17"/>
        <v>107</v>
      </c>
      <c r="BN43" s="118" t="str">
        <f t="shared" si="18"/>
        <v>焦热</v>
      </c>
      <c r="BO43" s="114">
        <f t="shared" si="0"/>
        <v>35</v>
      </c>
      <c r="BP43" s="115">
        <f t="shared" si="19"/>
        <v>14</v>
      </c>
      <c r="BQ43" s="117" t="str">
        <f t="shared" si="20"/>
        <v>焦热+1</v>
      </c>
      <c r="BR43" s="114">
        <f t="shared" si="21"/>
        <v>119</v>
      </c>
      <c r="BS43" s="118" t="str">
        <f t="shared" si="22"/>
        <v>大焦热</v>
      </c>
      <c r="BT43" s="114">
        <f t="shared" si="23"/>
        <v>39</v>
      </c>
      <c r="BU43" s="115">
        <f t="shared" si="24"/>
        <v>16</v>
      </c>
      <c r="BV43" s="117" t="str">
        <f t="shared" si="25"/>
        <v>大焦热</v>
      </c>
      <c r="BW43" s="114">
        <f t="shared" si="26"/>
        <v>133</v>
      </c>
      <c r="BX43" s="118" t="str">
        <f t="shared" si="27"/>
        <v>大焦热</v>
      </c>
      <c r="BY43" s="114">
        <f t="shared" si="28"/>
        <v>45</v>
      </c>
      <c r="BZ43" s="115">
        <f t="shared" si="29"/>
        <v>18</v>
      </c>
      <c r="CA43" s="117" t="str">
        <f t="shared" si="30"/>
        <v>大焦热+2</v>
      </c>
    </row>
    <row r="44" spans="9:79" ht="16.5" x14ac:dyDescent="0.2">
      <c r="AH44" s="113">
        <v>41</v>
      </c>
      <c r="AI44" s="113">
        <f>INDEX($S$4:$S$32,INT((AH44-5)/5)+1)</f>
        <v>1.1300000000000003</v>
      </c>
      <c r="AJ44" s="113">
        <v>0.1</v>
      </c>
      <c r="AK44" s="111">
        <f t="shared" ref="AK44" si="108">AI44*$AJ44</f>
        <v>0.11300000000000004</v>
      </c>
      <c r="AL44" s="111">
        <f>ROUND(SUM(AK$4:AK44),2)</f>
        <v>3.71</v>
      </c>
      <c r="AM44" s="111">
        <f t="shared" ref="AM44" si="109">AI45*$AJ44</f>
        <v>8.4999999999999964E-2</v>
      </c>
      <c r="AN44" s="111">
        <f>ROUND(SUM(AM$4:AM44),2)</f>
        <v>2.79</v>
      </c>
      <c r="AO44" s="111">
        <f t="shared" ref="AO44" si="110">AI46*$AJ44</f>
        <v>6.2999999999999987E-2</v>
      </c>
      <c r="AP44" s="111">
        <f>ROUND(SUM(AO$4:AO44),2)</f>
        <v>1.89</v>
      </c>
      <c r="AR44" s="113">
        <v>41</v>
      </c>
      <c r="AS44" s="113">
        <f t="shared" si="8"/>
        <v>108</v>
      </c>
      <c r="AT44" s="114">
        <f t="shared" si="9"/>
        <v>21</v>
      </c>
      <c r="AU44" s="114">
        <f t="shared" si="10"/>
        <v>6</v>
      </c>
      <c r="AV44" s="113">
        <f t="shared" si="11"/>
        <v>121</v>
      </c>
      <c r="AW44" s="114">
        <f t="shared" si="12"/>
        <v>24</v>
      </c>
      <c r="AX44" s="114">
        <f t="shared" si="13"/>
        <v>6</v>
      </c>
      <c r="AY44" s="113">
        <f t="shared" si="14"/>
        <v>134</v>
      </c>
      <c r="AZ44" s="114">
        <f t="shared" si="15"/>
        <v>26</v>
      </c>
      <c r="BA44" s="114">
        <f t="shared" si="16"/>
        <v>7</v>
      </c>
      <c r="BH44" s="114">
        <v>41</v>
      </c>
      <c r="BI44" s="114">
        <v>2</v>
      </c>
      <c r="BJ44" s="114">
        <f>SUM(BI$4:BI44)</f>
        <v>122</v>
      </c>
      <c r="BL44" s="114">
        <v>41</v>
      </c>
      <c r="BM44" s="114">
        <f t="shared" si="17"/>
        <v>108</v>
      </c>
      <c r="BN44" s="118" t="str">
        <f t="shared" si="18"/>
        <v>焦热</v>
      </c>
      <c r="BO44" s="114">
        <f t="shared" si="0"/>
        <v>35</v>
      </c>
      <c r="BP44" s="115">
        <f t="shared" si="19"/>
        <v>14</v>
      </c>
      <c r="BQ44" s="117" t="str">
        <f t="shared" si="20"/>
        <v>焦热+1</v>
      </c>
      <c r="BR44" s="114">
        <f t="shared" si="21"/>
        <v>121</v>
      </c>
      <c r="BS44" s="118" t="str">
        <f t="shared" si="22"/>
        <v>大焦热</v>
      </c>
      <c r="BT44" s="114">
        <f t="shared" si="23"/>
        <v>40</v>
      </c>
      <c r="BU44" s="115">
        <f t="shared" si="24"/>
        <v>16</v>
      </c>
      <c r="BV44" s="117" t="str">
        <f t="shared" si="25"/>
        <v>大焦热</v>
      </c>
      <c r="BW44" s="114">
        <f t="shared" si="26"/>
        <v>134</v>
      </c>
      <c r="BX44" s="118" t="str">
        <f t="shared" si="27"/>
        <v>大焦热</v>
      </c>
      <c r="BY44" s="114">
        <f t="shared" si="28"/>
        <v>45</v>
      </c>
      <c r="BZ44" s="115">
        <f t="shared" si="29"/>
        <v>18</v>
      </c>
      <c r="CA44" s="117" t="str">
        <f t="shared" si="30"/>
        <v>大焦热+2</v>
      </c>
    </row>
    <row r="45" spans="9:79" ht="16.5" x14ac:dyDescent="0.2">
      <c r="AH45" s="113">
        <v>42</v>
      </c>
      <c r="AI45" s="113">
        <f>INDEX($U$4:$U$32,INT((AH44-5)/5)+1)</f>
        <v>0.84999999999999964</v>
      </c>
      <c r="AJ45" s="113">
        <v>0.15</v>
      </c>
      <c r="AK45" s="111">
        <f t="shared" ref="AK45" si="111">AI44*$AJ45</f>
        <v>0.16950000000000004</v>
      </c>
      <c r="AL45" s="111">
        <f>ROUND(SUM(AK$4:AK45),2)</f>
        <v>3.88</v>
      </c>
      <c r="AM45" s="111">
        <f t="shared" ref="AM45" si="112">AI45*$AJ45</f>
        <v>0.12749999999999995</v>
      </c>
      <c r="AN45" s="111">
        <f>ROUND(SUM(AM$4:AM45),2)</f>
        <v>2.91</v>
      </c>
      <c r="AO45" s="111">
        <f t="shared" ref="AO45" si="113">AI46*$AJ45</f>
        <v>9.4499999999999987E-2</v>
      </c>
      <c r="AP45" s="111">
        <f>ROUND(SUM(AO$4:AO45),2)</f>
        <v>1.98</v>
      </c>
      <c r="AR45" s="113">
        <v>42</v>
      </c>
      <c r="AS45" s="113">
        <f t="shared" si="8"/>
        <v>109</v>
      </c>
      <c r="AT45" s="114">
        <f t="shared" si="9"/>
        <v>21</v>
      </c>
      <c r="AU45" s="114">
        <f t="shared" si="10"/>
        <v>6</v>
      </c>
      <c r="AV45" s="113">
        <f t="shared" si="11"/>
        <v>122</v>
      </c>
      <c r="AW45" s="114">
        <f t="shared" si="12"/>
        <v>24</v>
      </c>
      <c r="AX45" s="114">
        <f t="shared" si="13"/>
        <v>6</v>
      </c>
      <c r="AY45" s="113">
        <f t="shared" si="14"/>
        <v>134</v>
      </c>
      <c r="AZ45" s="114">
        <f t="shared" si="15"/>
        <v>26</v>
      </c>
      <c r="BA45" s="114">
        <f t="shared" si="16"/>
        <v>7</v>
      </c>
      <c r="BH45" s="114">
        <v>42</v>
      </c>
      <c r="BI45" s="114">
        <v>3</v>
      </c>
      <c r="BJ45" s="114">
        <f>SUM(BI$4:BI45)</f>
        <v>125</v>
      </c>
      <c r="BL45" s="114">
        <v>42</v>
      </c>
      <c r="BM45" s="114">
        <f t="shared" si="17"/>
        <v>109</v>
      </c>
      <c r="BN45" s="118" t="str">
        <f t="shared" si="18"/>
        <v>焦热</v>
      </c>
      <c r="BO45" s="114">
        <f t="shared" si="0"/>
        <v>35</v>
      </c>
      <c r="BP45" s="115">
        <f t="shared" si="19"/>
        <v>14</v>
      </c>
      <c r="BQ45" s="117" t="str">
        <f t="shared" si="20"/>
        <v>焦热+1</v>
      </c>
      <c r="BR45" s="114">
        <f t="shared" si="21"/>
        <v>122</v>
      </c>
      <c r="BS45" s="118" t="str">
        <f t="shared" si="22"/>
        <v>大焦热</v>
      </c>
      <c r="BT45" s="114">
        <f t="shared" si="23"/>
        <v>41</v>
      </c>
      <c r="BU45" s="115">
        <f t="shared" si="24"/>
        <v>16</v>
      </c>
      <c r="BV45" s="117" t="str">
        <f t="shared" si="25"/>
        <v>大焦热</v>
      </c>
      <c r="BW45" s="114">
        <f t="shared" si="26"/>
        <v>134</v>
      </c>
      <c r="BX45" s="118" t="str">
        <f t="shared" si="27"/>
        <v>大焦热</v>
      </c>
      <c r="BY45" s="114">
        <f t="shared" si="28"/>
        <v>45</v>
      </c>
      <c r="BZ45" s="115">
        <f t="shared" si="29"/>
        <v>18</v>
      </c>
      <c r="CA45" s="117" t="str">
        <f t="shared" si="30"/>
        <v>大焦热+2</v>
      </c>
    </row>
    <row r="46" spans="9:79" ht="16.5" x14ac:dyDescent="0.2">
      <c r="AH46" s="113">
        <v>43</v>
      </c>
      <c r="AI46" s="113">
        <f>INDEX($W$4:$W$32,INT((AH44-5)/5)+1)</f>
        <v>0.62999999999999989</v>
      </c>
      <c r="AJ46" s="113">
        <v>0.2</v>
      </c>
      <c r="AK46" s="111">
        <f t="shared" ref="AK46" si="114">AI44*$AJ46</f>
        <v>0.22600000000000009</v>
      </c>
      <c r="AL46" s="111">
        <f>ROUND(SUM(AK$4:AK46),2)</f>
        <v>4.1100000000000003</v>
      </c>
      <c r="AM46" s="111">
        <f t="shared" ref="AM46" si="115">AI45*$AJ46</f>
        <v>0.16999999999999993</v>
      </c>
      <c r="AN46" s="111">
        <f>ROUND(SUM(AM$4:AM46),2)</f>
        <v>3.08</v>
      </c>
      <c r="AO46" s="111">
        <f t="shared" ref="AO46" si="116">AI46*$AJ46</f>
        <v>0.12599999999999997</v>
      </c>
      <c r="AP46" s="111">
        <f>ROUND(SUM(AO$4:AO46),2)</f>
        <v>2.11</v>
      </c>
      <c r="AR46" s="113">
        <v>43</v>
      </c>
      <c r="AS46" s="113">
        <f t="shared" si="8"/>
        <v>109</v>
      </c>
      <c r="AT46" s="114">
        <f t="shared" si="9"/>
        <v>21</v>
      </c>
      <c r="AU46" s="114">
        <f t="shared" si="10"/>
        <v>6</v>
      </c>
      <c r="AV46" s="113">
        <f t="shared" si="11"/>
        <v>123</v>
      </c>
      <c r="AW46" s="114">
        <f t="shared" si="12"/>
        <v>24</v>
      </c>
      <c r="AX46" s="114">
        <f t="shared" si="13"/>
        <v>6</v>
      </c>
      <c r="AY46" s="113">
        <f t="shared" si="14"/>
        <v>136</v>
      </c>
      <c r="AZ46" s="114">
        <f t="shared" si="15"/>
        <v>27</v>
      </c>
      <c r="BA46" s="114">
        <f t="shared" si="16"/>
        <v>7</v>
      </c>
      <c r="BH46" s="114">
        <v>43</v>
      </c>
      <c r="BI46" s="114">
        <v>2</v>
      </c>
      <c r="BJ46" s="114">
        <f>SUM(BI$4:BI46)</f>
        <v>127</v>
      </c>
      <c r="BL46" s="114">
        <v>43</v>
      </c>
      <c r="BM46" s="114">
        <f t="shared" si="17"/>
        <v>109</v>
      </c>
      <c r="BN46" s="118" t="str">
        <f t="shared" si="18"/>
        <v>焦热</v>
      </c>
      <c r="BO46" s="114">
        <f t="shared" si="0"/>
        <v>35</v>
      </c>
      <c r="BP46" s="115">
        <f t="shared" si="19"/>
        <v>14</v>
      </c>
      <c r="BQ46" s="117" t="str">
        <f t="shared" si="20"/>
        <v>焦热+1</v>
      </c>
      <c r="BR46" s="114">
        <f t="shared" si="21"/>
        <v>123</v>
      </c>
      <c r="BS46" s="118" t="str">
        <f t="shared" si="22"/>
        <v>大焦热</v>
      </c>
      <c r="BT46" s="114">
        <f t="shared" si="23"/>
        <v>41</v>
      </c>
      <c r="BU46" s="115">
        <f t="shared" si="24"/>
        <v>16</v>
      </c>
      <c r="BV46" s="117" t="str">
        <f t="shared" si="25"/>
        <v>大焦热</v>
      </c>
      <c r="BW46" s="114">
        <f t="shared" si="26"/>
        <v>136</v>
      </c>
      <c r="BX46" s="118" t="str">
        <f t="shared" si="27"/>
        <v>无间</v>
      </c>
      <c r="BY46" s="114">
        <f t="shared" si="28"/>
        <v>46</v>
      </c>
      <c r="BZ46" s="115">
        <f t="shared" si="29"/>
        <v>18</v>
      </c>
      <c r="CA46" s="117" t="str">
        <f t="shared" si="30"/>
        <v>大焦热+2</v>
      </c>
    </row>
    <row r="47" spans="9:79" ht="16.5" x14ac:dyDescent="0.2">
      <c r="AH47" s="113">
        <v>44</v>
      </c>
      <c r="AI47" s="113"/>
      <c r="AJ47" s="113">
        <v>0.25</v>
      </c>
      <c r="AK47" s="111">
        <f t="shared" ref="AK47" si="117">AI44*$AJ47</f>
        <v>0.28250000000000008</v>
      </c>
      <c r="AL47" s="111">
        <f>ROUND(SUM(AK$4:AK47),2)</f>
        <v>4.3899999999999997</v>
      </c>
      <c r="AM47" s="111">
        <f t="shared" ref="AM47" si="118">AI45*$AJ47</f>
        <v>0.21249999999999991</v>
      </c>
      <c r="AN47" s="111">
        <f>ROUND(SUM(AM$4:AM47),2)</f>
        <v>3.3</v>
      </c>
      <c r="AO47" s="111">
        <f t="shared" ref="AO47" si="119">AI46*$AJ47</f>
        <v>0.15749999999999997</v>
      </c>
      <c r="AP47" s="111">
        <f>ROUND(SUM(AO$4:AO47),2)</f>
        <v>2.27</v>
      </c>
      <c r="AR47" s="113">
        <v>44</v>
      </c>
      <c r="AS47" s="113">
        <f t="shared" si="8"/>
        <v>111</v>
      </c>
      <c r="AT47" s="114">
        <f t="shared" si="9"/>
        <v>22</v>
      </c>
      <c r="AU47" s="114">
        <f t="shared" si="10"/>
        <v>6</v>
      </c>
      <c r="AV47" s="113">
        <f t="shared" si="11"/>
        <v>124</v>
      </c>
      <c r="AW47" s="114">
        <f t="shared" si="12"/>
        <v>24</v>
      </c>
      <c r="AX47" s="114">
        <f t="shared" si="13"/>
        <v>6</v>
      </c>
      <c r="AY47" s="113">
        <f t="shared" si="14"/>
        <v>137</v>
      </c>
      <c r="AZ47" s="114">
        <f t="shared" si="15"/>
        <v>27</v>
      </c>
      <c r="BA47" s="114">
        <f t="shared" si="16"/>
        <v>7</v>
      </c>
      <c r="BH47" s="114">
        <v>44</v>
      </c>
      <c r="BI47" s="114">
        <v>3</v>
      </c>
      <c r="BJ47" s="114">
        <f>SUM(BI$4:BI47)</f>
        <v>130</v>
      </c>
      <c r="BL47" s="114">
        <v>44</v>
      </c>
      <c r="BM47" s="114">
        <f t="shared" si="17"/>
        <v>111</v>
      </c>
      <c r="BN47" s="118" t="str">
        <f t="shared" si="18"/>
        <v>大焦热</v>
      </c>
      <c r="BO47" s="114">
        <f t="shared" si="0"/>
        <v>36</v>
      </c>
      <c r="BP47" s="115">
        <f t="shared" si="19"/>
        <v>15</v>
      </c>
      <c r="BQ47" s="117" t="str">
        <f t="shared" si="20"/>
        <v>焦热+2</v>
      </c>
      <c r="BR47" s="114">
        <f t="shared" si="21"/>
        <v>124</v>
      </c>
      <c r="BS47" s="118" t="str">
        <f t="shared" si="22"/>
        <v>大焦热</v>
      </c>
      <c r="BT47" s="114">
        <f t="shared" si="23"/>
        <v>41</v>
      </c>
      <c r="BU47" s="115">
        <f t="shared" si="24"/>
        <v>16</v>
      </c>
      <c r="BV47" s="117" t="str">
        <f t="shared" si="25"/>
        <v>大焦热</v>
      </c>
      <c r="BW47" s="114">
        <f t="shared" si="26"/>
        <v>137</v>
      </c>
      <c r="BX47" s="118" t="str">
        <f t="shared" si="27"/>
        <v>无间</v>
      </c>
      <c r="BY47" s="114">
        <f t="shared" si="28"/>
        <v>47</v>
      </c>
      <c r="BZ47" s="115">
        <f t="shared" si="29"/>
        <v>18</v>
      </c>
      <c r="CA47" s="117" t="str">
        <f t="shared" si="30"/>
        <v>大焦热+2</v>
      </c>
    </row>
    <row r="48" spans="9:79" ht="16.5" x14ac:dyDescent="0.2">
      <c r="AH48" s="113">
        <v>45</v>
      </c>
      <c r="AI48" s="113"/>
      <c r="AJ48" s="113">
        <v>0.3</v>
      </c>
      <c r="AK48" s="111">
        <f t="shared" ref="AK48" si="120">AI44*$AJ48</f>
        <v>0.33900000000000008</v>
      </c>
      <c r="AL48" s="111">
        <f>ROUND(SUM(AK$4:AK48),2)</f>
        <v>4.7300000000000004</v>
      </c>
      <c r="AM48" s="111">
        <f t="shared" ref="AM48" si="121">AI45*$AJ48</f>
        <v>0.25499999999999989</v>
      </c>
      <c r="AN48" s="111">
        <f>ROUND(SUM(AM$4:AM48),2)</f>
        <v>3.55</v>
      </c>
      <c r="AO48" s="111">
        <f t="shared" ref="AO48" si="122">AI46*$AJ48</f>
        <v>0.18899999999999997</v>
      </c>
      <c r="AP48" s="111">
        <f>ROUND(SUM(AO$4:AO48),2)</f>
        <v>2.46</v>
      </c>
      <c r="AR48" s="113">
        <v>45</v>
      </c>
      <c r="AS48" s="113">
        <f t="shared" si="8"/>
        <v>112</v>
      </c>
      <c r="AT48" s="114">
        <f t="shared" si="9"/>
        <v>22</v>
      </c>
      <c r="AU48" s="114">
        <f t="shared" si="10"/>
        <v>6</v>
      </c>
      <c r="AV48" s="113">
        <f t="shared" si="11"/>
        <v>124</v>
      </c>
      <c r="AW48" s="114">
        <f t="shared" si="12"/>
        <v>24</v>
      </c>
      <c r="AX48" s="114">
        <f t="shared" si="13"/>
        <v>6</v>
      </c>
      <c r="AY48" s="113">
        <f t="shared" si="14"/>
        <v>138</v>
      </c>
      <c r="AZ48" s="114">
        <f t="shared" si="15"/>
        <v>27</v>
      </c>
      <c r="BA48" s="114">
        <f t="shared" si="16"/>
        <v>7</v>
      </c>
      <c r="BH48" s="114">
        <v>45</v>
      </c>
      <c r="BI48" s="114">
        <v>2</v>
      </c>
      <c r="BJ48" s="114">
        <f>SUM(BI$4:BI48)</f>
        <v>132</v>
      </c>
      <c r="BL48" s="114">
        <v>45</v>
      </c>
      <c r="BM48" s="114">
        <f t="shared" si="17"/>
        <v>112</v>
      </c>
      <c r="BN48" s="118" t="str">
        <f t="shared" si="18"/>
        <v>大焦热</v>
      </c>
      <c r="BO48" s="114">
        <f t="shared" si="0"/>
        <v>37</v>
      </c>
      <c r="BP48" s="115">
        <f t="shared" si="19"/>
        <v>15</v>
      </c>
      <c r="BQ48" s="117" t="str">
        <f t="shared" si="20"/>
        <v>焦热+2</v>
      </c>
      <c r="BR48" s="114">
        <f t="shared" si="21"/>
        <v>124</v>
      </c>
      <c r="BS48" s="118" t="str">
        <f t="shared" si="22"/>
        <v>大焦热</v>
      </c>
      <c r="BT48" s="114">
        <f t="shared" si="23"/>
        <v>41</v>
      </c>
      <c r="BU48" s="115">
        <f t="shared" si="24"/>
        <v>16</v>
      </c>
      <c r="BV48" s="117" t="str">
        <f t="shared" si="25"/>
        <v>大焦热</v>
      </c>
      <c r="BW48" s="114">
        <f t="shared" si="26"/>
        <v>138</v>
      </c>
      <c r="BX48" s="118" t="str">
        <f t="shared" si="27"/>
        <v>无间</v>
      </c>
      <c r="BY48" s="114">
        <f t="shared" si="28"/>
        <v>47</v>
      </c>
      <c r="BZ48" s="115">
        <f t="shared" si="29"/>
        <v>18</v>
      </c>
      <c r="CA48" s="117" t="str">
        <f t="shared" si="30"/>
        <v>大焦热+2</v>
      </c>
    </row>
    <row r="49" spans="34:79" ht="16.5" x14ac:dyDescent="0.2">
      <c r="AH49" s="113">
        <v>46</v>
      </c>
      <c r="AI49" s="113">
        <f>INDEX($S$4:$S$32,INT((AH49-5)/5)+1)</f>
        <v>1.1999999999999993</v>
      </c>
      <c r="AJ49" s="113">
        <v>0.1</v>
      </c>
      <c r="AK49" s="111">
        <f t="shared" ref="AK49" si="123">AI49*$AJ49</f>
        <v>0.11999999999999994</v>
      </c>
      <c r="AL49" s="111">
        <f>ROUND(SUM(AK$4:AK49),2)</f>
        <v>4.8499999999999996</v>
      </c>
      <c r="AM49" s="111">
        <f t="shared" ref="AM49" si="124">AI50*$AJ49</f>
        <v>9.0000000000000038E-2</v>
      </c>
      <c r="AN49" s="111">
        <f>ROUND(SUM(AM$4:AM49),2)</f>
        <v>3.64</v>
      </c>
      <c r="AO49" s="111">
        <f t="shared" ref="AO49" si="125">AI51*$AJ49</f>
        <v>6.699999999999999E-2</v>
      </c>
      <c r="AP49" s="111">
        <f>ROUND(SUM(AO$4:AO49),2)</f>
        <v>2.52</v>
      </c>
      <c r="AR49" s="113">
        <v>46</v>
      </c>
      <c r="AS49" s="113">
        <f t="shared" si="8"/>
        <v>113</v>
      </c>
      <c r="AT49" s="114">
        <f t="shared" si="9"/>
        <v>22</v>
      </c>
      <c r="AU49" s="114">
        <f t="shared" si="10"/>
        <v>6</v>
      </c>
      <c r="AV49" s="113">
        <f t="shared" si="11"/>
        <v>126</v>
      </c>
      <c r="AW49" s="114">
        <f t="shared" si="12"/>
        <v>25</v>
      </c>
      <c r="AX49" s="114">
        <f t="shared" si="13"/>
        <v>7</v>
      </c>
      <c r="AY49" s="113">
        <f t="shared" si="14"/>
        <v>139</v>
      </c>
      <c r="AZ49" s="114">
        <f t="shared" si="15"/>
        <v>27</v>
      </c>
      <c r="BA49" s="114">
        <f t="shared" si="16"/>
        <v>7</v>
      </c>
      <c r="BH49" s="114">
        <v>46</v>
      </c>
      <c r="BI49" s="114">
        <v>3</v>
      </c>
      <c r="BJ49" s="114">
        <f>SUM(BI$4:BI49)</f>
        <v>135</v>
      </c>
      <c r="BL49" s="114">
        <v>46</v>
      </c>
      <c r="BM49" s="114">
        <f t="shared" si="17"/>
        <v>113</v>
      </c>
      <c r="BN49" s="118" t="str">
        <f t="shared" si="18"/>
        <v>大焦热</v>
      </c>
      <c r="BO49" s="114">
        <f t="shared" si="0"/>
        <v>37</v>
      </c>
      <c r="BP49" s="115">
        <f t="shared" si="19"/>
        <v>15</v>
      </c>
      <c r="BQ49" s="117" t="str">
        <f t="shared" si="20"/>
        <v>焦热+2</v>
      </c>
      <c r="BR49" s="114">
        <f t="shared" si="21"/>
        <v>126</v>
      </c>
      <c r="BS49" s="118" t="str">
        <f t="shared" si="22"/>
        <v>大焦热</v>
      </c>
      <c r="BT49" s="114">
        <f t="shared" si="23"/>
        <v>42</v>
      </c>
      <c r="BU49" s="115">
        <f t="shared" si="24"/>
        <v>17</v>
      </c>
      <c r="BV49" s="117" t="str">
        <f t="shared" si="25"/>
        <v>大焦热+1</v>
      </c>
      <c r="BW49" s="114">
        <f t="shared" si="26"/>
        <v>139</v>
      </c>
      <c r="BX49" s="118" t="str">
        <f t="shared" si="27"/>
        <v>无间</v>
      </c>
      <c r="BY49" s="114">
        <f t="shared" si="28"/>
        <v>47</v>
      </c>
      <c r="BZ49" s="115">
        <f t="shared" si="29"/>
        <v>18</v>
      </c>
      <c r="CA49" s="117" t="str">
        <f t="shared" si="30"/>
        <v>大焦热+2</v>
      </c>
    </row>
    <row r="50" spans="34:79" ht="16.5" x14ac:dyDescent="0.2">
      <c r="AH50" s="113">
        <v>47</v>
      </c>
      <c r="AI50" s="113">
        <f>INDEX($U$4:$U$32,INT((AH49-5)/5)+1)</f>
        <v>0.90000000000000036</v>
      </c>
      <c r="AJ50" s="113">
        <v>0.15</v>
      </c>
      <c r="AK50" s="111">
        <f t="shared" ref="AK50" si="126">AI49*$AJ50</f>
        <v>0.17999999999999988</v>
      </c>
      <c r="AL50" s="111">
        <f>ROUND(SUM(AK$4:AK50),2)</f>
        <v>5.03</v>
      </c>
      <c r="AM50" s="111">
        <f t="shared" ref="AM50" si="127">AI50*$AJ50</f>
        <v>0.13500000000000004</v>
      </c>
      <c r="AN50" s="111">
        <f>ROUND(SUM(AM$4:AM50),2)</f>
        <v>3.78</v>
      </c>
      <c r="AO50" s="111">
        <f t="shared" ref="AO50" si="128">AI51*$AJ50</f>
        <v>0.10049999999999999</v>
      </c>
      <c r="AP50" s="111">
        <f>ROUND(SUM(AO$4:AO50),2)</f>
        <v>2.62</v>
      </c>
      <c r="AR50" s="113">
        <v>47</v>
      </c>
      <c r="AS50" s="113">
        <f t="shared" si="8"/>
        <v>114</v>
      </c>
      <c r="AT50" s="114">
        <f t="shared" si="9"/>
        <v>22</v>
      </c>
      <c r="AU50" s="114">
        <f t="shared" si="10"/>
        <v>6</v>
      </c>
      <c r="AV50" s="113">
        <f t="shared" si="11"/>
        <v>127</v>
      </c>
      <c r="AW50" s="114">
        <f t="shared" si="12"/>
        <v>25</v>
      </c>
      <c r="AX50" s="114">
        <f t="shared" si="13"/>
        <v>7</v>
      </c>
      <c r="AY50" s="113">
        <f t="shared" si="14"/>
        <v>139</v>
      </c>
      <c r="AZ50" s="114">
        <f t="shared" si="15"/>
        <v>27</v>
      </c>
      <c r="BA50" s="114">
        <f t="shared" si="16"/>
        <v>7</v>
      </c>
      <c r="BH50" s="114">
        <v>47</v>
      </c>
      <c r="BI50" s="114">
        <v>2</v>
      </c>
      <c r="BJ50" s="114">
        <f>SUM(BI$4:BI50)</f>
        <v>137</v>
      </c>
      <c r="BL50" s="114">
        <v>47</v>
      </c>
      <c r="BM50" s="114">
        <f t="shared" si="17"/>
        <v>114</v>
      </c>
      <c r="BN50" s="118" t="str">
        <f t="shared" si="18"/>
        <v>大焦热</v>
      </c>
      <c r="BO50" s="114">
        <f t="shared" si="0"/>
        <v>37</v>
      </c>
      <c r="BP50" s="115">
        <f t="shared" si="19"/>
        <v>15</v>
      </c>
      <c r="BQ50" s="117" t="str">
        <f t="shared" si="20"/>
        <v>焦热+2</v>
      </c>
      <c r="BR50" s="114">
        <f t="shared" si="21"/>
        <v>127</v>
      </c>
      <c r="BS50" s="118" t="str">
        <f t="shared" si="22"/>
        <v>大焦热</v>
      </c>
      <c r="BT50" s="114">
        <f t="shared" si="23"/>
        <v>43</v>
      </c>
      <c r="BU50" s="115">
        <f t="shared" si="24"/>
        <v>17</v>
      </c>
      <c r="BV50" s="117" t="str">
        <f t="shared" si="25"/>
        <v>大焦热+1</v>
      </c>
      <c r="BW50" s="114">
        <f t="shared" si="26"/>
        <v>139</v>
      </c>
      <c r="BX50" s="118" t="str">
        <f t="shared" si="27"/>
        <v>无间</v>
      </c>
      <c r="BY50" s="114">
        <f t="shared" si="28"/>
        <v>47</v>
      </c>
      <c r="BZ50" s="115">
        <f t="shared" si="29"/>
        <v>18</v>
      </c>
      <c r="CA50" s="117" t="str">
        <f t="shared" si="30"/>
        <v>大焦热+2</v>
      </c>
    </row>
    <row r="51" spans="34:79" ht="16.5" x14ac:dyDescent="0.2">
      <c r="AH51" s="113">
        <v>48</v>
      </c>
      <c r="AI51" s="113">
        <f>INDEX($W$4:$W$32,INT((AH49-5)/5)+1)</f>
        <v>0.66999999999999993</v>
      </c>
      <c r="AJ51" s="113">
        <v>0.2</v>
      </c>
      <c r="AK51" s="111">
        <f t="shared" ref="AK51" si="129">AI49*$AJ51</f>
        <v>0.23999999999999988</v>
      </c>
      <c r="AL51" s="111">
        <f>ROUND(SUM(AK$4:AK51),2)</f>
        <v>5.27</v>
      </c>
      <c r="AM51" s="111">
        <f t="shared" ref="AM51" si="130">AI50*$AJ51</f>
        <v>0.18000000000000008</v>
      </c>
      <c r="AN51" s="111">
        <f>ROUND(SUM(AM$4:AM51),2)</f>
        <v>3.96</v>
      </c>
      <c r="AO51" s="111">
        <f t="shared" ref="AO51" si="131">AI51*$AJ51</f>
        <v>0.13399999999999998</v>
      </c>
      <c r="AP51" s="111">
        <f>ROUND(SUM(AO$4:AO51),2)</f>
        <v>2.76</v>
      </c>
      <c r="AR51" s="113">
        <v>48</v>
      </c>
      <c r="AS51" s="113">
        <f t="shared" si="8"/>
        <v>114</v>
      </c>
      <c r="AT51" s="114">
        <f t="shared" si="9"/>
        <v>22</v>
      </c>
      <c r="AU51" s="114">
        <f t="shared" si="10"/>
        <v>6</v>
      </c>
      <c r="AV51" s="113">
        <f t="shared" si="11"/>
        <v>128</v>
      </c>
      <c r="AW51" s="114">
        <f t="shared" si="12"/>
        <v>25</v>
      </c>
      <c r="AX51" s="114">
        <f t="shared" si="13"/>
        <v>7</v>
      </c>
      <c r="AY51" s="113">
        <f t="shared" si="14"/>
        <v>141</v>
      </c>
      <c r="AZ51" s="114">
        <f t="shared" si="15"/>
        <v>28</v>
      </c>
      <c r="BA51" s="114">
        <f t="shared" si="16"/>
        <v>7</v>
      </c>
      <c r="BH51" s="114">
        <v>48</v>
      </c>
      <c r="BI51" s="114">
        <v>3</v>
      </c>
      <c r="BJ51" s="114">
        <f>SUM(BI$4:BI51)</f>
        <v>140</v>
      </c>
      <c r="BL51" s="114">
        <v>48</v>
      </c>
      <c r="BM51" s="114">
        <f t="shared" si="17"/>
        <v>114</v>
      </c>
      <c r="BN51" s="118" t="str">
        <f t="shared" si="18"/>
        <v>大焦热</v>
      </c>
      <c r="BO51" s="114">
        <f t="shared" si="0"/>
        <v>37</v>
      </c>
      <c r="BP51" s="115">
        <f t="shared" si="19"/>
        <v>15</v>
      </c>
      <c r="BQ51" s="117" t="str">
        <f t="shared" si="20"/>
        <v>焦热+2</v>
      </c>
      <c r="BR51" s="114">
        <f t="shared" si="21"/>
        <v>128</v>
      </c>
      <c r="BS51" s="118" t="str">
        <f t="shared" si="22"/>
        <v>大焦热</v>
      </c>
      <c r="BT51" s="114">
        <f t="shared" si="23"/>
        <v>43</v>
      </c>
      <c r="BU51" s="115">
        <f t="shared" si="24"/>
        <v>17</v>
      </c>
      <c r="BV51" s="117" t="str">
        <f t="shared" si="25"/>
        <v>大焦热+1</v>
      </c>
      <c r="BW51" s="114">
        <f t="shared" si="26"/>
        <v>141</v>
      </c>
      <c r="BX51" s="118" t="str">
        <f t="shared" si="27"/>
        <v>无间</v>
      </c>
      <c r="BY51" s="114">
        <f t="shared" si="28"/>
        <v>48</v>
      </c>
      <c r="BZ51" s="115">
        <f t="shared" si="29"/>
        <v>19</v>
      </c>
      <c r="CA51" s="117" t="str">
        <f t="shared" si="30"/>
        <v>无间</v>
      </c>
    </row>
    <row r="52" spans="34:79" ht="16.5" x14ac:dyDescent="0.2">
      <c r="AH52" s="113">
        <v>49</v>
      </c>
      <c r="AI52" s="113"/>
      <c r="AJ52" s="113">
        <v>0.25</v>
      </c>
      <c r="AK52" s="111">
        <f t="shared" ref="AK52" si="132">AI49*$AJ52</f>
        <v>0.29999999999999982</v>
      </c>
      <c r="AL52" s="111">
        <f>ROUND(SUM(AK$4:AK52),2)</f>
        <v>5.57</v>
      </c>
      <c r="AM52" s="111">
        <f t="shared" ref="AM52" si="133">AI50*$AJ52</f>
        <v>0.22500000000000009</v>
      </c>
      <c r="AN52" s="111">
        <f>ROUND(SUM(AM$4:AM52),2)</f>
        <v>4.18</v>
      </c>
      <c r="AO52" s="111">
        <f t="shared" ref="AO52" si="134">AI51*$AJ52</f>
        <v>0.16749999999999998</v>
      </c>
      <c r="AP52" s="111">
        <f>ROUND(SUM(AO$4:AO52),2)</f>
        <v>2.92</v>
      </c>
      <c r="AR52" s="113">
        <v>49</v>
      </c>
      <c r="AS52" s="113">
        <f t="shared" si="8"/>
        <v>115</v>
      </c>
      <c r="AT52" s="114">
        <f t="shared" si="9"/>
        <v>23</v>
      </c>
      <c r="AU52" s="114">
        <f t="shared" si="10"/>
        <v>6</v>
      </c>
      <c r="AV52" s="113">
        <f t="shared" si="11"/>
        <v>128</v>
      </c>
      <c r="AW52" s="114">
        <f t="shared" si="12"/>
        <v>25</v>
      </c>
      <c r="AX52" s="114">
        <f t="shared" si="13"/>
        <v>7</v>
      </c>
      <c r="AY52" s="113">
        <f t="shared" si="14"/>
        <v>142</v>
      </c>
      <c r="AZ52" s="114">
        <f t="shared" si="15"/>
        <v>28</v>
      </c>
      <c r="BA52" s="114">
        <f t="shared" si="16"/>
        <v>7</v>
      </c>
      <c r="BH52" s="114">
        <v>49</v>
      </c>
      <c r="BI52" s="114">
        <v>2</v>
      </c>
      <c r="BJ52" s="114">
        <f>SUM(BI$4:BI52)</f>
        <v>142</v>
      </c>
      <c r="BL52" s="114">
        <v>49</v>
      </c>
      <c r="BM52" s="114">
        <f t="shared" si="17"/>
        <v>115</v>
      </c>
      <c r="BN52" s="118" t="str">
        <f t="shared" si="18"/>
        <v>大焦热</v>
      </c>
      <c r="BO52" s="114">
        <f t="shared" si="0"/>
        <v>38</v>
      </c>
      <c r="BP52" s="115">
        <f t="shared" si="19"/>
        <v>15</v>
      </c>
      <c r="BQ52" s="117" t="str">
        <f t="shared" si="20"/>
        <v>焦热+2</v>
      </c>
      <c r="BR52" s="114">
        <f t="shared" si="21"/>
        <v>128</v>
      </c>
      <c r="BS52" s="118" t="str">
        <f t="shared" si="22"/>
        <v>大焦热</v>
      </c>
      <c r="BT52" s="114">
        <f t="shared" si="23"/>
        <v>43</v>
      </c>
      <c r="BU52" s="115">
        <f t="shared" si="24"/>
        <v>17</v>
      </c>
      <c r="BV52" s="117" t="str">
        <f t="shared" si="25"/>
        <v>大焦热+1</v>
      </c>
      <c r="BW52" s="114">
        <f t="shared" si="26"/>
        <v>142</v>
      </c>
      <c r="BX52" s="118" t="str">
        <f t="shared" si="27"/>
        <v>无间</v>
      </c>
      <c r="BY52" s="114">
        <f t="shared" si="28"/>
        <v>49</v>
      </c>
      <c r="BZ52" s="115">
        <f t="shared" si="29"/>
        <v>19</v>
      </c>
      <c r="CA52" s="117" t="str">
        <f t="shared" si="30"/>
        <v>无间</v>
      </c>
    </row>
    <row r="53" spans="34:79" ht="16.5" x14ac:dyDescent="0.2">
      <c r="AH53" s="113">
        <v>50</v>
      </c>
      <c r="AI53" s="113"/>
      <c r="AJ53" s="113">
        <v>0.3</v>
      </c>
      <c r="AK53" s="111">
        <f t="shared" ref="AK53" si="135">AI49*$AJ53</f>
        <v>0.35999999999999976</v>
      </c>
      <c r="AL53" s="111">
        <f>ROUND(SUM(AK$4:AK53),2)</f>
        <v>5.93</v>
      </c>
      <c r="AM53" s="111">
        <f t="shared" ref="AM53" si="136">AI50*$AJ53</f>
        <v>0.27000000000000007</v>
      </c>
      <c r="AN53" s="111">
        <f>ROUND(SUM(AM$4:AM53),2)</f>
        <v>4.45</v>
      </c>
      <c r="AO53" s="111">
        <f t="shared" ref="AO53" si="137">AI51*$AJ53</f>
        <v>0.20099999999999998</v>
      </c>
      <c r="AP53" s="111">
        <f>ROUND(SUM(AO$4:AO53),2)</f>
        <v>3.13</v>
      </c>
      <c r="AR53" s="113">
        <v>50</v>
      </c>
      <c r="AS53" s="113">
        <f t="shared" si="8"/>
        <v>117</v>
      </c>
      <c r="AT53" s="114">
        <f t="shared" si="9"/>
        <v>23</v>
      </c>
      <c r="AU53" s="114">
        <f t="shared" si="10"/>
        <v>6</v>
      </c>
      <c r="AV53" s="113">
        <f t="shared" si="11"/>
        <v>129</v>
      </c>
      <c r="AW53" s="114">
        <f t="shared" si="12"/>
        <v>25</v>
      </c>
      <c r="AX53" s="114">
        <f t="shared" si="13"/>
        <v>7</v>
      </c>
      <c r="AY53" s="113">
        <f t="shared" si="14"/>
        <v>142</v>
      </c>
      <c r="AZ53" s="114">
        <f t="shared" si="15"/>
        <v>28</v>
      </c>
      <c r="BA53" s="114">
        <f t="shared" si="16"/>
        <v>7</v>
      </c>
      <c r="BH53" s="114">
        <v>50</v>
      </c>
      <c r="BI53" s="114">
        <v>3</v>
      </c>
      <c r="BJ53" s="114">
        <f>SUM(BI$4:BI53)</f>
        <v>145</v>
      </c>
      <c r="BL53" s="114">
        <v>50</v>
      </c>
      <c r="BM53" s="114">
        <f t="shared" si="17"/>
        <v>117</v>
      </c>
      <c r="BN53" s="118" t="str">
        <f t="shared" si="18"/>
        <v>大焦热</v>
      </c>
      <c r="BO53" s="114">
        <f t="shared" si="0"/>
        <v>39</v>
      </c>
      <c r="BP53" s="115">
        <f t="shared" si="19"/>
        <v>16</v>
      </c>
      <c r="BQ53" s="117" t="str">
        <f t="shared" si="20"/>
        <v>大焦热</v>
      </c>
      <c r="BR53" s="114">
        <f t="shared" si="21"/>
        <v>129</v>
      </c>
      <c r="BS53" s="118" t="str">
        <f t="shared" si="22"/>
        <v>大焦热</v>
      </c>
      <c r="BT53" s="114">
        <f t="shared" si="23"/>
        <v>43</v>
      </c>
      <c r="BU53" s="115">
        <f t="shared" si="24"/>
        <v>17</v>
      </c>
      <c r="BV53" s="117" t="str">
        <f t="shared" si="25"/>
        <v>大焦热+1</v>
      </c>
      <c r="BW53" s="114">
        <f t="shared" si="26"/>
        <v>142</v>
      </c>
      <c r="BX53" s="118" t="str">
        <f t="shared" si="27"/>
        <v>无间</v>
      </c>
      <c r="BY53" s="114">
        <f t="shared" si="28"/>
        <v>49</v>
      </c>
      <c r="BZ53" s="115">
        <f t="shared" si="29"/>
        <v>19</v>
      </c>
      <c r="CA53" s="117" t="str">
        <f t="shared" si="30"/>
        <v>无间</v>
      </c>
    </row>
    <row r="54" spans="34:79" ht="16.5" x14ac:dyDescent="0.2">
      <c r="AH54" s="113">
        <v>51</v>
      </c>
      <c r="AI54" s="113">
        <f>INDEX($S$4:$S$32,INT((AH54-5)/5)+1)</f>
        <v>1.2700000000000005</v>
      </c>
      <c r="AJ54" s="113">
        <v>0.1</v>
      </c>
      <c r="AK54" s="111">
        <f t="shared" ref="AK54" si="138">AI54*$AJ54</f>
        <v>0.12700000000000006</v>
      </c>
      <c r="AL54" s="111">
        <f>ROUND(SUM(AK$4:AK54),2)</f>
        <v>6.06</v>
      </c>
      <c r="AM54" s="111">
        <f t="shared" ref="AM54" si="139">AI55*$AJ54</f>
        <v>9.5000000000000029E-2</v>
      </c>
      <c r="AN54" s="111">
        <f>ROUND(SUM(AM$4:AM54),2)</f>
        <v>4.55</v>
      </c>
      <c r="AO54" s="111">
        <f t="shared" ref="AO54" si="140">AI56*$AJ54</f>
        <v>7.0000000000000021E-2</v>
      </c>
      <c r="AP54" s="111">
        <f>ROUND(SUM(AO$4:AO54),2)</f>
        <v>3.2</v>
      </c>
      <c r="AR54" s="113">
        <v>51</v>
      </c>
      <c r="AS54" s="113">
        <f t="shared" si="8"/>
        <v>118</v>
      </c>
      <c r="AT54" s="114">
        <f t="shared" si="9"/>
        <v>23</v>
      </c>
      <c r="AU54" s="114">
        <f t="shared" si="10"/>
        <v>6</v>
      </c>
      <c r="AV54" s="113">
        <f t="shared" si="11"/>
        <v>130</v>
      </c>
      <c r="AW54" s="114">
        <f t="shared" si="12"/>
        <v>26</v>
      </c>
      <c r="AX54" s="114">
        <f t="shared" si="13"/>
        <v>7</v>
      </c>
      <c r="AY54" s="113">
        <f t="shared" si="14"/>
        <v>143</v>
      </c>
      <c r="AZ54" s="114">
        <f t="shared" si="15"/>
        <v>28</v>
      </c>
      <c r="BA54" s="114">
        <f t="shared" si="16"/>
        <v>7</v>
      </c>
      <c r="BH54" s="114">
        <v>51</v>
      </c>
      <c r="BI54" s="114">
        <v>2</v>
      </c>
      <c r="BJ54" s="114">
        <f>SUM(BI$4:BI54)</f>
        <v>147</v>
      </c>
      <c r="BL54" s="114">
        <v>51</v>
      </c>
      <c r="BM54" s="114">
        <f t="shared" si="17"/>
        <v>118</v>
      </c>
      <c r="BN54" s="118" t="str">
        <f t="shared" si="18"/>
        <v>大焦热</v>
      </c>
      <c r="BO54" s="114">
        <f t="shared" si="0"/>
        <v>39</v>
      </c>
      <c r="BP54" s="115">
        <f t="shared" si="19"/>
        <v>16</v>
      </c>
      <c r="BQ54" s="117" t="str">
        <f t="shared" si="20"/>
        <v>大焦热</v>
      </c>
      <c r="BR54" s="114">
        <f t="shared" si="21"/>
        <v>130</v>
      </c>
      <c r="BS54" s="118" t="str">
        <f t="shared" si="22"/>
        <v>大焦热</v>
      </c>
      <c r="BT54" s="114">
        <f t="shared" si="23"/>
        <v>44</v>
      </c>
      <c r="BU54" s="115">
        <f t="shared" si="24"/>
        <v>17</v>
      </c>
      <c r="BV54" s="117" t="str">
        <f t="shared" si="25"/>
        <v>大焦热+1</v>
      </c>
      <c r="BW54" s="114">
        <f t="shared" si="26"/>
        <v>143</v>
      </c>
      <c r="BX54" s="118" t="str">
        <f t="shared" si="27"/>
        <v>无间</v>
      </c>
      <c r="BY54" s="114">
        <f t="shared" si="28"/>
        <v>49</v>
      </c>
      <c r="BZ54" s="115">
        <f t="shared" si="29"/>
        <v>19</v>
      </c>
      <c r="CA54" s="117" t="str">
        <f t="shared" si="30"/>
        <v>无间</v>
      </c>
    </row>
    <row r="55" spans="34:79" ht="16.5" x14ac:dyDescent="0.2">
      <c r="AH55" s="113">
        <v>52</v>
      </c>
      <c r="AI55" s="113">
        <f>INDEX($U$4:$U$32,INT((AH54-5)/5)+1)</f>
        <v>0.95000000000000018</v>
      </c>
      <c r="AJ55" s="113">
        <v>0.15</v>
      </c>
      <c r="AK55" s="111">
        <f t="shared" ref="AK55" si="141">AI54*$AJ55</f>
        <v>0.19050000000000006</v>
      </c>
      <c r="AL55" s="111">
        <f>ROUND(SUM(AK$4:AK55),2)</f>
        <v>6.25</v>
      </c>
      <c r="AM55" s="111">
        <f t="shared" ref="AM55" si="142">AI55*$AJ55</f>
        <v>0.14250000000000002</v>
      </c>
      <c r="AN55" s="111">
        <f>ROUND(SUM(AM$4:AM55),2)</f>
        <v>4.6900000000000004</v>
      </c>
      <c r="AO55" s="111">
        <f t="shared" ref="AO55" si="143">AI56*$AJ55</f>
        <v>0.10500000000000002</v>
      </c>
      <c r="AP55" s="111">
        <f>ROUND(SUM(AO$4:AO55),2)</f>
        <v>3.3</v>
      </c>
      <c r="AR55" s="113">
        <v>52</v>
      </c>
      <c r="AS55" s="113">
        <f t="shared" si="8"/>
        <v>118</v>
      </c>
      <c r="AT55" s="114">
        <f t="shared" si="9"/>
        <v>23</v>
      </c>
      <c r="AU55" s="114">
        <f t="shared" si="10"/>
        <v>6</v>
      </c>
      <c r="AV55" s="113">
        <f t="shared" si="11"/>
        <v>131</v>
      </c>
      <c r="AW55" s="114">
        <f t="shared" si="12"/>
        <v>26</v>
      </c>
      <c r="AX55" s="114">
        <f t="shared" si="13"/>
        <v>7</v>
      </c>
      <c r="AY55" s="113">
        <f t="shared" si="14"/>
        <v>144</v>
      </c>
      <c r="AZ55" s="114">
        <f t="shared" si="15"/>
        <v>28</v>
      </c>
      <c r="BA55" s="114">
        <f t="shared" si="16"/>
        <v>7</v>
      </c>
      <c r="BH55" s="114">
        <v>52</v>
      </c>
      <c r="BI55" s="114">
        <v>3</v>
      </c>
      <c r="BJ55" s="114">
        <f>SUM(BI$4:BI55)</f>
        <v>150</v>
      </c>
      <c r="BL55" s="114">
        <v>52</v>
      </c>
      <c r="BM55" s="114">
        <f t="shared" si="17"/>
        <v>118</v>
      </c>
      <c r="BN55" s="118" t="str">
        <f t="shared" si="18"/>
        <v>大焦热</v>
      </c>
      <c r="BO55" s="114">
        <f t="shared" si="0"/>
        <v>39</v>
      </c>
      <c r="BP55" s="115">
        <f t="shared" si="19"/>
        <v>16</v>
      </c>
      <c r="BQ55" s="117" t="str">
        <f t="shared" si="20"/>
        <v>大焦热</v>
      </c>
      <c r="BR55" s="114">
        <f t="shared" si="21"/>
        <v>131</v>
      </c>
      <c r="BS55" s="118" t="str">
        <f t="shared" si="22"/>
        <v>大焦热</v>
      </c>
      <c r="BT55" s="114">
        <f t="shared" si="23"/>
        <v>44</v>
      </c>
      <c r="BU55" s="115">
        <f t="shared" si="24"/>
        <v>17</v>
      </c>
      <c r="BV55" s="117" t="str">
        <f t="shared" si="25"/>
        <v>大焦热+1</v>
      </c>
      <c r="BW55" s="114">
        <f t="shared" si="26"/>
        <v>144</v>
      </c>
      <c r="BX55" s="118" t="str">
        <f t="shared" si="27"/>
        <v>无间</v>
      </c>
      <c r="BY55" s="114">
        <f t="shared" si="28"/>
        <v>49</v>
      </c>
      <c r="BZ55" s="115">
        <f t="shared" si="29"/>
        <v>19</v>
      </c>
      <c r="CA55" s="117" t="str">
        <f t="shared" si="30"/>
        <v>无间</v>
      </c>
    </row>
    <row r="56" spans="34:79" ht="16.5" x14ac:dyDescent="0.2">
      <c r="AH56" s="113">
        <v>53</v>
      </c>
      <c r="AI56" s="113">
        <f>INDEX($W$4:$W$32,INT((AH54-5)/5)+1)</f>
        <v>0.70000000000000018</v>
      </c>
      <c r="AJ56" s="113">
        <v>0.2</v>
      </c>
      <c r="AK56" s="111">
        <f t="shared" ref="AK56" si="144">AI54*$AJ56</f>
        <v>0.25400000000000011</v>
      </c>
      <c r="AL56" s="111">
        <f>ROUND(SUM(AK$4:AK56),2)</f>
        <v>6.5</v>
      </c>
      <c r="AM56" s="111">
        <f t="shared" ref="AM56" si="145">AI55*$AJ56</f>
        <v>0.19000000000000006</v>
      </c>
      <c r="AN56" s="111">
        <f>ROUND(SUM(AM$4:AM56),2)</f>
        <v>4.88</v>
      </c>
      <c r="AO56" s="111">
        <f t="shared" ref="AO56" si="146">AI56*$AJ56</f>
        <v>0.14000000000000004</v>
      </c>
      <c r="AP56" s="111">
        <f>ROUND(SUM(AO$4:AO56),2)</f>
        <v>3.44</v>
      </c>
      <c r="AR56" s="113">
        <v>53</v>
      </c>
      <c r="AS56" s="113">
        <f t="shared" si="8"/>
        <v>119</v>
      </c>
      <c r="AT56" s="114">
        <f t="shared" si="9"/>
        <v>23</v>
      </c>
      <c r="AU56" s="114">
        <f t="shared" si="10"/>
        <v>6</v>
      </c>
      <c r="AV56" s="113">
        <f t="shared" si="11"/>
        <v>132</v>
      </c>
      <c r="AW56" s="114">
        <f t="shared" si="12"/>
        <v>26</v>
      </c>
      <c r="AX56" s="114">
        <f t="shared" si="13"/>
        <v>7</v>
      </c>
      <c r="AY56" s="113">
        <f t="shared" si="14"/>
        <v>144</v>
      </c>
      <c r="AZ56" s="114">
        <f t="shared" si="15"/>
        <v>28</v>
      </c>
      <c r="BA56" s="114">
        <f t="shared" si="16"/>
        <v>7</v>
      </c>
      <c r="BH56" s="112"/>
      <c r="BI56" s="112"/>
      <c r="BJ56" s="112"/>
      <c r="BL56" s="114">
        <v>53</v>
      </c>
      <c r="BM56" s="114">
        <f t="shared" si="17"/>
        <v>119</v>
      </c>
      <c r="BN56" s="118" t="str">
        <f t="shared" si="18"/>
        <v>大焦热</v>
      </c>
      <c r="BO56" s="114">
        <f t="shared" si="0"/>
        <v>39</v>
      </c>
      <c r="BP56" s="115">
        <f t="shared" si="19"/>
        <v>16</v>
      </c>
      <c r="BQ56" s="117" t="str">
        <f t="shared" si="20"/>
        <v>大焦热</v>
      </c>
      <c r="BR56" s="114">
        <f t="shared" si="21"/>
        <v>132</v>
      </c>
      <c r="BS56" s="118" t="str">
        <f t="shared" si="22"/>
        <v>大焦热</v>
      </c>
      <c r="BT56" s="114">
        <f t="shared" si="23"/>
        <v>45</v>
      </c>
      <c r="BU56" s="115">
        <f t="shared" si="24"/>
        <v>18</v>
      </c>
      <c r="BV56" s="117" t="str">
        <f t="shared" si="25"/>
        <v>大焦热+2</v>
      </c>
      <c r="BW56" s="114">
        <f t="shared" si="26"/>
        <v>144</v>
      </c>
      <c r="BX56" s="118" t="str">
        <f t="shared" si="27"/>
        <v>无间</v>
      </c>
      <c r="BY56" s="114">
        <f t="shared" si="28"/>
        <v>49</v>
      </c>
      <c r="BZ56" s="115">
        <f t="shared" si="29"/>
        <v>19</v>
      </c>
      <c r="CA56" s="117" t="str">
        <f t="shared" si="30"/>
        <v>无间</v>
      </c>
    </row>
    <row r="57" spans="34:79" ht="16.5" x14ac:dyDescent="0.2">
      <c r="AH57" s="113">
        <v>54</v>
      </c>
      <c r="AI57" s="113"/>
      <c r="AJ57" s="113">
        <v>0.25</v>
      </c>
      <c r="AK57" s="111">
        <f t="shared" ref="AK57" si="147">AI54*$AJ57</f>
        <v>0.31750000000000012</v>
      </c>
      <c r="AL57" s="111">
        <f>ROUND(SUM(AK$4:AK57),2)</f>
        <v>6.82</v>
      </c>
      <c r="AM57" s="111">
        <f t="shared" ref="AM57" si="148">AI55*$AJ57</f>
        <v>0.23750000000000004</v>
      </c>
      <c r="AN57" s="111">
        <f>ROUND(SUM(AM$4:AM57),2)</f>
        <v>5.12</v>
      </c>
      <c r="AO57" s="111">
        <f t="shared" ref="AO57" si="149">AI56*$AJ57</f>
        <v>0.17500000000000004</v>
      </c>
      <c r="AP57" s="111">
        <f>ROUND(SUM(AO$4:AO57),2)</f>
        <v>3.62</v>
      </c>
      <c r="AR57" s="113">
        <v>54</v>
      </c>
      <c r="AS57" s="113">
        <f t="shared" si="8"/>
        <v>120</v>
      </c>
      <c r="AT57" s="114">
        <f t="shared" si="9"/>
        <v>24</v>
      </c>
      <c r="AU57" s="114">
        <f t="shared" si="10"/>
        <v>6</v>
      </c>
      <c r="AV57" s="113">
        <f t="shared" si="11"/>
        <v>133</v>
      </c>
      <c r="AW57" s="114">
        <f t="shared" si="12"/>
        <v>26</v>
      </c>
      <c r="AX57" s="114">
        <f t="shared" si="13"/>
        <v>7</v>
      </c>
      <c r="AY57" s="113">
        <f t="shared" si="14"/>
        <v>146</v>
      </c>
      <c r="AZ57" s="114">
        <f t="shared" si="15"/>
        <v>29</v>
      </c>
      <c r="BA57" s="114">
        <f t="shared" si="16"/>
        <v>7</v>
      </c>
      <c r="BH57" s="112"/>
      <c r="BI57" s="112"/>
      <c r="BJ57" s="112"/>
      <c r="BL57" s="114">
        <v>54</v>
      </c>
      <c r="BM57" s="114">
        <f t="shared" si="17"/>
        <v>120</v>
      </c>
      <c r="BN57" s="118" t="str">
        <f t="shared" si="18"/>
        <v>大焦热</v>
      </c>
      <c r="BO57" s="114">
        <f t="shared" si="0"/>
        <v>40</v>
      </c>
      <c r="BP57" s="115">
        <f t="shared" si="19"/>
        <v>16</v>
      </c>
      <c r="BQ57" s="117" t="str">
        <f t="shared" si="20"/>
        <v>大焦热</v>
      </c>
      <c r="BR57" s="114">
        <f t="shared" si="21"/>
        <v>133</v>
      </c>
      <c r="BS57" s="118" t="str">
        <f t="shared" si="22"/>
        <v>大焦热</v>
      </c>
      <c r="BT57" s="114">
        <f t="shared" si="23"/>
        <v>45</v>
      </c>
      <c r="BU57" s="115">
        <f t="shared" si="24"/>
        <v>18</v>
      </c>
      <c r="BV57" s="117" t="str">
        <f t="shared" si="25"/>
        <v>大焦热+2</v>
      </c>
      <c r="BW57" s="114">
        <f t="shared" si="26"/>
        <v>146</v>
      </c>
      <c r="BX57" s="118" t="str">
        <f t="shared" si="27"/>
        <v>无间</v>
      </c>
      <c r="BY57" s="114">
        <f t="shared" si="28"/>
        <v>50</v>
      </c>
      <c r="BZ57" s="115">
        <f t="shared" si="29"/>
        <v>19</v>
      </c>
      <c r="CA57" s="117" t="str">
        <f t="shared" si="30"/>
        <v>无间</v>
      </c>
    </row>
    <row r="58" spans="34:79" ht="16.5" x14ac:dyDescent="0.2">
      <c r="AH58" s="113">
        <v>55</v>
      </c>
      <c r="AI58" s="113"/>
      <c r="AJ58" s="113">
        <v>0.3</v>
      </c>
      <c r="AK58" s="111">
        <f t="shared" ref="AK58" si="150">AI54*$AJ58</f>
        <v>0.38100000000000012</v>
      </c>
      <c r="AL58" s="111">
        <f>ROUND(SUM(AK$4:AK58),2)</f>
        <v>7.2</v>
      </c>
      <c r="AM58" s="111">
        <f t="shared" ref="AM58" si="151">AI55*$AJ58</f>
        <v>0.28500000000000003</v>
      </c>
      <c r="AN58" s="111">
        <f>ROUND(SUM(AM$4:AM58),2)</f>
        <v>5.4</v>
      </c>
      <c r="AO58" s="111">
        <f t="shared" ref="AO58" si="152">AI56*$AJ58</f>
        <v>0.21000000000000005</v>
      </c>
      <c r="AP58" s="111">
        <f>ROUND(SUM(AO$4:AO58),2)</f>
        <v>3.83</v>
      </c>
      <c r="AR58" s="113">
        <v>55</v>
      </c>
      <c r="AS58" s="113">
        <f t="shared" si="8"/>
        <v>121</v>
      </c>
      <c r="AT58" s="114">
        <f t="shared" si="9"/>
        <v>24</v>
      </c>
      <c r="AU58" s="114">
        <f t="shared" si="10"/>
        <v>6</v>
      </c>
      <c r="AV58" s="113">
        <f t="shared" si="11"/>
        <v>133</v>
      </c>
      <c r="AW58" s="114">
        <f t="shared" si="12"/>
        <v>26</v>
      </c>
      <c r="AX58" s="114">
        <f t="shared" si="13"/>
        <v>7</v>
      </c>
      <c r="AY58" s="113">
        <f t="shared" si="14"/>
        <v>147</v>
      </c>
      <c r="AZ58" s="114">
        <f t="shared" si="15"/>
        <v>29</v>
      </c>
      <c r="BA58" s="114">
        <f t="shared" si="16"/>
        <v>7</v>
      </c>
      <c r="BH58" s="112"/>
      <c r="BI58" s="112"/>
      <c r="BJ58" s="112"/>
      <c r="BL58" s="114">
        <v>55</v>
      </c>
      <c r="BM58" s="114">
        <f t="shared" si="17"/>
        <v>121</v>
      </c>
      <c r="BN58" s="118" t="str">
        <f t="shared" si="18"/>
        <v>大焦热</v>
      </c>
      <c r="BO58" s="114">
        <f t="shared" si="0"/>
        <v>40</v>
      </c>
      <c r="BP58" s="115">
        <f t="shared" si="19"/>
        <v>16</v>
      </c>
      <c r="BQ58" s="117" t="str">
        <f t="shared" si="20"/>
        <v>大焦热</v>
      </c>
      <c r="BR58" s="114">
        <f t="shared" si="21"/>
        <v>133</v>
      </c>
      <c r="BS58" s="118" t="str">
        <f t="shared" si="22"/>
        <v>大焦热</v>
      </c>
      <c r="BT58" s="114">
        <f t="shared" si="23"/>
        <v>45</v>
      </c>
      <c r="BU58" s="115">
        <f t="shared" si="24"/>
        <v>18</v>
      </c>
      <c r="BV58" s="117" t="str">
        <f t="shared" si="25"/>
        <v>大焦热+2</v>
      </c>
      <c r="BW58" s="114">
        <f t="shared" si="26"/>
        <v>147</v>
      </c>
      <c r="BX58" s="118" t="str">
        <f t="shared" si="27"/>
        <v>无间</v>
      </c>
      <c r="BY58" s="114">
        <f t="shared" si="28"/>
        <v>51</v>
      </c>
      <c r="BZ58" s="115">
        <f t="shared" si="29"/>
        <v>19</v>
      </c>
      <c r="CA58" s="117" t="str">
        <f t="shared" si="30"/>
        <v>无间</v>
      </c>
    </row>
    <row r="59" spans="34:79" ht="16.5" x14ac:dyDescent="0.2">
      <c r="AH59" s="113">
        <v>56</v>
      </c>
      <c r="AI59" s="113">
        <f>INDEX($S$4:$S$32,INT((AH59-5)/5)+1)</f>
        <v>1.5300000000000002</v>
      </c>
      <c r="AJ59" s="113">
        <v>0.1</v>
      </c>
      <c r="AK59" s="111">
        <f t="shared" ref="AK59" si="153">AI59*$AJ59</f>
        <v>0.15300000000000002</v>
      </c>
      <c r="AL59" s="111">
        <f>ROUND(SUM(AK$4:AK59),2)</f>
        <v>7.35</v>
      </c>
      <c r="AM59" s="111">
        <f t="shared" ref="AM59" si="154">AI60*$AJ59</f>
        <v>0.11499999999999995</v>
      </c>
      <c r="AN59" s="111">
        <f>ROUND(SUM(AM$4:AM59),2)</f>
        <v>5.52</v>
      </c>
      <c r="AO59" s="111">
        <f t="shared" ref="AO59" si="155">AI61*$AJ59</f>
        <v>8.4999999999999964E-2</v>
      </c>
      <c r="AP59" s="111">
        <f>ROUND(SUM(AO$4:AO59),2)</f>
        <v>3.91</v>
      </c>
      <c r="AR59" s="113">
        <v>56</v>
      </c>
      <c r="AS59" s="113">
        <f t="shared" si="8"/>
        <v>122</v>
      </c>
      <c r="AT59" s="114">
        <f t="shared" si="9"/>
        <v>24</v>
      </c>
      <c r="AU59" s="114">
        <f t="shared" si="10"/>
        <v>6</v>
      </c>
      <c r="AV59" s="113">
        <f t="shared" si="11"/>
        <v>134</v>
      </c>
      <c r="AW59" s="114">
        <f t="shared" si="12"/>
        <v>26</v>
      </c>
      <c r="AX59" s="114">
        <f t="shared" si="13"/>
        <v>7</v>
      </c>
      <c r="AY59" s="113">
        <f t="shared" si="14"/>
        <v>147</v>
      </c>
      <c r="AZ59" s="114">
        <f t="shared" si="15"/>
        <v>29</v>
      </c>
      <c r="BA59" s="114">
        <f t="shared" si="16"/>
        <v>7</v>
      </c>
      <c r="BH59" s="112"/>
      <c r="BI59" s="112"/>
      <c r="BJ59" s="112"/>
      <c r="BL59" s="114">
        <v>56</v>
      </c>
      <c r="BM59" s="114">
        <f t="shared" si="17"/>
        <v>122</v>
      </c>
      <c r="BN59" s="118" t="str">
        <f t="shared" si="18"/>
        <v>大焦热</v>
      </c>
      <c r="BO59" s="114">
        <f t="shared" si="0"/>
        <v>41</v>
      </c>
      <c r="BP59" s="115">
        <f t="shared" si="19"/>
        <v>16</v>
      </c>
      <c r="BQ59" s="117" t="str">
        <f t="shared" si="20"/>
        <v>大焦热</v>
      </c>
      <c r="BR59" s="114">
        <f t="shared" si="21"/>
        <v>134</v>
      </c>
      <c r="BS59" s="118" t="str">
        <f t="shared" si="22"/>
        <v>大焦热</v>
      </c>
      <c r="BT59" s="114">
        <f t="shared" si="23"/>
        <v>45</v>
      </c>
      <c r="BU59" s="115">
        <f t="shared" si="24"/>
        <v>18</v>
      </c>
      <c r="BV59" s="117" t="str">
        <f t="shared" si="25"/>
        <v>大焦热+2</v>
      </c>
      <c r="BW59" s="114">
        <f t="shared" si="26"/>
        <v>147</v>
      </c>
      <c r="BX59" s="118" t="str">
        <f t="shared" si="27"/>
        <v>无间</v>
      </c>
      <c r="BY59" s="114">
        <f t="shared" si="28"/>
        <v>51</v>
      </c>
      <c r="BZ59" s="115">
        <f t="shared" si="29"/>
        <v>19</v>
      </c>
      <c r="CA59" s="117" t="str">
        <f t="shared" si="30"/>
        <v>无间</v>
      </c>
    </row>
    <row r="60" spans="34:79" ht="16.5" x14ac:dyDescent="0.2">
      <c r="AH60" s="113">
        <v>57</v>
      </c>
      <c r="AI60" s="113">
        <f>INDEX($U$4:$U$32,INT((AH59-5)/5)+1)</f>
        <v>1.1499999999999995</v>
      </c>
      <c r="AJ60" s="113">
        <v>0.15</v>
      </c>
      <c r="AK60" s="111">
        <f t="shared" ref="AK60" si="156">AI59*$AJ60</f>
        <v>0.22950000000000004</v>
      </c>
      <c r="AL60" s="111">
        <f>ROUND(SUM(AK$4:AK60),2)</f>
        <v>7.58</v>
      </c>
      <c r="AM60" s="111">
        <f t="shared" ref="AM60" si="157">AI60*$AJ60</f>
        <v>0.1724999999999999</v>
      </c>
      <c r="AN60" s="111">
        <f>ROUND(SUM(AM$4:AM60),2)</f>
        <v>5.69</v>
      </c>
      <c r="AO60" s="111">
        <f t="shared" ref="AO60" si="158">AI61*$AJ60</f>
        <v>0.12749999999999995</v>
      </c>
      <c r="AP60" s="111">
        <f>ROUND(SUM(AO$4:AO60),2)</f>
        <v>4.04</v>
      </c>
      <c r="AR60" s="113">
        <v>57</v>
      </c>
      <c r="AS60" s="113">
        <f t="shared" si="8"/>
        <v>123</v>
      </c>
      <c r="AT60" s="114">
        <f t="shared" si="9"/>
        <v>24</v>
      </c>
      <c r="AU60" s="114">
        <f t="shared" si="10"/>
        <v>6</v>
      </c>
      <c r="AV60" s="113">
        <f t="shared" si="11"/>
        <v>134</v>
      </c>
      <c r="AW60" s="114">
        <f t="shared" si="12"/>
        <v>26</v>
      </c>
      <c r="AX60" s="114">
        <f t="shared" si="13"/>
        <v>7</v>
      </c>
      <c r="AY60" s="113">
        <f t="shared" si="14"/>
        <v>148</v>
      </c>
      <c r="AZ60" s="114">
        <f t="shared" si="15"/>
        <v>29</v>
      </c>
      <c r="BA60" s="114">
        <f t="shared" si="16"/>
        <v>7</v>
      </c>
      <c r="BH60" s="112"/>
      <c r="BI60" s="112"/>
      <c r="BJ60" s="112"/>
      <c r="BL60" s="114">
        <v>57</v>
      </c>
      <c r="BM60" s="114">
        <f t="shared" si="17"/>
        <v>123</v>
      </c>
      <c r="BN60" s="118" t="str">
        <f t="shared" si="18"/>
        <v>大焦热</v>
      </c>
      <c r="BO60" s="114">
        <f t="shared" si="0"/>
        <v>41</v>
      </c>
      <c r="BP60" s="115">
        <f t="shared" si="19"/>
        <v>16</v>
      </c>
      <c r="BQ60" s="117" t="str">
        <f t="shared" si="20"/>
        <v>大焦热</v>
      </c>
      <c r="BR60" s="114">
        <f t="shared" si="21"/>
        <v>134</v>
      </c>
      <c r="BS60" s="118" t="str">
        <f t="shared" si="22"/>
        <v>大焦热</v>
      </c>
      <c r="BT60" s="114">
        <f t="shared" si="23"/>
        <v>45</v>
      </c>
      <c r="BU60" s="115">
        <f t="shared" si="24"/>
        <v>18</v>
      </c>
      <c r="BV60" s="117" t="str">
        <f t="shared" si="25"/>
        <v>大焦热+2</v>
      </c>
      <c r="BW60" s="114">
        <f t="shared" si="26"/>
        <v>148</v>
      </c>
      <c r="BX60" s="118" t="str">
        <f t="shared" si="27"/>
        <v>无间</v>
      </c>
      <c r="BY60" s="114">
        <f t="shared" si="28"/>
        <v>51</v>
      </c>
      <c r="BZ60" s="115">
        <f t="shared" si="29"/>
        <v>19</v>
      </c>
      <c r="CA60" s="117" t="str">
        <f t="shared" si="30"/>
        <v>无间</v>
      </c>
    </row>
    <row r="61" spans="34:79" ht="16.5" x14ac:dyDescent="0.2">
      <c r="AH61" s="113">
        <v>58</v>
      </c>
      <c r="AI61" s="113">
        <f>INDEX($W$4:$W$32,INT((AH59-5)/5)+1)</f>
        <v>0.84999999999999964</v>
      </c>
      <c r="AJ61" s="113">
        <v>0.2</v>
      </c>
      <c r="AK61" s="111">
        <f t="shared" ref="AK61" si="159">AI59*$AJ61</f>
        <v>0.30600000000000005</v>
      </c>
      <c r="AL61" s="111">
        <f>ROUND(SUM(AK$4:AK61),2)</f>
        <v>7.89</v>
      </c>
      <c r="AM61" s="111">
        <f t="shared" ref="AM61" si="160">AI60*$AJ61</f>
        <v>0.2299999999999999</v>
      </c>
      <c r="AN61" s="111">
        <f>ROUND(SUM(AM$4:AM61),2)</f>
        <v>5.92</v>
      </c>
      <c r="AO61" s="111">
        <f t="shared" ref="AO61" si="161">AI61*$AJ61</f>
        <v>0.16999999999999993</v>
      </c>
      <c r="AP61" s="111">
        <f>ROUND(SUM(AO$4:AO61),2)</f>
        <v>4.21</v>
      </c>
      <c r="AR61" s="113">
        <v>58</v>
      </c>
      <c r="AS61" s="113">
        <f t="shared" si="8"/>
        <v>123</v>
      </c>
      <c r="AT61" s="114">
        <f t="shared" si="9"/>
        <v>24</v>
      </c>
      <c r="AU61" s="114">
        <f t="shared" si="10"/>
        <v>6</v>
      </c>
      <c r="AV61" s="113">
        <f t="shared" si="11"/>
        <v>136</v>
      </c>
      <c r="AW61" s="114">
        <f t="shared" si="12"/>
        <v>27</v>
      </c>
      <c r="AX61" s="114">
        <f t="shared" si="13"/>
        <v>7</v>
      </c>
      <c r="AY61" s="113">
        <f t="shared" si="14"/>
        <v>149</v>
      </c>
      <c r="AZ61" s="114">
        <f t="shared" si="15"/>
        <v>29</v>
      </c>
      <c r="BA61" s="114">
        <f t="shared" si="16"/>
        <v>7</v>
      </c>
      <c r="BH61" s="112"/>
      <c r="BI61" s="112"/>
      <c r="BJ61" s="112"/>
      <c r="BL61" s="114">
        <v>58</v>
      </c>
      <c r="BM61" s="114">
        <f t="shared" si="17"/>
        <v>123</v>
      </c>
      <c r="BN61" s="118" t="str">
        <f t="shared" si="18"/>
        <v>大焦热</v>
      </c>
      <c r="BO61" s="114">
        <f t="shared" si="0"/>
        <v>41</v>
      </c>
      <c r="BP61" s="115">
        <f t="shared" si="19"/>
        <v>16</v>
      </c>
      <c r="BQ61" s="117" t="str">
        <f t="shared" si="20"/>
        <v>大焦热</v>
      </c>
      <c r="BR61" s="114">
        <f t="shared" si="21"/>
        <v>136</v>
      </c>
      <c r="BS61" s="118" t="str">
        <f t="shared" si="22"/>
        <v>无间</v>
      </c>
      <c r="BT61" s="114">
        <f t="shared" si="23"/>
        <v>46</v>
      </c>
      <c r="BU61" s="115">
        <f t="shared" si="24"/>
        <v>18</v>
      </c>
      <c r="BV61" s="117" t="str">
        <f t="shared" si="25"/>
        <v>大焦热+2</v>
      </c>
      <c r="BW61" s="114">
        <f t="shared" si="26"/>
        <v>149</v>
      </c>
      <c r="BX61" s="118" t="str">
        <f t="shared" si="27"/>
        <v>无间</v>
      </c>
      <c r="BY61" s="114">
        <f t="shared" si="28"/>
        <v>51</v>
      </c>
      <c r="BZ61" s="115">
        <f t="shared" si="29"/>
        <v>19</v>
      </c>
      <c r="CA61" s="117" t="str">
        <f t="shared" si="30"/>
        <v>无间</v>
      </c>
    </row>
    <row r="62" spans="34:79" ht="16.5" x14ac:dyDescent="0.2">
      <c r="AH62" s="113">
        <v>59</v>
      </c>
      <c r="AI62" s="113"/>
      <c r="AJ62" s="113">
        <v>0.25</v>
      </c>
      <c r="AK62" s="111">
        <f t="shared" ref="AK62" si="162">AI59*$AJ62</f>
        <v>0.38250000000000006</v>
      </c>
      <c r="AL62" s="111">
        <f>ROUND(SUM(AK$4:AK62),2)</f>
        <v>8.27</v>
      </c>
      <c r="AM62" s="111">
        <f t="shared" ref="AM62" si="163">AI60*$AJ62</f>
        <v>0.28749999999999987</v>
      </c>
      <c r="AN62" s="111">
        <f>ROUND(SUM(AM$4:AM62),2)</f>
        <v>6.21</v>
      </c>
      <c r="AO62" s="111">
        <f t="shared" ref="AO62" si="164">AI61*$AJ62</f>
        <v>0.21249999999999991</v>
      </c>
      <c r="AP62" s="111">
        <f>ROUND(SUM(AO$4:AO62),2)</f>
        <v>4.42</v>
      </c>
      <c r="AR62" s="113">
        <v>59</v>
      </c>
      <c r="AS62" s="113">
        <f t="shared" si="8"/>
        <v>124</v>
      </c>
      <c r="AT62" s="114">
        <f t="shared" si="9"/>
        <v>24</v>
      </c>
      <c r="AU62" s="114">
        <f t="shared" si="10"/>
        <v>6</v>
      </c>
      <c r="AV62" s="113">
        <f t="shared" si="11"/>
        <v>137</v>
      </c>
      <c r="AW62" s="114">
        <f t="shared" si="12"/>
        <v>27</v>
      </c>
      <c r="AX62" s="114">
        <f t="shared" si="13"/>
        <v>7</v>
      </c>
      <c r="AY62" s="113">
        <f t="shared" si="14"/>
        <v>149</v>
      </c>
      <c r="AZ62" s="114">
        <f t="shared" si="15"/>
        <v>29</v>
      </c>
      <c r="BA62" s="114">
        <f t="shared" si="16"/>
        <v>7</v>
      </c>
      <c r="BH62" s="112"/>
      <c r="BI62" s="112"/>
      <c r="BJ62" s="112"/>
      <c r="BL62" s="114">
        <v>59</v>
      </c>
      <c r="BM62" s="114">
        <f t="shared" si="17"/>
        <v>124</v>
      </c>
      <c r="BN62" s="118" t="str">
        <f t="shared" si="18"/>
        <v>大焦热</v>
      </c>
      <c r="BO62" s="114">
        <f t="shared" si="0"/>
        <v>41</v>
      </c>
      <c r="BP62" s="115">
        <f t="shared" si="19"/>
        <v>16</v>
      </c>
      <c r="BQ62" s="117" t="str">
        <f t="shared" si="20"/>
        <v>大焦热</v>
      </c>
      <c r="BR62" s="114">
        <f t="shared" si="21"/>
        <v>137</v>
      </c>
      <c r="BS62" s="118" t="str">
        <f t="shared" si="22"/>
        <v>无间</v>
      </c>
      <c r="BT62" s="114">
        <f t="shared" si="23"/>
        <v>47</v>
      </c>
      <c r="BU62" s="115">
        <f t="shared" si="24"/>
        <v>18</v>
      </c>
      <c r="BV62" s="117" t="str">
        <f t="shared" si="25"/>
        <v>大焦热+2</v>
      </c>
      <c r="BW62" s="114">
        <f t="shared" si="26"/>
        <v>149</v>
      </c>
      <c r="BX62" s="118" t="str">
        <f t="shared" si="27"/>
        <v>无间</v>
      </c>
      <c r="BY62" s="114">
        <f t="shared" si="28"/>
        <v>51</v>
      </c>
      <c r="BZ62" s="115">
        <f t="shared" si="29"/>
        <v>19</v>
      </c>
      <c r="CA62" s="117" t="str">
        <f t="shared" si="30"/>
        <v>无间</v>
      </c>
    </row>
    <row r="63" spans="34:79" ht="16.5" x14ac:dyDescent="0.2">
      <c r="AH63" s="113">
        <v>60</v>
      </c>
      <c r="AI63" s="113"/>
      <c r="AJ63" s="113">
        <v>0.3</v>
      </c>
      <c r="AK63" s="111">
        <f t="shared" ref="AK63" si="165">AI59*$AJ63</f>
        <v>0.45900000000000007</v>
      </c>
      <c r="AL63" s="111">
        <f>ROUND(SUM(AK$4:AK63),2)</f>
        <v>8.73</v>
      </c>
      <c r="AM63" s="111">
        <f t="shared" ref="AM63" si="166">AI60*$AJ63</f>
        <v>0.34499999999999981</v>
      </c>
      <c r="AN63" s="111">
        <f>ROUND(SUM(AM$4:AM63),2)</f>
        <v>6.55</v>
      </c>
      <c r="AO63" s="111">
        <f t="shared" ref="AO63" si="167">AI61*$AJ63</f>
        <v>0.25499999999999989</v>
      </c>
      <c r="AP63" s="111">
        <f>ROUND(SUM(AO$4:AO63),2)</f>
        <v>4.68</v>
      </c>
      <c r="AR63" s="113">
        <v>60</v>
      </c>
      <c r="AS63" s="113">
        <f t="shared" si="8"/>
        <v>124</v>
      </c>
      <c r="AT63" s="114">
        <f t="shared" si="9"/>
        <v>24</v>
      </c>
      <c r="AU63" s="114">
        <f t="shared" si="10"/>
        <v>6</v>
      </c>
      <c r="AV63" s="113">
        <f t="shared" si="11"/>
        <v>137</v>
      </c>
      <c r="AW63" s="114">
        <f t="shared" si="12"/>
        <v>27</v>
      </c>
      <c r="AX63" s="114">
        <f t="shared" si="13"/>
        <v>7</v>
      </c>
      <c r="AY63" s="113">
        <f t="shared" si="14"/>
        <v>150</v>
      </c>
      <c r="AZ63" s="114">
        <f t="shared" si="15"/>
        <v>30</v>
      </c>
      <c r="BA63" s="114">
        <f t="shared" si="16"/>
        <v>8</v>
      </c>
      <c r="BH63" s="112"/>
      <c r="BI63" s="112"/>
      <c r="BJ63" s="112"/>
      <c r="BL63" s="114">
        <v>60</v>
      </c>
      <c r="BM63" s="114">
        <f t="shared" si="17"/>
        <v>124</v>
      </c>
      <c r="BN63" s="118" t="str">
        <f t="shared" si="18"/>
        <v>大焦热</v>
      </c>
      <c r="BO63" s="114">
        <f t="shared" si="0"/>
        <v>41</v>
      </c>
      <c r="BP63" s="115">
        <f t="shared" si="19"/>
        <v>16</v>
      </c>
      <c r="BQ63" s="117" t="str">
        <f t="shared" si="20"/>
        <v>大焦热</v>
      </c>
      <c r="BR63" s="114">
        <f t="shared" si="21"/>
        <v>137</v>
      </c>
      <c r="BS63" s="118" t="str">
        <f t="shared" si="22"/>
        <v>无间</v>
      </c>
      <c r="BT63" s="114">
        <f t="shared" si="23"/>
        <v>47</v>
      </c>
      <c r="BU63" s="115">
        <f t="shared" si="24"/>
        <v>18</v>
      </c>
      <c r="BV63" s="117" t="str">
        <f t="shared" si="25"/>
        <v>大焦热+2</v>
      </c>
      <c r="BW63" s="114">
        <f t="shared" si="26"/>
        <v>150</v>
      </c>
      <c r="BX63" s="118" t="str">
        <f t="shared" si="27"/>
        <v>无间</v>
      </c>
      <c r="BY63" s="114">
        <f t="shared" si="28"/>
        <v>52</v>
      </c>
      <c r="BZ63" s="115">
        <f t="shared" si="29"/>
        <v>20</v>
      </c>
      <c r="CA63" s="117" t="str">
        <f t="shared" si="30"/>
        <v>无间+1</v>
      </c>
    </row>
    <row r="64" spans="34:79" ht="16.5" x14ac:dyDescent="0.2">
      <c r="AH64" s="113">
        <v>61</v>
      </c>
      <c r="AI64" s="113">
        <f>INDEX($S$4:$S$32,INT((AH64-5)/5)+1)</f>
        <v>1.7999999999999989</v>
      </c>
      <c r="AJ64" s="113">
        <v>0.1</v>
      </c>
      <c r="AK64" s="111">
        <f t="shared" ref="AK64" si="168">AI64*$AJ64</f>
        <v>0.17999999999999991</v>
      </c>
      <c r="AL64" s="111">
        <f>ROUND(SUM(AK$4:AK64),2)</f>
        <v>8.91</v>
      </c>
      <c r="AM64" s="111">
        <f t="shared" ref="AM64" si="169">AI65*$AJ64</f>
        <v>0.13500000000000006</v>
      </c>
      <c r="AN64" s="111">
        <f>ROUND(SUM(AM$4:AM64),2)</f>
        <v>6.69</v>
      </c>
      <c r="AO64" s="111">
        <f t="shared" ref="AO64" si="170">AI66*$AJ64</f>
        <v>0.1</v>
      </c>
      <c r="AP64" s="111">
        <f>ROUND(SUM(AO$4:AO64),2)</f>
        <v>4.78</v>
      </c>
      <c r="AR64" s="113">
        <v>61</v>
      </c>
      <c r="AS64" s="113">
        <f t="shared" si="8"/>
        <v>125</v>
      </c>
      <c r="AT64" s="114">
        <f t="shared" si="9"/>
        <v>25</v>
      </c>
      <c r="AU64" s="114">
        <f t="shared" si="10"/>
        <v>7</v>
      </c>
      <c r="AV64" s="113">
        <f t="shared" si="11"/>
        <v>138</v>
      </c>
      <c r="AW64" s="114">
        <f t="shared" si="12"/>
        <v>27</v>
      </c>
      <c r="AX64" s="114">
        <f t="shared" si="13"/>
        <v>7</v>
      </c>
      <c r="AY64" s="113"/>
      <c r="AZ64" s="114">
        <f t="shared" si="15"/>
        <v>0</v>
      </c>
      <c r="BA64" s="114"/>
      <c r="BI64" s="112"/>
      <c r="BJ64" s="112"/>
      <c r="BL64" s="114">
        <v>61</v>
      </c>
      <c r="BM64" s="114">
        <f t="shared" si="17"/>
        <v>125</v>
      </c>
      <c r="BN64" s="118" t="str">
        <f t="shared" si="18"/>
        <v>大焦热</v>
      </c>
      <c r="BO64" s="114">
        <f t="shared" si="0"/>
        <v>42</v>
      </c>
      <c r="BP64" s="115">
        <f t="shared" si="19"/>
        <v>17</v>
      </c>
      <c r="BQ64" s="117" t="str">
        <f t="shared" si="20"/>
        <v>大焦热+1</v>
      </c>
      <c r="BR64" s="114">
        <f t="shared" si="21"/>
        <v>138</v>
      </c>
      <c r="BS64" s="118" t="str">
        <f t="shared" si="22"/>
        <v>无间</v>
      </c>
      <c r="BT64" s="114">
        <f t="shared" si="23"/>
        <v>47</v>
      </c>
      <c r="BU64" s="115">
        <f t="shared" si="24"/>
        <v>18</v>
      </c>
      <c r="BV64" s="117" t="str">
        <f t="shared" si="25"/>
        <v>大焦热+2</v>
      </c>
      <c r="BW64" s="114"/>
      <c r="BX64" s="118"/>
      <c r="BY64" s="114"/>
      <c r="BZ64" s="115"/>
      <c r="CA64" s="117"/>
    </row>
    <row r="65" spans="34:79" ht="16.5" x14ac:dyDescent="0.2">
      <c r="AH65" s="113">
        <v>62</v>
      </c>
      <c r="AI65" s="113">
        <f>INDEX($U$4:$U$32,INT((AH64-5)/5)+1)</f>
        <v>1.3500000000000005</v>
      </c>
      <c r="AJ65" s="113">
        <v>0.15</v>
      </c>
      <c r="AK65" s="111">
        <f t="shared" ref="AK65" si="171">AI64*$AJ65</f>
        <v>0.26999999999999985</v>
      </c>
      <c r="AL65" s="111">
        <f>ROUND(SUM(AK$4:AK65),2)</f>
        <v>9.18</v>
      </c>
      <c r="AM65" s="111">
        <f t="shared" ref="AM65" si="172">AI65*$AJ65</f>
        <v>0.20250000000000007</v>
      </c>
      <c r="AN65" s="111">
        <f>ROUND(SUM(AM$4:AM65),2)</f>
        <v>6.89</v>
      </c>
      <c r="AO65" s="111">
        <f t="shared" ref="AO65" si="173">AI66*$AJ65</f>
        <v>0.15</v>
      </c>
      <c r="AP65" s="111">
        <f>ROUND(SUM(AO$4:AO65),2)</f>
        <v>4.93</v>
      </c>
      <c r="AR65" s="113">
        <v>62</v>
      </c>
      <c r="AS65" s="113">
        <f t="shared" si="8"/>
        <v>126</v>
      </c>
      <c r="AT65" s="114">
        <f t="shared" si="9"/>
        <v>25</v>
      </c>
      <c r="AU65" s="114">
        <f t="shared" si="10"/>
        <v>7</v>
      </c>
      <c r="AV65" s="113">
        <f t="shared" si="11"/>
        <v>138</v>
      </c>
      <c r="AW65" s="114">
        <f t="shared" si="12"/>
        <v>27</v>
      </c>
      <c r="AX65" s="114">
        <f t="shared" si="13"/>
        <v>7</v>
      </c>
      <c r="AY65" s="113"/>
      <c r="AZ65" s="114">
        <f t="shared" si="15"/>
        <v>0</v>
      </c>
      <c r="BA65" s="114"/>
      <c r="BI65" s="112"/>
      <c r="BJ65" s="112"/>
      <c r="BL65" s="114">
        <v>62</v>
      </c>
      <c r="BM65" s="114">
        <f t="shared" si="17"/>
        <v>126</v>
      </c>
      <c r="BN65" s="118" t="str">
        <f t="shared" si="18"/>
        <v>大焦热</v>
      </c>
      <c r="BO65" s="114">
        <f t="shared" si="0"/>
        <v>42</v>
      </c>
      <c r="BP65" s="115">
        <f t="shared" si="19"/>
        <v>17</v>
      </c>
      <c r="BQ65" s="117" t="str">
        <f t="shared" si="20"/>
        <v>大焦热+1</v>
      </c>
      <c r="BR65" s="114">
        <f t="shared" si="21"/>
        <v>138</v>
      </c>
      <c r="BS65" s="118" t="str">
        <f t="shared" si="22"/>
        <v>无间</v>
      </c>
      <c r="BT65" s="114">
        <f t="shared" si="23"/>
        <v>47</v>
      </c>
      <c r="BU65" s="115">
        <f t="shared" si="24"/>
        <v>18</v>
      </c>
      <c r="BV65" s="117" t="str">
        <f t="shared" si="25"/>
        <v>大焦热+2</v>
      </c>
      <c r="BW65" s="114"/>
      <c r="BX65" s="118"/>
      <c r="BY65" s="114"/>
      <c r="BZ65" s="115"/>
      <c r="CA65" s="117"/>
    </row>
    <row r="66" spans="34:79" ht="16.5" x14ac:dyDescent="0.2">
      <c r="AH66" s="113">
        <v>63</v>
      </c>
      <c r="AI66" s="113">
        <f>INDEX($W$4:$W$32,INT((AH64-5)/5)+1)</f>
        <v>1</v>
      </c>
      <c r="AJ66" s="113">
        <v>0.2</v>
      </c>
      <c r="AK66" s="111">
        <f t="shared" ref="AK66" si="174">AI64*$AJ66</f>
        <v>0.35999999999999982</v>
      </c>
      <c r="AL66" s="111">
        <f>ROUND(SUM(AK$4:AK66),2)</f>
        <v>9.5399999999999991</v>
      </c>
      <c r="AM66" s="111">
        <f t="shared" ref="AM66" si="175">AI65*$AJ66</f>
        <v>0.27000000000000013</v>
      </c>
      <c r="AN66" s="111">
        <f>ROUND(SUM(AM$4:AM66),2)</f>
        <v>7.16</v>
      </c>
      <c r="AO66" s="111">
        <f t="shared" ref="AO66" si="176">AI66*$AJ66</f>
        <v>0.2</v>
      </c>
      <c r="AP66" s="111">
        <f>ROUND(SUM(AO$4:AO66),2)</f>
        <v>5.13</v>
      </c>
      <c r="AR66" s="113">
        <v>63</v>
      </c>
      <c r="AS66" s="113">
        <f t="shared" si="8"/>
        <v>127</v>
      </c>
      <c r="AT66" s="114">
        <f t="shared" si="9"/>
        <v>25</v>
      </c>
      <c r="AU66" s="114">
        <f t="shared" si="10"/>
        <v>7</v>
      </c>
      <c r="AV66" s="113">
        <f t="shared" si="11"/>
        <v>139</v>
      </c>
      <c r="AW66" s="114">
        <f t="shared" si="12"/>
        <v>27</v>
      </c>
      <c r="AX66" s="114">
        <f t="shared" si="13"/>
        <v>7</v>
      </c>
      <c r="AY66" s="113"/>
      <c r="AZ66" s="114">
        <f t="shared" si="15"/>
        <v>0</v>
      </c>
      <c r="BA66" s="114"/>
      <c r="BI66" s="112"/>
      <c r="BJ66" s="112"/>
      <c r="BL66" s="114">
        <v>63</v>
      </c>
      <c r="BM66" s="114">
        <f t="shared" si="17"/>
        <v>127</v>
      </c>
      <c r="BN66" s="118" t="str">
        <f t="shared" si="18"/>
        <v>大焦热</v>
      </c>
      <c r="BO66" s="114">
        <f t="shared" si="0"/>
        <v>43</v>
      </c>
      <c r="BP66" s="115">
        <f t="shared" si="19"/>
        <v>17</v>
      </c>
      <c r="BQ66" s="117" t="str">
        <f t="shared" si="20"/>
        <v>大焦热+1</v>
      </c>
      <c r="BR66" s="114">
        <f t="shared" si="21"/>
        <v>139</v>
      </c>
      <c r="BS66" s="118" t="str">
        <f t="shared" si="22"/>
        <v>无间</v>
      </c>
      <c r="BT66" s="114">
        <f t="shared" si="23"/>
        <v>47</v>
      </c>
      <c r="BU66" s="115">
        <f t="shared" si="24"/>
        <v>18</v>
      </c>
      <c r="BV66" s="117" t="str">
        <f t="shared" si="25"/>
        <v>大焦热+2</v>
      </c>
      <c r="BW66" s="114"/>
      <c r="BX66" s="118"/>
      <c r="BY66" s="114"/>
      <c r="BZ66" s="115"/>
      <c r="CA66" s="117"/>
    </row>
    <row r="67" spans="34:79" ht="16.5" x14ac:dyDescent="0.2">
      <c r="AH67" s="113">
        <v>64</v>
      </c>
      <c r="AI67" s="113"/>
      <c r="AJ67" s="113">
        <v>0.25</v>
      </c>
      <c r="AK67" s="111">
        <f t="shared" ref="AK67" si="177">AI64*$AJ67</f>
        <v>0.44999999999999973</v>
      </c>
      <c r="AL67" s="111">
        <f>ROUND(SUM(AK$4:AK67),2)</f>
        <v>9.99</v>
      </c>
      <c r="AM67" s="111">
        <f t="shared" ref="AM67" si="178">AI65*$AJ67</f>
        <v>0.33750000000000013</v>
      </c>
      <c r="AN67" s="111">
        <f>ROUND(SUM(AM$4:AM67),2)</f>
        <v>7.5</v>
      </c>
      <c r="AO67" s="111">
        <f t="shared" ref="AO67" si="179">AI66*$AJ67</f>
        <v>0.25</v>
      </c>
      <c r="AP67" s="111">
        <f>ROUND(SUM(AO$4:AO67),2)</f>
        <v>5.38</v>
      </c>
      <c r="AR67" s="113">
        <v>64</v>
      </c>
      <c r="AS67" s="113">
        <f t="shared" si="8"/>
        <v>128</v>
      </c>
      <c r="AT67" s="114">
        <f t="shared" si="9"/>
        <v>25</v>
      </c>
      <c r="AU67" s="114">
        <f t="shared" si="10"/>
        <v>7</v>
      </c>
      <c r="AV67" s="113">
        <f t="shared" si="11"/>
        <v>139</v>
      </c>
      <c r="AW67" s="114">
        <f t="shared" si="12"/>
        <v>27</v>
      </c>
      <c r="AX67" s="114">
        <f t="shared" si="13"/>
        <v>7</v>
      </c>
      <c r="AY67" s="113"/>
      <c r="AZ67" s="114">
        <f t="shared" si="15"/>
        <v>0</v>
      </c>
      <c r="BA67" s="114"/>
      <c r="BI67" s="112"/>
      <c r="BJ67" s="112"/>
      <c r="BL67" s="114">
        <v>64</v>
      </c>
      <c r="BM67" s="114">
        <f t="shared" si="17"/>
        <v>128</v>
      </c>
      <c r="BN67" s="118" t="str">
        <f t="shared" si="18"/>
        <v>大焦热</v>
      </c>
      <c r="BO67" s="114">
        <f t="shared" si="0"/>
        <v>43</v>
      </c>
      <c r="BP67" s="115">
        <f t="shared" si="19"/>
        <v>17</v>
      </c>
      <c r="BQ67" s="117" t="str">
        <f t="shared" si="20"/>
        <v>大焦热+1</v>
      </c>
      <c r="BR67" s="114">
        <f t="shared" si="21"/>
        <v>139</v>
      </c>
      <c r="BS67" s="118" t="str">
        <f t="shared" si="22"/>
        <v>无间</v>
      </c>
      <c r="BT67" s="114">
        <f t="shared" si="23"/>
        <v>47</v>
      </c>
      <c r="BU67" s="115">
        <f t="shared" si="24"/>
        <v>18</v>
      </c>
      <c r="BV67" s="117" t="str">
        <f t="shared" si="25"/>
        <v>大焦热+2</v>
      </c>
      <c r="BW67" s="114"/>
      <c r="BX67" s="118"/>
      <c r="BY67" s="114"/>
      <c r="BZ67" s="115"/>
      <c r="CA67" s="117"/>
    </row>
    <row r="68" spans="34:79" ht="16.5" x14ac:dyDescent="0.2">
      <c r="AH68" s="113">
        <v>65</v>
      </c>
      <c r="AI68" s="113"/>
      <c r="AJ68" s="113">
        <v>0.3</v>
      </c>
      <c r="AK68" s="111">
        <f t="shared" ref="AK68" si="180">AI64*$AJ68</f>
        <v>0.5399999999999997</v>
      </c>
      <c r="AL68" s="111">
        <f>ROUND(SUM(AK$4:AK68),2)</f>
        <v>10.53</v>
      </c>
      <c r="AM68" s="111">
        <f t="shared" ref="AM68" si="181">AI65*$AJ68</f>
        <v>0.40500000000000014</v>
      </c>
      <c r="AN68" s="111">
        <f>ROUND(SUM(AM$4:AM68),2)</f>
        <v>7.9</v>
      </c>
      <c r="AO68" s="111">
        <f t="shared" ref="AO68" si="182">AI66*$AJ68</f>
        <v>0.3</v>
      </c>
      <c r="AP68" s="111">
        <f>ROUND(SUM(AO$4:AO68),2)</f>
        <v>5.68</v>
      </c>
      <c r="AR68" s="113">
        <v>65</v>
      </c>
      <c r="AS68" s="113">
        <f t="shared" si="8"/>
        <v>128</v>
      </c>
      <c r="AT68" s="114">
        <f t="shared" si="9"/>
        <v>25</v>
      </c>
      <c r="AU68" s="114">
        <f t="shared" si="10"/>
        <v>7</v>
      </c>
      <c r="AV68" s="113">
        <f t="shared" si="11"/>
        <v>141</v>
      </c>
      <c r="AW68" s="114">
        <f t="shared" si="12"/>
        <v>28</v>
      </c>
      <c r="AX68" s="114">
        <f t="shared" si="13"/>
        <v>7</v>
      </c>
      <c r="AY68" s="113"/>
      <c r="AZ68" s="114">
        <f t="shared" si="15"/>
        <v>0</v>
      </c>
      <c r="BA68" s="114"/>
      <c r="BI68" s="112"/>
      <c r="BJ68" s="112"/>
      <c r="BL68" s="114">
        <v>65</v>
      </c>
      <c r="BM68" s="114">
        <f t="shared" si="17"/>
        <v>128</v>
      </c>
      <c r="BN68" s="118" t="str">
        <f t="shared" si="18"/>
        <v>大焦热</v>
      </c>
      <c r="BO68" s="114">
        <f t="shared" si="0"/>
        <v>43</v>
      </c>
      <c r="BP68" s="115">
        <f t="shared" si="19"/>
        <v>17</v>
      </c>
      <c r="BQ68" s="117" t="str">
        <f t="shared" si="20"/>
        <v>大焦热+1</v>
      </c>
      <c r="BR68" s="114">
        <f t="shared" si="21"/>
        <v>141</v>
      </c>
      <c r="BS68" s="118" t="str">
        <f t="shared" si="22"/>
        <v>无间</v>
      </c>
      <c r="BT68" s="114">
        <f t="shared" si="23"/>
        <v>48</v>
      </c>
      <c r="BU68" s="115">
        <f t="shared" si="24"/>
        <v>19</v>
      </c>
      <c r="BV68" s="117" t="str">
        <f t="shared" si="25"/>
        <v>无间</v>
      </c>
      <c r="BW68" s="114"/>
      <c r="BX68" s="118"/>
      <c r="BY68" s="114"/>
      <c r="BZ68" s="115"/>
      <c r="CA68" s="117"/>
    </row>
    <row r="69" spans="34:79" ht="16.5" x14ac:dyDescent="0.2">
      <c r="AH69" s="113">
        <v>66</v>
      </c>
      <c r="AI69" s="113">
        <f>INDEX($S$4:$S$32,INT((AH69-5)/5)+1)</f>
        <v>2.0700000000000003</v>
      </c>
      <c r="AJ69" s="113">
        <v>0.1</v>
      </c>
      <c r="AK69" s="111">
        <f t="shared" ref="AK69" si="183">AI69*$AJ69</f>
        <v>0.20700000000000005</v>
      </c>
      <c r="AL69" s="111">
        <f>ROUND(SUM(AK$4:AK69),2)</f>
        <v>10.74</v>
      </c>
      <c r="AM69" s="111">
        <f t="shared" ref="AM69" si="184">AI70*$AJ69</f>
        <v>0.15499999999999992</v>
      </c>
      <c r="AN69" s="111">
        <f>ROUND(SUM(AM$4:AM69),2)</f>
        <v>8.06</v>
      </c>
      <c r="AO69" s="111">
        <f t="shared" ref="AO69" si="185">AI71*$AJ69</f>
        <v>0.11500000000000005</v>
      </c>
      <c r="AP69" s="111">
        <f>ROUND(SUM(AO$4:AO69),2)</f>
        <v>5.79</v>
      </c>
      <c r="AR69" s="113">
        <v>66</v>
      </c>
      <c r="AS69" s="113">
        <f t="shared" ref="AS69:AS111" si="186">MATCH(AR69,$AL$4:$AL$153,1)</f>
        <v>129</v>
      </c>
      <c r="AT69" s="114">
        <f t="shared" ref="AT69:AT111" si="187">INT(AS69/5)</f>
        <v>25</v>
      </c>
      <c r="AU69" s="114">
        <f t="shared" ref="AU69:AU111" si="188">MATCH(AT69,$BF$4:$BF$11)</f>
        <v>7</v>
      </c>
      <c r="AV69" s="113">
        <f t="shared" ref="AV69:AV84" si="189">MATCH(AR69,$AN$4:$AN$153,1)</f>
        <v>141</v>
      </c>
      <c r="AW69" s="114">
        <f t="shared" ref="AW69:AW111" si="190">INT(AV69/5)</f>
        <v>28</v>
      </c>
      <c r="AX69" s="114">
        <f t="shared" ref="AX69:AX84" si="191">MATCH(AW69,$BF$4:$BF$11)</f>
        <v>7</v>
      </c>
      <c r="AY69" s="113"/>
      <c r="AZ69" s="114">
        <f t="shared" ref="AZ69:AZ111" si="192">INT(AY69/5)</f>
        <v>0</v>
      </c>
      <c r="BA69" s="114"/>
      <c r="BI69" s="112"/>
      <c r="BJ69" s="112"/>
      <c r="BL69" s="114">
        <v>66</v>
      </c>
      <c r="BM69" s="114">
        <f t="shared" ref="BM69:BM111" si="193">MATCH(BL69,$AL$4:$AL$153,1)</f>
        <v>129</v>
      </c>
      <c r="BN69" s="118" t="str">
        <f t="shared" ref="BN69:BN111" si="194">INDEX($CJ$4:$CJ$11,MATCH(BM69,$CL$4:$CL$11,1))</f>
        <v>大焦热</v>
      </c>
      <c r="BO69" s="114">
        <f t="shared" ref="BO69:BO111" si="195">MATCH(BM69,$BJ$4:$BJ$55,1)</f>
        <v>43</v>
      </c>
      <c r="BP69" s="115">
        <f t="shared" ref="BP69:BP111" si="196">MATCH(BO69,$CG$4:$CG$23,1)</f>
        <v>17</v>
      </c>
      <c r="BQ69" s="117" t="str">
        <f t="shared" ref="BQ69:BQ111" si="197">INDEX($CD$4:$CD$23,BP69)</f>
        <v>大焦热+1</v>
      </c>
      <c r="BR69" s="114">
        <f t="shared" ref="BR69:BR84" si="198">MATCH(BL69,$AN$4:$AN$153,1)</f>
        <v>141</v>
      </c>
      <c r="BS69" s="118" t="str">
        <f t="shared" ref="BS69:BS84" si="199">INDEX($CJ$4:$CJ$11,MATCH(BR69,$CL$4:$CL$11,1))</f>
        <v>无间</v>
      </c>
      <c r="BT69" s="114">
        <f t="shared" ref="BT69:BT84" si="200">MATCH(BR69,$BJ$4:$BJ$55,1)</f>
        <v>48</v>
      </c>
      <c r="BU69" s="115">
        <f t="shared" ref="BU69:BU84" si="201">MATCH(BT69,$CG$4:$CG$23,1)</f>
        <v>19</v>
      </c>
      <c r="BV69" s="117" t="str">
        <f t="shared" ref="BV69:BV84" si="202">INDEX($CD$4:$CD$23,BU69)</f>
        <v>无间</v>
      </c>
      <c r="BW69" s="114"/>
      <c r="BX69" s="118"/>
      <c r="BY69" s="114"/>
      <c r="BZ69" s="115"/>
      <c r="CA69" s="117"/>
    </row>
    <row r="70" spans="34:79" ht="16.5" x14ac:dyDescent="0.2">
      <c r="AH70" s="113">
        <v>67</v>
      </c>
      <c r="AI70" s="113">
        <f>INDEX($U$4:$U$32,INT((AH69-5)/5)+1)</f>
        <v>1.5499999999999989</v>
      </c>
      <c r="AJ70" s="113">
        <v>0.15</v>
      </c>
      <c r="AK70" s="111">
        <f t="shared" ref="AK70" si="203">AI69*$AJ70</f>
        <v>0.31050000000000005</v>
      </c>
      <c r="AL70" s="111">
        <f>ROUND(SUM(AK$4:AK70),2)</f>
        <v>11.05</v>
      </c>
      <c r="AM70" s="111">
        <f t="shared" ref="AM70" si="204">AI70*$AJ70</f>
        <v>0.23249999999999982</v>
      </c>
      <c r="AN70" s="111">
        <f>ROUND(SUM(AM$4:AM70),2)</f>
        <v>8.2899999999999991</v>
      </c>
      <c r="AO70" s="111">
        <f t="shared" ref="AO70" si="205">AI71*$AJ70</f>
        <v>0.17250000000000004</v>
      </c>
      <c r="AP70" s="111">
        <f>ROUND(SUM(AO$4:AO70),2)</f>
        <v>5.96</v>
      </c>
      <c r="AR70" s="113">
        <v>67</v>
      </c>
      <c r="AS70" s="113">
        <f t="shared" si="186"/>
        <v>129</v>
      </c>
      <c r="AT70" s="114">
        <f t="shared" si="187"/>
        <v>25</v>
      </c>
      <c r="AU70" s="114">
        <f t="shared" si="188"/>
        <v>7</v>
      </c>
      <c r="AV70" s="113">
        <f t="shared" si="189"/>
        <v>142</v>
      </c>
      <c r="AW70" s="114">
        <f t="shared" si="190"/>
        <v>28</v>
      </c>
      <c r="AX70" s="114">
        <f t="shared" si="191"/>
        <v>7</v>
      </c>
      <c r="AY70" s="113"/>
      <c r="AZ70" s="114">
        <f t="shared" si="192"/>
        <v>0</v>
      </c>
      <c r="BA70" s="114"/>
      <c r="BI70" s="112"/>
      <c r="BJ70" s="112"/>
      <c r="BL70" s="114">
        <v>67</v>
      </c>
      <c r="BM70" s="114">
        <f t="shared" si="193"/>
        <v>129</v>
      </c>
      <c r="BN70" s="118" t="str">
        <f t="shared" si="194"/>
        <v>大焦热</v>
      </c>
      <c r="BO70" s="114">
        <f t="shared" si="195"/>
        <v>43</v>
      </c>
      <c r="BP70" s="115">
        <f t="shared" si="196"/>
        <v>17</v>
      </c>
      <c r="BQ70" s="117" t="str">
        <f t="shared" si="197"/>
        <v>大焦热+1</v>
      </c>
      <c r="BR70" s="114">
        <f t="shared" si="198"/>
        <v>142</v>
      </c>
      <c r="BS70" s="118" t="str">
        <f t="shared" si="199"/>
        <v>无间</v>
      </c>
      <c r="BT70" s="114">
        <f t="shared" si="200"/>
        <v>49</v>
      </c>
      <c r="BU70" s="115">
        <f t="shared" si="201"/>
        <v>19</v>
      </c>
      <c r="BV70" s="117" t="str">
        <f t="shared" si="202"/>
        <v>无间</v>
      </c>
      <c r="BW70" s="114"/>
      <c r="BX70" s="118"/>
      <c r="BY70" s="114"/>
      <c r="BZ70" s="115"/>
      <c r="CA70" s="117"/>
    </row>
    <row r="71" spans="34:79" ht="16.5" x14ac:dyDescent="0.2">
      <c r="AH71" s="113">
        <v>68</v>
      </c>
      <c r="AI71" s="113">
        <f>INDEX($W$4:$W$32,INT((AH69-5)/5)+1)</f>
        <v>1.1500000000000004</v>
      </c>
      <c r="AJ71" s="113">
        <v>0.2</v>
      </c>
      <c r="AK71" s="111">
        <f t="shared" ref="AK71" si="206">AI69*$AJ71</f>
        <v>0.41400000000000009</v>
      </c>
      <c r="AL71" s="111">
        <f>ROUND(SUM(AK$4:AK71),2)</f>
        <v>11.46</v>
      </c>
      <c r="AM71" s="111">
        <f t="shared" ref="AM71" si="207">AI70*$AJ71</f>
        <v>0.30999999999999983</v>
      </c>
      <c r="AN71" s="111">
        <f>ROUND(SUM(AM$4:AM71),2)</f>
        <v>8.6</v>
      </c>
      <c r="AO71" s="111">
        <f t="shared" ref="AO71" si="208">AI71*$AJ71</f>
        <v>0.23000000000000009</v>
      </c>
      <c r="AP71" s="111">
        <f>ROUND(SUM(AO$4:AO71),2)</f>
        <v>6.19</v>
      </c>
      <c r="AR71" s="113">
        <v>68</v>
      </c>
      <c r="AS71" s="113">
        <f t="shared" si="186"/>
        <v>130</v>
      </c>
      <c r="AT71" s="114">
        <f t="shared" si="187"/>
        <v>26</v>
      </c>
      <c r="AU71" s="114">
        <f t="shared" si="188"/>
        <v>7</v>
      </c>
      <c r="AV71" s="113">
        <f t="shared" si="189"/>
        <v>143</v>
      </c>
      <c r="AW71" s="114">
        <f t="shared" si="190"/>
        <v>28</v>
      </c>
      <c r="AX71" s="114">
        <f t="shared" si="191"/>
        <v>7</v>
      </c>
      <c r="AY71" s="113"/>
      <c r="AZ71" s="114">
        <f t="shared" si="192"/>
        <v>0</v>
      </c>
      <c r="BA71" s="114"/>
      <c r="BI71" s="112"/>
      <c r="BJ71" s="112"/>
      <c r="BL71" s="114">
        <v>68</v>
      </c>
      <c r="BM71" s="114">
        <f t="shared" si="193"/>
        <v>130</v>
      </c>
      <c r="BN71" s="118" t="str">
        <f t="shared" si="194"/>
        <v>大焦热</v>
      </c>
      <c r="BO71" s="114">
        <f t="shared" si="195"/>
        <v>44</v>
      </c>
      <c r="BP71" s="115">
        <f t="shared" si="196"/>
        <v>17</v>
      </c>
      <c r="BQ71" s="117" t="str">
        <f t="shared" si="197"/>
        <v>大焦热+1</v>
      </c>
      <c r="BR71" s="114">
        <f t="shared" si="198"/>
        <v>143</v>
      </c>
      <c r="BS71" s="118" t="str">
        <f t="shared" si="199"/>
        <v>无间</v>
      </c>
      <c r="BT71" s="114">
        <f t="shared" si="200"/>
        <v>49</v>
      </c>
      <c r="BU71" s="115">
        <f t="shared" si="201"/>
        <v>19</v>
      </c>
      <c r="BV71" s="117" t="str">
        <f t="shared" si="202"/>
        <v>无间</v>
      </c>
      <c r="BW71" s="114"/>
      <c r="BX71" s="118"/>
      <c r="BY71" s="114"/>
      <c r="BZ71" s="115"/>
      <c r="CA71" s="117"/>
    </row>
    <row r="72" spans="34:79" ht="16.5" x14ac:dyDescent="0.2">
      <c r="AH72" s="113">
        <v>69</v>
      </c>
      <c r="AI72" s="113"/>
      <c r="AJ72" s="113">
        <v>0.25</v>
      </c>
      <c r="AK72" s="111">
        <f t="shared" ref="AK72" si="209">AI69*$AJ72</f>
        <v>0.51750000000000007</v>
      </c>
      <c r="AL72" s="111">
        <f>ROUND(SUM(AK$4:AK72),2)</f>
        <v>11.98</v>
      </c>
      <c r="AM72" s="111">
        <f t="shared" ref="AM72" si="210">AI70*$AJ72</f>
        <v>0.38749999999999973</v>
      </c>
      <c r="AN72" s="111">
        <f>ROUND(SUM(AM$4:AM72),2)</f>
        <v>8.99</v>
      </c>
      <c r="AO72" s="111">
        <f t="shared" ref="AO72" si="211">AI71*$AJ72</f>
        <v>0.28750000000000009</v>
      </c>
      <c r="AP72" s="111">
        <f>ROUND(SUM(AO$4:AO72),2)</f>
        <v>6.48</v>
      </c>
      <c r="AR72" s="113">
        <v>69</v>
      </c>
      <c r="AS72" s="113">
        <f t="shared" si="186"/>
        <v>131</v>
      </c>
      <c r="AT72" s="114">
        <f t="shared" si="187"/>
        <v>26</v>
      </c>
      <c r="AU72" s="114">
        <f t="shared" si="188"/>
        <v>7</v>
      </c>
      <c r="AV72" s="113">
        <f t="shared" si="189"/>
        <v>143</v>
      </c>
      <c r="AW72" s="114">
        <f t="shared" si="190"/>
        <v>28</v>
      </c>
      <c r="AX72" s="114">
        <f t="shared" si="191"/>
        <v>7</v>
      </c>
      <c r="AY72" s="113"/>
      <c r="AZ72" s="114">
        <f t="shared" si="192"/>
        <v>0</v>
      </c>
      <c r="BA72" s="114"/>
      <c r="BI72" s="112"/>
      <c r="BJ72" s="112"/>
      <c r="BL72" s="114">
        <v>69</v>
      </c>
      <c r="BM72" s="114">
        <f t="shared" si="193"/>
        <v>131</v>
      </c>
      <c r="BN72" s="118" t="str">
        <f t="shared" si="194"/>
        <v>大焦热</v>
      </c>
      <c r="BO72" s="114">
        <f t="shared" si="195"/>
        <v>44</v>
      </c>
      <c r="BP72" s="115">
        <f t="shared" si="196"/>
        <v>17</v>
      </c>
      <c r="BQ72" s="117" t="str">
        <f t="shared" si="197"/>
        <v>大焦热+1</v>
      </c>
      <c r="BR72" s="114">
        <f t="shared" si="198"/>
        <v>143</v>
      </c>
      <c r="BS72" s="118" t="str">
        <f t="shared" si="199"/>
        <v>无间</v>
      </c>
      <c r="BT72" s="114">
        <f t="shared" si="200"/>
        <v>49</v>
      </c>
      <c r="BU72" s="115">
        <f t="shared" si="201"/>
        <v>19</v>
      </c>
      <c r="BV72" s="117" t="str">
        <f t="shared" si="202"/>
        <v>无间</v>
      </c>
      <c r="BW72" s="114"/>
      <c r="BX72" s="118"/>
      <c r="BY72" s="114"/>
      <c r="BZ72" s="115"/>
      <c r="CA72" s="117"/>
    </row>
    <row r="73" spans="34:79" ht="16.5" x14ac:dyDescent="0.2">
      <c r="AH73" s="113">
        <v>70</v>
      </c>
      <c r="AI73" s="113"/>
      <c r="AJ73" s="113">
        <v>0.3</v>
      </c>
      <c r="AK73" s="111">
        <f t="shared" ref="AK73" si="212">AI69*$AJ73</f>
        <v>0.62100000000000011</v>
      </c>
      <c r="AL73" s="111">
        <f>ROUND(SUM(AK$4:AK73),2)</f>
        <v>12.6</v>
      </c>
      <c r="AM73" s="111">
        <f t="shared" ref="AM73" si="213">AI70*$AJ73</f>
        <v>0.46499999999999964</v>
      </c>
      <c r="AN73" s="111">
        <f>ROUND(SUM(AM$4:AM73),2)</f>
        <v>9.4499999999999993</v>
      </c>
      <c r="AO73" s="111">
        <f t="shared" ref="AO73" si="214">AI71*$AJ73</f>
        <v>0.34500000000000008</v>
      </c>
      <c r="AP73" s="111">
        <f>ROUND(SUM(AO$4:AO73),2)</f>
        <v>6.83</v>
      </c>
      <c r="AR73" s="113">
        <v>70</v>
      </c>
      <c r="AS73" s="113">
        <f t="shared" si="186"/>
        <v>132</v>
      </c>
      <c r="AT73" s="114">
        <f t="shared" si="187"/>
        <v>26</v>
      </c>
      <c r="AU73" s="114">
        <f t="shared" si="188"/>
        <v>7</v>
      </c>
      <c r="AV73" s="113">
        <f t="shared" si="189"/>
        <v>144</v>
      </c>
      <c r="AW73" s="114">
        <f t="shared" si="190"/>
        <v>28</v>
      </c>
      <c r="AX73" s="114">
        <f t="shared" si="191"/>
        <v>7</v>
      </c>
      <c r="AY73" s="113"/>
      <c r="AZ73" s="114">
        <f t="shared" si="192"/>
        <v>0</v>
      </c>
      <c r="BA73" s="114"/>
      <c r="BI73" s="112"/>
      <c r="BJ73" s="112"/>
      <c r="BL73" s="114">
        <v>70</v>
      </c>
      <c r="BM73" s="114">
        <f t="shared" si="193"/>
        <v>132</v>
      </c>
      <c r="BN73" s="118" t="str">
        <f t="shared" si="194"/>
        <v>大焦热</v>
      </c>
      <c r="BO73" s="114">
        <f t="shared" si="195"/>
        <v>45</v>
      </c>
      <c r="BP73" s="115">
        <f t="shared" si="196"/>
        <v>18</v>
      </c>
      <c r="BQ73" s="117" t="str">
        <f t="shared" si="197"/>
        <v>大焦热+2</v>
      </c>
      <c r="BR73" s="114">
        <f t="shared" si="198"/>
        <v>144</v>
      </c>
      <c r="BS73" s="118" t="str">
        <f t="shared" si="199"/>
        <v>无间</v>
      </c>
      <c r="BT73" s="114">
        <f t="shared" si="200"/>
        <v>49</v>
      </c>
      <c r="BU73" s="115">
        <f t="shared" si="201"/>
        <v>19</v>
      </c>
      <c r="BV73" s="117" t="str">
        <f t="shared" si="202"/>
        <v>无间</v>
      </c>
      <c r="BW73" s="114"/>
      <c r="BX73" s="118"/>
      <c r="BY73" s="114"/>
      <c r="BZ73" s="115"/>
      <c r="CA73" s="117"/>
    </row>
    <row r="74" spans="34:79" ht="16.5" x14ac:dyDescent="0.2">
      <c r="AH74" s="113">
        <v>71</v>
      </c>
      <c r="AI74" s="113">
        <f>INDEX($S$4:$S$32,INT((AH74-5)/5)+1)</f>
        <v>2.4000000000000004</v>
      </c>
      <c r="AJ74" s="113">
        <v>0.1</v>
      </c>
      <c r="AK74" s="111">
        <f t="shared" ref="AK74" si="215">AI74*$AJ74</f>
        <v>0.24000000000000005</v>
      </c>
      <c r="AL74" s="111">
        <f>ROUND(SUM(AK$4:AK74),2)</f>
        <v>12.84</v>
      </c>
      <c r="AM74" s="111">
        <f t="shared" ref="AM74" si="216">AI75*$AJ74</f>
        <v>0.18000000000000008</v>
      </c>
      <c r="AN74" s="111">
        <f>ROUND(SUM(AM$4:AM74),2)</f>
        <v>9.6300000000000008</v>
      </c>
      <c r="AO74" s="111">
        <f t="shared" ref="AO74" si="217">AI76*$AJ74</f>
        <v>0.13300000000000001</v>
      </c>
      <c r="AP74" s="111">
        <f>ROUND(SUM(AO$4:AO74),2)</f>
        <v>6.96</v>
      </c>
      <c r="AR74" s="113">
        <v>71</v>
      </c>
      <c r="AS74" s="113">
        <f t="shared" si="186"/>
        <v>132</v>
      </c>
      <c r="AT74" s="114">
        <f t="shared" si="187"/>
        <v>26</v>
      </c>
      <c r="AU74" s="114">
        <f t="shared" si="188"/>
        <v>7</v>
      </c>
      <c r="AV74" s="113">
        <f t="shared" si="189"/>
        <v>144</v>
      </c>
      <c r="AW74" s="114">
        <f t="shared" si="190"/>
        <v>28</v>
      </c>
      <c r="AX74" s="114">
        <f t="shared" si="191"/>
        <v>7</v>
      </c>
      <c r="AY74" s="113"/>
      <c r="AZ74" s="114">
        <f t="shared" si="192"/>
        <v>0</v>
      </c>
      <c r="BA74" s="114"/>
      <c r="BI74" s="112"/>
      <c r="BJ74" s="112"/>
      <c r="BL74" s="114">
        <v>71</v>
      </c>
      <c r="BM74" s="114">
        <f t="shared" si="193"/>
        <v>132</v>
      </c>
      <c r="BN74" s="118" t="str">
        <f t="shared" si="194"/>
        <v>大焦热</v>
      </c>
      <c r="BO74" s="114">
        <f t="shared" si="195"/>
        <v>45</v>
      </c>
      <c r="BP74" s="115">
        <f t="shared" si="196"/>
        <v>18</v>
      </c>
      <c r="BQ74" s="117" t="str">
        <f t="shared" si="197"/>
        <v>大焦热+2</v>
      </c>
      <c r="BR74" s="114">
        <f t="shared" si="198"/>
        <v>144</v>
      </c>
      <c r="BS74" s="118" t="str">
        <f t="shared" si="199"/>
        <v>无间</v>
      </c>
      <c r="BT74" s="114">
        <f t="shared" si="200"/>
        <v>49</v>
      </c>
      <c r="BU74" s="115">
        <f t="shared" si="201"/>
        <v>19</v>
      </c>
      <c r="BV74" s="117" t="str">
        <f t="shared" si="202"/>
        <v>无间</v>
      </c>
      <c r="BW74" s="114"/>
      <c r="BX74" s="118"/>
      <c r="BY74" s="114"/>
      <c r="BZ74" s="115"/>
      <c r="CA74" s="117"/>
    </row>
    <row r="75" spans="34:79" ht="16.5" x14ac:dyDescent="0.2">
      <c r="AH75" s="113">
        <v>72</v>
      </c>
      <c r="AI75" s="113">
        <f>INDEX($U$4:$U$32,INT((AH74-5)/5)+1)</f>
        <v>1.8000000000000007</v>
      </c>
      <c r="AJ75" s="113">
        <v>0.15</v>
      </c>
      <c r="AK75" s="111">
        <f t="shared" ref="AK75" si="218">AI74*$AJ75</f>
        <v>0.36000000000000004</v>
      </c>
      <c r="AL75" s="111">
        <f>ROUND(SUM(AK$4:AK75),2)</f>
        <v>13.2</v>
      </c>
      <c r="AM75" s="111">
        <f t="shared" ref="AM75" si="219">AI75*$AJ75</f>
        <v>0.27000000000000007</v>
      </c>
      <c r="AN75" s="111">
        <f>ROUND(SUM(AM$4:AM75),2)</f>
        <v>9.9</v>
      </c>
      <c r="AO75" s="111">
        <f t="shared" ref="AO75" si="220">AI76*$AJ75</f>
        <v>0.19950000000000001</v>
      </c>
      <c r="AP75" s="111">
        <f>ROUND(SUM(AO$4:AO75),2)</f>
        <v>7.16</v>
      </c>
      <c r="AR75" s="113">
        <v>72</v>
      </c>
      <c r="AS75" s="113">
        <f t="shared" si="186"/>
        <v>133</v>
      </c>
      <c r="AT75" s="114">
        <f t="shared" si="187"/>
        <v>26</v>
      </c>
      <c r="AU75" s="114">
        <f t="shared" si="188"/>
        <v>7</v>
      </c>
      <c r="AV75" s="113">
        <f t="shared" si="189"/>
        <v>144</v>
      </c>
      <c r="AW75" s="114">
        <f t="shared" si="190"/>
        <v>28</v>
      </c>
      <c r="AX75" s="114">
        <f t="shared" si="191"/>
        <v>7</v>
      </c>
      <c r="AY75" s="113"/>
      <c r="AZ75" s="114">
        <f t="shared" si="192"/>
        <v>0</v>
      </c>
      <c r="BA75" s="114"/>
      <c r="BI75" s="112"/>
      <c r="BJ75" s="112"/>
      <c r="BL75" s="114">
        <v>72</v>
      </c>
      <c r="BM75" s="114">
        <f t="shared" si="193"/>
        <v>133</v>
      </c>
      <c r="BN75" s="118" t="str">
        <f t="shared" si="194"/>
        <v>大焦热</v>
      </c>
      <c r="BO75" s="114">
        <f t="shared" si="195"/>
        <v>45</v>
      </c>
      <c r="BP75" s="115">
        <f t="shared" si="196"/>
        <v>18</v>
      </c>
      <c r="BQ75" s="117" t="str">
        <f t="shared" si="197"/>
        <v>大焦热+2</v>
      </c>
      <c r="BR75" s="114">
        <f t="shared" si="198"/>
        <v>144</v>
      </c>
      <c r="BS75" s="118" t="str">
        <f t="shared" si="199"/>
        <v>无间</v>
      </c>
      <c r="BT75" s="114">
        <f t="shared" si="200"/>
        <v>49</v>
      </c>
      <c r="BU75" s="115">
        <f t="shared" si="201"/>
        <v>19</v>
      </c>
      <c r="BV75" s="117" t="str">
        <f t="shared" si="202"/>
        <v>无间</v>
      </c>
      <c r="BW75" s="114"/>
      <c r="BX75" s="118"/>
      <c r="BY75" s="114"/>
      <c r="BZ75" s="115"/>
      <c r="CA75" s="117"/>
    </row>
    <row r="76" spans="34:79" ht="16.5" x14ac:dyDescent="0.2">
      <c r="AH76" s="113">
        <v>73</v>
      </c>
      <c r="AI76" s="113">
        <f>INDEX($W$4:$W$32,INT((AH74-5)/5)+1)</f>
        <v>1.33</v>
      </c>
      <c r="AJ76" s="113">
        <v>0.2</v>
      </c>
      <c r="AK76" s="111">
        <f t="shared" ref="AK76" si="221">AI74*$AJ76</f>
        <v>0.48000000000000009</v>
      </c>
      <c r="AL76" s="111">
        <f>ROUND(SUM(AK$4:AK76),2)</f>
        <v>13.68</v>
      </c>
      <c r="AM76" s="111">
        <f t="shared" ref="AM76" si="222">AI75*$AJ76</f>
        <v>0.36000000000000015</v>
      </c>
      <c r="AN76" s="111">
        <f>ROUND(SUM(AM$4:AM76),2)</f>
        <v>10.26</v>
      </c>
      <c r="AO76" s="111">
        <f t="shared" ref="AO76" si="223">AI76*$AJ76</f>
        <v>0.26600000000000001</v>
      </c>
      <c r="AP76" s="111">
        <f>ROUND(SUM(AO$4:AO76),2)</f>
        <v>7.42</v>
      </c>
      <c r="AR76" s="113">
        <v>73</v>
      </c>
      <c r="AS76" s="113">
        <f t="shared" si="186"/>
        <v>133</v>
      </c>
      <c r="AT76" s="114">
        <f t="shared" si="187"/>
        <v>26</v>
      </c>
      <c r="AU76" s="114">
        <f t="shared" si="188"/>
        <v>7</v>
      </c>
      <c r="AV76" s="113">
        <f t="shared" si="189"/>
        <v>145</v>
      </c>
      <c r="AW76" s="114">
        <f t="shared" si="190"/>
        <v>29</v>
      </c>
      <c r="AX76" s="114">
        <f t="shared" si="191"/>
        <v>7</v>
      </c>
      <c r="AY76" s="113"/>
      <c r="AZ76" s="114">
        <f t="shared" si="192"/>
        <v>0</v>
      </c>
      <c r="BA76" s="114"/>
      <c r="BI76" s="112"/>
      <c r="BJ76" s="112"/>
      <c r="BL76" s="114">
        <v>73</v>
      </c>
      <c r="BM76" s="114">
        <f t="shared" si="193"/>
        <v>133</v>
      </c>
      <c r="BN76" s="118" t="str">
        <f t="shared" si="194"/>
        <v>大焦热</v>
      </c>
      <c r="BO76" s="114">
        <f t="shared" si="195"/>
        <v>45</v>
      </c>
      <c r="BP76" s="115">
        <f t="shared" si="196"/>
        <v>18</v>
      </c>
      <c r="BQ76" s="117" t="str">
        <f t="shared" si="197"/>
        <v>大焦热+2</v>
      </c>
      <c r="BR76" s="114">
        <f t="shared" si="198"/>
        <v>145</v>
      </c>
      <c r="BS76" s="118" t="str">
        <f t="shared" si="199"/>
        <v>无间</v>
      </c>
      <c r="BT76" s="114">
        <f t="shared" si="200"/>
        <v>50</v>
      </c>
      <c r="BU76" s="115">
        <f t="shared" si="201"/>
        <v>19</v>
      </c>
      <c r="BV76" s="117" t="str">
        <f t="shared" si="202"/>
        <v>无间</v>
      </c>
      <c r="BW76" s="114"/>
      <c r="BX76" s="118"/>
      <c r="BY76" s="114"/>
      <c r="BZ76" s="115"/>
      <c r="CA76" s="117"/>
    </row>
    <row r="77" spans="34:79" ht="16.5" x14ac:dyDescent="0.2">
      <c r="AH77" s="113">
        <v>74</v>
      </c>
      <c r="AI77" s="113"/>
      <c r="AJ77" s="113">
        <v>0.25</v>
      </c>
      <c r="AK77" s="111">
        <f t="shared" ref="AK77" si="224">AI74*$AJ77</f>
        <v>0.60000000000000009</v>
      </c>
      <c r="AL77" s="111">
        <f>ROUND(SUM(AK$4:AK77),2)</f>
        <v>14.28</v>
      </c>
      <c r="AM77" s="111">
        <f t="shared" ref="AM77" si="225">AI75*$AJ77</f>
        <v>0.45000000000000018</v>
      </c>
      <c r="AN77" s="111">
        <f>ROUND(SUM(AM$4:AM77),2)</f>
        <v>10.71</v>
      </c>
      <c r="AO77" s="111">
        <f t="shared" ref="AO77" si="226">AI76*$AJ77</f>
        <v>0.33250000000000002</v>
      </c>
      <c r="AP77" s="111">
        <f>ROUND(SUM(AO$4:AO77),2)</f>
        <v>7.76</v>
      </c>
      <c r="AR77" s="113">
        <v>74</v>
      </c>
      <c r="AS77" s="113">
        <f t="shared" si="186"/>
        <v>134</v>
      </c>
      <c r="AT77" s="114">
        <f t="shared" si="187"/>
        <v>26</v>
      </c>
      <c r="AU77" s="114">
        <f t="shared" si="188"/>
        <v>7</v>
      </c>
      <c r="AV77" s="113">
        <f t="shared" si="189"/>
        <v>146</v>
      </c>
      <c r="AW77" s="114">
        <f t="shared" si="190"/>
        <v>29</v>
      </c>
      <c r="AX77" s="114">
        <f t="shared" si="191"/>
        <v>7</v>
      </c>
      <c r="AY77" s="113"/>
      <c r="AZ77" s="114">
        <f t="shared" si="192"/>
        <v>0</v>
      </c>
      <c r="BA77" s="114"/>
      <c r="BI77" s="112"/>
      <c r="BJ77" s="112"/>
      <c r="BL77" s="114">
        <v>74</v>
      </c>
      <c r="BM77" s="114">
        <f t="shared" si="193"/>
        <v>134</v>
      </c>
      <c r="BN77" s="118" t="str">
        <f t="shared" si="194"/>
        <v>大焦热</v>
      </c>
      <c r="BO77" s="114">
        <f t="shared" si="195"/>
        <v>45</v>
      </c>
      <c r="BP77" s="115">
        <f t="shared" si="196"/>
        <v>18</v>
      </c>
      <c r="BQ77" s="117" t="str">
        <f t="shared" si="197"/>
        <v>大焦热+2</v>
      </c>
      <c r="BR77" s="114">
        <f t="shared" si="198"/>
        <v>146</v>
      </c>
      <c r="BS77" s="118" t="str">
        <f t="shared" si="199"/>
        <v>无间</v>
      </c>
      <c r="BT77" s="114">
        <f t="shared" si="200"/>
        <v>50</v>
      </c>
      <c r="BU77" s="115">
        <f t="shared" si="201"/>
        <v>19</v>
      </c>
      <c r="BV77" s="117" t="str">
        <f t="shared" si="202"/>
        <v>无间</v>
      </c>
      <c r="BW77" s="114"/>
      <c r="BX77" s="118"/>
      <c r="BY77" s="114"/>
      <c r="BZ77" s="115"/>
      <c r="CA77" s="117"/>
    </row>
    <row r="78" spans="34:79" ht="16.5" x14ac:dyDescent="0.2">
      <c r="AH78" s="113">
        <v>75</v>
      </c>
      <c r="AI78" s="113"/>
      <c r="AJ78" s="113">
        <v>0.3</v>
      </c>
      <c r="AK78" s="111">
        <f t="shared" ref="AK78" si="227">AI74*$AJ78</f>
        <v>0.72000000000000008</v>
      </c>
      <c r="AL78" s="111">
        <f>ROUND(SUM(AK$4:AK78),2)</f>
        <v>15</v>
      </c>
      <c r="AM78" s="111">
        <f t="shared" ref="AM78" si="228">AI75*$AJ78</f>
        <v>0.54000000000000015</v>
      </c>
      <c r="AN78" s="111">
        <f>ROUND(SUM(AM$4:AM78),2)</f>
        <v>11.25</v>
      </c>
      <c r="AO78" s="111">
        <f t="shared" ref="AO78" si="229">AI76*$AJ78</f>
        <v>0.39900000000000002</v>
      </c>
      <c r="AP78" s="111">
        <f>ROUND(SUM(AO$4:AO78),2)</f>
        <v>8.16</v>
      </c>
      <c r="AR78" s="113">
        <v>75</v>
      </c>
      <c r="AS78" s="113">
        <f t="shared" si="186"/>
        <v>134</v>
      </c>
      <c r="AT78" s="114">
        <f t="shared" si="187"/>
        <v>26</v>
      </c>
      <c r="AU78" s="114">
        <f t="shared" si="188"/>
        <v>7</v>
      </c>
      <c r="AV78" s="113">
        <f t="shared" si="189"/>
        <v>147</v>
      </c>
      <c r="AW78" s="114">
        <f t="shared" si="190"/>
        <v>29</v>
      </c>
      <c r="AX78" s="114">
        <f t="shared" si="191"/>
        <v>7</v>
      </c>
      <c r="AY78" s="113"/>
      <c r="AZ78" s="114">
        <f t="shared" si="192"/>
        <v>0</v>
      </c>
      <c r="BA78" s="114"/>
      <c r="BI78" s="112"/>
      <c r="BJ78" s="112"/>
      <c r="BL78" s="114">
        <v>75</v>
      </c>
      <c r="BM78" s="114">
        <f t="shared" si="193"/>
        <v>134</v>
      </c>
      <c r="BN78" s="118" t="str">
        <f t="shared" si="194"/>
        <v>大焦热</v>
      </c>
      <c r="BO78" s="114">
        <f t="shared" si="195"/>
        <v>45</v>
      </c>
      <c r="BP78" s="115">
        <f t="shared" si="196"/>
        <v>18</v>
      </c>
      <c r="BQ78" s="117" t="str">
        <f t="shared" si="197"/>
        <v>大焦热+2</v>
      </c>
      <c r="BR78" s="114">
        <f t="shared" si="198"/>
        <v>147</v>
      </c>
      <c r="BS78" s="118" t="str">
        <f t="shared" si="199"/>
        <v>无间</v>
      </c>
      <c r="BT78" s="114">
        <f t="shared" si="200"/>
        <v>51</v>
      </c>
      <c r="BU78" s="115">
        <f t="shared" si="201"/>
        <v>19</v>
      </c>
      <c r="BV78" s="117" t="str">
        <f t="shared" si="202"/>
        <v>无间</v>
      </c>
      <c r="BW78" s="114"/>
      <c r="BX78" s="118"/>
      <c r="BY78" s="114"/>
      <c r="BZ78" s="115"/>
      <c r="CA78" s="117"/>
    </row>
    <row r="79" spans="34:79" ht="16.5" x14ac:dyDescent="0.2">
      <c r="AH79" s="113">
        <v>76</v>
      </c>
      <c r="AI79" s="113">
        <f>INDEX($S$4:$S$32,INT((AH79-5)/5)+1)</f>
        <v>2.8000000000000007</v>
      </c>
      <c r="AJ79" s="113">
        <v>0.1</v>
      </c>
      <c r="AK79" s="111">
        <f t="shared" ref="AK79" si="230">AI79*$AJ79</f>
        <v>0.28000000000000008</v>
      </c>
      <c r="AL79" s="111">
        <f>ROUND(SUM(AK$4:AK79),2)</f>
        <v>15.28</v>
      </c>
      <c r="AM79" s="111">
        <f t="shared" ref="AM79" si="231">AI80*$AJ79</f>
        <v>0.20999999999999996</v>
      </c>
      <c r="AN79" s="111">
        <f>ROUND(SUM(AM$4:AM79),2)</f>
        <v>11.46</v>
      </c>
      <c r="AO79" s="111">
        <f t="shared" ref="AO79" si="232">AI81*$AJ79</f>
        <v>0.15600000000000006</v>
      </c>
      <c r="AP79" s="111">
        <f>ROUND(SUM(AO$4:AO79),2)</f>
        <v>8.31</v>
      </c>
      <c r="AR79" s="113">
        <v>76</v>
      </c>
      <c r="AS79" s="113">
        <f t="shared" si="186"/>
        <v>134</v>
      </c>
      <c r="AT79" s="114">
        <f t="shared" si="187"/>
        <v>26</v>
      </c>
      <c r="AU79" s="114">
        <f t="shared" si="188"/>
        <v>7</v>
      </c>
      <c r="AV79" s="113">
        <f t="shared" si="189"/>
        <v>147</v>
      </c>
      <c r="AW79" s="114">
        <f t="shared" si="190"/>
        <v>29</v>
      </c>
      <c r="AX79" s="114">
        <f t="shared" si="191"/>
        <v>7</v>
      </c>
      <c r="AY79" s="113"/>
      <c r="AZ79" s="114">
        <f t="shared" si="192"/>
        <v>0</v>
      </c>
      <c r="BA79" s="114"/>
      <c r="BI79" s="112"/>
      <c r="BJ79" s="112"/>
      <c r="BL79" s="114">
        <v>76</v>
      </c>
      <c r="BM79" s="114">
        <f t="shared" si="193"/>
        <v>134</v>
      </c>
      <c r="BN79" s="118" t="str">
        <f t="shared" si="194"/>
        <v>大焦热</v>
      </c>
      <c r="BO79" s="114">
        <f t="shared" si="195"/>
        <v>45</v>
      </c>
      <c r="BP79" s="115">
        <f t="shared" si="196"/>
        <v>18</v>
      </c>
      <c r="BQ79" s="117" t="str">
        <f t="shared" si="197"/>
        <v>大焦热+2</v>
      </c>
      <c r="BR79" s="114">
        <f t="shared" si="198"/>
        <v>147</v>
      </c>
      <c r="BS79" s="118" t="str">
        <f t="shared" si="199"/>
        <v>无间</v>
      </c>
      <c r="BT79" s="114">
        <f t="shared" si="200"/>
        <v>51</v>
      </c>
      <c r="BU79" s="115">
        <f t="shared" si="201"/>
        <v>19</v>
      </c>
      <c r="BV79" s="117" t="str">
        <f t="shared" si="202"/>
        <v>无间</v>
      </c>
      <c r="BW79" s="114"/>
      <c r="BX79" s="118"/>
      <c r="BY79" s="114"/>
      <c r="BZ79" s="115"/>
      <c r="CA79" s="117"/>
    </row>
    <row r="80" spans="34:79" ht="16.5" x14ac:dyDescent="0.2">
      <c r="AH80" s="113">
        <v>77</v>
      </c>
      <c r="AI80" s="113">
        <f>INDEX($U$4:$U$32,INT((AH79-5)/5)+1)</f>
        <v>2.0999999999999996</v>
      </c>
      <c r="AJ80" s="113">
        <v>0.15</v>
      </c>
      <c r="AK80" s="111">
        <f t="shared" ref="AK80" si="233">AI79*$AJ80</f>
        <v>0.4200000000000001</v>
      </c>
      <c r="AL80" s="111">
        <f>ROUND(SUM(AK$4:AK80),2)</f>
        <v>15.7</v>
      </c>
      <c r="AM80" s="111">
        <f t="shared" ref="AM80" si="234">AI80*$AJ80</f>
        <v>0.31499999999999995</v>
      </c>
      <c r="AN80" s="111">
        <f>ROUND(SUM(AM$4:AM80),2)</f>
        <v>11.78</v>
      </c>
      <c r="AO80" s="111">
        <f t="shared" ref="AO80" si="235">AI81*$AJ80</f>
        <v>0.23400000000000007</v>
      </c>
      <c r="AP80" s="111">
        <f>ROUND(SUM(AO$4:AO80),2)</f>
        <v>8.5500000000000007</v>
      </c>
      <c r="AR80" s="113">
        <v>77</v>
      </c>
      <c r="AS80" s="113">
        <f t="shared" si="186"/>
        <v>135</v>
      </c>
      <c r="AT80" s="114">
        <f t="shared" si="187"/>
        <v>27</v>
      </c>
      <c r="AU80" s="114">
        <f t="shared" si="188"/>
        <v>7</v>
      </c>
      <c r="AV80" s="113">
        <f t="shared" si="189"/>
        <v>148</v>
      </c>
      <c r="AW80" s="114">
        <f t="shared" si="190"/>
        <v>29</v>
      </c>
      <c r="AX80" s="114">
        <f t="shared" si="191"/>
        <v>7</v>
      </c>
      <c r="AY80" s="113"/>
      <c r="AZ80" s="114">
        <f t="shared" si="192"/>
        <v>0</v>
      </c>
      <c r="BA80" s="114"/>
      <c r="BI80" s="112"/>
      <c r="BJ80" s="112"/>
      <c r="BL80" s="114">
        <v>77</v>
      </c>
      <c r="BM80" s="114">
        <f t="shared" si="193"/>
        <v>135</v>
      </c>
      <c r="BN80" s="118" t="str">
        <f t="shared" si="194"/>
        <v>无间</v>
      </c>
      <c r="BO80" s="114">
        <f t="shared" si="195"/>
        <v>46</v>
      </c>
      <c r="BP80" s="115">
        <f t="shared" si="196"/>
        <v>18</v>
      </c>
      <c r="BQ80" s="117" t="str">
        <f t="shared" si="197"/>
        <v>大焦热+2</v>
      </c>
      <c r="BR80" s="114">
        <f t="shared" si="198"/>
        <v>148</v>
      </c>
      <c r="BS80" s="118" t="str">
        <f t="shared" si="199"/>
        <v>无间</v>
      </c>
      <c r="BT80" s="114">
        <f t="shared" si="200"/>
        <v>51</v>
      </c>
      <c r="BU80" s="115">
        <f t="shared" si="201"/>
        <v>19</v>
      </c>
      <c r="BV80" s="117" t="str">
        <f t="shared" si="202"/>
        <v>无间</v>
      </c>
      <c r="BW80" s="114"/>
      <c r="BX80" s="118"/>
      <c r="BY80" s="114"/>
      <c r="BZ80" s="115"/>
      <c r="CA80" s="117"/>
    </row>
    <row r="81" spans="34:79" ht="16.5" x14ac:dyDescent="0.2">
      <c r="AH81" s="113">
        <v>78</v>
      </c>
      <c r="AI81" s="113">
        <f>INDEX($W$4:$W$32,INT((AH79-5)/5)+1)</f>
        <v>1.5600000000000005</v>
      </c>
      <c r="AJ81" s="113">
        <v>0.2</v>
      </c>
      <c r="AK81" s="111">
        <f t="shared" ref="AK81" si="236">AI79*$AJ81</f>
        <v>0.56000000000000016</v>
      </c>
      <c r="AL81" s="111">
        <f>ROUND(SUM(AK$4:AK81),2)</f>
        <v>16.260000000000002</v>
      </c>
      <c r="AM81" s="111">
        <f t="shared" ref="AM81" si="237">AI80*$AJ81</f>
        <v>0.41999999999999993</v>
      </c>
      <c r="AN81" s="111">
        <f>ROUND(SUM(AM$4:AM81),2)</f>
        <v>12.2</v>
      </c>
      <c r="AO81" s="111">
        <f t="shared" ref="AO81" si="238">AI81*$AJ81</f>
        <v>0.31200000000000011</v>
      </c>
      <c r="AP81" s="111">
        <f>ROUND(SUM(AO$4:AO81),2)</f>
        <v>8.86</v>
      </c>
      <c r="AR81" s="113">
        <v>78</v>
      </c>
      <c r="AS81" s="113">
        <f t="shared" si="186"/>
        <v>136</v>
      </c>
      <c r="AT81" s="114">
        <f t="shared" si="187"/>
        <v>27</v>
      </c>
      <c r="AU81" s="114">
        <f t="shared" si="188"/>
        <v>7</v>
      </c>
      <c r="AV81" s="113">
        <f t="shared" si="189"/>
        <v>148</v>
      </c>
      <c r="AW81" s="114">
        <f t="shared" si="190"/>
        <v>29</v>
      </c>
      <c r="AX81" s="114">
        <f t="shared" si="191"/>
        <v>7</v>
      </c>
      <c r="AY81" s="113"/>
      <c r="AZ81" s="114">
        <f t="shared" si="192"/>
        <v>0</v>
      </c>
      <c r="BA81" s="114"/>
      <c r="BI81" s="112"/>
      <c r="BJ81" s="112"/>
      <c r="BL81" s="114">
        <v>78</v>
      </c>
      <c r="BM81" s="114">
        <f t="shared" si="193"/>
        <v>136</v>
      </c>
      <c r="BN81" s="118" t="str">
        <f t="shared" si="194"/>
        <v>无间</v>
      </c>
      <c r="BO81" s="114">
        <f t="shared" si="195"/>
        <v>46</v>
      </c>
      <c r="BP81" s="115">
        <f t="shared" si="196"/>
        <v>18</v>
      </c>
      <c r="BQ81" s="117" t="str">
        <f t="shared" si="197"/>
        <v>大焦热+2</v>
      </c>
      <c r="BR81" s="114">
        <f t="shared" si="198"/>
        <v>148</v>
      </c>
      <c r="BS81" s="118" t="str">
        <f t="shared" si="199"/>
        <v>无间</v>
      </c>
      <c r="BT81" s="114">
        <f t="shared" si="200"/>
        <v>51</v>
      </c>
      <c r="BU81" s="115">
        <f t="shared" si="201"/>
        <v>19</v>
      </c>
      <c r="BV81" s="117" t="str">
        <f t="shared" si="202"/>
        <v>无间</v>
      </c>
      <c r="BW81" s="114"/>
      <c r="BX81" s="118"/>
      <c r="BY81" s="114"/>
      <c r="BZ81" s="115"/>
      <c r="CA81" s="117"/>
    </row>
    <row r="82" spans="34:79" ht="16.5" x14ac:dyDescent="0.2">
      <c r="AH82" s="113">
        <v>79</v>
      </c>
      <c r="AI82" s="113"/>
      <c r="AJ82" s="113">
        <v>0.25</v>
      </c>
      <c r="AK82" s="111">
        <f t="shared" ref="AK82" si="239">AI79*$AJ82</f>
        <v>0.70000000000000018</v>
      </c>
      <c r="AL82" s="111">
        <f>ROUND(SUM(AK$4:AK82),2)</f>
        <v>16.96</v>
      </c>
      <c r="AM82" s="111">
        <f t="shared" ref="AM82" si="240">AI80*$AJ82</f>
        <v>0.52499999999999991</v>
      </c>
      <c r="AN82" s="111">
        <f>ROUND(SUM(AM$4:AM82),2)</f>
        <v>12.72</v>
      </c>
      <c r="AO82" s="111">
        <f t="shared" ref="AO82" si="241">AI81*$AJ82</f>
        <v>0.39000000000000012</v>
      </c>
      <c r="AP82" s="111">
        <f>ROUND(SUM(AO$4:AO82),2)</f>
        <v>9.25</v>
      </c>
      <c r="AR82" s="113">
        <v>79</v>
      </c>
      <c r="AS82" s="113">
        <f t="shared" si="186"/>
        <v>137</v>
      </c>
      <c r="AT82" s="114">
        <f t="shared" si="187"/>
        <v>27</v>
      </c>
      <c r="AU82" s="114">
        <f t="shared" si="188"/>
        <v>7</v>
      </c>
      <c r="AV82" s="113">
        <f t="shared" si="189"/>
        <v>149</v>
      </c>
      <c r="AW82" s="114">
        <f t="shared" si="190"/>
        <v>29</v>
      </c>
      <c r="AX82" s="114">
        <f t="shared" si="191"/>
        <v>7</v>
      </c>
      <c r="AY82" s="113"/>
      <c r="AZ82" s="114">
        <f t="shared" si="192"/>
        <v>0</v>
      </c>
      <c r="BA82" s="114"/>
      <c r="BI82" s="112"/>
      <c r="BJ82" s="112"/>
      <c r="BL82" s="114">
        <v>79</v>
      </c>
      <c r="BM82" s="114">
        <f t="shared" si="193"/>
        <v>137</v>
      </c>
      <c r="BN82" s="118" t="str">
        <f t="shared" si="194"/>
        <v>无间</v>
      </c>
      <c r="BO82" s="114">
        <f t="shared" si="195"/>
        <v>47</v>
      </c>
      <c r="BP82" s="115">
        <f t="shared" si="196"/>
        <v>18</v>
      </c>
      <c r="BQ82" s="117" t="str">
        <f t="shared" si="197"/>
        <v>大焦热+2</v>
      </c>
      <c r="BR82" s="114">
        <f t="shared" si="198"/>
        <v>149</v>
      </c>
      <c r="BS82" s="118" t="str">
        <f t="shared" si="199"/>
        <v>无间</v>
      </c>
      <c r="BT82" s="114">
        <f t="shared" si="200"/>
        <v>51</v>
      </c>
      <c r="BU82" s="115">
        <f t="shared" si="201"/>
        <v>19</v>
      </c>
      <c r="BV82" s="117" t="str">
        <f t="shared" si="202"/>
        <v>无间</v>
      </c>
      <c r="BW82" s="114"/>
      <c r="BX82" s="118"/>
      <c r="BY82" s="114"/>
      <c r="BZ82" s="115"/>
      <c r="CA82" s="117"/>
    </row>
    <row r="83" spans="34:79" ht="16.5" x14ac:dyDescent="0.2">
      <c r="AH83" s="113">
        <v>80</v>
      </c>
      <c r="AI83" s="113"/>
      <c r="AJ83" s="113">
        <v>0.3</v>
      </c>
      <c r="AK83" s="111">
        <f t="shared" ref="AK83" si="242">AI79*$AJ83</f>
        <v>0.84000000000000019</v>
      </c>
      <c r="AL83" s="111">
        <f>ROUND(SUM(AK$4:AK83),2)</f>
        <v>17.8</v>
      </c>
      <c r="AM83" s="111">
        <f t="shared" ref="AM83" si="243">AI80*$AJ83</f>
        <v>0.62999999999999989</v>
      </c>
      <c r="AN83" s="111">
        <f>ROUND(SUM(AM$4:AM83),2)</f>
        <v>13.35</v>
      </c>
      <c r="AO83" s="111">
        <f t="shared" ref="AO83" si="244">AI81*$AJ83</f>
        <v>0.46800000000000014</v>
      </c>
      <c r="AP83" s="111">
        <f>ROUND(SUM(AO$4:AO83),2)</f>
        <v>9.7200000000000006</v>
      </c>
      <c r="AR83" s="113">
        <v>80</v>
      </c>
      <c r="AS83" s="113">
        <f t="shared" si="186"/>
        <v>137</v>
      </c>
      <c r="AT83" s="114">
        <f t="shared" si="187"/>
        <v>27</v>
      </c>
      <c r="AU83" s="114">
        <f t="shared" si="188"/>
        <v>7</v>
      </c>
      <c r="AV83" s="113">
        <f t="shared" si="189"/>
        <v>149</v>
      </c>
      <c r="AW83" s="114">
        <f t="shared" si="190"/>
        <v>29</v>
      </c>
      <c r="AX83" s="114">
        <f t="shared" si="191"/>
        <v>7</v>
      </c>
      <c r="AY83" s="113"/>
      <c r="AZ83" s="114">
        <f t="shared" si="192"/>
        <v>0</v>
      </c>
      <c r="BA83" s="114"/>
      <c r="BI83" s="112"/>
      <c r="BJ83" s="112"/>
      <c r="BL83" s="114">
        <v>80</v>
      </c>
      <c r="BM83" s="114">
        <f t="shared" si="193"/>
        <v>137</v>
      </c>
      <c r="BN83" s="118" t="str">
        <f t="shared" si="194"/>
        <v>无间</v>
      </c>
      <c r="BO83" s="114">
        <f t="shared" si="195"/>
        <v>47</v>
      </c>
      <c r="BP83" s="115">
        <f t="shared" si="196"/>
        <v>18</v>
      </c>
      <c r="BQ83" s="117" t="str">
        <f t="shared" si="197"/>
        <v>大焦热+2</v>
      </c>
      <c r="BR83" s="114">
        <f t="shared" si="198"/>
        <v>149</v>
      </c>
      <c r="BS83" s="118" t="str">
        <f t="shared" si="199"/>
        <v>无间</v>
      </c>
      <c r="BT83" s="114">
        <f t="shared" si="200"/>
        <v>51</v>
      </c>
      <c r="BU83" s="115">
        <f t="shared" si="201"/>
        <v>19</v>
      </c>
      <c r="BV83" s="117" t="str">
        <f t="shared" si="202"/>
        <v>无间</v>
      </c>
      <c r="BW83" s="114"/>
      <c r="BX83" s="118"/>
      <c r="BY83" s="114"/>
      <c r="BZ83" s="115"/>
      <c r="CA83" s="117"/>
    </row>
    <row r="84" spans="34:79" ht="16.5" x14ac:dyDescent="0.2">
      <c r="AH84" s="113">
        <v>81</v>
      </c>
      <c r="AI84" s="113">
        <f>INDEX($S$4:$S$32,INT((AH84-5)/5)+1)</f>
        <v>3.4699999999999989</v>
      </c>
      <c r="AJ84" s="113">
        <v>0.1</v>
      </c>
      <c r="AK84" s="111">
        <f t="shared" ref="AK84" si="245">AI84*$AJ84</f>
        <v>0.34699999999999992</v>
      </c>
      <c r="AL84" s="111">
        <f>ROUND(SUM(AK$4:AK84),2)</f>
        <v>18.149999999999999</v>
      </c>
      <c r="AM84" s="111">
        <f t="shared" ref="AM84" si="246">AI85*$AJ84</f>
        <v>0.25999999999999995</v>
      </c>
      <c r="AN84" s="111">
        <f>ROUND(SUM(AM$4:AM84),2)</f>
        <v>13.61</v>
      </c>
      <c r="AO84" s="111">
        <f t="shared" ref="AO84" si="247">AI86*$AJ84</f>
        <v>0.192</v>
      </c>
      <c r="AP84" s="111">
        <f>ROUND(SUM(AO$4:AO84),2)</f>
        <v>9.91</v>
      </c>
      <c r="AR84" s="113">
        <v>81</v>
      </c>
      <c r="AS84" s="113">
        <f t="shared" si="186"/>
        <v>138</v>
      </c>
      <c r="AT84" s="114">
        <f t="shared" si="187"/>
        <v>27</v>
      </c>
      <c r="AU84" s="114">
        <f t="shared" si="188"/>
        <v>7</v>
      </c>
      <c r="AV84" s="113">
        <f t="shared" si="189"/>
        <v>150</v>
      </c>
      <c r="AW84" s="114">
        <f t="shared" si="190"/>
        <v>30</v>
      </c>
      <c r="AX84" s="114">
        <f t="shared" si="191"/>
        <v>8</v>
      </c>
      <c r="AY84" s="113"/>
      <c r="AZ84" s="114">
        <f t="shared" si="192"/>
        <v>0</v>
      </c>
      <c r="BA84" s="114"/>
      <c r="BI84" s="112"/>
      <c r="BJ84" s="112"/>
      <c r="BL84" s="114">
        <v>81</v>
      </c>
      <c r="BM84" s="114">
        <f t="shared" si="193"/>
        <v>138</v>
      </c>
      <c r="BN84" s="118" t="str">
        <f t="shared" si="194"/>
        <v>无间</v>
      </c>
      <c r="BO84" s="114">
        <f t="shared" si="195"/>
        <v>47</v>
      </c>
      <c r="BP84" s="115">
        <f t="shared" si="196"/>
        <v>18</v>
      </c>
      <c r="BQ84" s="117" t="str">
        <f t="shared" si="197"/>
        <v>大焦热+2</v>
      </c>
      <c r="BR84" s="114">
        <f t="shared" si="198"/>
        <v>150</v>
      </c>
      <c r="BS84" s="118" t="str">
        <f t="shared" si="199"/>
        <v>无间</v>
      </c>
      <c r="BT84" s="114">
        <f t="shared" si="200"/>
        <v>52</v>
      </c>
      <c r="BU84" s="115">
        <f t="shared" si="201"/>
        <v>20</v>
      </c>
      <c r="BV84" s="117" t="str">
        <f t="shared" si="202"/>
        <v>无间+1</v>
      </c>
      <c r="BW84" s="114"/>
      <c r="BX84" s="118"/>
      <c r="BY84" s="114"/>
      <c r="BZ84" s="115"/>
      <c r="CA84" s="117"/>
    </row>
    <row r="85" spans="34:79" ht="16.5" x14ac:dyDescent="0.2">
      <c r="AH85" s="113">
        <v>82</v>
      </c>
      <c r="AI85" s="113">
        <f>INDEX($U$4:$U$32,INT((AH84-5)/5)+1)</f>
        <v>2.5999999999999996</v>
      </c>
      <c r="AJ85" s="113">
        <v>0.15</v>
      </c>
      <c r="AK85" s="111">
        <f t="shared" ref="AK85" si="248">AI84*$AJ85</f>
        <v>0.52049999999999985</v>
      </c>
      <c r="AL85" s="111">
        <f>ROUND(SUM(AK$4:AK85),2)</f>
        <v>18.670000000000002</v>
      </c>
      <c r="AM85" s="111">
        <f t="shared" ref="AM85" si="249">AI85*$AJ85</f>
        <v>0.38999999999999996</v>
      </c>
      <c r="AN85" s="111">
        <f>ROUND(SUM(AM$4:AM85),2)</f>
        <v>14</v>
      </c>
      <c r="AO85" s="111">
        <f t="shared" ref="AO85" si="250">AI86*$AJ85</f>
        <v>0.28799999999999998</v>
      </c>
      <c r="AP85" s="111">
        <f>ROUND(SUM(AO$4:AO85),2)</f>
        <v>10.199999999999999</v>
      </c>
      <c r="AR85" s="113">
        <v>82</v>
      </c>
      <c r="AS85" s="113">
        <f t="shared" si="186"/>
        <v>138</v>
      </c>
      <c r="AT85" s="114">
        <f t="shared" si="187"/>
        <v>27</v>
      </c>
      <c r="AU85" s="114">
        <f t="shared" si="188"/>
        <v>7</v>
      </c>
      <c r="AV85" s="113"/>
      <c r="AW85" s="114">
        <f t="shared" si="190"/>
        <v>0</v>
      </c>
      <c r="AX85" s="114"/>
      <c r="AY85" s="113"/>
      <c r="AZ85" s="114">
        <f t="shared" si="192"/>
        <v>0</v>
      </c>
      <c r="BA85" s="114"/>
      <c r="BI85" s="112"/>
      <c r="BJ85" s="112"/>
      <c r="BL85" s="114">
        <v>82</v>
      </c>
      <c r="BM85" s="114">
        <f t="shared" si="193"/>
        <v>138</v>
      </c>
      <c r="BN85" s="118" t="str">
        <f t="shared" si="194"/>
        <v>无间</v>
      </c>
      <c r="BO85" s="114">
        <f t="shared" si="195"/>
        <v>47</v>
      </c>
      <c r="BP85" s="115">
        <f t="shared" si="196"/>
        <v>18</v>
      </c>
      <c r="BQ85" s="117" t="str">
        <f t="shared" si="197"/>
        <v>大焦热+2</v>
      </c>
      <c r="BR85" s="114"/>
      <c r="BS85" s="118"/>
      <c r="BT85" s="114"/>
      <c r="BU85" s="115"/>
      <c r="BV85" s="117"/>
      <c r="BW85" s="114"/>
      <c r="BX85" s="118"/>
      <c r="BY85" s="114"/>
      <c r="BZ85" s="115"/>
      <c r="CA85" s="117"/>
    </row>
    <row r="86" spans="34:79" ht="16.5" x14ac:dyDescent="0.2">
      <c r="AH86" s="113">
        <v>83</v>
      </c>
      <c r="AI86" s="113">
        <f>INDEX($W$4:$W$32,INT((AH84-5)/5)+1)</f>
        <v>1.92</v>
      </c>
      <c r="AJ86" s="113">
        <v>0.2</v>
      </c>
      <c r="AK86" s="111">
        <f t="shared" ref="AK86" si="251">AI84*$AJ86</f>
        <v>0.69399999999999984</v>
      </c>
      <c r="AL86" s="111">
        <f>ROUND(SUM(AK$4:AK86),2)</f>
        <v>19.36</v>
      </c>
      <c r="AM86" s="111">
        <f t="shared" ref="AM86" si="252">AI85*$AJ86</f>
        <v>0.51999999999999991</v>
      </c>
      <c r="AN86" s="111">
        <f>ROUND(SUM(AM$4:AM86),2)</f>
        <v>14.52</v>
      </c>
      <c r="AO86" s="111">
        <f t="shared" ref="AO86" si="253">AI86*$AJ86</f>
        <v>0.38400000000000001</v>
      </c>
      <c r="AP86" s="111">
        <f>ROUND(SUM(AO$4:AO86),2)</f>
        <v>10.58</v>
      </c>
      <c r="AR86" s="113">
        <v>83</v>
      </c>
      <c r="AS86" s="113">
        <f t="shared" si="186"/>
        <v>139</v>
      </c>
      <c r="AT86" s="114">
        <f t="shared" si="187"/>
        <v>27</v>
      </c>
      <c r="AU86" s="114">
        <f t="shared" si="188"/>
        <v>7</v>
      </c>
      <c r="AV86" s="113"/>
      <c r="AW86" s="114">
        <f t="shared" si="190"/>
        <v>0</v>
      </c>
      <c r="AX86" s="114"/>
      <c r="AY86" s="113"/>
      <c r="AZ86" s="114">
        <f t="shared" si="192"/>
        <v>0</v>
      </c>
      <c r="BA86" s="114"/>
      <c r="BI86" s="112"/>
      <c r="BJ86" s="112"/>
      <c r="BL86" s="114">
        <v>83</v>
      </c>
      <c r="BM86" s="114">
        <f t="shared" si="193"/>
        <v>139</v>
      </c>
      <c r="BN86" s="118" t="str">
        <f t="shared" si="194"/>
        <v>无间</v>
      </c>
      <c r="BO86" s="114">
        <f t="shared" si="195"/>
        <v>47</v>
      </c>
      <c r="BP86" s="115">
        <f t="shared" si="196"/>
        <v>18</v>
      </c>
      <c r="BQ86" s="117" t="str">
        <f t="shared" si="197"/>
        <v>大焦热+2</v>
      </c>
      <c r="BR86" s="114"/>
      <c r="BS86" s="118"/>
      <c r="BT86" s="114"/>
      <c r="BU86" s="115"/>
      <c r="BV86" s="117"/>
      <c r="BW86" s="114"/>
      <c r="BX86" s="118"/>
      <c r="BY86" s="114"/>
      <c r="BZ86" s="115"/>
      <c r="CA86" s="117"/>
    </row>
    <row r="87" spans="34:79" ht="16.5" x14ac:dyDescent="0.2">
      <c r="AH87" s="113">
        <v>84</v>
      </c>
      <c r="AI87" s="113"/>
      <c r="AJ87" s="113">
        <v>0.25</v>
      </c>
      <c r="AK87" s="111">
        <f t="shared" ref="AK87" si="254">AI84*$AJ87</f>
        <v>0.86749999999999972</v>
      </c>
      <c r="AL87" s="111">
        <f>ROUND(SUM(AK$4:AK87),2)</f>
        <v>20.23</v>
      </c>
      <c r="AM87" s="111">
        <f t="shared" ref="AM87" si="255">AI85*$AJ87</f>
        <v>0.64999999999999991</v>
      </c>
      <c r="AN87" s="111">
        <f>ROUND(SUM(AM$4:AM87),2)</f>
        <v>15.17</v>
      </c>
      <c r="AO87" s="111">
        <f t="shared" ref="AO87" si="256">AI86*$AJ87</f>
        <v>0.48</v>
      </c>
      <c r="AP87" s="111">
        <f>ROUND(SUM(AO$4:AO87),2)</f>
        <v>11.06</v>
      </c>
      <c r="AR87" s="113">
        <v>84</v>
      </c>
      <c r="AS87" s="113">
        <f t="shared" si="186"/>
        <v>139</v>
      </c>
      <c r="AT87" s="114">
        <f t="shared" si="187"/>
        <v>27</v>
      </c>
      <c r="AU87" s="114">
        <f t="shared" si="188"/>
        <v>7</v>
      </c>
      <c r="AV87" s="113"/>
      <c r="AW87" s="114">
        <f t="shared" si="190"/>
        <v>0</v>
      </c>
      <c r="AX87" s="114"/>
      <c r="AY87" s="113"/>
      <c r="AZ87" s="114">
        <f t="shared" si="192"/>
        <v>0</v>
      </c>
      <c r="BA87" s="114"/>
      <c r="BI87" s="112"/>
      <c r="BJ87" s="112"/>
      <c r="BL87" s="114">
        <v>84</v>
      </c>
      <c r="BM87" s="114">
        <f t="shared" si="193"/>
        <v>139</v>
      </c>
      <c r="BN87" s="118" t="str">
        <f t="shared" si="194"/>
        <v>无间</v>
      </c>
      <c r="BO87" s="114">
        <f t="shared" si="195"/>
        <v>47</v>
      </c>
      <c r="BP87" s="115">
        <f t="shared" si="196"/>
        <v>18</v>
      </c>
      <c r="BQ87" s="117" t="str">
        <f t="shared" si="197"/>
        <v>大焦热+2</v>
      </c>
      <c r="BR87" s="114"/>
      <c r="BS87" s="118"/>
      <c r="BT87" s="114"/>
      <c r="BU87" s="115"/>
      <c r="BV87" s="117"/>
      <c r="BW87" s="114"/>
      <c r="BX87" s="118"/>
      <c r="BY87" s="114"/>
      <c r="BZ87" s="115"/>
      <c r="CA87" s="117"/>
    </row>
    <row r="88" spans="34:79" ht="16.5" x14ac:dyDescent="0.2">
      <c r="AH88" s="113">
        <v>85</v>
      </c>
      <c r="AI88" s="113"/>
      <c r="AJ88" s="113">
        <v>0.3</v>
      </c>
      <c r="AK88" s="111">
        <f t="shared" ref="AK88" si="257">AI84*$AJ88</f>
        <v>1.0409999999999997</v>
      </c>
      <c r="AL88" s="111">
        <f>ROUND(SUM(AK$4:AK88),2)</f>
        <v>21.27</v>
      </c>
      <c r="AM88" s="111">
        <f t="shared" ref="AM88" si="258">AI85*$AJ88</f>
        <v>0.77999999999999992</v>
      </c>
      <c r="AN88" s="111">
        <f>ROUND(SUM(AM$4:AM88),2)</f>
        <v>15.95</v>
      </c>
      <c r="AO88" s="111">
        <f t="shared" ref="AO88" si="259">AI86*$AJ88</f>
        <v>0.57599999999999996</v>
      </c>
      <c r="AP88" s="111">
        <f>ROUND(SUM(AO$4:AO88),2)</f>
        <v>11.64</v>
      </c>
      <c r="AR88" s="113">
        <v>85</v>
      </c>
      <c r="AS88" s="113">
        <f t="shared" si="186"/>
        <v>139</v>
      </c>
      <c r="AT88" s="114">
        <f t="shared" si="187"/>
        <v>27</v>
      </c>
      <c r="AU88" s="114">
        <f t="shared" si="188"/>
        <v>7</v>
      </c>
      <c r="AV88" s="113"/>
      <c r="AW88" s="114">
        <f t="shared" si="190"/>
        <v>0</v>
      </c>
      <c r="AX88" s="114"/>
      <c r="AY88" s="113"/>
      <c r="AZ88" s="114">
        <f t="shared" si="192"/>
        <v>0</v>
      </c>
      <c r="BA88" s="114"/>
      <c r="BI88" s="112"/>
      <c r="BJ88" s="112"/>
      <c r="BL88" s="114">
        <v>85</v>
      </c>
      <c r="BM88" s="114">
        <f t="shared" si="193"/>
        <v>139</v>
      </c>
      <c r="BN88" s="118" t="str">
        <f t="shared" si="194"/>
        <v>无间</v>
      </c>
      <c r="BO88" s="114">
        <f t="shared" si="195"/>
        <v>47</v>
      </c>
      <c r="BP88" s="115">
        <f t="shared" si="196"/>
        <v>18</v>
      </c>
      <c r="BQ88" s="117" t="str">
        <f t="shared" si="197"/>
        <v>大焦热+2</v>
      </c>
      <c r="BR88" s="114"/>
      <c r="BS88" s="118"/>
      <c r="BT88" s="114"/>
      <c r="BU88" s="115"/>
      <c r="BV88" s="117"/>
      <c r="BW88" s="114"/>
      <c r="BX88" s="118"/>
      <c r="BY88" s="114"/>
      <c r="BZ88" s="115"/>
      <c r="CA88" s="117"/>
    </row>
    <row r="89" spans="34:79" ht="16.5" x14ac:dyDescent="0.2">
      <c r="AH89" s="113">
        <v>86</v>
      </c>
      <c r="AI89" s="113">
        <f>INDEX($S$4:$S$32,INT((AH89-5)/5)+1)</f>
        <v>3.9299999999999997</v>
      </c>
      <c r="AJ89" s="113">
        <v>0.1</v>
      </c>
      <c r="AK89" s="111">
        <f t="shared" ref="AK89" si="260">AI89*$AJ89</f>
        <v>0.39300000000000002</v>
      </c>
      <c r="AL89" s="111">
        <f>ROUND(SUM(AK$4:AK89),2)</f>
        <v>21.66</v>
      </c>
      <c r="AM89" s="111">
        <f t="shared" ref="AM89" si="261">AI90*$AJ89</f>
        <v>0.29499999999999993</v>
      </c>
      <c r="AN89" s="111">
        <f>ROUND(SUM(AM$4:AM89),2)</f>
        <v>16.25</v>
      </c>
      <c r="AO89" s="111">
        <f t="shared" ref="AO89" si="262">AI91*$AJ89</f>
        <v>0.21899999999999997</v>
      </c>
      <c r="AP89" s="111">
        <f>ROUND(SUM(AO$4:AO89),2)</f>
        <v>11.85</v>
      </c>
      <c r="AR89" s="113">
        <v>86</v>
      </c>
      <c r="AS89" s="113">
        <f t="shared" si="186"/>
        <v>140</v>
      </c>
      <c r="AT89" s="114">
        <f t="shared" si="187"/>
        <v>28</v>
      </c>
      <c r="AU89" s="114">
        <f t="shared" si="188"/>
        <v>7</v>
      </c>
      <c r="AV89" s="113"/>
      <c r="AW89" s="114">
        <f t="shared" si="190"/>
        <v>0</v>
      </c>
      <c r="AX89" s="114"/>
      <c r="AY89" s="113"/>
      <c r="AZ89" s="114">
        <f t="shared" si="192"/>
        <v>0</v>
      </c>
      <c r="BA89" s="114"/>
      <c r="BI89" s="112"/>
      <c r="BJ89" s="112"/>
      <c r="BL89" s="114">
        <v>86</v>
      </c>
      <c r="BM89" s="114">
        <f t="shared" si="193"/>
        <v>140</v>
      </c>
      <c r="BN89" s="118" t="str">
        <f t="shared" si="194"/>
        <v>无间</v>
      </c>
      <c r="BO89" s="114">
        <f t="shared" si="195"/>
        <v>48</v>
      </c>
      <c r="BP89" s="115">
        <f t="shared" si="196"/>
        <v>19</v>
      </c>
      <c r="BQ89" s="117" t="str">
        <f t="shared" si="197"/>
        <v>无间</v>
      </c>
      <c r="BR89" s="114"/>
      <c r="BS89" s="118"/>
      <c r="BT89" s="114"/>
      <c r="BU89" s="115"/>
      <c r="BV89" s="117"/>
      <c r="BW89" s="114"/>
      <c r="BX89" s="118"/>
      <c r="BY89" s="114"/>
      <c r="BZ89" s="115"/>
      <c r="CA89" s="117"/>
    </row>
    <row r="90" spans="34:79" ht="16.5" x14ac:dyDescent="0.2">
      <c r="AH90" s="113">
        <v>87</v>
      </c>
      <c r="AI90" s="113">
        <f>INDEX($U$4:$U$32,INT((AH89-5)/5)+1)</f>
        <v>2.9499999999999993</v>
      </c>
      <c r="AJ90" s="113">
        <v>0.15</v>
      </c>
      <c r="AK90" s="111">
        <f t="shared" ref="AK90" si="263">AI89*$AJ90</f>
        <v>0.58949999999999991</v>
      </c>
      <c r="AL90" s="111">
        <f>ROUND(SUM(AK$4:AK90),2)</f>
        <v>22.25</v>
      </c>
      <c r="AM90" s="111">
        <f t="shared" ref="AM90" si="264">AI90*$AJ90</f>
        <v>0.44249999999999989</v>
      </c>
      <c r="AN90" s="111">
        <f>ROUND(SUM(AM$4:AM90),2)</f>
        <v>16.690000000000001</v>
      </c>
      <c r="AO90" s="111">
        <f t="shared" ref="AO90" si="265">AI91*$AJ90</f>
        <v>0.3284999999999999</v>
      </c>
      <c r="AP90" s="111">
        <f>ROUND(SUM(AO$4:AO90),2)</f>
        <v>12.18</v>
      </c>
      <c r="AR90" s="113">
        <v>87</v>
      </c>
      <c r="AS90" s="113">
        <f t="shared" si="186"/>
        <v>141</v>
      </c>
      <c r="AT90" s="114">
        <f t="shared" si="187"/>
        <v>28</v>
      </c>
      <c r="AU90" s="114">
        <f t="shared" si="188"/>
        <v>7</v>
      </c>
      <c r="AV90" s="113"/>
      <c r="AW90" s="114">
        <f t="shared" si="190"/>
        <v>0</v>
      </c>
      <c r="AX90" s="114"/>
      <c r="AY90" s="113"/>
      <c r="AZ90" s="114">
        <f t="shared" si="192"/>
        <v>0</v>
      </c>
      <c r="BA90" s="114"/>
      <c r="BI90" s="112"/>
      <c r="BJ90" s="112"/>
      <c r="BL90" s="114">
        <v>87</v>
      </c>
      <c r="BM90" s="114">
        <f t="shared" si="193"/>
        <v>141</v>
      </c>
      <c r="BN90" s="118" t="str">
        <f t="shared" si="194"/>
        <v>无间</v>
      </c>
      <c r="BO90" s="114">
        <f t="shared" si="195"/>
        <v>48</v>
      </c>
      <c r="BP90" s="115">
        <f t="shared" si="196"/>
        <v>19</v>
      </c>
      <c r="BQ90" s="117" t="str">
        <f t="shared" si="197"/>
        <v>无间</v>
      </c>
      <c r="BR90" s="114"/>
      <c r="BS90" s="118"/>
      <c r="BT90" s="114"/>
      <c r="BU90" s="115"/>
      <c r="BV90" s="117"/>
      <c r="BW90" s="114"/>
      <c r="BX90" s="118"/>
      <c r="BY90" s="114"/>
      <c r="BZ90" s="115"/>
      <c r="CA90" s="117"/>
    </row>
    <row r="91" spans="34:79" ht="16.5" x14ac:dyDescent="0.2">
      <c r="AH91" s="113">
        <v>88</v>
      </c>
      <c r="AI91" s="113">
        <f>INDEX($W$4:$W$32,INT((AH89-5)/5)+1)</f>
        <v>2.1899999999999995</v>
      </c>
      <c r="AJ91" s="113">
        <v>0.2</v>
      </c>
      <c r="AK91" s="111">
        <f t="shared" ref="AK91" si="266">AI89*$AJ91</f>
        <v>0.78600000000000003</v>
      </c>
      <c r="AL91" s="111">
        <f>ROUND(SUM(AK$4:AK91),2)</f>
        <v>23.04</v>
      </c>
      <c r="AM91" s="111">
        <f t="shared" ref="AM91" si="267">AI90*$AJ91</f>
        <v>0.58999999999999986</v>
      </c>
      <c r="AN91" s="111">
        <f>ROUND(SUM(AM$4:AM91),2)</f>
        <v>17.28</v>
      </c>
      <c r="AO91" s="111">
        <f t="shared" ref="AO91" si="268">AI91*$AJ91</f>
        <v>0.43799999999999994</v>
      </c>
      <c r="AP91" s="111">
        <f>ROUND(SUM(AO$4:AO91),2)</f>
        <v>12.62</v>
      </c>
      <c r="AR91" s="113">
        <v>88</v>
      </c>
      <c r="AS91" s="113">
        <f t="shared" si="186"/>
        <v>141</v>
      </c>
      <c r="AT91" s="114">
        <f t="shared" si="187"/>
        <v>28</v>
      </c>
      <c r="AU91" s="114">
        <f t="shared" si="188"/>
        <v>7</v>
      </c>
      <c r="AV91" s="113"/>
      <c r="AW91" s="114">
        <f t="shared" si="190"/>
        <v>0</v>
      </c>
      <c r="AX91" s="114"/>
      <c r="AY91" s="113"/>
      <c r="AZ91" s="114">
        <f t="shared" si="192"/>
        <v>0</v>
      </c>
      <c r="BA91" s="114"/>
      <c r="BI91" s="112"/>
      <c r="BJ91" s="112"/>
      <c r="BL91" s="114">
        <v>88</v>
      </c>
      <c r="BM91" s="114">
        <f t="shared" si="193"/>
        <v>141</v>
      </c>
      <c r="BN91" s="118" t="str">
        <f t="shared" si="194"/>
        <v>无间</v>
      </c>
      <c r="BO91" s="114">
        <f t="shared" si="195"/>
        <v>48</v>
      </c>
      <c r="BP91" s="115">
        <f t="shared" si="196"/>
        <v>19</v>
      </c>
      <c r="BQ91" s="117" t="str">
        <f t="shared" si="197"/>
        <v>无间</v>
      </c>
      <c r="BR91" s="114"/>
      <c r="BS91" s="118"/>
      <c r="BT91" s="114"/>
      <c r="BU91" s="115"/>
      <c r="BV91" s="117"/>
      <c r="BW91" s="114"/>
      <c r="BX91" s="118"/>
      <c r="BY91" s="114"/>
      <c r="BZ91" s="115"/>
      <c r="CA91" s="117"/>
    </row>
    <row r="92" spans="34:79" ht="16.5" x14ac:dyDescent="0.2">
      <c r="AH92" s="113">
        <v>89</v>
      </c>
      <c r="AI92" s="113"/>
      <c r="AJ92" s="113">
        <v>0.25</v>
      </c>
      <c r="AK92" s="111">
        <f t="shared" ref="AK92" si="269">AI89*$AJ92</f>
        <v>0.98249999999999993</v>
      </c>
      <c r="AL92" s="111">
        <f>ROUND(SUM(AK$4:AK92),2)</f>
        <v>24.02</v>
      </c>
      <c r="AM92" s="111">
        <f t="shared" ref="AM92" si="270">AI90*$AJ92</f>
        <v>0.73749999999999982</v>
      </c>
      <c r="AN92" s="111">
        <f>ROUND(SUM(AM$4:AM92),2)</f>
        <v>18.02</v>
      </c>
      <c r="AO92" s="111">
        <f t="shared" ref="AO92" si="271">AI91*$AJ92</f>
        <v>0.54749999999999988</v>
      </c>
      <c r="AP92" s="111">
        <f>ROUND(SUM(AO$4:AO92),2)</f>
        <v>13.17</v>
      </c>
      <c r="AR92" s="113">
        <v>89</v>
      </c>
      <c r="AS92" s="113">
        <f t="shared" si="186"/>
        <v>142</v>
      </c>
      <c r="AT92" s="114">
        <f t="shared" si="187"/>
        <v>28</v>
      </c>
      <c r="AU92" s="114">
        <f t="shared" si="188"/>
        <v>7</v>
      </c>
      <c r="AV92" s="113"/>
      <c r="AW92" s="114">
        <f t="shared" si="190"/>
        <v>0</v>
      </c>
      <c r="AX92" s="114"/>
      <c r="AY92" s="113"/>
      <c r="AZ92" s="114">
        <f t="shared" si="192"/>
        <v>0</v>
      </c>
      <c r="BA92" s="114"/>
      <c r="BL92" s="114">
        <v>89</v>
      </c>
      <c r="BM92" s="114">
        <f t="shared" si="193"/>
        <v>142</v>
      </c>
      <c r="BN92" s="118" t="str">
        <f t="shared" si="194"/>
        <v>无间</v>
      </c>
      <c r="BO92" s="114">
        <f t="shared" si="195"/>
        <v>49</v>
      </c>
      <c r="BP92" s="115">
        <f t="shared" si="196"/>
        <v>19</v>
      </c>
      <c r="BQ92" s="117" t="str">
        <f t="shared" si="197"/>
        <v>无间</v>
      </c>
      <c r="BR92" s="114"/>
      <c r="BS92" s="118"/>
      <c r="BT92" s="114"/>
      <c r="BU92" s="115"/>
      <c r="BV92" s="117"/>
      <c r="BW92" s="114"/>
      <c r="BX92" s="118"/>
      <c r="BY92" s="114"/>
      <c r="BZ92" s="115"/>
      <c r="CA92" s="117"/>
    </row>
    <row r="93" spans="34:79" ht="16.5" x14ac:dyDescent="0.2">
      <c r="AH93" s="113">
        <v>90</v>
      </c>
      <c r="AI93" s="113"/>
      <c r="AJ93" s="113">
        <v>0.3</v>
      </c>
      <c r="AK93" s="111">
        <f t="shared" ref="AK93" si="272">AI89*$AJ93</f>
        <v>1.1789999999999998</v>
      </c>
      <c r="AL93" s="111">
        <f>ROUND(SUM(AK$4:AK93),2)</f>
        <v>25.2</v>
      </c>
      <c r="AM93" s="111">
        <f t="shared" ref="AM93" si="273">AI90*$AJ93</f>
        <v>0.88499999999999979</v>
      </c>
      <c r="AN93" s="111">
        <f>ROUND(SUM(AM$4:AM93),2)</f>
        <v>18.899999999999999</v>
      </c>
      <c r="AO93" s="111">
        <f t="shared" ref="AO93" si="274">AI91*$AJ93</f>
        <v>0.65699999999999981</v>
      </c>
      <c r="AP93" s="111">
        <f>ROUND(SUM(AO$4:AO93),2)</f>
        <v>13.83</v>
      </c>
      <c r="AR93" s="113">
        <v>90</v>
      </c>
      <c r="AS93" s="113">
        <f t="shared" si="186"/>
        <v>142</v>
      </c>
      <c r="AT93" s="114">
        <f t="shared" si="187"/>
        <v>28</v>
      </c>
      <c r="AU93" s="114">
        <f t="shared" si="188"/>
        <v>7</v>
      </c>
      <c r="AV93" s="113"/>
      <c r="AW93" s="114">
        <f t="shared" si="190"/>
        <v>0</v>
      </c>
      <c r="AX93" s="114"/>
      <c r="AY93" s="113"/>
      <c r="AZ93" s="114">
        <f t="shared" si="192"/>
        <v>0</v>
      </c>
      <c r="BA93" s="114"/>
      <c r="BL93" s="114">
        <v>90</v>
      </c>
      <c r="BM93" s="114">
        <f t="shared" si="193"/>
        <v>142</v>
      </c>
      <c r="BN93" s="118" t="str">
        <f t="shared" si="194"/>
        <v>无间</v>
      </c>
      <c r="BO93" s="114">
        <f t="shared" si="195"/>
        <v>49</v>
      </c>
      <c r="BP93" s="115">
        <f t="shared" si="196"/>
        <v>19</v>
      </c>
      <c r="BQ93" s="117" t="str">
        <f t="shared" si="197"/>
        <v>无间</v>
      </c>
      <c r="BR93" s="114"/>
      <c r="BS93" s="118"/>
      <c r="BT93" s="114"/>
      <c r="BU93" s="115"/>
      <c r="BV93" s="117"/>
      <c r="BW93" s="114"/>
      <c r="BX93" s="118"/>
      <c r="BY93" s="114"/>
      <c r="BZ93" s="115"/>
      <c r="CA93" s="117"/>
    </row>
    <row r="94" spans="34:79" ht="16.5" x14ac:dyDescent="0.2">
      <c r="AH94" s="113">
        <v>91</v>
      </c>
      <c r="AI94" s="113">
        <f>INDEX($S$4:$S$32,INT((AH94-5)/5)+1)</f>
        <v>4.129999999999999</v>
      </c>
      <c r="AJ94" s="113">
        <v>0.1</v>
      </c>
      <c r="AK94" s="111">
        <f t="shared" ref="AK94" si="275">AI94*$AJ94</f>
        <v>0.41299999999999992</v>
      </c>
      <c r="AL94" s="111">
        <f>ROUND(SUM(AK$4:AK94),2)</f>
        <v>25.61</v>
      </c>
      <c r="AM94" s="111">
        <f t="shared" ref="AM94" si="276">AI95*$AJ94</f>
        <v>0.31000000000000016</v>
      </c>
      <c r="AN94" s="111">
        <f>ROUND(SUM(AM$4:AM94),2)</f>
        <v>19.21</v>
      </c>
      <c r="AO94" s="111">
        <f t="shared" ref="AO94" si="277">AI96*$AJ94</f>
        <v>0.23000000000000009</v>
      </c>
      <c r="AP94" s="111">
        <f>ROUND(SUM(AO$4:AO94),2)</f>
        <v>14.06</v>
      </c>
      <c r="AR94" s="113">
        <v>91</v>
      </c>
      <c r="AS94" s="113">
        <f t="shared" si="186"/>
        <v>143</v>
      </c>
      <c r="AT94" s="114">
        <f t="shared" si="187"/>
        <v>28</v>
      </c>
      <c r="AU94" s="114">
        <f t="shared" si="188"/>
        <v>7</v>
      </c>
      <c r="AV94" s="113"/>
      <c r="AW94" s="114">
        <f t="shared" si="190"/>
        <v>0</v>
      </c>
      <c r="AX94" s="114"/>
      <c r="AY94" s="113"/>
      <c r="AZ94" s="114">
        <f t="shared" si="192"/>
        <v>0</v>
      </c>
      <c r="BA94" s="114"/>
      <c r="BL94" s="114">
        <v>91</v>
      </c>
      <c r="BM94" s="114">
        <f t="shared" si="193"/>
        <v>143</v>
      </c>
      <c r="BN94" s="118" t="str">
        <f t="shared" si="194"/>
        <v>无间</v>
      </c>
      <c r="BO94" s="114">
        <f t="shared" si="195"/>
        <v>49</v>
      </c>
      <c r="BP94" s="115">
        <f t="shared" si="196"/>
        <v>19</v>
      </c>
      <c r="BQ94" s="117" t="str">
        <f t="shared" si="197"/>
        <v>无间</v>
      </c>
      <c r="BR94" s="114"/>
      <c r="BS94" s="118"/>
      <c r="BT94" s="114"/>
      <c r="BU94" s="115"/>
      <c r="BV94" s="117"/>
      <c r="BW94" s="114"/>
      <c r="BX94" s="118"/>
      <c r="BY94" s="114"/>
      <c r="BZ94" s="115"/>
      <c r="CA94" s="117"/>
    </row>
    <row r="95" spans="34:79" ht="16.5" x14ac:dyDescent="0.2">
      <c r="AH95" s="113">
        <v>92</v>
      </c>
      <c r="AI95" s="113">
        <f>INDEX($U$4:$U$32,INT((AH94-5)/5)+1)</f>
        <v>3.1000000000000014</v>
      </c>
      <c r="AJ95" s="113">
        <v>0.15</v>
      </c>
      <c r="AK95" s="111">
        <f t="shared" ref="AK95" si="278">AI94*$AJ95</f>
        <v>0.61949999999999983</v>
      </c>
      <c r="AL95" s="111">
        <f>ROUND(SUM(AK$4:AK95),2)</f>
        <v>26.23</v>
      </c>
      <c r="AM95" s="111">
        <f t="shared" ref="AM95" si="279">AI95*$AJ95</f>
        <v>0.46500000000000019</v>
      </c>
      <c r="AN95" s="111">
        <f>ROUND(SUM(AM$4:AM95),2)</f>
        <v>19.68</v>
      </c>
      <c r="AO95" s="111">
        <f t="shared" ref="AO95" si="280">AI96*$AJ95</f>
        <v>0.34500000000000008</v>
      </c>
      <c r="AP95" s="111">
        <f>ROUND(SUM(AO$4:AO95),2)</f>
        <v>14.4</v>
      </c>
      <c r="AR95" s="113">
        <v>92</v>
      </c>
      <c r="AS95" s="113">
        <f t="shared" si="186"/>
        <v>143</v>
      </c>
      <c r="AT95" s="114">
        <f t="shared" si="187"/>
        <v>28</v>
      </c>
      <c r="AU95" s="114">
        <f t="shared" si="188"/>
        <v>7</v>
      </c>
      <c r="AV95" s="113"/>
      <c r="AW95" s="114">
        <f t="shared" si="190"/>
        <v>0</v>
      </c>
      <c r="AX95" s="114"/>
      <c r="AY95" s="113"/>
      <c r="AZ95" s="114">
        <f t="shared" si="192"/>
        <v>0</v>
      </c>
      <c r="BA95" s="114"/>
      <c r="BL95" s="114">
        <v>92</v>
      </c>
      <c r="BM95" s="114">
        <f t="shared" si="193"/>
        <v>143</v>
      </c>
      <c r="BN95" s="118" t="str">
        <f t="shared" si="194"/>
        <v>无间</v>
      </c>
      <c r="BO95" s="114">
        <f t="shared" si="195"/>
        <v>49</v>
      </c>
      <c r="BP95" s="115">
        <f t="shared" si="196"/>
        <v>19</v>
      </c>
      <c r="BQ95" s="117" t="str">
        <f t="shared" si="197"/>
        <v>无间</v>
      </c>
      <c r="BR95" s="114"/>
      <c r="BS95" s="118"/>
      <c r="BT95" s="114"/>
      <c r="BU95" s="115"/>
      <c r="BV95" s="117"/>
      <c r="BW95" s="114"/>
      <c r="BX95" s="118"/>
      <c r="BY95" s="114"/>
      <c r="BZ95" s="115"/>
      <c r="CA95" s="117"/>
    </row>
    <row r="96" spans="34:79" ht="16.5" x14ac:dyDescent="0.2">
      <c r="AH96" s="113">
        <v>93</v>
      </c>
      <c r="AI96" s="113">
        <f>INDEX($W$4:$W$32,INT((AH94-5)/5)+1)</f>
        <v>2.3000000000000007</v>
      </c>
      <c r="AJ96" s="113">
        <v>0.2</v>
      </c>
      <c r="AK96" s="111">
        <f t="shared" ref="AK96" si="281">AI94*$AJ96</f>
        <v>0.82599999999999985</v>
      </c>
      <c r="AL96" s="111">
        <f>ROUND(SUM(AK$4:AK96),2)</f>
        <v>27.06</v>
      </c>
      <c r="AM96" s="111">
        <f t="shared" ref="AM96" si="282">AI95*$AJ96</f>
        <v>0.62000000000000033</v>
      </c>
      <c r="AN96" s="111">
        <f>ROUND(SUM(AM$4:AM96),2)</f>
        <v>20.3</v>
      </c>
      <c r="AO96" s="111">
        <f t="shared" ref="AO96" si="283">AI96*$AJ96</f>
        <v>0.46000000000000019</v>
      </c>
      <c r="AP96" s="111">
        <f>ROUND(SUM(AO$4:AO96),2)</f>
        <v>14.86</v>
      </c>
      <c r="AR96" s="113">
        <v>93</v>
      </c>
      <c r="AS96" s="113">
        <f t="shared" si="186"/>
        <v>143</v>
      </c>
      <c r="AT96" s="114">
        <f t="shared" si="187"/>
        <v>28</v>
      </c>
      <c r="AU96" s="114">
        <f t="shared" si="188"/>
        <v>7</v>
      </c>
      <c r="AV96" s="113"/>
      <c r="AW96" s="114">
        <f t="shared" si="190"/>
        <v>0</v>
      </c>
      <c r="AX96" s="114"/>
      <c r="AY96" s="113"/>
      <c r="AZ96" s="114">
        <f t="shared" si="192"/>
        <v>0</v>
      </c>
      <c r="BA96" s="114"/>
      <c r="BL96" s="114">
        <v>93</v>
      </c>
      <c r="BM96" s="114">
        <f t="shared" si="193"/>
        <v>143</v>
      </c>
      <c r="BN96" s="118" t="str">
        <f t="shared" si="194"/>
        <v>无间</v>
      </c>
      <c r="BO96" s="114">
        <f t="shared" si="195"/>
        <v>49</v>
      </c>
      <c r="BP96" s="115">
        <f t="shared" si="196"/>
        <v>19</v>
      </c>
      <c r="BQ96" s="117" t="str">
        <f t="shared" si="197"/>
        <v>无间</v>
      </c>
      <c r="BR96" s="114"/>
      <c r="BS96" s="118"/>
      <c r="BT96" s="114"/>
      <c r="BU96" s="115"/>
      <c r="BV96" s="117"/>
      <c r="BW96" s="114"/>
      <c r="BX96" s="118"/>
      <c r="BY96" s="114"/>
      <c r="BZ96" s="115"/>
      <c r="CA96" s="117"/>
    </row>
    <row r="97" spans="34:79" ht="16.5" x14ac:dyDescent="0.2">
      <c r="AH97" s="113">
        <v>94</v>
      </c>
      <c r="AI97" s="113"/>
      <c r="AJ97" s="113">
        <v>0.25</v>
      </c>
      <c r="AK97" s="111">
        <f t="shared" ref="AK97" si="284">AI94*$AJ97</f>
        <v>1.0324999999999998</v>
      </c>
      <c r="AL97" s="111">
        <f>ROUND(SUM(AK$4:AK97),2)</f>
        <v>28.09</v>
      </c>
      <c r="AM97" s="111">
        <f t="shared" ref="AM97" si="285">AI95*$AJ97</f>
        <v>0.77500000000000036</v>
      </c>
      <c r="AN97" s="111">
        <f>ROUND(SUM(AM$4:AM97),2)</f>
        <v>21.07</v>
      </c>
      <c r="AO97" s="111">
        <f t="shared" ref="AO97" si="286">AI96*$AJ97</f>
        <v>0.57500000000000018</v>
      </c>
      <c r="AP97" s="111">
        <f>ROUND(SUM(AO$4:AO97),2)</f>
        <v>15.44</v>
      </c>
      <c r="AR97" s="113">
        <v>94</v>
      </c>
      <c r="AS97" s="113">
        <f t="shared" si="186"/>
        <v>144</v>
      </c>
      <c r="AT97" s="114">
        <f t="shared" si="187"/>
        <v>28</v>
      </c>
      <c r="AU97" s="114">
        <f t="shared" si="188"/>
        <v>7</v>
      </c>
      <c r="AV97" s="113"/>
      <c r="AW97" s="114">
        <f t="shared" si="190"/>
        <v>0</v>
      </c>
      <c r="AX97" s="114"/>
      <c r="AY97" s="113"/>
      <c r="AZ97" s="114">
        <f t="shared" si="192"/>
        <v>0</v>
      </c>
      <c r="BA97" s="114"/>
      <c r="BL97" s="114">
        <v>94</v>
      </c>
      <c r="BM97" s="114">
        <f t="shared" si="193"/>
        <v>144</v>
      </c>
      <c r="BN97" s="118" t="str">
        <f t="shared" si="194"/>
        <v>无间</v>
      </c>
      <c r="BO97" s="114">
        <f t="shared" si="195"/>
        <v>49</v>
      </c>
      <c r="BP97" s="115">
        <f t="shared" si="196"/>
        <v>19</v>
      </c>
      <c r="BQ97" s="117" t="str">
        <f t="shared" si="197"/>
        <v>无间</v>
      </c>
      <c r="BR97" s="114"/>
      <c r="BS97" s="118"/>
      <c r="BT97" s="114"/>
      <c r="BU97" s="115"/>
      <c r="BV97" s="117"/>
      <c r="BW97" s="114"/>
      <c r="BX97" s="118"/>
      <c r="BY97" s="114"/>
      <c r="BZ97" s="115"/>
      <c r="CA97" s="117"/>
    </row>
    <row r="98" spans="34:79" ht="16.5" x14ac:dyDescent="0.2">
      <c r="AH98" s="113">
        <v>95</v>
      </c>
      <c r="AI98" s="113"/>
      <c r="AJ98" s="113">
        <v>0.3</v>
      </c>
      <c r="AK98" s="111">
        <f t="shared" ref="AK98" si="287">AI94*$AJ98</f>
        <v>1.2389999999999997</v>
      </c>
      <c r="AL98" s="111">
        <f>ROUND(SUM(AK$4:AK98),2)</f>
        <v>29.33</v>
      </c>
      <c r="AM98" s="111">
        <f t="shared" ref="AM98" si="288">AI95*$AJ98</f>
        <v>0.93000000000000038</v>
      </c>
      <c r="AN98" s="111">
        <f>ROUND(SUM(AM$4:AM98),2)</f>
        <v>22</v>
      </c>
      <c r="AO98" s="111">
        <f t="shared" ref="AO98" si="289">AI96*$AJ98</f>
        <v>0.69000000000000017</v>
      </c>
      <c r="AP98" s="111">
        <f>ROUND(SUM(AO$4:AO98),2)</f>
        <v>16.13</v>
      </c>
      <c r="AR98" s="113">
        <v>95</v>
      </c>
      <c r="AS98" s="113">
        <f t="shared" si="186"/>
        <v>144</v>
      </c>
      <c r="AT98" s="114">
        <f t="shared" si="187"/>
        <v>28</v>
      </c>
      <c r="AU98" s="114">
        <f t="shared" si="188"/>
        <v>7</v>
      </c>
      <c r="AV98" s="113"/>
      <c r="AW98" s="114">
        <f t="shared" si="190"/>
        <v>0</v>
      </c>
      <c r="AX98" s="114"/>
      <c r="AY98" s="113"/>
      <c r="AZ98" s="114">
        <f t="shared" si="192"/>
        <v>0</v>
      </c>
      <c r="BA98" s="114"/>
      <c r="BL98" s="114">
        <v>95</v>
      </c>
      <c r="BM98" s="114">
        <f t="shared" si="193"/>
        <v>144</v>
      </c>
      <c r="BN98" s="118" t="str">
        <f t="shared" si="194"/>
        <v>无间</v>
      </c>
      <c r="BO98" s="114">
        <f t="shared" si="195"/>
        <v>49</v>
      </c>
      <c r="BP98" s="115">
        <f t="shared" si="196"/>
        <v>19</v>
      </c>
      <c r="BQ98" s="117" t="str">
        <f t="shared" si="197"/>
        <v>无间</v>
      </c>
      <c r="BR98" s="114"/>
      <c r="BS98" s="118"/>
      <c r="BT98" s="114"/>
      <c r="BU98" s="115"/>
      <c r="BV98" s="117"/>
      <c r="BW98" s="114"/>
      <c r="BX98" s="118"/>
      <c r="BY98" s="114"/>
      <c r="BZ98" s="115"/>
      <c r="CA98" s="117"/>
    </row>
    <row r="99" spans="34:79" ht="16.5" x14ac:dyDescent="0.2">
      <c r="AH99" s="113">
        <v>96</v>
      </c>
      <c r="AI99" s="113">
        <f>INDEX($S$4:$S$32,INT((AH99-5)/5)+1)</f>
        <v>4.3999999999999986</v>
      </c>
      <c r="AJ99" s="113">
        <v>0.1</v>
      </c>
      <c r="AK99" s="111">
        <f t="shared" ref="AK99" si="290">AI99*$AJ99</f>
        <v>0.43999999999999989</v>
      </c>
      <c r="AL99" s="111">
        <f>ROUND(SUM(AK$4:AK99),2)</f>
        <v>29.77</v>
      </c>
      <c r="AM99" s="111">
        <f t="shared" ref="AM99" si="291">AI100*$AJ99</f>
        <v>0.33000000000000007</v>
      </c>
      <c r="AN99" s="111">
        <f>ROUND(SUM(AM$4:AM99),2)</f>
        <v>22.33</v>
      </c>
      <c r="AO99" s="111">
        <f t="shared" ref="AO99" si="292">AI101*$AJ99</f>
        <v>0.24399999999999977</v>
      </c>
      <c r="AP99" s="111">
        <f>ROUND(SUM(AO$4:AO99),2)</f>
        <v>16.37</v>
      </c>
      <c r="AR99" s="113">
        <v>96</v>
      </c>
      <c r="AS99" s="113">
        <f t="shared" si="186"/>
        <v>144</v>
      </c>
      <c r="AT99" s="114">
        <f t="shared" si="187"/>
        <v>28</v>
      </c>
      <c r="AU99" s="114">
        <f t="shared" si="188"/>
        <v>7</v>
      </c>
      <c r="AV99" s="113"/>
      <c r="AW99" s="114">
        <f t="shared" si="190"/>
        <v>0</v>
      </c>
      <c r="AX99" s="114"/>
      <c r="AY99" s="113"/>
      <c r="AZ99" s="114">
        <f t="shared" si="192"/>
        <v>0</v>
      </c>
      <c r="BA99" s="114"/>
      <c r="BL99" s="114">
        <v>96</v>
      </c>
      <c r="BM99" s="114">
        <f t="shared" si="193"/>
        <v>144</v>
      </c>
      <c r="BN99" s="118" t="str">
        <f t="shared" si="194"/>
        <v>无间</v>
      </c>
      <c r="BO99" s="114">
        <f t="shared" si="195"/>
        <v>49</v>
      </c>
      <c r="BP99" s="115">
        <f t="shared" si="196"/>
        <v>19</v>
      </c>
      <c r="BQ99" s="117" t="str">
        <f t="shared" si="197"/>
        <v>无间</v>
      </c>
      <c r="BR99" s="114"/>
      <c r="BS99" s="118"/>
      <c r="BT99" s="114"/>
      <c r="BU99" s="115"/>
      <c r="BV99" s="117"/>
      <c r="BW99" s="114"/>
      <c r="BX99" s="118"/>
      <c r="BY99" s="114"/>
      <c r="BZ99" s="115"/>
      <c r="CA99" s="117"/>
    </row>
    <row r="100" spans="34:79" ht="16.5" x14ac:dyDescent="0.2">
      <c r="AH100" s="113">
        <v>97</v>
      </c>
      <c r="AI100" s="113">
        <f>INDEX($U$4:$U$32,INT((AH99-5)/5)+1)</f>
        <v>3.3000000000000007</v>
      </c>
      <c r="AJ100" s="113">
        <v>0.15</v>
      </c>
      <c r="AK100" s="111">
        <f t="shared" ref="AK100" si="293">AI99*$AJ100</f>
        <v>0.65999999999999981</v>
      </c>
      <c r="AL100" s="111">
        <f>ROUND(SUM(AK$4:AK100),2)</f>
        <v>30.43</v>
      </c>
      <c r="AM100" s="111">
        <f t="shared" ref="AM100" si="294">AI100*$AJ100</f>
        <v>0.49500000000000011</v>
      </c>
      <c r="AN100" s="111">
        <f>ROUND(SUM(AM$4:AM100),2)</f>
        <v>22.83</v>
      </c>
      <c r="AO100" s="111">
        <f t="shared" ref="AO100" si="295">AI101*$AJ100</f>
        <v>0.36599999999999966</v>
      </c>
      <c r="AP100" s="111">
        <f>ROUND(SUM(AO$4:AO100),2)</f>
        <v>16.739999999999998</v>
      </c>
      <c r="AR100" s="113">
        <v>97</v>
      </c>
      <c r="AS100" s="113">
        <f t="shared" si="186"/>
        <v>145</v>
      </c>
      <c r="AT100" s="114">
        <f t="shared" si="187"/>
        <v>29</v>
      </c>
      <c r="AU100" s="114">
        <f t="shared" si="188"/>
        <v>7</v>
      </c>
      <c r="AV100" s="113"/>
      <c r="AW100" s="114">
        <f t="shared" si="190"/>
        <v>0</v>
      </c>
      <c r="AX100" s="114"/>
      <c r="AY100" s="113"/>
      <c r="AZ100" s="114">
        <f t="shared" si="192"/>
        <v>0</v>
      </c>
      <c r="BA100" s="114"/>
      <c r="BL100" s="114">
        <v>97</v>
      </c>
      <c r="BM100" s="114">
        <f t="shared" si="193"/>
        <v>145</v>
      </c>
      <c r="BN100" s="118" t="str">
        <f t="shared" si="194"/>
        <v>无间</v>
      </c>
      <c r="BO100" s="114">
        <f t="shared" si="195"/>
        <v>50</v>
      </c>
      <c r="BP100" s="115">
        <f t="shared" si="196"/>
        <v>19</v>
      </c>
      <c r="BQ100" s="117" t="str">
        <f t="shared" si="197"/>
        <v>无间</v>
      </c>
      <c r="BR100" s="114"/>
      <c r="BS100" s="118"/>
      <c r="BT100" s="114"/>
      <c r="BU100" s="115"/>
      <c r="BV100" s="117"/>
      <c r="BW100" s="114"/>
      <c r="BX100" s="118"/>
      <c r="BY100" s="114"/>
      <c r="BZ100" s="115"/>
      <c r="CA100" s="117"/>
    </row>
    <row r="101" spans="34:79" ht="16.5" x14ac:dyDescent="0.2">
      <c r="AH101" s="113">
        <v>98</v>
      </c>
      <c r="AI101" s="113">
        <f>INDEX($W$4:$W$32,INT((AH99-5)/5)+1)</f>
        <v>2.4399999999999977</v>
      </c>
      <c r="AJ101" s="113">
        <v>0.2</v>
      </c>
      <c r="AK101" s="111">
        <f t="shared" ref="AK101" si="296">AI99*$AJ101</f>
        <v>0.87999999999999978</v>
      </c>
      <c r="AL101" s="111">
        <f>ROUND(SUM(AK$4:AK101),2)</f>
        <v>31.31</v>
      </c>
      <c r="AM101" s="111">
        <f t="shared" ref="AM101" si="297">AI100*$AJ101</f>
        <v>0.66000000000000014</v>
      </c>
      <c r="AN101" s="111">
        <f>ROUND(SUM(AM$4:AM101),2)</f>
        <v>23.49</v>
      </c>
      <c r="AO101" s="111">
        <f t="shared" ref="AO101" si="298">AI101*$AJ101</f>
        <v>0.48799999999999955</v>
      </c>
      <c r="AP101" s="111">
        <f>ROUND(SUM(AO$4:AO101),2)</f>
        <v>17.22</v>
      </c>
      <c r="AR101" s="113">
        <v>98</v>
      </c>
      <c r="AS101" s="113">
        <f t="shared" si="186"/>
        <v>146</v>
      </c>
      <c r="AT101" s="114">
        <f t="shared" si="187"/>
        <v>29</v>
      </c>
      <c r="AU101" s="114">
        <f t="shared" si="188"/>
        <v>7</v>
      </c>
      <c r="AV101" s="113"/>
      <c r="AW101" s="114">
        <f t="shared" si="190"/>
        <v>0</v>
      </c>
      <c r="AX101" s="114"/>
      <c r="AY101" s="113"/>
      <c r="AZ101" s="114">
        <f t="shared" si="192"/>
        <v>0</v>
      </c>
      <c r="BA101" s="114"/>
      <c r="BL101" s="114">
        <v>98</v>
      </c>
      <c r="BM101" s="114">
        <f t="shared" si="193"/>
        <v>146</v>
      </c>
      <c r="BN101" s="118" t="str">
        <f t="shared" si="194"/>
        <v>无间</v>
      </c>
      <c r="BO101" s="114">
        <f t="shared" si="195"/>
        <v>50</v>
      </c>
      <c r="BP101" s="115">
        <f t="shared" si="196"/>
        <v>19</v>
      </c>
      <c r="BQ101" s="117" t="str">
        <f t="shared" si="197"/>
        <v>无间</v>
      </c>
      <c r="BR101" s="114"/>
      <c r="BS101" s="118"/>
      <c r="BT101" s="114"/>
      <c r="BU101" s="115"/>
      <c r="BV101" s="117"/>
      <c r="BW101" s="114"/>
      <c r="BX101" s="118"/>
      <c r="BY101" s="114"/>
      <c r="BZ101" s="115"/>
      <c r="CA101" s="117"/>
    </row>
    <row r="102" spans="34:79" ht="16.5" x14ac:dyDescent="0.2">
      <c r="AH102" s="113">
        <v>99</v>
      </c>
      <c r="AI102" s="113"/>
      <c r="AJ102" s="113">
        <v>0.25</v>
      </c>
      <c r="AK102" s="111">
        <f t="shared" ref="AK102" si="299">AI99*$AJ102</f>
        <v>1.0999999999999996</v>
      </c>
      <c r="AL102" s="111">
        <f>ROUND(SUM(AK$4:AK102),2)</f>
        <v>32.409999999999997</v>
      </c>
      <c r="AM102" s="111">
        <f t="shared" ref="AM102" si="300">AI100*$AJ102</f>
        <v>0.82500000000000018</v>
      </c>
      <c r="AN102" s="111">
        <f>ROUND(SUM(AM$4:AM102),2)</f>
        <v>24.31</v>
      </c>
      <c r="AO102" s="111">
        <f t="shared" ref="AO102" si="301">AI101*$AJ102</f>
        <v>0.60999999999999943</v>
      </c>
      <c r="AP102" s="111">
        <f>ROUND(SUM(AO$4:AO102),2)</f>
        <v>17.829999999999998</v>
      </c>
      <c r="AR102" s="113">
        <v>99</v>
      </c>
      <c r="AS102" s="113">
        <f t="shared" si="186"/>
        <v>146</v>
      </c>
      <c r="AT102" s="114">
        <f t="shared" si="187"/>
        <v>29</v>
      </c>
      <c r="AU102" s="114">
        <f t="shared" si="188"/>
        <v>7</v>
      </c>
      <c r="AV102" s="113"/>
      <c r="AW102" s="114">
        <f t="shared" si="190"/>
        <v>0</v>
      </c>
      <c r="AX102" s="114"/>
      <c r="AY102" s="113"/>
      <c r="AZ102" s="114">
        <f t="shared" si="192"/>
        <v>0</v>
      </c>
      <c r="BA102" s="114"/>
      <c r="BL102" s="114">
        <v>99</v>
      </c>
      <c r="BM102" s="114">
        <f t="shared" si="193"/>
        <v>146</v>
      </c>
      <c r="BN102" s="118" t="str">
        <f t="shared" si="194"/>
        <v>无间</v>
      </c>
      <c r="BO102" s="114">
        <f t="shared" si="195"/>
        <v>50</v>
      </c>
      <c r="BP102" s="115">
        <f t="shared" si="196"/>
        <v>19</v>
      </c>
      <c r="BQ102" s="117" t="str">
        <f t="shared" si="197"/>
        <v>无间</v>
      </c>
      <c r="BR102" s="114"/>
      <c r="BS102" s="118"/>
      <c r="BT102" s="114"/>
      <c r="BU102" s="115"/>
      <c r="BV102" s="117"/>
      <c r="BW102" s="114"/>
      <c r="BX102" s="118"/>
      <c r="BY102" s="114"/>
      <c r="BZ102" s="115"/>
      <c r="CA102" s="117"/>
    </row>
    <row r="103" spans="34:79" ht="16.5" x14ac:dyDescent="0.2">
      <c r="AH103" s="113">
        <v>100</v>
      </c>
      <c r="AI103" s="113"/>
      <c r="AJ103" s="113">
        <v>0.3</v>
      </c>
      <c r="AK103" s="111">
        <f t="shared" ref="AK103" si="302">AI99*$AJ103</f>
        <v>1.3199999999999996</v>
      </c>
      <c r="AL103" s="111">
        <f>ROUND(SUM(AK$4:AK103),2)</f>
        <v>33.729999999999997</v>
      </c>
      <c r="AM103" s="111">
        <f t="shared" ref="AM103" si="303">AI100*$AJ103</f>
        <v>0.99000000000000021</v>
      </c>
      <c r="AN103" s="111">
        <f>ROUND(SUM(AM$4:AM103),2)</f>
        <v>25.3</v>
      </c>
      <c r="AO103" s="111">
        <f t="shared" ref="AO103" si="304">AI101*$AJ103</f>
        <v>0.73199999999999932</v>
      </c>
      <c r="AP103" s="111">
        <f>ROUND(SUM(AO$4:AO103),2)</f>
        <v>18.57</v>
      </c>
      <c r="AR103" s="113">
        <v>100</v>
      </c>
      <c r="AS103" s="113">
        <f t="shared" si="186"/>
        <v>147</v>
      </c>
      <c r="AT103" s="114">
        <f t="shared" si="187"/>
        <v>29</v>
      </c>
      <c r="AU103" s="114">
        <f t="shared" si="188"/>
        <v>7</v>
      </c>
      <c r="AV103" s="113"/>
      <c r="AW103" s="114">
        <f t="shared" si="190"/>
        <v>0</v>
      </c>
      <c r="AX103" s="114"/>
      <c r="AY103" s="113"/>
      <c r="AZ103" s="114">
        <f t="shared" si="192"/>
        <v>0</v>
      </c>
      <c r="BA103" s="114"/>
      <c r="BL103" s="114">
        <v>100</v>
      </c>
      <c r="BM103" s="114">
        <f t="shared" si="193"/>
        <v>147</v>
      </c>
      <c r="BN103" s="118" t="str">
        <f t="shared" si="194"/>
        <v>无间</v>
      </c>
      <c r="BO103" s="114">
        <f t="shared" si="195"/>
        <v>51</v>
      </c>
      <c r="BP103" s="115">
        <f t="shared" si="196"/>
        <v>19</v>
      </c>
      <c r="BQ103" s="117" t="str">
        <f t="shared" si="197"/>
        <v>无间</v>
      </c>
      <c r="BR103" s="114"/>
      <c r="BS103" s="118"/>
      <c r="BT103" s="114"/>
      <c r="BU103" s="115"/>
      <c r="BV103" s="117"/>
      <c r="BW103" s="114"/>
      <c r="BX103" s="118"/>
      <c r="BY103" s="114"/>
      <c r="BZ103" s="115"/>
      <c r="CA103" s="117"/>
    </row>
    <row r="104" spans="34:79" ht="16.5" x14ac:dyDescent="0.2">
      <c r="AH104" s="113">
        <v>101</v>
      </c>
      <c r="AI104" s="113">
        <f>INDEX($S$4:$S$32,INT((AH104-5)/5)+1)</f>
        <v>4.6700000000000017</v>
      </c>
      <c r="AJ104" s="113">
        <v>0.1</v>
      </c>
      <c r="AK104" s="111">
        <f t="shared" ref="AK104" si="305">AI104*$AJ104</f>
        <v>0.46700000000000019</v>
      </c>
      <c r="AL104" s="111">
        <f>ROUND(SUM(AK$4:AK104),2)</f>
        <v>34.200000000000003</v>
      </c>
      <c r="AM104" s="111">
        <f t="shared" ref="AM104" si="306">AI105*$AJ104</f>
        <v>0.35000000000000003</v>
      </c>
      <c r="AN104" s="111">
        <f>ROUND(SUM(AM$4:AM104),2)</f>
        <v>25.65</v>
      </c>
      <c r="AO104" s="111">
        <f t="shared" ref="AO104" si="307">AI106*$AJ104</f>
        <v>0.25900000000000001</v>
      </c>
      <c r="AP104" s="111">
        <f>ROUND(SUM(AO$4:AO104),2)</f>
        <v>18.82</v>
      </c>
      <c r="AR104" s="113">
        <v>101</v>
      </c>
      <c r="AS104" s="113">
        <f t="shared" si="186"/>
        <v>147</v>
      </c>
      <c r="AT104" s="114">
        <f t="shared" si="187"/>
        <v>29</v>
      </c>
      <c r="AU104" s="114">
        <f t="shared" si="188"/>
        <v>7</v>
      </c>
      <c r="AV104" s="113"/>
      <c r="AW104" s="114">
        <f t="shared" si="190"/>
        <v>0</v>
      </c>
      <c r="AX104" s="114"/>
      <c r="AY104" s="113"/>
      <c r="AZ104" s="114">
        <f t="shared" si="192"/>
        <v>0</v>
      </c>
      <c r="BA104" s="114"/>
      <c r="BL104" s="114">
        <v>101</v>
      </c>
      <c r="BM104" s="114">
        <f t="shared" si="193"/>
        <v>147</v>
      </c>
      <c r="BN104" s="118" t="str">
        <f t="shared" si="194"/>
        <v>无间</v>
      </c>
      <c r="BO104" s="114">
        <f t="shared" si="195"/>
        <v>51</v>
      </c>
      <c r="BP104" s="115">
        <f t="shared" si="196"/>
        <v>19</v>
      </c>
      <c r="BQ104" s="117" t="str">
        <f t="shared" si="197"/>
        <v>无间</v>
      </c>
      <c r="BR104" s="114"/>
      <c r="BS104" s="118"/>
      <c r="BT104" s="114"/>
      <c r="BU104" s="115"/>
      <c r="BV104" s="117"/>
      <c r="BW104" s="114"/>
      <c r="BX104" s="118"/>
      <c r="BY104" s="114"/>
      <c r="BZ104" s="115"/>
      <c r="CA104" s="117"/>
    </row>
    <row r="105" spans="34:79" ht="16.5" x14ac:dyDescent="0.2">
      <c r="AH105" s="113">
        <v>102</v>
      </c>
      <c r="AI105" s="113">
        <f>INDEX($U$4:$U$32,INT((AH104-5)/5)+1)</f>
        <v>3.5</v>
      </c>
      <c r="AJ105" s="113">
        <v>0.15</v>
      </c>
      <c r="AK105" s="111">
        <f t="shared" ref="AK105" si="308">AI104*$AJ105</f>
        <v>0.70050000000000023</v>
      </c>
      <c r="AL105" s="111">
        <f>ROUND(SUM(AK$4:AK105),2)</f>
        <v>34.9</v>
      </c>
      <c r="AM105" s="111">
        <f t="shared" ref="AM105" si="309">AI105*$AJ105</f>
        <v>0.52500000000000002</v>
      </c>
      <c r="AN105" s="111">
        <f>ROUND(SUM(AM$4:AM105),2)</f>
        <v>26.18</v>
      </c>
      <c r="AO105" s="111">
        <f t="shared" ref="AO105" si="310">AI106*$AJ105</f>
        <v>0.38849999999999996</v>
      </c>
      <c r="AP105" s="111">
        <f>ROUND(SUM(AO$4:AO105),2)</f>
        <v>19.21</v>
      </c>
      <c r="AR105" s="113">
        <v>102</v>
      </c>
      <c r="AS105" s="113">
        <f t="shared" si="186"/>
        <v>148</v>
      </c>
      <c r="AT105" s="114">
        <f t="shared" si="187"/>
        <v>29</v>
      </c>
      <c r="AU105" s="114">
        <f t="shared" si="188"/>
        <v>7</v>
      </c>
      <c r="AV105" s="113"/>
      <c r="AW105" s="114">
        <f t="shared" si="190"/>
        <v>0</v>
      </c>
      <c r="AX105" s="114"/>
      <c r="AY105" s="113"/>
      <c r="AZ105" s="114">
        <f t="shared" si="192"/>
        <v>0</v>
      </c>
      <c r="BA105" s="114"/>
      <c r="BL105" s="114">
        <v>102</v>
      </c>
      <c r="BM105" s="114">
        <f t="shared" si="193"/>
        <v>148</v>
      </c>
      <c r="BN105" s="118" t="str">
        <f t="shared" si="194"/>
        <v>无间</v>
      </c>
      <c r="BO105" s="114">
        <f t="shared" si="195"/>
        <v>51</v>
      </c>
      <c r="BP105" s="115">
        <f t="shared" si="196"/>
        <v>19</v>
      </c>
      <c r="BQ105" s="117" t="str">
        <f t="shared" si="197"/>
        <v>无间</v>
      </c>
      <c r="BR105" s="114"/>
      <c r="BS105" s="118"/>
      <c r="BT105" s="114"/>
      <c r="BU105" s="115"/>
      <c r="BV105" s="117"/>
      <c r="BW105" s="114"/>
      <c r="BX105" s="118"/>
      <c r="BY105" s="114"/>
      <c r="BZ105" s="115"/>
      <c r="CA105" s="117"/>
    </row>
    <row r="106" spans="34:79" ht="16.5" x14ac:dyDescent="0.2">
      <c r="AH106" s="113">
        <v>103</v>
      </c>
      <c r="AI106" s="113">
        <f>INDEX($W$4:$W$32,INT((AH104-5)/5)+1)</f>
        <v>2.59</v>
      </c>
      <c r="AJ106" s="113">
        <v>0.2</v>
      </c>
      <c r="AK106" s="111">
        <f t="shared" ref="AK106" si="311">AI104*$AJ106</f>
        <v>0.93400000000000039</v>
      </c>
      <c r="AL106" s="111">
        <f>ROUND(SUM(AK$4:AK106),2)</f>
        <v>35.83</v>
      </c>
      <c r="AM106" s="111">
        <f t="shared" ref="AM106" si="312">AI105*$AJ106</f>
        <v>0.70000000000000007</v>
      </c>
      <c r="AN106" s="111">
        <f>ROUND(SUM(AM$4:AM106),2)</f>
        <v>26.88</v>
      </c>
      <c r="AO106" s="111">
        <f t="shared" ref="AO106" si="313">AI106*$AJ106</f>
        <v>0.51800000000000002</v>
      </c>
      <c r="AP106" s="111">
        <f>ROUND(SUM(AO$4:AO106),2)</f>
        <v>19.73</v>
      </c>
      <c r="AR106" s="113">
        <v>103</v>
      </c>
      <c r="AS106" s="113">
        <f t="shared" si="186"/>
        <v>148</v>
      </c>
      <c r="AT106" s="114">
        <f t="shared" si="187"/>
        <v>29</v>
      </c>
      <c r="AU106" s="114">
        <f t="shared" si="188"/>
        <v>7</v>
      </c>
      <c r="AV106" s="113"/>
      <c r="AW106" s="114">
        <f t="shared" si="190"/>
        <v>0</v>
      </c>
      <c r="AX106" s="114"/>
      <c r="AY106" s="113"/>
      <c r="AZ106" s="114">
        <f t="shared" si="192"/>
        <v>0</v>
      </c>
      <c r="BA106" s="114"/>
      <c r="BL106" s="114">
        <v>103</v>
      </c>
      <c r="BM106" s="114">
        <f t="shared" si="193"/>
        <v>148</v>
      </c>
      <c r="BN106" s="118" t="str">
        <f t="shared" si="194"/>
        <v>无间</v>
      </c>
      <c r="BO106" s="114">
        <f t="shared" si="195"/>
        <v>51</v>
      </c>
      <c r="BP106" s="115">
        <f t="shared" si="196"/>
        <v>19</v>
      </c>
      <c r="BQ106" s="117" t="str">
        <f t="shared" si="197"/>
        <v>无间</v>
      </c>
      <c r="BR106" s="114"/>
      <c r="BS106" s="118"/>
      <c r="BT106" s="114"/>
      <c r="BU106" s="115"/>
      <c r="BV106" s="117"/>
      <c r="BW106" s="114"/>
      <c r="BX106" s="118"/>
      <c r="BY106" s="114"/>
      <c r="BZ106" s="115"/>
      <c r="CA106" s="117"/>
    </row>
    <row r="107" spans="34:79" ht="16.5" x14ac:dyDescent="0.2">
      <c r="AH107" s="113">
        <v>104</v>
      </c>
      <c r="AI107" s="113"/>
      <c r="AJ107" s="113">
        <v>0.25</v>
      </c>
      <c r="AK107" s="111">
        <f t="shared" ref="AK107" si="314">AI104*$AJ107</f>
        <v>1.1675000000000004</v>
      </c>
      <c r="AL107" s="111">
        <f>ROUND(SUM(AK$4:AK107),2)</f>
        <v>37</v>
      </c>
      <c r="AM107" s="111">
        <f t="shared" ref="AM107" si="315">AI105*$AJ107</f>
        <v>0.875</v>
      </c>
      <c r="AN107" s="111">
        <f>ROUND(SUM(AM$4:AM107),2)</f>
        <v>27.75</v>
      </c>
      <c r="AO107" s="111">
        <f t="shared" ref="AO107" si="316">AI106*$AJ107</f>
        <v>0.64749999999999996</v>
      </c>
      <c r="AP107" s="111">
        <f>ROUND(SUM(AO$4:AO107),2)</f>
        <v>20.38</v>
      </c>
      <c r="AR107" s="113">
        <v>104</v>
      </c>
      <c r="AS107" s="113">
        <f t="shared" si="186"/>
        <v>148</v>
      </c>
      <c r="AT107" s="114">
        <f t="shared" si="187"/>
        <v>29</v>
      </c>
      <c r="AU107" s="114">
        <f t="shared" si="188"/>
        <v>7</v>
      </c>
      <c r="AV107" s="113"/>
      <c r="AW107" s="114">
        <f t="shared" si="190"/>
        <v>0</v>
      </c>
      <c r="AX107" s="114"/>
      <c r="AY107" s="113"/>
      <c r="AZ107" s="114">
        <f t="shared" si="192"/>
        <v>0</v>
      </c>
      <c r="BA107" s="114"/>
      <c r="BL107" s="114">
        <v>104</v>
      </c>
      <c r="BM107" s="114">
        <f t="shared" si="193"/>
        <v>148</v>
      </c>
      <c r="BN107" s="118" t="str">
        <f t="shared" si="194"/>
        <v>无间</v>
      </c>
      <c r="BO107" s="114">
        <f t="shared" si="195"/>
        <v>51</v>
      </c>
      <c r="BP107" s="115">
        <f t="shared" si="196"/>
        <v>19</v>
      </c>
      <c r="BQ107" s="117" t="str">
        <f t="shared" si="197"/>
        <v>无间</v>
      </c>
      <c r="BR107" s="114"/>
      <c r="BS107" s="118"/>
      <c r="BT107" s="114"/>
      <c r="BU107" s="115"/>
      <c r="BV107" s="117"/>
      <c r="BW107" s="114"/>
      <c r="BX107" s="118"/>
      <c r="BY107" s="114"/>
      <c r="BZ107" s="115"/>
      <c r="CA107" s="117"/>
    </row>
    <row r="108" spans="34:79" ht="16.5" x14ac:dyDescent="0.2">
      <c r="AH108" s="113">
        <v>105</v>
      </c>
      <c r="AI108" s="113"/>
      <c r="AJ108" s="113">
        <v>0.3</v>
      </c>
      <c r="AK108" s="111">
        <f t="shared" ref="AK108" si="317">AI104*$AJ108</f>
        <v>1.4010000000000005</v>
      </c>
      <c r="AL108" s="111">
        <f>ROUND(SUM(AK$4:AK108),2)</f>
        <v>38.4</v>
      </c>
      <c r="AM108" s="111">
        <f t="shared" ref="AM108" si="318">AI105*$AJ108</f>
        <v>1.05</v>
      </c>
      <c r="AN108" s="111">
        <f>ROUND(SUM(AM$4:AM108),2)</f>
        <v>28.8</v>
      </c>
      <c r="AO108" s="111">
        <f t="shared" ref="AO108" si="319">AI106*$AJ108</f>
        <v>0.77699999999999991</v>
      </c>
      <c r="AP108" s="111">
        <f>ROUND(SUM(AO$4:AO108),2)</f>
        <v>21.16</v>
      </c>
      <c r="AR108" s="113">
        <v>105</v>
      </c>
      <c r="AS108" s="113">
        <f t="shared" si="186"/>
        <v>149</v>
      </c>
      <c r="AT108" s="114">
        <f t="shared" si="187"/>
        <v>29</v>
      </c>
      <c r="AU108" s="114">
        <f t="shared" si="188"/>
        <v>7</v>
      </c>
      <c r="AV108" s="113"/>
      <c r="AW108" s="114">
        <f t="shared" si="190"/>
        <v>0</v>
      </c>
      <c r="AX108" s="114"/>
      <c r="AY108" s="113"/>
      <c r="AZ108" s="114">
        <f t="shared" si="192"/>
        <v>0</v>
      </c>
      <c r="BA108" s="114"/>
      <c r="BL108" s="114">
        <v>105</v>
      </c>
      <c r="BM108" s="114">
        <f t="shared" si="193"/>
        <v>149</v>
      </c>
      <c r="BN108" s="118" t="str">
        <f t="shared" si="194"/>
        <v>无间</v>
      </c>
      <c r="BO108" s="114">
        <f t="shared" si="195"/>
        <v>51</v>
      </c>
      <c r="BP108" s="115">
        <f t="shared" si="196"/>
        <v>19</v>
      </c>
      <c r="BQ108" s="117" t="str">
        <f t="shared" si="197"/>
        <v>无间</v>
      </c>
      <c r="BR108" s="114"/>
      <c r="BS108" s="118"/>
      <c r="BT108" s="114"/>
      <c r="BU108" s="115"/>
      <c r="BV108" s="117"/>
      <c r="BW108" s="114"/>
      <c r="BX108" s="118"/>
      <c r="BY108" s="114"/>
      <c r="BZ108" s="115"/>
      <c r="CA108" s="117"/>
    </row>
    <row r="109" spans="34:79" ht="16.5" x14ac:dyDescent="0.2">
      <c r="AH109" s="113">
        <v>106</v>
      </c>
      <c r="AI109" s="113">
        <f>INDEX($S$4:$S$32,INT((AH109-5)/5)+1)</f>
        <v>4.93</v>
      </c>
      <c r="AJ109" s="113">
        <v>0.1</v>
      </c>
      <c r="AK109" s="111">
        <f t="shared" ref="AK109" si="320">AI109*$AJ109</f>
        <v>0.49299999999999999</v>
      </c>
      <c r="AL109" s="111">
        <f>ROUND(SUM(AK$4:AK109),2)</f>
        <v>38.89</v>
      </c>
      <c r="AM109" s="111">
        <f t="shared" ref="AM109" si="321">AI110*$AJ109</f>
        <v>0.36999999999999994</v>
      </c>
      <c r="AN109" s="111">
        <f>ROUND(SUM(AM$4:AM109),2)</f>
        <v>29.17</v>
      </c>
      <c r="AO109" s="111">
        <f t="shared" ref="AO109" si="322">AI111*$AJ109</f>
        <v>0.27400000000000019</v>
      </c>
      <c r="AP109" s="111">
        <f>ROUND(SUM(AO$4:AO109),2)</f>
        <v>21.43</v>
      </c>
      <c r="AR109" s="113">
        <v>106</v>
      </c>
      <c r="AS109" s="113">
        <f t="shared" si="186"/>
        <v>149</v>
      </c>
      <c r="AT109" s="114">
        <f t="shared" si="187"/>
        <v>29</v>
      </c>
      <c r="AU109" s="114">
        <f t="shared" si="188"/>
        <v>7</v>
      </c>
      <c r="AV109" s="113"/>
      <c r="AW109" s="114">
        <f t="shared" si="190"/>
        <v>0</v>
      </c>
      <c r="AX109" s="114"/>
      <c r="AY109" s="113"/>
      <c r="AZ109" s="114">
        <f t="shared" si="192"/>
        <v>0</v>
      </c>
      <c r="BA109" s="114"/>
      <c r="BL109" s="114">
        <v>106</v>
      </c>
      <c r="BM109" s="114">
        <f t="shared" si="193"/>
        <v>149</v>
      </c>
      <c r="BN109" s="118" t="str">
        <f t="shared" si="194"/>
        <v>无间</v>
      </c>
      <c r="BO109" s="114">
        <f t="shared" si="195"/>
        <v>51</v>
      </c>
      <c r="BP109" s="115">
        <f t="shared" si="196"/>
        <v>19</v>
      </c>
      <c r="BQ109" s="117" t="str">
        <f t="shared" si="197"/>
        <v>无间</v>
      </c>
      <c r="BR109" s="114"/>
      <c r="BS109" s="118"/>
      <c r="BT109" s="114"/>
      <c r="BU109" s="115"/>
      <c r="BV109" s="117"/>
      <c r="BW109" s="114"/>
      <c r="BX109" s="118"/>
      <c r="BY109" s="114"/>
      <c r="BZ109" s="115"/>
      <c r="CA109" s="117"/>
    </row>
    <row r="110" spans="34:79" ht="16.5" x14ac:dyDescent="0.2">
      <c r="AH110" s="113">
        <v>107</v>
      </c>
      <c r="AI110" s="113">
        <f>INDEX($U$4:$U$32,INT((AH109-5)/5)+1)</f>
        <v>3.6999999999999993</v>
      </c>
      <c r="AJ110" s="113">
        <v>0.15</v>
      </c>
      <c r="AK110" s="111">
        <f t="shared" ref="AK110" si="323">AI109*$AJ110</f>
        <v>0.73949999999999994</v>
      </c>
      <c r="AL110" s="111">
        <f>ROUND(SUM(AK$4:AK110),2)</f>
        <v>39.630000000000003</v>
      </c>
      <c r="AM110" s="111">
        <f t="shared" ref="AM110" si="324">AI110*$AJ110</f>
        <v>0.55499999999999983</v>
      </c>
      <c r="AN110" s="111">
        <f>ROUND(SUM(AM$4:AM110),2)</f>
        <v>29.73</v>
      </c>
      <c r="AO110" s="111">
        <f t="shared" ref="AO110" si="325">AI111*$AJ110</f>
        <v>0.41100000000000031</v>
      </c>
      <c r="AP110" s="111">
        <f>ROUND(SUM(AO$4:AO110),2)</f>
        <v>21.84</v>
      </c>
      <c r="AR110" s="113">
        <v>107</v>
      </c>
      <c r="AS110" s="113">
        <f t="shared" si="186"/>
        <v>149</v>
      </c>
      <c r="AT110" s="114">
        <f t="shared" si="187"/>
        <v>29</v>
      </c>
      <c r="AU110" s="114">
        <f t="shared" si="188"/>
        <v>7</v>
      </c>
      <c r="AV110" s="113"/>
      <c r="AW110" s="114">
        <f t="shared" si="190"/>
        <v>0</v>
      </c>
      <c r="AX110" s="114"/>
      <c r="AY110" s="113"/>
      <c r="AZ110" s="114">
        <f t="shared" si="192"/>
        <v>0</v>
      </c>
      <c r="BA110" s="114"/>
      <c r="BL110" s="114">
        <v>107</v>
      </c>
      <c r="BM110" s="114">
        <f t="shared" si="193"/>
        <v>149</v>
      </c>
      <c r="BN110" s="118" t="str">
        <f t="shared" si="194"/>
        <v>无间</v>
      </c>
      <c r="BO110" s="114">
        <f t="shared" si="195"/>
        <v>51</v>
      </c>
      <c r="BP110" s="115">
        <f t="shared" si="196"/>
        <v>19</v>
      </c>
      <c r="BQ110" s="117" t="str">
        <f t="shared" si="197"/>
        <v>无间</v>
      </c>
      <c r="BR110" s="114"/>
      <c r="BS110" s="118"/>
      <c r="BT110" s="114"/>
      <c r="BU110" s="115"/>
      <c r="BV110" s="117"/>
      <c r="BW110" s="114"/>
      <c r="BX110" s="118"/>
      <c r="BY110" s="114"/>
      <c r="BZ110" s="115"/>
      <c r="CA110" s="117"/>
    </row>
    <row r="111" spans="34:79" ht="16.5" x14ac:dyDescent="0.2">
      <c r="AH111" s="113">
        <v>108</v>
      </c>
      <c r="AI111" s="113">
        <f>INDEX($W$4:$W$32,INT((AH109-5)/5)+1)</f>
        <v>2.740000000000002</v>
      </c>
      <c r="AJ111" s="113">
        <v>0.2</v>
      </c>
      <c r="AK111" s="111">
        <f t="shared" ref="AK111" si="326">AI109*$AJ111</f>
        <v>0.98599999999999999</v>
      </c>
      <c r="AL111" s="111">
        <f>ROUND(SUM(AK$4:AK111),2)</f>
        <v>40.619999999999997</v>
      </c>
      <c r="AM111" s="111">
        <f t="shared" ref="AM111" si="327">AI110*$AJ111</f>
        <v>0.73999999999999988</v>
      </c>
      <c r="AN111" s="111">
        <f>ROUND(SUM(AM$4:AM111),2)</f>
        <v>30.47</v>
      </c>
      <c r="AO111" s="111">
        <f t="shared" ref="AO111" si="328">AI111*$AJ111</f>
        <v>0.54800000000000038</v>
      </c>
      <c r="AP111" s="111">
        <f>ROUND(SUM(AO$4:AO111),2)</f>
        <v>22.39</v>
      </c>
      <c r="AR111" s="113">
        <v>108</v>
      </c>
      <c r="AS111" s="113">
        <f t="shared" si="186"/>
        <v>150</v>
      </c>
      <c r="AT111" s="114">
        <f t="shared" si="187"/>
        <v>30</v>
      </c>
      <c r="AU111" s="114">
        <f t="shared" si="188"/>
        <v>8</v>
      </c>
      <c r="AV111" s="113"/>
      <c r="AW111" s="114">
        <f t="shared" si="190"/>
        <v>0</v>
      </c>
      <c r="AX111" s="114"/>
      <c r="AY111" s="113"/>
      <c r="AZ111" s="114">
        <f t="shared" si="192"/>
        <v>0</v>
      </c>
      <c r="BA111" s="114"/>
      <c r="BL111" s="114">
        <v>108</v>
      </c>
      <c r="BM111" s="114">
        <f t="shared" si="193"/>
        <v>150</v>
      </c>
      <c r="BN111" s="118" t="str">
        <f t="shared" si="194"/>
        <v>无间</v>
      </c>
      <c r="BO111" s="114">
        <f t="shared" si="195"/>
        <v>52</v>
      </c>
      <c r="BP111" s="115">
        <f t="shared" si="196"/>
        <v>20</v>
      </c>
      <c r="BQ111" s="117" t="str">
        <f t="shared" si="197"/>
        <v>无间+1</v>
      </c>
      <c r="BR111" s="114"/>
      <c r="BS111" s="118"/>
      <c r="BT111" s="114"/>
      <c r="BU111" s="115"/>
      <c r="BV111" s="117"/>
      <c r="BW111" s="114"/>
      <c r="BX111" s="118"/>
      <c r="BY111" s="114"/>
      <c r="BZ111" s="115"/>
      <c r="CA111" s="117"/>
    </row>
    <row r="112" spans="34:79" ht="16.5" x14ac:dyDescent="0.2">
      <c r="AH112" s="113">
        <v>109</v>
      </c>
      <c r="AI112" s="113"/>
      <c r="AJ112" s="113">
        <v>0.25</v>
      </c>
      <c r="AK112" s="111">
        <f t="shared" ref="AK112" si="329">AI109*$AJ112</f>
        <v>1.2324999999999999</v>
      </c>
      <c r="AL112" s="111">
        <f>ROUND(SUM(AK$4:AK112),2)</f>
        <v>41.85</v>
      </c>
      <c r="AM112" s="111">
        <f t="shared" ref="AM112" si="330">AI110*$AJ112</f>
        <v>0.92499999999999982</v>
      </c>
      <c r="AN112" s="111">
        <f>ROUND(SUM(AM$4:AM112),2)</f>
        <v>31.39</v>
      </c>
      <c r="AO112" s="111">
        <f t="shared" ref="AO112" si="331">AI111*$AJ112</f>
        <v>0.6850000000000005</v>
      </c>
      <c r="AP112" s="111">
        <f>ROUND(SUM(AO$4:AO112),2)</f>
        <v>23.07</v>
      </c>
      <c r="AR112" s="113"/>
      <c r="AS112" s="113"/>
      <c r="AT112" s="114"/>
      <c r="AU112" s="114"/>
      <c r="AV112" s="113"/>
      <c r="AW112" s="114"/>
      <c r="AX112" s="114"/>
      <c r="AY112" s="113"/>
      <c r="AZ112" s="114"/>
      <c r="BA112" s="114"/>
      <c r="BL112" s="114"/>
      <c r="BM112" s="114"/>
      <c r="BN112" s="118"/>
      <c r="BO112" s="114"/>
      <c r="BP112" s="114"/>
      <c r="BQ112" s="117"/>
      <c r="BR112" s="114"/>
      <c r="BS112" s="118"/>
      <c r="BT112" s="114"/>
      <c r="BU112" s="114"/>
      <c r="BV112" s="117"/>
      <c r="BW112" s="114"/>
      <c r="BX112" s="118"/>
      <c r="BY112" s="114"/>
      <c r="BZ112" s="114"/>
      <c r="CA112" s="117"/>
    </row>
    <row r="113" spans="34:79" ht="16.5" x14ac:dyDescent="0.2">
      <c r="AH113" s="113">
        <v>110</v>
      </c>
      <c r="AI113" s="113"/>
      <c r="AJ113" s="113">
        <v>0.3</v>
      </c>
      <c r="AK113" s="111">
        <f t="shared" ref="AK113" si="332">AI109*$AJ113</f>
        <v>1.4789999999999999</v>
      </c>
      <c r="AL113" s="111">
        <f>ROUND(SUM(AK$4:AK113),2)</f>
        <v>43.33</v>
      </c>
      <c r="AM113" s="111">
        <f t="shared" ref="AM113" si="333">AI110*$AJ113</f>
        <v>1.1099999999999997</v>
      </c>
      <c r="AN113" s="111">
        <f>ROUND(SUM(AM$4:AM113),2)</f>
        <v>32.5</v>
      </c>
      <c r="AO113" s="111">
        <f t="shared" ref="AO113" si="334">AI111*$AJ113</f>
        <v>0.82200000000000062</v>
      </c>
      <c r="AP113" s="111">
        <f>ROUND(SUM(AO$4:AO113),2)</f>
        <v>23.9</v>
      </c>
      <c r="AR113" s="113"/>
      <c r="AS113" s="113"/>
      <c r="AT113" s="114"/>
      <c r="AU113" s="114"/>
      <c r="AV113" s="113"/>
      <c r="AW113" s="114"/>
      <c r="AX113" s="114"/>
      <c r="AY113" s="113"/>
      <c r="AZ113" s="114"/>
      <c r="BA113" s="114"/>
      <c r="BL113" s="114"/>
      <c r="BM113" s="114"/>
      <c r="BN113" s="118"/>
      <c r="BO113" s="114"/>
      <c r="BP113" s="114"/>
      <c r="BQ113" s="117"/>
      <c r="BR113" s="114"/>
      <c r="BS113" s="118"/>
      <c r="BT113" s="114"/>
      <c r="BU113" s="114"/>
      <c r="BV113" s="117"/>
      <c r="BW113" s="114"/>
      <c r="BX113" s="118"/>
      <c r="BY113" s="114"/>
      <c r="BZ113" s="114"/>
      <c r="CA113" s="117"/>
    </row>
    <row r="114" spans="34:79" ht="16.5" x14ac:dyDescent="0.2">
      <c r="AH114" s="113">
        <v>111</v>
      </c>
      <c r="AI114" s="113">
        <f>INDEX($S$4:$S$32,INT((AH114-5)/5)+1)</f>
        <v>5.2000000000000028</v>
      </c>
      <c r="AJ114" s="113">
        <v>0.1</v>
      </c>
      <c r="AK114" s="111">
        <f t="shared" ref="AK114" si="335">AI114*$AJ114</f>
        <v>0.52000000000000035</v>
      </c>
      <c r="AL114" s="111">
        <f>ROUND(SUM(AK$4:AK114),2)</f>
        <v>43.85</v>
      </c>
      <c r="AM114" s="111">
        <f t="shared" ref="AM114" si="336">AI115*$AJ114</f>
        <v>0.3899999999999999</v>
      </c>
      <c r="AN114" s="111">
        <f>ROUND(SUM(AM$4:AM114),2)</f>
        <v>32.89</v>
      </c>
      <c r="AO114" s="111">
        <f t="shared" ref="AO114" si="337">AI116*$AJ114</f>
        <v>0.28900000000000009</v>
      </c>
      <c r="AP114" s="111">
        <f>ROUND(SUM(AO$4:AO114),2)</f>
        <v>24.18</v>
      </c>
      <c r="AR114" s="113"/>
      <c r="AS114" s="113"/>
      <c r="AT114" s="114"/>
      <c r="AU114" s="114"/>
      <c r="AV114" s="113"/>
      <c r="AW114" s="114"/>
      <c r="AX114" s="114"/>
      <c r="AY114" s="113"/>
      <c r="AZ114" s="114"/>
      <c r="BA114" s="114"/>
      <c r="BL114" s="114"/>
      <c r="BM114" s="114"/>
      <c r="BN114" s="118"/>
      <c r="BO114" s="114"/>
      <c r="BP114" s="114"/>
      <c r="BQ114" s="117"/>
      <c r="BR114" s="114"/>
      <c r="BS114" s="118"/>
      <c r="BT114" s="114"/>
      <c r="BU114" s="114"/>
      <c r="BV114" s="117"/>
      <c r="BW114" s="114"/>
      <c r="BX114" s="118"/>
      <c r="BY114" s="114"/>
      <c r="BZ114" s="114"/>
      <c r="CA114" s="117"/>
    </row>
    <row r="115" spans="34:79" ht="16.5" x14ac:dyDescent="0.2">
      <c r="AH115" s="113">
        <v>112</v>
      </c>
      <c r="AI115" s="113">
        <f>INDEX($U$4:$U$32,INT((AH114-5)/5)+1)</f>
        <v>3.8999999999999986</v>
      </c>
      <c r="AJ115" s="113">
        <v>0.15</v>
      </c>
      <c r="AK115" s="111">
        <f t="shared" ref="AK115" si="338">AI114*$AJ115</f>
        <v>0.78000000000000036</v>
      </c>
      <c r="AL115" s="111">
        <f>ROUND(SUM(AK$4:AK115),2)</f>
        <v>44.63</v>
      </c>
      <c r="AM115" s="111">
        <f t="shared" ref="AM115" si="339">AI115*$AJ115</f>
        <v>0.58499999999999974</v>
      </c>
      <c r="AN115" s="111">
        <f>ROUND(SUM(AM$4:AM115),2)</f>
        <v>33.479999999999997</v>
      </c>
      <c r="AO115" s="111">
        <f t="shared" ref="AO115" si="340">AI116*$AJ115</f>
        <v>0.43350000000000005</v>
      </c>
      <c r="AP115" s="111">
        <f>ROUND(SUM(AO$4:AO115),2)</f>
        <v>24.62</v>
      </c>
      <c r="AR115" s="113"/>
      <c r="AS115" s="113"/>
      <c r="AT115" s="114"/>
      <c r="AU115" s="114"/>
      <c r="AV115" s="113"/>
      <c r="AW115" s="114"/>
      <c r="AX115" s="114"/>
      <c r="AY115" s="113"/>
      <c r="AZ115" s="114"/>
      <c r="BA115" s="114"/>
      <c r="BL115" s="114"/>
      <c r="BM115" s="114"/>
      <c r="BN115" s="118"/>
      <c r="BO115" s="114"/>
      <c r="BP115" s="114"/>
      <c r="BQ115" s="117"/>
      <c r="BR115" s="114"/>
      <c r="BS115" s="118"/>
      <c r="BT115" s="114"/>
      <c r="BU115" s="114"/>
      <c r="BV115" s="117"/>
      <c r="BW115" s="114"/>
      <c r="BX115" s="118"/>
      <c r="BY115" s="114"/>
      <c r="BZ115" s="114"/>
      <c r="CA115" s="117"/>
    </row>
    <row r="116" spans="34:79" ht="16.5" x14ac:dyDescent="0.2">
      <c r="AH116" s="113">
        <v>113</v>
      </c>
      <c r="AI116" s="113">
        <f>INDEX($W$4:$W$32,INT((AH114-5)/5)+1)</f>
        <v>2.8900000000000006</v>
      </c>
      <c r="AJ116" s="113">
        <v>0.2</v>
      </c>
      <c r="AK116" s="111">
        <f t="shared" ref="AK116" si="341">AI114*$AJ116</f>
        <v>1.0400000000000007</v>
      </c>
      <c r="AL116" s="111">
        <f>ROUND(SUM(AK$4:AK116),2)</f>
        <v>45.67</v>
      </c>
      <c r="AM116" s="111">
        <f t="shared" ref="AM116" si="342">AI115*$AJ116</f>
        <v>0.7799999999999998</v>
      </c>
      <c r="AN116" s="111">
        <f>ROUND(SUM(AM$4:AM116),2)</f>
        <v>34.26</v>
      </c>
      <c r="AO116" s="111">
        <f t="shared" ref="AO116" si="343">AI116*$AJ116</f>
        <v>0.57800000000000018</v>
      </c>
      <c r="AP116" s="111">
        <f>ROUND(SUM(AO$4:AO116),2)</f>
        <v>25.2</v>
      </c>
      <c r="AR116" s="113"/>
      <c r="AS116" s="113"/>
      <c r="AT116" s="114"/>
      <c r="AU116" s="114"/>
      <c r="AV116" s="113"/>
      <c r="AW116" s="114"/>
      <c r="AX116" s="114"/>
      <c r="AY116" s="113"/>
      <c r="AZ116" s="114"/>
      <c r="BA116" s="114"/>
      <c r="BL116" s="114"/>
      <c r="BM116" s="114"/>
      <c r="BN116" s="118"/>
      <c r="BO116" s="114"/>
      <c r="BP116" s="114"/>
      <c r="BQ116" s="117"/>
      <c r="BR116" s="114"/>
      <c r="BS116" s="118"/>
      <c r="BT116" s="114"/>
      <c r="BU116" s="114"/>
      <c r="BV116" s="117"/>
      <c r="BW116" s="114"/>
      <c r="BX116" s="118"/>
      <c r="BY116" s="114"/>
      <c r="BZ116" s="114"/>
      <c r="CA116" s="117"/>
    </row>
    <row r="117" spans="34:79" ht="16.5" x14ac:dyDescent="0.2">
      <c r="AH117" s="113">
        <v>114</v>
      </c>
      <c r="AI117" s="113"/>
      <c r="AJ117" s="113">
        <v>0.25</v>
      </c>
      <c r="AK117" s="111">
        <f t="shared" ref="AK117" si="344">AI114*$AJ117</f>
        <v>1.3000000000000007</v>
      </c>
      <c r="AL117" s="111">
        <f>ROUND(SUM(AK$4:AK117),2)</f>
        <v>46.97</v>
      </c>
      <c r="AM117" s="111">
        <f t="shared" ref="AM117" si="345">AI115*$AJ117</f>
        <v>0.97499999999999964</v>
      </c>
      <c r="AN117" s="111">
        <f>ROUND(SUM(AM$4:AM117),2)</f>
        <v>35.229999999999997</v>
      </c>
      <c r="AO117" s="111">
        <f t="shared" ref="AO117" si="346">AI116*$AJ117</f>
        <v>0.72250000000000014</v>
      </c>
      <c r="AP117" s="111">
        <f>ROUND(SUM(AO$4:AO117),2)</f>
        <v>25.92</v>
      </c>
      <c r="AR117" s="113"/>
      <c r="AS117" s="113"/>
      <c r="AT117" s="114"/>
      <c r="AU117" s="114"/>
      <c r="AV117" s="113"/>
      <c r="AW117" s="114"/>
      <c r="AX117" s="114"/>
      <c r="AY117" s="113"/>
      <c r="AZ117" s="114"/>
      <c r="BA117" s="114"/>
      <c r="BL117" s="114"/>
      <c r="BM117" s="114"/>
      <c r="BN117" s="118"/>
      <c r="BO117" s="114"/>
      <c r="BP117" s="114"/>
      <c r="BQ117" s="117"/>
      <c r="BR117" s="114"/>
      <c r="BS117" s="118"/>
      <c r="BT117" s="114"/>
      <c r="BU117" s="114"/>
      <c r="BV117" s="117"/>
      <c r="BW117" s="114"/>
      <c r="BX117" s="118"/>
      <c r="BY117" s="114"/>
      <c r="BZ117" s="114"/>
      <c r="CA117" s="117"/>
    </row>
    <row r="118" spans="34:79" ht="16.5" x14ac:dyDescent="0.2">
      <c r="AH118" s="113">
        <v>115</v>
      </c>
      <c r="AI118" s="113"/>
      <c r="AJ118" s="113">
        <v>0.3</v>
      </c>
      <c r="AK118" s="111">
        <f t="shared" ref="AK118" si="347">AI114*$AJ118</f>
        <v>1.5600000000000007</v>
      </c>
      <c r="AL118" s="111">
        <f>ROUND(SUM(AK$4:AK118),2)</f>
        <v>48.53</v>
      </c>
      <c r="AM118" s="111">
        <f t="shared" ref="AM118" si="348">AI115*$AJ118</f>
        <v>1.1699999999999995</v>
      </c>
      <c r="AN118" s="111">
        <f>ROUND(SUM(AM$4:AM118),2)</f>
        <v>36.4</v>
      </c>
      <c r="AO118" s="111">
        <f t="shared" ref="AO118" si="349">AI116*$AJ118</f>
        <v>0.8670000000000001</v>
      </c>
      <c r="AP118" s="111">
        <f>ROUND(SUM(AO$4:AO118),2)</f>
        <v>26.79</v>
      </c>
      <c r="AR118" s="113"/>
      <c r="AS118" s="113"/>
      <c r="AT118" s="114"/>
      <c r="AU118" s="114"/>
      <c r="AV118" s="113"/>
      <c r="AW118" s="114"/>
      <c r="AX118" s="114"/>
      <c r="AY118" s="113"/>
      <c r="AZ118" s="114"/>
      <c r="BA118" s="114"/>
      <c r="BL118" s="114"/>
      <c r="BM118" s="114"/>
      <c r="BN118" s="118"/>
      <c r="BO118" s="114"/>
      <c r="BP118" s="114"/>
      <c r="BQ118" s="117"/>
      <c r="BR118" s="114"/>
      <c r="BS118" s="118"/>
      <c r="BT118" s="114"/>
      <c r="BU118" s="114"/>
      <c r="BV118" s="117"/>
      <c r="BW118" s="114"/>
      <c r="BX118" s="118"/>
      <c r="BY118" s="114"/>
      <c r="BZ118" s="114"/>
      <c r="CA118" s="117"/>
    </row>
    <row r="119" spans="34:79" ht="16.5" x14ac:dyDescent="0.2">
      <c r="AH119" s="113">
        <v>116</v>
      </c>
      <c r="AI119" s="113">
        <f>INDEX($S$4:$S$32,INT((AH119-5)/5)+1)</f>
        <v>5.4699999999999989</v>
      </c>
      <c r="AJ119" s="113">
        <v>0.1</v>
      </c>
      <c r="AK119" s="111">
        <f t="shared" ref="AK119" si="350">AI119*$AJ119</f>
        <v>0.54699999999999993</v>
      </c>
      <c r="AL119" s="111">
        <f>ROUND(SUM(AK$4:AK119),2)</f>
        <v>49.08</v>
      </c>
      <c r="AM119" s="111">
        <f t="shared" ref="AM119" si="351">AI120*$AJ119</f>
        <v>0.41000000000000014</v>
      </c>
      <c r="AN119" s="111">
        <f>ROUND(SUM(AM$4:AM119),2)</f>
        <v>36.81</v>
      </c>
      <c r="AO119" s="111">
        <f t="shared" ref="AO119" si="352">AI121*$AJ119</f>
        <v>0.30399999999999994</v>
      </c>
      <c r="AP119" s="111">
        <f>ROUND(SUM(AO$4:AO119),2)</f>
        <v>27.09</v>
      </c>
      <c r="AR119" s="113"/>
      <c r="AS119" s="113"/>
      <c r="AT119" s="114"/>
      <c r="AU119" s="114"/>
      <c r="AV119" s="113"/>
      <c r="AW119" s="114"/>
      <c r="AX119" s="114"/>
      <c r="AY119" s="113"/>
      <c r="AZ119" s="114"/>
      <c r="BA119" s="114"/>
      <c r="BL119" s="114"/>
      <c r="BM119" s="114"/>
      <c r="BN119" s="118"/>
      <c r="BO119" s="114"/>
      <c r="BP119" s="114"/>
      <c r="BQ119" s="117"/>
      <c r="BR119" s="114"/>
      <c r="BS119" s="118"/>
      <c r="BT119" s="114"/>
      <c r="BU119" s="114"/>
      <c r="BV119" s="117"/>
      <c r="BW119" s="114"/>
      <c r="BX119" s="118"/>
      <c r="BY119" s="114"/>
      <c r="BZ119" s="114"/>
      <c r="CA119" s="117"/>
    </row>
    <row r="120" spans="34:79" ht="16.5" x14ac:dyDescent="0.2">
      <c r="AH120" s="113">
        <v>117</v>
      </c>
      <c r="AI120" s="113">
        <f>INDEX($U$4:$U$32,INT((AH119-5)/5)+1)</f>
        <v>4.1000000000000014</v>
      </c>
      <c r="AJ120" s="113">
        <v>0.15</v>
      </c>
      <c r="AK120" s="111">
        <f t="shared" ref="AK120" si="353">AI119*$AJ120</f>
        <v>0.82049999999999979</v>
      </c>
      <c r="AL120" s="111">
        <f>ROUND(SUM(AK$4:AK120),2)</f>
        <v>49.9</v>
      </c>
      <c r="AM120" s="111">
        <f t="shared" ref="AM120" si="354">AI120*$AJ120</f>
        <v>0.61500000000000021</v>
      </c>
      <c r="AN120" s="111">
        <f>ROUND(SUM(AM$4:AM120),2)</f>
        <v>37.43</v>
      </c>
      <c r="AO120" s="111">
        <f t="shared" ref="AO120" si="355">AI121*$AJ120</f>
        <v>0.45599999999999985</v>
      </c>
      <c r="AP120" s="111">
        <f>ROUND(SUM(AO$4:AO120),2)</f>
        <v>27.55</v>
      </c>
      <c r="AR120" s="113"/>
      <c r="AS120" s="113"/>
      <c r="AT120" s="114"/>
      <c r="AU120" s="114"/>
      <c r="AV120" s="113"/>
      <c r="AW120" s="114"/>
      <c r="AX120" s="114"/>
      <c r="AY120" s="113"/>
      <c r="AZ120" s="114"/>
      <c r="BA120" s="114"/>
      <c r="BL120" s="114"/>
      <c r="BM120" s="114"/>
      <c r="BN120" s="118"/>
      <c r="BO120" s="114"/>
      <c r="BP120" s="114"/>
      <c r="BQ120" s="117"/>
      <c r="BR120" s="114"/>
      <c r="BS120" s="118"/>
      <c r="BT120" s="114"/>
      <c r="BU120" s="114"/>
      <c r="BV120" s="117"/>
      <c r="BW120" s="114"/>
      <c r="BX120" s="118"/>
      <c r="BY120" s="114"/>
      <c r="BZ120" s="114"/>
      <c r="CA120" s="117"/>
    </row>
    <row r="121" spans="34:79" ht="16.5" x14ac:dyDescent="0.2">
      <c r="AH121" s="113">
        <v>118</v>
      </c>
      <c r="AI121" s="113">
        <f>INDEX($W$4:$W$32,INT((AH119-5)/5)+1)</f>
        <v>3.0399999999999991</v>
      </c>
      <c r="AJ121" s="113">
        <v>0.2</v>
      </c>
      <c r="AK121" s="111">
        <f t="shared" ref="AK121" si="356">AI119*$AJ121</f>
        <v>1.0939999999999999</v>
      </c>
      <c r="AL121" s="111">
        <f>ROUND(SUM(AK$4:AK121),2)</f>
        <v>50.99</v>
      </c>
      <c r="AM121" s="111">
        <f t="shared" ref="AM121" si="357">AI120*$AJ121</f>
        <v>0.82000000000000028</v>
      </c>
      <c r="AN121" s="111">
        <f>ROUND(SUM(AM$4:AM121),2)</f>
        <v>38.25</v>
      </c>
      <c r="AO121" s="111">
        <f t="shared" ref="AO121" si="358">AI121*$AJ121</f>
        <v>0.60799999999999987</v>
      </c>
      <c r="AP121" s="111">
        <f>ROUND(SUM(AO$4:AO121),2)</f>
        <v>28.15</v>
      </c>
      <c r="AR121" s="113"/>
      <c r="AS121" s="113"/>
      <c r="AT121" s="114"/>
      <c r="AU121" s="114"/>
      <c r="AV121" s="113"/>
      <c r="AW121" s="114"/>
      <c r="AX121" s="114"/>
      <c r="AY121" s="113"/>
      <c r="AZ121" s="114"/>
      <c r="BA121" s="114"/>
      <c r="BL121" s="114"/>
      <c r="BM121" s="114"/>
      <c r="BN121" s="118"/>
      <c r="BO121" s="114"/>
      <c r="BP121" s="114"/>
      <c r="BQ121" s="117"/>
      <c r="BR121" s="114"/>
      <c r="BS121" s="118"/>
      <c r="BT121" s="114"/>
      <c r="BU121" s="114"/>
      <c r="BV121" s="117"/>
      <c r="BW121" s="114"/>
      <c r="BX121" s="118"/>
      <c r="BY121" s="114"/>
      <c r="BZ121" s="114"/>
      <c r="CA121" s="117"/>
    </row>
    <row r="122" spans="34:79" ht="16.5" x14ac:dyDescent="0.2">
      <c r="AH122" s="113">
        <v>119</v>
      </c>
      <c r="AI122" s="113"/>
      <c r="AJ122" s="113">
        <v>0.25</v>
      </c>
      <c r="AK122" s="111">
        <f t="shared" ref="AK122" si="359">AI119*$AJ122</f>
        <v>1.3674999999999997</v>
      </c>
      <c r="AL122" s="111">
        <f>ROUND(SUM(AK$4:AK122),2)</f>
        <v>52.36</v>
      </c>
      <c r="AM122" s="111">
        <f t="shared" ref="AM122" si="360">AI120*$AJ122</f>
        <v>1.0250000000000004</v>
      </c>
      <c r="AN122" s="111">
        <f>ROUND(SUM(AM$4:AM122),2)</f>
        <v>39.270000000000003</v>
      </c>
      <c r="AO122" s="111">
        <f t="shared" ref="AO122" si="361">AI121*$AJ122</f>
        <v>0.75999999999999979</v>
      </c>
      <c r="AP122" s="111">
        <f>ROUND(SUM(AO$4:AO122),2)</f>
        <v>28.91</v>
      </c>
      <c r="AR122" s="113"/>
      <c r="AS122" s="113"/>
      <c r="AT122" s="114"/>
      <c r="AU122" s="114"/>
      <c r="AV122" s="113"/>
      <c r="AW122" s="114"/>
      <c r="AX122" s="114"/>
      <c r="AY122" s="113"/>
      <c r="AZ122" s="114"/>
      <c r="BA122" s="114"/>
      <c r="BL122" s="114"/>
      <c r="BM122" s="114"/>
      <c r="BN122" s="118"/>
      <c r="BO122" s="114"/>
      <c r="BP122" s="114"/>
      <c r="BQ122" s="117"/>
      <c r="BR122" s="114"/>
      <c r="BS122" s="118"/>
      <c r="BT122" s="114"/>
      <c r="BU122" s="114"/>
      <c r="BV122" s="117"/>
      <c r="BW122" s="114"/>
      <c r="BX122" s="118"/>
      <c r="BY122" s="114"/>
      <c r="BZ122" s="114"/>
      <c r="CA122" s="117"/>
    </row>
    <row r="123" spans="34:79" ht="16.5" x14ac:dyDescent="0.2">
      <c r="AH123" s="113">
        <v>120</v>
      </c>
      <c r="AI123" s="113"/>
      <c r="AJ123" s="113">
        <v>0.3</v>
      </c>
      <c r="AK123" s="111">
        <f t="shared" ref="AK123" si="362">AI119*$AJ123</f>
        <v>1.6409999999999996</v>
      </c>
      <c r="AL123" s="111">
        <f>ROUND(SUM(AK$4:AK123),2)</f>
        <v>54</v>
      </c>
      <c r="AM123" s="111">
        <f t="shared" ref="AM123" si="363">AI120*$AJ123</f>
        <v>1.2300000000000004</v>
      </c>
      <c r="AN123" s="111">
        <f>ROUND(SUM(AM$4:AM123),2)</f>
        <v>40.5</v>
      </c>
      <c r="AO123" s="111">
        <f t="shared" ref="AO123" si="364">AI121*$AJ123</f>
        <v>0.9119999999999997</v>
      </c>
      <c r="AP123" s="111">
        <f>ROUND(SUM(AO$4:AO123),2)</f>
        <v>29.83</v>
      </c>
      <c r="AR123" s="113"/>
      <c r="AS123" s="113"/>
      <c r="AT123" s="114"/>
      <c r="AU123" s="114"/>
      <c r="AV123" s="113"/>
      <c r="AW123" s="114"/>
      <c r="AX123" s="114"/>
      <c r="AY123" s="113"/>
      <c r="AZ123" s="114"/>
      <c r="BA123" s="114"/>
      <c r="BL123" s="114"/>
      <c r="BM123" s="114"/>
      <c r="BN123" s="118"/>
      <c r="BO123" s="114"/>
      <c r="BP123" s="114"/>
      <c r="BQ123" s="117"/>
      <c r="BR123" s="114"/>
      <c r="BS123" s="118"/>
      <c r="BT123" s="114"/>
      <c r="BU123" s="114"/>
      <c r="BV123" s="117"/>
      <c r="BW123" s="114"/>
      <c r="BX123" s="118"/>
      <c r="BY123" s="114"/>
      <c r="BZ123" s="114"/>
      <c r="CA123" s="117"/>
    </row>
    <row r="124" spans="34:79" ht="16.5" x14ac:dyDescent="0.2">
      <c r="AH124" s="113">
        <v>121</v>
      </c>
      <c r="AI124" s="113">
        <f>INDEX($S$4:$S$32,INT((AH124-5)/5)+1)</f>
        <v>6.4699999999999989</v>
      </c>
      <c r="AJ124" s="113">
        <v>0.1</v>
      </c>
      <c r="AK124" s="111">
        <f t="shared" ref="AK124" si="365">AI124*$AJ124</f>
        <v>0.64699999999999991</v>
      </c>
      <c r="AL124" s="111">
        <f>ROUND(SUM(AK$4:AK124),2)</f>
        <v>54.65</v>
      </c>
      <c r="AM124" s="111">
        <f t="shared" ref="AM124" si="366">AI125*$AJ124</f>
        <v>0.48500000000000015</v>
      </c>
      <c r="AN124" s="111">
        <f>ROUND(SUM(AM$4:AM124),2)</f>
        <v>40.99</v>
      </c>
      <c r="AO124" s="111">
        <f t="shared" ref="AO124" si="367">AI126*$AJ124</f>
        <v>0.35900000000000037</v>
      </c>
      <c r="AP124" s="111">
        <f>ROUND(SUM(AO$4:AO124),2)</f>
        <v>30.18</v>
      </c>
      <c r="AR124" s="113"/>
      <c r="AS124" s="113"/>
      <c r="AT124" s="114"/>
      <c r="AU124" s="114"/>
    </row>
    <row r="125" spans="34:79" ht="16.5" x14ac:dyDescent="0.2">
      <c r="AH125" s="113">
        <v>122</v>
      </c>
      <c r="AI125" s="113">
        <f>INDEX($U$4:$U$32,INT((AH124-5)/5)+1)</f>
        <v>4.8500000000000014</v>
      </c>
      <c r="AJ125" s="113">
        <v>0.15</v>
      </c>
      <c r="AK125" s="111">
        <f t="shared" ref="AK125" si="368">AI124*$AJ125</f>
        <v>0.97049999999999981</v>
      </c>
      <c r="AL125" s="111">
        <f>ROUND(SUM(AK$4:AK125),2)</f>
        <v>55.62</v>
      </c>
      <c r="AM125" s="111">
        <f t="shared" ref="AM125" si="369">AI125*$AJ125</f>
        <v>0.72750000000000015</v>
      </c>
      <c r="AN125" s="111">
        <f>ROUND(SUM(AM$4:AM125),2)</f>
        <v>41.71</v>
      </c>
      <c r="AO125" s="111">
        <f t="shared" ref="AO125" si="370">AI126*$AJ125</f>
        <v>0.53850000000000053</v>
      </c>
      <c r="AP125" s="111">
        <f>ROUND(SUM(AO$4:AO125),2)</f>
        <v>30.72</v>
      </c>
      <c r="AR125" s="113"/>
      <c r="AS125" s="113"/>
      <c r="AT125" s="114"/>
      <c r="AU125" s="114"/>
    </row>
    <row r="126" spans="34:79" ht="16.5" x14ac:dyDescent="0.2">
      <c r="AH126" s="113">
        <v>123</v>
      </c>
      <c r="AI126" s="113">
        <f>INDEX($W$4:$W$32,INT((AH124-5)/5)+1)</f>
        <v>3.5900000000000034</v>
      </c>
      <c r="AJ126" s="113">
        <v>0.2</v>
      </c>
      <c r="AK126" s="111">
        <f t="shared" ref="AK126" si="371">AI124*$AJ126</f>
        <v>1.2939999999999998</v>
      </c>
      <c r="AL126" s="111">
        <f>ROUND(SUM(AK$4:AK126),2)</f>
        <v>56.91</v>
      </c>
      <c r="AM126" s="111">
        <f t="shared" ref="AM126" si="372">AI125*$AJ126</f>
        <v>0.97000000000000031</v>
      </c>
      <c r="AN126" s="111">
        <f>ROUND(SUM(AM$4:AM126),2)</f>
        <v>42.68</v>
      </c>
      <c r="AO126" s="111">
        <f t="shared" ref="AO126" si="373">AI126*$AJ126</f>
        <v>0.71800000000000075</v>
      </c>
      <c r="AP126" s="111">
        <f>ROUND(SUM(AO$4:AO126),2)</f>
        <v>31.44</v>
      </c>
      <c r="AR126" s="113"/>
      <c r="AS126" s="113"/>
      <c r="AT126" s="114"/>
      <c r="AU126" s="114"/>
    </row>
    <row r="127" spans="34:79" ht="16.5" x14ac:dyDescent="0.2">
      <c r="AH127" s="113">
        <v>124</v>
      </c>
      <c r="AI127" s="113"/>
      <c r="AJ127" s="113">
        <v>0.25</v>
      </c>
      <c r="AK127" s="111">
        <f t="shared" ref="AK127" si="374">AI124*$AJ127</f>
        <v>1.6174999999999997</v>
      </c>
      <c r="AL127" s="111">
        <f>ROUND(SUM(AK$4:AK127),2)</f>
        <v>58.53</v>
      </c>
      <c r="AM127" s="111">
        <f t="shared" ref="AM127" si="375">AI125*$AJ127</f>
        <v>1.2125000000000004</v>
      </c>
      <c r="AN127" s="111">
        <f>ROUND(SUM(AM$4:AM127),2)</f>
        <v>43.9</v>
      </c>
      <c r="AO127" s="111">
        <f t="shared" ref="AO127" si="376">AI126*$AJ127</f>
        <v>0.89750000000000085</v>
      </c>
      <c r="AP127" s="111">
        <f>ROUND(SUM(AO$4:AO127),2)</f>
        <v>32.340000000000003</v>
      </c>
      <c r="AR127" s="113"/>
      <c r="AS127" s="113"/>
      <c r="AT127" s="114"/>
      <c r="AU127" s="114"/>
    </row>
    <row r="128" spans="34:79" ht="16.5" x14ac:dyDescent="0.2">
      <c r="AH128" s="113">
        <v>125</v>
      </c>
      <c r="AI128" s="113"/>
      <c r="AJ128" s="113">
        <v>0.3</v>
      </c>
      <c r="AK128" s="111">
        <f t="shared" ref="AK128" si="377">AI124*$AJ128</f>
        <v>1.9409999999999996</v>
      </c>
      <c r="AL128" s="111">
        <f>ROUND(SUM(AK$4:AK128),2)</f>
        <v>60.47</v>
      </c>
      <c r="AM128" s="111">
        <f t="shared" ref="AM128" si="378">AI125*$AJ128</f>
        <v>1.4550000000000003</v>
      </c>
      <c r="AN128" s="111">
        <f>ROUND(SUM(AM$4:AM128),2)</f>
        <v>45.35</v>
      </c>
      <c r="AO128" s="111">
        <f t="shared" ref="AO128" si="379">AI126*$AJ128</f>
        <v>1.0770000000000011</v>
      </c>
      <c r="AP128" s="111">
        <f>ROUND(SUM(AO$4:AO128),2)</f>
        <v>33.42</v>
      </c>
      <c r="AR128" s="113"/>
      <c r="AS128" s="113"/>
      <c r="AT128" s="114"/>
      <c r="AU128" s="114"/>
    </row>
    <row r="129" spans="34:47" ht="16.5" x14ac:dyDescent="0.2">
      <c r="AH129" s="113">
        <v>126</v>
      </c>
      <c r="AI129" s="113">
        <f>INDEX($S$4:$S$32,INT((AH129-5)/5)+1)</f>
        <v>7.2999999999999972</v>
      </c>
      <c r="AJ129" s="113">
        <v>0.1</v>
      </c>
      <c r="AK129" s="111">
        <f t="shared" ref="AK129" si="380">AI129*$AJ129</f>
        <v>0.72999999999999976</v>
      </c>
      <c r="AL129" s="111">
        <f>ROUND(SUM(AK$4:AK129),2)</f>
        <v>61.2</v>
      </c>
      <c r="AM129" s="111">
        <f t="shared" ref="AM129" si="381">AI130*$AJ129</f>
        <v>0.54799999999999971</v>
      </c>
      <c r="AN129" s="111">
        <f>ROUND(SUM(AM$4:AM129),2)</f>
        <v>45.9</v>
      </c>
      <c r="AO129" s="111">
        <f t="shared" ref="AO129" si="382">AI131*$AJ129</f>
        <v>0.40599999999999953</v>
      </c>
      <c r="AP129" s="111">
        <f>ROUND(SUM(AO$4:AO129),2)</f>
        <v>33.82</v>
      </c>
      <c r="AR129" s="113"/>
      <c r="AS129" s="113"/>
      <c r="AT129" s="114"/>
      <c r="AU129" s="114"/>
    </row>
    <row r="130" spans="34:47" ht="16.5" x14ac:dyDescent="0.2">
      <c r="AH130" s="113">
        <v>127</v>
      </c>
      <c r="AI130" s="113">
        <f>INDEX($U$4:$U$32,INT((AH129-5)/5)+1)</f>
        <v>5.4799999999999969</v>
      </c>
      <c r="AJ130" s="113">
        <v>0.15</v>
      </c>
      <c r="AK130" s="111">
        <f t="shared" ref="AK130" si="383">AI129*$AJ130</f>
        <v>1.0949999999999995</v>
      </c>
      <c r="AL130" s="111">
        <f>ROUND(SUM(AK$4:AK130),2)</f>
        <v>62.3</v>
      </c>
      <c r="AM130" s="111">
        <f t="shared" ref="AM130" si="384">AI130*$AJ130</f>
        <v>0.82199999999999951</v>
      </c>
      <c r="AN130" s="111">
        <f>ROUND(SUM(AM$4:AM130),2)</f>
        <v>46.72</v>
      </c>
      <c r="AO130" s="111">
        <f t="shared" ref="AO130" si="385">AI131*$AJ130</f>
        <v>0.60899999999999921</v>
      </c>
      <c r="AP130" s="111">
        <f>ROUND(SUM(AO$4:AO130),2)</f>
        <v>34.43</v>
      </c>
      <c r="AR130" s="113"/>
      <c r="AS130" s="113"/>
      <c r="AT130" s="114"/>
      <c r="AU130" s="114"/>
    </row>
    <row r="131" spans="34:47" ht="16.5" x14ac:dyDescent="0.2">
      <c r="AH131" s="113">
        <v>128</v>
      </c>
      <c r="AI131" s="113">
        <f>INDEX($W$4:$W$32,INT((AH129-5)/5)+1)</f>
        <v>4.0599999999999952</v>
      </c>
      <c r="AJ131" s="113">
        <v>0.2</v>
      </c>
      <c r="AK131" s="111">
        <f t="shared" ref="AK131" si="386">AI129*$AJ131</f>
        <v>1.4599999999999995</v>
      </c>
      <c r="AL131" s="111">
        <f>ROUND(SUM(AK$4:AK131),2)</f>
        <v>63.76</v>
      </c>
      <c r="AM131" s="111">
        <f t="shared" ref="AM131" si="387">AI130*$AJ131</f>
        <v>1.0959999999999994</v>
      </c>
      <c r="AN131" s="111">
        <f>ROUND(SUM(AM$4:AM131),2)</f>
        <v>47.82</v>
      </c>
      <c r="AO131" s="111">
        <f t="shared" ref="AO131" si="388">AI131*$AJ131</f>
        <v>0.81199999999999906</v>
      </c>
      <c r="AP131" s="111">
        <f>ROUND(SUM(AO$4:AO131),2)</f>
        <v>35.24</v>
      </c>
      <c r="AR131" s="113"/>
      <c r="AS131" s="113"/>
      <c r="AT131" s="114"/>
      <c r="AU131" s="114"/>
    </row>
    <row r="132" spans="34:47" ht="16.5" x14ac:dyDescent="0.2">
      <c r="AH132" s="113">
        <v>129</v>
      </c>
      <c r="AI132" s="113"/>
      <c r="AJ132" s="113">
        <v>0.25</v>
      </c>
      <c r="AK132" s="111">
        <f t="shared" ref="AK132" si="389">AI129*$AJ132</f>
        <v>1.8249999999999993</v>
      </c>
      <c r="AL132" s="111">
        <f>ROUND(SUM(AK$4:AK132),2)</f>
        <v>65.58</v>
      </c>
      <c r="AM132" s="111">
        <f t="shared" ref="AM132" si="390">AI130*$AJ132</f>
        <v>1.3699999999999992</v>
      </c>
      <c r="AN132" s="111">
        <f>ROUND(SUM(AM$4:AM132),2)</f>
        <v>49.19</v>
      </c>
      <c r="AO132" s="111">
        <f t="shared" ref="AO132" si="391">AI131*$AJ132</f>
        <v>1.0149999999999988</v>
      </c>
      <c r="AP132" s="111">
        <f>ROUND(SUM(AO$4:AO132),2)</f>
        <v>36.26</v>
      </c>
      <c r="AR132" s="113"/>
      <c r="AS132" s="113"/>
      <c r="AT132" s="114"/>
      <c r="AU132" s="114"/>
    </row>
    <row r="133" spans="34:47" ht="16.5" x14ac:dyDescent="0.2">
      <c r="AH133" s="113">
        <v>130</v>
      </c>
      <c r="AI133" s="113"/>
      <c r="AJ133" s="113">
        <v>0.3</v>
      </c>
      <c r="AK133" s="111">
        <f t="shared" ref="AK133" si="392">AI129*$AJ133</f>
        <v>2.1899999999999991</v>
      </c>
      <c r="AL133" s="111">
        <f>ROUND(SUM(AK$4:AK133),2)</f>
        <v>67.77</v>
      </c>
      <c r="AM133" s="111">
        <f t="shared" ref="AM133" si="393">AI130*$AJ133</f>
        <v>1.643999999999999</v>
      </c>
      <c r="AN133" s="111">
        <f>ROUND(SUM(AM$4:AM133),2)</f>
        <v>50.83</v>
      </c>
      <c r="AO133" s="111">
        <f t="shared" ref="AO133" si="394">AI131*$AJ133</f>
        <v>1.2179999999999984</v>
      </c>
      <c r="AP133" s="111">
        <f>ROUND(SUM(AO$4:AO133),2)</f>
        <v>37.479999999999997</v>
      </c>
      <c r="AR133" s="113"/>
      <c r="AS133" s="113"/>
      <c r="AT133" s="114"/>
      <c r="AU133" s="114"/>
    </row>
    <row r="134" spans="34:47" ht="16.5" x14ac:dyDescent="0.2">
      <c r="AH134" s="113">
        <v>131</v>
      </c>
      <c r="AI134" s="113">
        <f>INDEX($S$4:$S$32,INT((AH134-5)/5)+1)</f>
        <v>8.36</v>
      </c>
      <c r="AJ134" s="113">
        <v>0.1</v>
      </c>
      <c r="AK134" s="111">
        <f t="shared" ref="AK134" si="395">AI134*$AJ134</f>
        <v>0.83599999999999997</v>
      </c>
      <c r="AL134" s="111">
        <f>ROUND(SUM(AK$4:AK134),2)</f>
        <v>68.61</v>
      </c>
      <c r="AM134" s="111">
        <f t="shared" ref="AM134" si="396">AI135*$AJ134</f>
        <v>0.62700000000000033</v>
      </c>
      <c r="AN134" s="111">
        <f>ROUND(SUM(AM$4:AM134),2)</f>
        <v>51.46</v>
      </c>
      <c r="AO134" s="111">
        <f t="shared" ref="AO134" si="397">AI136*$AJ134</f>
        <v>0.46499999999999986</v>
      </c>
      <c r="AP134" s="111">
        <f>ROUND(SUM(AO$4:AO134),2)</f>
        <v>37.94</v>
      </c>
      <c r="AR134" s="113"/>
      <c r="AS134" s="113"/>
      <c r="AT134" s="114"/>
      <c r="AU134" s="114"/>
    </row>
    <row r="135" spans="34:47" ht="16.5" x14ac:dyDescent="0.2">
      <c r="AH135" s="113">
        <v>132</v>
      </c>
      <c r="AI135" s="113">
        <f>INDEX($U$4:$U$32,INT((AH134-5)/5)+1)</f>
        <v>6.2700000000000031</v>
      </c>
      <c r="AJ135" s="113">
        <v>0.15</v>
      </c>
      <c r="AK135" s="111">
        <f t="shared" ref="AK135" si="398">AI134*$AJ135</f>
        <v>1.2539999999999998</v>
      </c>
      <c r="AL135" s="111">
        <f>ROUND(SUM(AK$4:AK135),2)</f>
        <v>69.86</v>
      </c>
      <c r="AM135" s="111">
        <f t="shared" ref="AM135" si="399">AI135*$AJ135</f>
        <v>0.94050000000000045</v>
      </c>
      <c r="AN135" s="111">
        <f>ROUND(SUM(AM$4:AM135),2)</f>
        <v>52.4</v>
      </c>
      <c r="AO135" s="111">
        <f t="shared" ref="AO135" si="400">AI136*$AJ135</f>
        <v>0.69749999999999979</v>
      </c>
      <c r="AP135" s="111">
        <f>ROUND(SUM(AO$4:AO135),2)</f>
        <v>38.64</v>
      </c>
      <c r="AR135" s="113"/>
      <c r="AS135" s="113"/>
      <c r="AT135" s="114"/>
      <c r="AU135" s="114"/>
    </row>
    <row r="136" spans="34:47" ht="16.5" x14ac:dyDescent="0.2">
      <c r="AH136" s="113">
        <v>133</v>
      </c>
      <c r="AI136" s="113">
        <f>INDEX($W$4:$W$32,INT((AH134-5)/5)+1)</f>
        <v>4.6499999999999986</v>
      </c>
      <c r="AJ136" s="113">
        <v>0.2</v>
      </c>
      <c r="AK136" s="111">
        <f t="shared" ref="AK136" si="401">AI134*$AJ136</f>
        <v>1.6719999999999999</v>
      </c>
      <c r="AL136" s="111">
        <f>ROUND(SUM(AK$4:AK136),2)</f>
        <v>71.53</v>
      </c>
      <c r="AM136" s="111">
        <f t="shared" ref="AM136" si="402">AI135*$AJ136</f>
        <v>1.2540000000000007</v>
      </c>
      <c r="AN136" s="111">
        <f>ROUND(SUM(AM$4:AM136),2)</f>
        <v>53.65</v>
      </c>
      <c r="AO136" s="111">
        <f t="shared" ref="AO136" si="403">AI136*$AJ136</f>
        <v>0.92999999999999972</v>
      </c>
      <c r="AP136" s="111">
        <f>ROUND(SUM(AO$4:AO136),2)</f>
        <v>39.57</v>
      </c>
      <c r="AR136" s="113"/>
      <c r="AS136" s="113"/>
      <c r="AT136" s="114"/>
      <c r="AU136" s="114"/>
    </row>
    <row r="137" spans="34:47" ht="16.5" x14ac:dyDescent="0.2">
      <c r="AH137" s="113">
        <v>134</v>
      </c>
      <c r="AI137" s="113"/>
      <c r="AJ137" s="113">
        <v>0.25</v>
      </c>
      <c r="AK137" s="111">
        <f t="shared" ref="AK137" si="404">AI134*$AJ137</f>
        <v>2.09</v>
      </c>
      <c r="AL137" s="111">
        <f>ROUND(SUM(AK$4:AK137),2)</f>
        <v>73.62</v>
      </c>
      <c r="AM137" s="111">
        <f t="shared" ref="AM137" si="405">AI135*$AJ137</f>
        <v>1.5675000000000008</v>
      </c>
      <c r="AN137" s="111">
        <f>ROUND(SUM(AM$4:AM137),2)</f>
        <v>55.22</v>
      </c>
      <c r="AO137" s="111">
        <f t="shared" ref="AO137" si="406">AI136*$AJ137</f>
        <v>1.1624999999999996</v>
      </c>
      <c r="AP137" s="111">
        <f>ROUND(SUM(AO$4:AO137),2)</f>
        <v>40.729999999999997</v>
      </c>
      <c r="AR137" s="113"/>
      <c r="AS137" s="113"/>
      <c r="AT137" s="114"/>
      <c r="AU137" s="114"/>
    </row>
    <row r="138" spans="34:47" ht="16.5" x14ac:dyDescent="0.2">
      <c r="AH138" s="113">
        <v>135</v>
      </c>
      <c r="AI138" s="113"/>
      <c r="AJ138" s="113">
        <v>0.3</v>
      </c>
      <c r="AK138" s="111">
        <f t="shared" ref="AK138" si="407">AI134*$AJ138</f>
        <v>2.5079999999999996</v>
      </c>
      <c r="AL138" s="111">
        <f>ROUND(SUM(AK$4:AK138),2)</f>
        <v>76.13</v>
      </c>
      <c r="AM138" s="111">
        <f t="shared" ref="AM138" si="408">AI135*$AJ138</f>
        <v>1.8810000000000009</v>
      </c>
      <c r="AN138" s="111">
        <f>ROUND(SUM(AM$4:AM138),2)</f>
        <v>57.1</v>
      </c>
      <c r="AO138" s="111">
        <f t="shared" ref="AO138" si="409">AI136*$AJ138</f>
        <v>1.3949999999999996</v>
      </c>
      <c r="AP138" s="111">
        <f>ROUND(SUM(AO$4:AO138),2)</f>
        <v>42.13</v>
      </c>
      <c r="AR138" s="113"/>
      <c r="AS138" s="113"/>
      <c r="AT138" s="114"/>
      <c r="AU138" s="114"/>
    </row>
    <row r="139" spans="34:47" ht="16.5" x14ac:dyDescent="0.2">
      <c r="AH139" s="113">
        <v>136</v>
      </c>
      <c r="AI139" s="113">
        <f>INDEX($S$4:$S$32,INT((AH139-5)/5)+1)</f>
        <v>9.4699999999999989</v>
      </c>
      <c r="AJ139" s="113">
        <v>0.1</v>
      </c>
      <c r="AK139" s="111">
        <f t="shared" ref="AK139" si="410">AI139*$AJ139</f>
        <v>0.94699999999999995</v>
      </c>
      <c r="AL139" s="111">
        <f>ROUND(SUM(AK$4:AK139),2)</f>
        <v>77.08</v>
      </c>
      <c r="AM139" s="111">
        <f t="shared" ref="AM139" si="411">AI140*$AJ139</f>
        <v>0.71000000000000019</v>
      </c>
      <c r="AN139" s="111">
        <f>ROUND(SUM(AM$4:AM139),2)</f>
        <v>57.81</v>
      </c>
      <c r="AO139" s="111">
        <f t="shared" ref="AO139" si="412">AI141*$AJ139</f>
        <v>0.52600000000000058</v>
      </c>
      <c r="AP139" s="111">
        <f>ROUND(SUM(AO$4:AO139),2)</f>
        <v>42.65</v>
      </c>
      <c r="AR139" s="113"/>
      <c r="AS139" s="113"/>
      <c r="AT139" s="114"/>
      <c r="AU139" s="114"/>
    </row>
    <row r="140" spans="34:47" ht="16.5" x14ac:dyDescent="0.2">
      <c r="AH140" s="113">
        <v>137</v>
      </c>
      <c r="AI140" s="113">
        <f>INDEX($U$4:$U$32,INT((AH139-5)/5)+1)</f>
        <v>7.1000000000000014</v>
      </c>
      <c r="AJ140" s="113">
        <v>0.15</v>
      </c>
      <c r="AK140" s="111">
        <f t="shared" ref="AK140" si="413">AI139*$AJ140</f>
        <v>1.4204999999999999</v>
      </c>
      <c r="AL140" s="111">
        <f>ROUND(SUM(AK$4:AK140),2)</f>
        <v>78.5</v>
      </c>
      <c r="AM140" s="111">
        <f t="shared" ref="AM140" si="414">AI140*$AJ140</f>
        <v>1.0650000000000002</v>
      </c>
      <c r="AN140" s="111">
        <f>ROUND(SUM(AM$4:AM140),2)</f>
        <v>58.88</v>
      </c>
      <c r="AO140" s="111">
        <f t="shared" ref="AO140" si="415">AI141*$AJ140</f>
        <v>0.7890000000000007</v>
      </c>
      <c r="AP140" s="111">
        <f>ROUND(SUM(AO$4:AO140),2)</f>
        <v>43.44</v>
      </c>
      <c r="AR140" s="113"/>
      <c r="AS140" s="113"/>
      <c r="AT140" s="114"/>
      <c r="AU140" s="114"/>
    </row>
    <row r="141" spans="34:47" ht="16.5" x14ac:dyDescent="0.2">
      <c r="AH141" s="113">
        <v>138</v>
      </c>
      <c r="AI141" s="113">
        <f>INDEX($W$4:$W$32,INT((AH139-5)/5)+1)</f>
        <v>5.2600000000000051</v>
      </c>
      <c r="AJ141" s="113">
        <v>0.2</v>
      </c>
      <c r="AK141" s="111">
        <f t="shared" ref="AK141" si="416">AI139*$AJ141</f>
        <v>1.8939999999999999</v>
      </c>
      <c r="AL141" s="111">
        <f>ROUND(SUM(AK$4:AK141),2)</f>
        <v>80.39</v>
      </c>
      <c r="AM141" s="111">
        <f t="shared" ref="AM141" si="417">AI140*$AJ141</f>
        <v>1.4200000000000004</v>
      </c>
      <c r="AN141" s="111">
        <f>ROUND(SUM(AM$4:AM141),2)</f>
        <v>60.3</v>
      </c>
      <c r="AO141" s="111">
        <f t="shared" ref="AO141" si="418">AI141*$AJ141</f>
        <v>1.0520000000000012</v>
      </c>
      <c r="AP141" s="111">
        <f>ROUND(SUM(AO$4:AO141),2)</f>
        <v>44.49</v>
      </c>
      <c r="AR141" s="113"/>
      <c r="AS141" s="113"/>
      <c r="AT141" s="114"/>
      <c r="AU141" s="114"/>
    </row>
    <row r="142" spans="34:47" ht="16.5" x14ac:dyDescent="0.2">
      <c r="AH142" s="113">
        <v>139</v>
      </c>
      <c r="AI142" s="113"/>
      <c r="AJ142" s="113">
        <v>0.25</v>
      </c>
      <c r="AK142" s="111">
        <f t="shared" ref="AK142" si="419">AI139*$AJ142</f>
        <v>2.3674999999999997</v>
      </c>
      <c r="AL142" s="111">
        <f>ROUND(SUM(AK$4:AK142),2)</f>
        <v>82.76</v>
      </c>
      <c r="AM142" s="111">
        <f t="shared" ref="AM142" si="420">AI140*$AJ142</f>
        <v>1.7750000000000004</v>
      </c>
      <c r="AN142" s="111">
        <f>ROUND(SUM(AM$4:AM142),2)</f>
        <v>62.07</v>
      </c>
      <c r="AO142" s="111">
        <f t="shared" ref="AO142" si="421">AI141*$AJ142</f>
        <v>1.3150000000000013</v>
      </c>
      <c r="AP142" s="111">
        <f>ROUND(SUM(AO$4:AO142),2)</f>
        <v>45.81</v>
      </c>
      <c r="AR142" s="113"/>
      <c r="AS142" s="113"/>
      <c r="AT142" s="114"/>
      <c r="AU142" s="114"/>
    </row>
    <row r="143" spans="34:47" ht="16.5" x14ac:dyDescent="0.2">
      <c r="AH143" s="113">
        <v>140</v>
      </c>
      <c r="AI143" s="113"/>
      <c r="AJ143" s="113">
        <v>0.3</v>
      </c>
      <c r="AK143" s="111">
        <f t="shared" ref="AK143" si="422">AI139*$AJ143</f>
        <v>2.8409999999999997</v>
      </c>
      <c r="AL143" s="111">
        <f>ROUND(SUM(AK$4:AK143),2)</f>
        <v>85.6</v>
      </c>
      <c r="AM143" s="111">
        <f t="shared" ref="AM143" si="423">AI140*$AJ143</f>
        <v>2.1300000000000003</v>
      </c>
      <c r="AN143" s="111">
        <f>ROUND(SUM(AM$4:AM143),2)</f>
        <v>64.2</v>
      </c>
      <c r="AO143" s="111">
        <f t="shared" ref="AO143" si="424">AI141*$AJ143</f>
        <v>1.5780000000000014</v>
      </c>
      <c r="AP143" s="111">
        <f>ROUND(SUM(AO$4:AO143),2)</f>
        <v>47.39</v>
      </c>
      <c r="AR143" s="113"/>
      <c r="AS143" s="113"/>
      <c r="AT143" s="114"/>
      <c r="AU143" s="114"/>
    </row>
    <row r="144" spans="34:47" ht="16.5" x14ac:dyDescent="0.2">
      <c r="AH144" s="113">
        <v>141</v>
      </c>
      <c r="AI144" s="113">
        <f>INDEX($S$4:$S$32,INT((AH144-5)/5)+1)</f>
        <v>10.600000000000009</v>
      </c>
      <c r="AJ144" s="113">
        <v>0.1</v>
      </c>
      <c r="AK144" s="111">
        <f t="shared" ref="AK144" si="425">AI144*$AJ144</f>
        <v>1.0600000000000009</v>
      </c>
      <c r="AL144" s="111">
        <f>ROUND(SUM(AK$4:AK144),2)</f>
        <v>86.66</v>
      </c>
      <c r="AM144" s="111">
        <f t="shared" ref="AM144" si="426">AI145*$AJ144</f>
        <v>0.79500000000000037</v>
      </c>
      <c r="AN144" s="111">
        <f>ROUND(SUM(AM$4:AM144),2)</f>
        <v>65</v>
      </c>
      <c r="AO144" s="111">
        <f t="shared" ref="AO144" si="427">AI146*$AJ144</f>
        <v>0.58799999999999952</v>
      </c>
      <c r="AP144" s="111">
        <f>ROUND(SUM(AO$4:AO144),2)</f>
        <v>47.97</v>
      </c>
      <c r="AR144" s="113"/>
      <c r="AS144" s="113"/>
      <c r="AT144" s="114"/>
      <c r="AU144" s="114"/>
    </row>
    <row r="145" spans="34:47" ht="16.5" x14ac:dyDescent="0.2">
      <c r="AH145" s="113">
        <v>142</v>
      </c>
      <c r="AI145" s="113">
        <f>INDEX($U$4:$U$32,INT((AH144-5)/5)+1)</f>
        <v>7.9500000000000028</v>
      </c>
      <c r="AJ145" s="113">
        <v>0.15</v>
      </c>
      <c r="AK145" s="111">
        <f t="shared" ref="AK145" si="428">AI144*$AJ145</f>
        <v>1.5900000000000012</v>
      </c>
      <c r="AL145" s="111">
        <f>ROUND(SUM(AK$4:AK145),2)</f>
        <v>88.25</v>
      </c>
      <c r="AM145" s="111">
        <f t="shared" ref="AM145" si="429">AI145*$AJ145</f>
        <v>1.1925000000000003</v>
      </c>
      <c r="AN145" s="111">
        <f>ROUND(SUM(AM$4:AM145),2)</f>
        <v>66.19</v>
      </c>
      <c r="AO145" s="111">
        <f t="shared" ref="AO145" si="430">AI146*$AJ145</f>
        <v>0.88199999999999934</v>
      </c>
      <c r="AP145" s="111">
        <f>ROUND(SUM(AO$4:AO145),2)</f>
        <v>48.86</v>
      </c>
      <c r="AR145" s="113"/>
      <c r="AS145" s="113"/>
      <c r="AT145" s="114"/>
      <c r="AU145" s="114"/>
    </row>
    <row r="146" spans="34:47" ht="16.5" x14ac:dyDescent="0.2">
      <c r="AH146" s="113">
        <v>143</v>
      </c>
      <c r="AI146" s="113">
        <f>INDEX($W$4:$W$32,INT((AH144-5)/5)+1)</f>
        <v>5.8799999999999955</v>
      </c>
      <c r="AJ146" s="113">
        <v>0.2</v>
      </c>
      <c r="AK146" s="111">
        <f t="shared" ref="AK146" si="431">AI144*$AJ146</f>
        <v>2.1200000000000019</v>
      </c>
      <c r="AL146" s="111">
        <f>ROUND(SUM(AK$4:AK146),2)</f>
        <v>90.37</v>
      </c>
      <c r="AM146" s="111">
        <f t="shared" ref="AM146" si="432">AI145*$AJ146</f>
        <v>1.5900000000000007</v>
      </c>
      <c r="AN146" s="111">
        <f>ROUND(SUM(AM$4:AM146),2)</f>
        <v>67.78</v>
      </c>
      <c r="AO146" s="111">
        <f t="shared" ref="AO146" si="433">AI146*$AJ146</f>
        <v>1.175999999999999</v>
      </c>
      <c r="AP146" s="111">
        <f>ROUND(SUM(AO$4:AO146),2)</f>
        <v>50.03</v>
      </c>
      <c r="AR146" s="113"/>
      <c r="AS146" s="113"/>
      <c r="AT146" s="114"/>
      <c r="AU146" s="114"/>
    </row>
    <row r="147" spans="34:47" ht="16.5" x14ac:dyDescent="0.2">
      <c r="AH147" s="113">
        <v>144</v>
      </c>
      <c r="AI147" s="113"/>
      <c r="AJ147" s="113">
        <v>0.25</v>
      </c>
      <c r="AK147" s="111">
        <f t="shared" ref="AK147" si="434">AI144*$AJ147</f>
        <v>2.6500000000000021</v>
      </c>
      <c r="AL147" s="111">
        <f>ROUND(SUM(AK$4:AK147),2)</f>
        <v>93.02</v>
      </c>
      <c r="AM147" s="111">
        <f t="shared" ref="AM147" si="435">AI145*$AJ147</f>
        <v>1.9875000000000007</v>
      </c>
      <c r="AN147" s="111">
        <f>ROUND(SUM(AM$4:AM147),2)</f>
        <v>69.77</v>
      </c>
      <c r="AO147" s="111">
        <f t="shared" ref="AO147" si="436">AI146*$AJ147</f>
        <v>1.4699999999999989</v>
      </c>
      <c r="AP147" s="111">
        <f>ROUND(SUM(AO$4:AO147),2)</f>
        <v>51.5</v>
      </c>
      <c r="AR147" s="113"/>
      <c r="AS147" s="113"/>
      <c r="AT147" s="114"/>
      <c r="AU147" s="114"/>
    </row>
    <row r="148" spans="34:47" ht="16.5" x14ac:dyDescent="0.2">
      <c r="AH148" s="113">
        <v>145</v>
      </c>
      <c r="AI148" s="113"/>
      <c r="AJ148" s="113">
        <v>0.3</v>
      </c>
      <c r="AK148" s="111">
        <f t="shared" ref="AK148" si="437">AI144*$AJ148</f>
        <v>3.1800000000000024</v>
      </c>
      <c r="AL148" s="111">
        <f>ROUND(SUM(AK$4:AK148),2)</f>
        <v>96.2</v>
      </c>
      <c r="AM148" s="111">
        <f t="shared" ref="AM148" si="438">AI145*$AJ148</f>
        <v>2.3850000000000007</v>
      </c>
      <c r="AN148" s="111">
        <f>ROUND(SUM(AM$4:AM148),2)</f>
        <v>72.150000000000006</v>
      </c>
      <c r="AO148" s="111">
        <f t="shared" ref="AO148" si="439">AI146*$AJ148</f>
        <v>1.7639999999999987</v>
      </c>
      <c r="AP148" s="111">
        <f>ROUND(SUM(AO$4:AO148),2)</f>
        <v>53.27</v>
      </c>
      <c r="AR148" s="113"/>
      <c r="AS148" s="113"/>
      <c r="AT148" s="114"/>
      <c r="AU148" s="114"/>
    </row>
    <row r="149" spans="34:47" ht="16.5" x14ac:dyDescent="0.2">
      <c r="AH149" s="113">
        <v>146</v>
      </c>
      <c r="AI149" s="113">
        <f>INDEX($S$4:$S$32,INT((AH149-5)/5)+1)</f>
        <v>11.799999999999997</v>
      </c>
      <c r="AJ149" s="113">
        <v>0.1</v>
      </c>
      <c r="AK149" s="111">
        <f t="shared" ref="AK149" si="440">AI149*$AJ149</f>
        <v>1.1799999999999997</v>
      </c>
      <c r="AL149" s="111">
        <f>ROUND(SUM(AK$4:AK149),2)</f>
        <v>97.38</v>
      </c>
      <c r="AM149" s="111">
        <f t="shared" ref="AM149" si="441">AI150*$AJ149</f>
        <v>0.88499999999999945</v>
      </c>
      <c r="AN149" s="111">
        <f>ROUND(SUM(AM$4:AM149),2)</f>
        <v>73.040000000000006</v>
      </c>
      <c r="AO149" s="111">
        <f t="shared" ref="AO149" si="442">AI151*$AJ149</f>
        <v>0.65600000000000025</v>
      </c>
      <c r="AP149" s="111">
        <f>ROUND(SUM(AO$4:AO149),2)</f>
        <v>53.92</v>
      </c>
      <c r="AR149" s="113"/>
      <c r="AS149" s="113"/>
      <c r="AT149" s="114"/>
      <c r="AU149" s="114"/>
    </row>
    <row r="150" spans="34:47" ht="16.5" x14ac:dyDescent="0.2">
      <c r="AH150" s="113">
        <v>147</v>
      </c>
      <c r="AI150" s="113">
        <f>INDEX($U$4:$U$32,INT((AH149-5)/5)+1)</f>
        <v>8.8499999999999943</v>
      </c>
      <c r="AJ150" s="113">
        <v>0.15</v>
      </c>
      <c r="AK150" s="111">
        <f t="shared" ref="AK150" si="443">AI149*$AJ150</f>
        <v>1.7699999999999996</v>
      </c>
      <c r="AL150" s="111">
        <f>ROUND(SUM(AK$4:AK150),2)</f>
        <v>99.15</v>
      </c>
      <c r="AM150" s="111">
        <f t="shared" ref="AM150" si="444">AI150*$AJ150</f>
        <v>1.327499999999999</v>
      </c>
      <c r="AN150" s="111">
        <f>ROUND(SUM(AM$4:AM150),2)</f>
        <v>74.36</v>
      </c>
      <c r="AO150" s="111">
        <f t="shared" ref="AO150" si="445">AI151*$AJ150</f>
        <v>0.98400000000000032</v>
      </c>
      <c r="AP150" s="111">
        <f>ROUND(SUM(AO$4:AO150),2)</f>
        <v>54.91</v>
      </c>
      <c r="AR150" s="113"/>
      <c r="AS150" s="113"/>
      <c r="AT150" s="114"/>
      <c r="AU150" s="114"/>
    </row>
    <row r="151" spans="34:47" ht="16.5" x14ac:dyDescent="0.2">
      <c r="AH151" s="113">
        <v>148</v>
      </c>
      <c r="AI151" s="113">
        <f>INDEX($W$4:$W$32,INT((AH149-5)/5)+1)</f>
        <v>6.5600000000000023</v>
      </c>
      <c r="AJ151" s="113">
        <v>0.2</v>
      </c>
      <c r="AK151" s="111">
        <f t="shared" ref="AK151" si="446">AI149*$AJ151</f>
        <v>2.3599999999999994</v>
      </c>
      <c r="AL151" s="111">
        <f>ROUND(SUM(AK$4:AK151),2)</f>
        <v>101.51</v>
      </c>
      <c r="AM151" s="111">
        <f t="shared" ref="AM151" si="447">AI150*$AJ151</f>
        <v>1.7699999999999989</v>
      </c>
      <c r="AN151" s="111">
        <f>ROUND(SUM(AM$4:AM151),2)</f>
        <v>76.13</v>
      </c>
      <c r="AO151" s="111">
        <f t="shared" ref="AO151" si="448">AI151*$AJ151</f>
        <v>1.3120000000000005</v>
      </c>
      <c r="AP151" s="111">
        <f>ROUND(SUM(AO$4:AO151),2)</f>
        <v>56.22</v>
      </c>
      <c r="AR151" s="113"/>
      <c r="AS151" s="113"/>
      <c r="AT151" s="114"/>
      <c r="AU151" s="114"/>
    </row>
    <row r="152" spans="34:47" ht="16.5" x14ac:dyDescent="0.2">
      <c r="AH152" s="113">
        <v>149</v>
      </c>
      <c r="AI152" s="113"/>
      <c r="AJ152" s="113">
        <v>0.25</v>
      </c>
      <c r="AK152" s="111">
        <f t="shared" ref="AK152" si="449">AI149*$AJ152</f>
        <v>2.9499999999999993</v>
      </c>
      <c r="AL152" s="111">
        <f>ROUND(SUM(AK$4:AK152),2)</f>
        <v>104.46</v>
      </c>
      <c r="AM152" s="111">
        <f t="shared" ref="AM152" si="450">AI150*$AJ152</f>
        <v>2.2124999999999986</v>
      </c>
      <c r="AN152" s="111">
        <f>ROUND(SUM(AM$4:AM152),2)</f>
        <v>78.349999999999994</v>
      </c>
      <c r="AO152" s="111">
        <f t="shared" ref="AO152" si="451">AI151*$AJ152</f>
        <v>1.6400000000000006</v>
      </c>
      <c r="AP152" s="111">
        <f>ROUND(SUM(AO$4:AO152),2)</f>
        <v>57.86</v>
      </c>
      <c r="AR152" s="113"/>
      <c r="AS152" s="113"/>
      <c r="AT152" s="114"/>
      <c r="AU152" s="114"/>
    </row>
    <row r="153" spans="34:47" ht="16.5" x14ac:dyDescent="0.2">
      <c r="AH153" s="113">
        <v>150</v>
      </c>
      <c r="AI153" s="113"/>
      <c r="AJ153" s="113">
        <v>0.3</v>
      </c>
      <c r="AK153" s="111">
        <f t="shared" ref="AK153" si="452">AI149*$AJ153</f>
        <v>3.5399999999999991</v>
      </c>
      <c r="AL153" s="111">
        <f>ROUND(SUM(AK$4:AK153),2)</f>
        <v>108</v>
      </c>
      <c r="AM153" s="111">
        <f t="shared" ref="AM153" si="453">AI150*$AJ153</f>
        <v>2.654999999999998</v>
      </c>
      <c r="AN153" s="111">
        <f>ROUND(SUM(AM$4:AM153),2)</f>
        <v>81</v>
      </c>
      <c r="AO153" s="111">
        <f t="shared" ref="AO153" si="454">AI151*$AJ153</f>
        <v>1.9680000000000006</v>
      </c>
      <c r="AP153" s="111">
        <f>ROUND(SUM(AO$4:AO153),2)</f>
        <v>59.83</v>
      </c>
      <c r="AR153" s="113"/>
      <c r="AS153" s="113"/>
      <c r="AT153" s="114"/>
      <c r="AU153" s="114"/>
    </row>
  </sheetData>
  <mergeCells count="3">
    <mergeCell ref="BM2:BQ2"/>
    <mergeCell ref="BR2:BV2"/>
    <mergeCell ref="BW2:CA2"/>
  </mergeCells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F302"/>
  <sheetViews>
    <sheetView workbookViewId="0">
      <selection activeCell="K8" sqref="K8"/>
    </sheetView>
  </sheetViews>
  <sheetFormatPr defaultRowHeight="14.25" x14ac:dyDescent="0.2"/>
  <cols>
    <col min="3" max="3" width="8.875" customWidth="1"/>
    <col min="4" max="4" width="9.625" customWidth="1"/>
    <col min="5" max="5" width="12.25" customWidth="1"/>
    <col min="6" max="6" width="11.375" customWidth="1"/>
    <col min="7" max="7" width="13" customWidth="1"/>
    <col min="8" max="8" width="13.5" customWidth="1"/>
    <col min="9" max="9" width="15.875" customWidth="1"/>
    <col min="10" max="10" width="15" customWidth="1"/>
    <col min="11" max="11" width="14.25" customWidth="1"/>
    <col min="12" max="12" width="14.5" customWidth="1"/>
    <col min="13" max="13" width="12.875" customWidth="1"/>
    <col min="14" max="14" width="10.25" customWidth="1"/>
    <col min="15" max="15" width="9.75" customWidth="1"/>
    <col min="16" max="16" width="15.625" customWidth="1"/>
    <col min="17" max="17" width="15.125" customWidth="1"/>
    <col min="18" max="21" width="15.625" customWidth="1"/>
    <col min="22" max="23" width="11.75" customWidth="1"/>
    <col min="24" max="24" width="13.625" customWidth="1"/>
    <col min="25" max="25" width="14" customWidth="1"/>
    <col min="26" max="26" width="10.5" customWidth="1"/>
    <col min="40" max="42" width="11.125" customWidth="1"/>
    <col min="46" max="46" width="9.625" customWidth="1"/>
    <col min="47" max="47" width="10.5" customWidth="1"/>
    <col min="48" max="50" width="10.625" customWidth="1"/>
  </cols>
  <sheetData>
    <row r="3" spans="1:58" ht="20.25" x14ac:dyDescent="0.2">
      <c r="A3" s="141" t="s">
        <v>105</v>
      </c>
      <c r="B3" s="141"/>
      <c r="C3" s="141"/>
      <c r="D3" s="141"/>
      <c r="E3" s="141"/>
      <c r="F3" s="141"/>
      <c r="G3" s="141"/>
      <c r="H3" s="141"/>
      <c r="I3" s="141"/>
      <c r="J3" s="141"/>
      <c r="L3" s="140" t="s">
        <v>114</v>
      </c>
      <c r="M3" s="140"/>
      <c r="N3" s="140"/>
      <c r="O3" s="140"/>
      <c r="P3" s="140"/>
      <c r="Q3" s="140"/>
      <c r="R3" s="140"/>
      <c r="S3" s="140"/>
      <c r="T3" s="140"/>
      <c r="U3" s="140"/>
      <c r="V3" s="140"/>
      <c r="X3" s="140" t="s">
        <v>120</v>
      </c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K3" s="141" t="s">
        <v>102</v>
      </c>
      <c r="AL3" s="141"/>
      <c r="AM3" s="141"/>
      <c r="AN3" s="141"/>
      <c r="AO3" s="141"/>
      <c r="AP3" s="141"/>
      <c r="AS3" s="140" t="s">
        <v>655</v>
      </c>
      <c r="AT3" s="140"/>
      <c r="AU3" s="140"/>
      <c r="AV3" s="140"/>
      <c r="AW3" s="140"/>
      <c r="AX3" s="140"/>
      <c r="BA3" s="140" t="s">
        <v>40</v>
      </c>
      <c r="BB3" s="140"/>
      <c r="BC3" s="140"/>
      <c r="BD3" s="140"/>
      <c r="BE3" s="140"/>
      <c r="BF3" s="140"/>
    </row>
    <row r="4" spans="1:58" ht="17.25" x14ac:dyDescent="0.2">
      <c r="A4" s="12" t="s">
        <v>34</v>
      </c>
      <c r="B4" s="12" t="s">
        <v>978</v>
      </c>
      <c r="C4" s="12" t="s">
        <v>106</v>
      </c>
      <c r="D4" s="12" t="s">
        <v>36</v>
      </c>
      <c r="E4" s="12" t="s">
        <v>107</v>
      </c>
      <c r="F4" s="12" t="s">
        <v>109</v>
      </c>
      <c r="G4" s="12" t="s">
        <v>110</v>
      </c>
      <c r="H4" s="12" t="s">
        <v>108</v>
      </c>
      <c r="I4" s="12" t="s">
        <v>111</v>
      </c>
      <c r="J4" s="12" t="s">
        <v>113</v>
      </c>
      <c r="L4" s="12" t="s">
        <v>34</v>
      </c>
      <c r="M4" s="12" t="s">
        <v>119</v>
      </c>
      <c r="N4" s="12" t="s">
        <v>843</v>
      </c>
      <c r="O4" s="12" t="s">
        <v>115</v>
      </c>
      <c r="P4" s="12" t="s">
        <v>116</v>
      </c>
      <c r="Q4" s="12" t="s">
        <v>106</v>
      </c>
      <c r="R4" s="12" t="s">
        <v>117</v>
      </c>
      <c r="S4" s="12" t="s">
        <v>118</v>
      </c>
      <c r="T4" s="12" t="s">
        <v>112</v>
      </c>
      <c r="U4" s="12" t="s">
        <v>273</v>
      </c>
      <c r="V4" s="12" t="s">
        <v>274</v>
      </c>
      <c r="X4" s="12" t="s">
        <v>34</v>
      </c>
      <c r="Y4" s="12" t="s">
        <v>119</v>
      </c>
      <c r="Z4" s="12" t="s">
        <v>843</v>
      </c>
      <c r="AA4" s="12" t="s">
        <v>115</v>
      </c>
      <c r="AB4" s="12" t="s">
        <v>116</v>
      </c>
      <c r="AC4" s="12" t="s">
        <v>106</v>
      </c>
      <c r="AD4" s="12" t="s">
        <v>117</v>
      </c>
      <c r="AE4" s="12" t="s">
        <v>118</v>
      </c>
      <c r="AF4" s="12" t="s">
        <v>112</v>
      </c>
      <c r="AG4" s="12" t="s">
        <v>273</v>
      </c>
      <c r="AH4" s="12" t="s">
        <v>274</v>
      </c>
      <c r="AK4" s="12" t="s">
        <v>33</v>
      </c>
      <c r="AL4" s="12" t="s">
        <v>34</v>
      </c>
      <c r="AM4" s="12" t="s">
        <v>35</v>
      </c>
      <c r="AN4" s="12" t="s">
        <v>36</v>
      </c>
      <c r="AO4" s="12" t="s">
        <v>117</v>
      </c>
      <c r="AP4" s="12" t="s">
        <v>112</v>
      </c>
      <c r="AS4" s="12" t="s">
        <v>33</v>
      </c>
      <c r="AT4" s="12" t="s">
        <v>34</v>
      </c>
      <c r="AU4" s="12" t="s">
        <v>35</v>
      </c>
      <c r="AV4" s="12" t="s">
        <v>39</v>
      </c>
      <c r="AW4" s="12" t="s">
        <v>103</v>
      </c>
      <c r="AX4" s="12" t="s">
        <v>104</v>
      </c>
      <c r="BA4" s="12" t="s">
        <v>33</v>
      </c>
      <c r="BB4" s="12" t="s">
        <v>34</v>
      </c>
      <c r="BC4" s="12" t="s">
        <v>35</v>
      </c>
      <c r="BD4" s="12" t="s">
        <v>39</v>
      </c>
      <c r="BE4" s="12" t="s">
        <v>103</v>
      </c>
      <c r="BF4" s="12" t="s">
        <v>104</v>
      </c>
    </row>
    <row r="5" spans="1:58" ht="16.5" x14ac:dyDescent="0.2">
      <c r="A5" s="25">
        <v>0</v>
      </c>
      <c r="B5" s="119"/>
      <c r="C5" s="25">
        <v>0</v>
      </c>
      <c r="D5" s="25">
        <v>0</v>
      </c>
      <c r="E5" s="25">
        <v>0</v>
      </c>
      <c r="F5" s="119">
        <v>0</v>
      </c>
      <c r="G5" s="25">
        <v>0</v>
      </c>
      <c r="H5" s="25">
        <v>0</v>
      </c>
      <c r="I5" s="25">
        <v>10</v>
      </c>
      <c r="J5" s="25">
        <v>0</v>
      </c>
      <c r="L5" s="25">
        <v>0</v>
      </c>
      <c r="M5" s="25">
        <v>0</v>
      </c>
      <c r="N5" s="14">
        <f>SUM(M$5:M5)</f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36">
        <v>0</v>
      </c>
      <c r="V5" s="36">
        <v>0</v>
      </c>
      <c r="X5" s="25">
        <v>0</v>
      </c>
      <c r="Y5" s="25">
        <v>0</v>
      </c>
      <c r="Z5" s="105">
        <f>SUM(Y$5:Y5)</f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36"/>
      <c r="AH5" s="36"/>
      <c r="AK5" s="25">
        <v>1</v>
      </c>
      <c r="AL5" s="25">
        <v>1</v>
      </c>
      <c r="AM5" s="25">
        <v>1</v>
      </c>
      <c r="AN5" s="25">
        <f>INDEX($D$6:$D$25,AL5)</f>
        <v>5</v>
      </c>
      <c r="AO5" s="25">
        <f>INT(INDEX($F$5:$F$25,AL5)+AM5*INDEX($G$6:$G$25,AL5))</f>
        <v>2</v>
      </c>
      <c r="AP5" s="25">
        <f>INT(INDEX($I$5:$I$25,AL5)+AM5*INDEX($J$6:$J$25,AL5))</f>
        <v>13</v>
      </c>
      <c r="AS5" s="17">
        <v>1</v>
      </c>
      <c r="AT5" s="14">
        <f>INDEX($L$5:$L$25,MATCH(AS5-1,$N$5:$N$25,1))+1</f>
        <v>1</v>
      </c>
      <c r="AU5" s="14">
        <f>AS5-INDEX($N$5:$N$25,AT5)</f>
        <v>1</v>
      </c>
      <c r="AV5" s="14">
        <v>0</v>
      </c>
      <c r="AW5" s="14">
        <f t="shared" ref="AW5:AW13" si="0">INDEX($R$6:$R$20,AT5)</f>
        <v>300</v>
      </c>
      <c r="AX5" s="14">
        <f t="shared" ref="AX5:AX13" si="1">INDEX($T$6:$T$20,AT5)</f>
        <v>1125</v>
      </c>
      <c r="BA5" s="17">
        <v>1</v>
      </c>
      <c r="BB5" s="14">
        <f>INDEX($X$5:$X$25,MATCH(BA5-1,$Z$5:$Z$25,1))+1</f>
        <v>1</v>
      </c>
      <c r="BC5" s="14">
        <f>BA5-INDEX($Z$5:$Z$25,BB5)</f>
        <v>1</v>
      </c>
      <c r="BD5" s="14">
        <v>100</v>
      </c>
      <c r="BE5" s="14">
        <f t="shared" ref="BE5:BE13" si="2">INDEX($AD$6:$AD$20,BB5)</f>
        <v>600</v>
      </c>
      <c r="BF5" s="14">
        <f t="shared" ref="BF5:BF13" si="3">INDEX($AF$6:$AF$20,BB5)</f>
        <v>2250</v>
      </c>
    </row>
    <row r="6" spans="1:58" ht="16.5" x14ac:dyDescent="0.2">
      <c r="A6" s="25">
        <v>1</v>
      </c>
      <c r="B6" s="119">
        <v>10</v>
      </c>
      <c r="C6" s="25">
        <v>5</v>
      </c>
      <c r="D6" s="25">
        <v>5</v>
      </c>
      <c r="E6" s="119">
        <v>5</v>
      </c>
      <c r="F6" s="25">
        <v>10</v>
      </c>
      <c r="G6" s="25">
        <f t="shared" ref="G6:G20" si="4">(F6-F5)/$C6</f>
        <v>2</v>
      </c>
      <c r="H6" s="25">
        <v>5</v>
      </c>
      <c r="I6" s="25">
        <f t="shared" ref="I6:I20" si="5">D6*H6</f>
        <v>25</v>
      </c>
      <c r="J6" s="25">
        <f>(I6-I5)/$C6</f>
        <v>3</v>
      </c>
      <c r="L6" s="25">
        <v>1</v>
      </c>
      <c r="M6" s="25">
        <v>9</v>
      </c>
      <c r="N6" s="14">
        <f>SUM(M$5:M6)</f>
        <v>9</v>
      </c>
      <c r="O6" s="25">
        <v>10</v>
      </c>
      <c r="P6" s="25">
        <f>INDEX($D$6:$D$34,L6)*O6</f>
        <v>50</v>
      </c>
      <c r="Q6" s="25">
        <v>30</v>
      </c>
      <c r="R6" s="25">
        <f>INDEX($F$6:$F$34,L6)*Q6</f>
        <v>300</v>
      </c>
      <c r="S6" s="25">
        <v>45</v>
      </c>
      <c r="T6" s="25">
        <f>INDEX($I$6:$I$36,L6)*S6</f>
        <v>1125</v>
      </c>
      <c r="U6" s="36">
        <v>60</v>
      </c>
      <c r="V6" s="36">
        <f>INDEX($I$6:$I$34,L6)*U6</f>
        <v>1500</v>
      </c>
      <c r="X6" s="25">
        <v>1</v>
      </c>
      <c r="Y6" s="25">
        <v>9</v>
      </c>
      <c r="Z6" s="105">
        <f>SUM(Y$5:Y6)</f>
        <v>9</v>
      </c>
      <c r="AA6" s="69">
        <v>20</v>
      </c>
      <c r="AB6" s="25">
        <f>INDEX($D$6:$D$25,X6)*AA6</f>
        <v>100</v>
      </c>
      <c r="AC6" s="25">
        <v>60</v>
      </c>
      <c r="AD6" s="25">
        <f>INDEX($F$6:$F$25,X6)*AC6</f>
        <v>600</v>
      </c>
      <c r="AE6" s="25">
        <v>90</v>
      </c>
      <c r="AF6" s="25">
        <f>INDEX($I$6:$I$25,X6)*AE6</f>
        <v>2250</v>
      </c>
      <c r="AG6" s="36">
        <v>120</v>
      </c>
      <c r="AH6" s="36">
        <f>INDEX($I$6:$I$25,X6)*AG6</f>
        <v>3000</v>
      </c>
      <c r="AK6" s="25">
        <v>2</v>
      </c>
      <c r="AL6" s="25">
        <v>1</v>
      </c>
      <c r="AM6" s="25">
        <v>2</v>
      </c>
      <c r="AN6" s="98">
        <f t="shared" ref="AN6:AN78" si="6">INDEX($D$6:$D$25,AL6)</f>
        <v>5</v>
      </c>
      <c r="AO6" s="98">
        <f t="shared" ref="AO6:AO78" si="7">INT(INDEX($F$5:$F$25,AL6)+AM6*INDEX($G$6:$G$25,AL6))</f>
        <v>4</v>
      </c>
      <c r="AP6" s="98">
        <f t="shared" ref="AP6:AP78" si="8">INT(INDEX($I$5:$I$25,AL6)+AM6*INDEX($J$6:$J$25,AL6))</f>
        <v>16</v>
      </c>
      <c r="AS6" s="17">
        <v>2</v>
      </c>
      <c r="AT6" s="14">
        <f t="shared" ref="AT6:AT78" si="9">INDEX($L$5:$L$25,MATCH(AS6-1,$N$5:$N$25,1))+1</f>
        <v>1</v>
      </c>
      <c r="AU6" s="14">
        <f t="shared" ref="AU6:AU78" si="10">AS6-INDEX($N$5:$N$25,AT6)</f>
        <v>2</v>
      </c>
      <c r="AV6" s="14">
        <v>50</v>
      </c>
      <c r="AW6" s="14">
        <f t="shared" si="0"/>
        <v>300</v>
      </c>
      <c r="AX6" s="14">
        <f t="shared" si="1"/>
        <v>1125</v>
      </c>
      <c r="BA6" s="17">
        <v>2</v>
      </c>
      <c r="BB6" s="14">
        <f t="shared" ref="BB6:BB78" si="11">INDEX($X$5:$X$25,MATCH(BA6-1,$Z$5:$Z$25,1))+1</f>
        <v>1</v>
      </c>
      <c r="BC6" s="14">
        <f t="shared" ref="BC6:BC78" si="12">BA6-INDEX($Z$5:$Z$25,BB6)</f>
        <v>2</v>
      </c>
      <c r="BD6" s="14">
        <v>100</v>
      </c>
      <c r="BE6" s="14">
        <f t="shared" si="2"/>
        <v>600</v>
      </c>
      <c r="BF6" s="14">
        <f t="shared" si="3"/>
        <v>2250</v>
      </c>
    </row>
    <row r="7" spans="1:58" ht="16.5" x14ac:dyDescent="0.2">
      <c r="A7" s="25">
        <v>2</v>
      </c>
      <c r="B7" s="119">
        <v>15</v>
      </c>
      <c r="C7" s="119">
        <v>5</v>
      </c>
      <c r="D7" s="25">
        <v>6</v>
      </c>
      <c r="E7" s="25">
        <v>5</v>
      </c>
      <c r="F7" s="25">
        <v>15</v>
      </c>
      <c r="G7" s="25">
        <f t="shared" si="4"/>
        <v>1</v>
      </c>
      <c r="H7" s="119">
        <v>5</v>
      </c>
      <c r="I7" s="25">
        <f t="shared" si="5"/>
        <v>30</v>
      </c>
      <c r="J7" s="25">
        <f t="shared" ref="J7:J20" si="13">(I7-I6)/$C7</f>
        <v>1</v>
      </c>
      <c r="L7" s="25">
        <v>2</v>
      </c>
      <c r="M7" s="25">
        <v>9</v>
      </c>
      <c r="N7" s="14">
        <f>SUM(M$5:M7)</f>
        <v>18</v>
      </c>
      <c r="O7" s="25">
        <v>20</v>
      </c>
      <c r="P7" s="119">
        <f t="shared" ref="P7:P34" si="14">INDEX($D$6:$D$34,L7)*O7</f>
        <v>120</v>
      </c>
      <c r="Q7" s="25">
        <v>30</v>
      </c>
      <c r="R7" s="119">
        <f t="shared" ref="R7:R34" si="15">INDEX($F$6:$F$34,L7)*Q7</f>
        <v>450</v>
      </c>
      <c r="S7" s="69">
        <v>45</v>
      </c>
      <c r="T7" s="119">
        <f t="shared" ref="T7:T34" si="16">INDEX($I$6:$I$36,L7)*S7</f>
        <v>1350</v>
      </c>
      <c r="U7" s="36">
        <v>90</v>
      </c>
      <c r="V7" s="119">
        <f t="shared" ref="V7:V34" si="17">INDEX($I$6:$I$34,L7)*U7</f>
        <v>2700</v>
      </c>
      <c r="X7" s="25">
        <v>2</v>
      </c>
      <c r="Y7" s="25">
        <v>9</v>
      </c>
      <c r="Z7" s="105">
        <f>SUM(Y$5:Y7)</f>
        <v>18</v>
      </c>
      <c r="AA7" s="25">
        <v>40</v>
      </c>
      <c r="AB7" s="98">
        <f t="shared" ref="AB7:AB25" si="18">INDEX($D$6:$D$25,X7)*AA7</f>
        <v>240</v>
      </c>
      <c r="AC7" s="25">
        <v>60</v>
      </c>
      <c r="AD7" s="98">
        <f t="shared" ref="AD7:AD25" si="19">INDEX($F$6:$F$25,X7)*AC7</f>
        <v>900</v>
      </c>
      <c r="AE7" s="69">
        <v>90</v>
      </c>
      <c r="AF7" s="98">
        <f t="shared" ref="AF7:AF25" si="20">INDEX($I$6:$I$25,X7)*AE7</f>
        <v>2700</v>
      </c>
      <c r="AG7" s="36">
        <v>180</v>
      </c>
      <c r="AH7" s="98">
        <f t="shared" ref="AH7:AH25" si="21">INDEX($I$6:$I$25,X7)*AG7</f>
        <v>5400</v>
      </c>
      <c r="AK7" s="25">
        <v>3</v>
      </c>
      <c r="AL7" s="25">
        <v>1</v>
      </c>
      <c r="AM7" s="25">
        <v>3</v>
      </c>
      <c r="AN7" s="98">
        <f t="shared" si="6"/>
        <v>5</v>
      </c>
      <c r="AO7" s="98">
        <f t="shared" si="7"/>
        <v>6</v>
      </c>
      <c r="AP7" s="98">
        <f t="shared" si="8"/>
        <v>19</v>
      </c>
      <c r="AS7" s="17">
        <v>3</v>
      </c>
      <c r="AT7" s="14">
        <f t="shared" si="9"/>
        <v>1</v>
      </c>
      <c r="AU7" s="14">
        <f t="shared" si="10"/>
        <v>3</v>
      </c>
      <c r="AV7" s="14">
        <v>50</v>
      </c>
      <c r="AW7" s="14">
        <f t="shared" si="0"/>
        <v>300</v>
      </c>
      <c r="AX7" s="14">
        <f t="shared" si="1"/>
        <v>1125</v>
      </c>
      <c r="BA7" s="17">
        <v>3</v>
      </c>
      <c r="BB7" s="14">
        <f t="shared" si="11"/>
        <v>1</v>
      </c>
      <c r="BC7" s="14">
        <f t="shared" si="12"/>
        <v>3</v>
      </c>
      <c r="BD7" s="14">
        <v>100</v>
      </c>
      <c r="BE7" s="14">
        <f t="shared" si="2"/>
        <v>600</v>
      </c>
      <c r="BF7" s="14">
        <f t="shared" si="3"/>
        <v>2250</v>
      </c>
    </row>
    <row r="8" spans="1:58" ht="16.5" x14ac:dyDescent="0.2">
      <c r="A8" s="25">
        <v>3</v>
      </c>
      <c r="B8" s="119">
        <v>20</v>
      </c>
      <c r="C8" s="119">
        <v>5</v>
      </c>
      <c r="D8" s="119">
        <v>7</v>
      </c>
      <c r="E8" s="119">
        <v>5</v>
      </c>
      <c r="F8" s="25">
        <v>20</v>
      </c>
      <c r="G8" s="25">
        <f t="shared" si="4"/>
        <v>1</v>
      </c>
      <c r="H8" s="119">
        <v>5</v>
      </c>
      <c r="I8" s="25">
        <f t="shared" si="5"/>
        <v>35</v>
      </c>
      <c r="J8" s="25">
        <f t="shared" si="13"/>
        <v>1</v>
      </c>
      <c r="L8" s="25">
        <v>3</v>
      </c>
      <c r="M8" s="119">
        <v>9</v>
      </c>
      <c r="N8" s="14">
        <f>SUM(M$5:M8)</f>
        <v>27</v>
      </c>
      <c r="O8" s="25">
        <v>20</v>
      </c>
      <c r="P8" s="119">
        <f t="shared" si="14"/>
        <v>140</v>
      </c>
      <c r="Q8" s="25">
        <v>30</v>
      </c>
      <c r="R8" s="119">
        <f t="shared" si="15"/>
        <v>600</v>
      </c>
      <c r="S8" s="69">
        <v>45</v>
      </c>
      <c r="T8" s="119">
        <f t="shared" si="16"/>
        <v>1575</v>
      </c>
      <c r="U8" s="36">
        <v>120</v>
      </c>
      <c r="V8" s="119">
        <f t="shared" si="17"/>
        <v>4200</v>
      </c>
      <c r="X8" s="25">
        <v>3</v>
      </c>
      <c r="Y8" s="25">
        <v>9</v>
      </c>
      <c r="Z8" s="105">
        <f>SUM(Y$5:Y8)</f>
        <v>27</v>
      </c>
      <c r="AA8" s="25">
        <v>40</v>
      </c>
      <c r="AB8" s="98">
        <f t="shared" si="18"/>
        <v>280</v>
      </c>
      <c r="AC8" s="25">
        <v>60</v>
      </c>
      <c r="AD8" s="98">
        <f t="shared" si="19"/>
        <v>1200</v>
      </c>
      <c r="AE8" s="69">
        <v>90</v>
      </c>
      <c r="AF8" s="98">
        <f t="shared" si="20"/>
        <v>3150</v>
      </c>
      <c r="AG8" s="36">
        <v>240</v>
      </c>
      <c r="AH8" s="98">
        <f t="shared" si="21"/>
        <v>8400</v>
      </c>
      <c r="AK8" s="25">
        <v>4</v>
      </c>
      <c r="AL8" s="25">
        <v>1</v>
      </c>
      <c r="AM8" s="25">
        <v>4</v>
      </c>
      <c r="AN8" s="98">
        <f t="shared" si="6"/>
        <v>5</v>
      </c>
      <c r="AO8" s="98">
        <f t="shared" si="7"/>
        <v>8</v>
      </c>
      <c r="AP8" s="98">
        <f t="shared" si="8"/>
        <v>22</v>
      </c>
      <c r="AS8" s="17">
        <v>4</v>
      </c>
      <c r="AT8" s="14">
        <f t="shared" si="9"/>
        <v>1</v>
      </c>
      <c r="AU8" s="14">
        <f t="shared" si="10"/>
        <v>4</v>
      </c>
      <c r="AV8" s="14">
        <v>50</v>
      </c>
      <c r="AW8" s="14">
        <f t="shared" si="0"/>
        <v>300</v>
      </c>
      <c r="AX8" s="14">
        <f t="shared" si="1"/>
        <v>1125</v>
      </c>
      <c r="BA8" s="17">
        <v>4</v>
      </c>
      <c r="BB8" s="14">
        <f t="shared" si="11"/>
        <v>1</v>
      </c>
      <c r="BC8" s="14">
        <f t="shared" si="12"/>
        <v>4</v>
      </c>
      <c r="BD8" s="14">
        <v>150</v>
      </c>
      <c r="BE8" s="14">
        <f t="shared" si="2"/>
        <v>600</v>
      </c>
      <c r="BF8" s="14">
        <f t="shared" si="3"/>
        <v>2250</v>
      </c>
    </row>
    <row r="9" spans="1:58" ht="16.5" x14ac:dyDescent="0.2">
      <c r="A9" s="25">
        <v>4</v>
      </c>
      <c r="B9" s="119">
        <v>25</v>
      </c>
      <c r="C9" s="119">
        <v>5</v>
      </c>
      <c r="D9" s="119">
        <v>8</v>
      </c>
      <c r="E9" s="119">
        <v>5</v>
      </c>
      <c r="F9" s="36">
        <v>25</v>
      </c>
      <c r="G9" s="25">
        <f t="shared" si="4"/>
        <v>1</v>
      </c>
      <c r="H9" s="119">
        <v>5</v>
      </c>
      <c r="I9" s="25">
        <f t="shared" si="5"/>
        <v>40</v>
      </c>
      <c r="J9" s="25">
        <f t="shared" si="13"/>
        <v>1</v>
      </c>
      <c r="L9" s="25">
        <v>4</v>
      </c>
      <c r="M9" s="119">
        <v>9</v>
      </c>
      <c r="N9" s="14">
        <f>SUM(M$5:M9)</f>
        <v>36</v>
      </c>
      <c r="O9" s="25">
        <v>20</v>
      </c>
      <c r="P9" s="119">
        <f t="shared" si="14"/>
        <v>160</v>
      </c>
      <c r="Q9" s="25">
        <v>30</v>
      </c>
      <c r="R9" s="119">
        <f t="shared" si="15"/>
        <v>750</v>
      </c>
      <c r="S9" s="69">
        <v>45</v>
      </c>
      <c r="T9" s="119">
        <f t="shared" si="16"/>
        <v>1800</v>
      </c>
      <c r="U9" s="36">
        <v>120</v>
      </c>
      <c r="V9" s="119">
        <f t="shared" si="17"/>
        <v>4800</v>
      </c>
      <c r="X9" s="25">
        <v>4</v>
      </c>
      <c r="Y9" s="25">
        <v>9</v>
      </c>
      <c r="Z9" s="105">
        <f>SUM(Y$5:Y9)</f>
        <v>36</v>
      </c>
      <c r="AA9" s="25">
        <v>40</v>
      </c>
      <c r="AB9" s="98">
        <f t="shared" si="18"/>
        <v>320</v>
      </c>
      <c r="AC9" s="25">
        <v>60</v>
      </c>
      <c r="AD9" s="98">
        <f t="shared" si="19"/>
        <v>1500</v>
      </c>
      <c r="AE9" s="69">
        <v>90</v>
      </c>
      <c r="AF9" s="98">
        <f t="shared" si="20"/>
        <v>3600</v>
      </c>
      <c r="AG9" s="36">
        <v>240</v>
      </c>
      <c r="AH9" s="98">
        <f t="shared" si="21"/>
        <v>9600</v>
      </c>
      <c r="AK9" s="25">
        <v>5</v>
      </c>
      <c r="AL9" s="25">
        <v>2</v>
      </c>
      <c r="AM9" s="25">
        <v>1</v>
      </c>
      <c r="AN9" s="98">
        <f t="shared" si="6"/>
        <v>6</v>
      </c>
      <c r="AO9" s="98">
        <f t="shared" si="7"/>
        <v>11</v>
      </c>
      <c r="AP9" s="98">
        <f t="shared" si="8"/>
        <v>26</v>
      </c>
      <c r="AS9" s="17">
        <v>5</v>
      </c>
      <c r="AT9" s="14">
        <f t="shared" si="9"/>
        <v>1</v>
      </c>
      <c r="AU9" s="14">
        <f t="shared" si="10"/>
        <v>5</v>
      </c>
      <c r="AV9" s="14">
        <v>50</v>
      </c>
      <c r="AW9" s="14">
        <f t="shared" si="0"/>
        <v>300</v>
      </c>
      <c r="AX9" s="14">
        <f t="shared" si="1"/>
        <v>1125</v>
      </c>
      <c r="BA9" s="17">
        <v>5</v>
      </c>
      <c r="BB9" s="14">
        <f t="shared" si="11"/>
        <v>1</v>
      </c>
      <c r="BC9" s="14">
        <f t="shared" si="12"/>
        <v>5</v>
      </c>
      <c r="BD9" s="14">
        <v>150</v>
      </c>
      <c r="BE9" s="14">
        <f t="shared" si="2"/>
        <v>600</v>
      </c>
      <c r="BF9" s="14">
        <f t="shared" si="3"/>
        <v>2250</v>
      </c>
    </row>
    <row r="10" spans="1:58" ht="16.5" x14ac:dyDescent="0.2">
      <c r="A10" s="25">
        <v>5</v>
      </c>
      <c r="B10" s="119">
        <v>30</v>
      </c>
      <c r="C10" s="119">
        <v>5</v>
      </c>
      <c r="D10" s="119">
        <v>9</v>
      </c>
      <c r="E10" s="119">
        <v>5</v>
      </c>
      <c r="F10" s="25">
        <v>30</v>
      </c>
      <c r="G10" s="25">
        <f t="shared" si="4"/>
        <v>1</v>
      </c>
      <c r="H10" s="119">
        <v>5</v>
      </c>
      <c r="I10" s="25">
        <f t="shared" si="5"/>
        <v>45</v>
      </c>
      <c r="J10" s="25">
        <f t="shared" si="13"/>
        <v>1</v>
      </c>
      <c r="L10" s="25">
        <v>5</v>
      </c>
      <c r="M10" s="119">
        <v>9</v>
      </c>
      <c r="N10" s="14">
        <f>SUM(M$5:M10)</f>
        <v>45</v>
      </c>
      <c r="O10" s="25">
        <v>20</v>
      </c>
      <c r="P10" s="119">
        <f t="shared" si="14"/>
        <v>180</v>
      </c>
      <c r="Q10" s="25">
        <v>30</v>
      </c>
      <c r="R10" s="119">
        <f t="shared" si="15"/>
        <v>900</v>
      </c>
      <c r="S10" s="69">
        <v>45</v>
      </c>
      <c r="T10" s="119">
        <f t="shared" si="16"/>
        <v>2025</v>
      </c>
      <c r="U10" s="36">
        <v>150</v>
      </c>
      <c r="V10" s="119">
        <f t="shared" si="17"/>
        <v>6750</v>
      </c>
      <c r="X10" s="25">
        <v>5</v>
      </c>
      <c r="Y10" s="25">
        <v>15</v>
      </c>
      <c r="Z10" s="105">
        <f>SUM(Y$5:Y10)</f>
        <v>51</v>
      </c>
      <c r="AA10" s="25">
        <v>40</v>
      </c>
      <c r="AB10" s="98">
        <f t="shared" si="18"/>
        <v>360</v>
      </c>
      <c r="AC10" s="25">
        <v>60</v>
      </c>
      <c r="AD10" s="98">
        <f t="shared" si="19"/>
        <v>1800</v>
      </c>
      <c r="AE10" s="69">
        <v>90</v>
      </c>
      <c r="AF10" s="98">
        <f t="shared" si="20"/>
        <v>4050</v>
      </c>
      <c r="AG10" s="36">
        <v>300</v>
      </c>
      <c r="AH10" s="98">
        <f t="shared" si="21"/>
        <v>13500</v>
      </c>
      <c r="AK10" s="25">
        <v>6</v>
      </c>
      <c r="AL10" s="25">
        <v>2</v>
      </c>
      <c r="AM10" s="25">
        <v>2</v>
      </c>
      <c r="AN10" s="98">
        <f t="shared" si="6"/>
        <v>6</v>
      </c>
      <c r="AO10" s="98">
        <f t="shared" si="7"/>
        <v>12</v>
      </c>
      <c r="AP10" s="98">
        <f t="shared" si="8"/>
        <v>27</v>
      </c>
      <c r="AS10" s="17">
        <v>6</v>
      </c>
      <c r="AT10" s="14">
        <f t="shared" si="9"/>
        <v>1</v>
      </c>
      <c r="AU10" s="14">
        <f t="shared" si="10"/>
        <v>6</v>
      </c>
      <c r="AV10" s="14">
        <v>50</v>
      </c>
      <c r="AW10" s="14">
        <f t="shared" si="0"/>
        <v>300</v>
      </c>
      <c r="AX10" s="14">
        <f t="shared" si="1"/>
        <v>1125</v>
      </c>
      <c r="BA10" s="17">
        <v>6</v>
      </c>
      <c r="BB10" s="14">
        <f t="shared" si="11"/>
        <v>1</v>
      </c>
      <c r="BC10" s="14">
        <f t="shared" si="12"/>
        <v>6</v>
      </c>
      <c r="BD10" s="14">
        <v>150</v>
      </c>
      <c r="BE10" s="14">
        <f t="shared" si="2"/>
        <v>600</v>
      </c>
      <c r="BF10" s="14">
        <f t="shared" si="3"/>
        <v>2250</v>
      </c>
    </row>
    <row r="11" spans="1:58" ht="16.5" x14ac:dyDescent="0.2">
      <c r="A11" s="25">
        <v>6</v>
      </c>
      <c r="B11" s="119">
        <v>35</v>
      </c>
      <c r="C11" s="119">
        <v>5</v>
      </c>
      <c r="D11" s="119">
        <v>10</v>
      </c>
      <c r="E11" s="119">
        <v>5</v>
      </c>
      <c r="F11" s="25">
        <v>35</v>
      </c>
      <c r="G11" s="25">
        <f t="shared" si="4"/>
        <v>1</v>
      </c>
      <c r="H11" s="119">
        <v>5</v>
      </c>
      <c r="I11" s="25">
        <f t="shared" si="5"/>
        <v>50</v>
      </c>
      <c r="J11" s="25">
        <f t="shared" si="13"/>
        <v>1</v>
      </c>
      <c r="L11" s="25">
        <v>6</v>
      </c>
      <c r="M11" s="119">
        <v>9</v>
      </c>
      <c r="N11" s="14">
        <f>SUM(M$5:M11)</f>
        <v>54</v>
      </c>
      <c r="O11" s="25">
        <v>20</v>
      </c>
      <c r="P11" s="119">
        <f t="shared" si="14"/>
        <v>200</v>
      </c>
      <c r="Q11" s="25">
        <v>30</v>
      </c>
      <c r="R11" s="119">
        <f t="shared" si="15"/>
        <v>1050</v>
      </c>
      <c r="S11" s="69">
        <v>45</v>
      </c>
      <c r="T11" s="119">
        <f t="shared" si="16"/>
        <v>2250</v>
      </c>
      <c r="U11" s="36">
        <v>150</v>
      </c>
      <c r="V11" s="119">
        <f t="shared" si="17"/>
        <v>7500</v>
      </c>
      <c r="X11" s="25">
        <v>6</v>
      </c>
      <c r="Y11" s="25">
        <v>15</v>
      </c>
      <c r="Z11" s="105">
        <f>SUM(Y$5:Y11)</f>
        <v>66</v>
      </c>
      <c r="AA11" s="25">
        <v>40</v>
      </c>
      <c r="AB11" s="98">
        <f t="shared" si="18"/>
        <v>400</v>
      </c>
      <c r="AC11" s="25">
        <v>60</v>
      </c>
      <c r="AD11" s="98">
        <f t="shared" si="19"/>
        <v>2100</v>
      </c>
      <c r="AE11" s="69">
        <v>90</v>
      </c>
      <c r="AF11" s="98">
        <f t="shared" si="20"/>
        <v>4500</v>
      </c>
      <c r="AG11" s="36">
        <v>300</v>
      </c>
      <c r="AH11" s="98">
        <f t="shared" si="21"/>
        <v>15000</v>
      </c>
      <c r="AK11" s="25">
        <v>7</v>
      </c>
      <c r="AL11" s="25">
        <v>2</v>
      </c>
      <c r="AM11" s="25">
        <v>3</v>
      </c>
      <c r="AN11" s="98">
        <f t="shared" si="6"/>
        <v>6</v>
      </c>
      <c r="AO11" s="98">
        <f t="shared" si="7"/>
        <v>13</v>
      </c>
      <c r="AP11" s="98">
        <f t="shared" si="8"/>
        <v>28</v>
      </c>
      <c r="AS11" s="17">
        <v>7</v>
      </c>
      <c r="AT11" s="14">
        <f t="shared" si="9"/>
        <v>1</v>
      </c>
      <c r="AU11" s="14">
        <f t="shared" si="10"/>
        <v>7</v>
      </c>
      <c r="AV11" s="14">
        <v>75</v>
      </c>
      <c r="AW11" s="14">
        <f t="shared" si="0"/>
        <v>300</v>
      </c>
      <c r="AX11" s="14">
        <f t="shared" si="1"/>
        <v>1125</v>
      </c>
      <c r="BA11" s="62">
        <v>7</v>
      </c>
      <c r="BB11" s="14">
        <f t="shared" si="11"/>
        <v>1</v>
      </c>
      <c r="BC11" s="14">
        <f t="shared" si="12"/>
        <v>7</v>
      </c>
      <c r="BD11" s="14">
        <v>200</v>
      </c>
      <c r="BE11" s="14">
        <f t="shared" si="2"/>
        <v>600</v>
      </c>
      <c r="BF11" s="14">
        <f t="shared" si="3"/>
        <v>2250</v>
      </c>
    </row>
    <row r="12" spans="1:58" ht="16.5" x14ac:dyDescent="0.2">
      <c r="A12" s="25">
        <v>7</v>
      </c>
      <c r="B12" s="119">
        <v>40</v>
      </c>
      <c r="C12" s="119">
        <v>5</v>
      </c>
      <c r="D12" s="119">
        <v>12</v>
      </c>
      <c r="E12" s="119">
        <v>5</v>
      </c>
      <c r="F12" s="25">
        <v>40</v>
      </c>
      <c r="G12" s="25">
        <f t="shared" si="4"/>
        <v>1</v>
      </c>
      <c r="H12" s="119">
        <v>5</v>
      </c>
      <c r="I12" s="25">
        <f t="shared" si="5"/>
        <v>60</v>
      </c>
      <c r="J12" s="25">
        <f t="shared" si="13"/>
        <v>2</v>
      </c>
      <c r="L12" s="25">
        <v>7</v>
      </c>
      <c r="M12" s="119">
        <v>9</v>
      </c>
      <c r="N12" s="14">
        <f>SUM(M$5:M12)</f>
        <v>63</v>
      </c>
      <c r="O12" s="25">
        <v>20</v>
      </c>
      <c r="P12" s="119">
        <f t="shared" si="14"/>
        <v>240</v>
      </c>
      <c r="Q12" s="25">
        <v>30</v>
      </c>
      <c r="R12" s="119">
        <f t="shared" si="15"/>
        <v>1200</v>
      </c>
      <c r="S12" s="69">
        <v>45</v>
      </c>
      <c r="T12" s="119">
        <f t="shared" si="16"/>
        <v>2700</v>
      </c>
      <c r="U12" s="36">
        <v>150</v>
      </c>
      <c r="V12" s="119">
        <f t="shared" si="17"/>
        <v>9000</v>
      </c>
      <c r="X12" s="25">
        <v>7</v>
      </c>
      <c r="Y12" s="25">
        <v>15</v>
      </c>
      <c r="Z12" s="105">
        <f>SUM(Y$5:Y12)</f>
        <v>81</v>
      </c>
      <c r="AA12" s="25">
        <v>40</v>
      </c>
      <c r="AB12" s="98">
        <f t="shared" si="18"/>
        <v>480</v>
      </c>
      <c r="AC12" s="25">
        <v>60</v>
      </c>
      <c r="AD12" s="98">
        <f t="shared" si="19"/>
        <v>2400</v>
      </c>
      <c r="AE12" s="69">
        <v>90</v>
      </c>
      <c r="AF12" s="98">
        <f t="shared" si="20"/>
        <v>5400</v>
      </c>
      <c r="AG12" s="36">
        <v>300</v>
      </c>
      <c r="AH12" s="98">
        <f t="shared" si="21"/>
        <v>18000</v>
      </c>
      <c r="AK12" s="25">
        <v>8</v>
      </c>
      <c r="AL12" s="25">
        <v>2</v>
      </c>
      <c r="AM12" s="25">
        <v>4</v>
      </c>
      <c r="AN12" s="98">
        <f t="shared" si="6"/>
        <v>6</v>
      </c>
      <c r="AO12" s="98">
        <f t="shared" si="7"/>
        <v>14</v>
      </c>
      <c r="AP12" s="98">
        <f t="shared" si="8"/>
        <v>29</v>
      </c>
      <c r="AS12" s="62">
        <v>8</v>
      </c>
      <c r="AT12" s="14">
        <f t="shared" si="9"/>
        <v>1</v>
      </c>
      <c r="AU12" s="14">
        <f t="shared" si="10"/>
        <v>8</v>
      </c>
      <c r="AV12" s="14">
        <v>75</v>
      </c>
      <c r="AW12" s="14">
        <f t="shared" si="0"/>
        <v>300</v>
      </c>
      <c r="AX12" s="14">
        <f t="shared" si="1"/>
        <v>1125</v>
      </c>
      <c r="BA12" s="62">
        <v>8</v>
      </c>
      <c r="BB12" s="14">
        <f t="shared" si="11"/>
        <v>1</v>
      </c>
      <c r="BC12" s="14">
        <f t="shared" si="12"/>
        <v>8</v>
      </c>
      <c r="BD12" s="14">
        <v>200</v>
      </c>
      <c r="BE12" s="14">
        <f t="shared" si="2"/>
        <v>600</v>
      </c>
      <c r="BF12" s="14">
        <f t="shared" si="3"/>
        <v>2250</v>
      </c>
    </row>
    <row r="13" spans="1:58" ht="16.5" x14ac:dyDescent="0.2">
      <c r="A13" s="25">
        <v>8</v>
      </c>
      <c r="B13" s="119">
        <v>45</v>
      </c>
      <c r="C13" s="119">
        <v>5</v>
      </c>
      <c r="D13" s="119">
        <v>14</v>
      </c>
      <c r="E13" s="119">
        <v>5</v>
      </c>
      <c r="F13" s="25">
        <v>45</v>
      </c>
      <c r="G13" s="25">
        <f t="shared" si="4"/>
        <v>1</v>
      </c>
      <c r="H13" s="119">
        <v>5</v>
      </c>
      <c r="I13" s="25">
        <f t="shared" si="5"/>
        <v>70</v>
      </c>
      <c r="J13" s="25">
        <f t="shared" si="13"/>
        <v>2</v>
      </c>
      <c r="L13" s="25">
        <v>8</v>
      </c>
      <c r="M13" s="119">
        <v>9</v>
      </c>
      <c r="N13" s="14">
        <f>SUM(M$5:M13)</f>
        <v>72</v>
      </c>
      <c r="O13" s="25">
        <v>20</v>
      </c>
      <c r="P13" s="119">
        <f t="shared" si="14"/>
        <v>280</v>
      </c>
      <c r="Q13" s="25">
        <v>30</v>
      </c>
      <c r="R13" s="119">
        <f t="shared" si="15"/>
        <v>1350</v>
      </c>
      <c r="S13" s="69">
        <v>45</v>
      </c>
      <c r="T13" s="119">
        <f t="shared" si="16"/>
        <v>3150</v>
      </c>
      <c r="U13" s="36">
        <v>150</v>
      </c>
      <c r="V13" s="119">
        <f t="shared" si="17"/>
        <v>10500</v>
      </c>
      <c r="X13" s="25">
        <v>8</v>
      </c>
      <c r="Y13" s="25">
        <v>15</v>
      </c>
      <c r="Z13" s="105">
        <f>SUM(Y$5:Y13)</f>
        <v>96</v>
      </c>
      <c r="AA13" s="25">
        <v>40</v>
      </c>
      <c r="AB13" s="98">
        <f t="shared" si="18"/>
        <v>560</v>
      </c>
      <c r="AC13" s="25">
        <v>60</v>
      </c>
      <c r="AD13" s="98">
        <f t="shared" si="19"/>
        <v>2700</v>
      </c>
      <c r="AE13" s="69">
        <v>90</v>
      </c>
      <c r="AF13" s="98">
        <f t="shared" si="20"/>
        <v>6300</v>
      </c>
      <c r="AG13" s="36">
        <v>300</v>
      </c>
      <c r="AH13" s="98">
        <f t="shared" si="21"/>
        <v>21000</v>
      </c>
      <c r="AK13" s="25">
        <v>9</v>
      </c>
      <c r="AL13" s="25">
        <v>2</v>
      </c>
      <c r="AM13" s="25">
        <v>5</v>
      </c>
      <c r="AN13" s="98">
        <f t="shared" si="6"/>
        <v>6</v>
      </c>
      <c r="AO13" s="98">
        <f t="shared" si="7"/>
        <v>15</v>
      </c>
      <c r="AP13" s="98">
        <f t="shared" si="8"/>
        <v>30</v>
      </c>
      <c r="AS13" s="62">
        <v>9</v>
      </c>
      <c r="AT13" s="14">
        <f t="shared" si="9"/>
        <v>1</v>
      </c>
      <c r="AU13" s="14">
        <f t="shared" si="10"/>
        <v>9</v>
      </c>
      <c r="AV13" s="14">
        <v>75</v>
      </c>
      <c r="AW13" s="14">
        <f t="shared" si="0"/>
        <v>300</v>
      </c>
      <c r="AX13" s="14">
        <f t="shared" si="1"/>
        <v>1125</v>
      </c>
      <c r="BA13" s="62">
        <v>9</v>
      </c>
      <c r="BB13" s="14">
        <f t="shared" si="11"/>
        <v>1</v>
      </c>
      <c r="BC13" s="14">
        <f t="shared" si="12"/>
        <v>9</v>
      </c>
      <c r="BD13" s="14">
        <v>200</v>
      </c>
      <c r="BE13" s="14">
        <f t="shared" si="2"/>
        <v>600</v>
      </c>
      <c r="BF13" s="14">
        <f t="shared" si="3"/>
        <v>2250</v>
      </c>
    </row>
    <row r="14" spans="1:58" ht="16.5" x14ac:dyDescent="0.2">
      <c r="A14" s="25">
        <v>9</v>
      </c>
      <c r="B14" s="119">
        <v>50</v>
      </c>
      <c r="C14" s="119">
        <v>5</v>
      </c>
      <c r="D14" s="119">
        <v>16</v>
      </c>
      <c r="E14" s="119">
        <v>5</v>
      </c>
      <c r="F14" s="25">
        <v>50</v>
      </c>
      <c r="G14" s="25">
        <f t="shared" si="4"/>
        <v>1</v>
      </c>
      <c r="H14" s="119">
        <v>5</v>
      </c>
      <c r="I14" s="25">
        <f t="shared" si="5"/>
        <v>80</v>
      </c>
      <c r="J14" s="25">
        <f t="shared" si="13"/>
        <v>2</v>
      </c>
      <c r="L14" s="25">
        <v>9</v>
      </c>
      <c r="M14" s="119">
        <v>9</v>
      </c>
      <c r="N14" s="14">
        <f>SUM(M$5:M14)</f>
        <v>81</v>
      </c>
      <c r="O14" s="25">
        <v>20</v>
      </c>
      <c r="P14" s="119">
        <f t="shared" si="14"/>
        <v>320</v>
      </c>
      <c r="Q14" s="25">
        <v>30</v>
      </c>
      <c r="R14" s="119">
        <f t="shared" si="15"/>
        <v>1500</v>
      </c>
      <c r="S14" s="69">
        <v>45</v>
      </c>
      <c r="T14" s="119">
        <f t="shared" si="16"/>
        <v>3600</v>
      </c>
      <c r="U14" s="36">
        <v>150</v>
      </c>
      <c r="V14" s="119">
        <f t="shared" si="17"/>
        <v>12000</v>
      </c>
      <c r="X14" s="25">
        <v>9</v>
      </c>
      <c r="Y14" s="25">
        <v>15</v>
      </c>
      <c r="Z14" s="105">
        <f>SUM(Y$5:Y14)</f>
        <v>111</v>
      </c>
      <c r="AA14" s="25">
        <v>40</v>
      </c>
      <c r="AB14" s="98">
        <f t="shared" si="18"/>
        <v>640</v>
      </c>
      <c r="AC14" s="25">
        <v>60</v>
      </c>
      <c r="AD14" s="98">
        <f t="shared" si="19"/>
        <v>3000</v>
      </c>
      <c r="AE14" s="69">
        <v>90</v>
      </c>
      <c r="AF14" s="98">
        <f t="shared" si="20"/>
        <v>7200</v>
      </c>
      <c r="AG14" s="36">
        <v>300</v>
      </c>
      <c r="AH14" s="98">
        <f t="shared" si="21"/>
        <v>24000</v>
      </c>
      <c r="AK14" s="25">
        <v>10</v>
      </c>
      <c r="AL14" s="25">
        <v>2</v>
      </c>
      <c r="AM14" s="25">
        <v>6</v>
      </c>
      <c r="AN14" s="98">
        <f t="shared" si="6"/>
        <v>6</v>
      </c>
      <c r="AO14" s="98">
        <f t="shared" si="7"/>
        <v>16</v>
      </c>
      <c r="AP14" s="98">
        <f t="shared" si="8"/>
        <v>31</v>
      </c>
      <c r="AS14" s="62">
        <v>10</v>
      </c>
      <c r="AT14" s="14">
        <f t="shared" si="9"/>
        <v>2</v>
      </c>
      <c r="AU14" s="14">
        <f t="shared" si="10"/>
        <v>1</v>
      </c>
      <c r="AV14" s="14">
        <f t="shared" ref="AV14:AV86" si="22">INDEX($P$6:$P$25,AT14)</f>
        <v>120</v>
      </c>
      <c r="AW14" s="14">
        <f t="shared" ref="AW14:AW86" si="23">INDEX($R$6:$R$25,AT14)</f>
        <v>450</v>
      </c>
      <c r="AX14" s="14">
        <f t="shared" ref="AX14:AX86" si="24">INDEX($T$6:$T$25,AT14)</f>
        <v>1350</v>
      </c>
      <c r="BA14" s="17">
        <v>7</v>
      </c>
      <c r="BB14" s="14">
        <f t="shared" si="11"/>
        <v>1</v>
      </c>
      <c r="BC14" s="14">
        <f t="shared" si="12"/>
        <v>7</v>
      </c>
      <c r="BD14" s="14">
        <f>INDEX($AB$6:$AB$25,BB14)</f>
        <v>100</v>
      </c>
      <c r="BE14" s="14">
        <f>INDEX($AD$6:$AD$25,BB14)</f>
        <v>600</v>
      </c>
      <c r="BF14" s="14">
        <f>INDEX($AF$6:$AF$25,BB14)</f>
        <v>2250</v>
      </c>
    </row>
    <row r="15" spans="1:58" ht="16.5" x14ac:dyDescent="0.2">
      <c r="A15" s="25">
        <v>10</v>
      </c>
      <c r="B15" s="119">
        <v>55</v>
      </c>
      <c r="C15" s="119">
        <v>5</v>
      </c>
      <c r="D15" s="119">
        <v>18</v>
      </c>
      <c r="E15" s="119">
        <v>5</v>
      </c>
      <c r="F15" s="25">
        <v>55</v>
      </c>
      <c r="G15" s="25">
        <f t="shared" si="4"/>
        <v>1</v>
      </c>
      <c r="H15" s="119">
        <v>5</v>
      </c>
      <c r="I15" s="25">
        <f t="shared" si="5"/>
        <v>90</v>
      </c>
      <c r="J15" s="25">
        <f t="shared" si="13"/>
        <v>2</v>
      </c>
      <c r="L15" s="25">
        <v>10</v>
      </c>
      <c r="M15" s="119">
        <v>9</v>
      </c>
      <c r="N15" s="14">
        <f>SUM(M$5:M15)</f>
        <v>90</v>
      </c>
      <c r="O15" s="25">
        <v>20</v>
      </c>
      <c r="P15" s="119">
        <f t="shared" si="14"/>
        <v>360</v>
      </c>
      <c r="Q15" s="25">
        <v>30</v>
      </c>
      <c r="R15" s="119">
        <f t="shared" si="15"/>
        <v>1650</v>
      </c>
      <c r="S15" s="69">
        <v>45</v>
      </c>
      <c r="T15" s="119">
        <f t="shared" si="16"/>
        <v>4050</v>
      </c>
      <c r="U15" s="36">
        <v>150</v>
      </c>
      <c r="V15" s="119">
        <f t="shared" si="17"/>
        <v>13500</v>
      </c>
      <c r="X15" s="25">
        <v>10</v>
      </c>
      <c r="Y15" s="25">
        <v>15</v>
      </c>
      <c r="Z15" s="105">
        <f>SUM(Y$5:Y15)</f>
        <v>126</v>
      </c>
      <c r="AA15" s="25">
        <v>40</v>
      </c>
      <c r="AB15" s="98">
        <f t="shared" si="18"/>
        <v>720</v>
      </c>
      <c r="AC15" s="25">
        <v>60</v>
      </c>
      <c r="AD15" s="98">
        <f t="shared" si="19"/>
        <v>3300</v>
      </c>
      <c r="AE15" s="69">
        <v>90</v>
      </c>
      <c r="AF15" s="98">
        <f t="shared" si="20"/>
        <v>8100</v>
      </c>
      <c r="AG15" s="36">
        <v>300</v>
      </c>
      <c r="AH15" s="98">
        <f t="shared" si="21"/>
        <v>27000</v>
      </c>
      <c r="AK15" s="25">
        <v>11</v>
      </c>
      <c r="AL15" s="25">
        <v>2</v>
      </c>
      <c r="AM15" s="25">
        <v>7</v>
      </c>
      <c r="AN15" s="98">
        <f t="shared" si="6"/>
        <v>6</v>
      </c>
      <c r="AO15" s="98">
        <f t="shared" si="7"/>
        <v>17</v>
      </c>
      <c r="AP15" s="98">
        <f t="shared" si="8"/>
        <v>32</v>
      </c>
      <c r="AS15" s="62">
        <v>11</v>
      </c>
      <c r="AT15" s="14">
        <f t="shared" si="9"/>
        <v>2</v>
      </c>
      <c r="AU15" s="14">
        <f t="shared" si="10"/>
        <v>2</v>
      </c>
      <c r="AV15" s="14">
        <f t="shared" si="22"/>
        <v>120</v>
      </c>
      <c r="AW15" s="14">
        <f t="shared" si="23"/>
        <v>450</v>
      </c>
      <c r="AX15" s="14">
        <f t="shared" si="24"/>
        <v>1350</v>
      </c>
      <c r="BA15" s="17">
        <v>8</v>
      </c>
      <c r="BB15" s="14">
        <f t="shared" si="11"/>
        <v>1</v>
      </c>
      <c r="BC15" s="14">
        <f t="shared" si="12"/>
        <v>8</v>
      </c>
      <c r="BD15" s="14">
        <f t="shared" ref="BD15:BD87" si="25">INDEX($AB$6:$AB$25,BB15)</f>
        <v>100</v>
      </c>
      <c r="BE15" s="14">
        <f t="shared" ref="BE15:BE87" si="26">INDEX($AD$6:$AD$25,BB15)</f>
        <v>600</v>
      </c>
      <c r="BF15" s="14">
        <f t="shared" ref="BF15:BF87" si="27">INDEX($AF$6:$AF$25,BB15)</f>
        <v>2250</v>
      </c>
    </row>
    <row r="16" spans="1:58" ht="16.5" x14ac:dyDescent="0.2">
      <c r="A16" s="25">
        <v>11</v>
      </c>
      <c r="B16" s="119">
        <v>60</v>
      </c>
      <c r="C16" s="119">
        <v>5</v>
      </c>
      <c r="D16" s="119">
        <v>20</v>
      </c>
      <c r="E16" s="119">
        <v>5</v>
      </c>
      <c r="F16" s="36">
        <v>60</v>
      </c>
      <c r="G16" s="25">
        <f t="shared" si="4"/>
        <v>1</v>
      </c>
      <c r="H16" s="119">
        <v>5</v>
      </c>
      <c r="I16" s="25">
        <f t="shared" si="5"/>
        <v>100</v>
      </c>
      <c r="J16" s="25">
        <f t="shared" si="13"/>
        <v>2</v>
      </c>
      <c r="L16" s="25">
        <v>11</v>
      </c>
      <c r="M16" s="119">
        <v>9</v>
      </c>
      <c r="N16" s="14">
        <f>SUM(M$5:M16)</f>
        <v>99</v>
      </c>
      <c r="O16" s="25">
        <v>20</v>
      </c>
      <c r="P16" s="119">
        <f t="shared" si="14"/>
        <v>400</v>
      </c>
      <c r="Q16" s="25">
        <v>30</v>
      </c>
      <c r="R16" s="119">
        <f t="shared" si="15"/>
        <v>1800</v>
      </c>
      <c r="S16" s="69">
        <v>45</v>
      </c>
      <c r="T16" s="119">
        <f t="shared" si="16"/>
        <v>4500</v>
      </c>
      <c r="U16" s="36">
        <v>150</v>
      </c>
      <c r="V16" s="119">
        <f t="shared" si="17"/>
        <v>15000</v>
      </c>
      <c r="X16" s="25">
        <v>11</v>
      </c>
      <c r="Y16" s="25">
        <v>15</v>
      </c>
      <c r="Z16" s="105">
        <f>SUM(Y$5:Y16)</f>
        <v>141</v>
      </c>
      <c r="AA16" s="25">
        <v>40</v>
      </c>
      <c r="AB16" s="98">
        <f t="shared" si="18"/>
        <v>800</v>
      </c>
      <c r="AC16" s="25">
        <v>60</v>
      </c>
      <c r="AD16" s="98">
        <f t="shared" si="19"/>
        <v>3600</v>
      </c>
      <c r="AE16" s="69">
        <v>90</v>
      </c>
      <c r="AF16" s="98">
        <f t="shared" si="20"/>
        <v>9000</v>
      </c>
      <c r="AG16" s="36">
        <v>300</v>
      </c>
      <c r="AH16" s="98">
        <f t="shared" si="21"/>
        <v>30000</v>
      </c>
      <c r="AK16" s="25">
        <v>12</v>
      </c>
      <c r="AL16" s="25">
        <v>2</v>
      </c>
      <c r="AM16" s="25">
        <v>8</v>
      </c>
      <c r="AN16" s="98">
        <f t="shared" si="6"/>
        <v>6</v>
      </c>
      <c r="AO16" s="98">
        <f t="shared" si="7"/>
        <v>18</v>
      </c>
      <c r="AP16" s="98">
        <f t="shared" si="8"/>
        <v>33</v>
      </c>
      <c r="AS16" s="62">
        <v>12</v>
      </c>
      <c r="AT16" s="14">
        <f t="shared" si="9"/>
        <v>2</v>
      </c>
      <c r="AU16" s="14">
        <f t="shared" si="10"/>
        <v>3</v>
      </c>
      <c r="AV16" s="14">
        <f t="shared" si="22"/>
        <v>120</v>
      </c>
      <c r="AW16" s="14">
        <f t="shared" si="23"/>
        <v>450</v>
      </c>
      <c r="AX16" s="14">
        <f t="shared" si="24"/>
        <v>1350</v>
      </c>
      <c r="BA16" s="17">
        <v>9</v>
      </c>
      <c r="BB16" s="14">
        <f t="shared" si="11"/>
        <v>1</v>
      </c>
      <c r="BC16" s="14">
        <f t="shared" si="12"/>
        <v>9</v>
      </c>
      <c r="BD16" s="14">
        <f t="shared" si="25"/>
        <v>100</v>
      </c>
      <c r="BE16" s="14">
        <f t="shared" si="26"/>
        <v>600</v>
      </c>
      <c r="BF16" s="14">
        <f t="shared" si="27"/>
        <v>2250</v>
      </c>
    </row>
    <row r="17" spans="1:58" ht="16.5" x14ac:dyDescent="0.2">
      <c r="A17" s="25">
        <v>12</v>
      </c>
      <c r="B17" s="119">
        <v>65</v>
      </c>
      <c r="C17" s="119">
        <v>5</v>
      </c>
      <c r="D17" s="119">
        <v>22</v>
      </c>
      <c r="E17" s="119">
        <v>5</v>
      </c>
      <c r="F17" s="25">
        <v>65</v>
      </c>
      <c r="G17" s="25">
        <f t="shared" si="4"/>
        <v>1</v>
      </c>
      <c r="H17" s="119">
        <v>5</v>
      </c>
      <c r="I17" s="25">
        <f t="shared" si="5"/>
        <v>110</v>
      </c>
      <c r="J17" s="25">
        <f t="shared" si="13"/>
        <v>2</v>
      </c>
      <c r="L17" s="25">
        <v>12</v>
      </c>
      <c r="M17" s="119">
        <v>9</v>
      </c>
      <c r="N17" s="14">
        <f>SUM(M$5:M17)</f>
        <v>108</v>
      </c>
      <c r="O17" s="25">
        <v>20</v>
      </c>
      <c r="P17" s="119">
        <f t="shared" si="14"/>
        <v>440</v>
      </c>
      <c r="Q17" s="25">
        <v>30</v>
      </c>
      <c r="R17" s="119">
        <f t="shared" si="15"/>
        <v>1950</v>
      </c>
      <c r="S17" s="69">
        <v>45</v>
      </c>
      <c r="T17" s="119">
        <f t="shared" si="16"/>
        <v>4950</v>
      </c>
      <c r="U17" s="36">
        <v>150</v>
      </c>
      <c r="V17" s="119">
        <f t="shared" si="17"/>
        <v>16500</v>
      </c>
      <c r="X17" s="25">
        <v>12</v>
      </c>
      <c r="Y17" s="25">
        <v>15</v>
      </c>
      <c r="Z17" s="105">
        <f>SUM(Y$5:Y17)</f>
        <v>156</v>
      </c>
      <c r="AA17" s="25">
        <v>40</v>
      </c>
      <c r="AB17" s="98">
        <f t="shared" si="18"/>
        <v>880</v>
      </c>
      <c r="AC17" s="25">
        <v>60</v>
      </c>
      <c r="AD17" s="98">
        <f t="shared" si="19"/>
        <v>3900</v>
      </c>
      <c r="AE17" s="69">
        <v>90</v>
      </c>
      <c r="AF17" s="98">
        <f t="shared" si="20"/>
        <v>9900</v>
      </c>
      <c r="AG17" s="36">
        <v>300</v>
      </c>
      <c r="AH17" s="98">
        <f t="shared" si="21"/>
        <v>33000</v>
      </c>
      <c r="AK17" s="25">
        <v>13</v>
      </c>
      <c r="AL17" s="25">
        <v>3</v>
      </c>
      <c r="AM17" s="25">
        <v>1</v>
      </c>
      <c r="AN17" s="98">
        <f t="shared" si="6"/>
        <v>7</v>
      </c>
      <c r="AO17" s="98">
        <f t="shared" si="7"/>
        <v>16</v>
      </c>
      <c r="AP17" s="98">
        <f t="shared" si="8"/>
        <v>31</v>
      </c>
      <c r="AS17" s="62">
        <v>13</v>
      </c>
      <c r="AT17" s="14">
        <f t="shared" si="9"/>
        <v>2</v>
      </c>
      <c r="AU17" s="14">
        <f t="shared" si="10"/>
        <v>4</v>
      </c>
      <c r="AV17" s="14">
        <f t="shared" si="22"/>
        <v>120</v>
      </c>
      <c r="AW17" s="14">
        <f t="shared" si="23"/>
        <v>450</v>
      </c>
      <c r="AX17" s="14">
        <f t="shared" si="24"/>
        <v>1350</v>
      </c>
      <c r="BA17" s="17">
        <v>10</v>
      </c>
      <c r="BB17" s="14">
        <f t="shared" si="11"/>
        <v>2</v>
      </c>
      <c r="BC17" s="14">
        <f t="shared" si="12"/>
        <v>1</v>
      </c>
      <c r="BD17" s="14">
        <f t="shared" si="25"/>
        <v>240</v>
      </c>
      <c r="BE17" s="14">
        <f t="shared" si="26"/>
        <v>900</v>
      </c>
      <c r="BF17" s="14">
        <f t="shared" si="27"/>
        <v>2700</v>
      </c>
    </row>
    <row r="18" spans="1:58" ht="16.5" x14ac:dyDescent="0.2">
      <c r="A18" s="25">
        <v>13</v>
      </c>
      <c r="B18" s="119">
        <v>70</v>
      </c>
      <c r="C18" s="119">
        <v>5</v>
      </c>
      <c r="D18" s="119">
        <v>25</v>
      </c>
      <c r="E18" s="119">
        <v>5</v>
      </c>
      <c r="F18" s="25">
        <v>70</v>
      </c>
      <c r="G18" s="25">
        <f t="shared" si="4"/>
        <v>1</v>
      </c>
      <c r="H18" s="119">
        <v>5</v>
      </c>
      <c r="I18" s="25">
        <f t="shared" si="5"/>
        <v>125</v>
      </c>
      <c r="J18" s="25">
        <f t="shared" si="13"/>
        <v>3</v>
      </c>
      <c r="L18" s="25">
        <v>13</v>
      </c>
      <c r="M18" s="119">
        <v>9</v>
      </c>
      <c r="N18" s="14">
        <f>SUM(M$5:M18)</f>
        <v>117</v>
      </c>
      <c r="O18" s="25">
        <v>20</v>
      </c>
      <c r="P18" s="119">
        <f t="shared" si="14"/>
        <v>500</v>
      </c>
      <c r="Q18" s="25">
        <v>30</v>
      </c>
      <c r="R18" s="119">
        <f t="shared" si="15"/>
        <v>2100</v>
      </c>
      <c r="S18" s="69">
        <v>45</v>
      </c>
      <c r="T18" s="119">
        <f t="shared" si="16"/>
        <v>5625</v>
      </c>
      <c r="U18" s="36">
        <v>150</v>
      </c>
      <c r="V18" s="119">
        <f t="shared" si="17"/>
        <v>18750</v>
      </c>
      <c r="X18" s="25">
        <v>13</v>
      </c>
      <c r="Y18" s="25">
        <v>15</v>
      </c>
      <c r="Z18" s="105">
        <f>SUM(Y$5:Y18)</f>
        <v>171</v>
      </c>
      <c r="AA18" s="25">
        <v>40</v>
      </c>
      <c r="AB18" s="98">
        <f t="shared" si="18"/>
        <v>1000</v>
      </c>
      <c r="AC18" s="25">
        <v>60</v>
      </c>
      <c r="AD18" s="98">
        <f t="shared" si="19"/>
        <v>4200</v>
      </c>
      <c r="AE18" s="69">
        <v>90</v>
      </c>
      <c r="AF18" s="98">
        <f t="shared" si="20"/>
        <v>11250</v>
      </c>
      <c r="AG18" s="36">
        <v>300</v>
      </c>
      <c r="AH18" s="98">
        <f t="shared" si="21"/>
        <v>37500</v>
      </c>
      <c r="AK18" s="25">
        <v>14</v>
      </c>
      <c r="AL18" s="25">
        <v>3</v>
      </c>
      <c r="AM18" s="25">
        <v>2</v>
      </c>
      <c r="AN18" s="98">
        <f t="shared" si="6"/>
        <v>7</v>
      </c>
      <c r="AO18" s="98">
        <f t="shared" si="7"/>
        <v>17</v>
      </c>
      <c r="AP18" s="98">
        <f t="shared" si="8"/>
        <v>32</v>
      </c>
      <c r="AS18" s="62">
        <v>14</v>
      </c>
      <c r="AT18" s="14">
        <f t="shared" si="9"/>
        <v>2</v>
      </c>
      <c r="AU18" s="14">
        <f t="shared" si="10"/>
        <v>5</v>
      </c>
      <c r="AV18" s="14">
        <f t="shared" si="22"/>
        <v>120</v>
      </c>
      <c r="AW18" s="14">
        <f t="shared" si="23"/>
        <v>450</v>
      </c>
      <c r="AX18" s="14">
        <f t="shared" si="24"/>
        <v>1350</v>
      </c>
      <c r="BA18" s="17">
        <v>11</v>
      </c>
      <c r="BB18" s="14">
        <f t="shared" si="11"/>
        <v>2</v>
      </c>
      <c r="BC18" s="14">
        <f t="shared" si="12"/>
        <v>2</v>
      </c>
      <c r="BD18" s="14">
        <f t="shared" si="25"/>
        <v>240</v>
      </c>
      <c r="BE18" s="14">
        <f t="shared" si="26"/>
        <v>900</v>
      </c>
      <c r="BF18" s="14">
        <f t="shared" si="27"/>
        <v>2700</v>
      </c>
    </row>
    <row r="19" spans="1:58" ht="16.5" x14ac:dyDescent="0.2">
      <c r="A19" s="25">
        <v>14</v>
      </c>
      <c r="B19" s="119">
        <v>75</v>
      </c>
      <c r="C19" s="119">
        <v>5</v>
      </c>
      <c r="D19" s="119">
        <v>27</v>
      </c>
      <c r="E19" s="119">
        <v>5</v>
      </c>
      <c r="F19" s="25">
        <v>75</v>
      </c>
      <c r="G19" s="25">
        <f t="shared" si="4"/>
        <v>1</v>
      </c>
      <c r="H19" s="119">
        <v>5</v>
      </c>
      <c r="I19" s="25">
        <f t="shared" si="5"/>
        <v>135</v>
      </c>
      <c r="J19" s="25">
        <f t="shared" si="13"/>
        <v>2</v>
      </c>
      <c r="L19" s="25">
        <v>14</v>
      </c>
      <c r="M19" s="119">
        <v>9</v>
      </c>
      <c r="N19" s="14">
        <f>SUM(M$5:M19)</f>
        <v>126</v>
      </c>
      <c r="O19" s="25">
        <v>20</v>
      </c>
      <c r="P19" s="119">
        <f t="shared" si="14"/>
        <v>540</v>
      </c>
      <c r="Q19" s="25">
        <v>30</v>
      </c>
      <c r="R19" s="119">
        <f t="shared" si="15"/>
        <v>2250</v>
      </c>
      <c r="S19" s="69">
        <v>45</v>
      </c>
      <c r="T19" s="119">
        <f t="shared" si="16"/>
        <v>6075</v>
      </c>
      <c r="U19" s="36">
        <v>150</v>
      </c>
      <c r="V19" s="119">
        <f t="shared" si="17"/>
        <v>20250</v>
      </c>
      <c r="X19" s="25">
        <v>14</v>
      </c>
      <c r="Y19" s="25">
        <v>15</v>
      </c>
      <c r="Z19" s="105">
        <f>SUM(Y$5:Y19)</f>
        <v>186</v>
      </c>
      <c r="AA19" s="25">
        <v>40</v>
      </c>
      <c r="AB19" s="98">
        <f t="shared" si="18"/>
        <v>1080</v>
      </c>
      <c r="AC19" s="25">
        <v>60</v>
      </c>
      <c r="AD19" s="98">
        <f t="shared" si="19"/>
        <v>4500</v>
      </c>
      <c r="AE19" s="69">
        <v>90</v>
      </c>
      <c r="AF19" s="98">
        <f t="shared" si="20"/>
        <v>12150</v>
      </c>
      <c r="AG19" s="36">
        <v>300</v>
      </c>
      <c r="AH19" s="98">
        <f t="shared" si="21"/>
        <v>40500</v>
      </c>
      <c r="AK19" s="25">
        <v>15</v>
      </c>
      <c r="AL19" s="25">
        <v>3</v>
      </c>
      <c r="AM19" s="25">
        <v>3</v>
      </c>
      <c r="AN19" s="98">
        <f t="shared" si="6"/>
        <v>7</v>
      </c>
      <c r="AO19" s="98">
        <f t="shared" si="7"/>
        <v>18</v>
      </c>
      <c r="AP19" s="98">
        <f t="shared" si="8"/>
        <v>33</v>
      </c>
      <c r="AS19" s="62">
        <v>15</v>
      </c>
      <c r="AT19" s="14">
        <f t="shared" si="9"/>
        <v>2</v>
      </c>
      <c r="AU19" s="14">
        <f t="shared" si="10"/>
        <v>6</v>
      </c>
      <c r="AV19" s="14">
        <f t="shared" si="22"/>
        <v>120</v>
      </c>
      <c r="AW19" s="14">
        <f t="shared" si="23"/>
        <v>450</v>
      </c>
      <c r="AX19" s="14">
        <f t="shared" si="24"/>
        <v>1350</v>
      </c>
      <c r="BA19" s="17">
        <v>12</v>
      </c>
      <c r="BB19" s="14">
        <f t="shared" si="11"/>
        <v>2</v>
      </c>
      <c r="BC19" s="14">
        <f t="shared" si="12"/>
        <v>3</v>
      </c>
      <c r="BD19" s="14">
        <f t="shared" si="25"/>
        <v>240</v>
      </c>
      <c r="BE19" s="14">
        <f t="shared" si="26"/>
        <v>900</v>
      </c>
      <c r="BF19" s="14">
        <f t="shared" si="27"/>
        <v>2700</v>
      </c>
    </row>
    <row r="20" spans="1:58" ht="16.5" x14ac:dyDescent="0.2">
      <c r="A20" s="25">
        <v>15</v>
      </c>
      <c r="B20" s="119">
        <v>80</v>
      </c>
      <c r="C20" s="119">
        <v>5</v>
      </c>
      <c r="D20" s="119">
        <v>30</v>
      </c>
      <c r="E20" s="119">
        <v>5</v>
      </c>
      <c r="F20" s="25">
        <v>80</v>
      </c>
      <c r="G20" s="25">
        <f t="shared" si="4"/>
        <v>1</v>
      </c>
      <c r="H20" s="119">
        <v>5</v>
      </c>
      <c r="I20" s="25">
        <f t="shared" si="5"/>
        <v>150</v>
      </c>
      <c r="J20" s="25">
        <f t="shared" si="13"/>
        <v>3</v>
      </c>
      <c r="L20" s="25">
        <v>15</v>
      </c>
      <c r="M20" s="119">
        <v>9</v>
      </c>
      <c r="N20" s="14">
        <f>SUM(M$5:M20)</f>
        <v>135</v>
      </c>
      <c r="O20" s="25">
        <v>20</v>
      </c>
      <c r="P20" s="119">
        <f t="shared" si="14"/>
        <v>600</v>
      </c>
      <c r="Q20" s="25">
        <v>30</v>
      </c>
      <c r="R20" s="119">
        <f t="shared" si="15"/>
        <v>2400</v>
      </c>
      <c r="S20" s="69">
        <v>45</v>
      </c>
      <c r="T20" s="119">
        <f t="shared" si="16"/>
        <v>6750</v>
      </c>
      <c r="U20" s="36">
        <v>150</v>
      </c>
      <c r="V20" s="119">
        <f t="shared" si="17"/>
        <v>22500</v>
      </c>
      <c r="X20" s="25">
        <v>15</v>
      </c>
      <c r="Y20" s="25">
        <v>15</v>
      </c>
      <c r="Z20" s="105">
        <f>SUM(Y$5:Y20)</f>
        <v>201</v>
      </c>
      <c r="AA20" s="25">
        <v>40</v>
      </c>
      <c r="AB20" s="98">
        <f t="shared" si="18"/>
        <v>1200</v>
      </c>
      <c r="AC20" s="25">
        <v>60</v>
      </c>
      <c r="AD20" s="98">
        <f t="shared" si="19"/>
        <v>4800</v>
      </c>
      <c r="AE20" s="69">
        <v>90</v>
      </c>
      <c r="AF20" s="98">
        <f t="shared" si="20"/>
        <v>13500</v>
      </c>
      <c r="AG20" s="36">
        <v>300</v>
      </c>
      <c r="AH20" s="98">
        <f t="shared" si="21"/>
        <v>45000</v>
      </c>
      <c r="AK20" s="25">
        <v>16</v>
      </c>
      <c r="AL20" s="25">
        <v>3</v>
      </c>
      <c r="AM20" s="25">
        <v>4</v>
      </c>
      <c r="AN20" s="98">
        <f t="shared" si="6"/>
        <v>7</v>
      </c>
      <c r="AO20" s="98">
        <f t="shared" si="7"/>
        <v>19</v>
      </c>
      <c r="AP20" s="98">
        <f t="shared" si="8"/>
        <v>34</v>
      </c>
      <c r="AS20" s="62">
        <v>16</v>
      </c>
      <c r="AT20" s="14">
        <f t="shared" si="9"/>
        <v>2</v>
      </c>
      <c r="AU20" s="14">
        <f t="shared" si="10"/>
        <v>7</v>
      </c>
      <c r="AV20" s="14">
        <f t="shared" si="22"/>
        <v>120</v>
      </c>
      <c r="AW20" s="14">
        <f t="shared" si="23"/>
        <v>450</v>
      </c>
      <c r="AX20" s="14">
        <f t="shared" si="24"/>
        <v>1350</v>
      </c>
      <c r="BA20" s="17">
        <v>13</v>
      </c>
      <c r="BB20" s="14">
        <f t="shared" si="11"/>
        <v>2</v>
      </c>
      <c r="BC20" s="14">
        <f t="shared" si="12"/>
        <v>4</v>
      </c>
      <c r="BD20" s="14">
        <f t="shared" si="25"/>
        <v>240</v>
      </c>
      <c r="BE20" s="14">
        <f t="shared" si="26"/>
        <v>900</v>
      </c>
      <c r="BF20" s="14">
        <f t="shared" si="27"/>
        <v>2700</v>
      </c>
    </row>
    <row r="21" spans="1:58" ht="16.5" x14ac:dyDescent="0.2">
      <c r="A21" s="98">
        <v>16</v>
      </c>
      <c r="B21" s="119">
        <v>85</v>
      </c>
      <c r="C21" s="119">
        <v>5</v>
      </c>
      <c r="D21" s="119">
        <v>32</v>
      </c>
      <c r="E21" s="119">
        <v>5</v>
      </c>
      <c r="F21" s="98">
        <v>90</v>
      </c>
      <c r="G21" s="98">
        <f>(F21-F20)/$C21</f>
        <v>2</v>
      </c>
      <c r="H21" s="119">
        <v>5</v>
      </c>
      <c r="I21" s="98">
        <f>D21*H21</f>
        <v>160</v>
      </c>
      <c r="J21" s="98">
        <f>(I21-I20)/$C21</f>
        <v>2</v>
      </c>
      <c r="L21" s="98">
        <v>16</v>
      </c>
      <c r="M21" s="119">
        <v>9</v>
      </c>
      <c r="N21" s="14">
        <f>SUM(M$5:M21)</f>
        <v>144</v>
      </c>
      <c r="O21" s="98">
        <v>20</v>
      </c>
      <c r="P21" s="119">
        <f t="shared" si="14"/>
        <v>640</v>
      </c>
      <c r="Q21" s="98">
        <v>30</v>
      </c>
      <c r="R21" s="119">
        <f t="shared" si="15"/>
        <v>2700</v>
      </c>
      <c r="S21" s="98">
        <v>45</v>
      </c>
      <c r="T21" s="119">
        <f t="shared" si="16"/>
        <v>7200</v>
      </c>
      <c r="U21" s="98">
        <v>150</v>
      </c>
      <c r="V21" s="119">
        <f t="shared" si="17"/>
        <v>24000</v>
      </c>
      <c r="X21" s="98">
        <v>16</v>
      </c>
      <c r="Y21" s="98">
        <v>15</v>
      </c>
      <c r="Z21" s="105">
        <f>SUM(Y$5:Y21)</f>
        <v>216</v>
      </c>
      <c r="AA21" s="98">
        <v>40</v>
      </c>
      <c r="AB21" s="98">
        <f t="shared" si="18"/>
        <v>1280</v>
      </c>
      <c r="AC21" s="98">
        <v>60</v>
      </c>
      <c r="AD21" s="98">
        <f t="shared" si="19"/>
        <v>5400</v>
      </c>
      <c r="AE21" s="98">
        <v>90</v>
      </c>
      <c r="AF21" s="98">
        <f t="shared" si="20"/>
        <v>14400</v>
      </c>
      <c r="AG21" s="98">
        <v>300</v>
      </c>
      <c r="AH21" s="98">
        <f t="shared" si="21"/>
        <v>48000</v>
      </c>
      <c r="AK21" s="25">
        <v>17</v>
      </c>
      <c r="AL21" s="25">
        <v>3</v>
      </c>
      <c r="AM21" s="25">
        <v>5</v>
      </c>
      <c r="AN21" s="98">
        <f t="shared" si="6"/>
        <v>7</v>
      </c>
      <c r="AO21" s="98">
        <f t="shared" si="7"/>
        <v>20</v>
      </c>
      <c r="AP21" s="98">
        <f t="shared" si="8"/>
        <v>35</v>
      </c>
      <c r="AS21" s="62">
        <v>17</v>
      </c>
      <c r="AT21" s="14">
        <f t="shared" si="9"/>
        <v>2</v>
      </c>
      <c r="AU21" s="14">
        <f t="shared" si="10"/>
        <v>8</v>
      </c>
      <c r="AV21" s="14">
        <f t="shared" si="22"/>
        <v>120</v>
      </c>
      <c r="AW21" s="14">
        <f t="shared" si="23"/>
        <v>450</v>
      </c>
      <c r="AX21" s="14">
        <f t="shared" si="24"/>
        <v>1350</v>
      </c>
      <c r="BA21" s="17">
        <v>14</v>
      </c>
      <c r="BB21" s="14">
        <f t="shared" si="11"/>
        <v>2</v>
      </c>
      <c r="BC21" s="14">
        <f t="shared" si="12"/>
        <v>5</v>
      </c>
      <c r="BD21" s="14">
        <f t="shared" si="25"/>
        <v>240</v>
      </c>
      <c r="BE21" s="14">
        <f t="shared" si="26"/>
        <v>900</v>
      </c>
      <c r="BF21" s="14">
        <f t="shared" si="27"/>
        <v>2700</v>
      </c>
    </row>
    <row r="22" spans="1:58" ht="16.5" x14ac:dyDescent="0.2">
      <c r="A22" s="98">
        <v>17</v>
      </c>
      <c r="B22" s="119">
        <v>90</v>
      </c>
      <c r="C22" s="119">
        <v>5</v>
      </c>
      <c r="D22" s="119">
        <v>35</v>
      </c>
      <c r="E22" s="119">
        <v>5</v>
      </c>
      <c r="F22" s="98">
        <v>100</v>
      </c>
      <c r="G22" s="98">
        <f>(F22-F21)/$C22</f>
        <v>2</v>
      </c>
      <c r="H22" s="119">
        <v>5</v>
      </c>
      <c r="I22" s="98">
        <f>D22*H22</f>
        <v>175</v>
      </c>
      <c r="J22" s="98">
        <f>(I22-I21)/$C22</f>
        <v>3</v>
      </c>
      <c r="L22" s="98">
        <v>17</v>
      </c>
      <c r="M22" s="119">
        <v>9</v>
      </c>
      <c r="N22" s="14">
        <f>SUM(M$5:M22)</f>
        <v>153</v>
      </c>
      <c r="O22" s="98">
        <v>20</v>
      </c>
      <c r="P22" s="119">
        <f t="shared" si="14"/>
        <v>700</v>
      </c>
      <c r="Q22" s="98">
        <v>30</v>
      </c>
      <c r="R22" s="119">
        <f t="shared" si="15"/>
        <v>3000</v>
      </c>
      <c r="S22" s="98">
        <v>45</v>
      </c>
      <c r="T22" s="119">
        <f t="shared" si="16"/>
        <v>7875</v>
      </c>
      <c r="U22" s="98">
        <v>150</v>
      </c>
      <c r="V22" s="119">
        <f t="shared" si="17"/>
        <v>26250</v>
      </c>
      <c r="X22" s="98">
        <v>17</v>
      </c>
      <c r="Y22" s="98">
        <v>15</v>
      </c>
      <c r="Z22" s="105">
        <f>SUM(Y$5:Y22)</f>
        <v>231</v>
      </c>
      <c r="AA22" s="98">
        <v>40</v>
      </c>
      <c r="AB22" s="98">
        <f t="shared" si="18"/>
        <v>1400</v>
      </c>
      <c r="AC22" s="98">
        <v>60</v>
      </c>
      <c r="AD22" s="98">
        <f t="shared" si="19"/>
        <v>6000</v>
      </c>
      <c r="AE22" s="98">
        <v>90</v>
      </c>
      <c r="AF22" s="98">
        <f t="shared" si="20"/>
        <v>15750</v>
      </c>
      <c r="AG22" s="98">
        <v>300</v>
      </c>
      <c r="AH22" s="98">
        <f t="shared" si="21"/>
        <v>52500</v>
      </c>
      <c r="AK22" s="25">
        <v>18</v>
      </c>
      <c r="AL22" s="25">
        <v>3</v>
      </c>
      <c r="AM22" s="25">
        <v>6</v>
      </c>
      <c r="AN22" s="98">
        <f t="shared" si="6"/>
        <v>7</v>
      </c>
      <c r="AO22" s="98">
        <f t="shared" si="7"/>
        <v>21</v>
      </c>
      <c r="AP22" s="98">
        <f t="shared" si="8"/>
        <v>36</v>
      </c>
      <c r="AS22" s="62">
        <v>18</v>
      </c>
      <c r="AT22" s="14">
        <f t="shared" si="9"/>
        <v>2</v>
      </c>
      <c r="AU22" s="14">
        <f t="shared" si="10"/>
        <v>9</v>
      </c>
      <c r="AV22" s="14">
        <f t="shared" si="22"/>
        <v>120</v>
      </c>
      <c r="AW22" s="14">
        <f t="shared" si="23"/>
        <v>450</v>
      </c>
      <c r="AX22" s="14">
        <f t="shared" si="24"/>
        <v>1350</v>
      </c>
      <c r="BA22" s="17">
        <v>15</v>
      </c>
      <c r="BB22" s="14">
        <f t="shared" si="11"/>
        <v>2</v>
      </c>
      <c r="BC22" s="14">
        <f t="shared" si="12"/>
        <v>6</v>
      </c>
      <c r="BD22" s="14">
        <f t="shared" si="25"/>
        <v>240</v>
      </c>
      <c r="BE22" s="14">
        <f t="shared" si="26"/>
        <v>900</v>
      </c>
      <c r="BF22" s="14">
        <f t="shared" si="27"/>
        <v>2700</v>
      </c>
    </row>
    <row r="23" spans="1:58" ht="16.5" x14ac:dyDescent="0.2">
      <c r="A23" s="98">
        <v>18</v>
      </c>
      <c r="B23" s="119">
        <v>95</v>
      </c>
      <c r="C23" s="119">
        <v>5</v>
      </c>
      <c r="D23" s="119">
        <v>37</v>
      </c>
      <c r="E23" s="119">
        <v>5</v>
      </c>
      <c r="F23" s="119">
        <v>110</v>
      </c>
      <c r="G23" s="98">
        <f>(F23-F22)/$C23</f>
        <v>2</v>
      </c>
      <c r="H23" s="119">
        <v>5</v>
      </c>
      <c r="I23" s="98">
        <f>D23*H23</f>
        <v>185</v>
      </c>
      <c r="J23" s="98">
        <f>(I23-I22)/$C23</f>
        <v>2</v>
      </c>
      <c r="L23" s="98">
        <v>18</v>
      </c>
      <c r="M23" s="119">
        <v>9</v>
      </c>
      <c r="N23" s="14">
        <f>SUM(M$5:M23)</f>
        <v>162</v>
      </c>
      <c r="O23" s="98">
        <v>20</v>
      </c>
      <c r="P23" s="119">
        <f t="shared" si="14"/>
        <v>740</v>
      </c>
      <c r="Q23" s="98">
        <v>30</v>
      </c>
      <c r="R23" s="119">
        <f t="shared" si="15"/>
        <v>3300</v>
      </c>
      <c r="S23" s="98">
        <v>45</v>
      </c>
      <c r="T23" s="119">
        <f t="shared" si="16"/>
        <v>8325</v>
      </c>
      <c r="U23" s="98">
        <v>150</v>
      </c>
      <c r="V23" s="119">
        <f t="shared" si="17"/>
        <v>27750</v>
      </c>
      <c r="X23" s="98">
        <v>18</v>
      </c>
      <c r="Y23" s="98">
        <v>15</v>
      </c>
      <c r="Z23" s="105">
        <f>SUM(Y$5:Y23)</f>
        <v>246</v>
      </c>
      <c r="AA23" s="98">
        <v>40</v>
      </c>
      <c r="AB23" s="98">
        <f t="shared" si="18"/>
        <v>1480</v>
      </c>
      <c r="AC23" s="98">
        <v>60</v>
      </c>
      <c r="AD23" s="98">
        <f t="shared" si="19"/>
        <v>6600</v>
      </c>
      <c r="AE23" s="98">
        <v>90</v>
      </c>
      <c r="AF23" s="98">
        <f t="shared" si="20"/>
        <v>16650</v>
      </c>
      <c r="AG23" s="98">
        <v>300</v>
      </c>
      <c r="AH23" s="98">
        <f t="shared" si="21"/>
        <v>55500</v>
      </c>
      <c r="AK23" s="25">
        <v>19</v>
      </c>
      <c r="AL23" s="25">
        <v>3</v>
      </c>
      <c r="AM23" s="25">
        <v>7</v>
      </c>
      <c r="AN23" s="98">
        <f t="shared" si="6"/>
        <v>7</v>
      </c>
      <c r="AO23" s="98">
        <f t="shared" si="7"/>
        <v>22</v>
      </c>
      <c r="AP23" s="98">
        <f t="shared" si="8"/>
        <v>37</v>
      </c>
      <c r="AS23" s="62">
        <v>19</v>
      </c>
      <c r="AT23" s="14">
        <f t="shared" si="9"/>
        <v>3</v>
      </c>
      <c r="AU23" s="14">
        <f t="shared" si="10"/>
        <v>1</v>
      </c>
      <c r="AV23" s="14">
        <f t="shared" si="22"/>
        <v>140</v>
      </c>
      <c r="AW23" s="14">
        <f t="shared" si="23"/>
        <v>600</v>
      </c>
      <c r="AX23" s="14">
        <f t="shared" si="24"/>
        <v>1575</v>
      </c>
      <c r="BA23" s="17">
        <v>16</v>
      </c>
      <c r="BB23" s="14">
        <f t="shared" si="11"/>
        <v>2</v>
      </c>
      <c r="BC23" s="14">
        <f t="shared" si="12"/>
        <v>7</v>
      </c>
      <c r="BD23" s="14">
        <f t="shared" si="25"/>
        <v>240</v>
      </c>
      <c r="BE23" s="14">
        <f t="shared" si="26"/>
        <v>900</v>
      </c>
      <c r="BF23" s="14">
        <f t="shared" si="27"/>
        <v>2700</v>
      </c>
    </row>
    <row r="24" spans="1:58" ht="16.5" x14ac:dyDescent="0.2">
      <c r="A24" s="98">
        <v>19</v>
      </c>
      <c r="B24" s="119">
        <v>100</v>
      </c>
      <c r="C24" s="119">
        <v>5</v>
      </c>
      <c r="D24" s="119">
        <v>40</v>
      </c>
      <c r="E24" s="119">
        <v>5</v>
      </c>
      <c r="F24" s="119">
        <v>120</v>
      </c>
      <c r="G24" s="98">
        <f>(F24-F23)/$C24</f>
        <v>2</v>
      </c>
      <c r="H24" s="119">
        <v>5</v>
      </c>
      <c r="I24" s="98">
        <f>D24*H24</f>
        <v>200</v>
      </c>
      <c r="J24" s="98">
        <f>(I24-I23)/$C24</f>
        <v>3</v>
      </c>
      <c r="L24" s="98">
        <v>19</v>
      </c>
      <c r="M24" s="119">
        <v>9</v>
      </c>
      <c r="N24" s="14">
        <f>SUM(M$5:M24)</f>
        <v>171</v>
      </c>
      <c r="O24" s="98">
        <v>20</v>
      </c>
      <c r="P24" s="119">
        <f t="shared" si="14"/>
        <v>800</v>
      </c>
      <c r="Q24" s="98">
        <v>30</v>
      </c>
      <c r="R24" s="119">
        <f t="shared" si="15"/>
        <v>3600</v>
      </c>
      <c r="S24" s="98">
        <v>45</v>
      </c>
      <c r="T24" s="119">
        <f t="shared" si="16"/>
        <v>9000</v>
      </c>
      <c r="U24" s="98">
        <v>150</v>
      </c>
      <c r="V24" s="119">
        <f t="shared" si="17"/>
        <v>30000</v>
      </c>
      <c r="X24" s="98">
        <v>19</v>
      </c>
      <c r="Y24" s="98">
        <v>15</v>
      </c>
      <c r="Z24" s="105">
        <f>SUM(Y$5:Y24)</f>
        <v>261</v>
      </c>
      <c r="AA24" s="98">
        <v>40</v>
      </c>
      <c r="AB24" s="98">
        <f t="shared" si="18"/>
        <v>1600</v>
      </c>
      <c r="AC24" s="98">
        <v>60</v>
      </c>
      <c r="AD24" s="98">
        <f t="shared" si="19"/>
        <v>7200</v>
      </c>
      <c r="AE24" s="98">
        <v>90</v>
      </c>
      <c r="AF24" s="98">
        <f t="shared" si="20"/>
        <v>18000</v>
      </c>
      <c r="AG24" s="98">
        <v>300</v>
      </c>
      <c r="AH24" s="98">
        <f t="shared" si="21"/>
        <v>60000</v>
      </c>
      <c r="AK24" s="25">
        <v>20</v>
      </c>
      <c r="AL24" s="25">
        <v>3</v>
      </c>
      <c r="AM24" s="25">
        <v>8</v>
      </c>
      <c r="AN24" s="98">
        <f t="shared" si="6"/>
        <v>7</v>
      </c>
      <c r="AO24" s="98">
        <f t="shared" si="7"/>
        <v>23</v>
      </c>
      <c r="AP24" s="98">
        <f t="shared" si="8"/>
        <v>38</v>
      </c>
      <c r="AS24" s="62">
        <v>20</v>
      </c>
      <c r="AT24" s="14">
        <f t="shared" si="9"/>
        <v>3</v>
      </c>
      <c r="AU24" s="14">
        <f t="shared" si="10"/>
        <v>2</v>
      </c>
      <c r="AV24" s="14">
        <f t="shared" si="22"/>
        <v>140</v>
      </c>
      <c r="AW24" s="14">
        <f t="shared" si="23"/>
        <v>600</v>
      </c>
      <c r="AX24" s="14">
        <f t="shared" si="24"/>
        <v>1575</v>
      </c>
      <c r="BA24" s="17">
        <v>17</v>
      </c>
      <c r="BB24" s="14">
        <f t="shared" si="11"/>
        <v>2</v>
      </c>
      <c r="BC24" s="14">
        <f t="shared" si="12"/>
        <v>8</v>
      </c>
      <c r="BD24" s="14">
        <f t="shared" si="25"/>
        <v>240</v>
      </c>
      <c r="BE24" s="14">
        <f t="shared" si="26"/>
        <v>900</v>
      </c>
      <c r="BF24" s="14">
        <f t="shared" si="27"/>
        <v>2700</v>
      </c>
    </row>
    <row r="25" spans="1:58" ht="16.5" x14ac:dyDescent="0.2">
      <c r="A25" s="98">
        <v>20</v>
      </c>
      <c r="B25" s="119">
        <v>105</v>
      </c>
      <c r="C25" s="119">
        <v>5</v>
      </c>
      <c r="D25" s="119">
        <v>42</v>
      </c>
      <c r="E25" s="119">
        <v>5</v>
      </c>
      <c r="F25" s="119">
        <v>130</v>
      </c>
      <c r="G25" s="98">
        <f>(F25-F24)/$C25</f>
        <v>2</v>
      </c>
      <c r="H25" s="119">
        <v>5</v>
      </c>
      <c r="I25" s="98">
        <f>D25*H25</f>
        <v>210</v>
      </c>
      <c r="J25" s="98">
        <f>(I25-I24)/$C25</f>
        <v>2</v>
      </c>
      <c r="L25" s="98">
        <v>20</v>
      </c>
      <c r="M25" s="119">
        <v>9</v>
      </c>
      <c r="N25" s="14">
        <f>SUM(M$5:M25)</f>
        <v>180</v>
      </c>
      <c r="O25" s="98">
        <v>20</v>
      </c>
      <c r="P25" s="119">
        <f t="shared" si="14"/>
        <v>840</v>
      </c>
      <c r="Q25" s="98">
        <v>30</v>
      </c>
      <c r="R25" s="119">
        <f t="shared" si="15"/>
        <v>3900</v>
      </c>
      <c r="S25" s="98">
        <v>45</v>
      </c>
      <c r="T25" s="119">
        <f t="shared" si="16"/>
        <v>9450</v>
      </c>
      <c r="U25" s="98">
        <v>150</v>
      </c>
      <c r="V25" s="119">
        <f t="shared" si="17"/>
        <v>31500</v>
      </c>
      <c r="X25" s="98">
        <v>20</v>
      </c>
      <c r="Y25" s="98">
        <v>15</v>
      </c>
      <c r="Z25" s="105">
        <f>SUM(Y$5:Y25)</f>
        <v>276</v>
      </c>
      <c r="AA25" s="98">
        <v>40</v>
      </c>
      <c r="AB25" s="98">
        <f t="shared" si="18"/>
        <v>1680</v>
      </c>
      <c r="AC25" s="98">
        <v>60</v>
      </c>
      <c r="AD25" s="98">
        <f t="shared" si="19"/>
        <v>7800</v>
      </c>
      <c r="AE25" s="98">
        <v>90</v>
      </c>
      <c r="AF25" s="98">
        <f t="shared" si="20"/>
        <v>18900</v>
      </c>
      <c r="AG25" s="98">
        <v>300</v>
      </c>
      <c r="AH25" s="98">
        <f t="shared" si="21"/>
        <v>63000</v>
      </c>
      <c r="AK25" s="25">
        <v>21</v>
      </c>
      <c r="AL25" s="25">
        <v>3</v>
      </c>
      <c r="AM25" s="25">
        <v>9</v>
      </c>
      <c r="AN25" s="98">
        <f t="shared" si="6"/>
        <v>7</v>
      </c>
      <c r="AO25" s="98">
        <f t="shared" si="7"/>
        <v>24</v>
      </c>
      <c r="AP25" s="98">
        <f t="shared" si="8"/>
        <v>39</v>
      </c>
      <c r="AS25" s="62">
        <v>21</v>
      </c>
      <c r="AT25" s="14">
        <f t="shared" si="9"/>
        <v>3</v>
      </c>
      <c r="AU25" s="14">
        <f t="shared" si="10"/>
        <v>3</v>
      </c>
      <c r="AV25" s="14">
        <f t="shared" si="22"/>
        <v>140</v>
      </c>
      <c r="AW25" s="14">
        <f t="shared" si="23"/>
        <v>600</v>
      </c>
      <c r="AX25" s="14">
        <f t="shared" si="24"/>
        <v>1575</v>
      </c>
      <c r="BA25" s="17">
        <v>18</v>
      </c>
      <c r="BB25" s="14">
        <f t="shared" si="11"/>
        <v>2</v>
      </c>
      <c r="BC25" s="14">
        <f t="shared" si="12"/>
        <v>9</v>
      </c>
      <c r="BD25" s="14">
        <f t="shared" si="25"/>
        <v>240</v>
      </c>
      <c r="BE25" s="14">
        <f t="shared" si="26"/>
        <v>900</v>
      </c>
      <c r="BF25" s="14">
        <f t="shared" si="27"/>
        <v>2700</v>
      </c>
    </row>
    <row r="26" spans="1:58" ht="16.5" x14ac:dyDescent="0.2">
      <c r="A26" s="119">
        <v>21</v>
      </c>
      <c r="B26" s="119">
        <v>110</v>
      </c>
      <c r="C26" s="119">
        <v>5</v>
      </c>
      <c r="D26" s="119">
        <v>45</v>
      </c>
      <c r="E26" s="119">
        <v>5</v>
      </c>
      <c r="F26" s="119">
        <v>140</v>
      </c>
      <c r="G26" s="119">
        <f t="shared" ref="G26:G34" si="28">(F26-F25)/$C26</f>
        <v>2</v>
      </c>
      <c r="H26" s="119">
        <v>5</v>
      </c>
      <c r="I26" s="119">
        <f t="shared" ref="I26:I34" si="29">D26*H26</f>
        <v>225</v>
      </c>
      <c r="J26" s="119">
        <f t="shared" ref="J26:J34" si="30">(I26-I25)/$C26</f>
        <v>3</v>
      </c>
      <c r="L26" s="119">
        <v>21</v>
      </c>
      <c r="M26" s="119">
        <v>9</v>
      </c>
      <c r="N26" s="14">
        <f>SUM(M$5:M26)</f>
        <v>189</v>
      </c>
      <c r="O26" s="119">
        <v>20</v>
      </c>
      <c r="P26" s="119">
        <f t="shared" si="14"/>
        <v>900</v>
      </c>
      <c r="Q26" s="119">
        <v>30</v>
      </c>
      <c r="R26" s="119">
        <f t="shared" si="15"/>
        <v>4200</v>
      </c>
      <c r="S26" s="119">
        <v>46</v>
      </c>
      <c r="T26" s="119">
        <f t="shared" si="16"/>
        <v>10350</v>
      </c>
      <c r="U26" s="119">
        <v>151</v>
      </c>
      <c r="V26" s="119">
        <f t="shared" si="17"/>
        <v>33975</v>
      </c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K26" s="119"/>
      <c r="AL26" s="119"/>
      <c r="AM26" s="119"/>
      <c r="AN26" s="119"/>
      <c r="AO26" s="119"/>
      <c r="AP26" s="119"/>
      <c r="AS26" s="119"/>
      <c r="AT26" s="14"/>
      <c r="AU26" s="14"/>
      <c r="AV26" s="14"/>
      <c r="AW26" s="14"/>
      <c r="AX26" s="14"/>
      <c r="BA26" s="119"/>
      <c r="BB26" s="14"/>
      <c r="BC26" s="14"/>
      <c r="BD26" s="14"/>
      <c r="BE26" s="14"/>
      <c r="BF26" s="14"/>
    </row>
    <row r="27" spans="1:58" ht="16.5" x14ac:dyDescent="0.2">
      <c r="A27" s="119">
        <v>22</v>
      </c>
      <c r="B27" s="119">
        <v>115</v>
      </c>
      <c r="C27" s="119">
        <v>5</v>
      </c>
      <c r="D27" s="119">
        <v>47</v>
      </c>
      <c r="E27" s="119">
        <v>5</v>
      </c>
      <c r="F27" s="119">
        <v>150</v>
      </c>
      <c r="G27" s="119">
        <f t="shared" si="28"/>
        <v>2</v>
      </c>
      <c r="H27" s="119">
        <v>5</v>
      </c>
      <c r="I27" s="119">
        <f t="shared" si="29"/>
        <v>235</v>
      </c>
      <c r="J27" s="119">
        <f t="shared" si="30"/>
        <v>2</v>
      </c>
      <c r="L27" s="119">
        <v>22</v>
      </c>
      <c r="M27" s="119">
        <v>9</v>
      </c>
      <c r="N27" s="14">
        <f>SUM(M$5:M27)</f>
        <v>198</v>
      </c>
      <c r="O27" s="119">
        <v>20</v>
      </c>
      <c r="P27" s="119">
        <f t="shared" si="14"/>
        <v>940</v>
      </c>
      <c r="Q27" s="119">
        <v>30</v>
      </c>
      <c r="R27" s="119">
        <f t="shared" si="15"/>
        <v>4500</v>
      </c>
      <c r="S27" s="119">
        <v>47</v>
      </c>
      <c r="T27" s="119">
        <f t="shared" si="16"/>
        <v>11045</v>
      </c>
      <c r="U27" s="119">
        <v>152</v>
      </c>
      <c r="V27" s="119">
        <f t="shared" si="17"/>
        <v>35720</v>
      </c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K27" s="119"/>
      <c r="AL27" s="119"/>
      <c r="AM27" s="119"/>
      <c r="AN27" s="119"/>
      <c r="AO27" s="119"/>
      <c r="AP27" s="119"/>
      <c r="AS27" s="119"/>
      <c r="AT27" s="14"/>
      <c r="AU27" s="14"/>
      <c r="AV27" s="14"/>
      <c r="AW27" s="14"/>
      <c r="AX27" s="14"/>
      <c r="BA27" s="119"/>
      <c r="BB27" s="14"/>
      <c r="BC27" s="14"/>
      <c r="BD27" s="14"/>
      <c r="BE27" s="14"/>
      <c r="BF27" s="14"/>
    </row>
    <row r="28" spans="1:58" ht="16.5" x14ac:dyDescent="0.2">
      <c r="A28" s="119">
        <v>23</v>
      </c>
      <c r="B28" s="119">
        <v>120</v>
      </c>
      <c r="C28" s="119">
        <v>5</v>
      </c>
      <c r="D28" s="119">
        <v>50</v>
      </c>
      <c r="E28" s="119">
        <v>5</v>
      </c>
      <c r="F28" s="119">
        <v>160</v>
      </c>
      <c r="G28" s="119">
        <f t="shared" si="28"/>
        <v>2</v>
      </c>
      <c r="H28" s="119">
        <v>5</v>
      </c>
      <c r="I28" s="119">
        <f t="shared" si="29"/>
        <v>250</v>
      </c>
      <c r="J28" s="119">
        <f t="shared" si="30"/>
        <v>3</v>
      </c>
      <c r="L28" s="119">
        <v>23</v>
      </c>
      <c r="M28" s="119">
        <v>9</v>
      </c>
      <c r="N28" s="14">
        <f>SUM(M$5:M28)</f>
        <v>207</v>
      </c>
      <c r="O28" s="119">
        <v>20</v>
      </c>
      <c r="P28" s="119">
        <f t="shared" si="14"/>
        <v>1000</v>
      </c>
      <c r="Q28" s="119">
        <v>30</v>
      </c>
      <c r="R28" s="119">
        <f t="shared" si="15"/>
        <v>4800</v>
      </c>
      <c r="S28" s="119">
        <v>48</v>
      </c>
      <c r="T28" s="119">
        <f t="shared" si="16"/>
        <v>12000</v>
      </c>
      <c r="U28" s="119">
        <v>153</v>
      </c>
      <c r="V28" s="119">
        <f t="shared" si="17"/>
        <v>38250</v>
      </c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K28" s="119"/>
      <c r="AL28" s="119"/>
      <c r="AM28" s="119"/>
      <c r="AN28" s="119"/>
      <c r="AO28" s="119"/>
      <c r="AP28" s="119"/>
      <c r="AS28" s="119"/>
      <c r="AT28" s="14"/>
      <c r="AU28" s="14"/>
      <c r="AV28" s="14"/>
      <c r="AW28" s="14"/>
      <c r="AX28" s="14"/>
      <c r="BA28" s="119"/>
      <c r="BB28" s="14"/>
      <c r="BC28" s="14"/>
      <c r="BD28" s="14"/>
      <c r="BE28" s="14"/>
      <c r="BF28" s="14"/>
    </row>
    <row r="29" spans="1:58" ht="16.5" x14ac:dyDescent="0.2">
      <c r="A29" s="119">
        <v>24</v>
      </c>
      <c r="B29" s="119">
        <v>125</v>
      </c>
      <c r="C29" s="119">
        <v>5</v>
      </c>
      <c r="D29" s="119">
        <v>55</v>
      </c>
      <c r="E29" s="119">
        <v>5</v>
      </c>
      <c r="F29" s="119">
        <v>170</v>
      </c>
      <c r="G29" s="119">
        <f t="shared" si="28"/>
        <v>2</v>
      </c>
      <c r="H29" s="119">
        <v>5</v>
      </c>
      <c r="I29" s="119">
        <f t="shared" si="29"/>
        <v>275</v>
      </c>
      <c r="J29" s="119">
        <f t="shared" si="30"/>
        <v>5</v>
      </c>
      <c r="L29" s="119">
        <v>24</v>
      </c>
      <c r="M29" s="119">
        <v>9</v>
      </c>
      <c r="N29" s="14">
        <f>SUM(M$5:M29)</f>
        <v>216</v>
      </c>
      <c r="O29" s="119">
        <v>20</v>
      </c>
      <c r="P29" s="119">
        <f t="shared" si="14"/>
        <v>1100</v>
      </c>
      <c r="Q29" s="119">
        <v>30</v>
      </c>
      <c r="R29" s="119">
        <f t="shared" si="15"/>
        <v>5100</v>
      </c>
      <c r="S29" s="119">
        <v>49</v>
      </c>
      <c r="T29" s="119">
        <f t="shared" si="16"/>
        <v>13475</v>
      </c>
      <c r="U29" s="119">
        <v>154</v>
      </c>
      <c r="V29" s="119">
        <f t="shared" si="17"/>
        <v>42350</v>
      </c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K29" s="119"/>
      <c r="AL29" s="119"/>
      <c r="AM29" s="119"/>
      <c r="AN29" s="119"/>
      <c r="AO29" s="119"/>
      <c r="AP29" s="119"/>
      <c r="AS29" s="119"/>
      <c r="AT29" s="14"/>
      <c r="AU29" s="14"/>
      <c r="AV29" s="14"/>
      <c r="AW29" s="14"/>
      <c r="AX29" s="14"/>
      <c r="BA29" s="119"/>
      <c r="BB29" s="14"/>
      <c r="BC29" s="14"/>
      <c r="BD29" s="14"/>
      <c r="BE29" s="14"/>
      <c r="BF29" s="14"/>
    </row>
    <row r="30" spans="1:58" ht="16.5" x14ac:dyDescent="0.2">
      <c r="A30" s="119">
        <v>25</v>
      </c>
      <c r="B30" s="119">
        <v>130</v>
      </c>
      <c r="C30" s="119">
        <v>5</v>
      </c>
      <c r="D30" s="119">
        <v>60</v>
      </c>
      <c r="E30" s="119">
        <v>5</v>
      </c>
      <c r="F30" s="119">
        <v>180</v>
      </c>
      <c r="G30" s="119">
        <f t="shared" si="28"/>
        <v>2</v>
      </c>
      <c r="H30" s="119">
        <v>5</v>
      </c>
      <c r="I30" s="119">
        <f t="shared" si="29"/>
        <v>300</v>
      </c>
      <c r="J30" s="119">
        <f t="shared" si="30"/>
        <v>5</v>
      </c>
      <c r="L30" s="119">
        <v>25</v>
      </c>
      <c r="M30" s="119">
        <v>9</v>
      </c>
      <c r="N30" s="14">
        <f>SUM(M$5:M30)</f>
        <v>225</v>
      </c>
      <c r="O30" s="119">
        <v>20</v>
      </c>
      <c r="P30" s="119">
        <f t="shared" si="14"/>
        <v>1200</v>
      </c>
      <c r="Q30" s="119">
        <v>30</v>
      </c>
      <c r="R30" s="119">
        <f t="shared" si="15"/>
        <v>5400</v>
      </c>
      <c r="S30" s="119">
        <v>50</v>
      </c>
      <c r="T30" s="119">
        <f t="shared" si="16"/>
        <v>15000</v>
      </c>
      <c r="U30" s="119">
        <v>155</v>
      </c>
      <c r="V30" s="119">
        <f t="shared" si="17"/>
        <v>46500</v>
      </c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K30" s="119"/>
      <c r="AL30" s="119"/>
      <c r="AM30" s="119"/>
      <c r="AN30" s="119"/>
      <c r="AO30" s="119"/>
      <c r="AP30" s="119"/>
      <c r="AS30" s="119"/>
      <c r="AT30" s="14"/>
      <c r="AU30" s="14"/>
      <c r="AV30" s="14"/>
      <c r="AW30" s="14"/>
      <c r="AX30" s="14"/>
      <c r="BA30" s="119"/>
      <c r="BB30" s="14"/>
      <c r="BC30" s="14"/>
      <c r="BD30" s="14"/>
      <c r="BE30" s="14"/>
      <c r="BF30" s="14"/>
    </row>
    <row r="31" spans="1:58" ht="16.5" x14ac:dyDescent="0.2">
      <c r="A31" s="119">
        <v>26</v>
      </c>
      <c r="B31" s="119">
        <v>135</v>
      </c>
      <c r="C31" s="119">
        <v>5</v>
      </c>
      <c r="D31" s="119">
        <v>65</v>
      </c>
      <c r="E31" s="119">
        <v>5</v>
      </c>
      <c r="F31" s="119">
        <v>190</v>
      </c>
      <c r="G31" s="119">
        <f t="shared" si="28"/>
        <v>2</v>
      </c>
      <c r="H31" s="119">
        <v>5</v>
      </c>
      <c r="I31" s="119">
        <f t="shared" si="29"/>
        <v>325</v>
      </c>
      <c r="J31" s="119">
        <f t="shared" si="30"/>
        <v>5</v>
      </c>
      <c r="L31" s="119">
        <v>26</v>
      </c>
      <c r="M31" s="119">
        <v>9</v>
      </c>
      <c r="N31" s="14">
        <f>SUM(M$5:M31)</f>
        <v>234</v>
      </c>
      <c r="O31" s="119">
        <v>20</v>
      </c>
      <c r="P31" s="119">
        <f t="shared" si="14"/>
        <v>1300</v>
      </c>
      <c r="Q31" s="119">
        <v>30</v>
      </c>
      <c r="R31" s="119">
        <f t="shared" si="15"/>
        <v>5700</v>
      </c>
      <c r="S31" s="119">
        <v>51</v>
      </c>
      <c r="T31" s="119">
        <f t="shared" si="16"/>
        <v>16575</v>
      </c>
      <c r="U31" s="119">
        <v>156</v>
      </c>
      <c r="V31" s="119">
        <f t="shared" si="17"/>
        <v>50700</v>
      </c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K31" s="119"/>
      <c r="AL31" s="119"/>
      <c r="AM31" s="119"/>
      <c r="AN31" s="119"/>
      <c r="AO31" s="119"/>
      <c r="AP31" s="119"/>
      <c r="AS31" s="119"/>
      <c r="AT31" s="14"/>
      <c r="AU31" s="14"/>
      <c r="AV31" s="14"/>
      <c r="AW31" s="14"/>
      <c r="AX31" s="14"/>
      <c r="BA31" s="119"/>
      <c r="BB31" s="14"/>
      <c r="BC31" s="14"/>
      <c r="BD31" s="14"/>
      <c r="BE31" s="14"/>
      <c r="BF31" s="14"/>
    </row>
    <row r="32" spans="1:58" ht="16.5" x14ac:dyDescent="0.2">
      <c r="A32" s="119">
        <v>27</v>
      </c>
      <c r="B32" s="119">
        <v>140</v>
      </c>
      <c r="C32" s="119">
        <v>5</v>
      </c>
      <c r="D32" s="119">
        <v>70</v>
      </c>
      <c r="E32" s="119">
        <v>5</v>
      </c>
      <c r="F32" s="119">
        <v>200</v>
      </c>
      <c r="G32" s="119">
        <f t="shared" si="28"/>
        <v>2</v>
      </c>
      <c r="H32" s="119">
        <v>5</v>
      </c>
      <c r="I32" s="119">
        <f t="shared" si="29"/>
        <v>350</v>
      </c>
      <c r="J32" s="119">
        <f t="shared" si="30"/>
        <v>5</v>
      </c>
      <c r="L32" s="119">
        <v>27</v>
      </c>
      <c r="M32" s="119">
        <v>9</v>
      </c>
      <c r="N32" s="14">
        <f>SUM(M$5:M32)</f>
        <v>243</v>
      </c>
      <c r="O32" s="119">
        <v>20</v>
      </c>
      <c r="P32" s="119">
        <f t="shared" si="14"/>
        <v>1400</v>
      </c>
      <c r="Q32" s="119">
        <v>30</v>
      </c>
      <c r="R32" s="119">
        <f t="shared" si="15"/>
        <v>6000</v>
      </c>
      <c r="S32" s="119">
        <v>52</v>
      </c>
      <c r="T32" s="119">
        <f t="shared" si="16"/>
        <v>18200</v>
      </c>
      <c r="U32" s="119">
        <v>157</v>
      </c>
      <c r="V32" s="119">
        <f t="shared" si="17"/>
        <v>54950</v>
      </c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K32" s="119"/>
      <c r="AL32" s="119"/>
      <c r="AM32" s="119"/>
      <c r="AN32" s="119"/>
      <c r="AO32" s="119"/>
      <c r="AP32" s="119"/>
      <c r="AS32" s="119"/>
      <c r="AT32" s="14"/>
      <c r="AU32" s="14"/>
      <c r="AV32" s="14"/>
      <c r="AW32" s="14"/>
      <c r="AX32" s="14"/>
      <c r="BA32" s="119"/>
      <c r="BB32" s="14"/>
      <c r="BC32" s="14"/>
      <c r="BD32" s="14"/>
      <c r="BE32" s="14"/>
      <c r="BF32" s="14"/>
    </row>
    <row r="33" spans="1:58" ht="16.5" x14ac:dyDescent="0.2">
      <c r="A33" s="119">
        <v>28</v>
      </c>
      <c r="B33" s="119">
        <v>145</v>
      </c>
      <c r="C33" s="119">
        <v>5</v>
      </c>
      <c r="D33" s="119">
        <v>75</v>
      </c>
      <c r="E33" s="119">
        <v>5</v>
      </c>
      <c r="F33" s="119">
        <v>210</v>
      </c>
      <c r="G33" s="119">
        <f t="shared" si="28"/>
        <v>2</v>
      </c>
      <c r="H33" s="119">
        <v>5</v>
      </c>
      <c r="I33" s="119">
        <f t="shared" si="29"/>
        <v>375</v>
      </c>
      <c r="J33" s="119">
        <f t="shared" si="30"/>
        <v>5</v>
      </c>
      <c r="L33" s="119">
        <v>28</v>
      </c>
      <c r="M33" s="119">
        <v>9</v>
      </c>
      <c r="N33" s="14">
        <f>SUM(M$5:M33)</f>
        <v>252</v>
      </c>
      <c r="O33" s="119">
        <v>20</v>
      </c>
      <c r="P33" s="119">
        <f t="shared" si="14"/>
        <v>1500</v>
      </c>
      <c r="Q33" s="119">
        <v>30</v>
      </c>
      <c r="R33" s="119">
        <f t="shared" si="15"/>
        <v>6300</v>
      </c>
      <c r="S33" s="119">
        <v>53</v>
      </c>
      <c r="T33" s="119">
        <f t="shared" si="16"/>
        <v>19875</v>
      </c>
      <c r="U33" s="119">
        <v>158</v>
      </c>
      <c r="V33" s="119">
        <f t="shared" si="17"/>
        <v>59250</v>
      </c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K33" s="119"/>
      <c r="AL33" s="119"/>
      <c r="AM33" s="119"/>
      <c r="AN33" s="119"/>
      <c r="AO33" s="119"/>
      <c r="AP33" s="119"/>
      <c r="AS33" s="119"/>
      <c r="AT33" s="14"/>
      <c r="AU33" s="14"/>
      <c r="AV33" s="14"/>
      <c r="AW33" s="14"/>
      <c r="AX33" s="14"/>
      <c r="BA33" s="119"/>
      <c r="BB33" s="14"/>
      <c r="BC33" s="14"/>
      <c r="BD33" s="14"/>
      <c r="BE33" s="14"/>
      <c r="BF33" s="14"/>
    </row>
    <row r="34" spans="1:58" ht="16.5" x14ac:dyDescent="0.2">
      <c r="A34" s="119">
        <v>29</v>
      </c>
      <c r="B34" s="119">
        <v>150</v>
      </c>
      <c r="C34" s="119">
        <v>5</v>
      </c>
      <c r="D34" s="119">
        <v>80</v>
      </c>
      <c r="E34" s="119">
        <v>5</v>
      </c>
      <c r="F34" s="119">
        <v>220</v>
      </c>
      <c r="G34" s="119">
        <f t="shared" si="28"/>
        <v>2</v>
      </c>
      <c r="H34" s="119">
        <v>5</v>
      </c>
      <c r="I34" s="119">
        <f t="shared" si="29"/>
        <v>400</v>
      </c>
      <c r="J34" s="119">
        <f t="shared" si="30"/>
        <v>5</v>
      </c>
      <c r="L34" s="119">
        <v>29</v>
      </c>
      <c r="M34" s="119">
        <v>9</v>
      </c>
      <c r="N34" s="14">
        <f>SUM(M$5:M34)</f>
        <v>261</v>
      </c>
      <c r="O34" s="119">
        <v>20</v>
      </c>
      <c r="P34" s="119">
        <f t="shared" si="14"/>
        <v>1600</v>
      </c>
      <c r="Q34" s="119">
        <v>30</v>
      </c>
      <c r="R34" s="119">
        <f t="shared" si="15"/>
        <v>6600</v>
      </c>
      <c r="S34" s="119">
        <v>54</v>
      </c>
      <c r="T34" s="119">
        <f t="shared" si="16"/>
        <v>21600</v>
      </c>
      <c r="U34" s="119">
        <v>159</v>
      </c>
      <c r="V34" s="119">
        <f t="shared" si="17"/>
        <v>63600</v>
      </c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K34" s="119"/>
      <c r="AL34" s="119"/>
      <c r="AM34" s="119"/>
      <c r="AN34" s="119"/>
      <c r="AO34" s="119"/>
      <c r="AP34" s="119"/>
      <c r="AS34" s="119"/>
      <c r="AT34" s="14"/>
      <c r="AU34" s="14"/>
      <c r="AV34" s="14"/>
      <c r="AW34" s="14"/>
      <c r="AX34" s="14"/>
      <c r="BA34" s="119"/>
      <c r="BB34" s="14"/>
      <c r="BC34" s="14"/>
      <c r="BD34" s="14"/>
      <c r="BE34" s="14"/>
      <c r="BF34" s="14"/>
    </row>
    <row r="35" spans="1:58" ht="16.5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AK35" s="25">
        <v>22</v>
      </c>
      <c r="AL35" s="25">
        <v>3</v>
      </c>
      <c r="AM35" s="25">
        <v>10</v>
      </c>
      <c r="AN35" s="98">
        <f t="shared" si="6"/>
        <v>7</v>
      </c>
      <c r="AO35" s="98">
        <f t="shared" si="7"/>
        <v>25</v>
      </c>
      <c r="AP35" s="98">
        <f t="shared" si="8"/>
        <v>40</v>
      </c>
      <c r="AS35" s="62">
        <v>22</v>
      </c>
      <c r="AT35" s="14">
        <f t="shared" si="9"/>
        <v>3</v>
      </c>
      <c r="AU35" s="14">
        <f t="shared" si="10"/>
        <v>4</v>
      </c>
      <c r="AV35" s="14">
        <f t="shared" si="22"/>
        <v>140</v>
      </c>
      <c r="AW35" s="14">
        <f t="shared" si="23"/>
        <v>600</v>
      </c>
      <c r="AX35" s="14">
        <f t="shared" si="24"/>
        <v>1575</v>
      </c>
      <c r="BA35" s="17">
        <v>19</v>
      </c>
      <c r="BB35" s="14">
        <f t="shared" si="11"/>
        <v>3</v>
      </c>
      <c r="BC35" s="14">
        <f t="shared" si="12"/>
        <v>1</v>
      </c>
      <c r="BD35" s="14">
        <f t="shared" si="25"/>
        <v>280</v>
      </c>
      <c r="BE35" s="14">
        <f t="shared" si="26"/>
        <v>1200</v>
      </c>
      <c r="BF35" s="14">
        <f t="shared" si="27"/>
        <v>3150</v>
      </c>
    </row>
    <row r="36" spans="1:58" ht="16.5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N36" s="52">
        <v>1.5</v>
      </c>
      <c r="O36" s="52">
        <v>1.5</v>
      </c>
      <c r="AK36" s="25">
        <v>23</v>
      </c>
      <c r="AL36" s="25">
        <v>3</v>
      </c>
      <c r="AM36" s="25">
        <v>11</v>
      </c>
      <c r="AN36" s="98">
        <f t="shared" si="6"/>
        <v>7</v>
      </c>
      <c r="AO36" s="98">
        <f t="shared" si="7"/>
        <v>26</v>
      </c>
      <c r="AP36" s="98">
        <f t="shared" si="8"/>
        <v>41</v>
      </c>
      <c r="AS36" s="62">
        <v>23</v>
      </c>
      <c r="AT36" s="14">
        <f t="shared" si="9"/>
        <v>3</v>
      </c>
      <c r="AU36" s="14">
        <f t="shared" si="10"/>
        <v>5</v>
      </c>
      <c r="AV36" s="14">
        <f t="shared" si="22"/>
        <v>140</v>
      </c>
      <c r="AW36" s="14">
        <f t="shared" si="23"/>
        <v>600</v>
      </c>
      <c r="AX36" s="14">
        <f t="shared" si="24"/>
        <v>1575</v>
      </c>
      <c r="BA36" s="17">
        <v>20</v>
      </c>
      <c r="BB36" s="14">
        <f t="shared" si="11"/>
        <v>3</v>
      </c>
      <c r="BC36" s="14">
        <f t="shared" si="12"/>
        <v>2</v>
      </c>
      <c r="BD36" s="14">
        <f t="shared" si="25"/>
        <v>280</v>
      </c>
      <c r="BE36" s="14">
        <f t="shared" si="26"/>
        <v>1200</v>
      </c>
      <c r="BF36" s="14">
        <f t="shared" si="27"/>
        <v>3150</v>
      </c>
    </row>
    <row r="37" spans="1:58" ht="20.25" x14ac:dyDescent="0.2">
      <c r="A37" s="140" t="s">
        <v>398</v>
      </c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51"/>
      <c r="N37" s="140" t="s">
        <v>399</v>
      </c>
      <c r="O37" s="140"/>
      <c r="P37" s="140"/>
      <c r="Q37" s="140"/>
      <c r="R37" s="140"/>
      <c r="S37" s="140"/>
      <c r="T37" s="140"/>
      <c r="U37" s="140"/>
      <c r="V37" s="140"/>
      <c r="AK37" s="25">
        <v>24</v>
      </c>
      <c r="AL37" s="25">
        <v>3</v>
      </c>
      <c r="AM37" s="25">
        <v>12</v>
      </c>
      <c r="AN37" s="98">
        <f t="shared" si="6"/>
        <v>7</v>
      </c>
      <c r="AO37" s="98">
        <f t="shared" si="7"/>
        <v>27</v>
      </c>
      <c r="AP37" s="98">
        <f t="shared" si="8"/>
        <v>42</v>
      </c>
      <c r="AS37" s="62">
        <v>24</v>
      </c>
      <c r="AT37" s="14">
        <f t="shared" si="9"/>
        <v>3</v>
      </c>
      <c r="AU37" s="14">
        <f t="shared" si="10"/>
        <v>6</v>
      </c>
      <c r="AV37" s="14">
        <f t="shared" si="22"/>
        <v>140</v>
      </c>
      <c r="AW37" s="14">
        <f t="shared" si="23"/>
        <v>600</v>
      </c>
      <c r="AX37" s="14">
        <f t="shared" si="24"/>
        <v>1575</v>
      </c>
      <c r="BA37" s="17">
        <v>21</v>
      </c>
      <c r="BB37" s="14">
        <f t="shared" si="11"/>
        <v>3</v>
      </c>
      <c r="BC37" s="14">
        <f t="shared" si="12"/>
        <v>3</v>
      </c>
      <c r="BD37" s="14">
        <f t="shared" si="25"/>
        <v>280</v>
      </c>
      <c r="BE37" s="14">
        <f t="shared" si="26"/>
        <v>1200</v>
      </c>
      <c r="BF37" s="14">
        <f t="shared" si="27"/>
        <v>3150</v>
      </c>
    </row>
    <row r="38" spans="1:58" ht="17.25" x14ac:dyDescent="0.2">
      <c r="A38" s="12" t="s">
        <v>381</v>
      </c>
      <c r="B38" s="12"/>
      <c r="C38" s="12" t="s">
        <v>382</v>
      </c>
      <c r="D38" s="12" t="s">
        <v>383</v>
      </c>
      <c r="E38" s="33" t="s">
        <v>390</v>
      </c>
      <c r="F38" s="33" t="s">
        <v>391</v>
      </c>
      <c r="G38" s="12" t="s">
        <v>384</v>
      </c>
      <c r="H38" s="12" t="s">
        <v>385</v>
      </c>
      <c r="I38" s="12" t="s">
        <v>386</v>
      </c>
      <c r="J38" s="12" t="s">
        <v>387</v>
      </c>
      <c r="K38" s="12" t="s">
        <v>388</v>
      </c>
      <c r="L38" s="12" t="s">
        <v>389</v>
      </c>
      <c r="M38" s="51"/>
      <c r="N38" s="53" t="s">
        <v>400</v>
      </c>
      <c r="O38" s="12" t="s">
        <v>390</v>
      </c>
      <c r="P38" s="12" t="s">
        <v>391</v>
      </c>
      <c r="Q38" s="12" t="s">
        <v>384</v>
      </c>
      <c r="R38" s="12" t="s">
        <v>385</v>
      </c>
      <c r="S38" s="12" t="s">
        <v>386</v>
      </c>
      <c r="T38" s="12" t="s">
        <v>387</v>
      </c>
      <c r="U38" s="12" t="s">
        <v>388</v>
      </c>
      <c r="V38" s="12" t="s">
        <v>389</v>
      </c>
      <c r="AK38" s="25">
        <v>25</v>
      </c>
      <c r="AL38" s="25">
        <v>3</v>
      </c>
      <c r="AM38" s="25">
        <v>13</v>
      </c>
      <c r="AN38" s="98">
        <f t="shared" si="6"/>
        <v>7</v>
      </c>
      <c r="AO38" s="98">
        <f t="shared" si="7"/>
        <v>28</v>
      </c>
      <c r="AP38" s="98">
        <f t="shared" si="8"/>
        <v>43</v>
      </c>
      <c r="AS38" s="62">
        <v>25</v>
      </c>
      <c r="AT38" s="14">
        <f t="shared" si="9"/>
        <v>3</v>
      </c>
      <c r="AU38" s="14">
        <f t="shared" si="10"/>
        <v>7</v>
      </c>
      <c r="AV38" s="14">
        <f t="shared" si="22"/>
        <v>140</v>
      </c>
      <c r="AW38" s="14">
        <f t="shared" si="23"/>
        <v>600</v>
      </c>
      <c r="AX38" s="14">
        <f t="shared" si="24"/>
        <v>1575</v>
      </c>
      <c r="BA38" s="17">
        <v>22</v>
      </c>
      <c r="BB38" s="14">
        <f t="shared" si="11"/>
        <v>3</v>
      </c>
      <c r="BC38" s="14">
        <f t="shared" si="12"/>
        <v>4</v>
      </c>
      <c r="BD38" s="14">
        <f t="shared" si="25"/>
        <v>280</v>
      </c>
      <c r="BE38" s="14">
        <f t="shared" si="26"/>
        <v>1200</v>
      </c>
      <c r="BF38" s="14">
        <f t="shared" si="27"/>
        <v>3150</v>
      </c>
    </row>
    <row r="39" spans="1:58" ht="16.5" x14ac:dyDescent="0.2">
      <c r="A39" s="50">
        <v>1</v>
      </c>
      <c r="B39" s="119"/>
      <c r="C39" s="50">
        <f>INDEX($A$6:$A$25,INT((A39-1)/3)+1)</f>
        <v>1</v>
      </c>
      <c r="D39" s="50">
        <f>MOD(A39-1,3)+1</f>
        <v>1</v>
      </c>
      <c r="E39" s="50">
        <v>60</v>
      </c>
      <c r="F39" s="50">
        <v>90</v>
      </c>
      <c r="G39" s="50" t="s">
        <v>392</v>
      </c>
      <c r="H39" s="50">
        <f>INDEX($F$5:$F$25,C39)*E39</f>
        <v>0</v>
      </c>
      <c r="I39" s="50" t="s">
        <v>393</v>
      </c>
      <c r="J39" s="50">
        <f>INT(INDEX(挂机升级突破!$H$8:$L$27,章节关卡!$C39,MATCH(I39,挂机升级突破!$AT$63:$BC$63,0))*章节关卡!F39/6)</f>
        <v>0</v>
      </c>
      <c r="K39" s="50" t="s">
        <v>397</v>
      </c>
      <c r="L39" s="50">
        <v>50</v>
      </c>
      <c r="M39" s="15"/>
      <c r="N39" s="50">
        <f t="shared" ref="N39:N80" si="31">C39+1</f>
        <v>2</v>
      </c>
      <c r="O39" s="50">
        <f t="shared" ref="O39:O95" si="32">E39*N$36</f>
        <v>90</v>
      </c>
      <c r="P39" s="50">
        <f t="shared" ref="P39:P80" si="33">F39*O$36</f>
        <v>135</v>
      </c>
      <c r="Q39" s="50" t="s">
        <v>392</v>
      </c>
      <c r="R39" s="50">
        <f t="shared" ref="R39:R82" si="34">INDEX($F$5:$F$20,C39)*O39</f>
        <v>0</v>
      </c>
      <c r="S39" s="99" t="s">
        <v>393</v>
      </c>
      <c r="T39" s="50">
        <f>INT(INDEX(挂机升级突破!$H$8:$L$27,章节关卡!$N39,MATCH(S39,挂机升级突破!$AT$63:$BC$63,0))*章节关卡!P39/6)</f>
        <v>11</v>
      </c>
      <c r="U39" s="50" t="s">
        <v>401</v>
      </c>
      <c r="V39" s="50">
        <v>100</v>
      </c>
      <c r="X39" s="15"/>
      <c r="Y39" s="15"/>
      <c r="Z39" s="15"/>
      <c r="AK39" s="25">
        <v>26</v>
      </c>
      <c r="AL39" s="25">
        <v>3</v>
      </c>
      <c r="AM39" s="25">
        <v>14</v>
      </c>
      <c r="AN39" s="98">
        <f t="shared" si="6"/>
        <v>7</v>
      </c>
      <c r="AO39" s="98">
        <f t="shared" si="7"/>
        <v>29</v>
      </c>
      <c r="AP39" s="98">
        <f t="shared" si="8"/>
        <v>44</v>
      </c>
      <c r="AS39" s="62">
        <v>26</v>
      </c>
      <c r="AT39" s="14">
        <f t="shared" si="9"/>
        <v>3</v>
      </c>
      <c r="AU39" s="14">
        <f t="shared" si="10"/>
        <v>8</v>
      </c>
      <c r="AV39" s="14">
        <f t="shared" si="22"/>
        <v>140</v>
      </c>
      <c r="AW39" s="14">
        <f t="shared" si="23"/>
        <v>600</v>
      </c>
      <c r="AX39" s="14">
        <f t="shared" si="24"/>
        <v>1575</v>
      </c>
      <c r="BA39" s="62">
        <v>23</v>
      </c>
      <c r="BB39" s="14">
        <f t="shared" si="11"/>
        <v>3</v>
      </c>
      <c r="BC39" s="14">
        <f t="shared" si="12"/>
        <v>5</v>
      </c>
      <c r="BD39" s="14">
        <f t="shared" si="25"/>
        <v>280</v>
      </c>
      <c r="BE39" s="14">
        <f t="shared" si="26"/>
        <v>1200</v>
      </c>
      <c r="BF39" s="14">
        <f t="shared" si="27"/>
        <v>3150</v>
      </c>
    </row>
    <row r="40" spans="1:58" ht="16.5" x14ac:dyDescent="0.2">
      <c r="A40" s="50">
        <v>2</v>
      </c>
      <c r="B40" s="119"/>
      <c r="C40" s="98">
        <f t="shared" ref="C40:C98" si="35">INDEX($A$6:$A$25,INT((A40-1)/3)+1)</f>
        <v>1</v>
      </c>
      <c r="D40" s="50">
        <f t="shared" ref="D40:D83" si="36">MOD(A40-1,3)+1</f>
        <v>2</v>
      </c>
      <c r="E40" s="50">
        <v>120</v>
      </c>
      <c r="F40" s="50">
        <v>180</v>
      </c>
      <c r="G40" s="50" t="s">
        <v>392</v>
      </c>
      <c r="H40" s="98">
        <f t="shared" ref="H40:H98" si="37">INDEX($F$5:$F$25,C40)*E40</f>
        <v>0</v>
      </c>
      <c r="I40" s="50" t="s">
        <v>393</v>
      </c>
      <c r="J40" s="99">
        <f>INT(INDEX(挂机升级突破!$H$8:$L$27,章节关卡!$C40,MATCH(I40,挂机升级突破!$AT$63:$BC$63,0))*章节关卡!F40/6)</f>
        <v>0</v>
      </c>
      <c r="K40" s="50" t="s">
        <v>402</v>
      </c>
      <c r="L40" s="50">
        <v>3</v>
      </c>
      <c r="M40" s="15"/>
      <c r="N40" s="50">
        <f t="shared" si="31"/>
        <v>2</v>
      </c>
      <c r="O40" s="50">
        <f t="shared" si="32"/>
        <v>180</v>
      </c>
      <c r="P40" s="50">
        <f t="shared" si="33"/>
        <v>270</v>
      </c>
      <c r="Q40" s="50" t="s">
        <v>392</v>
      </c>
      <c r="R40" s="50">
        <f t="shared" si="34"/>
        <v>0</v>
      </c>
      <c r="S40" s="99" t="s">
        <v>393</v>
      </c>
      <c r="T40" s="99">
        <f>INT(INDEX(挂机升级突破!$H$8:$L$27,章节关卡!$N40,MATCH(S40,挂机升级突破!$AT$63:$BC$63,0))*章节关卡!P40/6)</f>
        <v>22</v>
      </c>
      <c r="U40" s="50" t="s">
        <v>402</v>
      </c>
      <c r="V40" s="50">
        <v>3</v>
      </c>
      <c r="X40" s="15"/>
      <c r="Y40" s="15"/>
      <c r="Z40" s="15"/>
      <c r="AK40" s="25">
        <v>27</v>
      </c>
      <c r="AL40" s="25">
        <v>3</v>
      </c>
      <c r="AM40" s="25">
        <v>15</v>
      </c>
      <c r="AN40" s="98">
        <f t="shared" si="6"/>
        <v>7</v>
      </c>
      <c r="AO40" s="98">
        <f t="shared" si="7"/>
        <v>30</v>
      </c>
      <c r="AP40" s="98">
        <f t="shared" si="8"/>
        <v>45</v>
      </c>
      <c r="AS40" s="62">
        <v>27</v>
      </c>
      <c r="AT40" s="14">
        <f t="shared" si="9"/>
        <v>3</v>
      </c>
      <c r="AU40" s="14">
        <f t="shared" si="10"/>
        <v>9</v>
      </c>
      <c r="AV40" s="14">
        <f t="shared" si="22"/>
        <v>140</v>
      </c>
      <c r="AW40" s="14">
        <f t="shared" si="23"/>
        <v>600</v>
      </c>
      <c r="AX40" s="14">
        <f t="shared" si="24"/>
        <v>1575</v>
      </c>
      <c r="BA40" s="62">
        <v>24</v>
      </c>
      <c r="BB40" s="14">
        <f t="shared" si="11"/>
        <v>3</v>
      </c>
      <c r="BC40" s="14">
        <f t="shared" si="12"/>
        <v>6</v>
      </c>
      <c r="BD40" s="14">
        <f t="shared" si="25"/>
        <v>280</v>
      </c>
      <c r="BE40" s="14">
        <f t="shared" si="26"/>
        <v>1200</v>
      </c>
      <c r="BF40" s="14">
        <f t="shared" si="27"/>
        <v>3150</v>
      </c>
    </row>
    <row r="41" spans="1:58" ht="16.5" x14ac:dyDescent="0.2">
      <c r="A41" s="50">
        <v>3</v>
      </c>
      <c r="B41" s="119"/>
      <c r="C41" s="98">
        <f t="shared" si="35"/>
        <v>1</v>
      </c>
      <c r="D41" s="50">
        <f t="shared" si="36"/>
        <v>3</v>
      </c>
      <c r="E41" s="50">
        <v>180</v>
      </c>
      <c r="F41" s="50">
        <v>270</v>
      </c>
      <c r="G41" s="50" t="s">
        <v>392</v>
      </c>
      <c r="H41" s="98">
        <f t="shared" si="37"/>
        <v>0</v>
      </c>
      <c r="I41" s="50" t="s">
        <v>393</v>
      </c>
      <c r="J41" s="99">
        <f>INT(INDEX(挂机升级突破!$H$8:$L$27,章节关卡!$C41,MATCH(I41,挂机升级突破!$AT$63:$BC$63,0))*章节关卡!F41/6)</f>
        <v>0</v>
      </c>
      <c r="K41" s="50" t="s">
        <v>402</v>
      </c>
      <c r="L41" s="50">
        <v>7</v>
      </c>
      <c r="M41" s="15"/>
      <c r="N41" s="50">
        <f t="shared" si="31"/>
        <v>2</v>
      </c>
      <c r="O41" s="50">
        <f t="shared" si="32"/>
        <v>270</v>
      </c>
      <c r="P41" s="50">
        <f t="shared" si="33"/>
        <v>405</v>
      </c>
      <c r="Q41" s="50" t="s">
        <v>392</v>
      </c>
      <c r="R41" s="50">
        <f t="shared" si="34"/>
        <v>0</v>
      </c>
      <c r="S41" s="99" t="s">
        <v>393</v>
      </c>
      <c r="T41" s="99">
        <f>INT(INDEX(挂机升级突破!$H$8:$L$27,章节关卡!$N41,MATCH(S41,挂机升级突破!$AT$63:$BC$63,0))*章节关卡!P41/6)</f>
        <v>33</v>
      </c>
      <c r="U41" s="50" t="s">
        <v>402</v>
      </c>
      <c r="V41" s="50">
        <v>7</v>
      </c>
      <c r="X41" s="15"/>
      <c r="Y41" s="15"/>
      <c r="Z41" s="15"/>
      <c r="AK41" s="25">
        <v>28</v>
      </c>
      <c r="AL41" s="25">
        <v>4</v>
      </c>
      <c r="AM41" s="25">
        <v>1</v>
      </c>
      <c r="AN41" s="98">
        <f t="shared" si="6"/>
        <v>8</v>
      </c>
      <c r="AO41" s="98">
        <f t="shared" si="7"/>
        <v>21</v>
      </c>
      <c r="AP41" s="98">
        <f t="shared" si="8"/>
        <v>36</v>
      </c>
      <c r="AS41" s="62">
        <v>28</v>
      </c>
      <c r="AT41" s="14">
        <f t="shared" si="9"/>
        <v>4</v>
      </c>
      <c r="AU41" s="14">
        <f t="shared" si="10"/>
        <v>1</v>
      </c>
      <c r="AV41" s="14">
        <f t="shared" si="22"/>
        <v>160</v>
      </c>
      <c r="AW41" s="14">
        <f t="shared" si="23"/>
        <v>750</v>
      </c>
      <c r="AX41" s="14">
        <f t="shared" si="24"/>
        <v>1800</v>
      </c>
      <c r="BA41" s="62">
        <v>25</v>
      </c>
      <c r="BB41" s="14">
        <f t="shared" si="11"/>
        <v>3</v>
      </c>
      <c r="BC41" s="14">
        <f t="shared" si="12"/>
        <v>7</v>
      </c>
      <c r="BD41" s="14">
        <f t="shared" si="25"/>
        <v>280</v>
      </c>
      <c r="BE41" s="14">
        <f t="shared" si="26"/>
        <v>1200</v>
      </c>
      <c r="BF41" s="14">
        <f t="shared" si="27"/>
        <v>3150</v>
      </c>
    </row>
    <row r="42" spans="1:58" ht="16.5" x14ac:dyDescent="0.2">
      <c r="A42" s="50">
        <v>4</v>
      </c>
      <c r="B42" s="119"/>
      <c r="C42" s="98">
        <f t="shared" si="35"/>
        <v>2</v>
      </c>
      <c r="D42" s="50">
        <f t="shared" si="36"/>
        <v>1</v>
      </c>
      <c r="E42" s="50">
        <v>60</v>
      </c>
      <c r="F42" s="50">
        <v>90</v>
      </c>
      <c r="G42" s="50" t="s">
        <v>392</v>
      </c>
      <c r="H42" s="98">
        <f t="shared" si="37"/>
        <v>600</v>
      </c>
      <c r="I42" s="50" t="s">
        <v>393</v>
      </c>
      <c r="J42" s="99">
        <f>INT(INDEX(挂机升级突破!$H$8:$L$27,章节关卡!$C42,MATCH(I42,挂机升级突破!$AT$63:$BC$63,0))*章节关卡!F42/6)</f>
        <v>7</v>
      </c>
      <c r="K42" s="101" t="s">
        <v>22</v>
      </c>
      <c r="L42" s="101">
        <v>50</v>
      </c>
      <c r="M42" s="15"/>
      <c r="N42" s="50">
        <f t="shared" si="31"/>
        <v>3</v>
      </c>
      <c r="O42" s="50">
        <f t="shared" si="32"/>
        <v>90</v>
      </c>
      <c r="P42" s="50">
        <f t="shared" si="33"/>
        <v>135</v>
      </c>
      <c r="Q42" s="50" t="s">
        <v>392</v>
      </c>
      <c r="R42" s="50">
        <f t="shared" si="34"/>
        <v>900</v>
      </c>
      <c r="S42" s="99" t="s">
        <v>393</v>
      </c>
      <c r="T42" s="99">
        <f>INT(INDEX(挂机升级突破!$H$8:$L$27,章节关卡!$N42,MATCH(S42,挂机升级突破!$AT$63:$BC$63,0))*章节关卡!P42/6)</f>
        <v>16</v>
      </c>
      <c r="U42" s="101" t="s">
        <v>22</v>
      </c>
      <c r="V42" s="101">
        <v>100</v>
      </c>
      <c r="AK42" s="25">
        <v>29</v>
      </c>
      <c r="AL42" s="25">
        <v>4</v>
      </c>
      <c r="AM42" s="25">
        <v>2</v>
      </c>
      <c r="AN42" s="98">
        <f t="shared" si="6"/>
        <v>8</v>
      </c>
      <c r="AO42" s="98">
        <f t="shared" si="7"/>
        <v>22</v>
      </c>
      <c r="AP42" s="98">
        <f t="shared" si="8"/>
        <v>37</v>
      </c>
      <c r="AS42" s="62">
        <v>29</v>
      </c>
      <c r="AT42" s="14">
        <f t="shared" si="9"/>
        <v>4</v>
      </c>
      <c r="AU42" s="14">
        <f t="shared" si="10"/>
        <v>2</v>
      </c>
      <c r="AV42" s="14">
        <f t="shared" si="22"/>
        <v>160</v>
      </c>
      <c r="AW42" s="14">
        <f t="shared" si="23"/>
        <v>750</v>
      </c>
      <c r="AX42" s="14">
        <f t="shared" si="24"/>
        <v>1800</v>
      </c>
      <c r="BA42" s="62">
        <v>26</v>
      </c>
      <c r="BB42" s="14">
        <f t="shared" si="11"/>
        <v>3</v>
      </c>
      <c r="BC42" s="14">
        <f t="shared" si="12"/>
        <v>8</v>
      </c>
      <c r="BD42" s="14">
        <f t="shared" si="25"/>
        <v>280</v>
      </c>
      <c r="BE42" s="14">
        <f t="shared" si="26"/>
        <v>1200</v>
      </c>
      <c r="BF42" s="14">
        <f t="shared" si="27"/>
        <v>3150</v>
      </c>
    </row>
    <row r="43" spans="1:58" ht="16.5" x14ac:dyDescent="0.2">
      <c r="A43" s="50">
        <v>5</v>
      </c>
      <c r="B43" s="119"/>
      <c r="C43" s="98">
        <f t="shared" si="35"/>
        <v>2</v>
      </c>
      <c r="D43" s="50">
        <f t="shared" si="36"/>
        <v>2</v>
      </c>
      <c r="E43" s="50">
        <v>120</v>
      </c>
      <c r="F43" s="50">
        <v>180</v>
      </c>
      <c r="G43" s="50" t="s">
        <v>392</v>
      </c>
      <c r="H43" s="98">
        <f t="shared" si="37"/>
        <v>1200</v>
      </c>
      <c r="I43" s="50" t="s">
        <v>393</v>
      </c>
      <c r="J43" s="99">
        <f>INT(INDEX(挂机升级突破!$H$8:$L$27,章节关卡!$C43,MATCH(I43,挂机升级突破!$AT$63:$BC$63,0))*章节关卡!F43/6)</f>
        <v>15</v>
      </c>
      <c r="K43" s="101" t="s">
        <v>402</v>
      </c>
      <c r="L43" s="101">
        <v>3</v>
      </c>
      <c r="M43" s="15"/>
      <c r="N43" s="50">
        <f t="shared" si="31"/>
        <v>3</v>
      </c>
      <c r="O43" s="50">
        <f t="shared" si="32"/>
        <v>180</v>
      </c>
      <c r="P43" s="50">
        <f t="shared" si="33"/>
        <v>270</v>
      </c>
      <c r="Q43" s="50" t="s">
        <v>392</v>
      </c>
      <c r="R43" s="50">
        <f t="shared" si="34"/>
        <v>1800</v>
      </c>
      <c r="S43" s="99" t="s">
        <v>393</v>
      </c>
      <c r="T43" s="99">
        <f>INT(INDEX(挂机升级突破!$H$8:$L$27,章节关卡!$N43,MATCH(S43,挂机升级突破!$AT$63:$BC$63,0))*章节关卡!P43/6)</f>
        <v>33</v>
      </c>
      <c r="U43" s="101" t="s">
        <v>402</v>
      </c>
      <c r="V43" s="101">
        <v>3</v>
      </c>
      <c r="AK43" s="25">
        <v>30</v>
      </c>
      <c r="AL43" s="25">
        <v>4</v>
      </c>
      <c r="AM43" s="25">
        <v>3</v>
      </c>
      <c r="AN43" s="98">
        <f t="shared" si="6"/>
        <v>8</v>
      </c>
      <c r="AO43" s="98">
        <f t="shared" si="7"/>
        <v>23</v>
      </c>
      <c r="AP43" s="98">
        <f t="shared" si="8"/>
        <v>38</v>
      </c>
      <c r="AS43" s="62">
        <v>30</v>
      </c>
      <c r="AT43" s="14">
        <f t="shared" si="9"/>
        <v>4</v>
      </c>
      <c r="AU43" s="14">
        <f t="shared" si="10"/>
        <v>3</v>
      </c>
      <c r="AV43" s="14">
        <f t="shared" si="22"/>
        <v>160</v>
      </c>
      <c r="AW43" s="14">
        <f t="shared" si="23"/>
        <v>750</v>
      </c>
      <c r="AX43" s="14">
        <f t="shared" si="24"/>
        <v>1800</v>
      </c>
      <c r="BA43" s="62">
        <v>27</v>
      </c>
      <c r="BB43" s="14">
        <f t="shared" si="11"/>
        <v>3</v>
      </c>
      <c r="BC43" s="14">
        <f t="shared" si="12"/>
        <v>9</v>
      </c>
      <c r="BD43" s="14">
        <f t="shared" si="25"/>
        <v>280</v>
      </c>
      <c r="BE43" s="14">
        <f t="shared" si="26"/>
        <v>1200</v>
      </c>
      <c r="BF43" s="14">
        <f t="shared" si="27"/>
        <v>3150</v>
      </c>
    </row>
    <row r="44" spans="1:58" ht="16.5" x14ac:dyDescent="0.2">
      <c r="A44" s="50">
        <v>6</v>
      </c>
      <c r="B44" s="119"/>
      <c r="C44" s="98">
        <f t="shared" si="35"/>
        <v>2</v>
      </c>
      <c r="D44" s="50">
        <f t="shared" si="36"/>
        <v>3</v>
      </c>
      <c r="E44" s="50">
        <v>180</v>
      </c>
      <c r="F44" s="50">
        <v>270</v>
      </c>
      <c r="G44" s="50" t="s">
        <v>392</v>
      </c>
      <c r="H44" s="98">
        <f t="shared" si="37"/>
        <v>1800</v>
      </c>
      <c r="I44" s="50" t="s">
        <v>393</v>
      </c>
      <c r="J44" s="99">
        <f>INT(INDEX(挂机升级突破!$H$8:$L$27,章节关卡!$C44,MATCH(I44,挂机升级突破!$AT$63:$BC$63,0))*章节关卡!F44/6)</f>
        <v>22</v>
      </c>
      <c r="K44" s="101" t="s">
        <v>402</v>
      </c>
      <c r="L44" s="101">
        <v>7</v>
      </c>
      <c r="M44" s="15"/>
      <c r="N44" s="50">
        <f t="shared" si="31"/>
        <v>3</v>
      </c>
      <c r="O44" s="50">
        <f t="shared" si="32"/>
        <v>270</v>
      </c>
      <c r="P44" s="50">
        <f t="shared" si="33"/>
        <v>405</v>
      </c>
      <c r="Q44" s="50" t="s">
        <v>392</v>
      </c>
      <c r="R44" s="50">
        <f t="shared" si="34"/>
        <v>2700</v>
      </c>
      <c r="S44" s="99" t="s">
        <v>393</v>
      </c>
      <c r="T44" s="99">
        <f>INT(INDEX(挂机升级突破!$H$8:$L$27,章节关卡!$N44,MATCH(S44,挂机升级突破!$AT$63:$BC$63,0))*章节关卡!P44/6)</f>
        <v>50</v>
      </c>
      <c r="U44" s="101" t="s">
        <v>402</v>
      </c>
      <c r="V44" s="101">
        <v>7</v>
      </c>
      <c r="AK44" s="25">
        <v>31</v>
      </c>
      <c r="AL44" s="25">
        <v>4</v>
      </c>
      <c r="AM44" s="25">
        <v>4</v>
      </c>
      <c r="AN44" s="98">
        <f t="shared" si="6"/>
        <v>8</v>
      </c>
      <c r="AO44" s="98">
        <f t="shared" si="7"/>
        <v>24</v>
      </c>
      <c r="AP44" s="98">
        <f t="shared" si="8"/>
        <v>39</v>
      </c>
      <c r="AS44" s="62">
        <v>31</v>
      </c>
      <c r="AT44" s="14">
        <f t="shared" si="9"/>
        <v>4</v>
      </c>
      <c r="AU44" s="14">
        <f t="shared" si="10"/>
        <v>4</v>
      </c>
      <c r="AV44" s="14">
        <f t="shared" si="22"/>
        <v>160</v>
      </c>
      <c r="AW44" s="14">
        <f t="shared" si="23"/>
        <v>750</v>
      </c>
      <c r="AX44" s="14">
        <f t="shared" si="24"/>
        <v>1800</v>
      </c>
      <c r="BA44" s="62">
        <v>28</v>
      </c>
      <c r="BB44" s="14">
        <f t="shared" si="11"/>
        <v>4</v>
      </c>
      <c r="BC44" s="14">
        <f t="shared" si="12"/>
        <v>1</v>
      </c>
      <c r="BD44" s="14">
        <f t="shared" si="25"/>
        <v>320</v>
      </c>
      <c r="BE44" s="14">
        <f t="shared" si="26"/>
        <v>1500</v>
      </c>
      <c r="BF44" s="14">
        <f t="shared" si="27"/>
        <v>3600</v>
      </c>
    </row>
    <row r="45" spans="1:58" ht="16.5" x14ac:dyDescent="0.2">
      <c r="A45" s="50">
        <v>7</v>
      </c>
      <c r="B45" s="119"/>
      <c r="C45" s="98">
        <f t="shared" si="35"/>
        <v>3</v>
      </c>
      <c r="D45" s="50">
        <f t="shared" si="36"/>
        <v>1</v>
      </c>
      <c r="E45" s="50">
        <v>90</v>
      </c>
      <c r="F45" s="50">
        <v>135</v>
      </c>
      <c r="G45" s="50" t="s">
        <v>392</v>
      </c>
      <c r="H45" s="98">
        <f t="shared" si="37"/>
        <v>1350</v>
      </c>
      <c r="I45" s="99" t="s">
        <v>393</v>
      </c>
      <c r="J45" s="99">
        <f>INT(INDEX(挂机升级突破!$H$8:$L$27,章节关卡!$C45,MATCH(I45,挂机升级突破!$AT$63:$BC$63,0))*章节关卡!F45/6)</f>
        <v>16</v>
      </c>
      <c r="K45" s="101" t="s">
        <v>22</v>
      </c>
      <c r="L45" s="101">
        <v>50</v>
      </c>
      <c r="M45" s="15"/>
      <c r="N45" s="50">
        <f t="shared" si="31"/>
        <v>4</v>
      </c>
      <c r="O45" s="50">
        <f t="shared" si="32"/>
        <v>135</v>
      </c>
      <c r="P45" s="50">
        <f t="shared" si="33"/>
        <v>202.5</v>
      </c>
      <c r="Q45" s="50" t="s">
        <v>392</v>
      </c>
      <c r="R45" s="50">
        <f t="shared" si="34"/>
        <v>2025</v>
      </c>
      <c r="S45" s="99" t="s">
        <v>393</v>
      </c>
      <c r="T45" s="99">
        <f>INT(INDEX(挂机升级突破!$H$8:$L$27,章节关卡!$N45,MATCH(S45,挂机升级突破!$AT$63:$BC$63,0))*章节关卡!P45/6)</f>
        <v>33</v>
      </c>
      <c r="U45" s="101" t="s">
        <v>22</v>
      </c>
      <c r="V45" s="101">
        <v>100</v>
      </c>
      <c r="AK45" s="25">
        <v>32</v>
      </c>
      <c r="AL45" s="25">
        <v>4</v>
      </c>
      <c r="AM45" s="25">
        <v>5</v>
      </c>
      <c r="AN45" s="98">
        <f t="shared" si="6"/>
        <v>8</v>
      </c>
      <c r="AO45" s="98">
        <f t="shared" si="7"/>
        <v>25</v>
      </c>
      <c r="AP45" s="98">
        <f t="shared" si="8"/>
        <v>40</v>
      </c>
      <c r="AS45" s="62">
        <v>32</v>
      </c>
      <c r="AT45" s="14">
        <f t="shared" si="9"/>
        <v>4</v>
      </c>
      <c r="AU45" s="14">
        <f t="shared" si="10"/>
        <v>5</v>
      </c>
      <c r="AV45" s="14">
        <f t="shared" si="22"/>
        <v>160</v>
      </c>
      <c r="AW45" s="14">
        <f t="shared" si="23"/>
        <v>750</v>
      </c>
      <c r="AX45" s="14">
        <f t="shared" si="24"/>
        <v>1800</v>
      </c>
      <c r="BA45" s="62">
        <v>29</v>
      </c>
      <c r="BB45" s="14">
        <f t="shared" si="11"/>
        <v>4</v>
      </c>
      <c r="BC45" s="14">
        <f t="shared" si="12"/>
        <v>2</v>
      </c>
      <c r="BD45" s="14">
        <f t="shared" si="25"/>
        <v>320</v>
      </c>
      <c r="BE45" s="14">
        <f t="shared" si="26"/>
        <v>1500</v>
      </c>
      <c r="BF45" s="14">
        <f t="shared" si="27"/>
        <v>3600</v>
      </c>
    </row>
    <row r="46" spans="1:58" ht="16.5" x14ac:dyDescent="0.2">
      <c r="A46" s="50">
        <v>8</v>
      </c>
      <c r="B46" s="119"/>
      <c r="C46" s="98">
        <f t="shared" si="35"/>
        <v>3</v>
      </c>
      <c r="D46" s="50">
        <f t="shared" si="36"/>
        <v>2</v>
      </c>
      <c r="E46" s="50">
        <v>150</v>
      </c>
      <c r="F46" s="50">
        <v>225</v>
      </c>
      <c r="G46" s="50" t="s">
        <v>392</v>
      </c>
      <c r="H46" s="98">
        <f t="shared" si="37"/>
        <v>2250</v>
      </c>
      <c r="I46" s="99" t="s">
        <v>393</v>
      </c>
      <c r="J46" s="99">
        <f>INT(INDEX(挂机升级突破!$H$8:$L$27,章节关卡!$C46,MATCH(I46,挂机升级突破!$AT$63:$BC$63,0))*章节关卡!F46/6)</f>
        <v>28</v>
      </c>
      <c r="K46" s="101" t="s">
        <v>402</v>
      </c>
      <c r="L46" s="101">
        <v>3</v>
      </c>
      <c r="M46" s="15"/>
      <c r="N46" s="50">
        <f t="shared" si="31"/>
        <v>4</v>
      </c>
      <c r="O46" s="50">
        <f t="shared" si="32"/>
        <v>225</v>
      </c>
      <c r="P46" s="50">
        <f t="shared" si="33"/>
        <v>337.5</v>
      </c>
      <c r="Q46" s="50" t="s">
        <v>392</v>
      </c>
      <c r="R46" s="50">
        <f t="shared" si="34"/>
        <v>3375</v>
      </c>
      <c r="S46" s="99" t="s">
        <v>393</v>
      </c>
      <c r="T46" s="99">
        <f>INT(INDEX(挂机升级突破!$H$8:$L$27,章节关卡!$N46,MATCH(S46,挂机升级突破!$AT$63:$BC$63,0))*章节关卡!P46/6)</f>
        <v>56</v>
      </c>
      <c r="U46" s="101" t="s">
        <v>402</v>
      </c>
      <c r="V46" s="101">
        <v>3</v>
      </c>
      <c r="AK46" s="25">
        <v>33</v>
      </c>
      <c r="AL46" s="25">
        <v>4</v>
      </c>
      <c r="AM46" s="25">
        <v>6</v>
      </c>
      <c r="AN46" s="98">
        <f t="shared" si="6"/>
        <v>8</v>
      </c>
      <c r="AO46" s="98">
        <f t="shared" si="7"/>
        <v>26</v>
      </c>
      <c r="AP46" s="98">
        <f t="shared" si="8"/>
        <v>41</v>
      </c>
      <c r="AS46" s="62">
        <v>33</v>
      </c>
      <c r="AT46" s="14">
        <f t="shared" si="9"/>
        <v>4</v>
      </c>
      <c r="AU46" s="14">
        <f t="shared" si="10"/>
        <v>6</v>
      </c>
      <c r="AV46" s="14">
        <f t="shared" si="22"/>
        <v>160</v>
      </c>
      <c r="AW46" s="14">
        <f t="shared" si="23"/>
        <v>750</v>
      </c>
      <c r="AX46" s="14">
        <f t="shared" si="24"/>
        <v>1800</v>
      </c>
      <c r="BA46" s="62">
        <v>30</v>
      </c>
      <c r="BB46" s="14">
        <f t="shared" si="11"/>
        <v>4</v>
      </c>
      <c r="BC46" s="14">
        <f t="shared" si="12"/>
        <v>3</v>
      </c>
      <c r="BD46" s="14">
        <f t="shared" si="25"/>
        <v>320</v>
      </c>
      <c r="BE46" s="14">
        <f t="shared" si="26"/>
        <v>1500</v>
      </c>
      <c r="BF46" s="14">
        <f t="shared" si="27"/>
        <v>3600</v>
      </c>
    </row>
    <row r="47" spans="1:58" ht="16.5" x14ac:dyDescent="0.2">
      <c r="A47" s="50">
        <v>9</v>
      </c>
      <c r="B47" s="119"/>
      <c r="C47" s="98">
        <f t="shared" si="35"/>
        <v>3</v>
      </c>
      <c r="D47" s="50">
        <f t="shared" si="36"/>
        <v>3</v>
      </c>
      <c r="E47" s="50">
        <v>210</v>
      </c>
      <c r="F47" s="50">
        <v>315</v>
      </c>
      <c r="G47" s="50" t="s">
        <v>392</v>
      </c>
      <c r="H47" s="98">
        <f t="shared" si="37"/>
        <v>3150</v>
      </c>
      <c r="I47" s="99" t="s">
        <v>393</v>
      </c>
      <c r="J47" s="99">
        <f>INT(INDEX(挂机升级突破!$H$8:$L$27,章节关卡!$C47,MATCH(I47,挂机升级突破!$AT$63:$BC$63,0))*章节关卡!F47/6)</f>
        <v>39</v>
      </c>
      <c r="K47" s="101" t="s">
        <v>402</v>
      </c>
      <c r="L47" s="101">
        <v>7</v>
      </c>
      <c r="M47" s="15"/>
      <c r="N47" s="50">
        <f t="shared" si="31"/>
        <v>4</v>
      </c>
      <c r="O47" s="50">
        <f t="shared" si="32"/>
        <v>315</v>
      </c>
      <c r="P47" s="50">
        <f t="shared" si="33"/>
        <v>472.5</v>
      </c>
      <c r="Q47" s="50" t="s">
        <v>392</v>
      </c>
      <c r="R47" s="50">
        <f t="shared" si="34"/>
        <v>4725</v>
      </c>
      <c r="S47" s="99" t="s">
        <v>393</v>
      </c>
      <c r="T47" s="99">
        <f>INT(INDEX(挂机升级突破!$H$8:$L$27,章节关卡!$N47,MATCH(S47,挂机升级突破!$AT$63:$BC$63,0))*章节关卡!P47/6)</f>
        <v>78</v>
      </c>
      <c r="U47" s="101" t="s">
        <v>402</v>
      </c>
      <c r="V47" s="101">
        <v>7</v>
      </c>
      <c r="AK47" s="25">
        <v>34</v>
      </c>
      <c r="AL47" s="25">
        <v>4</v>
      </c>
      <c r="AM47" s="25">
        <v>7</v>
      </c>
      <c r="AN47" s="98">
        <f t="shared" si="6"/>
        <v>8</v>
      </c>
      <c r="AO47" s="98">
        <f t="shared" si="7"/>
        <v>27</v>
      </c>
      <c r="AP47" s="98">
        <f t="shared" si="8"/>
        <v>42</v>
      </c>
      <c r="AS47" s="62">
        <v>34</v>
      </c>
      <c r="AT47" s="14">
        <f t="shared" si="9"/>
        <v>4</v>
      </c>
      <c r="AU47" s="14">
        <f t="shared" si="10"/>
        <v>7</v>
      </c>
      <c r="AV47" s="14">
        <f t="shared" si="22"/>
        <v>160</v>
      </c>
      <c r="AW47" s="14">
        <f t="shared" si="23"/>
        <v>750</v>
      </c>
      <c r="AX47" s="14">
        <f t="shared" si="24"/>
        <v>1800</v>
      </c>
      <c r="BA47" s="62">
        <v>31</v>
      </c>
      <c r="BB47" s="14">
        <f t="shared" si="11"/>
        <v>4</v>
      </c>
      <c r="BC47" s="14">
        <f t="shared" si="12"/>
        <v>4</v>
      </c>
      <c r="BD47" s="14">
        <f t="shared" si="25"/>
        <v>320</v>
      </c>
      <c r="BE47" s="14">
        <f t="shared" si="26"/>
        <v>1500</v>
      </c>
      <c r="BF47" s="14">
        <f t="shared" si="27"/>
        <v>3600</v>
      </c>
    </row>
    <row r="48" spans="1:58" ht="16.5" x14ac:dyDescent="0.2">
      <c r="A48" s="50">
        <v>10</v>
      </c>
      <c r="B48" s="119"/>
      <c r="C48" s="98">
        <f t="shared" si="35"/>
        <v>4</v>
      </c>
      <c r="D48" s="50">
        <f t="shared" si="36"/>
        <v>1</v>
      </c>
      <c r="E48" s="50">
        <v>90</v>
      </c>
      <c r="F48" s="50">
        <v>135</v>
      </c>
      <c r="G48" s="50" t="s">
        <v>392</v>
      </c>
      <c r="H48" s="98">
        <f t="shared" si="37"/>
        <v>1800</v>
      </c>
      <c r="I48" s="50" t="s">
        <v>394</v>
      </c>
      <c r="J48" s="99">
        <f>INT(INDEX(挂机升级突破!$H$8:$L$27,章节关卡!$C48,MATCH(I48,挂机升级突破!$AT$63:$BC$63,0))*章节关卡!F48/6)</f>
        <v>0</v>
      </c>
      <c r="K48" s="101" t="s">
        <v>22</v>
      </c>
      <c r="L48" s="101">
        <v>50</v>
      </c>
      <c r="M48" s="15"/>
      <c r="N48" s="50">
        <f t="shared" si="31"/>
        <v>5</v>
      </c>
      <c r="O48" s="50">
        <f t="shared" si="32"/>
        <v>135</v>
      </c>
      <c r="P48" s="50">
        <f t="shared" si="33"/>
        <v>202.5</v>
      </c>
      <c r="Q48" s="50" t="s">
        <v>392</v>
      </c>
      <c r="R48" s="50">
        <f t="shared" si="34"/>
        <v>2700</v>
      </c>
      <c r="S48" s="99" t="s">
        <v>394</v>
      </c>
      <c r="T48" s="99">
        <f>INT(INDEX(挂机升级突破!$H$8:$L$27,章节关卡!$N48,MATCH(S48,挂机升级突破!$AT$63:$BC$63,0))*章节关卡!P48/6)</f>
        <v>6</v>
      </c>
      <c r="U48" s="101" t="s">
        <v>22</v>
      </c>
      <c r="V48" s="101">
        <v>100</v>
      </c>
      <c r="AK48" s="25">
        <v>35</v>
      </c>
      <c r="AL48" s="25">
        <v>4</v>
      </c>
      <c r="AM48" s="25">
        <v>8</v>
      </c>
      <c r="AN48" s="98">
        <f t="shared" si="6"/>
        <v>8</v>
      </c>
      <c r="AO48" s="98">
        <f t="shared" si="7"/>
        <v>28</v>
      </c>
      <c r="AP48" s="98">
        <f t="shared" si="8"/>
        <v>43</v>
      </c>
      <c r="AS48" s="62">
        <v>35</v>
      </c>
      <c r="AT48" s="14">
        <f t="shared" si="9"/>
        <v>4</v>
      </c>
      <c r="AU48" s="14">
        <f t="shared" si="10"/>
        <v>8</v>
      </c>
      <c r="AV48" s="14">
        <f t="shared" si="22"/>
        <v>160</v>
      </c>
      <c r="AW48" s="14">
        <f t="shared" si="23"/>
        <v>750</v>
      </c>
      <c r="AX48" s="14">
        <f t="shared" si="24"/>
        <v>1800</v>
      </c>
      <c r="BA48" s="62">
        <v>32</v>
      </c>
      <c r="BB48" s="14">
        <f t="shared" si="11"/>
        <v>4</v>
      </c>
      <c r="BC48" s="14">
        <f t="shared" si="12"/>
        <v>5</v>
      </c>
      <c r="BD48" s="14">
        <f t="shared" si="25"/>
        <v>320</v>
      </c>
      <c r="BE48" s="14">
        <f t="shared" si="26"/>
        <v>1500</v>
      </c>
      <c r="BF48" s="14">
        <f t="shared" si="27"/>
        <v>3600</v>
      </c>
    </row>
    <row r="49" spans="1:58" ht="16.5" x14ac:dyDescent="0.2">
      <c r="A49" s="50">
        <v>11</v>
      </c>
      <c r="B49" s="119"/>
      <c r="C49" s="98">
        <f t="shared" si="35"/>
        <v>4</v>
      </c>
      <c r="D49" s="50">
        <f t="shared" si="36"/>
        <v>2</v>
      </c>
      <c r="E49" s="50">
        <v>150</v>
      </c>
      <c r="F49" s="50">
        <v>225</v>
      </c>
      <c r="G49" s="50" t="s">
        <v>392</v>
      </c>
      <c r="H49" s="98">
        <f t="shared" si="37"/>
        <v>3000</v>
      </c>
      <c r="I49" s="99" t="s">
        <v>394</v>
      </c>
      <c r="J49" s="99">
        <f>INT(INDEX(挂机升级突破!$H$8:$L$27,章节关卡!$C49,MATCH(I49,挂机升级突破!$AT$63:$BC$63,0))*章节关卡!F49/6)</f>
        <v>0</v>
      </c>
      <c r="K49" s="101" t="s">
        <v>402</v>
      </c>
      <c r="L49" s="101">
        <v>3</v>
      </c>
      <c r="M49" s="15"/>
      <c r="N49" s="50">
        <f t="shared" si="31"/>
        <v>5</v>
      </c>
      <c r="O49" s="50">
        <f t="shared" si="32"/>
        <v>225</v>
      </c>
      <c r="P49" s="50">
        <f t="shared" si="33"/>
        <v>337.5</v>
      </c>
      <c r="Q49" s="50" t="s">
        <v>392</v>
      </c>
      <c r="R49" s="50">
        <f t="shared" si="34"/>
        <v>4500</v>
      </c>
      <c r="S49" s="99" t="s">
        <v>394</v>
      </c>
      <c r="T49" s="99">
        <f>INT(INDEX(挂机升级突破!$H$8:$L$27,章节关卡!$N49,MATCH(S49,挂机升级突破!$AT$63:$BC$63,0))*章节关卡!P49/6)</f>
        <v>11</v>
      </c>
      <c r="U49" s="101" t="s">
        <v>402</v>
      </c>
      <c r="V49" s="101">
        <v>3</v>
      </c>
      <c r="AK49" s="25">
        <v>36</v>
      </c>
      <c r="AL49" s="25">
        <v>4</v>
      </c>
      <c r="AM49" s="25">
        <v>9</v>
      </c>
      <c r="AN49" s="98">
        <f t="shared" si="6"/>
        <v>8</v>
      </c>
      <c r="AO49" s="98">
        <f t="shared" si="7"/>
        <v>29</v>
      </c>
      <c r="AP49" s="98">
        <f t="shared" si="8"/>
        <v>44</v>
      </c>
      <c r="AS49" s="62">
        <v>36</v>
      </c>
      <c r="AT49" s="14">
        <f t="shared" si="9"/>
        <v>4</v>
      </c>
      <c r="AU49" s="14">
        <f t="shared" si="10"/>
        <v>9</v>
      </c>
      <c r="AV49" s="14">
        <f t="shared" si="22"/>
        <v>160</v>
      </c>
      <c r="AW49" s="14">
        <f t="shared" si="23"/>
        <v>750</v>
      </c>
      <c r="AX49" s="14">
        <f t="shared" si="24"/>
        <v>1800</v>
      </c>
      <c r="BA49" s="62">
        <v>33</v>
      </c>
      <c r="BB49" s="14">
        <f t="shared" si="11"/>
        <v>4</v>
      </c>
      <c r="BC49" s="14">
        <f t="shared" si="12"/>
        <v>6</v>
      </c>
      <c r="BD49" s="14">
        <f t="shared" si="25"/>
        <v>320</v>
      </c>
      <c r="BE49" s="14">
        <f t="shared" si="26"/>
        <v>1500</v>
      </c>
      <c r="BF49" s="14">
        <f t="shared" si="27"/>
        <v>3600</v>
      </c>
    </row>
    <row r="50" spans="1:58" ht="16.5" x14ac:dyDescent="0.2">
      <c r="A50" s="50">
        <v>12</v>
      </c>
      <c r="B50" s="119"/>
      <c r="C50" s="98">
        <f t="shared" si="35"/>
        <v>4</v>
      </c>
      <c r="D50" s="50">
        <f t="shared" si="36"/>
        <v>3</v>
      </c>
      <c r="E50" s="50">
        <v>210</v>
      </c>
      <c r="F50" s="50">
        <v>315</v>
      </c>
      <c r="G50" s="50" t="s">
        <v>392</v>
      </c>
      <c r="H50" s="98">
        <f t="shared" si="37"/>
        <v>4200</v>
      </c>
      <c r="I50" s="99" t="s">
        <v>394</v>
      </c>
      <c r="J50" s="99">
        <f>INT(INDEX(挂机升级突破!$H$8:$L$27,章节关卡!$C50,MATCH(I50,挂机升级突破!$AT$63:$BC$63,0))*章节关卡!F50/6)</f>
        <v>0</v>
      </c>
      <c r="K50" s="101" t="s">
        <v>402</v>
      </c>
      <c r="L50" s="101">
        <v>7</v>
      </c>
      <c r="M50" s="15"/>
      <c r="N50" s="50">
        <f t="shared" si="31"/>
        <v>5</v>
      </c>
      <c r="O50" s="50">
        <f t="shared" si="32"/>
        <v>315</v>
      </c>
      <c r="P50" s="50">
        <f t="shared" si="33"/>
        <v>472.5</v>
      </c>
      <c r="Q50" s="50" t="s">
        <v>392</v>
      </c>
      <c r="R50" s="50">
        <f t="shared" si="34"/>
        <v>6300</v>
      </c>
      <c r="S50" s="99" t="s">
        <v>394</v>
      </c>
      <c r="T50" s="99">
        <f>INT(INDEX(挂机升级突破!$H$8:$L$27,章节关卡!$N50,MATCH(S50,挂机升级突破!$AT$63:$BC$63,0))*章节关卡!P50/6)</f>
        <v>15</v>
      </c>
      <c r="U50" s="101" t="s">
        <v>402</v>
      </c>
      <c r="V50" s="101">
        <v>7</v>
      </c>
      <c r="AK50" s="25">
        <v>37</v>
      </c>
      <c r="AL50" s="25">
        <v>4</v>
      </c>
      <c r="AM50" s="25">
        <v>10</v>
      </c>
      <c r="AN50" s="98">
        <f t="shared" si="6"/>
        <v>8</v>
      </c>
      <c r="AO50" s="98">
        <f t="shared" si="7"/>
        <v>30</v>
      </c>
      <c r="AP50" s="98">
        <f t="shared" si="8"/>
        <v>45</v>
      </c>
      <c r="AS50" s="62">
        <v>37</v>
      </c>
      <c r="AT50" s="14">
        <f t="shared" si="9"/>
        <v>5</v>
      </c>
      <c r="AU50" s="14">
        <f t="shared" si="10"/>
        <v>1</v>
      </c>
      <c r="AV50" s="14">
        <f t="shared" si="22"/>
        <v>180</v>
      </c>
      <c r="AW50" s="14">
        <f t="shared" si="23"/>
        <v>900</v>
      </c>
      <c r="AX50" s="14">
        <f t="shared" si="24"/>
        <v>2025</v>
      </c>
      <c r="BA50" s="62">
        <v>34</v>
      </c>
      <c r="BB50" s="14">
        <f t="shared" si="11"/>
        <v>4</v>
      </c>
      <c r="BC50" s="14">
        <f t="shared" si="12"/>
        <v>7</v>
      </c>
      <c r="BD50" s="14">
        <f t="shared" si="25"/>
        <v>320</v>
      </c>
      <c r="BE50" s="14">
        <f t="shared" si="26"/>
        <v>1500</v>
      </c>
      <c r="BF50" s="14">
        <f t="shared" si="27"/>
        <v>3600</v>
      </c>
    </row>
    <row r="51" spans="1:58" ht="16.5" x14ac:dyDescent="0.2">
      <c r="A51" s="50">
        <v>13</v>
      </c>
      <c r="B51" s="119"/>
      <c r="C51" s="98">
        <f t="shared" si="35"/>
        <v>5</v>
      </c>
      <c r="D51" s="50">
        <f t="shared" si="36"/>
        <v>1</v>
      </c>
      <c r="E51" s="50">
        <v>120</v>
      </c>
      <c r="F51" s="50">
        <v>180</v>
      </c>
      <c r="G51" s="50" t="s">
        <v>392</v>
      </c>
      <c r="H51" s="98">
        <f t="shared" si="37"/>
        <v>3000</v>
      </c>
      <c r="I51" s="99" t="s">
        <v>394</v>
      </c>
      <c r="J51" s="99">
        <f>INT(INDEX(挂机升级突破!$H$8:$L$27,章节关卡!$C51,MATCH(I51,挂机升级突破!$AT$63:$BC$63,0))*章节关卡!F51/6)</f>
        <v>6</v>
      </c>
      <c r="K51" s="101" t="s">
        <v>22</v>
      </c>
      <c r="L51" s="101">
        <v>50</v>
      </c>
      <c r="M51" s="15"/>
      <c r="N51" s="50">
        <f t="shared" si="31"/>
        <v>6</v>
      </c>
      <c r="O51" s="50">
        <f t="shared" si="32"/>
        <v>180</v>
      </c>
      <c r="P51" s="50">
        <f t="shared" si="33"/>
        <v>270</v>
      </c>
      <c r="Q51" s="50" t="s">
        <v>392</v>
      </c>
      <c r="R51" s="50">
        <f t="shared" si="34"/>
        <v>4500</v>
      </c>
      <c r="S51" s="99" t="s">
        <v>394</v>
      </c>
      <c r="T51" s="99">
        <f>INT(INDEX(挂机升级突破!$H$8:$L$27,章节关卡!$N51,MATCH(S51,挂机升级突破!$AT$63:$BC$63,0))*章节关卡!P51/6)</f>
        <v>15</v>
      </c>
      <c r="U51" s="101" t="s">
        <v>22</v>
      </c>
      <c r="V51" s="101">
        <v>100</v>
      </c>
      <c r="AK51" s="25">
        <v>38</v>
      </c>
      <c r="AL51" s="25">
        <v>4</v>
      </c>
      <c r="AM51" s="25">
        <v>11</v>
      </c>
      <c r="AN51" s="98">
        <f t="shared" si="6"/>
        <v>8</v>
      </c>
      <c r="AO51" s="98">
        <f t="shared" si="7"/>
        <v>31</v>
      </c>
      <c r="AP51" s="98">
        <f t="shared" si="8"/>
        <v>46</v>
      </c>
      <c r="AS51" s="62">
        <v>38</v>
      </c>
      <c r="AT51" s="14">
        <f t="shared" si="9"/>
        <v>5</v>
      </c>
      <c r="AU51" s="14">
        <f t="shared" si="10"/>
        <v>2</v>
      </c>
      <c r="AV51" s="14">
        <f t="shared" si="22"/>
        <v>180</v>
      </c>
      <c r="AW51" s="14">
        <f t="shared" si="23"/>
        <v>900</v>
      </c>
      <c r="AX51" s="14">
        <f t="shared" si="24"/>
        <v>2025</v>
      </c>
      <c r="BA51" s="62">
        <v>35</v>
      </c>
      <c r="BB51" s="14">
        <f t="shared" si="11"/>
        <v>4</v>
      </c>
      <c r="BC51" s="14">
        <f t="shared" si="12"/>
        <v>8</v>
      </c>
      <c r="BD51" s="14">
        <f t="shared" si="25"/>
        <v>320</v>
      </c>
      <c r="BE51" s="14">
        <f t="shared" si="26"/>
        <v>1500</v>
      </c>
      <c r="BF51" s="14">
        <f t="shared" si="27"/>
        <v>3600</v>
      </c>
    </row>
    <row r="52" spans="1:58" ht="16.5" x14ac:dyDescent="0.2">
      <c r="A52" s="50">
        <v>14</v>
      </c>
      <c r="B52" s="119"/>
      <c r="C52" s="98">
        <f t="shared" si="35"/>
        <v>5</v>
      </c>
      <c r="D52" s="50">
        <f t="shared" si="36"/>
        <v>2</v>
      </c>
      <c r="E52" s="50">
        <v>240</v>
      </c>
      <c r="F52" s="50">
        <v>360</v>
      </c>
      <c r="G52" s="50" t="s">
        <v>392</v>
      </c>
      <c r="H52" s="98">
        <f t="shared" si="37"/>
        <v>6000</v>
      </c>
      <c r="I52" s="99" t="s">
        <v>394</v>
      </c>
      <c r="J52" s="99">
        <f>INT(INDEX(挂机升级突破!$H$8:$L$27,章节关卡!$C52,MATCH(I52,挂机升级突破!$AT$63:$BC$63,0))*章节关卡!F52/6)</f>
        <v>12</v>
      </c>
      <c r="K52" s="101" t="s">
        <v>402</v>
      </c>
      <c r="L52" s="101">
        <v>3</v>
      </c>
      <c r="M52" s="15"/>
      <c r="N52" s="50">
        <f t="shared" si="31"/>
        <v>6</v>
      </c>
      <c r="O52" s="50">
        <f t="shared" si="32"/>
        <v>360</v>
      </c>
      <c r="P52" s="50">
        <f t="shared" si="33"/>
        <v>540</v>
      </c>
      <c r="Q52" s="50" t="s">
        <v>392</v>
      </c>
      <c r="R52" s="50">
        <f t="shared" si="34"/>
        <v>9000</v>
      </c>
      <c r="S52" s="99" t="s">
        <v>394</v>
      </c>
      <c r="T52" s="99">
        <f>INT(INDEX(挂机升级突破!$H$8:$L$27,章节关卡!$N52,MATCH(S52,挂机升级突破!$AT$63:$BC$63,0))*章节关卡!P52/6)</f>
        <v>31</v>
      </c>
      <c r="U52" s="101" t="s">
        <v>402</v>
      </c>
      <c r="V52" s="101">
        <v>3</v>
      </c>
      <c r="AK52" s="25">
        <v>39</v>
      </c>
      <c r="AL52" s="25">
        <v>4</v>
      </c>
      <c r="AM52" s="25">
        <v>12</v>
      </c>
      <c r="AN52" s="98">
        <f t="shared" si="6"/>
        <v>8</v>
      </c>
      <c r="AO52" s="98">
        <f t="shared" si="7"/>
        <v>32</v>
      </c>
      <c r="AP52" s="98">
        <f t="shared" si="8"/>
        <v>47</v>
      </c>
      <c r="AS52" s="62">
        <v>39</v>
      </c>
      <c r="AT52" s="14">
        <f t="shared" si="9"/>
        <v>5</v>
      </c>
      <c r="AU52" s="14">
        <f t="shared" si="10"/>
        <v>3</v>
      </c>
      <c r="AV52" s="14">
        <f t="shared" si="22"/>
        <v>180</v>
      </c>
      <c r="AW52" s="14">
        <f t="shared" si="23"/>
        <v>900</v>
      </c>
      <c r="AX52" s="14">
        <f t="shared" si="24"/>
        <v>2025</v>
      </c>
      <c r="BA52" s="62">
        <v>36</v>
      </c>
      <c r="BB52" s="14">
        <f t="shared" si="11"/>
        <v>4</v>
      </c>
      <c r="BC52" s="14">
        <f t="shared" si="12"/>
        <v>9</v>
      </c>
      <c r="BD52" s="14">
        <f t="shared" si="25"/>
        <v>320</v>
      </c>
      <c r="BE52" s="14">
        <f t="shared" si="26"/>
        <v>1500</v>
      </c>
      <c r="BF52" s="14">
        <f t="shared" si="27"/>
        <v>3600</v>
      </c>
    </row>
    <row r="53" spans="1:58" ht="16.5" x14ac:dyDescent="0.2">
      <c r="A53" s="50">
        <v>15</v>
      </c>
      <c r="B53" s="119"/>
      <c r="C53" s="98">
        <f t="shared" si="35"/>
        <v>5</v>
      </c>
      <c r="D53" s="50">
        <f t="shared" si="36"/>
        <v>3</v>
      </c>
      <c r="E53" s="50">
        <v>360</v>
      </c>
      <c r="F53" s="50">
        <v>540</v>
      </c>
      <c r="G53" s="50" t="s">
        <v>392</v>
      </c>
      <c r="H53" s="98">
        <f t="shared" si="37"/>
        <v>9000</v>
      </c>
      <c r="I53" s="99" t="s">
        <v>394</v>
      </c>
      <c r="J53" s="99">
        <f>INT(INDEX(挂机升级突破!$H$8:$L$27,章节关卡!$C53,MATCH(I53,挂机升级突破!$AT$63:$BC$63,0))*章节关卡!F53/6)</f>
        <v>18</v>
      </c>
      <c r="K53" s="101" t="s">
        <v>402</v>
      </c>
      <c r="L53" s="101">
        <v>7</v>
      </c>
      <c r="M53" s="15"/>
      <c r="N53" s="50">
        <f t="shared" si="31"/>
        <v>6</v>
      </c>
      <c r="O53" s="50">
        <f t="shared" si="32"/>
        <v>540</v>
      </c>
      <c r="P53" s="50">
        <f t="shared" si="33"/>
        <v>810</v>
      </c>
      <c r="Q53" s="50" t="s">
        <v>392</v>
      </c>
      <c r="R53" s="50">
        <f t="shared" si="34"/>
        <v>13500</v>
      </c>
      <c r="S53" s="99" t="s">
        <v>394</v>
      </c>
      <c r="T53" s="99">
        <f>INT(INDEX(挂机升级突破!$H$8:$L$27,章节关卡!$N53,MATCH(S53,挂机升级突破!$AT$63:$BC$63,0))*章节关卡!P53/6)</f>
        <v>47</v>
      </c>
      <c r="U53" s="101" t="s">
        <v>402</v>
      </c>
      <c r="V53" s="101">
        <v>7</v>
      </c>
      <c r="AK53" s="25">
        <v>40</v>
      </c>
      <c r="AL53" s="25">
        <v>4</v>
      </c>
      <c r="AM53" s="25">
        <v>13</v>
      </c>
      <c r="AN53" s="98">
        <f t="shared" si="6"/>
        <v>8</v>
      </c>
      <c r="AO53" s="98">
        <f t="shared" si="7"/>
        <v>33</v>
      </c>
      <c r="AP53" s="98">
        <f t="shared" si="8"/>
        <v>48</v>
      </c>
      <c r="AS53" s="62">
        <v>40</v>
      </c>
      <c r="AT53" s="14">
        <f t="shared" si="9"/>
        <v>5</v>
      </c>
      <c r="AU53" s="14">
        <f t="shared" si="10"/>
        <v>4</v>
      </c>
      <c r="AV53" s="14">
        <f t="shared" si="22"/>
        <v>180</v>
      </c>
      <c r="AW53" s="14">
        <f t="shared" si="23"/>
        <v>900</v>
      </c>
      <c r="AX53" s="14">
        <f t="shared" si="24"/>
        <v>2025</v>
      </c>
      <c r="BA53" s="62">
        <v>37</v>
      </c>
      <c r="BB53" s="14">
        <f t="shared" si="11"/>
        <v>5</v>
      </c>
      <c r="BC53" s="14">
        <f t="shared" si="12"/>
        <v>1</v>
      </c>
      <c r="BD53" s="14">
        <f t="shared" si="25"/>
        <v>360</v>
      </c>
      <c r="BE53" s="14">
        <f t="shared" si="26"/>
        <v>1800</v>
      </c>
      <c r="BF53" s="14">
        <f t="shared" si="27"/>
        <v>4050</v>
      </c>
    </row>
    <row r="54" spans="1:58" ht="16.5" x14ac:dyDescent="0.2">
      <c r="A54" s="50">
        <v>16</v>
      </c>
      <c r="B54" s="119"/>
      <c r="C54" s="98">
        <f t="shared" si="35"/>
        <v>6</v>
      </c>
      <c r="D54" s="50">
        <f t="shared" si="36"/>
        <v>1</v>
      </c>
      <c r="E54" s="50">
        <v>120</v>
      </c>
      <c r="F54" s="50">
        <v>180</v>
      </c>
      <c r="G54" s="50" t="s">
        <v>392</v>
      </c>
      <c r="H54" s="98">
        <f t="shared" si="37"/>
        <v>3600</v>
      </c>
      <c r="I54" s="99" t="s">
        <v>394</v>
      </c>
      <c r="J54" s="99">
        <f>INT(INDEX(挂机升级突破!$H$8:$L$27,章节关卡!$C54,MATCH(I54,挂机升级突破!$AT$63:$BC$63,0))*章节关卡!F54/6)</f>
        <v>10</v>
      </c>
      <c r="K54" s="101" t="s">
        <v>22</v>
      </c>
      <c r="L54" s="101">
        <v>50</v>
      </c>
      <c r="M54" s="15"/>
      <c r="N54" s="50">
        <f t="shared" si="31"/>
        <v>7</v>
      </c>
      <c r="O54" s="50">
        <f t="shared" si="32"/>
        <v>180</v>
      </c>
      <c r="P54" s="50">
        <f t="shared" si="33"/>
        <v>270</v>
      </c>
      <c r="Q54" s="50" t="s">
        <v>392</v>
      </c>
      <c r="R54" s="50">
        <f t="shared" si="34"/>
        <v>5400</v>
      </c>
      <c r="S54" s="99" t="s">
        <v>394</v>
      </c>
      <c r="T54" s="99">
        <f>INT(INDEX(挂机升级突破!$H$8:$L$27,章节关卡!$N54,MATCH(S54,挂机升级突破!$AT$63:$BC$63,0))*章节关卡!P54/6)</f>
        <v>22</v>
      </c>
      <c r="U54" s="101" t="s">
        <v>22</v>
      </c>
      <c r="V54" s="101">
        <v>100</v>
      </c>
      <c r="AK54" s="25">
        <v>41</v>
      </c>
      <c r="AL54" s="25">
        <v>4</v>
      </c>
      <c r="AM54" s="25">
        <v>14</v>
      </c>
      <c r="AN54" s="98">
        <f t="shared" si="6"/>
        <v>8</v>
      </c>
      <c r="AO54" s="98">
        <f t="shared" si="7"/>
        <v>34</v>
      </c>
      <c r="AP54" s="98">
        <f t="shared" si="8"/>
        <v>49</v>
      </c>
      <c r="AS54" s="62">
        <v>41</v>
      </c>
      <c r="AT54" s="14">
        <f t="shared" si="9"/>
        <v>5</v>
      </c>
      <c r="AU54" s="14">
        <f t="shared" si="10"/>
        <v>5</v>
      </c>
      <c r="AV54" s="14">
        <f t="shared" si="22"/>
        <v>180</v>
      </c>
      <c r="AW54" s="14">
        <f t="shared" si="23"/>
        <v>900</v>
      </c>
      <c r="AX54" s="14">
        <f t="shared" si="24"/>
        <v>2025</v>
      </c>
      <c r="BA54" s="62">
        <v>38</v>
      </c>
      <c r="BB54" s="14">
        <f t="shared" si="11"/>
        <v>5</v>
      </c>
      <c r="BC54" s="14">
        <f t="shared" si="12"/>
        <v>2</v>
      </c>
      <c r="BD54" s="14">
        <f t="shared" si="25"/>
        <v>360</v>
      </c>
      <c r="BE54" s="14">
        <f t="shared" si="26"/>
        <v>1800</v>
      </c>
      <c r="BF54" s="14">
        <f t="shared" si="27"/>
        <v>4050</v>
      </c>
    </row>
    <row r="55" spans="1:58" ht="16.5" x14ac:dyDescent="0.2">
      <c r="A55" s="50">
        <v>17</v>
      </c>
      <c r="B55" s="119"/>
      <c r="C55" s="98">
        <f t="shared" si="35"/>
        <v>6</v>
      </c>
      <c r="D55" s="50">
        <f t="shared" si="36"/>
        <v>2</v>
      </c>
      <c r="E55" s="50">
        <v>240</v>
      </c>
      <c r="F55" s="50">
        <v>360</v>
      </c>
      <c r="G55" s="50" t="s">
        <v>392</v>
      </c>
      <c r="H55" s="98">
        <f t="shared" si="37"/>
        <v>7200</v>
      </c>
      <c r="I55" s="99" t="s">
        <v>394</v>
      </c>
      <c r="J55" s="99">
        <f>INT(INDEX(挂机升级突破!$H$8:$L$27,章节关卡!$C55,MATCH(I55,挂机升级突破!$AT$63:$BC$63,0))*章节关卡!F55/6)</f>
        <v>21</v>
      </c>
      <c r="K55" s="101" t="s">
        <v>402</v>
      </c>
      <c r="L55" s="101">
        <v>3</v>
      </c>
      <c r="N55" s="50">
        <f t="shared" si="31"/>
        <v>7</v>
      </c>
      <c r="O55" s="50">
        <f t="shared" si="32"/>
        <v>360</v>
      </c>
      <c r="P55" s="50">
        <f t="shared" si="33"/>
        <v>540</v>
      </c>
      <c r="Q55" s="50" t="s">
        <v>392</v>
      </c>
      <c r="R55" s="50">
        <f t="shared" si="34"/>
        <v>10800</v>
      </c>
      <c r="S55" s="99" t="s">
        <v>394</v>
      </c>
      <c r="T55" s="99">
        <f>INT(INDEX(挂机升级突破!$H$8:$L$27,章节关卡!$N55,MATCH(S55,挂机升级突破!$AT$63:$BC$63,0))*章节关卡!P55/6)</f>
        <v>45</v>
      </c>
      <c r="U55" s="101" t="s">
        <v>402</v>
      </c>
      <c r="V55" s="101">
        <v>3</v>
      </c>
      <c r="AK55" s="25">
        <v>42</v>
      </c>
      <c r="AL55" s="25">
        <v>4</v>
      </c>
      <c r="AM55" s="25">
        <v>15</v>
      </c>
      <c r="AN55" s="98">
        <f t="shared" si="6"/>
        <v>8</v>
      </c>
      <c r="AO55" s="98">
        <f t="shared" si="7"/>
        <v>35</v>
      </c>
      <c r="AP55" s="98">
        <f t="shared" si="8"/>
        <v>50</v>
      </c>
      <c r="AS55" s="62">
        <v>42</v>
      </c>
      <c r="AT55" s="14">
        <f t="shared" si="9"/>
        <v>5</v>
      </c>
      <c r="AU55" s="14">
        <f t="shared" si="10"/>
        <v>6</v>
      </c>
      <c r="AV55" s="14">
        <f t="shared" si="22"/>
        <v>180</v>
      </c>
      <c r="AW55" s="14">
        <f t="shared" si="23"/>
        <v>900</v>
      </c>
      <c r="AX55" s="14">
        <f t="shared" si="24"/>
        <v>2025</v>
      </c>
      <c r="BA55" s="62">
        <v>39</v>
      </c>
      <c r="BB55" s="14">
        <f t="shared" si="11"/>
        <v>5</v>
      </c>
      <c r="BC55" s="14">
        <f t="shared" si="12"/>
        <v>3</v>
      </c>
      <c r="BD55" s="14">
        <f t="shared" si="25"/>
        <v>360</v>
      </c>
      <c r="BE55" s="14">
        <f t="shared" si="26"/>
        <v>1800</v>
      </c>
      <c r="BF55" s="14">
        <f t="shared" si="27"/>
        <v>4050</v>
      </c>
    </row>
    <row r="56" spans="1:58" ht="16.5" x14ac:dyDescent="0.2">
      <c r="A56" s="50">
        <v>18</v>
      </c>
      <c r="B56" s="119"/>
      <c r="C56" s="98">
        <f t="shared" si="35"/>
        <v>6</v>
      </c>
      <c r="D56" s="50">
        <f t="shared" si="36"/>
        <v>3</v>
      </c>
      <c r="E56" s="50">
        <v>360</v>
      </c>
      <c r="F56" s="50">
        <v>540</v>
      </c>
      <c r="G56" s="50" t="s">
        <v>392</v>
      </c>
      <c r="H56" s="98">
        <f t="shared" si="37"/>
        <v>10800</v>
      </c>
      <c r="I56" s="99" t="s">
        <v>394</v>
      </c>
      <c r="J56" s="99">
        <f>INT(INDEX(挂机升级突破!$H$8:$L$27,章节关卡!$C56,MATCH(I56,挂机升级突破!$AT$63:$BC$63,0))*章节关卡!F56/6)</f>
        <v>31</v>
      </c>
      <c r="K56" s="101" t="s">
        <v>402</v>
      </c>
      <c r="L56" s="101">
        <v>7</v>
      </c>
      <c r="N56" s="50">
        <f t="shared" si="31"/>
        <v>7</v>
      </c>
      <c r="O56" s="50">
        <f t="shared" si="32"/>
        <v>540</v>
      </c>
      <c r="P56" s="50">
        <f t="shared" si="33"/>
        <v>810</v>
      </c>
      <c r="Q56" s="50" t="s">
        <v>392</v>
      </c>
      <c r="R56" s="50">
        <f t="shared" si="34"/>
        <v>16200</v>
      </c>
      <c r="S56" s="99" t="s">
        <v>394</v>
      </c>
      <c r="T56" s="99">
        <f>INT(INDEX(挂机升级突破!$H$8:$L$27,章节关卡!$N56,MATCH(S56,挂机升级突破!$AT$63:$BC$63,0))*章节关卡!P56/6)</f>
        <v>67</v>
      </c>
      <c r="U56" s="101" t="s">
        <v>402</v>
      </c>
      <c r="V56" s="101">
        <v>7</v>
      </c>
      <c r="AK56" s="25">
        <v>43</v>
      </c>
      <c r="AL56" s="25">
        <v>5</v>
      </c>
      <c r="AM56" s="25">
        <v>1</v>
      </c>
      <c r="AN56" s="98">
        <f t="shared" si="6"/>
        <v>9</v>
      </c>
      <c r="AO56" s="98">
        <f t="shared" si="7"/>
        <v>26</v>
      </c>
      <c r="AP56" s="98">
        <f t="shared" si="8"/>
        <v>41</v>
      </c>
      <c r="AS56" s="62">
        <v>43</v>
      </c>
      <c r="AT56" s="14">
        <f t="shared" si="9"/>
        <v>5</v>
      </c>
      <c r="AU56" s="14">
        <f t="shared" si="10"/>
        <v>7</v>
      </c>
      <c r="AV56" s="14">
        <f t="shared" si="22"/>
        <v>180</v>
      </c>
      <c r="AW56" s="14">
        <f t="shared" si="23"/>
        <v>900</v>
      </c>
      <c r="AX56" s="14">
        <f t="shared" si="24"/>
        <v>2025</v>
      </c>
      <c r="BA56" s="62">
        <v>40</v>
      </c>
      <c r="BB56" s="14">
        <f t="shared" si="11"/>
        <v>5</v>
      </c>
      <c r="BC56" s="14">
        <f t="shared" si="12"/>
        <v>4</v>
      </c>
      <c r="BD56" s="14">
        <f t="shared" si="25"/>
        <v>360</v>
      </c>
      <c r="BE56" s="14">
        <f t="shared" si="26"/>
        <v>1800</v>
      </c>
      <c r="BF56" s="14">
        <f t="shared" si="27"/>
        <v>4050</v>
      </c>
    </row>
    <row r="57" spans="1:58" ht="16.5" x14ac:dyDescent="0.2">
      <c r="A57" s="50">
        <v>19</v>
      </c>
      <c r="B57" s="119"/>
      <c r="C57" s="98">
        <f t="shared" si="35"/>
        <v>7</v>
      </c>
      <c r="D57" s="50">
        <f t="shared" si="36"/>
        <v>1</v>
      </c>
      <c r="E57" s="50">
        <v>120</v>
      </c>
      <c r="F57" s="50">
        <v>180</v>
      </c>
      <c r="G57" s="50" t="s">
        <v>392</v>
      </c>
      <c r="H57" s="98">
        <f t="shared" si="37"/>
        <v>4200</v>
      </c>
      <c r="I57" s="50" t="s">
        <v>395</v>
      </c>
      <c r="J57" s="99">
        <f>INT(INDEX(挂机升级突破!$H$8:$L$27,章节关卡!$C57,MATCH(I57,挂机升级突破!$AT$63:$BC$63,0))*章节关卡!F57/6)</f>
        <v>0</v>
      </c>
      <c r="K57" s="101" t="s">
        <v>22</v>
      </c>
      <c r="L57" s="101">
        <v>50</v>
      </c>
      <c r="N57" s="50">
        <f t="shared" si="31"/>
        <v>8</v>
      </c>
      <c r="O57" s="50">
        <f t="shared" si="32"/>
        <v>180</v>
      </c>
      <c r="P57" s="50">
        <f t="shared" si="33"/>
        <v>270</v>
      </c>
      <c r="Q57" s="50" t="s">
        <v>392</v>
      </c>
      <c r="R57" s="50">
        <f t="shared" si="34"/>
        <v>6300</v>
      </c>
      <c r="S57" s="99" t="s">
        <v>254</v>
      </c>
      <c r="T57" s="99">
        <f>INT(INDEX(挂机升级突破!$H$8:$L$27,章节关卡!$N57,MATCH(S57,挂机升级突破!$AT$63:$BC$63,0))*章节关卡!P57/6)</f>
        <v>0</v>
      </c>
      <c r="U57" s="101" t="s">
        <v>22</v>
      </c>
      <c r="V57" s="101">
        <v>200</v>
      </c>
      <c r="AK57" s="25">
        <v>44</v>
      </c>
      <c r="AL57" s="25">
        <v>5</v>
      </c>
      <c r="AM57" s="25">
        <v>2</v>
      </c>
      <c r="AN57" s="98">
        <f t="shared" si="6"/>
        <v>9</v>
      </c>
      <c r="AO57" s="98">
        <f t="shared" si="7"/>
        <v>27</v>
      </c>
      <c r="AP57" s="98">
        <f t="shared" si="8"/>
        <v>42</v>
      </c>
      <c r="AS57" s="62">
        <v>44</v>
      </c>
      <c r="AT57" s="14">
        <f t="shared" si="9"/>
        <v>5</v>
      </c>
      <c r="AU57" s="14">
        <f t="shared" si="10"/>
        <v>8</v>
      </c>
      <c r="AV57" s="14">
        <f t="shared" si="22"/>
        <v>180</v>
      </c>
      <c r="AW57" s="14">
        <f t="shared" si="23"/>
        <v>900</v>
      </c>
      <c r="AX57" s="14">
        <f t="shared" si="24"/>
        <v>2025</v>
      </c>
      <c r="BA57" s="62">
        <v>41</v>
      </c>
      <c r="BB57" s="14">
        <f t="shared" si="11"/>
        <v>5</v>
      </c>
      <c r="BC57" s="14">
        <f t="shared" si="12"/>
        <v>5</v>
      </c>
      <c r="BD57" s="14">
        <f t="shared" si="25"/>
        <v>360</v>
      </c>
      <c r="BE57" s="14">
        <f t="shared" si="26"/>
        <v>1800</v>
      </c>
      <c r="BF57" s="14">
        <f t="shared" si="27"/>
        <v>4050</v>
      </c>
    </row>
    <row r="58" spans="1:58" ht="16.5" x14ac:dyDescent="0.2">
      <c r="A58" s="50">
        <v>20</v>
      </c>
      <c r="B58" s="119"/>
      <c r="C58" s="98">
        <f t="shared" si="35"/>
        <v>7</v>
      </c>
      <c r="D58" s="50">
        <f t="shared" si="36"/>
        <v>2</v>
      </c>
      <c r="E58" s="50">
        <v>240</v>
      </c>
      <c r="F58" s="50">
        <v>360</v>
      </c>
      <c r="G58" s="50" t="s">
        <v>392</v>
      </c>
      <c r="H58" s="98">
        <f t="shared" si="37"/>
        <v>8400</v>
      </c>
      <c r="I58" s="99" t="s">
        <v>254</v>
      </c>
      <c r="J58" s="99">
        <f>INT(INDEX(挂机升级突破!$H$8:$L$27,章节关卡!$C58,MATCH(I58,挂机升级突破!$AT$63:$BC$63,0))*章节关卡!F58/6)</f>
        <v>0</v>
      </c>
      <c r="K58" s="101" t="s">
        <v>402</v>
      </c>
      <c r="L58" s="101">
        <v>3</v>
      </c>
      <c r="N58" s="50">
        <f t="shared" si="31"/>
        <v>8</v>
      </c>
      <c r="O58" s="50">
        <f t="shared" si="32"/>
        <v>360</v>
      </c>
      <c r="P58" s="50">
        <f t="shared" si="33"/>
        <v>540</v>
      </c>
      <c r="Q58" s="50" t="s">
        <v>392</v>
      </c>
      <c r="R58" s="50">
        <f t="shared" si="34"/>
        <v>12600</v>
      </c>
      <c r="S58" s="99" t="s">
        <v>254</v>
      </c>
      <c r="T58" s="99">
        <f>INT(INDEX(挂机升级突破!$H$8:$L$27,章节关卡!$N58,MATCH(S58,挂机升级突破!$AT$63:$BC$63,0))*章节关卡!P58/6)</f>
        <v>0</v>
      </c>
      <c r="U58" s="101" t="s">
        <v>402</v>
      </c>
      <c r="V58" s="101">
        <v>3</v>
      </c>
      <c r="AK58" s="25">
        <v>45</v>
      </c>
      <c r="AL58" s="25">
        <v>5</v>
      </c>
      <c r="AM58" s="25">
        <v>3</v>
      </c>
      <c r="AN58" s="98">
        <f t="shared" si="6"/>
        <v>9</v>
      </c>
      <c r="AO58" s="98">
        <f t="shared" si="7"/>
        <v>28</v>
      </c>
      <c r="AP58" s="98">
        <f t="shared" si="8"/>
        <v>43</v>
      </c>
      <c r="AS58" s="62">
        <v>45</v>
      </c>
      <c r="AT58" s="14">
        <f t="shared" si="9"/>
        <v>5</v>
      </c>
      <c r="AU58" s="14">
        <f t="shared" si="10"/>
        <v>9</v>
      </c>
      <c r="AV58" s="14">
        <f t="shared" si="22"/>
        <v>180</v>
      </c>
      <c r="AW58" s="14">
        <f t="shared" si="23"/>
        <v>900</v>
      </c>
      <c r="AX58" s="14">
        <f t="shared" si="24"/>
        <v>2025</v>
      </c>
      <c r="BA58" s="62">
        <v>42</v>
      </c>
      <c r="BB58" s="14">
        <f t="shared" si="11"/>
        <v>5</v>
      </c>
      <c r="BC58" s="14">
        <f t="shared" si="12"/>
        <v>6</v>
      </c>
      <c r="BD58" s="14">
        <f t="shared" si="25"/>
        <v>360</v>
      </c>
      <c r="BE58" s="14">
        <f t="shared" si="26"/>
        <v>1800</v>
      </c>
      <c r="BF58" s="14">
        <f t="shared" si="27"/>
        <v>4050</v>
      </c>
    </row>
    <row r="59" spans="1:58" ht="16.5" x14ac:dyDescent="0.2">
      <c r="A59" s="50">
        <v>21</v>
      </c>
      <c r="B59" s="119"/>
      <c r="C59" s="98">
        <f t="shared" si="35"/>
        <v>7</v>
      </c>
      <c r="D59" s="50">
        <f t="shared" si="36"/>
        <v>3</v>
      </c>
      <c r="E59" s="50">
        <v>360</v>
      </c>
      <c r="F59" s="50">
        <v>540</v>
      </c>
      <c r="G59" s="50" t="s">
        <v>392</v>
      </c>
      <c r="H59" s="98">
        <f t="shared" si="37"/>
        <v>12600</v>
      </c>
      <c r="I59" s="99" t="s">
        <v>254</v>
      </c>
      <c r="J59" s="99">
        <f>INT(INDEX(挂机升级突破!$H$8:$L$27,章节关卡!$C59,MATCH(I59,挂机升级突破!$AT$63:$BC$63,0))*章节关卡!F59/6)</f>
        <v>0</v>
      </c>
      <c r="K59" s="101" t="s">
        <v>402</v>
      </c>
      <c r="L59" s="101">
        <v>7</v>
      </c>
      <c r="N59" s="50">
        <f t="shared" si="31"/>
        <v>8</v>
      </c>
      <c r="O59" s="50">
        <f t="shared" si="32"/>
        <v>540</v>
      </c>
      <c r="P59" s="50">
        <f t="shared" si="33"/>
        <v>810</v>
      </c>
      <c r="Q59" s="50" t="s">
        <v>392</v>
      </c>
      <c r="R59" s="50">
        <f t="shared" si="34"/>
        <v>18900</v>
      </c>
      <c r="S59" s="99" t="s">
        <v>254</v>
      </c>
      <c r="T59" s="99">
        <f>INT(INDEX(挂机升级突破!$H$8:$L$27,章节关卡!$N59,MATCH(S59,挂机升级突破!$AT$63:$BC$63,0))*章节关卡!P59/6)</f>
        <v>0</v>
      </c>
      <c r="U59" s="101" t="s">
        <v>402</v>
      </c>
      <c r="V59" s="101">
        <v>7</v>
      </c>
      <c r="AK59" s="25">
        <v>46</v>
      </c>
      <c r="AL59" s="25">
        <v>5</v>
      </c>
      <c r="AM59" s="25">
        <v>4</v>
      </c>
      <c r="AN59" s="98">
        <f t="shared" si="6"/>
        <v>9</v>
      </c>
      <c r="AO59" s="98">
        <f t="shared" si="7"/>
        <v>29</v>
      </c>
      <c r="AP59" s="98">
        <f t="shared" si="8"/>
        <v>44</v>
      </c>
      <c r="AS59" s="62">
        <v>46</v>
      </c>
      <c r="AT59" s="14">
        <f t="shared" si="9"/>
        <v>6</v>
      </c>
      <c r="AU59" s="14">
        <f t="shared" si="10"/>
        <v>1</v>
      </c>
      <c r="AV59" s="14">
        <f t="shared" si="22"/>
        <v>200</v>
      </c>
      <c r="AW59" s="14">
        <f t="shared" si="23"/>
        <v>1050</v>
      </c>
      <c r="AX59" s="14">
        <f t="shared" si="24"/>
        <v>2250</v>
      </c>
      <c r="BA59" s="62">
        <v>43</v>
      </c>
      <c r="BB59" s="14">
        <f t="shared" si="11"/>
        <v>5</v>
      </c>
      <c r="BC59" s="14">
        <f t="shared" si="12"/>
        <v>7</v>
      </c>
      <c r="BD59" s="14">
        <f t="shared" si="25"/>
        <v>360</v>
      </c>
      <c r="BE59" s="14">
        <f t="shared" si="26"/>
        <v>1800</v>
      </c>
      <c r="BF59" s="14">
        <f t="shared" si="27"/>
        <v>4050</v>
      </c>
    </row>
    <row r="60" spans="1:58" ht="16.5" x14ac:dyDescent="0.2">
      <c r="A60" s="50">
        <v>22</v>
      </c>
      <c r="B60" s="119"/>
      <c r="C60" s="98">
        <f t="shared" si="35"/>
        <v>8</v>
      </c>
      <c r="D60" s="50">
        <f t="shared" si="36"/>
        <v>1</v>
      </c>
      <c r="E60" s="50">
        <v>120</v>
      </c>
      <c r="F60" s="50">
        <v>180</v>
      </c>
      <c r="G60" s="50" t="s">
        <v>392</v>
      </c>
      <c r="H60" s="98">
        <f t="shared" si="37"/>
        <v>4800</v>
      </c>
      <c r="I60" s="99" t="s">
        <v>254</v>
      </c>
      <c r="J60" s="99">
        <f>INT(INDEX(挂机升级突破!$H$8:$L$27,章节关卡!$C60,MATCH(I60,挂机升级突破!$AT$63:$BC$63,0))*章节关卡!F60/6)</f>
        <v>0</v>
      </c>
      <c r="K60" s="101" t="s">
        <v>22</v>
      </c>
      <c r="L60" s="101">
        <v>100</v>
      </c>
      <c r="N60" s="50">
        <f t="shared" si="31"/>
        <v>9</v>
      </c>
      <c r="O60" s="50">
        <f t="shared" si="32"/>
        <v>180</v>
      </c>
      <c r="P60" s="50">
        <f t="shared" si="33"/>
        <v>270</v>
      </c>
      <c r="Q60" s="50" t="s">
        <v>392</v>
      </c>
      <c r="R60" s="50">
        <f t="shared" si="34"/>
        <v>7200</v>
      </c>
      <c r="S60" s="99" t="s">
        <v>254</v>
      </c>
      <c r="T60" s="99">
        <f>INT(INDEX(挂机升级突破!$H$8:$L$27,章节关卡!$N60,MATCH(S60,挂机升级突破!$AT$63:$BC$63,0))*章节关卡!P60/6)</f>
        <v>0</v>
      </c>
      <c r="U60" s="101" t="s">
        <v>22</v>
      </c>
      <c r="V60" s="101">
        <v>200</v>
      </c>
      <c r="AK60" s="25">
        <v>47</v>
      </c>
      <c r="AL60" s="25">
        <v>5</v>
      </c>
      <c r="AM60" s="25">
        <v>5</v>
      </c>
      <c r="AN60" s="98">
        <f t="shared" si="6"/>
        <v>9</v>
      </c>
      <c r="AO60" s="98">
        <f t="shared" si="7"/>
        <v>30</v>
      </c>
      <c r="AP60" s="98">
        <f t="shared" si="8"/>
        <v>45</v>
      </c>
      <c r="AS60" s="62">
        <v>47</v>
      </c>
      <c r="AT60" s="14">
        <f t="shared" si="9"/>
        <v>6</v>
      </c>
      <c r="AU60" s="14">
        <f t="shared" si="10"/>
        <v>2</v>
      </c>
      <c r="AV60" s="14">
        <f t="shared" si="22"/>
        <v>200</v>
      </c>
      <c r="AW60" s="14">
        <f t="shared" si="23"/>
        <v>1050</v>
      </c>
      <c r="AX60" s="14">
        <f t="shared" si="24"/>
        <v>2250</v>
      </c>
      <c r="BA60" s="62">
        <v>44</v>
      </c>
      <c r="BB60" s="14">
        <f t="shared" si="11"/>
        <v>5</v>
      </c>
      <c r="BC60" s="14">
        <f t="shared" si="12"/>
        <v>8</v>
      </c>
      <c r="BD60" s="14">
        <f t="shared" si="25"/>
        <v>360</v>
      </c>
      <c r="BE60" s="14">
        <f t="shared" si="26"/>
        <v>1800</v>
      </c>
      <c r="BF60" s="14">
        <f t="shared" si="27"/>
        <v>4050</v>
      </c>
    </row>
    <row r="61" spans="1:58" ht="16.5" x14ac:dyDescent="0.2">
      <c r="A61" s="50">
        <v>23</v>
      </c>
      <c r="B61" s="119"/>
      <c r="C61" s="98">
        <f t="shared" si="35"/>
        <v>8</v>
      </c>
      <c r="D61" s="50">
        <f t="shared" si="36"/>
        <v>2</v>
      </c>
      <c r="E61" s="50">
        <v>240</v>
      </c>
      <c r="F61" s="50">
        <v>360</v>
      </c>
      <c r="G61" s="50" t="s">
        <v>392</v>
      </c>
      <c r="H61" s="98">
        <f t="shared" si="37"/>
        <v>9600</v>
      </c>
      <c r="I61" s="99" t="s">
        <v>254</v>
      </c>
      <c r="J61" s="99">
        <f>INT(INDEX(挂机升级突破!$H$8:$L$27,章节关卡!$C61,MATCH(I61,挂机升级突破!$AT$63:$BC$63,0))*章节关卡!F61/6)</f>
        <v>0</v>
      </c>
      <c r="K61" s="101" t="s">
        <v>402</v>
      </c>
      <c r="L61" s="101">
        <v>3</v>
      </c>
      <c r="N61" s="50">
        <f t="shared" si="31"/>
        <v>9</v>
      </c>
      <c r="O61" s="50">
        <f t="shared" si="32"/>
        <v>360</v>
      </c>
      <c r="P61" s="50">
        <f t="shared" si="33"/>
        <v>540</v>
      </c>
      <c r="Q61" s="50" t="s">
        <v>392</v>
      </c>
      <c r="R61" s="50">
        <f t="shared" si="34"/>
        <v>14400</v>
      </c>
      <c r="S61" s="99" t="s">
        <v>254</v>
      </c>
      <c r="T61" s="99">
        <f>INT(INDEX(挂机升级突破!$H$8:$L$27,章节关卡!$N61,MATCH(S61,挂机升级突破!$AT$63:$BC$63,0))*章节关卡!P61/6)</f>
        <v>0</v>
      </c>
      <c r="U61" s="101" t="s">
        <v>402</v>
      </c>
      <c r="V61" s="101">
        <v>3</v>
      </c>
      <c r="AK61" s="25">
        <v>48</v>
      </c>
      <c r="AL61" s="25">
        <v>5</v>
      </c>
      <c r="AM61" s="25">
        <v>6</v>
      </c>
      <c r="AN61" s="98">
        <f t="shared" si="6"/>
        <v>9</v>
      </c>
      <c r="AO61" s="98">
        <f t="shared" si="7"/>
        <v>31</v>
      </c>
      <c r="AP61" s="98">
        <f t="shared" si="8"/>
        <v>46</v>
      </c>
      <c r="AS61" s="62">
        <v>48</v>
      </c>
      <c r="AT61" s="14">
        <f t="shared" si="9"/>
        <v>6</v>
      </c>
      <c r="AU61" s="14">
        <f t="shared" si="10"/>
        <v>3</v>
      </c>
      <c r="AV61" s="14">
        <f t="shared" si="22"/>
        <v>200</v>
      </c>
      <c r="AW61" s="14">
        <f t="shared" si="23"/>
        <v>1050</v>
      </c>
      <c r="AX61" s="14">
        <f t="shared" si="24"/>
        <v>2250</v>
      </c>
      <c r="BA61" s="62">
        <v>45</v>
      </c>
      <c r="BB61" s="14">
        <f t="shared" si="11"/>
        <v>5</v>
      </c>
      <c r="BC61" s="14">
        <f t="shared" si="12"/>
        <v>9</v>
      </c>
      <c r="BD61" s="14">
        <f t="shared" si="25"/>
        <v>360</v>
      </c>
      <c r="BE61" s="14">
        <f t="shared" si="26"/>
        <v>1800</v>
      </c>
      <c r="BF61" s="14">
        <f t="shared" si="27"/>
        <v>4050</v>
      </c>
    </row>
    <row r="62" spans="1:58" ht="16.5" x14ac:dyDescent="0.2">
      <c r="A62" s="50">
        <v>24</v>
      </c>
      <c r="B62" s="119"/>
      <c r="C62" s="98">
        <f t="shared" si="35"/>
        <v>8</v>
      </c>
      <c r="D62" s="50">
        <f t="shared" si="36"/>
        <v>3</v>
      </c>
      <c r="E62" s="50">
        <v>360</v>
      </c>
      <c r="F62" s="50">
        <v>540</v>
      </c>
      <c r="G62" s="50" t="s">
        <v>392</v>
      </c>
      <c r="H62" s="98">
        <f t="shared" si="37"/>
        <v>14400</v>
      </c>
      <c r="I62" s="99" t="s">
        <v>254</v>
      </c>
      <c r="J62" s="99">
        <f>INT(INDEX(挂机升级突破!$H$8:$L$27,章节关卡!$C62,MATCH(I62,挂机升级突破!$AT$63:$BC$63,0))*章节关卡!F62/6)</f>
        <v>0</v>
      </c>
      <c r="K62" s="101" t="s">
        <v>402</v>
      </c>
      <c r="L62" s="101">
        <v>7</v>
      </c>
      <c r="N62" s="50">
        <f t="shared" si="31"/>
        <v>9</v>
      </c>
      <c r="O62" s="50">
        <f t="shared" si="32"/>
        <v>540</v>
      </c>
      <c r="P62" s="50">
        <f t="shared" si="33"/>
        <v>810</v>
      </c>
      <c r="Q62" s="50" t="s">
        <v>392</v>
      </c>
      <c r="R62" s="50">
        <f t="shared" si="34"/>
        <v>21600</v>
      </c>
      <c r="S62" s="99" t="s">
        <v>254</v>
      </c>
      <c r="T62" s="99">
        <f>INT(INDEX(挂机升级突破!$H$8:$L$27,章节关卡!$N62,MATCH(S62,挂机升级突破!$AT$63:$BC$63,0))*章节关卡!P62/6)</f>
        <v>0</v>
      </c>
      <c r="U62" s="101" t="s">
        <v>402</v>
      </c>
      <c r="V62" s="101">
        <v>7</v>
      </c>
      <c r="AK62" s="25">
        <v>49</v>
      </c>
      <c r="AL62" s="25">
        <v>5</v>
      </c>
      <c r="AM62" s="25">
        <v>7</v>
      </c>
      <c r="AN62" s="98">
        <f t="shared" si="6"/>
        <v>9</v>
      </c>
      <c r="AO62" s="98">
        <f t="shared" si="7"/>
        <v>32</v>
      </c>
      <c r="AP62" s="98">
        <f t="shared" si="8"/>
        <v>47</v>
      </c>
      <c r="AS62" s="62">
        <v>49</v>
      </c>
      <c r="AT62" s="14">
        <f t="shared" si="9"/>
        <v>6</v>
      </c>
      <c r="AU62" s="14">
        <f t="shared" si="10"/>
        <v>4</v>
      </c>
      <c r="AV62" s="14">
        <f t="shared" si="22"/>
        <v>200</v>
      </c>
      <c r="AW62" s="14">
        <f t="shared" si="23"/>
        <v>1050</v>
      </c>
      <c r="AX62" s="14">
        <f t="shared" si="24"/>
        <v>2250</v>
      </c>
      <c r="BA62" s="62">
        <v>46</v>
      </c>
      <c r="BB62" s="14">
        <f t="shared" si="11"/>
        <v>5</v>
      </c>
      <c r="BC62" s="14">
        <f t="shared" si="12"/>
        <v>10</v>
      </c>
      <c r="BD62" s="14">
        <f t="shared" si="25"/>
        <v>360</v>
      </c>
      <c r="BE62" s="14">
        <f t="shared" si="26"/>
        <v>1800</v>
      </c>
      <c r="BF62" s="14">
        <f t="shared" si="27"/>
        <v>4050</v>
      </c>
    </row>
    <row r="63" spans="1:58" ht="16.5" x14ac:dyDescent="0.2">
      <c r="A63" s="50">
        <v>25</v>
      </c>
      <c r="B63" s="119"/>
      <c r="C63" s="98">
        <f t="shared" si="35"/>
        <v>9</v>
      </c>
      <c r="D63" s="50">
        <f t="shared" si="36"/>
        <v>1</v>
      </c>
      <c r="E63" s="50">
        <v>120</v>
      </c>
      <c r="F63" s="50">
        <v>180</v>
      </c>
      <c r="G63" s="50" t="s">
        <v>392</v>
      </c>
      <c r="H63" s="98">
        <f t="shared" si="37"/>
        <v>5400</v>
      </c>
      <c r="I63" s="99" t="s">
        <v>254</v>
      </c>
      <c r="J63" s="99">
        <f>INT(INDEX(挂机升级突破!$H$8:$L$27,章节关卡!$C63,MATCH(I63,挂机升级突破!$AT$63:$BC$63,0))*章节关卡!F63/6)</f>
        <v>0</v>
      </c>
      <c r="K63" s="101" t="s">
        <v>22</v>
      </c>
      <c r="L63" s="101">
        <v>100</v>
      </c>
      <c r="N63" s="50">
        <f t="shared" si="31"/>
        <v>10</v>
      </c>
      <c r="O63" s="50">
        <f t="shared" si="32"/>
        <v>180</v>
      </c>
      <c r="P63" s="50">
        <f t="shared" si="33"/>
        <v>270</v>
      </c>
      <c r="Q63" s="50" t="s">
        <v>392</v>
      </c>
      <c r="R63" s="50">
        <f t="shared" si="34"/>
        <v>8100</v>
      </c>
      <c r="S63" s="99" t="s">
        <v>254</v>
      </c>
      <c r="T63" s="99">
        <f>INT(INDEX(挂机升级突破!$H$8:$L$27,章节关卡!$N63,MATCH(S63,挂机升级突破!$AT$63:$BC$63,0))*章节关卡!P63/6)</f>
        <v>0</v>
      </c>
      <c r="U63" s="101" t="s">
        <v>22</v>
      </c>
      <c r="V63" s="101">
        <v>200</v>
      </c>
      <c r="AK63" s="25">
        <v>50</v>
      </c>
      <c r="AL63" s="25">
        <v>5</v>
      </c>
      <c r="AM63" s="25">
        <v>8</v>
      </c>
      <c r="AN63" s="98">
        <f t="shared" si="6"/>
        <v>9</v>
      </c>
      <c r="AO63" s="98">
        <f t="shared" si="7"/>
        <v>33</v>
      </c>
      <c r="AP63" s="98">
        <f t="shared" si="8"/>
        <v>48</v>
      </c>
      <c r="AS63" s="62">
        <v>50</v>
      </c>
      <c r="AT63" s="14">
        <f t="shared" si="9"/>
        <v>6</v>
      </c>
      <c r="AU63" s="14">
        <f t="shared" si="10"/>
        <v>5</v>
      </c>
      <c r="AV63" s="14">
        <f t="shared" si="22"/>
        <v>200</v>
      </c>
      <c r="AW63" s="14">
        <f t="shared" si="23"/>
        <v>1050</v>
      </c>
      <c r="AX63" s="14">
        <f t="shared" si="24"/>
        <v>2250</v>
      </c>
      <c r="BA63" s="62">
        <v>47</v>
      </c>
      <c r="BB63" s="14">
        <f t="shared" si="11"/>
        <v>5</v>
      </c>
      <c r="BC63" s="14">
        <f t="shared" si="12"/>
        <v>11</v>
      </c>
      <c r="BD63" s="14">
        <f t="shared" si="25"/>
        <v>360</v>
      </c>
      <c r="BE63" s="14">
        <f t="shared" si="26"/>
        <v>1800</v>
      </c>
      <c r="BF63" s="14">
        <f t="shared" si="27"/>
        <v>4050</v>
      </c>
    </row>
    <row r="64" spans="1:58" ht="16.5" x14ac:dyDescent="0.2">
      <c r="A64" s="50">
        <v>26</v>
      </c>
      <c r="B64" s="119"/>
      <c r="C64" s="98">
        <f t="shared" si="35"/>
        <v>9</v>
      </c>
      <c r="D64" s="50">
        <f t="shared" si="36"/>
        <v>2</v>
      </c>
      <c r="E64" s="50">
        <v>240</v>
      </c>
      <c r="F64" s="50">
        <v>360</v>
      </c>
      <c r="G64" s="50" t="s">
        <v>392</v>
      </c>
      <c r="H64" s="98">
        <f t="shared" si="37"/>
        <v>10800</v>
      </c>
      <c r="I64" s="99" t="s">
        <v>254</v>
      </c>
      <c r="J64" s="99">
        <f>INT(INDEX(挂机升级突破!$H$8:$L$27,章节关卡!$C64,MATCH(I64,挂机升级突破!$AT$63:$BC$63,0))*章节关卡!F64/6)</f>
        <v>0</v>
      </c>
      <c r="K64" s="101" t="s">
        <v>402</v>
      </c>
      <c r="L64" s="101">
        <v>3</v>
      </c>
      <c r="N64" s="50">
        <f t="shared" si="31"/>
        <v>10</v>
      </c>
      <c r="O64" s="50">
        <f t="shared" si="32"/>
        <v>360</v>
      </c>
      <c r="P64" s="50">
        <f t="shared" si="33"/>
        <v>540</v>
      </c>
      <c r="Q64" s="50" t="s">
        <v>392</v>
      </c>
      <c r="R64" s="50">
        <f t="shared" si="34"/>
        <v>16200</v>
      </c>
      <c r="S64" s="99" t="s">
        <v>254</v>
      </c>
      <c r="T64" s="99">
        <f>INT(INDEX(挂机升级突破!$H$8:$L$27,章节关卡!$N64,MATCH(S64,挂机升级突破!$AT$63:$BC$63,0))*章节关卡!P64/6)</f>
        <v>0</v>
      </c>
      <c r="U64" s="101" t="s">
        <v>402</v>
      </c>
      <c r="V64" s="101">
        <v>3</v>
      </c>
      <c r="AK64" s="25">
        <v>51</v>
      </c>
      <c r="AL64" s="25">
        <v>5</v>
      </c>
      <c r="AM64" s="25">
        <v>9</v>
      </c>
      <c r="AN64" s="98">
        <f t="shared" si="6"/>
        <v>9</v>
      </c>
      <c r="AO64" s="98">
        <f t="shared" si="7"/>
        <v>34</v>
      </c>
      <c r="AP64" s="98">
        <f t="shared" si="8"/>
        <v>49</v>
      </c>
      <c r="AS64" s="62">
        <v>51</v>
      </c>
      <c r="AT64" s="14">
        <f t="shared" si="9"/>
        <v>6</v>
      </c>
      <c r="AU64" s="14">
        <f t="shared" si="10"/>
        <v>6</v>
      </c>
      <c r="AV64" s="14">
        <f t="shared" si="22"/>
        <v>200</v>
      </c>
      <c r="AW64" s="14">
        <f t="shared" si="23"/>
        <v>1050</v>
      </c>
      <c r="AX64" s="14">
        <f t="shared" si="24"/>
        <v>2250</v>
      </c>
      <c r="BA64" s="62">
        <v>48</v>
      </c>
      <c r="BB64" s="14">
        <f t="shared" si="11"/>
        <v>5</v>
      </c>
      <c r="BC64" s="14">
        <f t="shared" si="12"/>
        <v>12</v>
      </c>
      <c r="BD64" s="14">
        <f t="shared" si="25"/>
        <v>360</v>
      </c>
      <c r="BE64" s="14">
        <f t="shared" si="26"/>
        <v>1800</v>
      </c>
      <c r="BF64" s="14">
        <f t="shared" si="27"/>
        <v>4050</v>
      </c>
    </row>
    <row r="65" spans="1:58" ht="16.5" x14ac:dyDescent="0.2">
      <c r="A65" s="50">
        <v>27</v>
      </c>
      <c r="B65" s="119"/>
      <c r="C65" s="98">
        <f t="shared" si="35"/>
        <v>9</v>
      </c>
      <c r="D65" s="50">
        <f t="shared" si="36"/>
        <v>3</v>
      </c>
      <c r="E65" s="50">
        <v>360</v>
      </c>
      <c r="F65" s="50">
        <v>540</v>
      </c>
      <c r="G65" s="50" t="s">
        <v>392</v>
      </c>
      <c r="H65" s="98">
        <f t="shared" si="37"/>
        <v>16200</v>
      </c>
      <c r="I65" s="99" t="s">
        <v>254</v>
      </c>
      <c r="J65" s="99">
        <f>INT(INDEX(挂机升级突破!$H$8:$L$27,章节关卡!$C65,MATCH(I65,挂机升级突破!$AT$63:$BC$63,0))*章节关卡!F65/6)</f>
        <v>0</v>
      </c>
      <c r="K65" s="101" t="s">
        <v>402</v>
      </c>
      <c r="L65" s="101">
        <v>7</v>
      </c>
      <c r="N65" s="50">
        <f t="shared" si="31"/>
        <v>10</v>
      </c>
      <c r="O65" s="50">
        <f t="shared" si="32"/>
        <v>540</v>
      </c>
      <c r="P65" s="50">
        <f t="shared" si="33"/>
        <v>810</v>
      </c>
      <c r="Q65" s="50" t="s">
        <v>392</v>
      </c>
      <c r="R65" s="50">
        <f t="shared" si="34"/>
        <v>24300</v>
      </c>
      <c r="S65" s="99" t="s">
        <v>254</v>
      </c>
      <c r="T65" s="99">
        <f>INT(INDEX(挂机升级突破!$H$8:$L$27,章节关卡!$N65,MATCH(S65,挂机升级突破!$AT$63:$BC$63,0))*章节关卡!P65/6)</f>
        <v>0</v>
      </c>
      <c r="U65" s="101" t="s">
        <v>402</v>
      </c>
      <c r="V65" s="101">
        <v>7</v>
      </c>
      <c r="AK65" s="25">
        <v>52</v>
      </c>
      <c r="AL65" s="25">
        <v>5</v>
      </c>
      <c r="AM65" s="25">
        <v>10</v>
      </c>
      <c r="AN65" s="98">
        <f t="shared" si="6"/>
        <v>9</v>
      </c>
      <c r="AO65" s="98">
        <f t="shared" si="7"/>
        <v>35</v>
      </c>
      <c r="AP65" s="98">
        <f t="shared" si="8"/>
        <v>50</v>
      </c>
      <c r="AS65" s="62">
        <v>52</v>
      </c>
      <c r="AT65" s="14">
        <f t="shared" si="9"/>
        <v>6</v>
      </c>
      <c r="AU65" s="14">
        <f t="shared" si="10"/>
        <v>7</v>
      </c>
      <c r="AV65" s="14">
        <f t="shared" si="22"/>
        <v>200</v>
      </c>
      <c r="AW65" s="14">
        <f t="shared" si="23"/>
        <v>1050</v>
      </c>
      <c r="AX65" s="14">
        <f t="shared" si="24"/>
        <v>2250</v>
      </c>
      <c r="BA65" s="62">
        <v>49</v>
      </c>
      <c r="BB65" s="14">
        <f t="shared" si="11"/>
        <v>5</v>
      </c>
      <c r="BC65" s="14">
        <f t="shared" si="12"/>
        <v>13</v>
      </c>
      <c r="BD65" s="14">
        <f t="shared" si="25"/>
        <v>360</v>
      </c>
      <c r="BE65" s="14">
        <f t="shared" si="26"/>
        <v>1800</v>
      </c>
      <c r="BF65" s="14">
        <f t="shared" si="27"/>
        <v>4050</v>
      </c>
    </row>
    <row r="66" spans="1:58" ht="16.5" x14ac:dyDescent="0.2">
      <c r="A66" s="50">
        <v>28</v>
      </c>
      <c r="B66" s="119"/>
      <c r="C66" s="98">
        <f t="shared" si="35"/>
        <v>10</v>
      </c>
      <c r="D66" s="50">
        <f t="shared" si="36"/>
        <v>1</v>
      </c>
      <c r="E66" s="50">
        <v>120</v>
      </c>
      <c r="F66" s="50">
        <v>180</v>
      </c>
      <c r="G66" s="50" t="s">
        <v>392</v>
      </c>
      <c r="H66" s="98">
        <f t="shared" si="37"/>
        <v>6000</v>
      </c>
      <c r="I66" s="99" t="s">
        <v>254</v>
      </c>
      <c r="J66" s="99">
        <f>INT(INDEX(挂机升级突破!$H$8:$L$27,章节关卡!$C66,MATCH(I66,挂机升级突破!$AT$63:$BC$63,0))*章节关卡!F66/6)</f>
        <v>0</v>
      </c>
      <c r="K66" s="101" t="s">
        <v>22</v>
      </c>
      <c r="L66" s="101">
        <v>100</v>
      </c>
      <c r="N66" s="50">
        <f t="shared" si="31"/>
        <v>11</v>
      </c>
      <c r="O66" s="50">
        <f t="shared" si="32"/>
        <v>180</v>
      </c>
      <c r="P66" s="50">
        <f t="shared" si="33"/>
        <v>270</v>
      </c>
      <c r="Q66" s="50" t="s">
        <v>392</v>
      </c>
      <c r="R66" s="50">
        <f t="shared" si="34"/>
        <v>9000</v>
      </c>
      <c r="S66" s="99" t="s">
        <v>254</v>
      </c>
      <c r="T66" s="99">
        <f>INT(INDEX(挂机升级突破!$H$8:$L$27,章节关卡!$N66,MATCH(S66,挂机升级突破!$AT$63:$BC$63,0))*章节关卡!P66/6)</f>
        <v>9</v>
      </c>
      <c r="U66" s="101" t="s">
        <v>22</v>
      </c>
      <c r="V66" s="101">
        <v>200</v>
      </c>
      <c r="AK66" s="25">
        <v>53</v>
      </c>
      <c r="AL66" s="25">
        <v>5</v>
      </c>
      <c r="AM66" s="25">
        <v>11</v>
      </c>
      <c r="AN66" s="98">
        <f t="shared" si="6"/>
        <v>9</v>
      </c>
      <c r="AO66" s="98">
        <f t="shared" si="7"/>
        <v>36</v>
      </c>
      <c r="AP66" s="98">
        <f t="shared" si="8"/>
        <v>51</v>
      </c>
      <c r="AS66" s="62">
        <v>53</v>
      </c>
      <c r="AT66" s="14">
        <f t="shared" si="9"/>
        <v>6</v>
      </c>
      <c r="AU66" s="14">
        <f t="shared" si="10"/>
        <v>8</v>
      </c>
      <c r="AV66" s="14">
        <f t="shared" si="22"/>
        <v>200</v>
      </c>
      <c r="AW66" s="14">
        <f t="shared" si="23"/>
        <v>1050</v>
      </c>
      <c r="AX66" s="14">
        <f t="shared" si="24"/>
        <v>2250</v>
      </c>
      <c r="BA66" s="62">
        <v>50</v>
      </c>
      <c r="BB66" s="14">
        <f t="shared" si="11"/>
        <v>5</v>
      </c>
      <c r="BC66" s="14">
        <f t="shared" si="12"/>
        <v>14</v>
      </c>
      <c r="BD66" s="14">
        <f t="shared" si="25"/>
        <v>360</v>
      </c>
      <c r="BE66" s="14">
        <f t="shared" si="26"/>
        <v>1800</v>
      </c>
      <c r="BF66" s="14">
        <f t="shared" si="27"/>
        <v>4050</v>
      </c>
    </row>
    <row r="67" spans="1:58" ht="16.5" x14ac:dyDescent="0.2">
      <c r="A67" s="50">
        <v>29</v>
      </c>
      <c r="B67" s="119"/>
      <c r="C67" s="98">
        <f t="shared" si="35"/>
        <v>10</v>
      </c>
      <c r="D67" s="50">
        <f t="shared" si="36"/>
        <v>2</v>
      </c>
      <c r="E67" s="50">
        <v>240</v>
      </c>
      <c r="F67" s="50">
        <v>360</v>
      </c>
      <c r="G67" s="50" t="s">
        <v>392</v>
      </c>
      <c r="H67" s="98">
        <f t="shared" si="37"/>
        <v>12000</v>
      </c>
      <c r="I67" s="99" t="s">
        <v>254</v>
      </c>
      <c r="J67" s="99">
        <f>INT(INDEX(挂机升级突破!$H$8:$L$27,章节关卡!$C67,MATCH(I67,挂机升级突破!$AT$63:$BC$63,0))*章节关卡!F67/6)</f>
        <v>0</v>
      </c>
      <c r="K67" s="101" t="s">
        <v>402</v>
      </c>
      <c r="L67" s="101">
        <v>3</v>
      </c>
      <c r="N67" s="50">
        <f t="shared" si="31"/>
        <v>11</v>
      </c>
      <c r="O67" s="50">
        <f t="shared" si="32"/>
        <v>360</v>
      </c>
      <c r="P67" s="50">
        <f t="shared" si="33"/>
        <v>540</v>
      </c>
      <c r="Q67" s="50" t="s">
        <v>392</v>
      </c>
      <c r="R67" s="50">
        <f t="shared" si="34"/>
        <v>18000</v>
      </c>
      <c r="S67" s="99" t="s">
        <v>254</v>
      </c>
      <c r="T67" s="99">
        <f>INT(INDEX(挂机升级突破!$H$8:$L$27,章节关卡!$N67,MATCH(S67,挂机升级突破!$AT$63:$BC$63,0))*章节关卡!P67/6)</f>
        <v>18</v>
      </c>
      <c r="U67" s="101" t="s">
        <v>402</v>
      </c>
      <c r="V67" s="101">
        <v>3</v>
      </c>
      <c r="AK67" s="25">
        <v>54</v>
      </c>
      <c r="AL67" s="25">
        <v>5</v>
      </c>
      <c r="AM67" s="25">
        <v>12</v>
      </c>
      <c r="AN67" s="98">
        <f t="shared" si="6"/>
        <v>9</v>
      </c>
      <c r="AO67" s="98">
        <f t="shared" si="7"/>
        <v>37</v>
      </c>
      <c r="AP67" s="98">
        <f t="shared" si="8"/>
        <v>52</v>
      </c>
      <c r="AS67" s="62">
        <v>54</v>
      </c>
      <c r="AT67" s="14">
        <f t="shared" si="9"/>
        <v>6</v>
      </c>
      <c r="AU67" s="14">
        <f t="shared" si="10"/>
        <v>9</v>
      </c>
      <c r="AV67" s="14">
        <f t="shared" si="22"/>
        <v>200</v>
      </c>
      <c r="AW67" s="14">
        <f t="shared" si="23"/>
        <v>1050</v>
      </c>
      <c r="AX67" s="14">
        <f t="shared" si="24"/>
        <v>2250</v>
      </c>
      <c r="BA67" s="62">
        <v>51</v>
      </c>
      <c r="BB67" s="14">
        <f t="shared" si="11"/>
        <v>5</v>
      </c>
      <c r="BC67" s="14">
        <f t="shared" si="12"/>
        <v>15</v>
      </c>
      <c r="BD67" s="14">
        <f t="shared" si="25"/>
        <v>360</v>
      </c>
      <c r="BE67" s="14">
        <f t="shared" si="26"/>
        <v>1800</v>
      </c>
      <c r="BF67" s="14">
        <f t="shared" si="27"/>
        <v>4050</v>
      </c>
    </row>
    <row r="68" spans="1:58" ht="16.5" x14ac:dyDescent="0.2">
      <c r="A68" s="50">
        <v>30</v>
      </c>
      <c r="B68" s="119"/>
      <c r="C68" s="98">
        <f t="shared" si="35"/>
        <v>10</v>
      </c>
      <c r="D68" s="50">
        <f t="shared" si="36"/>
        <v>3</v>
      </c>
      <c r="E68" s="50">
        <v>360</v>
      </c>
      <c r="F68" s="50">
        <v>540</v>
      </c>
      <c r="G68" s="50" t="s">
        <v>392</v>
      </c>
      <c r="H68" s="98">
        <f t="shared" si="37"/>
        <v>18000</v>
      </c>
      <c r="I68" s="99" t="s">
        <v>254</v>
      </c>
      <c r="J68" s="99">
        <f>INT(INDEX(挂机升级突破!$H$8:$L$27,章节关卡!$C68,MATCH(I68,挂机升级突破!$AT$63:$BC$63,0))*章节关卡!F68/6)</f>
        <v>0</v>
      </c>
      <c r="K68" s="101" t="s">
        <v>402</v>
      </c>
      <c r="L68" s="101">
        <v>7</v>
      </c>
      <c r="N68" s="50">
        <f t="shared" si="31"/>
        <v>11</v>
      </c>
      <c r="O68" s="50">
        <f t="shared" si="32"/>
        <v>540</v>
      </c>
      <c r="P68" s="50">
        <f t="shared" si="33"/>
        <v>810</v>
      </c>
      <c r="Q68" s="50" t="s">
        <v>392</v>
      </c>
      <c r="R68" s="50">
        <f t="shared" si="34"/>
        <v>27000</v>
      </c>
      <c r="S68" s="99" t="s">
        <v>254</v>
      </c>
      <c r="T68" s="99">
        <f>INT(INDEX(挂机升级突破!$H$8:$L$27,章节关卡!$N68,MATCH(S68,挂机升级突破!$AT$63:$BC$63,0))*章节关卡!P68/6)</f>
        <v>27</v>
      </c>
      <c r="U68" s="101" t="s">
        <v>402</v>
      </c>
      <c r="V68" s="101">
        <v>7</v>
      </c>
      <c r="AK68" s="25">
        <v>55</v>
      </c>
      <c r="AL68" s="25">
        <v>5</v>
      </c>
      <c r="AM68" s="25">
        <v>13</v>
      </c>
      <c r="AN68" s="98">
        <f t="shared" si="6"/>
        <v>9</v>
      </c>
      <c r="AO68" s="98">
        <f t="shared" si="7"/>
        <v>38</v>
      </c>
      <c r="AP68" s="98">
        <f t="shared" si="8"/>
        <v>53</v>
      </c>
      <c r="AS68" s="62">
        <v>55</v>
      </c>
      <c r="AT68" s="14">
        <f t="shared" si="9"/>
        <v>7</v>
      </c>
      <c r="AU68" s="14">
        <f t="shared" si="10"/>
        <v>1</v>
      </c>
      <c r="AV68" s="14">
        <f t="shared" si="22"/>
        <v>240</v>
      </c>
      <c r="AW68" s="14">
        <f t="shared" si="23"/>
        <v>1200</v>
      </c>
      <c r="AX68" s="14">
        <f t="shared" si="24"/>
        <v>2700</v>
      </c>
      <c r="BA68" s="62">
        <v>52</v>
      </c>
      <c r="BB68" s="14">
        <f t="shared" si="11"/>
        <v>6</v>
      </c>
      <c r="BC68" s="14">
        <f t="shared" si="12"/>
        <v>1</v>
      </c>
      <c r="BD68" s="14">
        <f t="shared" si="25"/>
        <v>400</v>
      </c>
      <c r="BE68" s="14">
        <f t="shared" si="26"/>
        <v>2100</v>
      </c>
      <c r="BF68" s="14">
        <f t="shared" si="27"/>
        <v>4500</v>
      </c>
    </row>
    <row r="69" spans="1:58" ht="16.5" x14ac:dyDescent="0.2">
      <c r="A69" s="50">
        <v>31</v>
      </c>
      <c r="B69" s="119"/>
      <c r="C69" s="98">
        <f t="shared" si="35"/>
        <v>11</v>
      </c>
      <c r="D69" s="50">
        <f t="shared" si="36"/>
        <v>1</v>
      </c>
      <c r="E69" s="50">
        <v>120</v>
      </c>
      <c r="F69" s="50">
        <v>180</v>
      </c>
      <c r="G69" s="50" t="s">
        <v>392</v>
      </c>
      <c r="H69" s="98">
        <f t="shared" si="37"/>
        <v>6600</v>
      </c>
      <c r="I69" s="99" t="s">
        <v>396</v>
      </c>
      <c r="J69" s="99">
        <f>INT(INDEX(挂机升级突破!$H$8:$L$27,章节关卡!$C69,MATCH(I69,挂机升级突破!$AT$63:$BC$63,0))*章节关卡!F69/6)</f>
        <v>0</v>
      </c>
      <c r="K69" s="101" t="s">
        <v>22</v>
      </c>
      <c r="L69" s="101">
        <v>100</v>
      </c>
      <c r="N69" s="50">
        <f t="shared" si="31"/>
        <v>12</v>
      </c>
      <c r="O69" s="50">
        <f t="shared" si="32"/>
        <v>180</v>
      </c>
      <c r="P69" s="50">
        <f t="shared" si="33"/>
        <v>270</v>
      </c>
      <c r="Q69" s="50" t="s">
        <v>392</v>
      </c>
      <c r="R69" s="50">
        <f t="shared" si="34"/>
        <v>9900</v>
      </c>
      <c r="S69" s="99" t="s">
        <v>396</v>
      </c>
      <c r="T69" s="99">
        <f>INT(INDEX(挂机升级突破!$H$8:$L$27,章节关卡!$N69,MATCH(S69,挂机升级突破!$AT$63:$BC$63,0))*章节关卡!P69/6)</f>
        <v>0</v>
      </c>
      <c r="U69" s="101" t="s">
        <v>22</v>
      </c>
      <c r="V69" s="101">
        <v>200</v>
      </c>
      <c r="AK69" s="25">
        <v>56</v>
      </c>
      <c r="AL69" s="25">
        <v>5</v>
      </c>
      <c r="AM69" s="25">
        <v>14</v>
      </c>
      <c r="AN69" s="98">
        <f t="shared" si="6"/>
        <v>9</v>
      </c>
      <c r="AO69" s="98">
        <f t="shared" si="7"/>
        <v>39</v>
      </c>
      <c r="AP69" s="98">
        <f t="shared" si="8"/>
        <v>54</v>
      </c>
      <c r="AS69" s="62">
        <v>56</v>
      </c>
      <c r="AT69" s="14">
        <f t="shared" si="9"/>
        <v>7</v>
      </c>
      <c r="AU69" s="14">
        <f t="shared" si="10"/>
        <v>2</v>
      </c>
      <c r="AV69" s="14">
        <f t="shared" si="22"/>
        <v>240</v>
      </c>
      <c r="AW69" s="14">
        <f t="shared" si="23"/>
        <v>1200</v>
      </c>
      <c r="AX69" s="14">
        <f t="shared" si="24"/>
        <v>2700</v>
      </c>
      <c r="BA69" s="62">
        <v>53</v>
      </c>
      <c r="BB69" s="14">
        <f t="shared" si="11"/>
        <v>6</v>
      </c>
      <c r="BC69" s="14">
        <f t="shared" si="12"/>
        <v>2</v>
      </c>
      <c r="BD69" s="14">
        <f t="shared" si="25"/>
        <v>400</v>
      </c>
      <c r="BE69" s="14">
        <f t="shared" si="26"/>
        <v>2100</v>
      </c>
      <c r="BF69" s="14">
        <f t="shared" si="27"/>
        <v>4500</v>
      </c>
    </row>
    <row r="70" spans="1:58" ht="16.5" x14ac:dyDescent="0.2">
      <c r="A70" s="50">
        <v>32</v>
      </c>
      <c r="B70" s="119"/>
      <c r="C70" s="98">
        <f t="shared" si="35"/>
        <v>11</v>
      </c>
      <c r="D70" s="50">
        <f t="shared" si="36"/>
        <v>2</v>
      </c>
      <c r="E70" s="50">
        <v>240</v>
      </c>
      <c r="F70" s="50">
        <v>360</v>
      </c>
      <c r="G70" s="50" t="s">
        <v>392</v>
      </c>
      <c r="H70" s="98">
        <f t="shared" si="37"/>
        <v>13200</v>
      </c>
      <c r="I70" s="50" t="s">
        <v>396</v>
      </c>
      <c r="J70" s="99">
        <f>INT(INDEX(挂机升级突破!$H$8:$L$27,章节关卡!$C70,MATCH(I70,挂机升级突破!$AT$63:$BC$63,0))*章节关卡!F70/6)</f>
        <v>0</v>
      </c>
      <c r="K70" s="101" t="s">
        <v>402</v>
      </c>
      <c r="L70" s="101">
        <v>3</v>
      </c>
      <c r="N70" s="50">
        <f t="shared" si="31"/>
        <v>12</v>
      </c>
      <c r="O70" s="50">
        <f t="shared" si="32"/>
        <v>360</v>
      </c>
      <c r="P70" s="50">
        <f t="shared" si="33"/>
        <v>540</v>
      </c>
      <c r="Q70" s="50" t="s">
        <v>392</v>
      </c>
      <c r="R70" s="50">
        <f t="shared" si="34"/>
        <v>19800</v>
      </c>
      <c r="S70" s="99" t="s">
        <v>396</v>
      </c>
      <c r="T70" s="99">
        <f>INT(INDEX(挂机升级突破!$H$8:$L$27,章节关卡!$N70,MATCH(S70,挂机升级突破!$AT$63:$BC$63,0))*章节关卡!P70/6)</f>
        <v>0</v>
      </c>
      <c r="U70" s="101" t="s">
        <v>402</v>
      </c>
      <c r="V70" s="101">
        <v>3</v>
      </c>
      <c r="AK70" s="25">
        <v>57</v>
      </c>
      <c r="AL70" s="25">
        <v>5</v>
      </c>
      <c r="AM70" s="25">
        <v>15</v>
      </c>
      <c r="AN70" s="98">
        <f t="shared" si="6"/>
        <v>9</v>
      </c>
      <c r="AO70" s="98">
        <f t="shared" si="7"/>
        <v>40</v>
      </c>
      <c r="AP70" s="98">
        <f t="shared" si="8"/>
        <v>55</v>
      </c>
      <c r="AS70" s="62">
        <v>57</v>
      </c>
      <c r="AT70" s="14">
        <f t="shared" si="9"/>
        <v>7</v>
      </c>
      <c r="AU70" s="14">
        <f t="shared" si="10"/>
        <v>3</v>
      </c>
      <c r="AV70" s="14">
        <f t="shared" si="22"/>
        <v>240</v>
      </c>
      <c r="AW70" s="14">
        <f t="shared" si="23"/>
        <v>1200</v>
      </c>
      <c r="AX70" s="14">
        <f t="shared" si="24"/>
        <v>2700</v>
      </c>
      <c r="BA70" s="62">
        <v>54</v>
      </c>
      <c r="BB70" s="14">
        <f t="shared" si="11"/>
        <v>6</v>
      </c>
      <c r="BC70" s="14">
        <f t="shared" si="12"/>
        <v>3</v>
      </c>
      <c r="BD70" s="14">
        <f t="shared" si="25"/>
        <v>400</v>
      </c>
      <c r="BE70" s="14">
        <f t="shared" si="26"/>
        <v>2100</v>
      </c>
      <c r="BF70" s="14">
        <f t="shared" si="27"/>
        <v>4500</v>
      </c>
    </row>
    <row r="71" spans="1:58" ht="16.5" x14ac:dyDescent="0.2">
      <c r="A71" s="50">
        <v>33</v>
      </c>
      <c r="B71" s="119"/>
      <c r="C71" s="98">
        <f t="shared" si="35"/>
        <v>11</v>
      </c>
      <c r="D71" s="50">
        <f t="shared" si="36"/>
        <v>3</v>
      </c>
      <c r="E71" s="50">
        <v>360</v>
      </c>
      <c r="F71" s="50">
        <v>540</v>
      </c>
      <c r="G71" s="50" t="s">
        <v>392</v>
      </c>
      <c r="H71" s="98">
        <f t="shared" si="37"/>
        <v>19800</v>
      </c>
      <c r="I71" s="50" t="s">
        <v>396</v>
      </c>
      <c r="J71" s="99">
        <f>INT(INDEX(挂机升级突破!$H$8:$L$27,章节关卡!$C71,MATCH(I71,挂机升级突破!$AT$63:$BC$63,0))*章节关卡!F71/6)</f>
        <v>0</v>
      </c>
      <c r="K71" s="101" t="s">
        <v>402</v>
      </c>
      <c r="L71" s="101">
        <v>7</v>
      </c>
      <c r="N71" s="50">
        <f t="shared" si="31"/>
        <v>12</v>
      </c>
      <c r="O71" s="50">
        <f t="shared" si="32"/>
        <v>540</v>
      </c>
      <c r="P71" s="50">
        <f t="shared" si="33"/>
        <v>810</v>
      </c>
      <c r="Q71" s="50" t="s">
        <v>392</v>
      </c>
      <c r="R71" s="50">
        <f t="shared" si="34"/>
        <v>29700</v>
      </c>
      <c r="S71" s="99" t="s">
        <v>396</v>
      </c>
      <c r="T71" s="99">
        <f>INT(INDEX(挂机升级突破!$H$8:$L$27,章节关卡!$N71,MATCH(S71,挂机升级突破!$AT$63:$BC$63,0))*章节关卡!P71/6)</f>
        <v>0</v>
      </c>
      <c r="U71" s="101" t="s">
        <v>402</v>
      </c>
      <c r="V71" s="101">
        <v>7</v>
      </c>
      <c r="AK71" s="25">
        <v>58</v>
      </c>
      <c r="AL71" s="25">
        <v>6</v>
      </c>
      <c r="AM71" s="25">
        <v>1</v>
      </c>
      <c r="AN71" s="98">
        <f t="shared" si="6"/>
        <v>10</v>
      </c>
      <c r="AO71" s="98">
        <f t="shared" si="7"/>
        <v>31</v>
      </c>
      <c r="AP71" s="98">
        <f t="shared" si="8"/>
        <v>46</v>
      </c>
      <c r="AS71" s="62">
        <v>58</v>
      </c>
      <c r="AT71" s="14">
        <f t="shared" si="9"/>
        <v>7</v>
      </c>
      <c r="AU71" s="14">
        <f t="shared" si="10"/>
        <v>4</v>
      </c>
      <c r="AV71" s="14">
        <f t="shared" si="22"/>
        <v>240</v>
      </c>
      <c r="AW71" s="14">
        <f t="shared" si="23"/>
        <v>1200</v>
      </c>
      <c r="AX71" s="14">
        <f t="shared" si="24"/>
        <v>2700</v>
      </c>
      <c r="BA71" s="62">
        <v>55</v>
      </c>
      <c r="BB71" s="14">
        <f t="shared" si="11"/>
        <v>6</v>
      </c>
      <c r="BC71" s="14">
        <f t="shared" si="12"/>
        <v>4</v>
      </c>
      <c r="BD71" s="14">
        <f t="shared" si="25"/>
        <v>400</v>
      </c>
      <c r="BE71" s="14">
        <f t="shared" si="26"/>
        <v>2100</v>
      </c>
      <c r="BF71" s="14">
        <f t="shared" si="27"/>
        <v>4500</v>
      </c>
    </row>
    <row r="72" spans="1:58" ht="16.5" x14ac:dyDescent="0.2">
      <c r="A72" s="50">
        <v>34</v>
      </c>
      <c r="B72" s="119"/>
      <c r="C72" s="98">
        <f t="shared" si="35"/>
        <v>12</v>
      </c>
      <c r="D72" s="50">
        <f t="shared" si="36"/>
        <v>1</v>
      </c>
      <c r="E72" s="50">
        <v>120</v>
      </c>
      <c r="F72" s="50">
        <v>180</v>
      </c>
      <c r="G72" s="50" t="s">
        <v>392</v>
      </c>
      <c r="H72" s="98">
        <f t="shared" si="37"/>
        <v>7200</v>
      </c>
      <c r="I72" s="50" t="s">
        <v>396</v>
      </c>
      <c r="J72" s="99">
        <f>INT(INDEX(挂机升级突破!$H$8:$L$27,章节关卡!$C72,MATCH(I72,挂机升级突破!$AT$63:$BC$63,0))*章节关卡!F72/6)</f>
        <v>0</v>
      </c>
      <c r="K72" s="101" t="s">
        <v>22</v>
      </c>
      <c r="L72" s="101">
        <v>100</v>
      </c>
      <c r="N72" s="50">
        <f t="shared" si="31"/>
        <v>13</v>
      </c>
      <c r="O72" s="50">
        <f t="shared" si="32"/>
        <v>180</v>
      </c>
      <c r="P72" s="50">
        <f t="shared" si="33"/>
        <v>270</v>
      </c>
      <c r="Q72" s="50" t="s">
        <v>392</v>
      </c>
      <c r="R72" s="50">
        <f t="shared" si="34"/>
        <v>10800</v>
      </c>
      <c r="S72" s="99" t="s">
        <v>396</v>
      </c>
      <c r="T72" s="99">
        <f>INT(INDEX(挂机升级突破!$H$8:$L$27,章节关卡!$N72,MATCH(S72,挂机升级突破!$AT$63:$BC$63,0))*章节关卡!P72/6)</f>
        <v>0</v>
      </c>
      <c r="U72" s="101" t="s">
        <v>22</v>
      </c>
      <c r="V72" s="101">
        <v>200</v>
      </c>
      <c r="AK72" s="25">
        <v>59</v>
      </c>
      <c r="AL72" s="25">
        <v>6</v>
      </c>
      <c r="AM72" s="25">
        <v>2</v>
      </c>
      <c r="AN72" s="98">
        <f t="shared" si="6"/>
        <v>10</v>
      </c>
      <c r="AO72" s="98">
        <f t="shared" si="7"/>
        <v>32</v>
      </c>
      <c r="AP72" s="98">
        <f t="shared" si="8"/>
        <v>47</v>
      </c>
      <c r="AS72" s="62">
        <v>59</v>
      </c>
      <c r="AT72" s="14">
        <f t="shared" si="9"/>
        <v>7</v>
      </c>
      <c r="AU72" s="14">
        <f t="shared" si="10"/>
        <v>5</v>
      </c>
      <c r="AV72" s="14">
        <f t="shared" si="22"/>
        <v>240</v>
      </c>
      <c r="AW72" s="14">
        <f t="shared" si="23"/>
        <v>1200</v>
      </c>
      <c r="AX72" s="14">
        <f t="shared" si="24"/>
        <v>2700</v>
      </c>
      <c r="BA72" s="62">
        <v>56</v>
      </c>
      <c r="BB72" s="14">
        <f t="shared" si="11"/>
        <v>6</v>
      </c>
      <c r="BC72" s="14">
        <f t="shared" si="12"/>
        <v>5</v>
      </c>
      <c r="BD72" s="14">
        <f t="shared" si="25"/>
        <v>400</v>
      </c>
      <c r="BE72" s="14">
        <f t="shared" si="26"/>
        <v>2100</v>
      </c>
      <c r="BF72" s="14">
        <f t="shared" si="27"/>
        <v>4500</v>
      </c>
    </row>
    <row r="73" spans="1:58" ht="16.5" x14ac:dyDescent="0.2">
      <c r="A73" s="50">
        <v>35</v>
      </c>
      <c r="B73" s="119"/>
      <c r="C73" s="98">
        <f t="shared" si="35"/>
        <v>12</v>
      </c>
      <c r="D73" s="50">
        <f t="shared" si="36"/>
        <v>2</v>
      </c>
      <c r="E73" s="50">
        <v>240</v>
      </c>
      <c r="F73" s="50">
        <v>360</v>
      </c>
      <c r="G73" s="50" t="s">
        <v>392</v>
      </c>
      <c r="H73" s="98">
        <f t="shared" si="37"/>
        <v>14400</v>
      </c>
      <c r="I73" s="50" t="s">
        <v>396</v>
      </c>
      <c r="J73" s="99">
        <f>INT(INDEX(挂机升级突破!$H$8:$L$27,章节关卡!$C73,MATCH(I73,挂机升级突破!$AT$63:$BC$63,0))*章节关卡!F73/6)</f>
        <v>0</v>
      </c>
      <c r="K73" s="101" t="s">
        <v>402</v>
      </c>
      <c r="L73" s="101">
        <v>3</v>
      </c>
      <c r="N73" s="50">
        <f t="shared" si="31"/>
        <v>13</v>
      </c>
      <c r="O73" s="50">
        <f t="shared" si="32"/>
        <v>360</v>
      </c>
      <c r="P73" s="50">
        <f t="shared" si="33"/>
        <v>540</v>
      </c>
      <c r="Q73" s="50" t="s">
        <v>392</v>
      </c>
      <c r="R73" s="50">
        <f t="shared" si="34"/>
        <v>21600</v>
      </c>
      <c r="S73" s="99" t="s">
        <v>396</v>
      </c>
      <c r="T73" s="99">
        <f>INT(INDEX(挂机升级突破!$H$8:$L$27,章节关卡!$N73,MATCH(S73,挂机升级突破!$AT$63:$BC$63,0))*章节关卡!P73/6)</f>
        <v>0</v>
      </c>
      <c r="U73" s="101" t="s">
        <v>402</v>
      </c>
      <c r="V73" s="101">
        <v>3</v>
      </c>
      <c r="AK73" s="25">
        <v>60</v>
      </c>
      <c r="AL73" s="25">
        <v>6</v>
      </c>
      <c r="AM73" s="25">
        <v>3</v>
      </c>
      <c r="AN73" s="98">
        <f t="shared" si="6"/>
        <v>10</v>
      </c>
      <c r="AO73" s="98">
        <f t="shared" si="7"/>
        <v>33</v>
      </c>
      <c r="AP73" s="98">
        <f t="shared" si="8"/>
        <v>48</v>
      </c>
      <c r="AS73" s="62">
        <v>60</v>
      </c>
      <c r="AT73" s="14">
        <f t="shared" si="9"/>
        <v>7</v>
      </c>
      <c r="AU73" s="14">
        <f t="shared" si="10"/>
        <v>6</v>
      </c>
      <c r="AV73" s="14">
        <f t="shared" si="22"/>
        <v>240</v>
      </c>
      <c r="AW73" s="14">
        <f t="shared" si="23"/>
        <v>1200</v>
      </c>
      <c r="AX73" s="14">
        <f t="shared" si="24"/>
        <v>2700</v>
      </c>
      <c r="BA73" s="62">
        <v>57</v>
      </c>
      <c r="BB73" s="14">
        <f t="shared" si="11"/>
        <v>6</v>
      </c>
      <c r="BC73" s="14">
        <f t="shared" si="12"/>
        <v>6</v>
      </c>
      <c r="BD73" s="14">
        <f t="shared" si="25"/>
        <v>400</v>
      </c>
      <c r="BE73" s="14">
        <f t="shared" si="26"/>
        <v>2100</v>
      </c>
      <c r="BF73" s="14">
        <f t="shared" si="27"/>
        <v>4500</v>
      </c>
    </row>
    <row r="74" spans="1:58" ht="16.5" x14ac:dyDescent="0.2">
      <c r="A74" s="50">
        <v>36</v>
      </c>
      <c r="B74" s="119"/>
      <c r="C74" s="98">
        <f t="shared" si="35"/>
        <v>12</v>
      </c>
      <c r="D74" s="50">
        <f t="shared" si="36"/>
        <v>3</v>
      </c>
      <c r="E74" s="50">
        <v>360</v>
      </c>
      <c r="F74" s="50">
        <v>540</v>
      </c>
      <c r="G74" s="50" t="s">
        <v>392</v>
      </c>
      <c r="H74" s="98">
        <f t="shared" si="37"/>
        <v>21600</v>
      </c>
      <c r="I74" s="50" t="s">
        <v>396</v>
      </c>
      <c r="J74" s="99">
        <f>INT(INDEX(挂机升级突破!$H$8:$L$27,章节关卡!$C74,MATCH(I74,挂机升级突破!$AT$63:$BC$63,0))*章节关卡!F74/6)</f>
        <v>0</v>
      </c>
      <c r="K74" s="101" t="s">
        <v>402</v>
      </c>
      <c r="L74" s="101">
        <v>7</v>
      </c>
      <c r="N74" s="50">
        <f t="shared" si="31"/>
        <v>13</v>
      </c>
      <c r="O74" s="50">
        <f t="shared" si="32"/>
        <v>540</v>
      </c>
      <c r="P74" s="50">
        <f t="shared" si="33"/>
        <v>810</v>
      </c>
      <c r="Q74" s="50" t="s">
        <v>392</v>
      </c>
      <c r="R74" s="50">
        <f t="shared" si="34"/>
        <v>32400</v>
      </c>
      <c r="S74" s="99" t="s">
        <v>396</v>
      </c>
      <c r="T74" s="99">
        <f>INT(INDEX(挂机升级突破!$H$8:$L$27,章节关卡!$N74,MATCH(S74,挂机升级突破!$AT$63:$BC$63,0))*章节关卡!P74/6)</f>
        <v>0</v>
      </c>
      <c r="U74" s="101" t="s">
        <v>402</v>
      </c>
      <c r="V74" s="101">
        <v>7</v>
      </c>
      <c r="AK74" s="25">
        <v>61</v>
      </c>
      <c r="AL74" s="25">
        <v>6</v>
      </c>
      <c r="AM74" s="25">
        <v>4</v>
      </c>
      <c r="AN74" s="98">
        <f t="shared" si="6"/>
        <v>10</v>
      </c>
      <c r="AO74" s="98">
        <f t="shared" si="7"/>
        <v>34</v>
      </c>
      <c r="AP74" s="98">
        <f t="shared" si="8"/>
        <v>49</v>
      </c>
      <c r="AS74" s="62">
        <v>61</v>
      </c>
      <c r="AT74" s="14">
        <f t="shared" si="9"/>
        <v>7</v>
      </c>
      <c r="AU74" s="14">
        <f t="shared" si="10"/>
        <v>7</v>
      </c>
      <c r="AV74" s="14">
        <f t="shared" si="22"/>
        <v>240</v>
      </c>
      <c r="AW74" s="14">
        <f t="shared" si="23"/>
        <v>1200</v>
      </c>
      <c r="AX74" s="14">
        <f t="shared" si="24"/>
        <v>2700</v>
      </c>
      <c r="BA74" s="62">
        <v>58</v>
      </c>
      <c r="BB74" s="14">
        <f t="shared" si="11"/>
        <v>6</v>
      </c>
      <c r="BC74" s="14">
        <f t="shared" si="12"/>
        <v>7</v>
      </c>
      <c r="BD74" s="14">
        <f t="shared" si="25"/>
        <v>400</v>
      </c>
      <c r="BE74" s="14">
        <f t="shared" si="26"/>
        <v>2100</v>
      </c>
      <c r="BF74" s="14">
        <f t="shared" si="27"/>
        <v>4500</v>
      </c>
    </row>
    <row r="75" spans="1:58" ht="16.5" x14ac:dyDescent="0.2">
      <c r="A75" s="50">
        <v>37</v>
      </c>
      <c r="B75" s="119"/>
      <c r="C75" s="98">
        <f t="shared" si="35"/>
        <v>13</v>
      </c>
      <c r="D75" s="50">
        <f t="shared" si="36"/>
        <v>1</v>
      </c>
      <c r="E75" s="50">
        <v>120</v>
      </c>
      <c r="F75" s="50">
        <v>180</v>
      </c>
      <c r="G75" s="50" t="s">
        <v>392</v>
      </c>
      <c r="H75" s="98">
        <f t="shared" si="37"/>
        <v>7800</v>
      </c>
      <c r="I75" s="99" t="s">
        <v>396</v>
      </c>
      <c r="J75" s="99">
        <f>INT(INDEX(挂机升级突破!$H$8:$L$27,章节关卡!$C75,MATCH(I75,挂机升级突破!$AT$63:$BC$63,0))*章节关卡!F75/6)</f>
        <v>0</v>
      </c>
      <c r="K75" s="101" t="s">
        <v>22</v>
      </c>
      <c r="L75" s="101">
        <v>100</v>
      </c>
      <c r="N75" s="50">
        <f t="shared" si="31"/>
        <v>14</v>
      </c>
      <c r="O75" s="50">
        <f t="shared" si="32"/>
        <v>180</v>
      </c>
      <c r="P75" s="50">
        <f t="shared" si="33"/>
        <v>270</v>
      </c>
      <c r="Q75" s="50" t="s">
        <v>392</v>
      </c>
      <c r="R75" s="50">
        <f t="shared" si="34"/>
        <v>11700</v>
      </c>
      <c r="S75" s="99" t="s">
        <v>396</v>
      </c>
      <c r="T75" s="99">
        <f>INT(INDEX(挂机升级突破!$H$8:$L$27,章节关卡!$N75,MATCH(S75,挂机升级突破!$AT$63:$BC$63,0))*章节关卡!P75/6)</f>
        <v>0</v>
      </c>
      <c r="U75" s="101" t="s">
        <v>22</v>
      </c>
      <c r="V75" s="101">
        <v>200</v>
      </c>
      <c r="AK75" s="25">
        <v>62</v>
      </c>
      <c r="AL75" s="25">
        <v>6</v>
      </c>
      <c r="AM75" s="25">
        <v>5</v>
      </c>
      <c r="AN75" s="98">
        <f t="shared" si="6"/>
        <v>10</v>
      </c>
      <c r="AO75" s="98">
        <f t="shared" si="7"/>
        <v>35</v>
      </c>
      <c r="AP75" s="98">
        <f t="shared" si="8"/>
        <v>50</v>
      </c>
      <c r="AS75" s="62">
        <v>62</v>
      </c>
      <c r="AT75" s="14">
        <f t="shared" si="9"/>
        <v>7</v>
      </c>
      <c r="AU75" s="14">
        <f t="shared" si="10"/>
        <v>8</v>
      </c>
      <c r="AV75" s="14">
        <f t="shared" si="22"/>
        <v>240</v>
      </c>
      <c r="AW75" s="14">
        <f t="shared" si="23"/>
        <v>1200</v>
      </c>
      <c r="AX75" s="14">
        <f t="shared" si="24"/>
        <v>2700</v>
      </c>
      <c r="BA75" s="62">
        <v>59</v>
      </c>
      <c r="BB75" s="14">
        <f t="shared" si="11"/>
        <v>6</v>
      </c>
      <c r="BC75" s="14">
        <f t="shared" si="12"/>
        <v>8</v>
      </c>
      <c r="BD75" s="14">
        <f t="shared" si="25"/>
        <v>400</v>
      </c>
      <c r="BE75" s="14">
        <f t="shared" si="26"/>
        <v>2100</v>
      </c>
      <c r="BF75" s="14">
        <f t="shared" si="27"/>
        <v>4500</v>
      </c>
    </row>
    <row r="76" spans="1:58" ht="16.5" x14ac:dyDescent="0.2">
      <c r="A76" s="50">
        <v>38</v>
      </c>
      <c r="B76" s="119"/>
      <c r="C76" s="98">
        <f t="shared" si="35"/>
        <v>13</v>
      </c>
      <c r="D76" s="50">
        <f t="shared" si="36"/>
        <v>2</v>
      </c>
      <c r="E76" s="50">
        <v>240</v>
      </c>
      <c r="F76" s="50">
        <v>360</v>
      </c>
      <c r="G76" s="50" t="s">
        <v>392</v>
      </c>
      <c r="H76" s="98">
        <f t="shared" si="37"/>
        <v>15600</v>
      </c>
      <c r="I76" s="99" t="s">
        <v>396</v>
      </c>
      <c r="J76" s="99">
        <f>INT(INDEX(挂机升级突破!$H$8:$L$27,章节关卡!$C76,MATCH(I76,挂机升级突破!$AT$63:$BC$63,0))*章节关卡!F76/6)</f>
        <v>0</v>
      </c>
      <c r="K76" s="101" t="s">
        <v>402</v>
      </c>
      <c r="L76" s="101">
        <v>3</v>
      </c>
      <c r="N76" s="50">
        <f t="shared" si="31"/>
        <v>14</v>
      </c>
      <c r="O76" s="50">
        <f t="shared" si="32"/>
        <v>360</v>
      </c>
      <c r="P76" s="50">
        <f t="shared" si="33"/>
        <v>540</v>
      </c>
      <c r="Q76" s="50" t="s">
        <v>392</v>
      </c>
      <c r="R76" s="50">
        <f t="shared" si="34"/>
        <v>23400</v>
      </c>
      <c r="S76" s="99" t="s">
        <v>396</v>
      </c>
      <c r="T76" s="99">
        <f>INT(INDEX(挂机升级突破!$H$8:$L$27,章节关卡!$N76,MATCH(S76,挂机升级突破!$AT$63:$BC$63,0))*章节关卡!P76/6)</f>
        <v>0</v>
      </c>
      <c r="U76" s="101" t="s">
        <v>402</v>
      </c>
      <c r="V76" s="101">
        <v>3</v>
      </c>
      <c r="AK76" s="25">
        <v>63</v>
      </c>
      <c r="AL76" s="25">
        <v>6</v>
      </c>
      <c r="AM76" s="25">
        <v>6</v>
      </c>
      <c r="AN76" s="98">
        <f t="shared" si="6"/>
        <v>10</v>
      </c>
      <c r="AO76" s="98">
        <f t="shared" si="7"/>
        <v>36</v>
      </c>
      <c r="AP76" s="98">
        <f t="shared" si="8"/>
        <v>51</v>
      </c>
      <c r="AS76" s="62">
        <v>63</v>
      </c>
      <c r="AT76" s="14">
        <f t="shared" si="9"/>
        <v>7</v>
      </c>
      <c r="AU76" s="14">
        <f t="shared" si="10"/>
        <v>9</v>
      </c>
      <c r="AV76" s="14">
        <f t="shared" si="22"/>
        <v>240</v>
      </c>
      <c r="AW76" s="14">
        <f t="shared" si="23"/>
        <v>1200</v>
      </c>
      <c r="AX76" s="14">
        <f t="shared" si="24"/>
        <v>2700</v>
      </c>
      <c r="BA76" s="62">
        <v>60</v>
      </c>
      <c r="BB76" s="14">
        <f t="shared" si="11"/>
        <v>6</v>
      </c>
      <c r="BC76" s="14">
        <f t="shared" si="12"/>
        <v>9</v>
      </c>
      <c r="BD76" s="14">
        <f t="shared" si="25"/>
        <v>400</v>
      </c>
      <c r="BE76" s="14">
        <f t="shared" si="26"/>
        <v>2100</v>
      </c>
      <c r="BF76" s="14">
        <f t="shared" si="27"/>
        <v>4500</v>
      </c>
    </row>
    <row r="77" spans="1:58" ht="16.5" x14ac:dyDescent="0.2">
      <c r="A77" s="50">
        <v>39</v>
      </c>
      <c r="B77" s="119"/>
      <c r="C77" s="98">
        <f t="shared" si="35"/>
        <v>13</v>
      </c>
      <c r="D77" s="50">
        <f t="shared" si="36"/>
        <v>3</v>
      </c>
      <c r="E77" s="50">
        <v>360</v>
      </c>
      <c r="F77" s="50">
        <v>540</v>
      </c>
      <c r="G77" s="50" t="s">
        <v>392</v>
      </c>
      <c r="H77" s="98">
        <f t="shared" si="37"/>
        <v>23400</v>
      </c>
      <c r="I77" s="99" t="s">
        <v>396</v>
      </c>
      <c r="J77" s="99">
        <f>INT(INDEX(挂机升级突破!$H$8:$L$27,章节关卡!$C77,MATCH(I77,挂机升级突破!$AT$63:$BC$63,0))*章节关卡!F77/6)</f>
        <v>0</v>
      </c>
      <c r="K77" s="101" t="s">
        <v>402</v>
      </c>
      <c r="L77" s="101">
        <v>7</v>
      </c>
      <c r="N77" s="50">
        <f t="shared" si="31"/>
        <v>14</v>
      </c>
      <c r="O77" s="50">
        <f t="shared" si="32"/>
        <v>540</v>
      </c>
      <c r="P77" s="50">
        <f t="shared" si="33"/>
        <v>810</v>
      </c>
      <c r="Q77" s="50" t="s">
        <v>392</v>
      </c>
      <c r="R77" s="50">
        <f t="shared" si="34"/>
        <v>35100</v>
      </c>
      <c r="S77" s="99" t="s">
        <v>396</v>
      </c>
      <c r="T77" s="99">
        <f>INT(INDEX(挂机升级突破!$H$8:$L$27,章节关卡!$N77,MATCH(S77,挂机升级突破!$AT$63:$BC$63,0))*章节关卡!P77/6)</f>
        <v>0</v>
      </c>
      <c r="U77" s="101" t="s">
        <v>402</v>
      </c>
      <c r="V77" s="101">
        <v>7</v>
      </c>
      <c r="AK77" s="25">
        <v>64</v>
      </c>
      <c r="AL77" s="25">
        <v>6</v>
      </c>
      <c r="AM77" s="25">
        <v>7</v>
      </c>
      <c r="AN77" s="98">
        <f t="shared" si="6"/>
        <v>10</v>
      </c>
      <c r="AO77" s="98">
        <f t="shared" si="7"/>
        <v>37</v>
      </c>
      <c r="AP77" s="98">
        <f t="shared" si="8"/>
        <v>52</v>
      </c>
      <c r="AS77" s="62">
        <v>64</v>
      </c>
      <c r="AT77" s="14">
        <f t="shared" si="9"/>
        <v>8</v>
      </c>
      <c r="AU77" s="14">
        <f t="shared" si="10"/>
        <v>1</v>
      </c>
      <c r="AV77" s="14">
        <f t="shared" si="22"/>
        <v>280</v>
      </c>
      <c r="AW77" s="14">
        <f t="shared" si="23"/>
        <v>1350</v>
      </c>
      <c r="AX77" s="14">
        <f t="shared" si="24"/>
        <v>3150</v>
      </c>
      <c r="BA77" s="62">
        <v>61</v>
      </c>
      <c r="BB77" s="14">
        <f t="shared" si="11"/>
        <v>6</v>
      </c>
      <c r="BC77" s="14">
        <f t="shared" si="12"/>
        <v>10</v>
      </c>
      <c r="BD77" s="14">
        <f t="shared" si="25"/>
        <v>400</v>
      </c>
      <c r="BE77" s="14">
        <f t="shared" si="26"/>
        <v>2100</v>
      </c>
      <c r="BF77" s="14">
        <f t="shared" si="27"/>
        <v>4500</v>
      </c>
    </row>
    <row r="78" spans="1:58" ht="16.5" x14ac:dyDescent="0.2">
      <c r="A78" s="50">
        <v>40</v>
      </c>
      <c r="B78" s="119"/>
      <c r="C78" s="98">
        <f t="shared" si="35"/>
        <v>14</v>
      </c>
      <c r="D78" s="50">
        <f t="shared" si="36"/>
        <v>1</v>
      </c>
      <c r="E78" s="50">
        <v>120</v>
      </c>
      <c r="F78" s="50">
        <v>180</v>
      </c>
      <c r="G78" s="50" t="s">
        <v>392</v>
      </c>
      <c r="H78" s="98">
        <f t="shared" si="37"/>
        <v>8400</v>
      </c>
      <c r="I78" s="99" t="s">
        <v>396</v>
      </c>
      <c r="J78" s="99">
        <f>INT(INDEX(挂机升级突破!$H$8:$L$27,章节关卡!$C78,MATCH(I78,挂机升级突破!$AT$63:$BC$63,0))*章节关卡!F78/6)</f>
        <v>0</v>
      </c>
      <c r="K78" s="101" t="s">
        <v>22</v>
      </c>
      <c r="L78" s="101">
        <v>100</v>
      </c>
      <c r="N78" s="50">
        <f t="shared" si="31"/>
        <v>15</v>
      </c>
      <c r="O78" s="50">
        <f t="shared" si="32"/>
        <v>180</v>
      </c>
      <c r="P78" s="50">
        <f t="shared" si="33"/>
        <v>270</v>
      </c>
      <c r="Q78" s="50" t="s">
        <v>392</v>
      </c>
      <c r="R78" s="50">
        <f t="shared" si="34"/>
        <v>12600</v>
      </c>
      <c r="S78" s="99" t="s">
        <v>396</v>
      </c>
      <c r="T78" s="99">
        <f>INT(INDEX(挂机升级突破!$H$8:$L$27,章节关卡!$N78,MATCH(S78,挂机升级突破!$AT$63:$BC$63,0))*章节关卡!P78/6)</f>
        <v>0</v>
      </c>
      <c r="U78" s="101" t="s">
        <v>22</v>
      </c>
      <c r="V78" s="101">
        <v>200</v>
      </c>
      <c r="AK78" s="25">
        <v>65</v>
      </c>
      <c r="AL78" s="25">
        <v>6</v>
      </c>
      <c r="AM78" s="25">
        <v>8</v>
      </c>
      <c r="AN78" s="98">
        <f t="shared" si="6"/>
        <v>10</v>
      </c>
      <c r="AO78" s="98">
        <f t="shared" si="7"/>
        <v>38</v>
      </c>
      <c r="AP78" s="98">
        <f t="shared" si="8"/>
        <v>53</v>
      </c>
      <c r="AS78" s="62">
        <v>65</v>
      </c>
      <c r="AT78" s="14">
        <f t="shared" si="9"/>
        <v>8</v>
      </c>
      <c r="AU78" s="14">
        <f t="shared" si="10"/>
        <v>2</v>
      </c>
      <c r="AV78" s="14">
        <f t="shared" si="22"/>
        <v>280</v>
      </c>
      <c r="AW78" s="14">
        <f t="shared" si="23"/>
        <v>1350</v>
      </c>
      <c r="AX78" s="14">
        <f t="shared" si="24"/>
        <v>3150</v>
      </c>
      <c r="BA78" s="62">
        <v>62</v>
      </c>
      <c r="BB78" s="14">
        <f t="shared" si="11"/>
        <v>6</v>
      </c>
      <c r="BC78" s="14">
        <f t="shared" si="12"/>
        <v>11</v>
      </c>
      <c r="BD78" s="14">
        <f t="shared" si="25"/>
        <v>400</v>
      </c>
      <c r="BE78" s="14">
        <f t="shared" si="26"/>
        <v>2100</v>
      </c>
      <c r="BF78" s="14">
        <f t="shared" si="27"/>
        <v>4500</v>
      </c>
    </row>
    <row r="79" spans="1:58" ht="16.5" x14ac:dyDescent="0.2">
      <c r="A79" s="50">
        <v>41</v>
      </c>
      <c r="B79" s="119"/>
      <c r="C79" s="98">
        <f t="shared" si="35"/>
        <v>14</v>
      </c>
      <c r="D79" s="50">
        <f t="shared" si="36"/>
        <v>2</v>
      </c>
      <c r="E79" s="50">
        <v>240</v>
      </c>
      <c r="F79" s="50">
        <v>360</v>
      </c>
      <c r="G79" s="50" t="s">
        <v>392</v>
      </c>
      <c r="H79" s="98">
        <f t="shared" si="37"/>
        <v>16800</v>
      </c>
      <c r="I79" s="99" t="s">
        <v>396</v>
      </c>
      <c r="J79" s="99">
        <f>INT(INDEX(挂机升级突破!$H$8:$L$27,章节关卡!$C79,MATCH(I79,挂机升级突破!$AT$63:$BC$63,0))*章节关卡!F79/6)</f>
        <v>0</v>
      </c>
      <c r="K79" s="101" t="s">
        <v>402</v>
      </c>
      <c r="L79" s="101">
        <v>3</v>
      </c>
      <c r="N79" s="50">
        <f t="shared" si="31"/>
        <v>15</v>
      </c>
      <c r="O79" s="50">
        <f t="shared" si="32"/>
        <v>360</v>
      </c>
      <c r="P79" s="50">
        <f t="shared" si="33"/>
        <v>540</v>
      </c>
      <c r="Q79" s="50" t="s">
        <v>392</v>
      </c>
      <c r="R79" s="50">
        <f t="shared" si="34"/>
        <v>25200</v>
      </c>
      <c r="S79" s="99" t="s">
        <v>396</v>
      </c>
      <c r="T79" s="99">
        <f>INT(INDEX(挂机升级突破!$H$8:$L$27,章节关卡!$N79,MATCH(S79,挂机升级突破!$AT$63:$BC$63,0))*章节关卡!P79/6)</f>
        <v>0</v>
      </c>
      <c r="U79" s="101" t="s">
        <v>402</v>
      </c>
      <c r="V79" s="101">
        <v>3</v>
      </c>
      <c r="AK79" s="25">
        <v>66</v>
      </c>
      <c r="AL79" s="25">
        <v>6</v>
      </c>
      <c r="AM79" s="25">
        <v>9</v>
      </c>
      <c r="AN79" s="98">
        <f t="shared" ref="AN79:AN142" si="38">INDEX($D$6:$D$25,AL79)</f>
        <v>10</v>
      </c>
      <c r="AO79" s="98">
        <f t="shared" ref="AO79:AO142" si="39">INT(INDEX($F$5:$F$25,AL79)+AM79*INDEX($G$6:$G$25,AL79))</f>
        <v>39</v>
      </c>
      <c r="AP79" s="98">
        <f t="shared" ref="AP79:AP142" si="40">INT(INDEX($I$5:$I$25,AL79)+AM79*INDEX($J$6:$J$25,AL79))</f>
        <v>54</v>
      </c>
      <c r="AS79" s="62">
        <v>66</v>
      </c>
      <c r="AT79" s="14">
        <f t="shared" ref="AT79:AT142" si="41">INDEX($L$5:$L$25,MATCH(AS79-1,$N$5:$N$25,1))+1</f>
        <v>8</v>
      </c>
      <c r="AU79" s="14">
        <f t="shared" ref="AU79:AU142" si="42">AS79-INDEX($N$5:$N$25,AT79)</f>
        <v>3</v>
      </c>
      <c r="AV79" s="14">
        <f t="shared" si="22"/>
        <v>280</v>
      </c>
      <c r="AW79" s="14">
        <f t="shared" si="23"/>
        <v>1350</v>
      </c>
      <c r="AX79" s="14">
        <f t="shared" si="24"/>
        <v>3150</v>
      </c>
      <c r="BA79" s="62">
        <v>63</v>
      </c>
      <c r="BB79" s="14">
        <f t="shared" ref="BB79:BB142" si="43">INDEX($X$5:$X$25,MATCH(BA79-1,$Z$5:$Z$25,1))+1</f>
        <v>6</v>
      </c>
      <c r="BC79" s="14">
        <f t="shared" ref="BC79:BC142" si="44">BA79-INDEX($Z$5:$Z$25,BB79)</f>
        <v>12</v>
      </c>
      <c r="BD79" s="14">
        <f t="shared" si="25"/>
        <v>400</v>
      </c>
      <c r="BE79" s="14">
        <f t="shared" si="26"/>
        <v>2100</v>
      </c>
      <c r="BF79" s="14">
        <f t="shared" si="27"/>
        <v>4500</v>
      </c>
    </row>
    <row r="80" spans="1:58" ht="16.5" x14ac:dyDescent="0.2">
      <c r="A80" s="50">
        <v>42</v>
      </c>
      <c r="B80" s="119"/>
      <c r="C80" s="98">
        <f t="shared" si="35"/>
        <v>14</v>
      </c>
      <c r="D80" s="50">
        <f t="shared" si="36"/>
        <v>3</v>
      </c>
      <c r="E80" s="50">
        <v>360</v>
      </c>
      <c r="F80" s="50">
        <v>540</v>
      </c>
      <c r="G80" s="50" t="s">
        <v>392</v>
      </c>
      <c r="H80" s="98">
        <f t="shared" si="37"/>
        <v>25200</v>
      </c>
      <c r="I80" s="99" t="s">
        <v>396</v>
      </c>
      <c r="J80" s="99">
        <f>INT(INDEX(挂机升级突破!$H$8:$L$27,章节关卡!$C80,MATCH(I80,挂机升级突破!$AT$63:$BC$63,0))*章节关卡!F80/6)</f>
        <v>0</v>
      </c>
      <c r="K80" s="101" t="s">
        <v>402</v>
      </c>
      <c r="L80" s="101">
        <v>7</v>
      </c>
      <c r="N80" s="50">
        <f t="shared" si="31"/>
        <v>15</v>
      </c>
      <c r="O80" s="50">
        <f t="shared" si="32"/>
        <v>540</v>
      </c>
      <c r="P80" s="50">
        <f t="shared" si="33"/>
        <v>810</v>
      </c>
      <c r="Q80" s="50" t="s">
        <v>392</v>
      </c>
      <c r="R80" s="50">
        <f t="shared" si="34"/>
        <v>37800</v>
      </c>
      <c r="S80" s="99" t="s">
        <v>396</v>
      </c>
      <c r="T80" s="99">
        <f>INT(INDEX(挂机升级突破!$H$8:$L$27,章节关卡!$N80,MATCH(S80,挂机升级突破!$AT$63:$BC$63,0))*章节关卡!P80/6)</f>
        <v>0</v>
      </c>
      <c r="U80" s="101" t="s">
        <v>402</v>
      </c>
      <c r="V80" s="101">
        <v>7</v>
      </c>
      <c r="AK80" s="25">
        <v>67</v>
      </c>
      <c r="AL80" s="25">
        <v>6</v>
      </c>
      <c r="AM80" s="25">
        <v>10</v>
      </c>
      <c r="AN80" s="98">
        <f t="shared" si="38"/>
        <v>10</v>
      </c>
      <c r="AO80" s="98">
        <f t="shared" si="39"/>
        <v>40</v>
      </c>
      <c r="AP80" s="98">
        <f t="shared" si="40"/>
        <v>55</v>
      </c>
      <c r="AS80" s="62">
        <v>67</v>
      </c>
      <c r="AT80" s="14">
        <f t="shared" si="41"/>
        <v>8</v>
      </c>
      <c r="AU80" s="14">
        <f t="shared" si="42"/>
        <v>4</v>
      </c>
      <c r="AV80" s="14">
        <f t="shared" si="22"/>
        <v>280</v>
      </c>
      <c r="AW80" s="14">
        <f t="shared" si="23"/>
        <v>1350</v>
      </c>
      <c r="AX80" s="14">
        <f t="shared" si="24"/>
        <v>3150</v>
      </c>
      <c r="BA80" s="62">
        <v>64</v>
      </c>
      <c r="BB80" s="14">
        <f t="shared" si="43"/>
        <v>6</v>
      </c>
      <c r="BC80" s="14">
        <f t="shared" si="44"/>
        <v>13</v>
      </c>
      <c r="BD80" s="14">
        <f t="shared" si="25"/>
        <v>400</v>
      </c>
      <c r="BE80" s="14">
        <f t="shared" si="26"/>
        <v>2100</v>
      </c>
      <c r="BF80" s="14">
        <f t="shared" si="27"/>
        <v>4500</v>
      </c>
    </row>
    <row r="81" spans="1:58" ht="16.5" x14ac:dyDescent="0.2">
      <c r="A81" s="50">
        <v>43</v>
      </c>
      <c r="B81" s="119"/>
      <c r="C81" s="98">
        <f t="shared" si="35"/>
        <v>15</v>
      </c>
      <c r="D81" s="50">
        <f t="shared" si="36"/>
        <v>1</v>
      </c>
      <c r="E81" s="50">
        <v>120</v>
      </c>
      <c r="F81" s="50">
        <v>180</v>
      </c>
      <c r="G81" s="50" t="s">
        <v>392</v>
      </c>
      <c r="H81" s="98">
        <f t="shared" si="37"/>
        <v>9000</v>
      </c>
      <c r="I81" s="99" t="s">
        <v>396</v>
      </c>
      <c r="J81" s="99">
        <f>INT(INDEX(挂机升级突破!$H$8:$L$27,章节关卡!$C81,MATCH(I81,挂机升级突破!$AT$63:$BC$63,0))*章节关卡!F81/6)</f>
        <v>0</v>
      </c>
      <c r="K81" s="101" t="s">
        <v>22</v>
      </c>
      <c r="L81" s="101">
        <v>100</v>
      </c>
      <c r="N81" s="50">
        <v>16</v>
      </c>
      <c r="O81" s="99">
        <f t="shared" si="32"/>
        <v>180</v>
      </c>
      <c r="P81" s="50">
        <f>F81*O$36</f>
        <v>270</v>
      </c>
      <c r="Q81" s="50" t="s">
        <v>392</v>
      </c>
      <c r="R81" s="50">
        <f t="shared" si="34"/>
        <v>13500</v>
      </c>
      <c r="S81" s="99" t="s">
        <v>842</v>
      </c>
      <c r="T81" s="99">
        <f>INT(INDEX(挂机升级突破!$H$8:$L$27,章节关卡!$N81,MATCH(S81,挂机升级突破!$AT$63:$BC$63,0))*章节关卡!P81/6)</f>
        <v>0</v>
      </c>
      <c r="U81" s="101" t="s">
        <v>22</v>
      </c>
      <c r="V81" s="101">
        <v>200</v>
      </c>
      <c r="AK81" s="25">
        <v>68</v>
      </c>
      <c r="AL81" s="25">
        <v>6</v>
      </c>
      <c r="AM81" s="25">
        <v>11</v>
      </c>
      <c r="AN81" s="98">
        <f t="shared" si="38"/>
        <v>10</v>
      </c>
      <c r="AO81" s="98">
        <f t="shared" si="39"/>
        <v>41</v>
      </c>
      <c r="AP81" s="98">
        <f t="shared" si="40"/>
        <v>56</v>
      </c>
      <c r="AS81" s="62">
        <v>68</v>
      </c>
      <c r="AT81" s="14">
        <f t="shared" si="41"/>
        <v>8</v>
      </c>
      <c r="AU81" s="14">
        <f t="shared" si="42"/>
        <v>5</v>
      </c>
      <c r="AV81" s="14">
        <f t="shared" si="22"/>
        <v>280</v>
      </c>
      <c r="AW81" s="14">
        <f t="shared" si="23"/>
        <v>1350</v>
      </c>
      <c r="AX81" s="14">
        <f t="shared" si="24"/>
        <v>3150</v>
      </c>
      <c r="BA81" s="62">
        <v>65</v>
      </c>
      <c r="BB81" s="14">
        <f t="shared" si="43"/>
        <v>6</v>
      </c>
      <c r="BC81" s="14">
        <f t="shared" si="44"/>
        <v>14</v>
      </c>
      <c r="BD81" s="14">
        <f t="shared" si="25"/>
        <v>400</v>
      </c>
      <c r="BE81" s="14">
        <f t="shared" si="26"/>
        <v>2100</v>
      </c>
      <c r="BF81" s="14">
        <f t="shared" si="27"/>
        <v>4500</v>
      </c>
    </row>
    <row r="82" spans="1:58" ht="16.5" x14ac:dyDescent="0.2">
      <c r="A82" s="50">
        <v>44</v>
      </c>
      <c r="B82" s="119"/>
      <c r="C82" s="98">
        <f t="shared" si="35"/>
        <v>15</v>
      </c>
      <c r="D82" s="50">
        <f t="shared" si="36"/>
        <v>2</v>
      </c>
      <c r="E82" s="50">
        <v>240</v>
      </c>
      <c r="F82" s="50">
        <v>360</v>
      </c>
      <c r="G82" s="50" t="s">
        <v>392</v>
      </c>
      <c r="H82" s="98">
        <f t="shared" si="37"/>
        <v>18000</v>
      </c>
      <c r="I82" s="99" t="s">
        <v>396</v>
      </c>
      <c r="J82" s="99">
        <f>INT(INDEX(挂机升级突破!$H$8:$L$27,章节关卡!$C82,MATCH(I82,挂机升级突破!$AT$63:$BC$63,0))*章节关卡!F82/6)</f>
        <v>0</v>
      </c>
      <c r="K82" s="101" t="s">
        <v>402</v>
      </c>
      <c r="L82" s="101">
        <v>3</v>
      </c>
      <c r="N82" s="50">
        <v>16</v>
      </c>
      <c r="O82" s="99">
        <f t="shared" si="32"/>
        <v>360</v>
      </c>
      <c r="P82" s="50">
        <f>F82*O$36</f>
        <v>540</v>
      </c>
      <c r="Q82" s="50" t="s">
        <v>392</v>
      </c>
      <c r="R82" s="50">
        <f t="shared" si="34"/>
        <v>27000</v>
      </c>
      <c r="S82" s="99" t="s">
        <v>842</v>
      </c>
      <c r="T82" s="99">
        <f>INT(INDEX(挂机升级突破!$H$8:$L$27,章节关卡!$N82,MATCH(S82,挂机升级突破!$AT$63:$BC$63,0))*章节关卡!P82/6)</f>
        <v>0</v>
      </c>
      <c r="U82" s="101" t="s">
        <v>402</v>
      </c>
      <c r="V82" s="101">
        <v>3</v>
      </c>
      <c r="AK82" s="25">
        <v>69</v>
      </c>
      <c r="AL82" s="25">
        <v>6</v>
      </c>
      <c r="AM82" s="25">
        <v>12</v>
      </c>
      <c r="AN82" s="98">
        <f t="shared" si="38"/>
        <v>10</v>
      </c>
      <c r="AO82" s="98">
        <f t="shared" si="39"/>
        <v>42</v>
      </c>
      <c r="AP82" s="98">
        <f t="shared" si="40"/>
        <v>57</v>
      </c>
      <c r="AS82" s="62">
        <v>69</v>
      </c>
      <c r="AT82" s="14">
        <f t="shared" si="41"/>
        <v>8</v>
      </c>
      <c r="AU82" s="14">
        <f t="shared" si="42"/>
        <v>6</v>
      </c>
      <c r="AV82" s="14">
        <f t="shared" si="22"/>
        <v>280</v>
      </c>
      <c r="AW82" s="14">
        <f t="shared" si="23"/>
        <v>1350</v>
      </c>
      <c r="AX82" s="14">
        <f t="shared" si="24"/>
        <v>3150</v>
      </c>
      <c r="BA82" s="62">
        <v>66</v>
      </c>
      <c r="BB82" s="14">
        <f t="shared" si="43"/>
        <v>6</v>
      </c>
      <c r="BC82" s="14">
        <f t="shared" si="44"/>
        <v>15</v>
      </c>
      <c r="BD82" s="14">
        <f t="shared" si="25"/>
        <v>400</v>
      </c>
      <c r="BE82" s="14">
        <f t="shared" si="26"/>
        <v>2100</v>
      </c>
      <c r="BF82" s="14">
        <f t="shared" si="27"/>
        <v>4500</v>
      </c>
    </row>
    <row r="83" spans="1:58" ht="16.5" x14ac:dyDescent="0.2">
      <c r="A83" s="50">
        <v>45</v>
      </c>
      <c r="B83" s="119"/>
      <c r="C83" s="98">
        <f t="shared" si="35"/>
        <v>15</v>
      </c>
      <c r="D83" s="50">
        <f t="shared" si="36"/>
        <v>3</v>
      </c>
      <c r="E83" s="50">
        <v>360</v>
      </c>
      <c r="F83" s="50">
        <v>540</v>
      </c>
      <c r="G83" s="50" t="s">
        <v>392</v>
      </c>
      <c r="H83" s="98">
        <f t="shared" si="37"/>
        <v>27000</v>
      </c>
      <c r="I83" s="99" t="s">
        <v>396</v>
      </c>
      <c r="J83" s="99">
        <f>INT(INDEX(挂机升级突破!$H$8:$L$27,章节关卡!$C83,MATCH(I83,挂机升级突破!$AT$63:$BC$63,0))*章节关卡!F83/6)</f>
        <v>0</v>
      </c>
      <c r="K83" s="101" t="s">
        <v>402</v>
      </c>
      <c r="L83" s="101">
        <v>7</v>
      </c>
      <c r="N83" s="50">
        <v>16</v>
      </c>
      <c r="O83" s="99">
        <f t="shared" si="32"/>
        <v>540</v>
      </c>
      <c r="P83" s="50">
        <f>F83*O$36</f>
        <v>810</v>
      </c>
      <c r="Q83" s="50" t="s">
        <v>392</v>
      </c>
      <c r="R83" s="50">
        <f>INDEX($F$5:$F$25,C83)*O83</f>
        <v>40500</v>
      </c>
      <c r="S83" s="99" t="s">
        <v>842</v>
      </c>
      <c r="T83" s="99">
        <f>INT(INDEX(挂机升级突破!$H$8:$L$27,章节关卡!$N83,MATCH(S83,挂机升级突破!$AT$63:$BC$63,0))*章节关卡!P83/6)</f>
        <v>0</v>
      </c>
      <c r="U83" s="101" t="s">
        <v>402</v>
      </c>
      <c r="V83" s="101">
        <v>7</v>
      </c>
      <c r="AK83" s="25">
        <v>70</v>
      </c>
      <c r="AL83" s="25">
        <v>6</v>
      </c>
      <c r="AM83" s="25">
        <v>13</v>
      </c>
      <c r="AN83" s="98">
        <f t="shared" si="38"/>
        <v>10</v>
      </c>
      <c r="AO83" s="98">
        <f t="shared" si="39"/>
        <v>43</v>
      </c>
      <c r="AP83" s="98">
        <f t="shared" si="40"/>
        <v>58</v>
      </c>
      <c r="AS83" s="62">
        <v>70</v>
      </c>
      <c r="AT83" s="14">
        <f t="shared" si="41"/>
        <v>8</v>
      </c>
      <c r="AU83" s="14">
        <f t="shared" si="42"/>
        <v>7</v>
      </c>
      <c r="AV83" s="14">
        <f t="shared" si="22"/>
        <v>280</v>
      </c>
      <c r="AW83" s="14">
        <f t="shared" si="23"/>
        <v>1350</v>
      </c>
      <c r="AX83" s="14">
        <f t="shared" si="24"/>
        <v>3150</v>
      </c>
      <c r="BA83" s="62">
        <v>67</v>
      </c>
      <c r="BB83" s="14">
        <f t="shared" si="43"/>
        <v>7</v>
      </c>
      <c r="BC83" s="14">
        <f t="shared" si="44"/>
        <v>1</v>
      </c>
      <c r="BD83" s="14">
        <f t="shared" si="25"/>
        <v>480</v>
      </c>
      <c r="BE83" s="14">
        <f t="shared" si="26"/>
        <v>2400</v>
      </c>
      <c r="BF83" s="14">
        <f t="shared" si="27"/>
        <v>5400</v>
      </c>
    </row>
    <row r="84" spans="1:58" ht="16.5" x14ac:dyDescent="0.2">
      <c r="A84" s="98">
        <v>46</v>
      </c>
      <c r="B84" s="119"/>
      <c r="C84" s="98">
        <f t="shared" si="35"/>
        <v>16</v>
      </c>
      <c r="D84" s="98">
        <f t="shared" ref="D84:D98" si="45">MOD(A84-1,3)+1</f>
        <v>1</v>
      </c>
      <c r="E84" s="98">
        <v>120</v>
      </c>
      <c r="F84" s="98">
        <v>180</v>
      </c>
      <c r="G84" s="98" t="s">
        <v>170</v>
      </c>
      <c r="H84" s="98">
        <f t="shared" si="37"/>
        <v>9600</v>
      </c>
      <c r="I84" s="98" t="s">
        <v>251</v>
      </c>
      <c r="J84" s="99">
        <f>INT(INDEX(挂机升级突破!$H$8:$L$27,章节关卡!$C84,MATCH(I84,挂机升级突破!$AT$63:$BC$63,0))*章节关卡!F84/6)</f>
        <v>0</v>
      </c>
      <c r="K84" s="101" t="s">
        <v>22</v>
      </c>
      <c r="L84" s="101">
        <v>100</v>
      </c>
      <c r="N84" s="99">
        <v>17</v>
      </c>
      <c r="O84" s="99">
        <f t="shared" si="32"/>
        <v>180</v>
      </c>
      <c r="P84" s="99">
        <f t="shared" ref="P84:P98" si="46">F84*O$36</f>
        <v>270</v>
      </c>
      <c r="Q84" s="99" t="s">
        <v>392</v>
      </c>
      <c r="R84" s="99">
        <f t="shared" ref="R84:R98" si="47">INDEX($F$5:$F$25,C84)*O84</f>
        <v>14400</v>
      </c>
      <c r="S84" s="99" t="s">
        <v>251</v>
      </c>
      <c r="T84" s="99">
        <f>INT(INDEX(挂机升级突破!$H$8:$L$27,章节关卡!$N84,MATCH(S84,挂机升级突破!$AT$63:$BC$63,0))*章节关卡!P84/6)</f>
        <v>0</v>
      </c>
      <c r="U84" s="101" t="s">
        <v>22</v>
      </c>
      <c r="V84" s="101">
        <v>200</v>
      </c>
      <c r="AK84" s="25">
        <v>71</v>
      </c>
      <c r="AL84" s="25">
        <v>6</v>
      </c>
      <c r="AM84" s="25">
        <v>14</v>
      </c>
      <c r="AN84" s="98">
        <f t="shared" si="38"/>
        <v>10</v>
      </c>
      <c r="AO84" s="98">
        <f t="shared" si="39"/>
        <v>44</v>
      </c>
      <c r="AP84" s="98">
        <f t="shared" si="40"/>
        <v>59</v>
      </c>
      <c r="AS84" s="62">
        <v>71</v>
      </c>
      <c r="AT84" s="14">
        <f t="shared" si="41"/>
        <v>8</v>
      </c>
      <c r="AU84" s="14">
        <f t="shared" si="42"/>
        <v>8</v>
      </c>
      <c r="AV84" s="14">
        <f t="shared" si="22"/>
        <v>280</v>
      </c>
      <c r="AW84" s="14">
        <f t="shared" si="23"/>
        <v>1350</v>
      </c>
      <c r="AX84" s="14">
        <f t="shared" si="24"/>
        <v>3150</v>
      </c>
      <c r="BA84" s="62">
        <v>68</v>
      </c>
      <c r="BB84" s="14">
        <f t="shared" si="43"/>
        <v>7</v>
      </c>
      <c r="BC84" s="14">
        <f t="shared" si="44"/>
        <v>2</v>
      </c>
      <c r="BD84" s="14">
        <f t="shared" si="25"/>
        <v>480</v>
      </c>
      <c r="BE84" s="14">
        <f t="shared" si="26"/>
        <v>2400</v>
      </c>
      <c r="BF84" s="14">
        <f t="shared" si="27"/>
        <v>5400</v>
      </c>
    </row>
    <row r="85" spans="1:58" ht="16.5" x14ac:dyDescent="0.2">
      <c r="A85" s="98">
        <v>47</v>
      </c>
      <c r="B85" s="119"/>
      <c r="C85" s="98">
        <f t="shared" si="35"/>
        <v>16</v>
      </c>
      <c r="D85" s="98">
        <f t="shared" si="45"/>
        <v>2</v>
      </c>
      <c r="E85" s="98">
        <v>240</v>
      </c>
      <c r="F85" s="98">
        <v>360</v>
      </c>
      <c r="G85" s="98" t="s">
        <v>170</v>
      </c>
      <c r="H85" s="98">
        <f t="shared" si="37"/>
        <v>19200</v>
      </c>
      <c r="I85" s="99" t="s">
        <v>251</v>
      </c>
      <c r="J85" s="99">
        <f>INT(INDEX(挂机升级突破!$H$8:$L$27,章节关卡!$C85,MATCH(I85,挂机升级突破!$AT$63:$BC$63,0))*章节关卡!F85/6)</f>
        <v>0</v>
      </c>
      <c r="K85" s="101" t="s">
        <v>402</v>
      </c>
      <c r="L85" s="101">
        <v>3</v>
      </c>
      <c r="N85" s="99">
        <v>17</v>
      </c>
      <c r="O85" s="99">
        <f t="shared" si="32"/>
        <v>360</v>
      </c>
      <c r="P85" s="99">
        <f t="shared" si="46"/>
        <v>540</v>
      </c>
      <c r="Q85" s="99" t="s">
        <v>392</v>
      </c>
      <c r="R85" s="99">
        <f t="shared" si="47"/>
        <v>28800</v>
      </c>
      <c r="S85" s="99" t="s">
        <v>251</v>
      </c>
      <c r="T85" s="99">
        <f>INT(INDEX(挂机升级突破!$H$8:$L$27,章节关卡!$N85,MATCH(S85,挂机升级突破!$AT$63:$BC$63,0))*章节关卡!P85/6)</f>
        <v>0</v>
      </c>
      <c r="U85" s="101" t="s">
        <v>402</v>
      </c>
      <c r="V85" s="101">
        <v>3</v>
      </c>
      <c r="AK85" s="25">
        <v>72</v>
      </c>
      <c r="AL85" s="25">
        <v>6</v>
      </c>
      <c r="AM85" s="25">
        <v>15</v>
      </c>
      <c r="AN85" s="98">
        <f t="shared" si="38"/>
        <v>10</v>
      </c>
      <c r="AO85" s="98">
        <f t="shared" si="39"/>
        <v>45</v>
      </c>
      <c r="AP85" s="98">
        <f t="shared" si="40"/>
        <v>60</v>
      </c>
      <c r="AS85" s="62">
        <v>72</v>
      </c>
      <c r="AT85" s="14">
        <f t="shared" si="41"/>
        <v>8</v>
      </c>
      <c r="AU85" s="14">
        <f t="shared" si="42"/>
        <v>9</v>
      </c>
      <c r="AV85" s="14">
        <f t="shared" si="22"/>
        <v>280</v>
      </c>
      <c r="AW85" s="14">
        <f t="shared" si="23"/>
        <v>1350</v>
      </c>
      <c r="AX85" s="14">
        <f t="shared" si="24"/>
        <v>3150</v>
      </c>
      <c r="BA85" s="62">
        <v>69</v>
      </c>
      <c r="BB85" s="14">
        <f t="shared" si="43"/>
        <v>7</v>
      </c>
      <c r="BC85" s="14">
        <f t="shared" si="44"/>
        <v>3</v>
      </c>
      <c r="BD85" s="14">
        <f t="shared" si="25"/>
        <v>480</v>
      </c>
      <c r="BE85" s="14">
        <f t="shared" si="26"/>
        <v>2400</v>
      </c>
      <c r="BF85" s="14">
        <f t="shared" si="27"/>
        <v>5400</v>
      </c>
    </row>
    <row r="86" spans="1:58" ht="16.5" x14ac:dyDescent="0.2">
      <c r="A86" s="98">
        <v>48</v>
      </c>
      <c r="B86" s="119"/>
      <c r="C86" s="98">
        <f t="shared" si="35"/>
        <v>16</v>
      </c>
      <c r="D86" s="98">
        <f t="shared" si="45"/>
        <v>3</v>
      </c>
      <c r="E86" s="98">
        <v>360</v>
      </c>
      <c r="F86" s="98">
        <v>540</v>
      </c>
      <c r="G86" s="98" t="s">
        <v>170</v>
      </c>
      <c r="H86" s="98">
        <f t="shared" si="37"/>
        <v>28800</v>
      </c>
      <c r="I86" s="99" t="s">
        <v>251</v>
      </c>
      <c r="J86" s="99">
        <f>INT(INDEX(挂机升级突破!$H$8:$L$27,章节关卡!$C86,MATCH(I86,挂机升级突破!$AT$63:$BC$63,0))*章节关卡!F86/6)</f>
        <v>0</v>
      </c>
      <c r="K86" s="101" t="s">
        <v>402</v>
      </c>
      <c r="L86" s="101">
        <v>7</v>
      </c>
      <c r="N86" s="99">
        <v>17</v>
      </c>
      <c r="O86" s="99">
        <f t="shared" si="32"/>
        <v>540</v>
      </c>
      <c r="P86" s="99">
        <f t="shared" si="46"/>
        <v>810</v>
      </c>
      <c r="Q86" s="99" t="s">
        <v>392</v>
      </c>
      <c r="R86" s="99">
        <f t="shared" si="47"/>
        <v>43200</v>
      </c>
      <c r="S86" s="99" t="s">
        <v>251</v>
      </c>
      <c r="T86" s="99">
        <f>INT(INDEX(挂机升级突破!$H$8:$L$27,章节关卡!$N86,MATCH(S86,挂机升级突破!$AT$63:$BC$63,0))*章节关卡!P86/6)</f>
        <v>0</v>
      </c>
      <c r="U86" s="101" t="s">
        <v>402</v>
      </c>
      <c r="V86" s="101">
        <v>7</v>
      </c>
      <c r="AK86" s="25">
        <v>73</v>
      </c>
      <c r="AL86" s="25">
        <v>7</v>
      </c>
      <c r="AM86" s="25">
        <v>1</v>
      </c>
      <c r="AN86" s="98">
        <f t="shared" si="38"/>
        <v>12</v>
      </c>
      <c r="AO86" s="98">
        <f t="shared" si="39"/>
        <v>36</v>
      </c>
      <c r="AP86" s="98">
        <f t="shared" si="40"/>
        <v>52</v>
      </c>
      <c r="AS86" s="62">
        <v>73</v>
      </c>
      <c r="AT86" s="14">
        <f t="shared" si="41"/>
        <v>9</v>
      </c>
      <c r="AU86" s="14">
        <f t="shared" si="42"/>
        <v>1</v>
      </c>
      <c r="AV86" s="14">
        <f t="shared" si="22"/>
        <v>320</v>
      </c>
      <c r="AW86" s="14">
        <f t="shared" si="23"/>
        <v>1500</v>
      </c>
      <c r="AX86" s="14">
        <f t="shared" si="24"/>
        <v>3600</v>
      </c>
      <c r="BA86" s="62">
        <v>70</v>
      </c>
      <c r="BB86" s="14">
        <f t="shared" si="43"/>
        <v>7</v>
      </c>
      <c r="BC86" s="14">
        <f t="shared" si="44"/>
        <v>4</v>
      </c>
      <c r="BD86" s="14">
        <f t="shared" si="25"/>
        <v>480</v>
      </c>
      <c r="BE86" s="14">
        <f t="shared" si="26"/>
        <v>2400</v>
      </c>
      <c r="BF86" s="14">
        <f t="shared" si="27"/>
        <v>5400</v>
      </c>
    </row>
    <row r="87" spans="1:58" ht="16.5" x14ac:dyDescent="0.2">
      <c r="A87" s="98">
        <v>49</v>
      </c>
      <c r="B87" s="119"/>
      <c r="C87" s="98">
        <f t="shared" si="35"/>
        <v>17</v>
      </c>
      <c r="D87" s="98">
        <f t="shared" si="45"/>
        <v>1</v>
      </c>
      <c r="E87" s="98">
        <v>120</v>
      </c>
      <c r="F87" s="98">
        <v>180</v>
      </c>
      <c r="G87" s="98" t="s">
        <v>170</v>
      </c>
      <c r="H87" s="98">
        <f t="shared" si="37"/>
        <v>10800</v>
      </c>
      <c r="I87" s="99" t="s">
        <v>251</v>
      </c>
      <c r="J87" s="99">
        <f>INT(INDEX(挂机升级突破!$H$8:$L$27,章节关卡!$C87,MATCH(I87,挂机升级突破!$AT$63:$BC$63,0))*章节关卡!F87/6)</f>
        <v>0</v>
      </c>
      <c r="K87" s="101" t="s">
        <v>22</v>
      </c>
      <c r="L87" s="101">
        <v>100</v>
      </c>
      <c r="N87" s="99">
        <v>18</v>
      </c>
      <c r="O87" s="99">
        <f t="shared" si="32"/>
        <v>180</v>
      </c>
      <c r="P87" s="99">
        <f t="shared" si="46"/>
        <v>270</v>
      </c>
      <c r="Q87" s="99" t="s">
        <v>392</v>
      </c>
      <c r="R87" s="99">
        <f t="shared" si="47"/>
        <v>16200</v>
      </c>
      <c r="S87" s="99" t="s">
        <v>251</v>
      </c>
      <c r="T87" s="99">
        <f>INT(INDEX(挂机升级突破!$H$8:$L$27,章节关卡!$N87,MATCH(S87,挂机升级突破!$AT$63:$BC$63,0))*章节关卡!P87/6)</f>
        <v>0</v>
      </c>
      <c r="U87" s="101" t="s">
        <v>22</v>
      </c>
      <c r="V87" s="101">
        <v>200</v>
      </c>
      <c r="AK87" s="25">
        <v>74</v>
      </c>
      <c r="AL87" s="25">
        <v>7</v>
      </c>
      <c r="AM87" s="25">
        <v>2</v>
      </c>
      <c r="AN87" s="98">
        <f t="shared" si="38"/>
        <v>12</v>
      </c>
      <c r="AO87" s="98">
        <f t="shared" si="39"/>
        <v>37</v>
      </c>
      <c r="AP87" s="98">
        <f t="shared" si="40"/>
        <v>54</v>
      </c>
      <c r="AS87" s="62">
        <v>74</v>
      </c>
      <c r="AT87" s="14">
        <f t="shared" si="41"/>
        <v>9</v>
      </c>
      <c r="AU87" s="14">
        <f t="shared" si="42"/>
        <v>2</v>
      </c>
      <c r="AV87" s="14">
        <f t="shared" ref="AV87:AV150" si="48">INDEX($P$6:$P$25,AT87)</f>
        <v>320</v>
      </c>
      <c r="AW87" s="14">
        <f t="shared" ref="AW87:AW150" si="49">INDEX($R$6:$R$25,AT87)</f>
        <v>1500</v>
      </c>
      <c r="AX87" s="14">
        <f t="shared" ref="AX87:AX150" si="50">INDEX($T$6:$T$25,AT87)</f>
        <v>3600</v>
      </c>
      <c r="BA87" s="62">
        <v>71</v>
      </c>
      <c r="BB87" s="14">
        <f t="shared" si="43"/>
        <v>7</v>
      </c>
      <c r="BC87" s="14">
        <f t="shared" si="44"/>
        <v>5</v>
      </c>
      <c r="BD87" s="14">
        <f t="shared" si="25"/>
        <v>480</v>
      </c>
      <c r="BE87" s="14">
        <f t="shared" si="26"/>
        <v>2400</v>
      </c>
      <c r="BF87" s="14">
        <f t="shared" si="27"/>
        <v>5400</v>
      </c>
    </row>
    <row r="88" spans="1:58" ht="16.5" x14ac:dyDescent="0.2">
      <c r="A88" s="98">
        <v>50</v>
      </c>
      <c r="B88" s="119"/>
      <c r="C88" s="98">
        <f t="shared" si="35"/>
        <v>17</v>
      </c>
      <c r="D88" s="98">
        <f t="shared" si="45"/>
        <v>2</v>
      </c>
      <c r="E88" s="98">
        <v>240</v>
      </c>
      <c r="F88" s="98">
        <v>360</v>
      </c>
      <c r="G88" s="98" t="s">
        <v>170</v>
      </c>
      <c r="H88" s="98">
        <f t="shared" si="37"/>
        <v>21600</v>
      </c>
      <c r="I88" s="99" t="s">
        <v>251</v>
      </c>
      <c r="J88" s="99">
        <f>INT(INDEX(挂机升级突破!$H$8:$L$27,章节关卡!$C88,MATCH(I88,挂机升级突破!$AT$63:$BC$63,0))*章节关卡!F88/6)</f>
        <v>0</v>
      </c>
      <c r="K88" s="101" t="s">
        <v>402</v>
      </c>
      <c r="L88" s="101">
        <v>3</v>
      </c>
      <c r="N88" s="99">
        <v>18</v>
      </c>
      <c r="O88" s="99">
        <f t="shared" si="32"/>
        <v>360</v>
      </c>
      <c r="P88" s="99">
        <f t="shared" si="46"/>
        <v>540</v>
      </c>
      <c r="Q88" s="99" t="s">
        <v>392</v>
      </c>
      <c r="R88" s="99">
        <f t="shared" si="47"/>
        <v>32400</v>
      </c>
      <c r="S88" s="99" t="s">
        <v>251</v>
      </c>
      <c r="T88" s="99">
        <f>INT(INDEX(挂机升级突破!$H$8:$L$27,章节关卡!$N88,MATCH(S88,挂机升级突破!$AT$63:$BC$63,0))*章节关卡!P88/6)</f>
        <v>0</v>
      </c>
      <c r="U88" s="101" t="s">
        <v>402</v>
      </c>
      <c r="V88" s="101">
        <v>3</v>
      </c>
      <c r="AK88" s="25">
        <v>75</v>
      </c>
      <c r="AL88" s="25">
        <v>7</v>
      </c>
      <c r="AM88" s="25">
        <v>3</v>
      </c>
      <c r="AN88" s="98">
        <f t="shared" si="38"/>
        <v>12</v>
      </c>
      <c r="AO88" s="98">
        <f t="shared" si="39"/>
        <v>38</v>
      </c>
      <c r="AP88" s="98">
        <f t="shared" si="40"/>
        <v>56</v>
      </c>
      <c r="AS88" s="62">
        <v>75</v>
      </c>
      <c r="AT88" s="14">
        <f t="shared" si="41"/>
        <v>9</v>
      </c>
      <c r="AU88" s="14">
        <f t="shared" si="42"/>
        <v>3</v>
      </c>
      <c r="AV88" s="14">
        <f t="shared" si="48"/>
        <v>320</v>
      </c>
      <c r="AW88" s="14">
        <f t="shared" si="49"/>
        <v>1500</v>
      </c>
      <c r="AX88" s="14">
        <f t="shared" si="50"/>
        <v>3600</v>
      </c>
      <c r="BA88" s="62">
        <v>72</v>
      </c>
      <c r="BB88" s="14">
        <f t="shared" si="43"/>
        <v>7</v>
      </c>
      <c r="BC88" s="14">
        <f t="shared" si="44"/>
        <v>6</v>
      </c>
      <c r="BD88" s="14">
        <f t="shared" ref="BD88:BD151" si="51">INDEX($AB$6:$AB$25,BB88)</f>
        <v>480</v>
      </c>
      <c r="BE88" s="14">
        <f t="shared" ref="BE88:BE151" si="52">INDEX($AD$6:$AD$25,BB88)</f>
        <v>2400</v>
      </c>
      <c r="BF88" s="14">
        <f t="shared" ref="BF88:BF151" si="53">INDEX($AF$6:$AF$25,BB88)</f>
        <v>5400</v>
      </c>
    </row>
    <row r="89" spans="1:58" ht="16.5" x14ac:dyDescent="0.2">
      <c r="A89" s="98">
        <v>51</v>
      </c>
      <c r="B89" s="119"/>
      <c r="C89" s="98">
        <f t="shared" si="35"/>
        <v>17</v>
      </c>
      <c r="D89" s="98">
        <f t="shared" si="45"/>
        <v>3</v>
      </c>
      <c r="E89" s="98">
        <v>360</v>
      </c>
      <c r="F89" s="98">
        <v>540</v>
      </c>
      <c r="G89" s="98" t="s">
        <v>170</v>
      </c>
      <c r="H89" s="98">
        <f t="shared" si="37"/>
        <v>32400</v>
      </c>
      <c r="I89" s="99" t="s">
        <v>251</v>
      </c>
      <c r="J89" s="99">
        <f>INT(INDEX(挂机升级突破!$H$8:$L$27,章节关卡!$C89,MATCH(I89,挂机升级突破!$AT$63:$BC$63,0))*章节关卡!F89/6)</f>
        <v>0</v>
      </c>
      <c r="K89" s="101" t="s">
        <v>402</v>
      </c>
      <c r="L89" s="101">
        <v>7</v>
      </c>
      <c r="N89" s="99">
        <v>18</v>
      </c>
      <c r="O89" s="99">
        <f t="shared" si="32"/>
        <v>540</v>
      </c>
      <c r="P89" s="99">
        <f t="shared" si="46"/>
        <v>810</v>
      </c>
      <c r="Q89" s="99" t="s">
        <v>392</v>
      </c>
      <c r="R89" s="99">
        <f t="shared" si="47"/>
        <v>48600</v>
      </c>
      <c r="S89" s="99" t="s">
        <v>251</v>
      </c>
      <c r="T89" s="99">
        <f>INT(INDEX(挂机升级突破!$H$8:$L$27,章节关卡!$N89,MATCH(S89,挂机升级突破!$AT$63:$BC$63,0))*章节关卡!P89/6)</f>
        <v>0</v>
      </c>
      <c r="U89" s="101" t="s">
        <v>402</v>
      </c>
      <c r="V89" s="101">
        <v>7</v>
      </c>
      <c r="AK89" s="25">
        <v>76</v>
      </c>
      <c r="AL89" s="25">
        <v>7</v>
      </c>
      <c r="AM89" s="25">
        <v>4</v>
      </c>
      <c r="AN89" s="98">
        <f t="shared" si="38"/>
        <v>12</v>
      </c>
      <c r="AO89" s="98">
        <f t="shared" si="39"/>
        <v>39</v>
      </c>
      <c r="AP89" s="98">
        <f t="shared" si="40"/>
        <v>58</v>
      </c>
      <c r="AS89" s="62">
        <v>76</v>
      </c>
      <c r="AT89" s="14">
        <f t="shared" si="41"/>
        <v>9</v>
      </c>
      <c r="AU89" s="14">
        <f t="shared" si="42"/>
        <v>4</v>
      </c>
      <c r="AV89" s="14">
        <f t="shared" si="48"/>
        <v>320</v>
      </c>
      <c r="AW89" s="14">
        <f t="shared" si="49"/>
        <v>1500</v>
      </c>
      <c r="AX89" s="14">
        <f t="shared" si="50"/>
        <v>3600</v>
      </c>
      <c r="BA89" s="62">
        <v>73</v>
      </c>
      <c r="BB89" s="14">
        <f t="shared" si="43"/>
        <v>7</v>
      </c>
      <c r="BC89" s="14">
        <f t="shared" si="44"/>
        <v>7</v>
      </c>
      <c r="BD89" s="14">
        <f t="shared" si="51"/>
        <v>480</v>
      </c>
      <c r="BE89" s="14">
        <f t="shared" si="52"/>
        <v>2400</v>
      </c>
      <c r="BF89" s="14">
        <f t="shared" si="53"/>
        <v>5400</v>
      </c>
    </row>
    <row r="90" spans="1:58" ht="16.5" x14ac:dyDescent="0.2">
      <c r="A90" s="98">
        <v>52</v>
      </c>
      <c r="B90" s="119"/>
      <c r="C90" s="98">
        <f t="shared" si="35"/>
        <v>18</v>
      </c>
      <c r="D90" s="98">
        <f t="shared" si="45"/>
        <v>1</v>
      </c>
      <c r="E90" s="98">
        <v>120</v>
      </c>
      <c r="F90" s="98">
        <v>180</v>
      </c>
      <c r="G90" s="98" t="s">
        <v>170</v>
      </c>
      <c r="H90" s="98">
        <f t="shared" si="37"/>
        <v>12000</v>
      </c>
      <c r="I90" s="99" t="s">
        <v>251</v>
      </c>
      <c r="J90" s="99">
        <f>INT(INDEX(挂机升级突破!$H$8:$L$27,章节关卡!$C90,MATCH(I90,挂机升级突破!$AT$63:$BC$63,0))*章节关卡!F90/6)</f>
        <v>0</v>
      </c>
      <c r="K90" s="101" t="s">
        <v>22</v>
      </c>
      <c r="L90" s="101">
        <v>100</v>
      </c>
      <c r="N90" s="99">
        <v>19</v>
      </c>
      <c r="O90" s="99">
        <f t="shared" si="32"/>
        <v>180</v>
      </c>
      <c r="P90" s="99">
        <f t="shared" si="46"/>
        <v>270</v>
      </c>
      <c r="Q90" s="99" t="s">
        <v>392</v>
      </c>
      <c r="R90" s="99">
        <f t="shared" si="47"/>
        <v>18000</v>
      </c>
      <c r="S90" s="99" t="s">
        <v>251</v>
      </c>
      <c r="T90" s="99">
        <f>INT(INDEX(挂机升级突破!$H$8:$L$27,章节关卡!$N90,MATCH(S90,挂机升级突破!$AT$63:$BC$63,0))*章节关卡!P90/6)</f>
        <v>0</v>
      </c>
      <c r="U90" s="101" t="s">
        <v>22</v>
      </c>
      <c r="V90" s="101">
        <v>200</v>
      </c>
      <c r="AK90" s="25">
        <v>77</v>
      </c>
      <c r="AL90" s="25">
        <v>7</v>
      </c>
      <c r="AM90" s="25">
        <v>5</v>
      </c>
      <c r="AN90" s="98">
        <f t="shared" si="38"/>
        <v>12</v>
      </c>
      <c r="AO90" s="98">
        <f t="shared" si="39"/>
        <v>40</v>
      </c>
      <c r="AP90" s="98">
        <f t="shared" si="40"/>
        <v>60</v>
      </c>
      <c r="AS90" s="62">
        <v>77</v>
      </c>
      <c r="AT90" s="14">
        <f t="shared" si="41"/>
        <v>9</v>
      </c>
      <c r="AU90" s="14">
        <f t="shared" si="42"/>
        <v>5</v>
      </c>
      <c r="AV90" s="14">
        <f t="shared" si="48"/>
        <v>320</v>
      </c>
      <c r="AW90" s="14">
        <f t="shared" si="49"/>
        <v>1500</v>
      </c>
      <c r="AX90" s="14">
        <f t="shared" si="50"/>
        <v>3600</v>
      </c>
      <c r="BA90" s="62">
        <v>74</v>
      </c>
      <c r="BB90" s="14">
        <f t="shared" si="43"/>
        <v>7</v>
      </c>
      <c r="BC90" s="14">
        <f t="shared" si="44"/>
        <v>8</v>
      </c>
      <c r="BD90" s="14">
        <f t="shared" si="51"/>
        <v>480</v>
      </c>
      <c r="BE90" s="14">
        <f t="shared" si="52"/>
        <v>2400</v>
      </c>
      <c r="BF90" s="14">
        <f t="shared" si="53"/>
        <v>5400</v>
      </c>
    </row>
    <row r="91" spans="1:58" ht="16.5" x14ac:dyDescent="0.2">
      <c r="A91" s="98">
        <v>53</v>
      </c>
      <c r="B91" s="119"/>
      <c r="C91" s="98">
        <f t="shared" si="35"/>
        <v>18</v>
      </c>
      <c r="D91" s="98">
        <f t="shared" si="45"/>
        <v>2</v>
      </c>
      <c r="E91" s="98">
        <v>240</v>
      </c>
      <c r="F91" s="98">
        <v>360</v>
      </c>
      <c r="G91" s="98" t="s">
        <v>170</v>
      </c>
      <c r="H91" s="98">
        <f t="shared" si="37"/>
        <v>24000</v>
      </c>
      <c r="I91" s="99" t="s">
        <v>251</v>
      </c>
      <c r="J91" s="99">
        <f>INT(INDEX(挂机升级突破!$H$8:$L$27,章节关卡!$C91,MATCH(I91,挂机升级突破!$AT$63:$BC$63,0))*章节关卡!F91/6)</f>
        <v>0</v>
      </c>
      <c r="K91" s="101" t="s">
        <v>402</v>
      </c>
      <c r="L91" s="101">
        <v>3</v>
      </c>
      <c r="N91" s="99">
        <v>19</v>
      </c>
      <c r="O91" s="99">
        <f t="shared" si="32"/>
        <v>360</v>
      </c>
      <c r="P91" s="99">
        <f t="shared" si="46"/>
        <v>540</v>
      </c>
      <c r="Q91" s="99" t="s">
        <v>392</v>
      </c>
      <c r="R91" s="99">
        <f t="shared" si="47"/>
        <v>36000</v>
      </c>
      <c r="S91" s="99" t="s">
        <v>251</v>
      </c>
      <c r="T91" s="99">
        <f>INT(INDEX(挂机升级突破!$H$8:$L$27,章节关卡!$N91,MATCH(S91,挂机升级突破!$AT$63:$BC$63,0))*章节关卡!P91/6)</f>
        <v>0</v>
      </c>
      <c r="U91" s="101" t="s">
        <v>402</v>
      </c>
      <c r="V91" s="101">
        <v>3</v>
      </c>
      <c r="AK91" s="25">
        <v>78</v>
      </c>
      <c r="AL91" s="25">
        <v>7</v>
      </c>
      <c r="AM91" s="25">
        <v>6</v>
      </c>
      <c r="AN91" s="98">
        <f t="shared" si="38"/>
        <v>12</v>
      </c>
      <c r="AO91" s="98">
        <f t="shared" si="39"/>
        <v>41</v>
      </c>
      <c r="AP91" s="98">
        <f t="shared" si="40"/>
        <v>62</v>
      </c>
      <c r="AS91" s="62">
        <v>78</v>
      </c>
      <c r="AT91" s="14">
        <f t="shared" si="41"/>
        <v>9</v>
      </c>
      <c r="AU91" s="14">
        <f t="shared" si="42"/>
        <v>6</v>
      </c>
      <c r="AV91" s="14">
        <f t="shared" si="48"/>
        <v>320</v>
      </c>
      <c r="AW91" s="14">
        <f t="shared" si="49"/>
        <v>1500</v>
      </c>
      <c r="AX91" s="14">
        <f t="shared" si="50"/>
        <v>3600</v>
      </c>
      <c r="BA91" s="62">
        <v>75</v>
      </c>
      <c r="BB91" s="14">
        <f t="shared" si="43"/>
        <v>7</v>
      </c>
      <c r="BC91" s="14">
        <f t="shared" si="44"/>
        <v>9</v>
      </c>
      <c r="BD91" s="14">
        <f t="shared" si="51"/>
        <v>480</v>
      </c>
      <c r="BE91" s="14">
        <f t="shared" si="52"/>
        <v>2400</v>
      </c>
      <c r="BF91" s="14">
        <f t="shared" si="53"/>
        <v>5400</v>
      </c>
    </row>
    <row r="92" spans="1:58" ht="16.5" x14ac:dyDescent="0.2">
      <c r="A92" s="98">
        <v>54</v>
      </c>
      <c r="B92" s="119"/>
      <c r="C92" s="98">
        <f t="shared" si="35"/>
        <v>18</v>
      </c>
      <c r="D92" s="98">
        <f t="shared" si="45"/>
        <v>3</v>
      </c>
      <c r="E92" s="98">
        <v>360</v>
      </c>
      <c r="F92" s="98">
        <v>540</v>
      </c>
      <c r="G92" s="98" t="s">
        <v>170</v>
      </c>
      <c r="H92" s="98">
        <f t="shared" si="37"/>
        <v>36000</v>
      </c>
      <c r="I92" s="99" t="s">
        <v>251</v>
      </c>
      <c r="J92" s="99">
        <f>INT(INDEX(挂机升级突破!$H$8:$L$27,章节关卡!$C92,MATCH(I92,挂机升级突破!$AT$63:$BC$63,0))*章节关卡!F92/6)</f>
        <v>0</v>
      </c>
      <c r="K92" s="101" t="s">
        <v>402</v>
      </c>
      <c r="L92" s="101">
        <v>7</v>
      </c>
      <c r="N92" s="99">
        <v>19</v>
      </c>
      <c r="O92" s="99">
        <f t="shared" si="32"/>
        <v>540</v>
      </c>
      <c r="P92" s="99">
        <f t="shared" si="46"/>
        <v>810</v>
      </c>
      <c r="Q92" s="99" t="s">
        <v>392</v>
      </c>
      <c r="R92" s="99">
        <f t="shared" si="47"/>
        <v>54000</v>
      </c>
      <c r="S92" s="99" t="s">
        <v>251</v>
      </c>
      <c r="T92" s="99">
        <f>INT(INDEX(挂机升级突破!$H$8:$L$27,章节关卡!$N92,MATCH(S92,挂机升级突破!$AT$63:$BC$63,0))*章节关卡!P92/6)</f>
        <v>0</v>
      </c>
      <c r="U92" s="101" t="s">
        <v>402</v>
      </c>
      <c r="V92" s="101">
        <v>7</v>
      </c>
      <c r="AK92" s="25">
        <v>79</v>
      </c>
      <c r="AL92" s="25">
        <v>7</v>
      </c>
      <c r="AM92" s="25">
        <v>7</v>
      </c>
      <c r="AN92" s="98">
        <f t="shared" si="38"/>
        <v>12</v>
      </c>
      <c r="AO92" s="98">
        <f t="shared" si="39"/>
        <v>42</v>
      </c>
      <c r="AP92" s="98">
        <f t="shared" si="40"/>
        <v>64</v>
      </c>
      <c r="AS92" s="62">
        <v>79</v>
      </c>
      <c r="AT92" s="14">
        <f t="shared" si="41"/>
        <v>9</v>
      </c>
      <c r="AU92" s="14">
        <f t="shared" si="42"/>
        <v>7</v>
      </c>
      <c r="AV92" s="14">
        <f t="shared" si="48"/>
        <v>320</v>
      </c>
      <c r="AW92" s="14">
        <f t="shared" si="49"/>
        <v>1500</v>
      </c>
      <c r="AX92" s="14">
        <f t="shared" si="50"/>
        <v>3600</v>
      </c>
      <c r="BA92" s="62">
        <v>76</v>
      </c>
      <c r="BB92" s="14">
        <f t="shared" si="43"/>
        <v>7</v>
      </c>
      <c r="BC92" s="14">
        <f t="shared" si="44"/>
        <v>10</v>
      </c>
      <c r="BD92" s="14">
        <f t="shared" si="51"/>
        <v>480</v>
      </c>
      <c r="BE92" s="14">
        <f t="shared" si="52"/>
        <v>2400</v>
      </c>
      <c r="BF92" s="14">
        <f t="shared" si="53"/>
        <v>5400</v>
      </c>
    </row>
    <row r="93" spans="1:58" ht="16.5" x14ac:dyDescent="0.2">
      <c r="A93" s="98">
        <v>55</v>
      </c>
      <c r="B93" s="119"/>
      <c r="C93" s="98">
        <f t="shared" si="35"/>
        <v>19</v>
      </c>
      <c r="D93" s="98">
        <f t="shared" si="45"/>
        <v>1</v>
      </c>
      <c r="E93" s="98">
        <v>120</v>
      </c>
      <c r="F93" s="98">
        <v>180</v>
      </c>
      <c r="G93" s="98" t="s">
        <v>170</v>
      </c>
      <c r="H93" s="98">
        <f t="shared" si="37"/>
        <v>13200</v>
      </c>
      <c r="I93" s="99" t="s">
        <v>251</v>
      </c>
      <c r="J93" s="99">
        <f>INT(INDEX(挂机升级突破!$H$8:$L$27,章节关卡!$C93,MATCH(I93,挂机升级突破!$AT$63:$BC$63,0))*章节关卡!F93/6)</f>
        <v>0</v>
      </c>
      <c r="K93" s="101" t="s">
        <v>22</v>
      </c>
      <c r="L93" s="101">
        <v>100</v>
      </c>
      <c r="N93" s="99">
        <v>20</v>
      </c>
      <c r="O93" s="99">
        <f t="shared" si="32"/>
        <v>180</v>
      </c>
      <c r="P93" s="99">
        <f t="shared" si="46"/>
        <v>270</v>
      </c>
      <c r="Q93" s="99" t="s">
        <v>392</v>
      </c>
      <c r="R93" s="99">
        <f t="shared" si="47"/>
        <v>19800</v>
      </c>
      <c r="S93" s="99" t="s">
        <v>251</v>
      </c>
      <c r="T93" s="99">
        <f>INT(INDEX(挂机升级突破!$H$8:$L$27,章节关卡!$N93,MATCH(S93,挂机升级突破!$AT$63:$BC$63,0))*章节关卡!P93/6)</f>
        <v>0</v>
      </c>
      <c r="U93" s="101" t="s">
        <v>22</v>
      </c>
      <c r="V93" s="101">
        <v>200</v>
      </c>
      <c r="AK93" s="25">
        <v>80</v>
      </c>
      <c r="AL93" s="25">
        <v>7</v>
      </c>
      <c r="AM93" s="25">
        <v>8</v>
      </c>
      <c r="AN93" s="98">
        <f t="shared" si="38"/>
        <v>12</v>
      </c>
      <c r="AO93" s="98">
        <f t="shared" si="39"/>
        <v>43</v>
      </c>
      <c r="AP93" s="98">
        <f t="shared" si="40"/>
        <v>66</v>
      </c>
      <c r="AS93" s="62">
        <v>80</v>
      </c>
      <c r="AT93" s="14">
        <f t="shared" si="41"/>
        <v>9</v>
      </c>
      <c r="AU93" s="14">
        <f t="shared" si="42"/>
        <v>8</v>
      </c>
      <c r="AV93" s="14">
        <f t="shared" si="48"/>
        <v>320</v>
      </c>
      <c r="AW93" s="14">
        <f t="shared" si="49"/>
        <v>1500</v>
      </c>
      <c r="AX93" s="14">
        <f t="shared" si="50"/>
        <v>3600</v>
      </c>
      <c r="BA93" s="62">
        <v>77</v>
      </c>
      <c r="BB93" s="14">
        <f t="shared" si="43"/>
        <v>7</v>
      </c>
      <c r="BC93" s="14">
        <f t="shared" si="44"/>
        <v>11</v>
      </c>
      <c r="BD93" s="14">
        <f t="shared" si="51"/>
        <v>480</v>
      </c>
      <c r="BE93" s="14">
        <f t="shared" si="52"/>
        <v>2400</v>
      </c>
      <c r="BF93" s="14">
        <f t="shared" si="53"/>
        <v>5400</v>
      </c>
    </row>
    <row r="94" spans="1:58" ht="16.5" x14ac:dyDescent="0.2">
      <c r="A94" s="98">
        <v>56</v>
      </c>
      <c r="B94" s="119"/>
      <c r="C94" s="98">
        <f t="shared" si="35"/>
        <v>19</v>
      </c>
      <c r="D94" s="98">
        <f t="shared" si="45"/>
        <v>2</v>
      </c>
      <c r="E94" s="98">
        <v>240</v>
      </c>
      <c r="F94" s="98">
        <v>360</v>
      </c>
      <c r="G94" s="98" t="s">
        <v>170</v>
      </c>
      <c r="H94" s="98">
        <f t="shared" si="37"/>
        <v>26400</v>
      </c>
      <c r="I94" s="99" t="s">
        <v>251</v>
      </c>
      <c r="J94" s="99">
        <f>INT(INDEX(挂机升级突破!$H$8:$L$27,章节关卡!$C94,MATCH(I94,挂机升级突破!$AT$63:$BC$63,0))*章节关卡!F94/6)</f>
        <v>0</v>
      </c>
      <c r="K94" s="101" t="s">
        <v>402</v>
      </c>
      <c r="L94" s="101">
        <v>3</v>
      </c>
      <c r="N94" s="99">
        <v>20</v>
      </c>
      <c r="O94" s="99">
        <f t="shared" si="32"/>
        <v>360</v>
      </c>
      <c r="P94" s="99">
        <f t="shared" si="46"/>
        <v>540</v>
      </c>
      <c r="Q94" s="99" t="s">
        <v>392</v>
      </c>
      <c r="R94" s="99">
        <f t="shared" si="47"/>
        <v>39600</v>
      </c>
      <c r="S94" s="99" t="s">
        <v>251</v>
      </c>
      <c r="T94" s="99">
        <f>INT(INDEX(挂机升级突破!$H$8:$L$27,章节关卡!$N94,MATCH(S94,挂机升级突破!$AT$63:$BC$63,0))*章节关卡!P94/6)</f>
        <v>0</v>
      </c>
      <c r="U94" s="101" t="s">
        <v>402</v>
      </c>
      <c r="V94" s="101">
        <v>3</v>
      </c>
      <c r="AK94" s="25">
        <v>81</v>
      </c>
      <c r="AL94" s="25">
        <v>7</v>
      </c>
      <c r="AM94" s="25">
        <v>9</v>
      </c>
      <c r="AN94" s="98">
        <f t="shared" si="38"/>
        <v>12</v>
      </c>
      <c r="AO94" s="98">
        <f t="shared" si="39"/>
        <v>44</v>
      </c>
      <c r="AP94" s="98">
        <f t="shared" si="40"/>
        <v>68</v>
      </c>
      <c r="AS94" s="62">
        <v>81</v>
      </c>
      <c r="AT94" s="14">
        <f t="shared" si="41"/>
        <v>9</v>
      </c>
      <c r="AU94" s="14">
        <f t="shared" si="42"/>
        <v>9</v>
      </c>
      <c r="AV94" s="14">
        <f t="shared" si="48"/>
        <v>320</v>
      </c>
      <c r="AW94" s="14">
        <f t="shared" si="49"/>
        <v>1500</v>
      </c>
      <c r="AX94" s="14">
        <f t="shared" si="50"/>
        <v>3600</v>
      </c>
      <c r="BA94" s="62">
        <v>78</v>
      </c>
      <c r="BB94" s="14">
        <f t="shared" si="43"/>
        <v>7</v>
      </c>
      <c r="BC94" s="14">
        <f t="shared" si="44"/>
        <v>12</v>
      </c>
      <c r="BD94" s="14">
        <f t="shared" si="51"/>
        <v>480</v>
      </c>
      <c r="BE94" s="14">
        <f t="shared" si="52"/>
        <v>2400</v>
      </c>
      <c r="BF94" s="14">
        <f t="shared" si="53"/>
        <v>5400</v>
      </c>
    </row>
    <row r="95" spans="1:58" ht="16.5" x14ac:dyDescent="0.2">
      <c r="A95" s="98">
        <v>57</v>
      </c>
      <c r="B95" s="119"/>
      <c r="C95" s="98">
        <f t="shared" si="35"/>
        <v>19</v>
      </c>
      <c r="D95" s="98">
        <f t="shared" si="45"/>
        <v>3</v>
      </c>
      <c r="E95" s="98">
        <v>360</v>
      </c>
      <c r="F95" s="98">
        <v>540</v>
      </c>
      <c r="G95" s="98" t="s">
        <v>170</v>
      </c>
      <c r="H95" s="98">
        <f t="shared" si="37"/>
        <v>39600</v>
      </c>
      <c r="I95" s="99" t="s">
        <v>251</v>
      </c>
      <c r="J95" s="99">
        <f>INT(INDEX(挂机升级突破!$H$8:$L$27,章节关卡!$C95,MATCH(I95,挂机升级突破!$AT$63:$BC$63,0))*章节关卡!F95/6)</f>
        <v>0</v>
      </c>
      <c r="K95" s="101" t="s">
        <v>402</v>
      </c>
      <c r="L95" s="101">
        <v>7</v>
      </c>
      <c r="N95" s="99">
        <v>20</v>
      </c>
      <c r="O95" s="99">
        <f t="shared" si="32"/>
        <v>540</v>
      </c>
      <c r="P95" s="99">
        <f t="shared" si="46"/>
        <v>810</v>
      </c>
      <c r="Q95" s="99" t="s">
        <v>392</v>
      </c>
      <c r="R95" s="99">
        <f t="shared" si="47"/>
        <v>59400</v>
      </c>
      <c r="S95" s="99" t="s">
        <v>251</v>
      </c>
      <c r="T95" s="99">
        <f>INT(INDEX(挂机升级突破!$H$8:$L$27,章节关卡!$N95,MATCH(S95,挂机升级突破!$AT$63:$BC$63,0))*章节关卡!P95/6)</f>
        <v>0</v>
      </c>
      <c r="U95" s="101" t="s">
        <v>402</v>
      </c>
      <c r="V95" s="101">
        <v>7</v>
      </c>
      <c r="AK95" s="25">
        <v>82</v>
      </c>
      <c r="AL95" s="25">
        <v>7</v>
      </c>
      <c r="AM95" s="25">
        <v>10</v>
      </c>
      <c r="AN95" s="98">
        <f t="shared" si="38"/>
        <v>12</v>
      </c>
      <c r="AO95" s="98">
        <f t="shared" si="39"/>
        <v>45</v>
      </c>
      <c r="AP95" s="98">
        <f t="shared" si="40"/>
        <v>70</v>
      </c>
      <c r="AS95" s="62">
        <v>82</v>
      </c>
      <c r="AT95" s="14">
        <f t="shared" si="41"/>
        <v>10</v>
      </c>
      <c r="AU95" s="14">
        <f t="shared" si="42"/>
        <v>1</v>
      </c>
      <c r="AV95" s="14">
        <f t="shared" si="48"/>
        <v>360</v>
      </c>
      <c r="AW95" s="14">
        <f t="shared" si="49"/>
        <v>1650</v>
      </c>
      <c r="AX95" s="14">
        <f t="shared" si="50"/>
        <v>4050</v>
      </c>
      <c r="BA95" s="62">
        <v>79</v>
      </c>
      <c r="BB95" s="14">
        <f t="shared" si="43"/>
        <v>7</v>
      </c>
      <c r="BC95" s="14">
        <f t="shared" si="44"/>
        <v>13</v>
      </c>
      <c r="BD95" s="14">
        <f t="shared" si="51"/>
        <v>480</v>
      </c>
      <c r="BE95" s="14">
        <f t="shared" si="52"/>
        <v>2400</v>
      </c>
      <c r="BF95" s="14">
        <f t="shared" si="53"/>
        <v>5400</v>
      </c>
    </row>
    <row r="96" spans="1:58" ht="16.5" x14ac:dyDescent="0.2">
      <c r="A96" s="98">
        <v>58</v>
      </c>
      <c r="B96" s="119"/>
      <c r="C96" s="98">
        <f t="shared" si="35"/>
        <v>20</v>
      </c>
      <c r="D96" s="98">
        <f t="shared" si="45"/>
        <v>1</v>
      </c>
      <c r="E96" s="98">
        <v>120</v>
      </c>
      <c r="F96" s="98">
        <v>180</v>
      </c>
      <c r="G96" s="98" t="s">
        <v>170</v>
      </c>
      <c r="H96" s="98">
        <f t="shared" si="37"/>
        <v>14400</v>
      </c>
      <c r="I96" s="99" t="s">
        <v>251</v>
      </c>
      <c r="J96" s="99">
        <f>INT(INDEX(挂机升级突破!$H$8:$L$27,章节关卡!$C96,MATCH(I96,挂机升级突破!$AT$63:$BC$63,0))*章节关卡!F96/6)</f>
        <v>0</v>
      </c>
      <c r="K96" s="101" t="s">
        <v>22</v>
      </c>
      <c r="L96" s="101">
        <v>100</v>
      </c>
      <c r="N96" s="99">
        <v>20</v>
      </c>
      <c r="O96" s="99">
        <f>O93*1.5</f>
        <v>270</v>
      </c>
      <c r="P96" s="99">
        <f t="shared" si="46"/>
        <v>270</v>
      </c>
      <c r="Q96" s="99" t="s">
        <v>392</v>
      </c>
      <c r="R96" s="99">
        <f t="shared" si="47"/>
        <v>32400</v>
      </c>
      <c r="S96" s="99" t="s">
        <v>251</v>
      </c>
      <c r="T96" s="99">
        <f>INT(INDEX(挂机升级突破!$H$8:$L$27,章节关卡!$N96,MATCH(S96,挂机升级突破!$AT$63:$BC$63,0))*章节关卡!P96/6)</f>
        <v>0</v>
      </c>
      <c r="U96" s="101" t="s">
        <v>22</v>
      </c>
      <c r="V96" s="101">
        <v>200</v>
      </c>
      <c r="AK96" s="25">
        <v>83</v>
      </c>
      <c r="AL96" s="25">
        <v>7</v>
      </c>
      <c r="AM96" s="25">
        <v>11</v>
      </c>
      <c r="AN96" s="98">
        <f t="shared" si="38"/>
        <v>12</v>
      </c>
      <c r="AO96" s="98">
        <f t="shared" si="39"/>
        <v>46</v>
      </c>
      <c r="AP96" s="98">
        <f t="shared" si="40"/>
        <v>72</v>
      </c>
      <c r="AS96" s="62">
        <v>83</v>
      </c>
      <c r="AT96" s="14">
        <f t="shared" si="41"/>
        <v>10</v>
      </c>
      <c r="AU96" s="14">
        <f t="shared" si="42"/>
        <v>2</v>
      </c>
      <c r="AV96" s="14">
        <f t="shared" si="48"/>
        <v>360</v>
      </c>
      <c r="AW96" s="14">
        <f t="shared" si="49"/>
        <v>1650</v>
      </c>
      <c r="AX96" s="14">
        <f t="shared" si="50"/>
        <v>4050</v>
      </c>
      <c r="BA96" s="62">
        <v>80</v>
      </c>
      <c r="BB96" s="14">
        <f t="shared" si="43"/>
        <v>7</v>
      </c>
      <c r="BC96" s="14">
        <f t="shared" si="44"/>
        <v>14</v>
      </c>
      <c r="BD96" s="14">
        <f t="shared" si="51"/>
        <v>480</v>
      </c>
      <c r="BE96" s="14">
        <f t="shared" si="52"/>
        <v>2400</v>
      </c>
      <c r="BF96" s="14">
        <f t="shared" si="53"/>
        <v>5400</v>
      </c>
    </row>
    <row r="97" spans="1:58" ht="16.5" x14ac:dyDescent="0.2">
      <c r="A97" s="98">
        <v>59</v>
      </c>
      <c r="B97" s="119"/>
      <c r="C97" s="98">
        <f t="shared" si="35"/>
        <v>20</v>
      </c>
      <c r="D97" s="98">
        <f t="shared" si="45"/>
        <v>2</v>
      </c>
      <c r="E97" s="98">
        <v>240</v>
      </c>
      <c r="F97" s="98">
        <v>360</v>
      </c>
      <c r="G97" s="98" t="s">
        <v>170</v>
      </c>
      <c r="H97" s="98">
        <f t="shared" si="37"/>
        <v>28800</v>
      </c>
      <c r="I97" s="99" t="s">
        <v>251</v>
      </c>
      <c r="J97" s="99">
        <f>INT(INDEX(挂机升级突破!$H$8:$L$27,章节关卡!$C97,MATCH(I97,挂机升级突破!$AT$63:$BC$63,0))*章节关卡!F97/6)</f>
        <v>0</v>
      </c>
      <c r="K97" s="101" t="s">
        <v>402</v>
      </c>
      <c r="L97" s="101">
        <v>3</v>
      </c>
      <c r="N97" s="99">
        <v>20</v>
      </c>
      <c r="O97" s="99">
        <f>O94*1.5</f>
        <v>540</v>
      </c>
      <c r="P97" s="99">
        <f t="shared" si="46"/>
        <v>540</v>
      </c>
      <c r="Q97" s="99" t="s">
        <v>392</v>
      </c>
      <c r="R97" s="99">
        <f t="shared" si="47"/>
        <v>64800</v>
      </c>
      <c r="S97" s="99" t="s">
        <v>251</v>
      </c>
      <c r="T97" s="99">
        <f>INT(INDEX(挂机升级突破!$H$8:$L$27,章节关卡!$N97,MATCH(S97,挂机升级突破!$AT$63:$BC$63,0))*章节关卡!P97/6)</f>
        <v>0</v>
      </c>
      <c r="U97" s="101" t="s">
        <v>402</v>
      </c>
      <c r="V97" s="101">
        <v>3</v>
      </c>
      <c r="AK97" s="25">
        <v>84</v>
      </c>
      <c r="AL97" s="25">
        <v>7</v>
      </c>
      <c r="AM97" s="25">
        <v>12</v>
      </c>
      <c r="AN97" s="98">
        <f t="shared" si="38"/>
        <v>12</v>
      </c>
      <c r="AO97" s="98">
        <f t="shared" si="39"/>
        <v>47</v>
      </c>
      <c r="AP97" s="98">
        <f t="shared" si="40"/>
        <v>74</v>
      </c>
      <c r="AS97" s="62">
        <v>84</v>
      </c>
      <c r="AT97" s="14">
        <f t="shared" si="41"/>
        <v>10</v>
      </c>
      <c r="AU97" s="14">
        <f t="shared" si="42"/>
        <v>3</v>
      </c>
      <c r="AV97" s="14">
        <f t="shared" si="48"/>
        <v>360</v>
      </c>
      <c r="AW97" s="14">
        <f t="shared" si="49"/>
        <v>1650</v>
      </c>
      <c r="AX97" s="14">
        <f t="shared" si="50"/>
        <v>4050</v>
      </c>
      <c r="BA97" s="62">
        <v>81</v>
      </c>
      <c r="BB97" s="14">
        <f t="shared" si="43"/>
        <v>7</v>
      </c>
      <c r="BC97" s="14">
        <f t="shared" si="44"/>
        <v>15</v>
      </c>
      <c r="BD97" s="14">
        <f t="shared" si="51"/>
        <v>480</v>
      </c>
      <c r="BE97" s="14">
        <f t="shared" si="52"/>
        <v>2400</v>
      </c>
      <c r="BF97" s="14">
        <f t="shared" si="53"/>
        <v>5400</v>
      </c>
    </row>
    <row r="98" spans="1:58" ht="16.5" x14ac:dyDescent="0.2">
      <c r="A98" s="98">
        <v>60</v>
      </c>
      <c r="B98" s="119"/>
      <c r="C98" s="98">
        <f t="shared" si="35"/>
        <v>20</v>
      </c>
      <c r="D98" s="98">
        <f t="shared" si="45"/>
        <v>3</v>
      </c>
      <c r="E98" s="98">
        <v>360</v>
      </c>
      <c r="F98" s="98">
        <v>540</v>
      </c>
      <c r="G98" s="98" t="s">
        <v>170</v>
      </c>
      <c r="H98" s="98">
        <f t="shared" si="37"/>
        <v>43200</v>
      </c>
      <c r="I98" s="99" t="s">
        <v>251</v>
      </c>
      <c r="J98" s="99">
        <f>INT(INDEX(挂机升级突破!$H$8:$L$27,章节关卡!$C98,MATCH(I98,挂机升级突破!$AT$63:$BC$63,0))*章节关卡!F98/6)</f>
        <v>0</v>
      </c>
      <c r="K98" s="101" t="s">
        <v>402</v>
      </c>
      <c r="L98" s="101">
        <v>7</v>
      </c>
      <c r="N98" s="99">
        <v>20</v>
      </c>
      <c r="O98" s="99">
        <f>O95*1.5</f>
        <v>810</v>
      </c>
      <c r="P98" s="99">
        <f t="shared" si="46"/>
        <v>810</v>
      </c>
      <c r="Q98" s="99" t="s">
        <v>392</v>
      </c>
      <c r="R98" s="99">
        <f t="shared" si="47"/>
        <v>97200</v>
      </c>
      <c r="S98" s="99" t="s">
        <v>251</v>
      </c>
      <c r="T98" s="99">
        <f>INT(INDEX(挂机升级突破!$H$8:$L$27,章节关卡!$N98,MATCH(S98,挂机升级突破!$AT$63:$BC$63,0))*章节关卡!P98/6)</f>
        <v>0</v>
      </c>
      <c r="U98" s="101" t="s">
        <v>402</v>
      </c>
      <c r="V98" s="101">
        <v>7</v>
      </c>
      <c r="AK98" s="25">
        <v>85</v>
      </c>
      <c r="AL98" s="25">
        <v>7</v>
      </c>
      <c r="AM98" s="25">
        <v>13</v>
      </c>
      <c r="AN98" s="98">
        <f t="shared" si="38"/>
        <v>12</v>
      </c>
      <c r="AO98" s="98">
        <f t="shared" si="39"/>
        <v>48</v>
      </c>
      <c r="AP98" s="98">
        <f t="shared" si="40"/>
        <v>76</v>
      </c>
      <c r="AS98" s="62">
        <v>85</v>
      </c>
      <c r="AT98" s="14">
        <f t="shared" si="41"/>
        <v>10</v>
      </c>
      <c r="AU98" s="14">
        <f t="shared" si="42"/>
        <v>4</v>
      </c>
      <c r="AV98" s="14">
        <f t="shared" si="48"/>
        <v>360</v>
      </c>
      <c r="AW98" s="14">
        <f t="shared" si="49"/>
        <v>1650</v>
      </c>
      <c r="AX98" s="14">
        <f t="shared" si="50"/>
        <v>4050</v>
      </c>
      <c r="BA98" s="62">
        <v>82</v>
      </c>
      <c r="BB98" s="14">
        <f t="shared" si="43"/>
        <v>8</v>
      </c>
      <c r="BC98" s="14">
        <f t="shared" si="44"/>
        <v>1</v>
      </c>
      <c r="BD98" s="14">
        <f t="shared" si="51"/>
        <v>560</v>
      </c>
      <c r="BE98" s="14">
        <f t="shared" si="52"/>
        <v>2700</v>
      </c>
      <c r="BF98" s="14">
        <f t="shared" si="53"/>
        <v>6300</v>
      </c>
    </row>
    <row r="99" spans="1:58" ht="16.5" x14ac:dyDescent="0.2">
      <c r="AK99" s="25">
        <v>86</v>
      </c>
      <c r="AL99" s="25">
        <v>7</v>
      </c>
      <c r="AM99" s="25">
        <v>14</v>
      </c>
      <c r="AN99" s="98">
        <f t="shared" si="38"/>
        <v>12</v>
      </c>
      <c r="AO99" s="98">
        <f t="shared" si="39"/>
        <v>49</v>
      </c>
      <c r="AP99" s="98">
        <f t="shared" si="40"/>
        <v>78</v>
      </c>
      <c r="AS99" s="62">
        <v>86</v>
      </c>
      <c r="AT99" s="14">
        <f t="shared" si="41"/>
        <v>10</v>
      </c>
      <c r="AU99" s="14">
        <f t="shared" si="42"/>
        <v>5</v>
      </c>
      <c r="AV99" s="14">
        <f t="shared" si="48"/>
        <v>360</v>
      </c>
      <c r="AW99" s="14">
        <f t="shared" si="49"/>
        <v>1650</v>
      </c>
      <c r="AX99" s="14">
        <f t="shared" si="50"/>
        <v>4050</v>
      </c>
      <c r="BA99" s="62">
        <v>83</v>
      </c>
      <c r="BB99" s="14">
        <f t="shared" si="43"/>
        <v>8</v>
      </c>
      <c r="BC99" s="14">
        <f t="shared" si="44"/>
        <v>2</v>
      </c>
      <c r="BD99" s="14">
        <f t="shared" si="51"/>
        <v>560</v>
      </c>
      <c r="BE99" s="14">
        <f t="shared" si="52"/>
        <v>2700</v>
      </c>
      <c r="BF99" s="14">
        <f t="shared" si="53"/>
        <v>6300</v>
      </c>
    </row>
    <row r="100" spans="1:58" ht="16.5" x14ac:dyDescent="0.2">
      <c r="AK100" s="25">
        <v>87</v>
      </c>
      <c r="AL100" s="25">
        <v>7</v>
      </c>
      <c r="AM100" s="25">
        <v>15</v>
      </c>
      <c r="AN100" s="98">
        <f t="shared" si="38"/>
        <v>12</v>
      </c>
      <c r="AO100" s="98">
        <f t="shared" si="39"/>
        <v>50</v>
      </c>
      <c r="AP100" s="98">
        <f t="shared" si="40"/>
        <v>80</v>
      </c>
      <c r="AS100" s="62">
        <v>87</v>
      </c>
      <c r="AT100" s="14">
        <f t="shared" si="41"/>
        <v>10</v>
      </c>
      <c r="AU100" s="14">
        <f t="shared" si="42"/>
        <v>6</v>
      </c>
      <c r="AV100" s="14">
        <f t="shared" si="48"/>
        <v>360</v>
      </c>
      <c r="AW100" s="14">
        <f t="shared" si="49"/>
        <v>1650</v>
      </c>
      <c r="AX100" s="14">
        <f t="shared" si="50"/>
        <v>4050</v>
      </c>
      <c r="BA100" s="62">
        <v>84</v>
      </c>
      <c r="BB100" s="14">
        <f t="shared" si="43"/>
        <v>8</v>
      </c>
      <c r="BC100" s="14">
        <f t="shared" si="44"/>
        <v>3</v>
      </c>
      <c r="BD100" s="14">
        <f t="shared" si="51"/>
        <v>560</v>
      </c>
      <c r="BE100" s="14">
        <f t="shared" si="52"/>
        <v>2700</v>
      </c>
      <c r="BF100" s="14">
        <f t="shared" si="53"/>
        <v>6300</v>
      </c>
    </row>
    <row r="101" spans="1:58" ht="16.5" x14ac:dyDescent="0.2">
      <c r="AK101" s="25">
        <v>88</v>
      </c>
      <c r="AL101" s="25">
        <v>8</v>
      </c>
      <c r="AM101" s="25">
        <v>1</v>
      </c>
      <c r="AN101" s="98">
        <f t="shared" si="38"/>
        <v>14</v>
      </c>
      <c r="AO101" s="98">
        <f t="shared" si="39"/>
        <v>41</v>
      </c>
      <c r="AP101" s="98">
        <f t="shared" si="40"/>
        <v>62</v>
      </c>
      <c r="AS101" s="62">
        <v>88</v>
      </c>
      <c r="AT101" s="14">
        <f t="shared" si="41"/>
        <v>10</v>
      </c>
      <c r="AU101" s="14">
        <f t="shared" si="42"/>
        <v>7</v>
      </c>
      <c r="AV101" s="14">
        <f t="shared" si="48"/>
        <v>360</v>
      </c>
      <c r="AW101" s="14">
        <f t="shared" si="49"/>
        <v>1650</v>
      </c>
      <c r="AX101" s="14">
        <f t="shared" si="50"/>
        <v>4050</v>
      </c>
      <c r="BA101" s="62">
        <v>85</v>
      </c>
      <c r="BB101" s="14">
        <f t="shared" si="43"/>
        <v>8</v>
      </c>
      <c r="BC101" s="14">
        <f t="shared" si="44"/>
        <v>4</v>
      </c>
      <c r="BD101" s="14">
        <f t="shared" si="51"/>
        <v>560</v>
      </c>
      <c r="BE101" s="14">
        <f t="shared" si="52"/>
        <v>2700</v>
      </c>
      <c r="BF101" s="14">
        <f t="shared" si="53"/>
        <v>6300</v>
      </c>
    </row>
    <row r="102" spans="1:58" ht="16.5" x14ac:dyDescent="0.2">
      <c r="AK102" s="25">
        <v>89</v>
      </c>
      <c r="AL102" s="25">
        <v>8</v>
      </c>
      <c r="AM102" s="25">
        <v>2</v>
      </c>
      <c r="AN102" s="98">
        <f t="shared" si="38"/>
        <v>14</v>
      </c>
      <c r="AO102" s="98">
        <f t="shared" si="39"/>
        <v>42</v>
      </c>
      <c r="AP102" s="98">
        <f t="shared" si="40"/>
        <v>64</v>
      </c>
      <c r="AS102" s="62">
        <v>89</v>
      </c>
      <c r="AT102" s="14">
        <f t="shared" si="41"/>
        <v>10</v>
      </c>
      <c r="AU102" s="14">
        <f t="shared" si="42"/>
        <v>8</v>
      </c>
      <c r="AV102" s="14">
        <f t="shared" si="48"/>
        <v>360</v>
      </c>
      <c r="AW102" s="14">
        <f t="shared" si="49"/>
        <v>1650</v>
      </c>
      <c r="AX102" s="14">
        <f t="shared" si="50"/>
        <v>4050</v>
      </c>
      <c r="BA102" s="62">
        <v>86</v>
      </c>
      <c r="BB102" s="14">
        <f t="shared" si="43"/>
        <v>8</v>
      </c>
      <c r="BC102" s="14">
        <f t="shared" si="44"/>
        <v>5</v>
      </c>
      <c r="BD102" s="14">
        <f t="shared" si="51"/>
        <v>560</v>
      </c>
      <c r="BE102" s="14">
        <f t="shared" si="52"/>
        <v>2700</v>
      </c>
      <c r="BF102" s="14">
        <f t="shared" si="53"/>
        <v>6300</v>
      </c>
    </row>
    <row r="103" spans="1:58" ht="16.5" x14ac:dyDescent="0.2">
      <c r="AK103" s="25">
        <v>90</v>
      </c>
      <c r="AL103" s="25">
        <v>8</v>
      </c>
      <c r="AM103" s="25">
        <v>3</v>
      </c>
      <c r="AN103" s="98">
        <f t="shared" si="38"/>
        <v>14</v>
      </c>
      <c r="AO103" s="98">
        <f t="shared" si="39"/>
        <v>43</v>
      </c>
      <c r="AP103" s="98">
        <f t="shared" si="40"/>
        <v>66</v>
      </c>
      <c r="AS103" s="62">
        <v>90</v>
      </c>
      <c r="AT103" s="14">
        <f t="shared" si="41"/>
        <v>10</v>
      </c>
      <c r="AU103" s="14">
        <f t="shared" si="42"/>
        <v>9</v>
      </c>
      <c r="AV103" s="14">
        <f t="shared" si="48"/>
        <v>360</v>
      </c>
      <c r="AW103" s="14">
        <f t="shared" si="49"/>
        <v>1650</v>
      </c>
      <c r="AX103" s="14">
        <f t="shared" si="50"/>
        <v>4050</v>
      </c>
      <c r="BA103" s="62">
        <v>87</v>
      </c>
      <c r="BB103" s="14">
        <f t="shared" si="43"/>
        <v>8</v>
      </c>
      <c r="BC103" s="14">
        <f t="shared" si="44"/>
        <v>6</v>
      </c>
      <c r="BD103" s="14">
        <f t="shared" si="51"/>
        <v>560</v>
      </c>
      <c r="BE103" s="14">
        <f t="shared" si="52"/>
        <v>2700</v>
      </c>
      <c r="BF103" s="14">
        <f t="shared" si="53"/>
        <v>6300</v>
      </c>
    </row>
    <row r="104" spans="1:58" ht="16.5" x14ac:dyDescent="0.2">
      <c r="AK104" s="25">
        <v>91</v>
      </c>
      <c r="AL104" s="25">
        <v>8</v>
      </c>
      <c r="AM104" s="25">
        <v>4</v>
      </c>
      <c r="AN104" s="98">
        <f t="shared" si="38"/>
        <v>14</v>
      </c>
      <c r="AO104" s="98">
        <f t="shared" si="39"/>
        <v>44</v>
      </c>
      <c r="AP104" s="98">
        <f t="shared" si="40"/>
        <v>68</v>
      </c>
      <c r="AS104" s="62">
        <v>91</v>
      </c>
      <c r="AT104" s="14">
        <f t="shared" si="41"/>
        <v>11</v>
      </c>
      <c r="AU104" s="14">
        <f t="shared" si="42"/>
        <v>1</v>
      </c>
      <c r="AV104" s="14">
        <f t="shared" si="48"/>
        <v>400</v>
      </c>
      <c r="AW104" s="14">
        <f t="shared" si="49"/>
        <v>1800</v>
      </c>
      <c r="AX104" s="14">
        <f t="shared" si="50"/>
        <v>4500</v>
      </c>
      <c r="BA104" s="62">
        <v>88</v>
      </c>
      <c r="BB104" s="14">
        <f t="shared" si="43"/>
        <v>8</v>
      </c>
      <c r="BC104" s="14">
        <f t="shared" si="44"/>
        <v>7</v>
      </c>
      <c r="BD104" s="14">
        <f t="shared" si="51"/>
        <v>560</v>
      </c>
      <c r="BE104" s="14">
        <f t="shared" si="52"/>
        <v>2700</v>
      </c>
      <c r="BF104" s="14">
        <f t="shared" si="53"/>
        <v>6300</v>
      </c>
    </row>
    <row r="105" spans="1:58" ht="16.5" x14ac:dyDescent="0.2">
      <c r="AK105" s="25">
        <v>92</v>
      </c>
      <c r="AL105" s="25">
        <v>8</v>
      </c>
      <c r="AM105" s="25">
        <v>5</v>
      </c>
      <c r="AN105" s="98">
        <f t="shared" si="38"/>
        <v>14</v>
      </c>
      <c r="AO105" s="98">
        <f t="shared" si="39"/>
        <v>45</v>
      </c>
      <c r="AP105" s="98">
        <f t="shared" si="40"/>
        <v>70</v>
      </c>
      <c r="AS105" s="62">
        <v>92</v>
      </c>
      <c r="AT105" s="14">
        <f t="shared" si="41"/>
        <v>11</v>
      </c>
      <c r="AU105" s="14">
        <f t="shared" si="42"/>
        <v>2</v>
      </c>
      <c r="AV105" s="14">
        <f t="shared" si="48"/>
        <v>400</v>
      </c>
      <c r="AW105" s="14">
        <f t="shared" si="49"/>
        <v>1800</v>
      </c>
      <c r="AX105" s="14">
        <f t="shared" si="50"/>
        <v>4500</v>
      </c>
      <c r="BA105" s="62">
        <v>89</v>
      </c>
      <c r="BB105" s="14">
        <f t="shared" si="43"/>
        <v>8</v>
      </c>
      <c r="BC105" s="14">
        <f t="shared" si="44"/>
        <v>8</v>
      </c>
      <c r="BD105" s="14">
        <f t="shared" si="51"/>
        <v>560</v>
      </c>
      <c r="BE105" s="14">
        <f t="shared" si="52"/>
        <v>2700</v>
      </c>
      <c r="BF105" s="14">
        <f t="shared" si="53"/>
        <v>6300</v>
      </c>
    </row>
    <row r="106" spans="1:58" ht="16.5" x14ac:dyDescent="0.2">
      <c r="AK106" s="25">
        <v>93</v>
      </c>
      <c r="AL106" s="25">
        <v>8</v>
      </c>
      <c r="AM106" s="25">
        <v>6</v>
      </c>
      <c r="AN106" s="98">
        <f t="shared" si="38"/>
        <v>14</v>
      </c>
      <c r="AO106" s="98">
        <f t="shared" si="39"/>
        <v>46</v>
      </c>
      <c r="AP106" s="98">
        <f t="shared" si="40"/>
        <v>72</v>
      </c>
      <c r="AS106" s="62">
        <v>93</v>
      </c>
      <c r="AT106" s="14">
        <f t="shared" si="41"/>
        <v>11</v>
      </c>
      <c r="AU106" s="14">
        <f t="shared" si="42"/>
        <v>3</v>
      </c>
      <c r="AV106" s="14">
        <f t="shared" si="48"/>
        <v>400</v>
      </c>
      <c r="AW106" s="14">
        <f t="shared" si="49"/>
        <v>1800</v>
      </c>
      <c r="AX106" s="14">
        <f t="shared" si="50"/>
        <v>4500</v>
      </c>
      <c r="BA106" s="62">
        <v>90</v>
      </c>
      <c r="BB106" s="14">
        <f t="shared" si="43"/>
        <v>8</v>
      </c>
      <c r="BC106" s="14">
        <f t="shared" si="44"/>
        <v>9</v>
      </c>
      <c r="BD106" s="14">
        <f t="shared" si="51"/>
        <v>560</v>
      </c>
      <c r="BE106" s="14">
        <f t="shared" si="52"/>
        <v>2700</v>
      </c>
      <c r="BF106" s="14">
        <f t="shared" si="53"/>
        <v>6300</v>
      </c>
    </row>
    <row r="107" spans="1:58" ht="16.5" x14ac:dyDescent="0.2">
      <c r="AK107" s="25">
        <v>94</v>
      </c>
      <c r="AL107" s="25">
        <v>8</v>
      </c>
      <c r="AM107" s="25">
        <v>7</v>
      </c>
      <c r="AN107" s="98">
        <f t="shared" si="38"/>
        <v>14</v>
      </c>
      <c r="AO107" s="98">
        <f t="shared" si="39"/>
        <v>47</v>
      </c>
      <c r="AP107" s="98">
        <f t="shared" si="40"/>
        <v>74</v>
      </c>
      <c r="AS107" s="62">
        <v>94</v>
      </c>
      <c r="AT107" s="14">
        <f t="shared" si="41"/>
        <v>11</v>
      </c>
      <c r="AU107" s="14">
        <f t="shared" si="42"/>
        <v>4</v>
      </c>
      <c r="AV107" s="14">
        <f t="shared" si="48"/>
        <v>400</v>
      </c>
      <c r="AW107" s="14">
        <f t="shared" si="49"/>
        <v>1800</v>
      </c>
      <c r="AX107" s="14">
        <f t="shared" si="50"/>
        <v>4500</v>
      </c>
      <c r="BA107" s="62">
        <v>91</v>
      </c>
      <c r="BB107" s="14">
        <f t="shared" si="43"/>
        <v>8</v>
      </c>
      <c r="BC107" s="14">
        <f t="shared" si="44"/>
        <v>10</v>
      </c>
      <c r="BD107" s="14">
        <f t="shared" si="51"/>
        <v>560</v>
      </c>
      <c r="BE107" s="14">
        <f t="shared" si="52"/>
        <v>2700</v>
      </c>
      <c r="BF107" s="14">
        <f t="shared" si="53"/>
        <v>6300</v>
      </c>
    </row>
    <row r="108" spans="1:58" ht="16.5" x14ac:dyDescent="0.2">
      <c r="AK108" s="25">
        <v>95</v>
      </c>
      <c r="AL108" s="25">
        <v>8</v>
      </c>
      <c r="AM108" s="25">
        <v>8</v>
      </c>
      <c r="AN108" s="98">
        <f t="shared" si="38"/>
        <v>14</v>
      </c>
      <c r="AO108" s="98">
        <f t="shared" si="39"/>
        <v>48</v>
      </c>
      <c r="AP108" s="98">
        <f t="shared" si="40"/>
        <v>76</v>
      </c>
      <c r="AS108" s="62">
        <v>95</v>
      </c>
      <c r="AT108" s="14">
        <f t="shared" si="41"/>
        <v>11</v>
      </c>
      <c r="AU108" s="14">
        <f t="shared" si="42"/>
        <v>5</v>
      </c>
      <c r="AV108" s="14">
        <f t="shared" si="48"/>
        <v>400</v>
      </c>
      <c r="AW108" s="14">
        <f t="shared" si="49"/>
        <v>1800</v>
      </c>
      <c r="AX108" s="14">
        <f t="shared" si="50"/>
        <v>4500</v>
      </c>
      <c r="BA108" s="62">
        <v>92</v>
      </c>
      <c r="BB108" s="14">
        <f t="shared" si="43"/>
        <v>8</v>
      </c>
      <c r="BC108" s="14">
        <f t="shared" si="44"/>
        <v>11</v>
      </c>
      <c r="BD108" s="14">
        <f t="shared" si="51"/>
        <v>560</v>
      </c>
      <c r="BE108" s="14">
        <f t="shared" si="52"/>
        <v>2700</v>
      </c>
      <c r="BF108" s="14">
        <f t="shared" si="53"/>
        <v>6300</v>
      </c>
    </row>
    <row r="109" spans="1:58" ht="16.5" x14ac:dyDescent="0.2">
      <c r="AK109" s="25">
        <v>96</v>
      </c>
      <c r="AL109" s="25">
        <v>8</v>
      </c>
      <c r="AM109" s="25">
        <v>9</v>
      </c>
      <c r="AN109" s="98">
        <f t="shared" si="38"/>
        <v>14</v>
      </c>
      <c r="AO109" s="98">
        <f t="shared" si="39"/>
        <v>49</v>
      </c>
      <c r="AP109" s="98">
        <f t="shared" si="40"/>
        <v>78</v>
      </c>
      <c r="AS109" s="62">
        <v>96</v>
      </c>
      <c r="AT109" s="14">
        <f t="shared" si="41"/>
        <v>11</v>
      </c>
      <c r="AU109" s="14">
        <f t="shared" si="42"/>
        <v>6</v>
      </c>
      <c r="AV109" s="14">
        <f t="shared" si="48"/>
        <v>400</v>
      </c>
      <c r="AW109" s="14">
        <f t="shared" si="49"/>
        <v>1800</v>
      </c>
      <c r="AX109" s="14">
        <f t="shared" si="50"/>
        <v>4500</v>
      </c>
      <c r="BA109" s="62">
        <v>93</v>
      </c>
      <c r="BB109" s="14">
        <f t="shared" si="43"/>
        <v>8</v>
      </c>
      <c r="BC109" s="14">
        <f t="shared" si="44"/>
        <v>12</v>
      </c>
      <c r="BD109" s="14">
        <f t="shared" si="51"/>
        <v>560</v>
      </c>
      <c r="BE109" s="14">
        <f t="shared" si="52"/>
        <v>2700</v>
      </c>
      <c r="BF109" s="14">
        <f t="shared" si="53"/>
        <v>6300</v>
      </c>
    </row>
    <row r="110" spans="1:58" ht="16.5" x14ac:dyDescent="0.2">
      <c r="AK110" s="25">
        <v>97</v>
      </c>
      <c r="AL110" s="25">
        <v>8</v>
      </c>
      <c r="AM110" s="25">
        <v>10</v>
      </c>
      <c r="AN110" s="98">
        <f t="shared" si="38"/>
        <v>14</v>
      </c>
      <c r="AO110" s="98">
        <f t="shared" si="39"/>
        <v>50</v>
      </c>
      <c r="AP110" s="98">
        <f t="shared" si="40"/>
        <v>80</v>
      </c>
      <c r="AS110" s="62">
        <v>97</v>
      </c>
      <c r="AT110" s="14">
        <f t="shared" si="41"/>
        <v>11</v>
      </c>
      <c r="AU110" s="14">
        <f t="shared" si="42"/>
        <v>7</v>
      </c>
      <c r="AV110" s="14">
        <f t="shared" si="48"/>
        <v>400</v>
      </c>
      <c r="AW110" s="14">
        <f t="shared" si="49"/>
        <v>1800</v>
      </c>
      <c r="AX110" s="14">
        <f t="shared" si="50"/>
        <v>4500</v>
      </c>
      <c r="BA110" s="62">
        <v>94</v>
      </c>
      <c r="BB110" s="14">
        <f t="shared" si="43"/>
        <v>8</v>
      </c>
      <c r="BC110" s="14">
        <f t="shared" si="44"/>
        <v>13</v>
      </c>
      <c r="BD110" s="14">
        <f t="shared" si="51"/>
        <v>560</v>
      </c>
      <c r="BE110" s="14">
        <f t="shared" si="52"/>
        <v>2700</v>
      </c>
      <c r="BF110" s="14">
        <f t="shared" si="53"/>
        <v>6300</v>
      </c>
    </row>
    <row r="111" spans="1:58" ht="16.5" x14ac:dyDescent="0.2">
      <c r="AK111" s="25">
        <v>98</v>
      </c>
      <c r="AL111" s="25">
        <v>8</v>
      </c>
      <c r="AM111" s="25">
        <v>11</v>
      </c>
      <c r="AN111" s="98">
        <f t="shared" si="38"/>
        <v>14</v>
      </c>
      <c r="AO111" s="98">
        <f t="shared" si="39"/>
        <v>51</v>
      </c>
      <c r="AP111" s="98">
        <f t="shared" si="40"/>
        <v>82</v>
      </c>
      <c r="AS111" s="62">
        <v>98</v>
      </c>
      <c r="AT111" s="14">
        <f t="shared" si="41"/>
        <v>11</v>
      </c>
      <c r="AU111" s="14">
        <f t="shared" si="42"/>
        <v>8</v>
      </c>
      <c r="AV111" s="14">
        <f t="shared" si="48"/>
        <v>400</v>
      </c>
      <c r="AW111" s="14">
        <f t="shared" si="49"/>
        <v>1800</v>
      </c>
      <c r="AX111" s="14">
        <f t="shared" si="50"/>
        <v>4500</v>
      </c>
      <c r="BA111" s="62">
        <v>95</v>
      </c>
      <c r="BB111" s="14">
        <f t="shared" si="43"/>
        <v>8</v>
      </c>
      <c r="BC111" s="14">
        <f t="shared" si="44"/>
        <v>14</v>
      </c>
      <c r="BD111" s="14">
        <f t="shared" si="51"/>
        <v>560</v>
      </c>
      <c r="BE111" s="14">
        <f t="shared" si="52"/>
        <v>2700</v>
      </c>
      <c r="BF111" s="14">
        <f t="shared" si="53"/>
        <v>6300</v>
      </c>
    </row>
    <row r="112" spans="1:58" ht="16.5" x14ac:dyDescent="0.2">
      <c r="AK112" s="25">
        <v>99</v>
      </c>
      <c r="AL112" s="25">
        <v>8</v>
      </c>
      <c r="AM112" s="25">
        <v>12</v>
      </c>
      <c r="AN112" s="98">
        <f t="shared" si="38"/>
        <v>14</v>
      </c>
      <c r="AO112" s="98">
        <f t="shared" si="39"/>
        <v>52</v>
      </c>
      <c r="AP112" s="98">
        <f t="shared" si="40"/>
        <v>84</v>
      </c>
      <c r="AS112" s="62">
        <v>99</v>
      </c>
      <c r="AT112" s="14">
        <f t="shared" si="41"/>
        <v>11</v>
      </c>
      <c r="AU112" s="14">
        <f t="shared" si="42"/>
        <v>9</v>
      </c>
      <c r="AV112" s="14">
        <f t="shared" si="48"/>
        <v>400</v>
      </c>
      <c r="AW112" s="14">
        <f t="shared" si="49"/>
        <v>1800</v>
      </c>
      <c r="AX112" s="14">
        <f t="shared" si="50"/>
        <v>4500</v>
      </c>
      <c r="BA112" s="62">
        <v>96</v>
      </c>
      <c r="BB112" s="14">
        <f t="shared" si="43"/>
        <v>8</v>
      </c>
      <c r="BC112" s="14">
        <f t="shared" si="44"/>
        <v>15</v>
      </c>
      <c r="BD112" s="14">
        <f t="shared" si="51"/>
        <v>560</v>
      </c>
      <c r="BE112" s="14">
        <f t="shared" si="52"/>
        <v>2700</v>
      </c>
      <c r="BF112" s="14">
        <f t="shared" si="53"/>
        <v>6300</v>
      </c>
    </row>
    <row r="113" spans="37:58" ht="16.5" x14ac:dyDescent="0.2">
      <c r="AK113" s="25">
        <v>100</v>
      </c>
      <c r="AL113" s="25">
        <v>8</v>
      </c>
      <c r="AM113" s="25">
        <v>13</v>
      </c>
      <c r="AN113" s="98">
        <f t="shared" si="38"/>
        <v>14</v>
      </c>
      <c r="AO113" s="98">
        <f t="shared" si="39"/>
        <v>53</v>
      </c>
      <c r="AP113" s="98">
        <f t="shared" si="40"/>
        <v>86</v>
      </c>
      <c r="AS113" s="62">
        <v>100</v>
      </c>
      <c r="AT113" s="14">
        <f t="shared" si="41"/>
        <v>12</v>
      </c>
      <c r="AU113" s="14">
        <f t="shared" si="42"/>
        <v>1</v>
      </c>
      <c r="AV113" s="14">
        <f t="shared" si="48"/>
        <v>440</v>
      </c>
      <c r="AW113" s="14">
        <f t="shared" si="49"/>
        <v>1950</v>
      </c>
      <c r="AX113" s="14">
        <f t="shared" si="50"/>
        <v>4950</v>
      </c>
      <c r="BA113" s="62">
        <v>97</v>
      </c>
      <c r="BB113" s="14">
        <f t="shared" si="43"/>
        <v>9</v>
      </c>
      <c r="BC113" s="14">
        <f t="shared" si="44"/>
        <v>1</v>
      </c>
      <c r="BD113" s="14">
        <f t="shared" si="51"/>
        <v>640</v>
      </c>
      <c r="BE113" s="14">
        <f t="shared" si="52"/>
        <v>3000</v>
      </c>
      <c r="BF113" s="14">
        <f t="shared" si="53"/>
        <v>7200</v>
      </c>
    </row>
    <row r="114" spans="37:58" ht="16.5" x14ac:dyDescent="0.2">
      <c r="AK114" s="25">
        <v>101</v>
      </c>
      <c r="AL114" s="25">
        <v>8</v>
      </c>
      <c r="AM114" s="25">
        <v>14</v>
      </c>
      <c r="AN114" s="98">
        <f t="shared" si="38"/>
        <v>14</v>
      </c>
      <c r="AO114" s="98">
        <f t="shared" si="39"/>
        <v>54</v>
      </c>
      <c r="AP114" s="98">
        <f t="shared" si="40"/>
        <v>88</v>
      </c>
      <c r="AS114" s="62">
        <v>101</v>
      </c>
      <c r="AT114" s="14">
        <f t="shared" si="41"/>
        <v>12</v>
      </c>
      <c r="AU114" s="14">
        <f t="shared" si="42"/>
        <v>2</v>
      </c>
      <c r="AV114" s="14">
        <f t="shared" si="48"/>
        <v>440</v>
      </c>
      <c r="AW114" s="14">
        <f t="shared" si="49"/>
        <v>1950</v>
      </c>
      <c r="AX114" s="14">
        <f t="shared" si="50"/>
        <v>4950</v>
      </c>
      <c r="BA114" s="62">
        <v>98</v>
      </c>
      <c r="BB114" s="14">
        <f t="shared" si="43"/>
        <v>9</v>
      </c>
      <c r="BC114" s="14">
        <f t="shared" si="44"/>
        <v>2</v>
      </c>
      <c r="BD114" s="14">
        <f t="shared" si="51"/>
        <v>640</v>
      </c>
      <c r="BE114" s="14">
        <f t="shared" si="52"/>
        <v>3000</v>
      </c>
      <c r="BF114" s="14">
        <f t="shared" si="53"/>
        <v>7200</v>
      </c>
    </row>
    <row r="115" spans="37:58" ht="16.5" x14ac:dyDescent="0.2">
      <c r="AK115" s="25">
        <v>102</v>
      </c>
      <c r="AL115" s="25">
        <v>8</v>
      </c>
      <c r="AM115" s="25">
        <v>15</v>
      </c>
      <c r="AN115" s="98">
        <f t="shared" si="38"/>
        <v>14</v>
      </c>
      <c r="AO115" s="98">
        <f t="shared" si="39"/>
        <v>55</v>
      </c>
      <c r="AP115" s="98">
        <f t="shared" si="40"/>
        <v>90</v>
      </c>
      <c r="AS115" s="62">
        <v>102</v>
      </c>
      <c r="AT115" s="14">
        <f t="shared" si="41"/>
        <v>12</v>
      </c>
      <c r="AU115" s="14">
        <f t="shared" si="42"/>
        <v>3</v>
      </c>
      <c r="AV115" s="14">
        <f t="shared" si="48"/>
        <v>440</v>
      </c>
      <c r="AW115" s="14">
        <f t="shared" si="49"/>
        <v>1950</v>
      </c>
      <c r="AX115" s="14">
        <f t="shared" si="50"/>
        <v>4950</v>
      </c>
      <c r="BA115" s="62">
        <v>99</v>
      </c>
      <c r="BB115" s="14">
        <f t="shared" si="43"/>
        <v>9</v>
      </c>
      <c r="BC115" s="14">
        <f t="shared" si="44"/>
        <v>3</v>
      </c>
      <c r="BD115" s="14">
        <f t="shared" si="51"/>
        <v>640</v>
      </c>
      <c r="BE115" s="14">
        <f t="shared" si="52"/>
        <v>3000</v>
      </c>
      <c r="BF115" s="14">
        <f t="shared" si="53"/>
        <v>7200</v>
      </c>
    </row>
    <row r="116" spans="37:58" ht="16.5" x14ac:dyDescent="0.2">
      <c r="AK116" s="25">
        <v>103</v>
      </c>
      <c r="AL116" s="25">
        <v>9</v>
      </c>
      <c r="AM116" s="25">
        <v>1</v>
      </c>
      <c r="AN116" s="98">
        <f t="shared" si="38"/>
        <v>16</v>
      </c>
      <c r="AO116" s="98">
        <f t="shared" si="39"/>
        <v>46</v>
      </c>
      <c r="AP116" s="98">
        <f t="shared" si="40"/>
        <v>72</v>
      </c>
      <c r="AS116" s="62">
        <v>103</v>
      </c>
      <c r="AT116" s="14">
        <f t="shared" si="41"/>
        <v>12</v>
      </c>
      <c r="AU116" s="14">
        <f t="shared" si="42"/>
        <v>4</v>
      </c>
      <c r="AV116" s="14">
        <f t="shared" si="48"/>
        <v>440</v>
      </c>
      <c r="AW116" s="14">
        <f t="shared" si="49"/>
        <v>1950</v>
      </c>
      <c r="AX116" s="14">
        <f t="shared" si="50"/>
        <v>4950</v>
      </c>
      <c r="BA116" s="62">
        <v>100</v>
      </c>
      <c r="BB116" s="14">
        <f t="shared" si="43"/>
        <v>9</v>
      </c>
      <c r="BC116" s="14">
        <f t="shared" si="44"/>
        <v>4</v>
      </c>
      <c r="BD116" s="14">
        <f t="shared" si="51"/>
        <v>640</v>
      </c>
      <c r="BE116" s="14">
        <f t="shared" si="52"/>
        <v>3000</v>
      </c>
      <c r="BF116" s="14">
        <f t="shared" si="53"/>
        <v>7200</v>
      </c>
    </row>
    <row r="117" spans="37:58" ht="16.5" x14ac:dyDescent="0.2">
      <c r="AK117" s="25">
        <v>104</v>
      </c>
      <c r="AL117" s="25">
        <v>9</v>
      </c>
      <c r="AM117" s="25">
        <v>2</v>
      </c>
      <c r="AN117" s="98">
        <f t="shared" si="38"/>
        <v>16</v>
      </c>
      <c r="AO117" s="98">
        <f t="shared" si="39"/>
        <v>47</v>
      </c>
      <c r="AP117" s="98">
        <f t="shared" si="40"/>
        <v>74</v>
      </c>
      <c r="AS117" s="62">
        <v>104</v>
      </c>
      <c r="AT117" s="14">
        <f t="shared" si="41"/>
        <v>12</v>
      </c>
      <c r="AU117" s="14">
        <f t="shared" si="42"/>
        <v>5</v>
      </c>
      <c r="AV117" s="14">
        <f t="shared" si="48"/>
        <v>440</v>
      </c>
      <c r="AW117" s="14">
        <f t="shared" si="49"/>
        <v>1950</v>
      </c>
      <c r="AX117" s="14">
        <f t="shared" si="50"/>
        <v>4950</v>
      </c>
      <c r="BA117" s="62">
        <v>101</v>
      </c>
      <c r="BB117" s="14">
        <f t="shared" si="43"/>
        <v>9</v>
      </c>
      <c r="BC117" s="14">
        <f t="shared" si="44"/>
        <v>5</v>
      </c>
      <c r="BD117" s="14">
        <f t="shared" si="51"/>
        <v>640</v>
      </c>
      <c r="BE117" s="14">
        <f t="shared" si="52"/>
        <v>3000</v>
      </c>
      <c r="BF117" s="14">
        <f t="shared" si="53"/>
        <v>7200</v>
      </c>
    </row>
    <row r="118" spans="37:58" ht="16.5" x14ac:dyDescent="0.2">
      <c r="AK118" s="25">
        <v>105</v>
      </c>
      <c r="AL118" s="25">
        <v>9</v>
      </c>
      <c r="AM118" s="25">
        <v>3</v>
      </c>
      <c r="AN118" s="98">
        <f t="shared" si="38"/>
        <v>16</v>
      </c>
      <c r="AO118" s="98">
        <f t="shared" si="39"/>
        <v>48</v>
      </c>
      <c r="AP118" s="98">
        <f t="shared" si="40"/>
        <v>76</v>
      </c>
      <c r="AS118" s="62">
        <v>105</v>
      </c>
      <c r="AT118" s="14">
        <f t="shared" si="41"/>
        <v>12</v>
      </c>
      <c r="AU118" s="14">
        <f t="shared" si="42"/>
        <v>6</v>
      </c>
      <c r="AV118" s="14">
        <f t="shared" si="48"/>
        <v>440</v>
      </c>
      <c r="AW118" s="14">
        <f t="shared" si="49"/>
        <v>1950</v>
      </c>
      <c r="AX118" s="14">
        <f t="shared" si="50"/>
        <v>4950</v>
      </c>
      <c r="BA118" s="62">
        <v>102</v>
      </c>
      <c r="BB118" s="14">
        <f t="shared" si="43"/>
        <v>9</v>
      </c>
      <c r="BC118" s="14">
        <f t="shared" si="44"/>
        <v>6</v>
      </c>
      <c r="BD118" s="14">
        <f t="shared" si="51"/>
        <v>640</v>
      </c>
      <c r="BE118" s="14">
        <f t="shared" si="52"/>
        <v>3000</v>
      </c>
      <c r="BF118" s="14">
        <f t="shared" si="53"/>
        <v>7200</v>
      </c>
    </row>
    <row r="119" spans="37:58" ht="16.5" x14ac:dyDescent="0.2">
      <c r="AK119" s="25">
        <v>106</v>
      </c>
      <c r="AL119" s="25">
        <v>9</v>
      </c>
      <c r="AM119" s="25">
        <v>4</v>
      </c>
      <c r="AN119" s="98">
        <f t="shared" si="38"/>
        <v>16</v>
      </c>
      <c r="AO119" s="98">
        <f t="shared" si="39"/>
        <v>49</v>
      </c>
      <c r="AP119" s="98">
        <f t="shared" si="40"/>
        <v>78</v>
      </c>
      <c r="AS119" s="62">
        <v>106</v>
      </c>
      <c r="AT119" s="14">
        <f t="shared" si="41"/>
        <v>12</v>
      </c>
      <c r="AU119" s="14">
        <f t="shared" si="42"/>
        <v>7</v>
      </c>
      <c r="AV119" s="14">
        <f t="shared" si="48"/>
        <v>440</v>
      </c>
      <c r="AW119" s="14">
        <f t="shared" si="49"/>
        <v>1950</v>
      </c>
      <c r="AX119" s="14">
        <f t="shared" si="50"/>
        <v>4950</v>
      </c>
      <c r="BA119" s="62">
        <v>103</v>
      </c>
      <c r="BB119" s="14">
        <f t="shared" si="43"/>
        <v>9</v>
      </c>
      <c r="BC119" s="14">
        <f t="shared" si="44"/>
        <v>7</v>
      </c>
      <c r="BD119" s="14">
        <f t="shared" si="51"/>
        <v>640</v>
      </c>
      <c r="BE119" s="14">
        <f t="shared" si="52"/>
        <v>3000</v>
      </c>
      <c r="BF119" s="14">
        <f t="shared" si="53"/>
        <v>7200</v>
      </c>
    </row>
    <row r="120" spans="37:58" ht="16.5" x14ac:dyDescent="0.2">
      <c r="AK120" s="25">
        <v>107</v>
      </c>
      <c r="AL120" s="25">
        <v>9</v>
      </c>
      <c r="AM120" s="25">
        <v>5</v>
      </c>
      <c r="AN120" s="98">
        <f t="shared" si="38"/>
        <v>16</v>
      </c>
      <c r="AO120" s="98">
        <f t="shared" si="39"/>
        <v>50</v>
      </c>
      <c r="AP120" s="98">
        <f t="shared" si="40"/>
        <v>80</v>
      </c>
      <c r="AS120" s="62">
        <v>107</v>
      </c>
      <c r="AT120" s="14">
        <f t="shared" si="41"/>
        <v>12</v>
      </c>
      <c r="AU120" s="14">
        <f t="shared" si="42"/>
        <v>8</v>
      </c>
      <c r="AV120" s="14">
        <f t="shared" si="48"/>
        <v>440</v>
      </c>
      <c r="AW120" s="14">
        <f t="shared" si="49"/>
        <v>1950</v>
      </c>
      <c r="AX120" s="14">
        <f t="shared" si="50"/>
        <v>4950</v>
      </c>
      <c r="BA120" s="62">
        <v>104</v>
      </c>
      <c r="BB120" s="14">
        <f t="shared" si="43"/>
        <v>9</v>
      </c>
      <c r="BC120" s="14">
        <f t="shared" si="44"/>
        <v>8</v>
      </c>
      <c r="BD120" s="14">
        <f t="shared" si="51"/>
        <v>640</v>
      </c>
      <c r="BE120" s="14">
        <f t="shared" si="52"/>
        <v>3000</v>
      </c>
      <c r="BF120" s="14">
        <f t="shared" si="53"/>
        <v>7200</v>
      </c>
    </row>
    <row r="121" spans="37:58" ht="16.5" x14ac:dyDescent="0.2">
      <c r="AK121" s="25">
        <v>108</v>
      </c>
      <c r="AL121" s="25">
        <v>9</v>
      </c>
      <c r="AM121" s="25">
        <v>6</v>
      </c>
      <c r="AN121" s="98">
        <f t="shared" si="38"/>
        <v>16</v>
      </c>
      <c r="AO121" s="98">
        <f t="shared" si="39"/>
        <v>51</v>
      </c>
      <c r="AP121" s="98">
        <f t="shared" si="40"/>
        <v>82</v>
      </c>
      <c r="AS121" s="62">
        <v>108</v>
      </c>
      <c r="AT121" s="14">
        <f t="shared" si="41"/>
        <v>12</v>
      </c>
      <c r="AU121" s="14">
        <f t="shared" si="42"/>
        <v>9</v>
      </c>
      <c r="AV121" s="14">
        <f t="shared" si="48"/>
        <v>440</v>
      </c>
      <c r="AW121" s="14">
        <f t="shared" si="49"/>
        <v>1950</v>
      </c>
      <c r="AX121" s="14">
        <f t="shared" si="50"/>
        <v>4950</v>
      </c>
      <c r="BA121" s="62">
        <v>105</v>
      </c>
      <c r="BB121" s="14">
        <f t="shared" si="43"/>
        <v>9</v>
      </c>
      <c r="BC121" s="14">
        <f t="shared" si="44"/>
        <v>9</v>
      </c>
      <c r="BD121" s="14">
        <f t="shared" si="51"/>
        <v>640</v>
      </c>
      <c r="BE121" s="14">
        <f t="shared" si="52"/>
        <v>3000</v>
      </c>
      <c r="BF121" s="14">
        <f t="shared" si="53"/>
        <v>7200</v>
      </c>
    </row>
    <row r="122" spans="37:58" ht="16.5" x14ac:dyDescent="0.2">
      <c r="AK122" s="25">
        <v>109</v>
      </c>
      <c r="AL122" s="25">
        <v>9</v>
      </c>
      <c r="AM122" s="25">
        <v>7</v>
      </c>
      <c r="AN122" s="98">
        <f t="shared" si="38"/>
        <v>16</v>
      </c>
      <c r="AO122" s="98">
        <f t="shared" si="39"/>
        <v>52</v>
      </c>
      <c r="AP122" s="98">
        <f t="shared" si="40"/>
        <v>84</v>
      </c>
      <c r="AS122" s="62">
        <v>109</v>
      </c>
      <c r="AT122" s="14">
        <f t="shared" si="41"/>
        <v>13</v>
      </c>
      <c r="AU122" s="14">
        <f t="shared" si="42"/>
        <v>1</v>
      </c>
      <c r="AV122" s="14">
        <f t="shared" si="48"/>
        <v>500</v>
      </c>
      <c r="AW122" s="14">
        <f t="shared" si="49"/>
        <v>2100</v>
      </c>
      <c r="AX122" s="14">
        <f t="shared" si="50"/>
        <v>5625</v>
      </c>
      <c r="BA122" s="62">
        <v>106</v>
      </c>
      <c r="BB122" s="14">
        <f t="shared" si="43"/>
        <v>9</v>
      </c>
      <c r="BC122" s="14">
        <f t="shared" si="44"/>
        <v>10</v>
      </c>
      <c r="BD122" s="14">
        <f t="shared" si="51"/>
        <v>640</v>
      </c>
      <c r="BE122" s="14">
        <f t="shared" si="52"/>
        <v>3000</v>
      </c>
      <c r="BF122" s="14">
        <f t="shared" si="53"/>
        <v>7200</v>
      </c>
    </row>
    <row r="123" spans="37:58" ht="16.5" x14ac:dyDescent="0.2">
      <c r="AK123" s="25">
        <v>110</v>
      </c>
      <c r="AL123" s="25">
        <v>9</v>
      </c>
      <c r="AM123" s="25">
        <v>8</v>
      </c>
      <c r="AN123" s="98">
        <f t="shared" si="38"/>
        <v>16</v>
      </c>
      <c r="AO123" s="98">
        <f t="shared" si="39"/>
        <v>53</v>
      </c>
      <c r="AP123" s="98">
        <f t="shared" si="40"/>
        <v>86</v>
      </c>
      <c r="AS123" s="62">
        <v>110</v>
      </c>
      <c r="AT123" s="14">
        <f t="shared" si="41"/>
        <v>13</v>
      </c>
      <c r="AU123" s="14">
        <f t="shared" si="42"/>
        <v>2</v>
      </c>
      <c r="AV123" s="14">
        <f t="shared" si="48"/>
        <v>500</v>
      </c>
      <c r="AW123" s="14">
        <f t="shared" si="49"/>
        <v>2100</v>
      </c>
      <c r="AX123" s="14">
        <f t="shared" si="50"/>
        <v>5625</v>
      </c>
      <c r="BA123" s="62">
        <v>107</v>
      </c>
      <c r="BB123" s="14">
        <f t="shared" si="43"/>
        <v>9</v>
      </c>
      <c r="BC123" s="14">
        <f t="shared" si="44"/>
        <v>11</v>
      </c>
      <c r="BD123" s="14">
        <f t="shared" si="51"/>
        <v>640</v>
      </c>
      <c r="BE123" s="14">
        <f t="shared" si="52"/>
        <v>3000</v>
      </c>
      <c r="BF123" s="14">
        <f t="shared" si="53"/>
        <v>7200</v>
      </c>
    </row>
    <row r="124" spans="37:58" ht="16.5" x14ac:dyDescent="0.2">
      <c r="AK124" s="25">
        <v>111</v>
      </c>
      <c r="AL124" s="25">
        <v>9</v>
      </c>
      <c r="AM124" s="25">
        <v>9</v>
      </c>
      <c r="AN124" s="98">
        <f t="shared" si="38"/>
        <v>16</v>
      </c>
      <c r="AO124" s="98">
        <f t="shared" si="39"/>
        <v>54</v>
      </c>
      <c r="AP124" s="98">
        <f t="shared" si="40"/>
        <v>88</v>
      </c>
      <c r="AS124" s="62">
        <v>111</v>
      </c>
      <c r="AT124" s="14">
        <f t="shared" si="41"/>
        <v>13</v>
      </c>
      <c r="AU124" s="14">
        <f t="shared" si="42"/>
        <v>3</v>
      </c>
      <c r="AV124" s="14">
        <f t="shared" si="48"/>
        <v>500</v>
      </c>
      <c r="AW124" s="14">
        <f t="shared" si="49"/>
        <v>2100</v>
      </c>
      <c r="AX124" s="14">
        <f t="shared" si="50"/>
        <v>5625</v>
      </c>
      <c r="BA124" s="62">
        <v>108</v>
      </c>
      <c r="BB124" s="14">
        <f t="shared" si="43"/>
        <v>9</v>
      </c>
      <c r="BC124" s="14">
        <f t="shared" si="44"/>
        <v>12</v>
      </c>
      <c r="BD124" s="14">
        <f t="shared" si="51"/>
        <v>640</v>
      </c>
      <c r="BE124" s="14">
        <f t="shared" si="52"/>
        <v>3000</v>
      </c>
      <c r="BF124" s="14">
        <f t="shared" si="53"/>
        <v>7200</v>
      </c>
    </row>
    <row r="125" spans="37:58" ht="16.5" x14ac:dyDescent="0.2">
      <c r="AK125" s="25">
        <v>112</v>
      </c>
      <c r="AL125" s="25">
        <v>9</v>
      </c>
      <c r="AM125" s="25">
        <v>10</v>
      </c>
      <c r="AN125" s="98">
        <f t="shared" si="38"/>
        <v>16</v>
      </c>
      <c r="AO125" s="98">
        <f t="shared" si="39"/>
        <v>55</v>
      </c>
      <c r="AP125" s="98">
        <f t="shared" si="40"/>
        <v>90</v>
      </c>
      <c r="AS125" s="62">
        <v>112</v>
      </c>
      <c r="AT125" s="14">
        <f t="shared" si="41"/>
        <v>13</v>
      </c>
      <c r="AU125" s="14">
        <f t="shared" si="42"/>
        <v>4</v>
      </c>
      <c r="AV125" s="14">
        <f t="shared" si="48"/>
        <v>500</v>
      </c>
      <c r="AW125" s="14">
        <f t="shared" si="49"/>
        <v>2100</v>
      </c>
      <c r="AX125" s="14">
        <f t="shared" si="50"/>
        <v>5625</v>
      </c>
      <c r="BA125" s="62">
        <v>109</v>
      </c>
      <c r="BB125" s="14">
        <f t="shared" si="43"/>
        <v>9</v>
      </c>
      <c r="BC125" s="14">
        <f t="shared" si="44"/>
        <v>13</v>
      </c>
      <c r="BD125" s="14">
        <f t="shared" si="51"/>
        <v>640</v>
      </c>
      <c r="BE125" s="14">
        <f t="shared" si="52"/>
        <v>3000</v>
      </c>
      <c r="BF125" s="14">
        <f t="shared" si="53"/>
        <v>7200</v>
      </c>
    </row>
    <row r="126" spans="37:58" ht="16.5" x14ac:dyDescent="0.2">
      <c r="AK126" s="25">
        <v>113</v>
      </c>
      <c r="AL126" s="25">
        <v>9</v>
      </c>
      <c r="AM126" s="25">
        <v>11</v>
      </c>
      <c r="AN126" s="98">
        <f t="shared" si="38"/>
        <v>16</v>
      </c>
      <c r="AO126" s="98">
        <f t="shared" si="39"/>
        <v>56</v>
      </c>
      <c r="AP126" s="98">
        <f t="shared" si="40"/>
        <v>92</v>
      </c>
      <c r="AS126" s="62">
        <v>113</v>
      </c>
      <c r="AT126" s="14">
        <f t="shared" si="41"/>
        <v>13</v>
      </c>
      <c r="AU126" s="14">
        <f t="shared" si="42"/>
        <v>5</v>
      </c>
      <c r="AV126" s="14">
        <f t="shared" si="48"/>
        <v>500</v>
      </c>
      <c r="AW126" s="14">
        <f t="shared" si="49"/>
        <v>2100</v>
      </c>
      <c r="AX126" s="14">
        <f t="shared" si="50"/>
        <v>5625</v>
      </c>
      <c r="BA126" s="62">
        <v>110</v>
      </c>
      <c r="BB126" s="14">
        <f t="shared" si="43"/>
        <v>9</v>
      </c>
      <c r="BC126" s="14">
        <f t="shared" si="44"/>
        <v>14</v>
      </c>
      <c r="BD126" s="14">
        <f t="shared" si="51"/>
        <v>640</v>
      </c>
      <c r="BE126" s="14">
        <f t="shared" si="52"/>
        <v>3000</v>
      </c>
      <c r="BF126" s="14">
        <f t="shared" si="53"/>
        <v>7200</v>
      </c>
    </row>
    <row r="127" spans="37:58" ht="16.5" x14ac:dyDescent="0.2">
      <c r="AK127" s="25">
        <v>114</v>
      </c>
      <c r="AL127" s="25">
        <v>9</v>
      </c>
      <c r="AM127" s="25">
        <v>12</v>
      </c>
      <c r="AN127" s="98">
        <f t="shared" si="38"/>
        <v>16</v>
      </c>
      <c r="AO127" s="98">
        <f t="shared" si="39"/>
        <v>57</v>
      </c>
      <c r="AP127" s="98">
        <f t="shared" si="40"/>
        <v>94</v>
      </c>
      <c r="AS127" s="62">
        <v>114</v>
      </c>
      <c r="AT127" s="14">
        <f t="shared" si="41"/>
        <v>13</v>
      </c>
      <c r="AU127" s="14">
        <f t="shared" si="42"/>
        <v>6</v>
      </c>
      <c r="AV127" s="14">
        <f t="shared" si="48"/>
        <v>500</v>
      </c>
      <c r="AW127" s="14">
        <f t="shared" si="49"/>
        <v>2100</v>
      </c>
      <c r="AX127" s="14">
        <f t="shared" si="50"/>
        <v>5625</v>
      </c>
      <c r="BA127" s="62">
        <v>111</v>
      </c>
      <c r="BB127" s="14">
        <f t="shared" si="43"/>
        <v>9</v>
      </c>
      <c r="BC127" s="14">
        <f t="shared" si="44"/>
        <v>15</v>
      </c>
      <c r="BD127" s="14">
        <f t="shared" si="51"/>
        <v>640</v>
      </c>
      <c r="BE127" s="14">
        <f t="shared" si="52"/>
        <v>3000</v>
      </c>
      <c r="BF127" s="14">
        <f t="shared" si="53"/>
        <v>7200</v>
      </c>
    </row>
    <row r="128" spans="37:58" ht="16.5" x14ac:dyDescent="0.2">
      <c r="AK128" s="25">
        <v>115</v>
      </c>
      <c r="AL128" s="25">
        <v>9</v>
      </c>
      <c r="AM128" s="25">
        <v>13</v>
      </c>
      <c r="AN128" s="98">
        <f t="shared" si="38"/>
        <v>16</v>
      </c>
      <c r="AO128" s="98">
        <f t="shared" si="39"/>
        <v>58</v>
      </c>
      <c r="AP128" s="98">
        <f t="shared" si="40"/>
        <v>96</v>
      </c>
      <c r="AS128" s="62">
        <v>115</v>
      </c>
      <c r="AT128" s="14">
        <f t="shared" si="41"/>
        <v>13</v>
      </c>
      <c r="AU128" s="14">
        <f t="shared" si="42"/>
        <v>7</v>
      </c>
      <c r="AV128" s="14">
        <f t="shared" si="48"/>
        <v>500</v>
      </c>
      <c r="AW128" s="14">
        <f t="shared" si="49"/>
        <v>2100</v>
      </c>
      <c r="AX128" s="14">
        <f t="shared" si="50"/>
        <v>5625</v>
      </c>
      <c r="BA128" s="62">
        <v>112</v>
      </c>
      <c r="BB128" s="14">
        <f t="shared" si="43"/>
        <v>10</v>
      </c>
      <c r="BC128" s="14">
        <f t="shared" si="44"/>
        <v>1</v>
      </c>
      <c r="BD128" s="14">
        <f t="shared" si="51"/>
        <v>720</v>
      </c>
      <c r="BE128" s="14">
        <f t="shared" si="52"/>
        <v>3300</v>
      </c>
      <c r="BF128" s="14">
        <f t="shared" si="53"/>
        <v>8100</v>
      </c>
    </row>
    <row r="129" spans="37:58" ht="16.5" x14ac:dyDescent="0.2">
      <c r="AK129" s="25">
        <v>116</v>
      </c>
      <c r="AL129" s="25">
        <v>9</v>
      </c>
      <c r="AM129" s="25">
        <v>14</v>
      </c>
      <c r="AN129" s="98">
        <f t="shared" si="38"/>
        <v>16</v>
      </c>
      <c r="AO129" s="98">
        <f t="shared" si="39"/>
        <v>59</v>
      </c>
      <c r="AP129" s="98">
        <f t="shared" si="40"/>
        <v>98</v>
      </c>
      <c r="AS129" s="62">
        <v>116</v>
      </c>
      <c r="AT129" s="14">
        <f t="shared" si="41"/>
        <v>13</v>
      </c>
      <c r="AU129" s="14">
        <f t="shared" si="42"/>
        <v>8</v>
      </c>
      <c r="AV129" s="14">
        <f t="shared" si="48"/>
        <v>500</v>
      </c>
      <c r="AW129" s="14">
        <f t="shared" si="49"/>
        <v>2100</v>
      </c>
      <c r="AX129" s="14">
        <f t="shared" si="50"/>
        <v>5625</v>
      </c>
      <c r="BA129" s="62">
        <v>113</v>
      </c>
      <c r="BB129" s="14">
        <f t="shared" si="43"/>
        <v>10</v>
      </c>
      <c r="BC129" s="14">
        <f t="shared" si="44"/>
        <v>2</v>
      </c>
      <c r="BD129" s="14">
        <f t="shared" si="51"/>
        <v>720</v>
      </c>
      <c r="BE129" s="14">
        <f t="shared" si="52"/>
        <v>3300</v>
      </c>
      <c r="BF129" s="14">
        <f t="shared" si="53"/>
        <v>8100</v>
      </c>
    </row>
    <row r="130" spans="37:58" ht="16.5" x14ac:dyDescent="0.2">
      <c r="AK130" s="25">
        <v>117</v>
      </c>
      <c r="AL130" s="25">
        <v>9</v>
      </c>
      <c r="AM130" s="25">
        <v>15</v>
      </c>
      <c r="AN130" s="98">
        <f t="shared" si="38"/>
        <v>16</v>
      </c>
      <c r="AO130" s="98">
        <f t="shared" si="39"/>
        <v>60</v>
      </c>
      <c r="AP130" s="98">
        <f t="shared" si="40"/>
        <v>100</v>
      </c>
      <c r="AS130" s="62">
        <v>117</v>
      </c>
      <c r="AT130" s="14">
        <f t="shared" si="41"/>
        <v>13</v>
      </c>
      <c r="AU130" s="14">
        <f t="shared" si="42"/>
        <v>9</v>
      </c>
      <c r="AV130" s="14">
        <f t="shared" si="48"/>
        <v>500</v>
      </c>
      <c r="AW130" s="14">
        <f t="shared" si="49"/>
        <v>2100</v>
      </c>
      <c r="AX130" s="14">
        <f t="shared" si="50"/>
        <v>5625</v>
      </c>
      <c r="BA130" s="62">
        <v>114</v>
      </c>
      <c r="BB130" s="14">
        <f t="shared" si="43"/>
        <v>10</v>
      </c>
      <c r="BC130" s="14">
        <f t="shared" si="44"/>
        <v>3</v>
      </c>
      <c r="BD130" s="14">
        <f t="shared" si="51"/>
        <v>720</v>
      </c>
      <c r="BE130" s="14">
        <f t="shared" si="52"/>
        <v>3300</v>
      </c>
      <c r="BF130" s="14">
        <f t="shared" si="53"/>
        <v>8100</v>
      </c>
    </row>
    <row r="131" spans="37:58" ht="16.5" x14ac:dyDescent="0.2">
      <c r="AK131" s="25">
        <v>118</v>
      </c>
      <c r="AL131" s="25">
        <v>10</v>
      </c>
      <c r="AM131" s="25">
        <v>1</v>
      </c>
      <c r="AN131" s="98">
        <f t="shared" si="38"/>
        <v>18</v>
      </c>
      <c r="AO131" s="98">
        <f t="shared" si="39"/>
        <v>51</v>
      </c>
      <c r="AP131" s="98">
        <f t="shared" si="40"/>
        <v>82</v>
      </c>
      <c r="AS131" s="62">
        <v>118</v>
      </c>
      <c r="AT131" s="14">
        <f t="shared" si="41"/>
        <v>14</v>
      </c>
      <c r="AU131" s="14">
        <f t="shared" si="42"/>
        <v>1</v>
      </c>
      <c r="AV131" s="14">
        <f t="shared" si="48"/>
        <v>540</v>
      </c>
      <c r="AW131" s="14">
        <f t="shared" si="49"/>
        <v>2250</v>
      </c>
      <c r="AX131" s="14">
        <f t="shared" si="50"/>
        <v>6075</v>
      </c>
      <c r="BA131" s="62">
        <v>115</v>
      </c>
      <c r="BB131" s="14">
        <f t="shared" si="43"/>
        <v>10</v>
      </c>
      <c r="BC131" s="14">
        <f t="shared" si="44"/>
        <v>4</v>
      </c>
      <c r="BD131" s="14">
        <f t="shared" si="51"/>
        <v>720</v>
      </c>
      <c r="BE131" s="14">
        <f t="shared" si="52"/>
        <v>3300</v>
      </c>
      <c r="BF131" s="14">
        <f t="shared" si="53"/>
        <v>8100</v>
      </c>
    </row>
    <row r="132" spans="37:58" ht="16.5" x14ac:dyDescent="0.2">
      <c r="AK132" s="25">
        <v>119</v>
      </c>
      <c r="AL132" s="25">
        <v>10</v>
      </c>
      <c r="AM132" s="25">
        <v>2</v>
      </c>
      <c r="AN132" s="98">
        <f t="shared" si="38"/>
        <v>18</v>
      </c>
      <c r="AO132" s="98">
        <f t="shared" si="39"/>
        <v>52</v>
      </c>
      <c r="AP132" s="98">
        <f t="shared" si="40"/>
        <v>84</v>
      </c>
      <c r="AS132" s="62">
        <v>119</v>
      </c>
      <c r="AT132" s="14">
        <f t="shared" si="41"/>
        <v>14</v>
      </c>
      <c r="AU132" s="14">
        <f t="shared" si="42"/>
        <v>2</v>
      </c>
      <c r="AV132" s="14">
        <f t="shared" si="48"/>
        <v>540</v>
      </c>
      <c r="AW132" s="14">
        <f t="shared" si="49"/>
        <v>2250</v>
      </c>
      <c r="AX132" s="14">
        <f t="shared" si="50"/>
        <v>6075</v>
      </c>
      <c r="BA132" s="62">
        <v>116</v>
      </c>
      <c r="BB132" s="14">
        <f t="shared" si="43"/>
        <v>10</v>
      </c>
      <c r="BC132" s="14">
        <f t="shared" si="44"/>
        <v>5</v>
      </c>
      <c r="BD132" s="14">
        <f t="shared" si="51"/>
        <v>720</v>
      </c>
      <c r="BE132" s="14">
        <f t="shared" si="52"/>
        <v>3300</v>
      </c>
      <c r="BF132" s="14">
        <f t="shared" si="53"/>
        <v>8100</v>
      </c>
    </row>
    <row r="133" spans="37:58" ht="16.5" x14ac:dyDescent="0.2">
      <c r="AK133" s="25">
        <v>120</v>
      </c>
      <c r="AL133" s="25">
        <v>10</v>
      </c>
      <c r="AM133" s="25">
        <v>3</v>
      </c>
      <c r="AN133" s="98">
        <f t="shared" si="38"/>
        <v>18</v>
      </c>
      <c r="AO133" s="98">
        <f t="shared" si="39"/>
        <v>53</v>
      </c>
      <c r="AP133" s="98">
        <f t="shared" si="40"/>
        <v>86</v>
      </c>
      <c r="AS133" s="62">
        <v>120</v>
      </c>
      <c r="AT133" s="14">
        <f t="shared" si="41"/>
        <v>14</v>
      </c>
      <c r="AU133" s="14">
        <f t="shared" si="42"/>
        <v>3</v>
      </c>
      <c r="AV133" s="14">
        <f t="shared" si="48"/>
        <v>540</v>
      </c>
      <c r="AW133" s="14">
        <f t="shared" si="49"/>
        <v>2250</v>
      </c>
      <c r="AX133" s="14">
        <f t="shared" si="50"/>
        <v>6075</v>
      </c>
      <c r="BA133" s="62">
        <v>117</v>
      </c>
      <c r="BB133" s="14">
        <f t="shared" si="43"/>
        <v>10</v>
      </c>
      <c r="BC133" s="14">
        <f t="shared" si="44"/>
        <v>6</v>
      </c>
      <c r="BD133" s="14">
        <f t="shared" si="51"/>
        <v>720</v>
      </c>
      <c r="BE133" s="14">
        <f t="shared" si="52"/>
        <v>3300</v>
      </c>
      <c r="BF133" s="14">
        <f t="shared" si="53"/>
        <v>8100</v>
      </c>
    </row>
    <row r="134" spans="37:58" ht="16.5" x14ac:dyDescent="0.2">
      <c r="AK134" s="25">
        <v>121</v>
      </c>
      <c r="AL134" s="25">
        <v>10</v>
      </c>
      <c r="AM134" s="25">
        <v>4</v>
      </c>
      <c r="AN134" s="98">
        <f t="shared" si="38"/>
        <v>18</v>
      </c>
      <c r="AO134" s="98">
        <f t="shared" si="39"/>
        <v>54</v>
      </c>
      <c r="AP134" s="98">
        <f t="shared" si="40"/>
        <v>88</v>
      </c>
      <c r="AS134" s="62">
        <v>121</v>
      </c>
      <c r="AT134" s="14">
        <f t="shared" si="41"/>
        <v>14</v>
      </c>
      <c r="AU134" s="14">
        <f t="shared" si="42"/>
        <v>4</v>
      </c>
      <c r="AV134" s="14">
        <f t="shared" si="48"/>
        <v>540</v>
      </c>
      <c r="AW134" s="14">
        <f t="shared" si="49"/>
        <v>2250</v>
      </c>
      <c r="AX134" s="14">
        <f t="shared" si="50"/>
        <v>6075</v>
      </c>
      <c r="BA134" s="62">
        <v>118</v>
      </c>
      <c r="BB134" s="14">
        <f t="shared" si="43"/>
        <v>10</v>
      </c>
      <c r="BC134" s="14">
        <f t="shared" si="44"/>
        <v>7</v>
      </c>
      <c r="BD134" s="14">
        <f t="shared" si="51"/>
        <v>720</v>
      </c>
      <c r="BE134" s="14">
        <f t="shared" si="52"/>
        <v>3300</v>
      </c>
      <c r="BF134" s="14">
        <f t="shared" si="53"/>
        <v>8100</v>
      </c>
    </row>
    <row r="135" spans="37:58" ht="16.5" x14ac:dyDescent="0.2">
      <c r="AK135" s="25">
        <v>122</v>
      </c>
      <c r="AL135" s="25">
        <v>10</v>
      </c>
      <c r="AM135" s="25">
        <v>5</v>
      </c>
      <c r="AN135" s="98">
        <f t="shared" si="38"/>
        <v>18</v>
      </c>
      <c r="AO135" s="98">
        <f t="shared" si="39"/>
        <v>55</v>
      </c>
      <c r="AP135" s="98">
        <f t="shared" si="40"/>
        <v>90</v>
      </c>
      <c r="AS135" s="62">
        <v>122</v>
      </c>
      <c r="AT135" s="14">
        <f t="shared" si="41"/>
        <v>14</v>
      </c>
      <c r="AU135" s="14">
        <f t="shared" si="42"/>
        <v>5</v>
      </c>
      <c r="AV135" s="14">
        <f t="shared" si="48"/>
        <v>540</v>
      </c>
      <c r="AW135" s="14">
        <f t="shared" si="49"/>
        <v>2250</v>
      </c>
      <c r="AX135" s="14">
        <f t="shared" si="50"/>
        <v>6075</v>
      </c>
      <c r="BA135" s="62">
        <v>119</v>
      </c>
      <c r="BB135" s="14">
        <f t="shared" si="43"/>
        <v>10</v>
      </c>
      <c r="BC135" s="14">
        <f t="shared" si="44"/>
        <v>8</v>
      </c>
      <c r="BD135" s="14">
        <f t="shared" si="51"/>
        <v>720</v>
      </c>
      <c r="BE135" s="14">
        <f t="shared" si="52"/>
        <v>3300</v>
      </c>
      <c r="BF135" s="14">
        <f t="shared" si="53"/>
        <v>8100</v>
      </c>
    </row>
    <row r="136" spans="37:58" ht="16.5" x14ac:dyDescent="0.2">
      <c r="AK136" s="25">
        <v>123</v>
      </c>
      <c r="AL136" s="25">
        <v>10</v>
      </c>
      <c r="AM136" s="25">
        <v>6</v>
      </c>
      <c r="AN136" s="98">
        <f t="shared" si="38"/>
        <v>18</v>
      </c>
      <c r="AO136" s="98">
        <f t="shared" si="39"/>
        <v>56</v>
      </c>
      <c r="AP136" s="98">
        <f t="shared" si="40"/>
        <v>92</v>
      </c>
      <c r="AS136" s="62">
        <v>123</v>
      </c>
      <c r="AT136" s="14">
        <f t="shared" si="41"/>
        <v>14</v>
      </c>
      <c r="AU136" s="14">
        <f t="shared" si="42"/>
        <v>6</v>
      </c>
      <c r="AV136" s="14">
        <f t="shared" si="48"/>
        <v>540</v>
      </c>
      <c r="AW136" s="14">
        <f t="shared" si="49"/>
        <v>2250</v>
      </c>
      <c r="AX136" s="14">
        <f t="shared" si="50"/>
        <v>6075</v>
      </c>
      <c r="BA136" s="62">
        <v>120</v>
      </c>
      <c r="BB136" s="14">
        <f t="shared" si="43"/>
        <v>10</v>
      </c>
      <c r="BC136" s="14">
        <f t="shared" si="44"/>
        <v>9</v>
      </c>
      <c r="BD136" s="14">
        <f t="shared" si="51"/>
        <v>720</v>
      </c>
      <c r="BE136" s="14">
        <f t="shared" si="52"/>
        <v>3300</v>
      </c>
      <c r="BF136" s="14">
        <f t="shared" si="53"/>
        <v>8100</v>
      </c>
    </row>
    <row r="137" spans="37:58" ht="16.5" x14ac:dyDescent="0.2">
      <c r="AK137" s="25">
        <v>124</v>
      </c>
      <c r="AL137" s="25">
        <v>10</v>
      </c>
      <c r="AM137" s="25">
        <v>7</v>
      </c>
      <c r="AN137" s="98">
        <f t="shared" si="38"/>
        <v>18</v>
      </c>
      <c r="AO137" s="98">
        <f t="shared" si="39"/>
        <v>57</v>
      </c>
      <c r="AP137" s="98">
        <f t="shared" si="40"/>
        <v>94</v>
      </c>
      <c r="AS137" s="62">
        <v>124</v>
      </c>
      <c r="AT137" s="14">
        <f t="shared" si="41"/>
        <v>14</v>
      </c>
      <c r="AU137" s="14">
        <f t="shared" si="42"/>
        <v>7</v>
      </c>
      <c r="AV137" s="14">
        <f t="shared" si="48"/>
        <v>540</v>
      </c>
      <c r="AW137" s="14">
        <f t="shared" si="49"/>
        <v>2250</v>
      </c>
      <c r="AX137" s="14">
        <f t="shared" si="50"/>
        <v>6075</v>
      </c>
      <c r="BA137" s="62">
        <v>121</v>
      </c>
      <c r="BB137" s="14">
        <f t="shared" si="43"/>
        <v>10</v>
      </c>
      <c r="BC137" s="14">
        <f t="shared" si="44"/>
        <v>10</v>
      </c>
      <c r="BD137" s="14">
        <f t="shared" si="51"/>
        <v>720</v>
      </c>
      <c r="BE137" s="14">
        <f t="shared" si="52"/>
        <v>3300</v>
      </c>
      <c r="BF137" s="14">
        <f t="shared" si="53"/>
        <v>8100</v>
      </c>
    </row>
    <row r="138" spans="37:58" ht="16.5" x14ac:dyDescent="0.2">
      <c r="AK138" s="25">
        <v>125</v>
      </c>
      <c r="AL138" s="25">
        <v>10</v>
      </c>
      <c r="AM138" s="25">
        <v>8</v>
      </c>
      <c r="AN138" s="98">
        <f t="shared" si="38"/>
        <v>18</v>
      </c>
      <c r="AO138" s="98">
        <f t="shared" si="39"/>
        <v>58</v>
      </c>
      <c r="AP138" s="98">
        <f t="shared" si="40"/>
        <v>96</v>
      </c>
      <c r="AS138" s="62">
        <v>125</v>
      </c>
      <c r="AT138" s="14">
        <f t="shared" si="41"/>
        <v>14</v>
      </c>
      <c r="AU138" s="14">
        <f t="shared" si="42"/>
        <v>8</v>
      </c>
      <c r="AV138" s="14">
        <f t="shared" si="48"/>
        <v>540</v>
      </c>
      <c r="AW138" s="14">
        <f t="shared" si="49"/>
        <v>2250</v>
      </c>
      <c r="AX138" s="14">
        <f t="shared" si="50"/>
        <v>6075</v>
      </c>
      <c r="BA138" s="62">
        <v>122</v>
      </c>
      <c r="BB138" s="14">
        <f t="shared" si="43"/>
        <v>10</v>
      </c>
      <c r="BC138" s="14">
        <f t="shared" si="44"/>
        <v>11</v>
      </c>
      <c r="BD138" s="14">
        <f t="shared" si="51"/>
        <v>720</v>
      </c>
      <c r="BE138" s="14">
        <f t="shared" si="52"/>
        <v>3300</v>
      </c>
      <c r="BF138" s="14">
        <f t="shared" si="53"/>
        <v>8100</v>
      </c>
    </row>
    <row r="139" spans="37:58" ht="16.5" x14ac:dyDescent="0.2">
      <c r="AK139" s="25">
        <v>126</v>
      </c>
      <c r="AL139" s="25">
        <v>10</v>
      </c>
      <c r="AM139" s="25">
        <v>9</v>
      </c>
      <c r="AN139" s="98">
        <f t="shared" si="38"/>
        <v>18</v>
      </c>
      <c r="AO139" s="98">
        <f t="shared" si="39"/>
        <v>59</v>
      </c>
      <c r="AP139" s="98">
        <f t="shared" si="40"/>
        <v>98</v>
      </c>
      <c r="AS139" s="62">
        <v>126</v>
      </c>
      <c r="AT139" s="14">
        <f t="shared" si="41"/>
        <v>14</v>
      </c>
      <c r="AU139" s="14">
        <f t="shared" si="42"/>
        <v>9</v>
      </c>
      <c r="AV139" s="14">
        <f t="shared" si="48"/>
        <v>540</v>
      </c>
      <c r="AW139" s="14">
        <f t="shared" si="49"/>
        <v>2250</v>
      </c>
      <c r="AX139" s="14">
        <f t="shared" si="50"/>
        <v>6075</v>
      </c>
      <c r="BA139" s="62">
        <v>123</v>
      </c>
      <c r="BB139" s="14">
        <f t="shared" si="43"/>
        <v>10</v>
      </c>
      <c r="BC139" s="14">
        <f t="shared" si="44"/>
        <v>12</v>
      </c>
      <c r="BD139" s="14">
        <f t="shared" si="51"/>
        <v>720</v>
      </c>
      <c r="BE139" s="14">
        <f t="shared" si="52"/>
        <v>3300</v>
      </c>
      <c r="BF139" s="14">
        <f t="shared" si="53"/>
        <v>8100</v>
      </c>
    </row>
    <row r="140" spans="37:58" ht="16.5" x14ac:dyDescent="0.2">
      <c r="AK140" s="25">
        <v>127</v>
      </c>
      <c r="AL140" s="25">
        <v>10</v>
      </c>
      <c r="AM140" s="25">
        <v>10</v>
      </c>
      <c r="AN140" s="98">
        <f t="shared" si="38"/>
        <v>18</v>
      </c>
      <c r="AO140" s="98">
        <f t="shared" si="39"/>
        <v>60</v>
      </c>
      <c r="AP140" s="98">
        <f t="shared" si="40"/>
        <v>100</v>
      </c>
      <c r="AS140" s="62">
        <v>127</v>
      </c>
      <c r="AT140" s="14">
        <f t="shared" si="41"/>
        <v>15</v>
      </c>
      <c r="AU140" s="14">
        <f t="shared" si="42"/>
        <v>1</v>
      </c>
      <c r="AV140" s="14">
        <f t="shared" si="48"/>
        <v>600</v>
      </c>
      <c r="AW140" s="14">
        <f t="shared" si="49"/>
        <v>2400</v>
      </c>
      <c r="AX140" s="14">
        <f t="shared" si="50"/>
        <v>6750</v>
      </c>
      <c r="BA140" s="62">
        <v>124</v>
      </c>
      <c r="BB140" s="14">
        <f t="shared" si="43"/>
        <v>10</v>
      </c>
      <c r="BC140" s="14">
        <f t="shared" si="44"/>
        <v>13</v>
      </c>
      <c r="BD140" s="14">
        <f t="shared" si="51"/>
        <v>720</v>
      </c>
      <c r="BE140" s="14">
        <f t="shared" si="52"/>
        <v>3300</v>
      </c>
      <c r="BF140" s="14">
        <f t="shared" si="53"/>
        <v>8100</v>
      </c>
    </row>
    <row r="141" spans="37:58" ht="16.5" x14ac:dyDescent="0.2">
      <c r="AK141" s="25">
        <v>128</v>
      </c>
      <c r="AL141" s="25">
        <v>10</v>
      </c>
      <c r="AM141" s="25">
        <v>11</v>
      </c>
      <c r="AN141" s="98">
        <f t="shared" si="38"/>
        <v>18</v>
      </c>
      <c r="AO141" s="98">
        <f t="shared" si="39"/>
        <v>61</v>
      </c>
      <c r="AP141" s="98">
        <f t="shared" si="40"/>
        <v>102</v>
      </c>
      <c r="AS141" s="62">
        <v>128</v>
      </c>
      <c r="AT141" s="14">
        <f t="shared" si="41"/>
        <v>15</v>
      </c>
      <c r="AU141" s="14">
        <f t="shared" si="42"/>
        <v>2</v>
      </c>
      <c r="AV141" s="14">
        <f t="shared" si="48"/>
        <v>600</v>
      </c>
      <c r="AW141" s="14">
        <f t="shared" si="49"/>
        <v>2400</v>
      </c>
      <c r="AX141" s="14">
        <f t="shared" si="50"/>
        <v>6750</v>
      </c>
      <c r="BA141" s="62">
        <v>125</v>
      </c>
      <c r="BB141" s="14">
        <f t="shared" si="43"/>
        <v>10</v>
      </c>
      <c r="BC141" s="14">
        <f t="shared" si="44"/>
        <v>14</v>
      </c>
      <c r="BD141" s="14">
        <f t="shared" si="51"/>
        <v>720</v>
      </c>
      <c r="BE141" s="14">
        <f t="shared" si="52"/>
        <v>3300</v>
      </c>
      <c r="BF141" s="14">
        <f t="shared" si="53"/>
        <v>8100</v>
      </c>
    </row>
    <row r="142" spans="37:58" ht="16.5" x14ac:dyDescent="0.2">
      <c r="AK142" s="25">
        <v>129</v>
      </c>
      <c r="AL142" s="25">
        <v>10</v>
      </c>
      <c r="AM142" s="25">
        <v>12</v>
      </c>
      <c r="AN142" s="98">
        <f t="shared" si="38"/>
        <v>18</v>
      </c>
      <c r="AO142" s="98">
        <f t="shared" si="39"/>
        <v>62</v>
      </c>
      <c r="AP142" s="98">
        <f t="shared" si="40"/>
        <v>104</v>
      </c>
      <c r="AS142" s="62">
        <v>129</v>
      </c>
      <c r="AT142" s="14">
        <f t="shared" si="41"/>
        <v>15</v>
      </c>
      <c r="AU142" s="14">
        <f t="shared" si="42"/>
        <v>3</v>
      </c>
      <c r="AV142" s="14">
        <f t="shared" si="48"/>
        <v>600</v>
      </c>
      <c r="AW142" s="14">
        <f t="shared" si="49"/>
        <v>2400</v>
      </c>
      <c r="AX142" s="14">
        <f t="shared" si="50"/>
        <v>6750</v>
      </c>
      <c r="BA142" s="62">
        <v>126</v>
      </c>
      <c r="BB142" s="14">
        <f t="shared" si="43"/>
        <v>10</v>
      </c>
      <c r="BC142" s="14">
        <f t="shared" si="44"/>
        <v>15</v>
      </c>
      <c r="BD142" s="14">
        <f t="shared" si="51"/>
        <v>720</v>
      </c>
      <c r="BE142" s="14">
        <f t="shared" si="52"/>
        <v>3300</v>
      </c>
      <c r="BF142" s="14">
        <f t="shared" si="53"/>
        <v>8100</v>
      </c>
    </row>
    <row r="143" spans="37:58" ht="16.5" x14ac:dyDescent="0.2">
      <c r="AK143" s="25">
        <v>130</v>
      </c>
      <c r="AL143" s="25">
        <v>10</v>
      </c>
      <c r="AM143" s="25">
        <v>13</v>
      </c>
      <c r="AN143" s="98">
        <f t="shared" ref="AN143:AN206" si="54">INDEX($D$6:$D$25,AL143)</f>
        <v>18</v>
      </c>
      <c r="AO143" s="98">
        <f t="shared" ref="AO143:AO206" si="55">INT(INDEX($F$5:$F$25,AL143)+AM143*INDEX($G$6:$G$25,AL143))</f>
        <v>63</v>
      </c>
      <c r="AP143" s="98">
        <f t="shared" ref="AP143:AP206" si="56">INT(INDEX($I$5:$I$25,AL143)+AM143*INDEX($J$6:$J$25,AL143))</f>
        <v>106</v>
      </c>
      <c r="AS143" s="62">
        <v>130</v>
      </c>
      <c r="AT143" s="14">
        <f t="shared" ref="AT143:AT206" si="57">INDEX($L$5:$L$25,MATCH(AS143-1,$N$5:$N$25,1))+1</f>
        <v>15</v>
      </c>
      <c r="AU143" s="14">
        <f t="shared" ref="AU143:AU206" si="58">AS143-INDEX($N$5:$N$25,AT143)</f>
        <v>4</v>
      </c>
      <c r="AV143" s="14">
        <f t="shared" si="48"/>
        <v>600</v>
      </c>
      <c r="AW143" s="14">
        <f t="shared" si="49"/>
        <v>2400</v>
      </c>
      <c r="AX143" s="14">
        <f t="shared" si="50"/>
        <v>6750</v>
      </c>
      <c r="BA143" s="62">
        <v>127</v>
      </c>
      <c r="BB143" s="14">
        <f t="shared" ref="BB143:BB206" si="59">INDEX($X$5:$X$25,MATCH(BA143-1,$Z$5:$Z$25,1))+1</f>
        <v>11</v>
      </c>
      <c r="BC143" s="14">
        <f t="shared" ref="BC143:BC206" si="60">BA143-INDEX($Z$5:$Z$25,BB143)</f>
        <v>1</v>
      </c>
      <c r="BD143" s="14">
        <f t="shared" si="51"/>
        <v>800</v>
      </c>
      <c r="BE143" s="14">
        <f t="shared" si="52"/>
        <v>3600</v>
      </c>
      <c r="BF143" s="14">
        <f t="shared" si="53"/>
        <v>9000</v>
      </c>
    </row>
    <row r="144" spans="37:58" ht="16.5" x14ac:dyDescent="0.2">
      <c r="AK144" s="25">
        <v>131</v>
      </c>
      <c r="AL144" s="25">
        <v>10</v>
      </c>
      <c r="AM144" s="25">
        <v>14</v>
      </c>
      <c r="AN144" s="98">
        <f t="shared" si="54"/>
        <v>18</v>
      </c>
      <c r="AO144" s="98">
        <f t="shared" si="55"/>
        <v>64</v>
      </c>
      <c r="AP144" s="98">
        <f t="shared" si="56"/>
        <v>108</v>
      </c>
      <c r="AS144" s="62">
        <v>131</v>
      </c>
      <c r="AT144" s="14">
        <f t="shared" si="57"/>
        <v>15</v>
      </c>
      <c r="AU144" s="14">
        <f t="shared" si="58"/>
        <v>5</v>
      </c>
      <c r="AV144" s="14">
        <f t="shared" si="48"/>
        <v>600</v>
      </c>
      <c r="AW144" s="14">
        <f t="shared" si="49"/>
        <v>2400</v>
      </c>
      <c r="AX144" s="14">
        <f t="shared" si="50"/>
        <v>6750</v>
      </c>
      <c r="BA144" s="62">
        <v>128</v>
      </c>
      <c r="BB144" s="14">
        <f t="shared" si="59"/>
        <v>11</v>
      </c>
      <c r="BC144" s="14">
        <f t="shared" si="60"/>
        <v>2</v>
      </c>
      <c r="BD144" s="14">
        <f t="shared" si="51"/>
        <v>800</v>
      </c>
      <c r="BE144" s="14">
        <f t="shared" si="52"/>
        <v>3600</v>
      </c>
      <c r="BF144" s="14">
        <f t="shared" si="53"/>
        <v>9000</v>
      </c>
    </row>
    <row r="145" spans="37:58" ht="16.5" x14ac:dyDescent="0.2">
      <c r="AK145" s="25">
        <v>132</v>
      </c>
      <c r="AL145" s="25">
        <v>10</v>
      </c>
      <c r="AM145" s="25">
        <v>15</v>
      </c>
      <c r="AN145" s="98">
        <f t="shared" si="54"/>
        <v>18</v>
      </c>
      <c r="AO145" s="98">
        <f t="shared" si="55"/>
        <v>65</v>
      </c>
      <c r="AP145" s="98">
        <f t="shared" si="56"/>
        <v>110</v>
      </c>
      <c r="AS145" s="62">
        <v>132</v>
      </c>
      <c r="AT145" s="14">
        <f t="shared" si="57"/>
        <v>15</v>
      </c>
      <c r="AU145" s="14">
        <f t="shared" si="58"/>
        <v>6</v>
      </c>
      <c r="AV145" s="14">
        <f t="shared" si="48"/>
        <v>600</v>
      </c>
      <c r="AW145" s="14">
        <f t="shared" si="49"/>
        <v>2400</v>
      </c>
      <c r="AX145" s="14">
        <f t="shared" si="50"/>
        <v>6750</v>
      </c>
      <c r="BA145" s="62">
        <v>129</v>
      </c>
      <c r="BB145" s="14">
        <f t="shared" si="59"/>
        <v>11</v>
      </c>
      <c r="BC145" s="14">
        <f t="shared" si="60"/>
        <v>3</v>
      </c>
      <c r="BD145" s="14">
        <f t="shared" si="51"/>
        <v>800</v>
      </c>
      <c r="BE145" s="14">
        <f t="shared" si="52"/>
        <v>3600</v>
      </c>
      <c r="BF145" s="14">
        <f t="shared" si="53"/>
        <v>9000</v>
      </c>
    </row>
    <row r="146" spans="37:58" ht="16.5" x14ac:dyDescent="0.2">
      <c r="AK146" s="25">
        <v>133</v>
      </c>
      <c r="AL146" s="25">
        <v>11</v>
      </c>
      <c r="AM146" s="25">
        <v>1</v>
      </c>
      <c r="AN146" s="98">
        <f t="shared" si="54"/>
        <v>20</v>
      </c>
      <c r="AO146" s="98">
        <f t="shared" si="55"/>
        <v>56</v>
      </c>
      <c r="AP146" s="98">
        <f t="shared" si="56"/>
        <v>92</v>
      </c>
      <c r="AS146" s="62">
        <v>133</v>
      </c>
      <c r="AT146" s="14">
        <f t="shared" si="57"/>
        <v>15</v>
      </c>
      <c r="AU146" s="14">
        <f t="shared" si="58"/>
        <v>7</v>
      </c>
      <c r="AV146" s="14">
        <f t="shared" si="48"/>
        <v>600</v>
      </c>
      <c r="AW146" s="14">
        <f t="shared" si="49"/>
        <v>2400</v>
      </c>
      <c r="AX146" s="14">
        <f t="shared" si="50"/>
        <v>6750</v>
      </c>
      <c r="BA146" s="62">
        <v>130</v>
      </c>
      <c r="BB146" s="14">
        <f t="shared" si="59"/>
        <v>11</v>
      </c>
      <c r="BC146" s="14">
        <f t="shared" si="60"/>
        <v>4</v>
      </c>
      <c r="BD146" s="14">
        <f t="shared" si="51"/>
        <v>800</v>
      </c>
      <c r="BE146" s="14">
        <f t="shared" si="52"/>
        <v>3600</v>
      </c>
      <c r="BF146" s="14">
        <f t="shared" si="53"/>
        <v>9000</v>
      </c>
    </row>
    <row r="147" spans="37:58" ht="16.5" x14ac:dyDescent="0.2">
      <c r="AK147" s="25">
        <v>134</v>
      </c>
      <c r="AL147" s="25">
        <v>11</v>
      </c>
      <c r="AM147" s="25">
        <v>2</v>
      </c>
      <c r="AN147" s="98">
        <f t="shared" si="54"/>
        <v>20</v>
      </c>
      <c r="AO147" s="98">
        <f t="shared" si="55"/>
        <v>57</v>
      </c>
      <c r="AP147" s="98">
        <f t="shared" si="56"/>
        <v>94</v>
      </c>
      <c r="AS147" s="62">
        <v>134</v>
      </c>
      <c r="AT147" s="14">
        <f t="shared" si="57"/>
        <v>15</v>
      </c>
      <c r="AU147" s="14">
        <f t="shared" si="58"/>
        <v>8</v>
      </c>
      <c r="AV147" s="14">
        <f t="shared" si="48"/>
        <v>600</v>
      </c>
      <c r="AW147" s="14">
        <f t="shared" si="49"/>
        <v>2400</v>
      </c>
      <c r="AX147" s="14">
        <f t="shared" si="50"/>
        <v>6750</v>
      </c>
      <c r="BA147" s="62">
        <v>131</v>
      </c>
      <c r="BB147" s="14">
        <f t="shared" si="59"/>
        <v>11</v>
      </c>
      <c r="BC147" s="14">
        <f t="shared" si="60"/>
        <v>5</v>
      </c>
      <c r="BD147" s="14">
        <f t="shared" si="51"/>
        <v>800</v>
      </c>
      <c r="BE147" s="14">
        <f t="shared" si="52"/>
        <v>3600</v>
      </c>
      <c r="BF147" s="14">
        <f t="shared" si="53"/>
        <v>9000</v>
      </c>
    </row>
    <row r="148" spans="37:58" ht="16.5" x14ac:dyDescent="0.2">
      <c r="AK148" s="25">
        <v>135</v>
      </c>
      <c r="AL148" s="25">
        <v>11</v>
      </c>
      <c r="AM148" s="25">
        <v>3</v>
      </c>
      <c r="AN148" s="98">
        <f t="shared" si="54"/>
        <v>20</v>
      </c>
      <c r="AO148" s="98">
        <f t="shared" si="55"/>
        <v>58</v>
      </c>
      <c r="AP148" s="98">
        <f t="shared" si="56"/>
        <v>96</v>
      </c>
      <c r="AS148" s="62">
        <v>135</v>
      </c>
      <c r="AT148" s="14">
        <f t="shared" si="57"/>
        <v>15</v>
      </c>
      <c r="AU148" s="14">
        <f t="shared" si="58"/>
        <v>9</v>
      </c>
      <c r="AV148" s="14">
        <f t="shared" si="48"/>
        <v>600</v>
      </c>
      <c r="AW148" s="14">
        <f t="shared" si="49"/>
        <v>2400</v>
      </c>
      <c r="AX148" s="14">
        <f t="shared" si="50"/>
        <v>6750</v>
      </c>
      <c r="BA148" s="62">
        <v>132</v>
      </c>
      <c r="BB148" s="14">
        <f t="shared" si="59"/>
        <v>11</v>
      </c>
      <c r="BC148" s="14">
        <f t="shared" si="60"/>
        <v>6</v>
      </c>
      <c r="BD148" s="14">
        <f t="shared" si="51"/>
        <v>800</v>
      </c>
      <c r="BE148" s="14">
        <f t="shared" si="52"/>
        <v>3600</v>
      </c>
      <c r="BF148" s="14">
        <f t="shared" si="53"/>
        <v>9000</v>
      </c>
    </row>
    <row r="149" spans="37:58" ht="16.5" x14ac:dyDescent="0.2">
      <c r="AK149" s="25">
        <v>136</v>
      </c>
      <c r="AL149" s="25">
        <v>11</v>
      </c>
      <c r="AM149" s="25">
        <v>4</v>
      </c>
      <c r="AN149" s="98">
        <f t="shared" si="54"/>
        <v>20</v>
      </c>
      <c r="AO149" s="98">
        <f t="shared" si="55"/>
        <v>59</v>
      </c>
      <c r="AP149" s="98">
        <f t="shared" si="56"/>
        <v>98</v>
      </c>
      <c r="AS149" s="62">
        <v>136</v>
      </c>
      <c r="AT149" s="14">
        <f t="shared" si="57"/>
        <v>16</v>
      </c>
      <c r="AU149" s="14">
        <f t="shared" si="58"/>
        <v>1</v>
      </c>
      <c r="AV149" s="14">
        <f t="shared" si="48"/>
        <v>640</v>
      </c>
      <c r="AW149" s="14">
        <f t="shared" si="49"/>
        <v>2700</v>
      </c>
      <c r="AX149" s="14">
        <f t="shared" si="50"/>
        <v>7200</v>
      </c>
      <c r="BA149" s="62">
        <v>133</v>
      </c>
      <c r="BB149" s="14">
        <f t="shared" si="59"/>
        <v>11</v>
      </c>
      <c r="BC149" s="14">
        <f t="shared" si="60"/>
        <v>7</v>
      </c>
      <c r="BD149" s="14">
        <f t="shared" si="51"/>
        <v>800</v>
      </c>
      <c r="BE149" s="14">
        <f t="shared" si="52"/>
        <v>3600</v>
      </c>
      <c r="BF149" s="14">
        <f t="shared" si="53"/>
        <v>9000</v>
      </c>
    </row>
    <row r="150" spans="37:58" ht="16.5" x14ac:dyDescent="0.2">
      <c r="AK150" s="25">
        <v>137</v>
      </c>
      <c r="AL150" s="25">
        <v>11</v>
      </c>
      <c r="AM150" s="25">
        <v>5</v>
      </c>
      <c r="AN150" s="98">
        <f t="shared" si="54"/>
        <v>20</v>
      </c>
      <c r="AO150" s="98">
        <f t="shared" si="55"/>
        <v>60</v>
      </c>
      <c r="AP150" s="98">
        <f t="shared" si="56"/>
        <v>100</v>
      </c>
      <c r="AS150" s="62">
        <v>137</v>
      </c>
      <c r="AT150" s="14">
        <f t="shared" si="57"/>
        <v>16</v>
      </c>
      <c r="AU150" s="14">
        <f t="shared" si="58"/>
        <v>2</v>
      </c>
      <c r="AV150" s="14">
        <f t="shared" si="48"/>
        <v>640</v>
      </c>
      <c r="AW150" s="14">
        <f t="shared" si="49"/>
        <v>2700</v>
      </c>
      <c r="AX150" s="14">
        <f t="shared" si="50"/>
        <v>7200</v>
      </c>
      <c r="BA150" s="62">
        <v>134</v>
      </c>
      <c r="BB150" s="14">
        <f t="shared" si="59"/>
        <v>11</v>
      </c>
      <c r="BC150" s="14">
        <f t="shared" si="60"/>
        <v>8</v>
      </c>
      <c r="BD150" s="14">
        <f t="shared" si="51"/>
        <v>800</v>
      </c>
      <c r="BE150" s="14">
        <f t="shared" si="52"/>
        <v>3600</v>
      </c>
      <c r="BF150" s="14">
        <f t="shared" si="53"/>
        <v>9000</v>
      </c>
    </row>
    <row r="151" spans="37:58" ht="16.5" x14ac:dyDescent="0.2">
      <c r="AK151" s="25">
        <v>138</v>
      </c>
      <c r="AL151" s="25">
        <v>11</v>
      </c>
      <c r="AM151" s="25">
        <v>6</v>
      </c>
      <c r="AN151" s="98">
        <f t="shared" si="54"/>
        <v>20</v>
      </c>
      <c r="AO151" s="98">
        <f t="shared" si="55"/>
        <v>61</v>
      </c>
      <c r="AP151" s="98">
        <f t="shared" si="56"/>
        <v>102</v>
      </c>
      <c r="AS151" s="62">
        <v>138</v>
      </c>
      <c r="AT151" s="14">
        <f t="shared" si="57"/>
        <v>16</v>
      </c>
      <c r="AU151" s="14">
        <f t="shared" si="58"/>
        <v>3</v>
      </c>
      <c r="AV151" s="14">
        <f t="shared" ref="AV151:AV214" si="61">INDEX($P$6:$P$25,AT151)</f>
        <v>640</v>
      </c>
      <c r="AW151" s="14">
        <f t="shared" ref="AW151:AW214" si="62">INDEX($R$6:$R$25,AT151)</f>
        <v>2700</v>
      </c>
      <c r="AX151" s="14">
        <f t="shared" ref="AX151:AX214" si="63">INDEX($T$6:$T$25,AT151)</f>
        <v>7200</v>
      </c>
      <c r="BA151" s="62">
        <v>135</v>
      </c>
      <c r="BB151" s="14">
        <f t="shared" si="59"/>
        <v>11</v>
      </c>
      <c r="BC151" s="14">
        <f t="shared" si="60"/>
        <v>9</v>
      </c>
      <c r="BD151" s="14">
        <f t="shared" si="51"/>
        <v>800</v>
      </c>
      <c r="BE151" s="14">
        <f t="shared" si="52"/>
        <v>3600</v>
      </c>
      <c r="BF151" s="14">
        <f t="shared" si="53"/>
        <v>9000</v>
      </c>
    </row>
    <row r="152" spans="37:58" ht="16.5" x14ac:dyDescent="0.2">
      <c r="AK152" s="25">
        <v>139</v>
      </c>
      <c r="AL152" s="25">
        <v>11</v>
      </c>
      <c r="AM152" s="25">
        <v>7</v>
      </c>
      <c r="AN152" s="98">
        <f t="shared" si="54"/>
        <v>20</v>
      </c>
      <c r="AO152" s="98">
        <f t="shared" si="55"/>
        <v>62</v>
      </c>
      <c r="AP152" s="98">
        <f t="shared" si="56"/>
        <v>104</v>
      </c>
      <c r="AS152" s="62">
        <v>139</v>
      </c>
      <c r="AT152" s="14">
        <f t="shared" si="57"/>
        <v>16</v>
      </c>
      <c r="AU152" s="14">
        <f t="shared" si="58"/>
        <v>4</v>
      </c>
      <c r="AV152" s="14">
        <f t="shared" si="61"/>
        <v>640</v>
      </c>
      <c r="AW152" s="14">
        <f t="shared" si="62"/>
        <v>2700</v>
      </c>
      <c r="AX152" s="14">
        <f t="shared" si="63"/>
        <v>7200</v>
      </c>
      <c r="BA152" s="62">
        <v>136</v>
      </c>
      <c r="BB152" s="14">
        <f t="shared" si="59"/>
        <v>11</v>
      </c>
      <c r="BC152" s="14">
        <f t="shared" si="60"/>
        <v>10</v>
      </c>
      <c r="BD152" s="14">
        <f t="shared" ref="BD152:BD214" si="64">INDEX($AB$6:$AB$25,BB152)</f>
        <v>800</v>
      </c>
      <c r="BE152" s="14">
        <f t="shared" ref="BE152:BE214" si="65">INDEX($AD$6:$AD$25,BB152)</f>
        <v>3600</v>
      </c>
      <c r="BF152" s="14">
        <f t="shared" ref="BF152:BF214" si="66">INDEX($AF$6:$AF$25,BB152)</f>
        <v>9000</v>
      </c>
    </row>
    <row r="153" spans="37:58" ht="16.5" x14ac:dyDescent="0.2">
      <c r="AK153" s="25">
        <v>140</v>
      </c>
      <c r="AL153" s="25">
        <v>11</v>
      </c>
      <c r="AM153" s="25">
        <v>8</v>
      </c>
      <c r="AN153" s="98">
        <f t="shared" si="54"/>
        <v>20</v>
      </c>
      <c r="AO153" s="98">
        <f t="shared" si="55"/>
        <v>63</v>
      </c>
      <c r="AP153" s="98">
        <f t="shared" si="56"/>
        <v>106</v>
      </c>
      <c r="AS153" s="62">
        <v>140</v>
      </c>
      <c r="AT153" s="14">
        <f t="shared" si="57"/>
        <v>16</v>
      </c>
      <c r="AU153" s="14">
        <f t="shared" si="58"/>
        <v>5</v>
      </c>
      <c r="AV153" s="14">
        <f t="shared" si="61"/>
        <v>640</v>
      </c>
      <c r="AW153" s="14">
        <f t="shared" si="62"/>
        <v>2700</v>
      </c>
      <c r="AX153" s="14">
        <f t="shared" si="63"/>
        <v>7200</v>
      </c>
      <c r="BA153" s="62">
        <v>137</v>
      </c>
      <c r="BB153" s="14">
        <f t="shared" si="59"/>
        <v>11</v>
      </c>
      <c r="BC153" s="14">
        <f t="shared" si="60"/>
        <v>11</v>
      </c>
      <c r="BD153" s="14">
        <f t="shared" si="64"/>
        <v>800</v>
      </c>
      <c r="BE153" s="14">
        <f t="shared" si="65"/>
        <v>3600</v>
      </c>
      <c r="BF153" s="14">
        <f t="shared" si="66"/>
        <v>9000</v>
      </c>
    </row>
    <row r="154" spans="37:58" ht="16.5" x14ac:dyDescent="0.2">
      <c r="AK154" s="25">
        <v>141</v>
      </c>
      <c r="AL154" s="25">
        <v>11</v>
      </c>
      <c r="AM154" s="25">
        <v>9</v>
      </c>
      <c r="AN154" s="98">
        <f t="shared" si="54"/>
        <v>20</v>
      </c>
      <c r="AO154" s="98">
        <f t="shared" si="55"/>
        <v>64</v>
      </c>
      <c r="AP154" s="98">
        <f t="shared" si="56"/>
        <v>108</v>
      </c>
      <c r="AS154" s="62">
        <v>141</v>
      </c>
      <c r="AT154" s="14">
        <f t="shared" si="57"/>
        <v>16</v>
      </c>
      <c r="AU154" s="14">
        <f t="shared" si="58"/>
        <v>6</v>
      </c>
      <c r="AV154" s="14">
        <f t="shared" si="61"/>
        <v>640</v>
      </c>
      <c r="AW154" s="14">
        <f t="shared" si="62"/>
        <v>2700</v>
      </c>
      <c r="AX154" s="14">
        <f t="shared" si="63"/>
        <v>7200</v>
      </c>
      <c r="BA154" s="62">
        <v>138</v>
      </c>
      <c r="BB154" s="14">
        <f t="shared" si="59"/>
        <v>11</v>
      </c>
      <c r="BC154" s="14">
        <f t="shared" si="60"/>
        <v>12</v>
      </c>
      <c r="BD154" s="14">
        <f t="shared" si="64"/>
        <v>800</v>
      </c>
      <c r="BE154" s="14">
        <f t="shared" si="65"/>
        <v>3600</v>
      </c>
      <c r="BF154" s="14">
        <f t="shared" si="66"/>
        <v>9000</v>
      </c>
    </row>
    <row r="155" spans="37:58" ht="16.5" x14ac:dyDescent="0.2">
      <c r="AK155" s="25">
        <v>142</v>
      </c>
      <c r="AL155" s="25">
        <v>11</v>
      </c>
      <c r="AM155" s="25">
        <v>10</v>
      </c>
      <c r="AN155" s="98">
        <f t="shared" si="54"/>
        <v>20</v>
      </c>
      <c r="AO155" s="98">
        <f t="shared" si="55"/>
        <v>65</v>
      </c>
      <c r="AP155" s="98">
        <f t="shared" si="56"/>
        <v>110</v>
      </c>
      <c r="AS155" s="62">
        <v>142</v>
      </c>
      <c r="AT155" s="14">
        <f t="shared" si="57"/>
        <v>16</v>
      </c>
      <c r="AU155" s="14">
        <f t="shared" si="58"/>
        <v>7</v>
      </c>
      <c r="AV155" s="14">
        <f t="shared" si="61"/>
        <v>640</v>
      </c>
      <c r="AW155" s="14">
        <f t="shared" si="62"/>
        <v>2700</v>
      </c>
      <c r="AX155" s="14">
        <f t="shared" si="63"/>
        <v>7200</v>
      </c>
      <c r="BA155" s="62">
        <v>139</v>
      </c>
      <c r="BB155" s="14">
        <f t="shared" si="59"/>
        <v>11</v>
      </c>
      <c r="BC155" s="14">
        <f t="shared" si="60"/>
        <v>13</v>
      </c>
      <c r="BD155" s="14">
        <f t="shared" si="64"/>
        <v>800</v>
      </c>
      <c r="BE155" s="14">
        <f t="shared" si="65"/>
        <v>3600</v>
      </c>
      <c r="BF155" s="14">
        <f t="shared" si="66"/>
        <v>9000</v>
      </c>
    </row>
    <row r="156" spans="37:58" ht="16.5" x14ac:dyDescent="0.2">
      <c r="AK156" s="25">
        <v>143</v>
      </c>
      <c r="AL156" s="25">
        <v>11</v>
      </c>
      <c r="AM156" s="25">
        <v>11</v>
      </c>
      <c r="AN156" s="98">
        <f t="shared" si="54"/>
        <v>20</v>
      </c>
      <c r="AO156" s="98">
        <f t="shared" si="55"/>
        <v>66</v>
      </c>
      <c r="AP156" s="98">
        <f t="shared" si="56"/>
        <v>112</v>
      </c>
      <c r="AS156" s="62">
        <v>143</v>
      </c>
      <c r="AT156" s="14">
        <f t="shared" si="57"/>
        <v>16</v>
      </c>
      <c r="AU156" s="14">
        <f t="shared" si="58"/>
        <v>8</v>
      </c>
      <c r="AV156" s="14">
        <f t="shared" si="61"/>
        <v>640</v>
      </c>
      <c r="AW156" s="14">
        <f t="shared" si="62"/>
        <v>2700</v>
      </c>
      <c r="AX156" s="14">
        <f t="shared" si="63"/>
        <v>7200</v>
      </c>
      <c r="BA156" s="62">
        <v>140</v>
      </c>
      <c r="BB156" s="14">
        <f t="shared" si="59"/>
        <v>11</v>
      </c>
      <c r="BC156" s="14">
        <f t="shared" si="60"/>
        <v>14</v>
      </c>
      <c r="BD156" s="14">
        <f t="shared" si="64"/>
        <v>800</v>
      </c>
      <c r="BE156" s="14">
        <f t="shared" si="65"/>
        <v>3600</v>
      </c>
      <c r="BF156" s="14">
        <f t="shared" si="66"/>
        <v>9000</v>
      </c>
    </row>
    <row r="157" spans="37:58" ht="16.5" x14ac:dyDescent="0.2">
      <c r="AK157" s="25">
        <v>144</v>
      </c>
      <c r="AL157" s="25">
        <v>11</v>
      </c>
      <c r="AM157" s="25">
        <v>12</v>
      </c>
      <c r="AN157" s="98">
        <f t="shared" si="54"/>
        <v>20</v>
      </c>
      <c r="AO157" s="98">
        <f t="shared" si="55"/>
        <v>67</v>
      </c>
      <c r="AP157" s="98">
        <f t="shared" si="56"/>
        <v>114</v>
      </c>
      <c r="AS157" s="62">
        <v>144</v>
      </c>
      <c r="AT157" s="14">
        <f t="shared" si="57"/>
        <v>16</v>
      </c>
      <c r="AU157" s="14">
        <f t="shared" si="58"/>
        <v>9</v>
      </c>
      <c r="AV157" s="14">
        <f t="shared" si="61"/>
        <v>640</v>
      </c>
      <c r="AW157" s="14">
        <f t="shared" si="62"/>
        <v>2700</v>
      </c>
      <c r="AX157" s="14">
        <f t="shared" si="63"/>
        <v>7200</v>
      </c>
      <c r="BA157" s="62">
        <v>141</v>
      </c>
      <c r="BB157" s="14">
        <f t="shared" si="59"/>
        <v>11</v>
      </c>
      <c r="BC157" s="14">
        <f t="shared" si="60"/>
        <v>15</v>
      </c>
      <c r="BD157" s="14">
        <f t="shared" si="64"/>
        <v>800</v>
      </c>
      <c r="BE157" s="14">
        <f t="shared" si="65"/>
        <v>3600</v>
      </c>
      <c r="BF157" s="14">
        <f t="shared" si="66"/>
        <v>9000</v>
      </c>
    </row>
    <row r="158" spans="37:58" ht="16.5" x14ac:dyDescent="0.2">
      <c r="AK158" s="25">
        <v>145</v>
      </c>
      <c r="AL158" s="25">
        <v>11</v>
      </c>
      <c r="AM158" s="25">
        <v>13</v>
      </c>
      <c r="AN158" s="98">
        <f t="shared" si="54"/>
        <v>20</v>
      </c>
      <c r="AO158" s="98">
        <f t="shared" si="55"/>
        <v>68</v>
      </c>
      <c r="AP158" s="98">
        <f t="shared" si="56"/>
        <v>116</v>
      </c>
      <c r="AS158" s="62">
        <v>145</v>
      </c>
      <c r="AT158" s="14">
        <f t="shared" si="57"/>
        <v>17</v>
      </c>
      <c r="AU158" s="14">
        <f t="shared" si="58"/>
        <v>1</v>
      </c>
      <c r="AV158" s="14">
        <f t="shared" si="61"/>
        <v>700</v>
      </c>
      <c r="AW158" s="14">
        <f t="shared" si="62"/>
        <v>3000</v>
      </c>
      <c r="AX158" s="14">
        <f t="shared" si="63"/>
        <v>7875</v>
      </c>
      <c r="BA158" s="62">
        <v>142</v>
      </c>
      <c r="BB158" s="14">
        <f t="shared" si="59"/>
        <v>12</v>
      </c>
      <c r="BC158" s="14">
        <f t="shared" si="60"/>
        <v>1</v>
      </c>
      <c r="BD158" s="14">
        <f t="shared" si="64"/>
        <v>880</v>
      </c>
      <c r="BE158" s="14">
        <f t="shared" si="65"/>
        <v>3900</v>
      </c>
      <c r="BF158" s="14">
        <f t="shared" si="66"/>
        <v>9900</v>
      </c>
    </row>
    <row r="159" spans="37:58" ht="16.5" x14ac:dyDescent="0.2">
      <c r="AK159" s="25">
        <v>146</v>
      </c>
      <c r="AL159" s="25">
        <v>11</v>
      </c>
      <c r="AM159" s="25">
        <v>14</v>
      </c>
      <c r="AN159" s="98">
        <f t="shared" si="54"/>
        <v>20</v>
      </c>
      <c r="AO159" s="98">
        <f t="shared" si="55"/>
        <v>69</v>
      </c>
      <c r="AP159" s="98">
        <f t="shared" si="56"/>
        <v>118</v>
      </c>
      <c r="AS159" s="62">
        <v>146</v>
      </c>
      <c r="AT159" s="14">
        <f t="shared" si="57"/>
        <v>17</v>
      </c>
      <c r="AU159" s="14">
        <f t="shared" si="58"/>
        <v>2</v>
      </c>
      <c r="AV159" s="14">
        <f t="shared" si="61"/>
        <v>700</v>
      </c>
      <c r="AW159" s="14">
        <f t="shared" si="62"/>
        <v>3000</v>
      </c>
      <c r="AX159" s="14">
        <f t="shared" si="63"/>
        <v>7875</v>
      </c>
      <c r="BA159" s="62">
        <v>143</v>
      </c>
      <c r="BB159" s="14">
        <f t="shared" si="59"/>
        <v>12</v>
      </c>
      <c r="BC159" s="14">
        <f t="shared" si="60"/>
        <v>2</v>
      </c>
      <c r="BD159" s="14">
        <f t="shared" si="64"/>
        <v>880</v>
      </c>
      <c r="BE159" s="14">
        <f t="shared" si="65"/>
        <v>3900</v>
      </c>
      <c r="BF159" s="14">
        <f t="shared" si="66"/>
        <v>9900</v>
      </c>
    </row>
    <row r="160" spans="37:58" ht="16.5" x14ac:dyDescent="0.2">
      <c r="AK160" s="25">
        <v>147</v>
      </c>
      <c r="AL160" s="25">
        <v>11</v>
      </c>
      <c r="AM160" s="25">
        <v>15</v>
      </c>
      <c r="AN160" s="98">
        <f t="shared" si="54"/>
        <v>20</v>
      </c>
      <c r="AO160" s="98">
        <f t="shared" si="55"/>
        <v>70</v>
      </c>
      <c r="AP160" s="98">
        <f t="shared" si="56"/>
        <v>120</v>
      </c>
      <c r="AS160" s="62">
        <v>147</v>
      </c>
      <c r="AT160" s="14">
        <f t="shared" si="57"/>
        <v>17</v>
      </c>
      <c r="AU160" s="14">
        <f t="shared" si="58"/>
        <v>3</v>
      </c>
      <c r="AV160" s="14">
        <f t="shared" si="61"/>
        <v>700</v>
      </c>
      <c r="AW160" s="14">
        <f t="shared" si="62"/>
        <v>3000</v>
      </c>
      <c r="AX160" s="14">
        <f t="shared" si="63"/>
        <v>7875</v>
      </c>
      <c r="BA160" s="62">
        <v>144</v>
      </c>
      <c r="BB160" s="14">
        <f t="shared" si="59"/>
        <v>12</v>
      </c>
      <c r="BC160" s="14">
        <f t="shared" si="60"/>
        <v>3</v>
      </c>
      <c r="BD160" s="14">
        <f t="shared" si="64"/>
        <v>880</v>
      </c>
      <c r="BE160" s="14">
        <f t="shared" si="65"/>
        <v>3900</v>
      </c>
      <c r="BF160" s="14">
        <f t="shared" si="66"/>
        <v>9900</v>
      </c>
    </row>
    <row r="161" spans="37:58" ht="16.5" x14ac:dyDescent="0.2">
      <c r="AK161" s="25">
        <v>148</v>
      </c>
      <c r="AL161" s="25">
        <v>12</v>
      </c>
      <c r="AM161" s="25">
        <v>1</v>
      </c>
      <c r="AN161" s="98">
        <f t="shared" si="54"/>
        <v>22</v>
      </c>
      <c r="AO161" s="98">
        <f t="shared" si="55"/>
        <v>61</v>
      </c>
      <c r="AP161" s="98">
        <f t="shared" si="56"/>
        <v>102</v>
      </c>
      <c r="AS161" s="62">
        <v>148</v>
      </c>
      <c r="AT161" s="14">
        <f t="shared" si="57"/>
        <v>17</v>
      </c>
      <c r="AU161" s="14">
        <f t="shared" si="58"/>
        <v>4</v>
      </c>
      <c r="AV161" s="14">
        <f t="shared" si="61"/>
        <v>700</v>
      </c>
      <c r="AW161" s="14">
        <f t="shared" si="62"/>
        <v>3000</v>
      </c>
      <c r="AX161" s="14">
        <f t="shared" si="63"/>
        <v>7875</v>
      </c>
      <c r="BA161" s="62">
        <v>145</v>
      </c>
      <c r="BB161" s="14">
        <f t="shared" si="59"/>
        <v>12</v>
      </c>
      <c r="BC161" s="14">
        <f t="shared" si="60"/>
        <v>4</v>
      </c>
      <c r="BD161" s="14">
        <f t="shared" si="64"/>
        <v>880</v>
      </c>
      <c r="BE161" s="14">
        <f t="shared" si="65"/>
        <v>3900</v>
      </c>
      <c r="BF161" s="14">
        <f t="shared" si="66"/>
        <v>9900</v>
      </c>
    </row>
    <row r="162" spans="37:58" ht="16.5" x14ac:dyDescent="0.2">
      <c r="AK162" s="25">
        <v>149</v>
      </c>
      <c r="AL162" s="25">
        <v>12</v>
      </c>
      <c r="AM162" s="25">
        <v>2</v>
      </c>
      <c r="AN162" s="98">
        <f t="shared" si="54"/>
        <v>22</v>
      </c>
      <c r="AO162" s="98">
        <f t="shared" si="55"/>
        <v>62</v>
      </c>
      <c r="AP162" s="98">
        <f t="shared" si="56"/>
        <v>104</v>
      </c>
      <c r="AS162" s="62">
        <v>149</v>
      </c>
      <c r="AT162" s="14">
        <f t="shared" si="57"/>
        <v>17</v>
      </c>
      <c r="AU162" s="14">
        <f t="shared" si="58"/>
        <v>5</v>
      </c>
      <c r="AV162" s="14">
        <f t="shared" si="61"/>
        <v>700</v>
      </c>
      <c r="AW162" s="14">
        <f t="shared" si="62"/>
        <v>3000</v>
      </c>
      <c r="AX162" s="14">
        <f t="shared" si="63"/>
        <v>7875</v>
      </c>
      <c r="BA162" s="62">
        <v>146</v>
      </c>
      <c r="BB162" s="14">
        <f t="shared" si="59"/>
        <v>12</v>
      </c>
      <c r="BC162" s="14">
        <f t="shared" si="60"/>
        <v>5</v>
      </c>
      <c r="BD162" s="14">
        <f t="shared" si="64"/>
        <v>880</v>
      </c>
      <c r="BE162" s="14">
        <f t="shared" si="65"/>
        <v>3900</v>
      </c>
      <c r="BF162" s="14">
        <f t="shared" si="66"/>
        <v>9900</v>
      </c>
    </row>
    <row r="163" spans="37:58" ht="16.5" x14ac:dyDescent="0.2">
      <c r="AK163" s="25">
        <v>150</v>
      </c>
      <c r="AL163" s="25">
        <v>12</v>
      </c>
      <c r="AM163" s="25">
        <v>3</v>
      </c>
      <c r="AN163" s="98">
        <f t="shared" si="54"/>
        <v>22</v>
      </c>
      <c r="AO163" s="98">
        <f t="shared" si="55"/>
        <v>63</v>
      </c>
      <c r="AP163" s="98">
        <f t="shared" si="56"/>
        <v>106</v>
      </c>
      <c r="AS163" s="62">
        <v>150</v>
      </c>
      <c r="AT163" s="14">
        <f t="shared" si="57"/>
        <v>17</v>
      </c>
      <c r="AU163" s="14">
        <f t="shared" si="58"/>
        <v>6</v>
      </c>
      <c r="AV163" s="14">
        <f t="shared" si="61"/>
        <v>700</v>
      </c>
      <c r="AW163" s="14">
        <f t="shared" si="62"/>
        <v>3000</v>
      </c>
      <c r="AX163" s="14">
        <f t="shared" si="63"/>
        <v>7875</v>
      </c>
      <c r="BA163" s="62">
        <v>147</v>
      </c>
      <c r="BB163" s="14">
        <f t="shared" si="59"/>
        <v>12</v>
      </c>
      <c r="BC163" s="14">
        <f t="shared" si="60"/>
        <v>6</v>
      </c>
      <c r="BD163" s="14">
        <f t="shared" si="64"/>
        <v>880</v>
      </c>
      <c r="BE163" s="14">
        <f t="shared" si="65"/>
        <v>3900</v>
      </c>
      <c r="BF163" s="14">
        <f t="shared" si="66"/>
        <v>9900</v>
      </c>
    </row>
    <row r="164" spans="37:58" ht="16.5" x14ac:dyDescent="0.2">
      <c r="AK164" s="25">
        <v>151</v>
      </c>
      <c r="AL164" s="25">
        <v>12</v>
      </c>
      <c r="AM164" s="25">
        <v>4</v>
      </c>
      <c r="AN164" s="98">
        <f t="shared" si="54"/>
        <v>22</v>
      </c>
      <c r="AO164" s="98">
        <f t="shared" si="55"/>
        <v>64</v>
      </c>
      <c r="AP164" s="98">
        <f t="shared" si="56"/>
        <v>108</v>
      </c>
      <c r="AS164" s="62">
        <v>151</v>
      </c>
      <c r="AT164" s="14">
        <f t="shared" si="57"/>
        <v>17</v>
      </c>
      <c r="AU164" s="14">
        <f t="shared" si="58"/>
        <v>7</v>
      </c>
      <c r="AV164" s="14">
        <f t="shared" si="61"/>
        <v>700</v>
      </c>
      <c r="AW164" s="14">
        <f t="shared" si="62"/>
        <v>3000</v>
      </c>
      <c r="AX164" s="14">
        <f t="shared" si="63"/>
        <v>7875</v>
      </c>
      <c r="BA164" s="62">
        <v>148</v>
      </c>
      <c r="BB164" s="14">
        <f t="shared" si="59"/>
        <v>12</v>
      </c>
      <c r="BC164" s="14">
        <f t="shared" si="60"/>
        <v>7</v>
      </c>
      <c r="BD164" s="14">
        <f t="shared" si="64"/>
        <v>880</v>
      </c>
      <c r="BE164" s="14">
        <f t="shared" si="65"/>
        <v>3900</v>
      </c>
      <c r="BF164" s="14">
        <f t="shared" si="66"/>
        <v>9900</v>
      </c>
    </row>
    <row r="165" spans="37:58" ht="16.5" x14ac:dyDescent="0.2">
      <c r="AK165" s="25">
        <v>152</v>
      </c>
      <c r="AL165" s="25">
        <v>12</v>
      </c>
      <c r="AM165" s="25">
        <v>5</v>
      </c>
      <c r="AN165" s="98">
        <f t="shared" si="54"/>
        <v>22</v>
      </c>
      <c r="AO165" s="98">
        <f t="shared" si="55"/>
        <v>65</v>
      </c>
      <c r="AP165" s="98">
        <f t="shared" si="56"/>
        <v>110</v>
      </c>
      <c r="AS165" s="62">
        <v>152</v>
      </c>
      <c r="AT165" s="14">
        <f t="shared" si="57"/>
        <v>17</v>
      </c>
      <c r="AU165" s="14">
        <f t="shared" si="58"/>
        <v>8</v>
      </c>
      <c r="AV165" s="14">
        <f t="shared" si="61"/>
        <v>700</v>
      </c>
      <c r="AW165" s="14">
        <f t="shared" si="62"/>
        <v>3000</v>
      </c>
      <c r="AX165" s="14">
        <f t="shared" si="63"/>
        <v>7875</v>
      </c>
      <c r="BA165" s="62">
        <v>149</v>
      </c>
      <c r="BB165" s="14">
        <f t="shared" si="59"/>
        <v>12</v>
      </c>
      <c r="BC165" s="14">
        <f t="shared" si="60"/>
        <v>8</v>
      </c>
      <c r="BD165" s="14">
        <f t="shared" si="64"/>
        <v>880</v>
      </c>
      <c r="BE165" s="14">
        <f t="shared" si="65"/>
        <v>3900</v>
      </c>
      <c r="BF165" s="14">
        <f t="shared" si="66"/>
        <v>9900</v>
      </c>
    </row>
    <row r="166" spans="37:58" ht="16.5" x14ac:dyDescent="0.2">
      <c r="AK166" s="25">
        <v>153</v>
      </c>
      <c r="AL166" s="25">
        <v>12</v>
      </c>
      <c r="AM166" s="25">
        <v>6</v>
      </c>
      <c r="AN166" s="98">
        <f t="shared" si="54"/>
        <v>22</v>
      </c>
      <c r="AO166" s="98">
        <f t="shared" si="55"/>
        <v>66</v>
      </c>
      <c r="AP166" s="98">
        <f t="shared" si="56"/>
        <v>112</v>
      </c>
      <c r="AS166" s="62">
        <v>153</v>
      </c>
      <c r="AT166" s="14">
        <f t="shared" si="57"/>
        <v>17</v>
      </c>
      <c r="AU166" s="14">
        <f t="shared" si="58"/>
        <v>9</v>
      </c>
      <c r="AV166" s="14">
        <f t="shared" si="61"/>
        <v>700</v>
      </c>
      <c r="AW166" s="14">
        <f t="shared" si="62"/>
        <v>3000</v>
      </c>
      <c r="AX166" s="14">
        <f t="shared" si="63"/>
        <v>7875</v>
      </c>
      <c r="BA166" s="62">
        <v>150</v>
      </c>
      <c r="BB166" s="14">
        <f t="shared" si="59"/>
        <v>12</v>
      </c>
      <c r="BC166" s="14">
        <f t="shared" si="60"/>
        <v>9</v>
      </c>
      <c r="BD166" s="14">
        <f t="shared" si="64"/>
        <v>880</v>
      </c>
      <c r="BE166" s="14">
        <f t="shared" si="65"/>
        <v>3900</v>
      </c>
      <c r="BF166" s="14">
        <f t="shared" si="66"/>
        <v>9900</v>
      </c>
    </row>
    <row r="167" spans="37:58" ht="16.5" x14ac:dyDescent="0.2">
      <c r="AK167" s="25">
        <v>154</v>
      </c>
      <c r="AL167" s="25">
        <v>12</v>
      </c>
      <c r="AM167" s="25">
        <v>7</v>
      </c>
      <c r="AN167" s="98">
        <f t="shared" si="54"/>
        <v>22</v>
      </c>
      <c r="AO167" s="98">
        <f t="shared" si="55"/>
        <v>67</v>
      </c>
      <c r="AP167" s="98">
        <f t="shared" si="56"/>
        <v>114</v>
      </c>
      <c r="AS167" s="62">
        <v>154</v>
      </c>
      <c r="AT167" s="14">
        <f t="shared" si="57"/>
        <v>18</v>
      </c>
      <c r="AU167" s="14">
        <f t="shared" si="58"/>
        <v>1</v>
      </c>
      <c r="AV167" s="14">
        <f t="shared" si="61"/>
        <v>740</v>
      </c>
      <c r="AW167" s="14">
        <f t="shared" si="62"/>
        <v>3300</v>
      </c>
      <c r="AX167" s="14">
        <f t="shared" si="63"/>
        <v>8325</v>
      </c>
      <c r="BA167" s="62">
        <v>151</v>
      </c>
      <c r="BB167" s="14">
        <f t="shared" si="59"/>
        <v>12</v>
      </c>
      <c r="BC167" s="14">
        <f t="shared" si="60"/>
        <v>10</v>
      </c>
      <c r="BD167" s="14">
        <f t="shared" si="64"/>
        <v>880</v>
      </c>
      <c r="BE167" s="14">
        <f t="shared" si="65"/>
        <v>3900</v>
      </c>
      <c r="BF167" s="14">
        <f t="shared" si="66"/>
        <v>9900</v>
      </c>
    </row>
    <row r="168" spans="37:58" ht="16.5" x14ac:dyDescent="0.2">
      <c r="AK168" s="25">
        <v>155</v>
      </c>
      <c r="AL168" s="25">
        <v>12</v>
      </c>
      <c r="AM168" s="25">
        <v>8</v>
      </c>
      <c r="AN168" s="98">
        <f t="shared" si="54"/>
        <v>22</v>
      </c>
      <c r="AO168" s="98">
        <f t="shared" si="55"/>
        <v>68</v>
      </c>
      <c r="AP168" s="98">
        <f t="shared" si="56"/>
        <v>116</v>
      </c>
      <c r="AS168" s="62">
        <v>155</v>
      </c>
      <c r="AT168" s="14">
        <f t="shared" si="57"/>
        <v>18</v>
      </c>
      <c r="AU168" s="14">
        <f t="shared" si="58"/>
        <v>2</v>
      </c>
      <c r="AV168" s="14">
        <f t="shared" si="61"/>
        <v>740</v>
      </c>
      <c r="AW168" s="14">
        <f t="shared" si="62"/>
        <v>3300</v>
      </c>
      <c r="AX168" s="14">
        <f t="shared" si="63"/>
        <v>8325</v>
      </c>
      <c r="BA168" s="62">
        <v>152</v>
      </c>
      <c r="BB168" s="14">
        <f t="shared" si="59"/>
        <v>12</v>
      </c>
      <c r="BC168" s="14">
        <f t="shared" si="60"/>
        <v>11</v>
      </c>
      <c r="BD168" s="14">
        <f t="shared" si="64"/>
        <v>880</v>
      </c>
      <c r="BE168" s="14">
        <f t="shared" si="65"/>
        <v>3900</v>
      </c>
      <c r="BF168" s="14">
        <f t="shared" si="66"/>
        <v>9900</v>
      </c>
    </row>
    <row r="169" spans="37:58" ht="16.5" x14ac:dyDescent="0.2">
      <c r="AK169" s="25">
        <v>156</v>
      </c>
      <c r="AL169" s="25">
        <v>12</v>
      </c>
      <c r="AM169" s="25">
        <v>9</v>
      </c>
      <c r="AN169" s="98">
        <f t="shared" si="54"/>
        <v>22</v>
      </c>
      <c r="AO169" s="98">
        <f t="shared" si="55"/>
        <v>69</v>
      </c>
      <c r="AP169" s="98">
        <f t="shared" si="56"/>
        <v>118</v>
      </c>
      <c r="AS169" s="62">
        <v>156</v>
      </c>
      <c r="AT169" s="14">
        <f t="shared" si="57"/>
        <v>18</v>
      </c>
      <c r="AU169" s="14">
        <f t="shared" si="58"/>
        <v>3</v>
      </c>
      <c r="AV169" s="14">
        <f t="shared" si="61"/>
        <v>740</v>
      </c>
      <c r="AW169" s="14">
        <f t="shared" si="62"/>
        <v>3300</v>
      </c>
      <c r="AX169" s="14">
        <f t="shared" si="63"/>
        <v>8325</v>
      </c>
      <c r="BA169" s="62">
        <v>153</v>
      </c>
      <c r="BB169" s="14">
        <f t="shared" si="59"/>
        <v>12</v>
      </c>
      <c r="BC169" s="14">
        <f t="shared" si="60"/>
        <v>12</v>
      </c>
      <c r="BD169" s="14">
        <f t="shared" si="64"/>
        <v>880</v>
      </c>
      <c r="BE169" s="14">
        <f t="shared" si="65"/>
        <v>3900</v>
      </c>
      <c r="BF169" s="14">
        <f t="shared" si="66"/>
        <v>9900</v>
      </c>
    </row>
    <row r="170" spans="37:58" ht="16.5" x14ac:dyDescent="0.2">
      <c r="AK170" s="25">
        <v>157</v>
      </c>
      <c r="AL170" s="25">
        <v>12</v>
      </c>
      <c r="AM170" s="25">
        <v>10</v>
      </c>
      <c r="AN170" s="98">
        <f t="shared" si="54"/>
        <v>22</v>
      </c>
      <c r="AO170" s="98">
        <f t="shared" si="55"/>
        <v>70</v>
      </c>
      <c r="AP170" s="98">
        <f t="shared" si="56"/>
        <v>120</v>
      </c>
      <c r="AS170" s="62">
        <v>157</v>
      </c>
      <c r="AT170" s="14">
        <f t="shared" si="57"/>
        <v>18</v>
      </c>
      <c r="AU170" s="14">
        <f t="shared" si="58"/>
        <v>4</v>
      </c>
      <c r="AV170" s="14">
        <f t="shared" si="61"/>
        <v>740</v>
      </c>
      <c r="AW170" s="14">
        <f t="shared" si="62"/>
        <v>3300</v>
      </c>
      <c r="AX170" s="14">
        <f t="shared" si="63"/>
        <v>8325</v>
      </c>
      <c r="BA170" s="62">
        <v>154</v>
      </c>
      <c r="BB170" s="14">
        <f t="shared" si="59"/>
        <v>12</v>
      </c>
      <c r="BC170" s="14">
        <f t="shared" si="60"/>
        <v>13</v>
      </c>
      <c r="BD170" s="14">
        <f t="shared" si="64"/>
        <v>880</v>
      </c>
      <c r="BE170" s="14">
        <f t="shared" si="65"/>
        <v>3900</v>
      </c>
      <c r="BF170" s="14">
        <f t="shared" si="66"/>
        <v>9900</v>
      </c>
    </row>
    <row r="171" spans="37:58" ht="16.5" x14ac:dyDescent="0.2">
      <c r="AK171" s="25">
        <v>158</v>
      </c>
      <c r="AL171" s="25">
        <v>12</v>
      </c>
      <c r="AM171" s="25">
        <v>11</v>
      </c>
      <c r="AN171" s="98">
        <f t="shared" si="54"/>
        <v>22</v>
      </c>
      <c r="AO171" s="98">
        <f t="shared" si="55"/>
        <v>71</v>
      </c>
      <c r="AP171" s="98">
        <f t="shared" si="56"/>
        <v>122</v>
      </c>
      <c r="AS171" s="62">
        <v>158</v>
      </c>
      <c r="AT171" s="14">
        <f t="shared" si="57"/>
        <v>18</v>
      </c>
      <c r="AU171" s="14">
        <f t="shared" si="58"/>
        <v>5</v>
      </c>
      <c r="AV171" s="14">
        <f t="shared" si="61"/>
        <v>740</v>
      </c>
      <c r="AW171" s="14">
        <f t="shared" si="62"/>
        <v>3300</v>
      </c>
      <c r="AX171" s="14">
        <f t="shared" si="63"/>
        <v>8325</v>
      </c>
      <c r="BA171" s="62">
        <v>155</v>
      </c>
      <c r="BB171" s="14">
        <f t="shared" si="59"/>
        <v>12</v>
      </c>
      <c r="BC171" s="14">
        <f t="shared" si="60"/>
        <v>14</v>
      </c>
      <c r="BD171" s="14">
        <f t="shared" si="64"/>
        <v>880</v>
      </c>
      <c r="BE171" s="14">
        <f t="shared" si="65"/>
        <v>3900</v>
      </c>
      <c r="BF171" s="14">
        <f t="shared" si="66"/>
        <v>9900</v>
      </c>
    </row>
    <row r="172" spans="37:58" ht="16.5" x14ac:dyDescent="0.2">
      <c r="AK172" s="25">
        <v>159</v>
      </c>
      <c r="AL172" s="25">
        <v>12</v>
      </c>
      <c r="AM172" s="25">
        <v>12</v>
      </c>
      <c r="AN172" s="98">
        <f t="shared" si="54"/>
        <v>22</v>
      </c>
      <c r="AO172" s="98">
        <f t="shared" si="55"/>
        <v>72</v>
      </c>
      <c r="AP172" s="98">
        <f t="shared" si="56"/>
        <v>124</v>
      </c>
      <c r="AS172" s="62">
        <v>159</v>
      </c>
      <c r="AT172" s="14">
        <f t="shared" si="57"/>
        <v>18</v>
      </c>
      <c r="AU172" s="14">
        <f t="shared" si="58"/>
        <v>6</v>
      </c>
      <c r="AV172" s="14">
        <f t="shared" si="61"/>
        <v>740</v>
      </c>
      <c r="AW172" s="14">
        <f t="shared" si="62"/>
        <v>3300</v>
      </c>
      <c r="AX172" s="14">
        <f t="shared" si="63"/>
        <v>8325</v>
      </c>
      <c r="BA172" s="62">
        <v>156</v>
      </c>
      <c r="BB172" s="14">
        <f t="shared" si="59"/>
        <v>12</v>
      </c>
      <c r="BC172" s="14">
        <f t="shared" si="60"/>
        <v>15</v>
      </c>
      <c r="BD172" s="14">
        <f t="shared" si="64"/>
        <v>880</v>
      </c>
      <c r="BE172" s="14">
        <f t="shared" si="65"/>
        <v>3900</v>
      </c>
      <c r="BF172" s="14">
        <f t="shared" si="66"/>
        <v>9900</v>
      </c>
    </row>
    <row r="173" spans="37:58" ht="16.5" x14ac:dyDescent="0.2">
      <c r="AK173" s="25">
        <v>160</v>
      </c>
      <c r="AL173" s="25">
        <v>12</v>
      </c>
      <c r="AM173" s="25">
        <v>13</v>
      </c>
      <c r="AN173" s="98">
        <f t="shared" si="54"/>
        <v>22</v>
      </c>
      <c r="AO173" s="98">
        <f t="shared" si="55"/>
        <v>73</v>
      </c>
      <c r="AP173" s="98">
        <f t="shared" si="56"/>
        <v>126</v>
      </c>
      <c r="AS173" s="62">
        <v>160</v>
      </c>
      <c r="AT173" s="14">
        <f t="shared" si="57"/>
        <v>18</v>
      </c>
      <c r="AU173" s="14">
        <f t="shared" si="58"/>
        <v>7</v>
      </c>
      <c r="AV173" s="14">
        <f t="shared" si="61"/>
        <v>740</v>
      </c>
      <c r="AW173" s="14">
        <f t="shared" si="62"/>
        <v>3300</v>
      </c>
      <c r="AX173" s="14">
        <f t="shared" si="63"/>
        <v>8325</v>
      </c>
      <c r="BA173" s="62">
        <v>157</v>
      </c>
      <c r="BB173" s="14">
        <f t="shared" si="59"/>
        <v>13</v>
      </c>
      <c r="BC173" s="14">
        <f t="shared" si="60"/>
        <v>1</v>
      </c>
      <c r="BD173" s="14">
        <f t="shared" si="64"/>
        <v>1000</v>
      </c>
      <c r="BE173" s="14">
        <f t="shared" si="65"/>
        <v>4200</v>
      </c>
      <c r="BF173" s="14">
        <f t="shared" si="66"/>
        <v>11250</v>
      </c>
    </row>
    <row r="174" spans="37:58" ht="16.5" x14ac:dyDescent="0.2">
      <c r="AK174" s="25">
        <v>161</v>
      </c>
      <c r="AL174" s="25">
        <v>12</v>
      </c>
      <c r="AM174" s="25">
        <v>14</v>
      </c>
      <c r="AN174" s="98">
        <f t="shared" si="54"/>
        <v>22</v>
      </c>
      <c r="AO174" s="98">
        <f t="shared" si="55"/>
        <v>74</v>
      </c>
      <c r="AP174" s="98">
        <f t="shared" si="56"/>
        <v>128</v>
      </c>
      <c r="AS174" s="62">
        <v>161</v>
      </c>
      <c r="AT174" s="14">
        <f t="shared" si="57"/>
        <v>18</v>
      </c>
      <c r="AU174" s="14">
        <f t="shared" si="58"/>
        <v>8</v>
      </c>
      <c r="AV174" s="14">
        <f t="shared" si="61"/>
        <v>740</v>
      </c>
      <c r="AW174" s="14">
        <f t="shared" si="62"/>
        <v>3300</v>
      </c>
      <c r="AX174" s="14">
        <f t="shared" si="63"/>
        <v>8325</v>
      </c>
      <c r="BA174" s="62">
        <v>158</v>
      </c>
      <c r="BB174" s="14">
        <f t="shared" si="59"/>
        <v>13</v>
      </c>
      <c r="BC174" s="14">
        <f t="shared" si="60"/>
        <v>2</v>
      </c>
      <c r="BD174" s="14">
        <f t="shared" si="64"/>
        <v>1000</v>
      </c>
      <c r="BE174" s="14">
        <f t="shared" si="65"/>
        <v>4200</v>
      </c>
      <c r="BF174" s="14">
        <f t="shared" si="66"/>
        <v>11250</v>
      </c>
    </row>
    <row r="175" spans="37:58" ht="16.5" x14ac:dyDescent="0.2">
      <c r="AK175" s="25">
        <v>162</v>
      </c>
      <c r="AL175" s="25">
        <v>12</v>
      </c>
      <c r="AM175" s="25">
        <v>15</v>
      </c>
      <c r="AN175" s="98">
        <f t="shared" si="54"/>
        <v>22</v>
      </c>
      <c r="AO175" s="98">
        <f t="shared" si="55"/>
        <v>75</v>
      </c>
      <c r="AP175" s="98">
        <f t="shared" si="56"/>
        <v>130</v>
      </c>
      <c r="AS175" s="62">
        <v>162</v>
      </c>
      <c r="AT175" s="14">
        <f t="shared" si="57"/>
        <v>18</v>
      </c>
      <c r="AU175" s="14">
        <f t="shared" si="58"/>
        <v>9</v>
      </c>
      <c r="AV175" s="14">
        <f t="shared" si="61"/>
        <v>740</v>
      </c>
      <c r="AW175" s="14">
        <f t="shared" si="62"/>
        <v>3300</v>
      </c>
      <c r="AX175" s="14">
        <f t="shared" si="63"/>
        <v>8325</v>
      </c>
      <c r="BA175" s="62">
        <v>159</v>
      </c>
      <c r="BB175" s="14">
        <f t="shared" si="59"/>
        <v>13</v>
      </c>
      <c r="BC175" s="14">
        <f t="shared" si="60"/>
        <v>3</v>
      </c>
      <c r="BD175" s="14">
        <f t="shared" si="64"/>
        <v>1000</v>
      </c>
      <c r="BE175" s="14">
        <f t="shared" si="65"/>
        <v>4200</v>
      </c>
      <c r="BF175" s="14">
        <f t="shared" si="66"/>
        <v>11250</v>
      </c>
    </row>
    <row r="176" spans="37:58" ht="16.5" x14ac:dyDescent="0.2">
      <c r="AK176" s="25">
        <v>163</v>
      </c>
      <c r="AL176" s="25">
        <v>13</v>
      </c>
      <c r="AM176" s="25">
        <v>1</v>
      </c>
      <c r="AN176" s="98">
        <f t="shared" si="54"/>
        <v>25</v>
      </c>
      <c r="AO176" s="98">
        <f t="shared" si="55"/>
        <v>66</v>
      </c>
      <c r="AP176" s="98">
        <f t="shared" si="56"/>
        <v>113</v>
      </c>
      <c r="AS176" s="62">
        <v>163</v>
      </c>
      <c r="AT176" s="14">
        <f t="shared" si="57"/>
        <v>19</v>
      </c>
      <c r="AU176" s="14">
        <f t="shared" si="58"/>
        <v>1</v>
      </c>
      <c r="AV176" s="14">
        <f t="shared" si="61"/>
        <v>800</v>
      </c>
      <c r="AW176" s="14">
        <f t="shared" si="62"/>
        <v>3600</v>
      </c>
      <c r="AX176" s="14">
        <f t="shared" si="63"/>
        <v>9000</v>
      </c>
      <c r="BA176" s="62">
        <v>160</v>
      </c>
      <c r="BB176" s="14">
        <f t="shared" si="59"/>
        <v>13</v>
      </c>
      <c r="BC176" s="14">
        <f t="shared" si="60"/>
        <v>4</v>
      </c>
      <c r="BD176" s="14">
        <f t="shared" si="64"/>
        <v>1000</v>
      </c>
      <c r="BE176" s="14">
        <f t="shared" si="65"/>
        <v>4200</v>
      </c>
      <c r="BF176" s="14">
        <f t="shared" si="66"/>
        <v>11250</v>
      </c>
    </row>
    <row r="177" spans="37:58" ht="16.5" x14ac:dyDescent="0.2">
      <c r="AK177" s="25">
        <v>164</v>
      </c>
      <c r="AL177" s="25">
        <v>13</v>
      </c>
      <c r="AM177" s="25">
        <v>2</v>
      </c>
      <c r="AN177" s="98">
        <f t="shared" si="54"/>
        <v>25</v>
      </c>
      <c r="AO177" s="98">
        <f t="shared" si="55"/>
        <v>67</v>
      </c>
      <c r="AP177" s="98">
        <f t="shared" si="56"/>
        <v>116</v>
      </c>
      <c r="AS177" s="62">
        <v>164</v>
      </c>
      <c r="AT177" s="14">
        <f t="shared" si="57"/>
        <v>19</v>
      </c>
      <c r="AU177" s="14">
        <f t="shared" si="58"/>
        <v>2</v>
      </c>
      <c r="AV177" s="14">
        <f t="shared" si="61"/>
        <v>800</v>
      </c>
      <c r="AW177" s="14">
        <f t="shared" si="62"/>
        <v>3600</v>
      </c>
      <c r="AX177" s="14">
        <f t="shared" si="63"/>
        <v>9000</v>
      </c>
      <c r="BA177" s="62">
        <v>161</v>
      </c>
      <c r="BB177" s="14">
        <f t="shared" si="59"/>
        <v>13</v>
      </c>
      <c r="BC177" s="14">
        <f t="shared" si="60"/>
        <v>5</v>
      </c>
      <c r="BD177" s="14">
        <f t="shared" si="64"/>
        <v>1000</v>
      </c>
      <c r="BE177" s="14">
        <f t="shared" si="65"/>
        <v>4200</v>
      </c>
      <c r="BF177" s="14">
        <f t="shared" si="66"/>
        <v>11250</v>
      </c>
    </row>
    <row r="178" spans="37:58" ht="16.5" x14ac:dyDescent="0.2">
      <c r="AK178" s="25">
        <v>165</v>
      </c>
      <c r="AL178" s="25">
        <v>13</v>
      </c>
      <c r="AM178" s="25">
        <v>3</v>
      </c>
      <c r="AN178" s="98">
        <f t="shared" si="54"/>
        <v>25</v>
      </c>
      <c r="AO178" s="98">
        <f t="shared" si="55"/>
        <v>68</v>
      </c>
      <c r="AP178" s="98">
        <f t="shared" si="56"/>
        <v>119</v>
      </c>
      <c r="AS178" s="62">
        <v>165</v>
      </c>
      <c r="AT178" s="14">
        <f t="shared" si="57"/>
        <v>19</v>
      </c>
      <c r="AU178" s="14">
        <f t="shared" si="58"/>
        <v>3</v>
      </c>
      <c r="AV178" s="14">
        <f t="shared" si="61"/>
        <v>800</v>
      </c>
      <c r="AW178" s="14">
        <f t="shared" si="62"/>
        <v>3600</v>
      </c>
      <c r="AX178" s="14">
        <f t="shared" si="63"/>
        <v>9000</v>
      </c>
      <c r="BA178" s="62">
        <v>162</v>
      </c>
      <c r="BB178" s="14">
        <f t="shared" si="59"/>
        <v>13</v>
      </c>
      <c r="BC178" s="14">
        <f t="shared" si="60"/>
        <v>6</v>
      </c>
      <c r="BD178" s="14">
        <f t="shared" si="64"/>
        <v>1000</v>
      </c>
      <c r="BE178" s="14">
        <f t="shared" si="65"/>
        <v>4200</v>
      </c>
      <c r="BF178" s="14">
        <f t="shared" si="66"/>
        <v>11250</v>
      </c>
    </row>
    <row r="179" spans="37:58" ht="16.5" x14ac:dyDescent="0.2">
      <c r="AK179" s="25">
        <v>166</v>
      </c>
      <c r="AL179" s="25">
        <v>13</v>
      </c>
      <c r="AM179" s="25">
        <v>4</v>
      </c>
      <c r="AN179" s="98">
        <f t="shared" si="54"/>
        <v>25</v>
      </c>
      <c r="AO179" s="98">
        <f t="shared" si="55"/>
        <v>69</v>
      </c>
      <c r="AP179" s="98">
        <f t="shared" si="56"/>
        <v>122</v>
      </c>
      <c r="AS179" s="62">
        <v>166</v>
      </c>
      <c r="AT179" s="14">
        <f t="shared" si="57"/>
        <v>19</v>
      </c>
      <c r="AU179" s="14">
        <f t="shared" si="58"/>
        <v>4</v>
      </c>
      <c r="AV179" s="14">
        <f t="shared" si="61"/>
        <v>800</v>
      </c>
      <c r="AW179" s="14">
        <f t="shared" si="62"/>
        <v>3600</v>
      </c>
      <c r="AX179" s="14">
        <f t="shared" si="63"/>
        <v>9000</v>
      </c>
      <c r="BA179" s="62">
        <v>163</v>
      </c>
      <c r="BB179" s="14">
        <f t="shared" si="59"/>
        <v>13</v>
      </c>
      <c r="BC179" s="14">
        <f t="shared" si="60"/>
        <v>7</v>
      </c>
      <c r="BD179" s="14">
        <f t="shared" si="64"/>
        <v>1000</v>
      </c>
      <c r="BE179" s="14">
        <f t="shared" si="65"/>
        <v>4200</v>
      </c>
      <c r="BF179" s="14">
        <f t="shared" si="66"/>
        <v>11250</v>
      </c>
    </row>
    <row r="180" spans="37:58" ht="16.5" x14ac:dyDescent="0.2">
      <c r="AK180" s="25">
        <v>167</v>
      </c>
      <c r="AL180" s="25">
        <v>13</v>
      </c>
      <c r="AM180" s="25">
        <v>5</v>
      </c>
      <c r="AN180" s="98">
        <f t="shared" si="54"/>
        <v>25</v>
      </c>
      <c r="AO180" s="98">
        <f t="shared" si="55"/>
        <v>70</v>
      </c>
      <c r="AP180" s="98">
        <f t="shared" si="56"/>
        <v>125</v>
      </c>
      <c r="AS180" s="62">
        <v>167</v>
      </c>
      <c r="AT180" s="14">
        <f t="shared" si="57"/>
        <v>19</v>
      </c>
      <c r="AU180" s="14">
        <f t="shared" si="58"/>
        <v>5</v>
      </c>
      <c r="AV180" s="14">
        <f t="shared" si="61"/>
        <v>800</v>
      </c>
      <c r="AW180" s="14">
        <f t="shared" si="62"/>
        <v>3600</v>
      </c>
      <c r="AX180" s="14">
        <f t="shared" si="63"/>
        <v>9000</v>
      </c>
      <c r="BA180" s="62">
        <v>164</v>
      </c>
      <c r="BB180" s="14">
        <f t="shared" si="59"/>
        <v>13</v>
      </c>
      <c r="BC180" s="14">
        <f t="shared" si="60"/>
        <v>8</v>
      </c>
      <c r="BD180" s="14">
        <f t="shared" si="64"/>
        <v>1000</v>
      </c>
      <c r="BE180" s="14">
        <f t="shared" si="65"/>
        <v>4200</v>
      </c>
      <c r="BF180" s="14">
        <f t="shared" si="66"/>
        <v>11250</v>
      </c>
    </row>
    <row r="181" spans="37:58" ht="16.5" x14ac:dyDescent="0.2">
      <c r="AK181" s="25">
        <v>168</v>
      </c>
      <c r="AL181" s="25">
        <v>13</v>
      </c>
      <c r="AM181" s="25">
        <v>6</v>
      </c>
      <c r="AN181" s="98">
        <f t="shared" si="54"/>
        <v>25</v>
      </c>
      <c r="AO181" s="98">
        <f t="shared" si="55"/>
        <v>71</v>
      </c>
      <c r="AP181" s="98">
        <f t="shared" si="56"/>
        <v>128</v>
      </c>
      <c r="AS181" s="62">
        <v>168</v>
      </c>
      <c r="AT181" s="14">
        <f t="shared" si="57"/>
        <v>19</v>
      </c>
      <c r="AU181" s="14">
        <f t="shared" si="58"/>
        <v>6</v>
      </c>
      <c r="AV181" s="14">
        <f t="shared" si="61"/>
        <v>800</v>
      </c>
      <c r="AW181" s="14">
        <f t="shared" si="62"/>
        <v>3600</v>
      </c>
      <c r="AX181" s="14">
        <f t="shared" si="63"/>
        <v>9000</v>
      </c>
      <c r="BA181" s="62">
        <v>165</v>
      </c>
      <c r="BB181" s="14">
        <f t="shared" si="59"/>
        <v>13</v>
      </c>
      <c r="BC181" s="14">
        <f t="shared" si="60"/>
        <v>9</v>
      </c>
      <c r="BD181" s="14">
        <f t="shared" si="64"/>
        <v>1000</v>
      </c>
      <c r="BE181" s="14">
        <f t="shared" si="65"/>
        <v>4200</v>
      </c>
      <c r="BF181" s="14">
        <f t="shared" si="66"/>
        <v>11250</v>
      </c>
    </row>
    <row r="182" spans="37:58" ht="16.5" x14ac:dyDescent="0.2">
      <c r="AK182" s="25">
        <v>169</v>
      </c>
      <c r="AL182" s="25">
        <v>13</v>
      </c>
      <c r="AM182" s="25">
        <v>7</v>
      </c>
      <c r="AN182" s="98">
        <f t="shared" si="54"/>
        <v>25</v>
      </c>
      <c r="AO182" s="98">
        <f t="shared" si="55"/>
        <v>72</v>
      </c>
      <c r="AP182" s="98">
        <f t="shared" si="56"/>
        <v>131</v>
      </c>
      <c r="AS182" s="62">
        <v>169</v>
      </c>
      <c r="AT182" s="14">
        <f t="shared" si="57"/>
        <v>19</v>
      </c>
      <c r="AU182" s="14">
        <f t="shared" si="58"/>
        <v>7</v>
      </c>
      <c r="AV182" s="14">
        <f t="shared" si="61"/>
        <v>800</v>
      </c>
      <c r="AW182" s="14">
        <f t="shared" si="62"/>
        <v>3600</v>
      </c>
      <c r="AX182" s="14">
        <f t="shared" si="63"/>
        <v>9000</v>
      </c>
      <c r="BA182" s="62">
        <v>166</v>
      </c>
      <c r="BB182" s="14">
        <f t="shared" si="59"/>
        <v>13</v>
      </c>
      <c r="BC182" s="14">
        <f t="shared" si="60"/>
        <v>10</v>
      </c>
      <c r="BD182" s="14">
        <f t="shared" si="64"/>
        <v>1000</v>
      </c>
      <c r="BE182" s="14">
        <f t="shared" si="65"/>
        <v>4200</v>
      </c>
      <c r="BF182" s="14">
        <f t="shared" si="66"/>
        <v>11250</v>
      </c>
    </row>
    <row r="183" spans="37:58" ht="16.5" x14ac:dyDescent="0.2">
      <c r="AK183" s="25">
        <v>170</v>
      </c>
      <c r="AL183" s="25">
        <v>13</v>
      </c>
      <c r="AM183" s="25">
        <v>8</v>
      </c>
      <c r="AN183" s="98">
        <f t="shared" si="54"/>
        <v>25</v>
      </c>
      <c r="AO183" s="98">
        <f t="shared" si="55"/>
        <v>73</v>
      </c>
      <c r="AP183" s="98">
        <f t="shared" si="56"/>
        <v>134</v>
      </c>
      <c r="AS183" s="62">
        <v>170</v>
      </c>
      <c r="AT183" s="14">
        <f t="shared" si="57"/>
        <v>19</v>
      </c>
      <c r="AU183" s="14">
        <f t="shared" si="58"/>
        <v>8</v>
      </c>
      <c r="AV183" s="14">
        <f t="shared" si="61"/>
        <v>800</v>
      </c>
      <c r="AW183" s="14">
        <f t="shared" si="62"/>
        <v>3600</v>
      </c>
      <c r="AX183" s="14">
        <f t="shared" si="63"/>
        <v>9000</v>
      </c>
      <c r="BA183" s="62">
        <v>167</v>
      </c>
      <c r="BB183" s="14">
        <f t="shared" si="59"/>
        <v>13</v>
      </c>
      <c r="BC183" s="14">
        <f t="shared" si="60"/>
        <v>11</v>
      </c>
      <c r="BD183" s="14">
        <f t="shared" si="64"/>
        <v>1000</v>
      </c>
      <c r="BE183" s="14">
        <f t="shared" si="65"/>
        <v>4200</v>
      </c>
      <c r="BF183" s="14">
        <f t="shared" si="66"/>
        <v>11250</v>
      </c>
    </row>
    <row r="184" spans="37:58" ht="16.5" x14ac:dyDescent="0.2">
      <c r="AK184" s="25">
        <v>171</v>
      </c>
      <c r="AL184" s="25">
        <v>13</v>
      </c>
      <c r="AM184" s="25">
        <v>9</v>
      </c>
      <c r="AN184" s="98">
        <f t="shared" si="54"/>
        <v>25</v>
      </c>
      <c r="AO184" s="98">
        <f t="shared" si="55"/>
        <v>74</v>
      </c>
      <c r="AP184" s="98">
        <f t="shared" si="56"/>
        <v>137</v>
      </c>
      <c r="AS184" s="62">
        <v>171</v>
      </c>
      <c r="AT184" s="14">
        <f t="shared" si="57"/>
        <v>19</v>
      </c>
      <c r="AU184" s="14">
        <f t="shared" si="58"/>
        <v>9</v>
      </c>
      <c r="AV184" s="14">
        <f t="shared" si="61"/>
        <v>800</v>
      </c>
      <c r="AW184" s="14">
        <f t="shared" si="62"/>
        <v>3600</v>
      </c>
      <c r="AX184" s="14">
        <f t="shared" si="63"/>
        <v>9000</v>
      </c>
      <c r="BA184" s="62">
        <v>168</v>
      </c>
      <c r="BB184" s="14">
        <f t="shared" si="59"/>
        <v>13</v>
      </c>
      <c r="BC184" s="14">
        <f t="shared" si="60"/>
        <v>12</v>
      </c>
      <c r="BD184" s="14">
        <f t="shared" si="64"/>
        <v>1000</v>
      </c>
      <c r="BE184" s="14">
        <f t="shared" si="65"/>
        <v>4200</v>
      </c>
      <c r="BF184" s="14">
        <f t="shared" si="66"/>
        <v>11250</v>
      </c>
    </row>
    <row r="185" spans="37:58" ht="16.5" x14ac:dyDescent="0.2">
      <c r="AK185" s="25">
        <v>172</v>
      </c>
      <c r="AL185" s="25">
        <v>13</v>
      </c>
      <c r="AM185" s="25">
        <v>10</v>
      </c>
      <c r="AN185" s="98">
        <f t="shared" si="54"/>
        <v>25</v>
      </c>
      <c r="AO185" s="98">
        <f t="shared" si="55"/>
        <v>75</v>
      </c>
      <c r="AP185" s="98">
        <f t="shared" si="56"/>
        <v>140</v>
      </c>
      <c r="AS185" s="62">
        <v>172</v>
      </c>
      <c r="AT185" s="14">
        <f t="shared" si="57"/>
        <v>20</v>
      </c>
      <c r="AU185" s="14">
        <f t="shared" si="58"/>
        <v>1</v>
      </c>
      <c r="AV185" s="14">
        <f t="shared" si="61"/>
        <v>840</v>
      </c>
      <c r="AW185" s="14">
        <f t="shared" si="62"/>
        <v>3900</v>
      </c>
      <c r="AX185" s="14">
        <f t="shared" si="63"/>
        <v>9450</v>
      </c>
      <c r="BA185" s="62">
        <v>169</v>
      </c>
      <c r="BB185" s="14">
        <f t="shared" si="59"/>
        <v>13</v>
      </c>
      <c r="BC185" s="14">
        <f t="shared" si="60"/>
        <v>13</v>
      </c>
      <c r="BD185" s="14">
        <f t="shared" si="64"/>
        <v>1000</v>
      </c>
      <c r="BE185" s="14">
        <f t="shared" si="65"/>
        <v>4200</v>
      </c>
      <c r="BF185" s="14">
        <f t="shared" si="66"/>
        <v>11250</v>
      </c>
    </row>
    <row r="186" spans="37:58" ht="16.5" x14ac:dyDescent="0.2">
      <c r="AK186" s="25">
        <v>173</v>
      </c>
      <c r="AL186" s="25">
        <v>13</v>
      </c>
      <c r="AM186" s="25">
        <v>11</v>
      </c>
      <c r="AN186" s="98">
        <f t="shared" si="54"/>
        <v>25</v>
      </c>
      <c r="AO186" s="98">
        <f t="shared" si="55"/>
        <v>76</v>
      </c>
      <c r="AP186" s="98">
        <f t="shared" si="56"/>
        <v>143</v>
      </c>
      <c r="AS186" s="62">
        <v>173</v>
      </c>
      <c r="AT186" s="14">
        <f t="shared" si="57"/>
        <v>20</v>
      </c>
      <c r="AU186" s="14">
        <f t="shared" si="58"/>
        <v>2</v>
      </c>
      <c r="AV186" s="14">
        <f t="shared" si="61"/>
        <v>840</v>
      </c>
      <c r="AW186" s="14">
        <f t="shared" si="62"/>
        <v>3900</v>
      </c>
      <c r="AX186" s="14">
        <f t="shared" si="63"/>
        <v>9450</v>
      </c>
      <c r="BA186" s="62">
        <v>170</v>
      </c>
      <c r="BB186" s="14">
        <f t="shared" si="59"/>
        <v>13</v>
      </c>
      <c r="BC186" s="14">
        <f t="shared" si="60"/>
        <v>14</v>
      </c>
      <c r="BD186" s="14">
        <f t="shared" si="64"/>
        <v>1000</v>
      </c>
      <c r="BE186" s="14">
        <f t="shared" si="65"/>
        <v>4200</v>
      </c>
      <c r="BF186" s="14">
        <f t="shared" si="66"/>
        <v>11250</v>
      </c>
    </row>
    <row r="187" spans="37:58" ht="16.5" x14ac:dyDescent="0.2">
      <c r="AK187" s="25">
        <v>174</v>
      </c>
      <c r="AL187" s="25">
        <v>13</v>
      </c>
      <c r="AM187" s="25">
        <v>12</v>
      </c>
      <c r="AN187" s="98">
        <f t="shared" si="54"/>
        <v>25</v>
      </c>
      <c r="AO187" s="98">
        <f t="shared" si="55"/>
        <v>77</v>
      </c>
      <c r="AP187" s="98">
        <f t="shared" si="56"/>
        <v>146</v>
      </c>
      <c r="AS187" s="62">
        <v>174</v>
      </c>
      <c r="AT187" s="14">
        <f t="shared" si="57"/>
        <v>20</v>
      </c>
      <c r="AU187" s="14">
        <f t="shared" si="58"/>
        <v>3</v>
      </c>
      <c r="AV187" s="14">
        <f t="shared" si="61"/>
        <v>840</v>
      </c>
      <c r="AW187" s="14">
        <f t="shared" si="62"/>
        <v>3900</v>
      </c>
      <c r="AX187" s="14">
        <f t="shared" si="63"/>
        <v>9450</v>
      </c>
      <c r="BA187" s="62">
        <v>171</v>
      </c>
      <c r="BB187" s="14">
        <f t="shared" si="59"/>
        <v>13</v>
      </c>
      <c r="BC187" s="14">
        <f t="shared" si="60"/>
        <v>15</v>
      </c>
      <c r="BD187" s="14">
        <f t="shared" si="64"/>
        <v>1000</v>
      </c>
      <c r="BE187" s="14">
        <f t="shared" si="65"/>
        <v>4200</v>
      </c>
      <c r="BF187" s="14">
        <f t="shared" si="66"/>
        <v>11250</v>
      </c>
    </row>
    <row r="188" spans="37:58" ht="16.5" x14ac:dyDescent="0.2">
      <c r="AK188" s="25">
        <v>175</v>
      </c>
      <c r="AL188" s="25">
        <v>13</v>
      </c>
      <c r="AM188" s="25">
        <v>13</v>
      </c>
      <c r="AN188" s="98">
        <f t="shared" si="54"/>
        <v>25</v>
      </c>
      <c r="AO188" s="98">
        <f t="shared" si="55"/>
        <v>78</v>
      </c>
      <c r="AP188" s="98">
        <f t="shared" si="56"/>
        <v>149</v>
      </c>
      <c r="AS188" s="62">
        <v>175</v>
      </c>
      <c r="AT188" s="14">
        <f t="shared" si="57"/>
        <v>20</v>
      </c>
      <c r="AU188" s="14">
        <f t="shared" si="58"/>
        <v>4</v>
      </c>
      <c r="AV188" s="14">
        <f t="shared" si="61"/>
        <v>840</v>
      </c>
      <c r="AW188" s="14">
        <f t="shared" si="62"/>
        <v>3900</v>
      </c>
      <c r="AX188" s="14">
        <f t="shared" si="63"/>
        <v>9450</v>
      </c>
      <c r="BA188" s="62">
        <v>172</v>
      </c>
      <c r="BB188" s="14">
        <f t="shared" si="59"/>
        <v>14</v>
      </c>
      <c r="BC188" s="14">
        <f t="shared" si="60"/>
        <v>1</v>
      </c>
      <c r="BD188" s="14">
        <f t="shared" si="64"/>
        <v>1080</v>
      </c>
      <c r="BE188" s="14">
        <f t="shared" si="65"/>
        <v>4500</v>
      </c>
      <c r="BF188" s="14">
        <f t="shared" si="66"/>
        <v>12150</v>
      </c>
    </row>
    <row r="189" spans="37:58" ht="16.5" x14ac:dyDescent="0.2">
      <c r="AK189" s="25">
        <v>176</v>
      </c>
      <c r="AL189" s="25">
        <v>13</v>
      </c>
      <c r="AM189" s="25">
        <v>14</v>
      </c>
      <c r="AN189" s="98">
        <f t="shared" si="54"/>
        <v>25</v>
      </c>
      <c r="AO189" s="98">
        <f t="shared" si="55"/>
        <v>79</v>
      </c>
      <c r="AP189" s="98">
        <f t="shared" si="56"/>
        <v>152</v>
      </c>
      <c r="AS189" s="62">
        <v>176</v>
      </c>
      <c r="AT189" s="14">
        <f t="shared" si="57"/>
        <v>20</v>
      </c>
      <c r="AU189" s="14">
        <f t="shared" si="58"/>
        <v>5</v>
      </c>
      <c r="AV189" s="14">
        <f t="shared" si="61"/>
        <v>840</v>
      </c>
      <c r="AW189" s="14">
        <f t="shared" si="62"/>
        <v>3900</v>
      </c>
      <c r="AX189" s="14">
        <f t="shared" si="63"/>
        <v>9450</v>
      </c>
      <c r="BA189" s="62">
        <v>173</v>
      </c>
      <c r="BB189" s="14">
        <f t="shared" si="59"/>
        <v>14</v>
      </c>
      <c r="BC189" s="14">
        <f t="shared" si="60"/>
        <v>2</v>
      </c>
      <c r="BD189" s="14">
        <f t="shared" si="64"/>
        <v>1080</v>
      </c>
      <c r="BE189" s="14">
        <f t="shared" si="65"/>
        <v>4500</v>
      </c>
      <c r="BF189" s="14">
        <f t="shared" si="66"/>
        <v>12150</v>
      </c>
    </row>
    <row r="190" spans="37:58" ht="16.5" x14ac:dyDescent="0.2">
      <c r="AK190" s="25">
        <v>177</v>
      </c>
      <c r="AL190" s="25">
        <v>13</v>
      </c>
      <c r="AM190" s="25">
        <v>15</v>
      </c>
      <c r="AN190" s="98">
        <f t="shared" si="54"/>
        <v>25</v>
      </c>
      <c r="AO190" s="98">
        <f t="shared" si="55"/>
        <v>80</v>
      </c>
      <c r="AP190" s="98">
        <f t="shared" si="56"/>
        <v>155</v>
      </c>
      <c r="AS190" s="62">
        <v>177</v>
      </c>
      <c r="AT190" s="14">
        <f t="shared" si="57"/>
        <v>20</v>
      </c>
      <c r="AU190" s="14">
        <f t="shared" si="58"/>
        <v>6</v>
      </c>
      <c r="AV190" s="14">
        <f t="shared" si="61"/>
        <v>840</v>
      </c>
      <c r="AW190" s="14">
        <f t="shared" si="62"/>
        <v>3900</v>
      </c>
      <c r="AX190" s="14">
        <f t="shared" si="63"/>
        <v>9450</v>
      </c>
      <c r="BA190" s="62">
        <v>174</v>
      </c>
      <c r="BB190" s="14">
        <f t="shared" si="59"/>
        <v>14</v>
      </c>
      <c r="BC190" s="14">
        <f t="shared" si="60"/>
        <v>3</v>
      </c>
      <c r="BD190" s="14">
        <f t="shared" si="64"/>
        <v>1080</v>
      </c>
      <c r="BE190" s="14">
        <f t="shared" si="65"/>
        <v>4500</v>
      </c>
      <c r="BF190" s="14">
        <f t="shared" si="66"/>
        <v>12150</v>
      </c>
    </row>
    <row r="191" spans="37:58" ht="16.5" x14ac:dyDescent="0.2">
      <c r="AK191" s="25">
        <v>178</v>
      </c>
      <c r="AL191" s="25">
        <v>14</v>
      </c>
      <c r="AM191" s="25">
        <v>1</v>
      </c>
      <c r="AN191" s="98">
        <f t="shared" si="54"/>
        <v>27</v>
      </c>
      <c r="AO191" s="98">
        <f t="shared" si="55"/>
        <v>71</v>
      </c>
      <c r="AP191" s="98">
        <f t="shared" si="56"/>
        <v>127</v>
      </c>
      <c r="AS191" s="62">
        <v>178</v>
      </c>
      <c r="AT191" s="14">
        <f t="shared" si="57"/>
        <v>20</v>
      </c>
      <c r="AU191" s="14">
        <f t="shared" si="58"/>
        <v>7</v>
      </c>
      <c r="AV191" s="14">
        <f t="shared" si="61"/>
        <v>840</v>
      </c>
      <c r="AW191" s="14">
        <f t="shared" si="62"/>
        <v>3900</v>
      </c>
      <c r="AX191" s="14">
        <f t="shared" si="63"/>
        <v>9450</v>
      </c>
      <c r="BA191" s="62">
        <v>175</v>
      </c>
      <c r="BB191" s="14">
        <f t="shared" si="59"/>
        <v>14</v>
      </c>
      <c r="BC191" s="14">
        <f t="shared" si="60"/>
        <v>4</v>
      </c>
      <c r="BD191" s="14">
        <f t="shared" si="64"/>
        <v>1080</v>
      </c>
      <c r="BE191" s="14">
        <f t="shared" si="65"/>
        <v>4500</v>
      </c>
      <c r="BF191" s="14">
        <f t="shared" si="66"/>
        <v>12150</v>
      </c>
    </row>
    <row r="192" spans="37:58" ht="16.5" x14ac:dyDescent="0.2">
      <c r="AK192" s="25">
        <v>179</v>
      </c>
      <c r="AL192" s="25">
        <v>14</v>
      </c>
      <c r="AM192" s="25">
        <v>2</v>
      </c>
      <c r="AN192" s="98">
        <f t="shared" si="54"/>
        <v>27</v>
      </c>
      <c r="AO192" s="98">
        <f t="shared" si="55"/>
        <v>72</v>
      </c>
      <c r="AP192" s="98">
        <f t="shared" si="56"/>
        <v>129</v>
      </c>
      <c r="AS192" s="62">
        <v>179</v>
      </c>
      <c r="AT192" s="14">
        <f t="shared" si="57"/>
        <v>20</v>
      </c>
      <c r="AU192" s="14">
        <f t="shared" si="58"/>
        <v>8</v>
      </c>
      <c r="AV192" s="14">
        <f t="shared" si="61"/>
        <v>840</v>
      </c>
      <c r="AW192" s="14">
        <f t="shared" si="62"/>
        <v>3900</v>
      </c>
      <c r="AX192" s="14">
        <f t="shared" si="63"/>
        <v>9450</v>
      </c>
      <c r="BA192" s="62">
        <v>176</v>
      </c>
      <c r="BB192" s="14">
        <f t="shared" si="59"/>
        <v>14</v>
      </c>
      <c r="BC192" s="14">
        <f t="shared" si="60"/>
        <v>5</v>
      </c>
      <c r="BD192" s="14">
        <f t="shared" si="64"/>
        <v>1080</v>
      </c>
      <c r="BE192" s="14">
        <f t="shared" si="65"/>
        <v>4500</v>
      </c>
      <c r="BF192" s="14">
        <f t="shared" si="66"/>
        <v>12150</v>
      </c>
    </row>
    <row r="193" spans="37:58" ht="16.5" x14ac:dyDescent="0.2">
      <c r="AK193" s="25">
        <v>180</v>
      </c>
      <c r="AL193" s="25">
        <v>14</v>
      </c>
      <c r="AM193" s="25">
        <v>3</v>
      </c>
      <c r="AN193" s="98">
        <f t="shared" si="54"/>
        <v>27</v>
      </c>
      <c r="AO193" s="98">
        <f t="shared" si="55"/>
        <v>73</v>
      </c>
      <c r="AP193" s="98">
        <f t="shared" si="56"/>
        <v>131</v>
      </c>
      <c r="AS193" s="62">
        <v>180</v>
      </c>
      <c r="AT193" s="14">
        <f t="shared" si="57"/>
        <v>20</v>
      </c>
      <c r="AU193" s="14">
        <f t="shared" si="58"/>
        <v>9</v>
      </c>
      <c r="AV193" s="14">
        <f t="shared" si="61"/>
        <v>840</v>
      </c>
      <c r="AW193" s="14">
        <f t="shared" si="62"/>
        <v>3900</v>
      </c>
      <c r="AX193" s="14">
        <f t="shared" si="63"/>
        <v>9450</v>
      </c>
      <c r="BA193" s="62">
        <v>177</v>
      </c>
      <c r="BB193" s="14">
        <f t="shared" si="59"/>
        <v>14</v>
      </c>
      <c r="BC193" s="14">
        <f t="shared" si="60"/>
        <v>6</v>
      </c>
      <c r="BD193" s="14">
        <f t="shared" si="64"/>
        <v>1080</v>
      </c>
      <c r="BE193" s="14">
        <f t="shared" si="65"/>
        <v>4500</v>
      </c>
      <c r="BF193" s="14">
        <f t="shared" si="66"/>
        <v>12150</v>
      </c>
    </row>
    <row r="194" spans="37:58" ht="16.5" x14ac:dyDescent="0.2">
      <c r="AK194" s="25">
        <v>181</v>
      </c>
      <c r="AL194" s="25">
        <v>14</v>
      </c>
      <c r="AM194" s="25">
        <v>4</v>
      </c>
      <c r="AN194" s="98">
        <f t="shared" si="54"/>
        <v>27</v>
      </c>
      <c r="AO194" s="98">
        <f t="shared" si="55"/>
        <v>74</v>
      </c>
      <c r="AP194" s="98">
        <f t="shared" si="56"/>
        <v>133</v>
      </c>
      <c r="AS194" s="62">
        <v>181</v>
      </c>
      <c r="AT194" s="14">
        <f t="shared" si="57"/>
        <v>21</v>
      </c>
      <c r="AU194" s="14">
        <f t="shared" si="58"/>
        <v>1</v>
      </c>
      <c r="AV194" s="14" t="e">
        <f t="shared" si="61"/>
        <v>#REF!</v>
      </c>
      <c r="AW194" s="14" t="e">
        <f t="shared" si="62"/>
        <v>#REF!</v>
      </c>
      <c r="AX194" s="14" t="e">
        <f t="shared" si="63"/>
        <v>#REF!</v>
      </c>
      <c r="BA194" s="62">
        <v>178</v>
      </c>
      <c r="BB194" s="14">
        <f t="shared" si="59"/>
        <v>14</v>
      </c>
      <c r="BC194" s="14">
        <f t="shared" si="60"/>
        <v>7</v>
      </c>
      <c r="BD194" s="14">
        <f t="shared" si="64"/>
        <v>1080</v>
      </c>
      <c r="BE194" s="14">
        <f t="shared" si="65"/>
        <v>4500</v>
      </c>
      <c r="BF194" s="14">
        <f t="shared" si="66"/>
        <v>12150</v>
      </c>
    </row>
    <row r="195" spans="37:58" ht="16.5" x14ac:dyDescent="0.2">
      <c r="AK195" s="25">
        <v>182</v>
      </c>
      <c r="AL195" s="25">
        <v>14</v>
      </c>
      <c r="AM195" s="25">
        <v>5</v>
      </c>
      <c r="AN195" s="98">
        <f t="shared" si="54"/>
        <v>27</v>
      </c>
      <c r="AO195" s="98">
        <f t="shared" si="55"/>
        <v>75</v>
      </c>
      <c r="AP195" s="98">
        <f t="shared" si="56"/>
        <v>135</v>
      </c>
      <c r="AS195" s="62">
        <v>182</v>
      </c>
      <c r="AT195" s="14">
        <f t="shared" si="57"/>
        <v>21</v>
      </c>
      <c r="AU195" s="14">
        <f t="shared" si="58"/>
        <v>2</v>
      </c>
      <c r="AV195" s="14" t="e">
        <f t="shared" si="61"/>
        <v>#REF!</v>
      </c>
      <c r="AW195" s="14" t="e">
        <f t="shared" si="62"/>
        <v>#REF!</v>
      </c>
      <c r="AX195" s="14" t="e">
        <f t="shared" si="63"/>
        <v>#REF!</v>
      </c>
      <c r="BA195" s="62">
        <v>179</v>
      </c>
      <c r="BB195" s="14">
        <f t="shared" si="59"/>
        <v>14</v>
      </c>
      <c r="BC195" s="14">
        <f t="shared" si="60"/>
        <v>8</v>
      </c>
      <c r="BD195" s="14">
        <f t="shared" si="64"/>
        <v>1080</v>
      </c>
      <c r="BE195" s="14">
        <f t="shared" si="65"/>
        <v>4500</v>
      </c>
      <c r="BF195" s="14">
        <f t="shared" si="66"/>
        <v>12150</v>
      </c>
    </row>
    <row r="196" spans="37:58" ht="16.5" x14ac:dyDescent="0.2">
      <c r="AK196" s="25">
        <v>183</v>
      </c>
      <c r="AL196" s="25">
        <v>14</v>
      </c>
      <c r="AM196" s="25">
        <v>6</v>
      </c>
      <c r="AN196" s="98">
        <f t="shared" si="54"/>
        <v>27</v>
      </c>
      <c r="AO196" s="98">
        <f t="shared" si="55"/>
        <v>76</v>
      </c>
      <c r="AP196" s="98">
        <f t="shared" si="56"/>
        <v>137</v>
      </c>
      <c r="AS196" s="62">
        <v>183</v>
      </c>
      <c r="AT196" s="14">
        <f t="shared" si="57"/>
        <v>21</v>
      </c>
      <c r="AU196" s="14">
        <f t="shared" si="58"/>
        <v>3</v>
      </c>
      <c r="AV196" s="14" t="e">
        <f t="shared" si="61"/>
        <v>#REF!</v>
      </c>
      <c r="AW196" s="14" t="e">
        <f t="shared" si="62"/>
        <v>#REF!</v>
      </c>
      <c r="AX196" s="14" t="e">
        <f t="shared" si="63"/>
        <v>#REF!</v>
      </c>
      <c r="BA196" s="62">
        <v>180</v>
      </c>
      <c r="BB196" s="14">
        <f t="shared" si="59"/>
        <v>14</v>
      </c>
      <c r="BC196" s="14">
        <f t="shared" si="60"/>
        <v>9</v>
      </c>
      <c r="BD196" s="14">
        <f t="shared" si="64"/>
        <v>1080</v>
      </c>
      <c r="BE196" s="14">
        <f t="shared" si="65"/>
        <v>4500</v>
      </c>
      <c r="BF196" s="14">
        <f t="shared" si="66"/>
        <v>12150</v>
      </c>
    </row>
    <row r="197" spans="37:58" ht="16.5" x14ac:dyDescent="0.2">
      <c r="AK197" s="25">
        <v>184</v>
      </c>
      <c r="AL197" s="25">
        <v>14</v>
      </c>
      <c r="AM197" s="25">
        <v>7</v>
      </c>
      <c r="AN197" s="98">
        <f t="shared" si="54"/>
        <v>27</v>
      </c>
      <c r="AO197" s="98">
        <f t="shared" si="55"/>
        <v>77</v>
      </c>
      <c r="AP197" s="98">
        <f t="shared" si="56"/>
        <v>139</v>
      </c>
      <c r="AS197" s="62">
        <v>184</v>
      </c>
      <c r="AT197" s="14">
        <f t="shared" si="57"/>
        <v>21</v>
      </c>
      <c r="AU197" s="14">
        <f t="shared" si="58"/>
        <v>4</v>
      </c>
      <c r="AV197" s="14" t="e">
        <f t="shared" si="61"/>
        <v>#REF!</v>
      </c>
      <c r="AW197" s="14" t="e">
        <f t="shared" si="62"/>
        <v>#REF!</v>
      </c>
      <c r="AX197" s="14" t="e">
        <f t="shared" si="63"/>
        <v>#REF!</v>
      </c>
      <c r="BA197" s="62">
        <v>181</v>
      </c>
      <c r="BB197" s="14">
        <f t="shared" si="59"/>
        <v>14</v>
      </c>
      <c r="BC197" s="14">
        <f t="shared" si="60"/>
        <v>10</v>
      </c>
      <c r="BD197" s="14">
        <f t="shared" si="64"/>
        <v>1080</v>
      </c>
      <c r="BE197" s="14">
        <f t="shared" si="65"/>
        <v>4500</v>
      </c>
      <c r="BF197" s="14">
        <f t="shared" si="66"/>
        <v>12150</v>
      </c>
    </row>
    <row r="198" spans="37:58" ht="16.5" x14ac:dyDescent="0.2">
      <c r="AK198" s="25">
        <v>185</v>
      </c>
      <c r="AL198" s="25">
        <v>14</v>
      </c>
      <c r="AM198" s="25">
        <v>8</v>
      </c>
      <c r="AN198" s="98">
        <f t="shared" si="54"/>
        <v>27</v>
      </c>
      <c r="AO198" s="98">
        <f t="shared" si="55"/>
        <v>78</v>
      </c>
      <c r="AP198" s="98">
        <f t="shared" si="56"/>
        <v>141</v>
      </c>
      <c r="AS198" s="62">
        <v>185</v>
      </c>
      <c r="AT198" s="14">
        <f t="shared" si="57"/>
        <v>21</v>
      </c>
      <c r="AU198" s="14">
        <f t="shared" si="58"/>
        <v>5</v>
      </c>
      <c r="AV198" s="14" t="e">
        <f t="shared" si="61"/>
        <v>#REF!</v>
      </c>
      <c r="AW198" s="14" t="e">
        <f t="shared" si="62"/>
        <v>#REF!</v>
      </c>
      <c r="AX198" s="14" t="e">
        <f t="shared" si="63"/>
        <v>#REF!</v>
      </c>
      <c r="BA198" s="62">
        <v>182</v>
      </c>
      <c r="BB198" s="14">
        <f t="shared" si="59"/>
        <v>14</v>
      </c>
      <c r="BC198" s="14">
        <f t="shared" si="60"/>
        <v>11</v>
      </c>
      <c r="BD198" s="14">
        <f t="shared" si="64"/>
        <v>1080</v>
      </c>
      <c r="BE198" s="14">
        <f t="shared" si="65"/>
        <v>4500</v>
      </c>
      <c r="BF198" s="14">
        <f t="shared" si="66"/>
        <v>12150</v>
      </c>
    </row>
    <row r="199" spans="37:58" ht="16.5" x14ac:dyDescent="0.2">
      <c r="AK199" s="25">
        <v>186</v>
      </c>
      <c r="AL199" s="25">
        <v>14</v>
      </c>
      <c r="AM199" s="25">
        <v>9</v>
      </c>
      <c r="AN199" s="98">
        <f t="shared" si="54"/>
        <v>27</v>
      </c>
      <c r="AO199" s="98">
        <f t="shared" si="55"/>
        <v>79</v>
      </c>
      <c r="AP199" s="98">
        <f t="shared" si="56"/>
        <v>143</v>
      </c>
      <c r="AS199" s="62">
        <v>186</v>
      </c>
      <c r="AT199" s="14">
        <f t="shared" si="57"/>
        <v>21</v>
      </c>
      <c r="AU199" s="14">
        <f t="shared" si="58"/>
        <v>6</v>
      </c>
      <c r="AV199" s="14" t="e">
        <f t="shared" si="61"/>
        <v>#REF!</v>
      </c>
      <c r="AW199" s="14" t="e">
        <f t="shared" si="62"/>
        <v>#REF!</v>
      </c>
      <c r="AX199" s="14" t="e">
        <f t="shared" si="63"/>
        <v>#REF!</v>
      </c>
      <c r="BA199" s="62">
        <v>183</v>
      </c>
      <c r="BB199" s="14">
        <f t="shared" si="59"/>
        <v>14</v>
      </c>
      <c r="BC199" s="14">
        <f t="shared" si="60"/>
        <v>12</v>
      </c>
      <c r="BD199" s="14">
        <f t="shared" si="64"/>
        <v>1080</v>
      </c>
      <c r="BE199" s="14">
        <f t="shared" si="65"/>
        <v>4500</v>
      </c>
      <c r="BF199" s="14">
        <f t="shared" si="66"/>
        <v>12150</v>
      </c>
    </row>
    <row r="200" spans="37:58" ht="16.5" x14ac:dyDescent="0.2">
      <c r="AK200" s="25">
        <v>187</v>
      </c>
      <c r="AL200" s="25">
        <v>14</v>
      </c>
      <c r="AM200" s="25">
        <v>10</v>
      </c>
      <c r="AN200" s="98">
        <f t="shared" si="54"/>
        <v>27</v>
      </c>
      <c r="AO200" s="98">
        <f t="shared" si="55"/>
        <v>80</v>
      </c>
      <c r="AP200" s="98">
        <f t="shared" si="56"/>
        <v>145</v>
      </c>
      <c r="AS200" s="62">
        <v>187</v>
      </c>
      <c r="AT200" s="14">
        <f t="shared" si="57"/>
        <v>21</v>
      </c>
      <c r="AU200" s="14">
        <f t="shared" si="58"/>
        <v>7</v>
      </c>
      <c r="AV200" s="14" t="e">
        <f t="shared" si="61"/>
        <v>#REF!</v>
      </c>
      <c r="AW200" s="14" t="e">
        <f t="shared" si="62"/>
        <v>#REF!</v>
      </c>
      <c r="AX200" s="14" t="e">
        <f t="shared" si="63"/>
        <v>#REF!</v>
      </c>
      <c r="BA200" s="62">
        <v>184</v>
      </c>
      <c r="BB200" s="14">
        <f t="shared" si="59"/>
        <v>14</v>
      </c>
      <c r="BC200" s="14">
        <f t="shared" si="60"/>
        <v>13</v>
      </c>
      <c r="BD200" s="14">
        <f t="shared" si="64"/>
        <v>1080</v>
      </c>
      <c r="BE200" s="14">
        <f t="shared" si="65"/>
        <v>4500</v>
      </c>
      <c r="BF200" s="14">
        <f t="shared" si="66"/>
        <v>12150</v>
      </c>
    </row>
    <row r="201" spans="37:58" ht="16.5" x14ac:dyDescent="0.2">
      <c r="AK201" s="25">
        <v>188</v>
      </c>
      <c r="AL201" s="25">
        <v>14</v>
      </c>
      <c r="AM201" s="25">
        <v>11</v>
      </c>
      <c r="AN201" s="98">
        <f t="shared" si="54"/>
        <v>27</v>
      </c>
      <c r="AO201" s="98">
        <f t="shared" si="55"/>
        <v>81</v>
      </c>
      <c r="AP201" s="98">
        <f t="shared" si="56"/>
        <v>147</v>
      </c>
      <c r="AS201" s="62">
        <v>188</v>
      </c>
      <c r="AT201" s="14">
        <f t="shared" si="57"/>
        <v>21</v>
      </c>
      <c r="AU201" s="14">
        <f t="shared" si="58"/>
        <v>8</v>
      </c>
      <c r="AV201" s="14" t="e">
        <f t="shared" si="61"/>
        <v>#REF!</v>
      </c>
      <c r="AW201" s="14" t="e">
        <f t="shared" si="62"/>
        <v>#REF!</v>
      </c>
      <c r="AX201" s="14" t="e">
        <f t="shared" si="63"/>
        <v>#REF!</v>
      </c>
      <c r="BA201" s="62">
        <v>185</v>
      </c>
      <c r="BB201" s="14">
        <f t="shared" si="59"/>
        <v>14</v>
      </c>
      <c r="BC201" s="14">
        <f t="shared" si="60"/>
        <v>14</v>
      </c>
      <c r="BD201" s="14">
        <f t="shared" si="64"/>
        <v>1080</v>
      </c>
      <c r="BE201" s="14">
        <f t="shared" si="65"/>
        <v>4500</v>
      </c>
      <c r="BF201" s="14">
        <f t="shared" si="66"/>
        <v>12150</v>
      </c>
    </row>
    <row r="202" spans="37:58" ht="16.5" x14ac:dyDescent="0.2">
      <c r="AK202" s="25">
        <v>189</v>
      </c>
      <c r="AL202" s="25">
        <v>14</v>
      </c>
      <c r="AM202" s="25">
        <v>12</v>
      </c>
      <c r="AN202" s="98">
        <f t="shared" si="54"/>
        <v>27</v>
      </c>
      <c r="AO202" s="98">
        <f t="shared" si="55"/>
        <v>82</v>
      </c>
      <c r="AP202" s="98">
        <f t="shared" si="56"/>
        <v>149</v>
      </c>
      <c r="AS202" s="62">
        <v>189</v>
      </c>
      <c r="AT202" s="14">
        <f t="shared" si="57"/>
        <v>21</v>
      </c>
      <c r="AU202" s="14">
        <f t="shared" si="58"/>
        <v>9</v>
      </c>
      <c r="AV202" s="14" t="e">
        <f t="shared" si="61"/>
        <v>#REF!</v>
      </c>
      <c r="AW202" s="14" t="e">
        <f t="shared" si="62"/>
        <v>#REF!</v>
      </c>
      <c r="AX202" s="14" t="e">
        <f t="shared" si="63"/>
        <v>#REF!</v>
      </c>
      <c r="BA202" s="62">
        <v>186</v>
      </c>
      <c r="BB202" s="14">
        <f t="shared" si="59"/>
        <v>14</v>
      </c>
      <c r="BC202" s="14">
        <f t="shared" si="60"/>
        <v>15</v>
      </c>
      <c r="BD202" s="14">
        <f t="shared" si="64"/>
        <v>1080</v>
      </c>
      <c r="BE202" s="14">
        <f t="shared" si="65"/>
        <v>4500</v>
      </c>
      <c r="BF202" s="14">
        <f t="shared" si="66"/>
        <v>12150</v>
      </c>
    </row>
    <row r="203" spans="37:58" ht="16.5" x14ac:dyDescent="0.2">
      <c r="AK203" s="25">
        <v>190</v>
      </c>
      <c r="AL203" s="25">
        <v>14</v>
      </c>
      <c r="AM203" s="25">
        <v>13</v>
      </c>
      <c r="AN203" s="98">
        <f t="shared" si="54"/>
        <v>27</v>
      </c>
      <c r="AO203" s="98">
        <f t="shared" si="55"/>
        <v>83</v>
      </c>
      <c r="AP203" s="98">
        <f t="shared" si="56"/>
        <v>151</v>
      </c>
      <c r="AS203" s="62">
        <v>190</v>
      </c>
      <c r="AT203" s="14">
        <f t="shared" si="57"/>
        <v>21</v>
      </c>
      <c r="AU203" s="14">
        <f t="shared" si="58"/>
        <v>10</v>
      </c>
      <c r="AV203" s="14" t="e">
        <f t="shared" si="61"/>
        <v>#REF!</v>
      </c>
      <c r="AW203" s="14" t="e">
        <f t="shared" si="62"/>
        <v>#REF!</v>
      </c>
      <c r="AX203" s="14" t="e">
        <f t="shared" si="63"/>
        <v>#REF!</v>
      </c>
      <c r="BA203" s="62">
        <v>187</v>
      </c>
      <c r="BB203" s="14">
        <f t="shared" si="59"/>
        <v>15</v>
      </c>
      <c r="BC203" s="14">
        <f t="shared" si="60"/>
        <v>1</v>
      </c>
      <c r="BD203" s="14">
        <f t="shared" si="64"/>
        <v>1200</v>
      </c>
      <c r="BE203" s="14">
        <f t="shared" si="65"/>
        <v>4800</v>
      </c>
      <c r="BF203" s="14">
        <f t="shared" si="66"/>
        <v>13500</v>
      </c>
    </row>
    <row r="204" spans="37:58" ht="16.5" x14ac:dyDescent="0.2">
      <c r="AK204" s="25">
        <v>191</v>
      </c>
      <c r="AL204" s="25">
        <v>14</v>
      </c>
      <c r="AM204" s="25">
        <v>14</v>
      </c>
      <c r="AN204" s="98">
        <f t="shared" si="54"/>
        <v>27</v>
      </c>
      <c r="AO204" s="98">
        <f t="shared" si="55"/>
        <v>84</v>
      </c>
      <c r="AP204" s="98">
        <f t="shared" si="56"/>
        <v>153</v>
      </c>
      <c r="AS204" s="62">
        <v>191</v>
      </c>
      <c r="AT204" s="14">
        <f t="shared" si="57"/>
        <v>21</v>
      </c>
      <c r="AU204" s="14">
        <f t="shared" si="58"/>
        <v>11</v>
      </c>
      <c r="AV204" s="14" t="e">
        <f t="shared" si="61"/>
        <v>#REF!</v>
      </c>
      <c r="AW204" s="14" t="e">
        <f t="shared" si="62"/>
        <v>#REF!</v>
      </c>
      <c r="AX204" s="14" t="e">
        <f t="shared" si="63"/>
        <v>#REF!</v>
      </c>
      <c r="BA204" s="62">
        <v>188</v>
      </c>
      <c r="BB204" s="14">
        <f t="shared" si="59"/>
        <v>15</v>
      </c>
      <c r="BC204" s="14">
        <f t="shared" si="60"/>
        <v>2</v>
      </c>
      <c r="BD204" s="14">
        <f t="shared" si="64"/>
        <v>1200</v>
      </c>
      <c r="BE204" s="14">
        <f t="shared" si="65"/>
        <v>4800</v>
      </c>
      <c r="BF204" s="14">
        <f t="shared" si="66"/>
        <v>13500</v>
      </c>
    </row>
    <row r="205" spans="37:58" ht="16.5" x14ac:dyDescent="0.2">
      <c r="AK205" s="25">
        <v>192</v>
      </c>
      <c r="AL205" s="25">
        <v>14</v>
      </c>
      <c r="AM205" s="25">
        <v>15</v>
      </c>
      <c r="AN205" s="98">
        <f t="shared" si="54"/>
        <v>27</v>
      </c>
      <c r="AO205" s="98">
        <f t="shared" si="55"/>
        <v>85</v>
      </c>
      <c r="AP205" s="98">
        <f t="shared" si="56"/>
        <v>155</v>
      </c>
      <c r="AS205" s="62">
        <v>192</v>
      </c>
      <c r="AT205" s="14">
        <f t="shared" si="57"/>
        <v>21</v>
      </c>
      <c r="AU205" s="14">
        <f t="shared" si="58"/>
        <v>12</v>
      </c>
      <c r="AV205" s="14" t="e">
        <f t="shared" si="61"/>
        <v>#REF!</v>
      </c>
      <c r="AW205" s="14" t="e">
        <f t="shared" si="62"/>
        <v>#REF!</v>
      </c>
      <c r="AX205" s="14" t="e">
        <f t="shared" si="63"/>
        <v>#REF!</v>
      </c>
      <c r="BA205" s="62">
        <v>189</v>
      </c>
      <c r="BB205" s="14">
        <f t="shared" si="59"/>
        <v>15</v>
      </c>
      <c r="BC205" s="14">
        <f t="shared" si="60"/>
        <v>3</v>
      </c>
      <c r="BD205" s="14">
        <f t="shared" si="64"/>
        <v>1200</v>
      </c>
      <c r="BE205" s="14">
        <f t="shared" si="65"/>
        <v>4800</v>
      </c>
      <c r="BF205" s="14">
        <f t="shared" si="66"/>
        <v>13500</v>
      </c>
    </row>
    <row r="206" spans="37:58" ht="16.5" x14ac:dyDescent="0.2">
      <c r="AK206" s="25">
        <v>193</v>
      </c>
      <c r="AL206" s="25">
        <v>15</v>
      </c>
      <c r="AM206" s="25">
        <v>1</v>
      </c>
      <c r="AN206" s="98">
        <f t="shared" si="54"/>
        <v>30</v>
      </c>
      <c r="AO206" s="98">
        <f t="shared" si="55"/>
        <v>76</v>
      </c>
      <c r="AP206" s="98">
        <f t="shared" si="56"/>
        <v>138</v>
      </c>
      <c r="AS206" s="62">
        <v>193</v>
      </c>
      <c r="AT206" s="14">
        <f t="shared" si="57"/>
        <v>21</v>
      </c>
      <c r="AU206" s="14">
        <f t="shared" si="58"/>
        <v>13</v>
      </c>
      <c r="AV206" s="14" t="e">
        <f t="shared" si="61"/>
        <v>#REF!</v>
      </c>
      <c r="AW206" s="14" t="e">
        <f t="shared" si="62"/>
        <v>#REF!</v>
      </c>
      <c r="AX206" s="14" t="e">
        <f t="shared" si="63"/>
        <v>#REF!</v>
      </c>
      <c r="BA206" s="62">
        <v>190</v>
      </c>
      <c r="BB206" s="14">
        <f t="shared" si="59"/>
        <v>15</v>
      </c>
      <c r="BC206" s="14">
        <f t="shared" si="60"/>
        <v>4</v>
      </c>
      <c r="BD206" s="14">
        <f t="shared" si="64"/>
        <v>1200</v>
      </c>
      <c r="BE206" s="14">
        <f t="shared" si="65"/>
        <v>4800</v>
      </c>
      <c r="BF206" s="14">
        <f t="shared" si="66"/>
        <v>13500</v>
      </c>
    </row>
    <row r="207" spans="37:58" ht="16.5" x14ac:dyDescent="0.2">
      <c r="AK207" s="25">
        <v>194</v>
      </c>
      <c r="AL207" s="25">
        <v>15</v>
      </c>
      <c r="AM207" s="25">
        <v>2</v>
      </c>
      <c r="AN207" s="98">
        <f t="shared" ref="AN207:AN235" si="67">INDEX($D$6:$D$25,AL207)</f>
        <v>30</v>
      </c>
      <c r="AO207" s="98">
        <f t="shared" ref="AO207:AO235" si="68">INT(INDEX($F$5:$F$25,AL207)+AM207*INDEX($G$6:$G$25,AL207))</f>
        <v>77</v>
      </c>
      <c r="AP207" s="98">
        <f t="shared" ref="AP207:AP235" si="69">INT(INDEX($I$5:$I$25,AL207)+AM207*INDEX($J$6:$J$25,AL207))</f>
        <v>141</v>
      </c>
      <c r="AS207" s="62">
        <v>194</v>
      </c>
      <c r="AT207" s="14">
        <f t="shared" ref="AT207:AT270" si="70">INDEX($L$5:$L$25,MATCH(AS207-1,$N$5:$N$25,1))+1</f>
        <v>21</v>
      </c>
      <c r="AU207" s="14">
        <f t="shared" ref="AU207:AU270" si="71">AS207-INDEX($N$5:$N$25,AT207)</f>
        <v>14</v>
      </c>
      <c r="AV207" s="14" t="e">
        <f t="shared" si="61"/>
        <v>#REF!</v>
      </c>
      <c r="AW207" s="14" t="e">
        <f t="shared" si="62"/>
        <v>#REF!</v>
      </c>
      <c r="AX207" s="14" t="e">
        <f t="shared" si="63"/>
        <v>#REF!</v>
      </c>
      <c r="BA207" s="62">
        <v>191</v>
      </c>
      <c r="BB207" s="14">
        <f t="shared" ref="BB207:BB270" si="72">INDEX($X$5:$X$25,MATCH(BA207-1,$Z$5:$Z$25,1))+1</f>
        <v>15</v>
      </c>
      <c r="BC207" s="14">
        <f t="shared" ref="BC207:BC270" si="73">BA207-INDEX($Z$5:$Z$25,BB207)</f>
        <v>5</v>
      </c>
      <c r="BD207" s="14">
        <f t="shared" si="64"/>
        <v>1200</v>
      </c>
      <c r="BE207" s="14">
        <f t="shared" si="65"/>
        <v>4800</v>
      </c>
      <c r="BF207" s="14">
        <f t="shared" si="66"/>
        <v>13500</v>
      </c>
    </row>
    <row r="208" spans="37:58" ht="16.5" x14ac:dyDescent="0.2">
      <c r="AK208" s="25">
        <v>195</v>
      </c>
      <c r="AL208" s="25">
        <v>15</v>
      </c>
      <c r="AM208" s="25">
        <v>3</v>
      </c>
      <c r="AN208" s="98">
        <f t="shared" si="67"/>
        <v>30</v>
      </c>
      <c r="AO208" s="98">
        <f t="shared" si="68"/>
        <v>78</v>
      </c>
      <c r="AP208" s="98">
        <f t="shared" si="69"/>
        <v>144</v>
      </c>
      <c r="AS208" s="62">
        <v>195</v>
      </c>
      <c r="AT208" s="14">
        <f t="shared" si="70"/>
        <v>21</v>
      </c>
      <c r="AU208" s="14">
        <f t="shared" si="71"/>
        <v>15</v>
      </c>
      <c r="AV208" s="14" t="e">
        <f t="shared" si="61"/>
        <v>#REF!</v>
      </c>
      <c r="AW208" s="14" t="e">
        <f t="shared" si="62"/>
        <v>#REF!</v>
      </c>
      <c r="AX208" s="14" t="e">
        <f t="shared" si="63"/>
        <v>#REF!</v>
      </c>
      <c r="BA208" s="62">
        <v>192</v>
      </c>
      <c r="BB208" s="14">
        <f t="shared" si="72"/>
        <v>15</v>
      </c>
      <c r="BC208" s="14">
        <f t="shared" si="73"/>
        <v>6</v>
      </c>
      <c r="BD208" s="14">
        <f t="shared" si="64"/>
        <v>1200</v>
      </c>
      <c r="BE208" s="14">
        <f t="shared" si="65"/>
        <v>4800</v>
      </c>
      <c r="BF208" s="14">
        <f t="shared" si="66"/>
        <v>13500</v>
      </c>
    </row>
    <row r="209" spans="37:58" ht="16.5" x14ac:dyDescent="0.2">
      <c r="AK209" s="25">
        <v>196</v>
      </c>
      <c r="AL209" s="25">
        <v>15</v>
      </c>
      <c r="AM209" s="25">
        <v>4</v>
      </c>
      <c r="AN209" s="98">
        <f t="shared" si="67"/>
        <v>30</v>
      </c>
      <c r="AO209" s="98">
        <f t="shared" si="68"/>
        <v>79</v>
      </c>
      <c r="AP209" s="98">
        <f t="shared" si="69"/>
        <v>147</v>
      </c>
      <c r="AS209" s="62">
        <v>196</v>
      </c>
      <c r="AT209" s="14">
        <f t="shared" si="70"/>
        <v>21</v>
      </c>
      <c r="AU209" s="14">
        <f t="shared" si="71"/>
        <v>16</v>
      </c>
      <c r="AV209" s="14" t="e">
        <f t="shared" si="61"/>
        <v>#REF!</v>
      </c>
      <c r="AW209" s="14" t="e">
        <f t="shared" si="62"/>
        <v>#REF!</v>
      </c>
      <c r="AX209" s="14" t="e">
        <f t="shared" si="63"/>
        <v>#REF!</v>
      </c>
      <c r="BA209" s="62">
        <v>193</v>
      </c>
      <c r="BB209" s="14">
        <f t="shared" si="72"/>
        <v>15</v>
      </c>
      <c r="BC209" s="14">
        <f t="shared" si="73"/>
        <v>7</v>
      </c>
      <c r="BD209" s="14">
        <f t="shared" si="64"/>
        <v>1200</v>
      </c>
      <c r="BE209" s="14">
        <f t="shared" si="65"/>
        <v>4800</v>
      </c>
      <c r="BF209" s="14">
        <f t="shared" si="66"/>
        <v>13500</v>
      </c>
    </row>
    <row r="210" spans="37:58" ht="16.5" x14ac:dyDescent="0.2">
      <c r="AK210" s="25">
        <v>197</v>
      </c>
      <c r="AL210" s="25">
        <v>15</v>
      </c>
      <c r="AM210" s="25">
        <v>5</v>
      </c>
      <c r="AN210" s="98">
        <f t="shared" si="67"/>
        <v>30</v>
      </c>
      <c r="AO210" s="98">
        <f t="shared" si="68"/>
        <v>80</v>
      </c>
      <c r="AP210" s="98">
        <f t="shared" si="69"/>
        <v>150</v>
      </c>
      <c r="AS210" s="62">
        <v>197</v>
      </c>
      <c r="AT210" s="14">
        <f t="shared" si="70"/>
        <v>21</v>
      </c>
      <c r="AU210" s="14">
        <f t="shared" si="71"/>
        <v>17</v>
      </c>
      <c r="AV210" s="14" t="e">
        <f t="shared" si="61"/>
        <v>#REF!</v>
      </c>
      <c r="AW210" s="14" t="e">
        <f t="shared" si="62"/>
        <v>#REF!</v>
      </c>
      <c r="AX210" s="14" t="e">
        <f t="shared" si="63"/>
        <v>#REF!</v>
      </c>
      <c r="BA210" s="62">
        <v>194</v>
      </c>
      <c r="BB210" s="14">
        <f t="shared" si="72"/>
        <v>15</v>
      </c>
      <c r="BC210" s="14">
        <f t="shared" si="73"/>
        <v>8</v>
      </c>
      <c r="BD210" s="14">
        <f t="shared" si="64"/>
        <v>1200</v>
      </c>
      <c r="BE210" s="14">
        <f t="shared" si="65"/>
        <v>4800</v>
      </c>
      <c r="BF210" s="14">
        <f t="shared" si="66"/>
        <v>13500</v>
      </c>
    </row>
    <row r="211" spans="37:58" ht="16.5" x14ac:dyDescent="0.2">
      <c r="AK211" s="25">
        <v>198</v>
      </c>
      <c r="AL211" s="25">
        <v>15</v>
      </c>
      <c r="AM211" s="25">
        <v>6</v>
      </c>
      <c r="AN211" s="98">
        <f t="shared" si="67"/>
        <v>30</v>
      </c>
      <c r="AO211" s="98">
        <f t="shared" si="68"/>
        <v>81</v>
      </c>
      <c r="AP211" s="98">
        <f t="shared" si="69"/>
        <v>153</v>
      </c>
      <c r="AS211" s="62">
        <v>198</v>
      </c>
      <c r="AT211" s="14">
        <f t="shared" si="70"/>
        <v>21</v>
      </c>
      <c r="AU211" s="14">
        <f t="shared" si="71"/>
        <v>18</v>
      </c>
      <c r="AV211" s="14" t="e">
        <f t="shared" si="61"/>
        <v>#REF!</v>
      </c>
      <c r="AW211" s="14" t="e">
        <f t="shared" si="62"/>
        <v>#REF!</v>
      </c>
      <c r="AX211" s="14" t="e">
        <f t="shared" si="63"/>
        <v>#REF!</v>
      </c>
      <c r="BA211" s="62">
        <v>195</v>
      </c>
      <c r="BB211" s="14">
        <f t="shared" si="72"/>
        <v>15</v>
      </c>
      <c r="BC211" s="14">
        <f t="shared" si="73"/>
        <v>9</v>
      </c>
      <c r="BD211" s="14">
        <f t="shared" si="64"/>
        <v>1200</v>
      </c>
      <c r="BE211" s="14">
        <f t="shared" si="65"/>
        <v>4800</v>
      </c>
      <c r="BF211" s="14">
        <f t="shared" si="66"/>
        <v>13500</v>
      </c>
    </row>
    <row r="212" spans="37:58" ht="16.5" x14ac:dyDescent="0.2">
      <c r="AK212" s="25">
        <v>199</v>
      </c>
      <c r="AL212" s="25">
        <v>15</v>
      </c>
      <c r="AM212" s="25">
        <v>7</v>
      </c>
      <c r="AN212" s="98">
        <f t="shared" si="67"/>
        <v>30</v>
      </c>
      <c r="AO212" s="98">
        <f t="shared" si="68"/>
        <v>82</v>
      </c>
      <c r="AP212" s="98">
        <f t="shared" si="69"/>
        <v>156</v>
      </c>
      <c r="AS212" s="62">
        <v>199</v>
      </c>
      <c r="AT212" s="14">
        <f t="shared" si="70"/>
        <v>21</v>
      </c>
      <c r="AU212" s="14">
        <f t="shared" si="71"/>
        <v>19</v>
      </c>
      <c r="AV212" s="14" t="e">
        <f t="shared" si="61"/>
        <v>#REF!</v>
      </c>
      <c r="AW212" s="14" t="e">
        <f t="shared" si="62"/>
        <v>#REF!</v>
      </c>
      <c r="AX212" s="14" t="e">
        <f t="shared" si="63"/>
        <v>#REF!</v>
      </c>
      <c r="BA212" s="62">
        <v>196</v>
      </c>
      <c r="BB212" s="14">
        <f t="shared" si="72"/>
        <v>15</v>
      </c>
      <c r="BC212" s="14">
        <f t="shared" si="73"/>
        <v>10</v>
      </c>
      <c r="BD212" s="14">
        <f t="shared" si="64"/>
        <v>1200</v>
      </c>
      <c r="BE212" s="14">
        <f t="shared" si="65"/>
        <v>4800</v>
      </c>
      <c r="BF212" s="14">
        <f t="shared" si="66"/>
        <v>13500</v>
      </c>
    </row>
    <row r="213" spans="37:58" ht="16.5" x14ac:dyDescent="0.2">
      <c r="AK213" s="25">
        <v>200</v>
      </c>
      <c r="AL213" s="25">
        <v>15</v>
      </c>
      <c r="AM213" s="25">
        <v>8</v>
      </c>
      <c r="AN213" s="98">
        <f t="shared" si="67"/>
        <v>30</v>
      </c>
      <c r="AO213" s="98">
        <f t="shared" si="68"/>
        <v>83</v>
      </c>
      <c r="AP213" s="98">
        <f t="shared" si="69"/>
        <v>159</v>
      </c>
      <c r="AS213" s="62">
        <v>200</v>
      </c>
      <c r="AT213" s="14">
        <f t="shared" si="70"/>
        <v>21</v>
      </c>
      <c r="AU213" s="14">
        <f t="shared" si="71"/>
        <v>20</v>
      </c>
      <c r="AV213" s="14" t="e">
        <f t="shared" si="61"/>
        <v>#REF!</v>
      </c>
      <c r="AW213" s="14" t="e">
        <f t="shared" si="62"/>
        <v>#REF!</v>
      </c>
      <c r="AX213" s="14" t="e">
        <f t="shared" si="63"/>
        <v>#REF!</v>
      </c>
      <c r="BA213" s="62">
        <v>197</v>
      </c>
      <c r="BB213" s="14">
        <f t="shared" si="72"/>
        <v>15</v>
      </c>
      <c r="BC213" s="14">
        <f t="shared" si="73"/>
        <v>11</v>
      </c>
      <c r="BD213" s="14">
        <f t="shared" si="64"/>
        <v>1200</v>
      </c>
      <c r="BE213" s="14">
        <f t="shared" si="65"/>
        <v>4800</v>
      </c>
      <c r="BF213" s="14">
        <f t="shared" si="66"/>
        <v>13500</v>
      </c>
    </row>
    <row r="214" spans="37:58" ht="16.5" x14ac:dyDescent="0.2">
      <c r="AK214" s="25">
        <v>201</v>
      </c>
      <c r="AL214" s="25">
        <v>15</v>
      </c>
      <c r="AM214" s="25">
        <v>9</v>
      </c>
      <c r="AN214" s="98">
        <f t="shared" si="67"/>
        <v>30</v>
      </c>
      <c r="AO214" s="98">
        <f t="shared" si="68"/>
        <v>84</v>
      </c>
      <c r="AP214" s="98">
        <f t="shared" si="69"/>
        <v>162</v>
      </c>
      <c r="AS214" s="62">
        <v>201</v>
      </c>
      <c r="AT214" s="14">
        <f t="shared" si="70"/>
        <v>21</v>
      </c>
      <c r="AU214" s="14">
        <f t="shared" si="71"/>
        <v>21</v>
      </c>
      <c r="AV214" s="14" t="e">
        <f t="shared" si="61"/>
        <v>#REF!</v>
      </c>
      <c r="AW214" s="14" t="e">
        <f t="shared" si="62"/>
        <v>#REF!</v>
      </c>
      <c r="AX214" s="14" t="e">
        <f t="shared" si="63"/>
        <v>#REF!</v>
      </c>
      <c r="BA214" s="62">
        <v>198</v>
      </c>
      <c r="BB214" s="14">
        <f t="shared" si="72"/>
        <v>15</v>
      </c>
      <c r="BC214" s="14">
        <f t="shared" si="73"/>
        <v>12</v>
      </c>
      <c r="BD214" s="14">
        <f t="shared" si="64"/>
        <v>1200</v>
      </c>
      <c r="BE214" s="14">
        <f t="shared" si="65"/>
        <v>4800</v>
      </c>
      <c r="BF214" s="14">
        <f t="shared" si="66"/>
        <v>13500</v>
      </c>
    </row>
    <row r="215" spans="37:58" ht="16.5" x14ac:dyDescent="0.2">
      <c r="AK215" s="25">
        <v>202</v>
      </c>
      <c r="AL215" s="25">
        <v>15</v>
      </c>
      <c r="AM215" s="25">
        <v>10</v>
      </c>
      <c r="AN215" s="98">
        <f t="shared" si="67"/>
        <v>30</v>
      </c>
      <c r="AO215" s="98">
        <f t="shared" si="68"/>
        <v>85</v>
      </c>
      <c r="AP215" s="98">
        <f t="shared" si="69"/>
        <v>165</v>
      </c>
      <c r="AS215" s="98">
        <v>202</v>
      </c>
      <c r="AT215" s="14">
        <f t="shared" si="70"/>
        <v>21</v>
      </c>
      <c r="AU215" s="14">
        <f t="shared" si="71"/>
        <v>22</v>
      </c>
      <c r="AV215" s="14" t="e">
        <f t="shared" ref="AV215:AV278" si="74">INDEX($P$6:$P$25,AT215)</f>
        <v>#REF!</v>
      </c>
      <c r="AW215" s="14" t="e">
        <f t="shared" ref="AW215:AW278" si="75">INDEX($R$6:$R$25,AT215)</f>
        <v>#REF!</v>
      </c>
      <c r="AX215" s="14" t="e">
        <f t="shared" ref="AX215:AX278" si="76">INDEX($T$6:$T$25,AT215)</f>
        <v>#REF!</v>
      </c>
      <c r="BA215" s="98">
        <v>199</v>
      </c>
      <c r="BB215" s="14">
        <f t="shared" si="72"/>
        <v>15</v>
      </c>
      <c r="BC215" s="14">
        <f t="shared" si="73"/>
        <v>13</v>
      </c>
      <c r="BD215" s="14">
        <f t="shared" ref="BD215:BD278" si="77">INDEX($AB$6:$AB$25,BB215)</f>
        <v>1200</v>
      </c>
      <c r="BE215" s="14">
        <f t="shared" ref="BE215:BE278" si="78">INDEX($AD$6:$AD$25,BB215)</f>
        <v>4800</v>
      </c>
      <c r="BF215" s="14">
        <f t="shared" ref="BF215:BF278" si="79">INDEX($AF$6:$AF$25,BB215)</f>
        <v>13500</v>
      </c>
    </row>
    <row r="216" spans="37:58" ht="16.5" x14ac:dyDescent="0.2">
      <c r="AK216" s="25">
        <v>203</v>
      </c>
      <c r="AL216" s="25">
        <v>15</v>
      </c>
      <c r="AM216" s="25">
        <v>11</v>
      </c>
      <c r="AN216" s="98">
        <f t="shared" si="67"/>
        <v>30</v>
      </c>
      <c r="AO216" s="98">
        <f t="shared" si="68"/>
        <v>86</v>
      </c>
      <c r="AP216" s="98">
        <f t="shared" si="69"/>
        <v>168</v>
      </c>
      <c r="AS216" s="98">
        <v>203</v>
      </c>
      <c r="AT216" s="14">
        <f t="shared" si="70"/>
        <v>21</v>
      </c>
      <c r="AU216" s="14">
        <f t="shared" si="71"/>
        <v>23</v>
      </c>
      <c r="AV216" s="14" t="e">
        <f t="shared" si="74"/>
        <v>#REF!</v>
      </c>
      <c r="AW216" s="14" t="e">
        <f t="shared" si="75"/>
        <v>#REF!</v>
      </c>
      <c r="AX216" s="14" t="e">
        <f t="shared" si="76"/>
        <v>#REF!</v>
      </c>
      <c r="BA216" s="98">
        <v>200</v>
      </c>
      <c r="BB216" s="14">
        <f t="shared" si="72"/>
        <v>15</v>
      </c>
      <c r="BC216" s="14">
        <f t="shared" si="73"/>
        <v>14</v>
      </c>
      <c r="BD216" s="14">
        <f t="shared" si="77"/>
        <v>1200</v>
      </c>
      <c r="BE216" s="14">
        <f t="shared" si="78"/>
        <v>4800</v>
      </c>
      <c r="BF216" s="14">
        <f t="shared" si="79"/>
        <v>13500</v>
      </c>
    </row>
    <row r="217" spans="37:58" ht="16.5" x14ac:dyDescent="0.2">
      <c r="AK217" s="25">
        <v>204</v>
      </c>
      <c r="AL217" s="25">
        <v>15</v>
      </c>
      <c r="AM217" s="25">
        <v>12</v>
      </c>
      <c r="AN217" s="98">
        <f t="shared" si="67"/>
        <v>30</v>
      </c>
      <c r="AO217" s="98">
        <f t="shared" si="68"/>
        <v>87</v>
      </c>
      <c r="AP217" s="98">
        <f t="shared" si="69"/>
        <v>171</v>
      </c>
      <c r="AS217" s="98">
        <v>204</v>
      </c>
      <c r="AT217" s="14">
        <f t="shared" si="70"/>
        <v>21</v>
      </c>
      <c r="AU217" s="14">
        <f t="shared" si="71"/>
        <v>24</v>
      </c>
      <c r="AV217" s="14" t="e">
        <f t="shared" si="74"/>
        <v>#REF!</v>
      </c>
      <c r="AW217" s="14" t="e">
        <f t="shared" si="75"/>
        <v>#REF!</v>
      </c>
      <c r="AX217" s="14" t="e">
        <f t="shared" si="76"/>
        <v>#REF!</v>
      </c>
      <c r="BA217" s="98">
        <v>201</v>
      </c>
      <c r="BB217" s="14">
        <f t="shared" si="72"/>
        <v>15</v>
      </c>
      <c r="BC217" s="14">
        <f t="shared" si="73"/>
        <v>15</v>
      </c>
      <c r="BD217" s="14">
        <f t="shared" si="77"/>
        <v>1200</v>
      </c>
      <c r="BE217" s="14">
        <f t="shared" si="78"/>
        <v>4800</v>
      </c>
      <c r="BF217" s="14">
        <f t="shared" si="79"/>
        <v>13500</v>
      </c>
    </row>
    <row r="218" spans="37:58" ht="16.5" x14ac:dyDescent="0.2">
      <c r="AK218" s="25">
        <v>205</v>
      </c>
      <c r="AL218" s="25">
        <v>15</v>
      </c>
      <c r="AM218" s="25">
        <v>13</v>
      </c>
      <c r="AN218" s="98">
        <f t="shared" si="67"/>
        <v>30</v>
      </c>
      <c r="AO218" s="98">
        <f t="shared" si="68"/>
        <v>88</v>
      </c>
      <c r="AP218" s="98">
        <f t="shared" si="69"/>
        <v>174</v>
      </c>
      <c r="AS218" s="98">
        <v>205</v>
      </c>
      <c r="AT218" s="14">
        <f t="shared" si="70"/>
        <v>21</v>
      </c>
      <c r="AU218" s="14">
        <f t="shared" si="71"/>
        <v>25</v>
      </c>
      <c r="AV218" s="14" t="e">
        <f t="shared" si="74"/>
        <v>#REF!</v>
      </c>
      <c r="AW218" s="14" t="e">
        <f t="shared" si="75"/>
        <v>#REF!</v>
      </c>
      <c r="AX218" s="14" t="e">
        <f t="shared" si="76"/>
        <v>#REF!</v>
      </c>
      <c r="BA218" s="98">
        <v>202</v>
      </c>
      <c r="BB218" s="14">
        <f t="shared" si="72"/>
        <v>16</v>
      </c>
      <c r="BC218" s="14">
        <f t="shared" si="73"/>
        <v>1</v>
      </c>
      <c r="BD218" s="14">
        <f t="shared" si="77"/>
        <v>1280</v>
      </c>
      <c r="BE218" s="14">
        <f t="shared" si="78"/>
        <v>5400</v>
      </c>
      <c r="BF218" s="14">
        <f t="shared" si="79"/>
        <v>14400</v>
      </c>
    </row>
    <row r="219" spans="37:58" ht="16.5" x14ac:dyDescent="0.2">
      <c r="AK219" s="25">
        <v>206</v>
      </c>
      <c r="AL219" s="25">
        <v>15</v>
      </c>
      <c r="AM219" s="25">
        <v>14</v>
      </c>
      <c r="AN219" s="98">
        <f t="shared" si="67"/>
        <v>30</v>
      </c>
      <c r="AO219" s="98">
        <f t="shared" si="68"/>
        <v>89</v>
      </c>
      <c r="AP219" s="98">
        <f t="shared" si="69"/>
        <v>177</v>
      </c>
      <c r="AS219" s="98">
        <v>206</v>
      </c>
      <c r="AT219" s="14">
        <f t="shared" si="70"/>
        <v>21</v>
      </c>
      <c r="AU219" s="14">
        <f t="shared" si="71"/>
        <v>26</v>
      </c>
      <c r="AV219" s="14" t="e">
        <f t="shared" si="74"/>
        <v>#REF!</v>
      </c>
      <c r="AW219" s="14" t="e">
        <f t="shared" si="75"/>
        <v>#REF!</v>
      </c>
      <c r="AX219" s="14" t="e">
        <f t="shared" si="76"/>
        <v>#REF!</v>
      </c>
      <c r="BA219" s="98">
        <v>203</v>
      </c>
      <c r="BB219" s="14">
        <f t="shared" si="72"/>
        <v>16</v>
      </c>
      <c r="BC219" s="14">
        <f t="shared" si="73"/>
        <v>2</v>
      </c>
      <c r="BD219" s="14">
        <f t="shared" si="77"/>
        <v>1280</v>
      </c>
      <c r="BE219" s="14">
        <f t="shared" si="78"/>
        <v>5400</v>
      </c>
      <c r="BF219" s="14">
        <f t="shared" si="79"/>
        <v>14400</v>
      </c>
    </row>
    <row r="220" spans="37:58" ht="16.5" x14ac:dyDescent="0.2">
      <c r="AK220" s="25">
        <v>207</v>
      </c>
      <c r="AL220" s="25">
        <v>15</v>
      </c>
      <c r="AM220" s="25">
        <v>15</v>
      </c>
      <c r="AN220" s="98">
        <f t="shared" si="67"/>
        <v>30</v>
      </c>
      <c r="AO220" s="98">
        <f t="shared" si="68"/>
        <v>90</v>
      </c>
      <c r="AP220" s="98">
        <f t="shared" si="69"/>
        <v>180</v>
      </c>
      <c r="AS220" s="98">
        <v>207</v>
      </c>
      <c r="AT220" s="14">
        <f t="shared" si="70"/>
        <v>21</v>
      </c>
      <c r="AU220" s="14">
        <f t="shared" si="71"/>
        <v>27</v>
      </c>
      <c r="AV220" s="14" t="e">
        <f t="shared" si="74"/>
        <v>#REF!</v>
      </c>
      <c r="AW220" s="14" t="e">
        <f t="shared" si="75"/>
        <v>#REF!</v>
      </c>
      <c r="AX220" s="14" t="e">
        <f t="shared" si="76"/>
        <v>#REF!</v>
      </c>
      <c r="BA220" s="98">
        <v>204</v>
      </c>
      <c r="BB220" s="14">
        <f t="shared" si="72"/>
        <v>16</v>
      </c>
      <c r="BC220" s="14">
        <f t="shared" si="73"/>
        <v>3</v>
      </c>
      <c r="BD220" s="14">
        <f t="shared" si="77"/>
        <v>1280</v>
      </c>
      <c r="BE220" s="14">
        <f t="shared" si="78"/>
        <v>5400</v>
      </c>
      <c r="BF220" s="14">
        <f t="shared" si="79"/>
        <v>14400</v>
      </c>
    </row>
    <row r="221" spans="37:58" ht="16.5" x14ac:dyDescent="0.2">
      <c r="AK221" s="98">
        <v>208</v>
      </c>
      <c r="AL221" s="98">
        <v>16</v>
      </c>
      <c r="AM221" s="98">
        <v>1</v>
      </c>
      <c r="AN221" s="98">
        <f t="shared" si="67"/>
        <v>32</v>
      </c>
      <c r="AO221" s="98">
        <f t="shared" si="68"/>
        <v>82</v>
      </c>
      <c r="AP221" s="98">
        <f t="shared" si="69"/>
        <v>152</v>
      </c>
      <c r="AS221" s="98">
        <v>208</v>
      </c>
      <c r="AT221" s="14">
        <f t="shared" si="70"/>
        <v>21</v>
      </c>
      <c r="AU221" s="14">
        <f t="shared" si="71"/>
        <v>28</v>
      </c>
      <c r="AV221" s="14" t="e">
        <f t="shared" si="74"/>
        <v>#REF!</v>
      </c>
      <c r="AW221" s="14" t="e">
        <f t="shared" si="75"/>
        <v>#REF!</v>
      </c>
      <c r="AX221" s="14" t="e">
        <f t="shared" si="76"/>
        <v>#REF!</v>
      </c>
      <c r="BA221" s="98">
        <v>205</v>
      </c>
      <c r="BB221" s="14">
        <f t="shared" si="72"/>
        <v>16</v>
      </c>
      <c r="BC221" s="14">
        <f t="shared" si="73"/>
        <v>4</v>
      </c>
      <c r="BD221" s="14">
        <f t="shared" si="77"/>
        <v>1280</v>
      </c>
      <c r="BE221" s="14">
        <f t="shared" si="78"/>
        <v>5400</v>
      </c>
      <c r="BF221" s="14">
        <f t="shared" si="79"/>
        <v>14400</v>
      </c>
    </row>
    <row r="222" spans="37:58" ht="16.5" x14ac:dyDescent="0.2">
      <c r="AK222" s="98">
        <v>209</v>
      </c>
      <c r="AL222" s="98">
        <v>16</v>
      </c>
      <c r="AM222" s="98">
        <v>2</v>
      </c>
      <c r="AN222" s="98">
        <f t="shared" si="67"/>
        <v>32</v>
      </c>
      <c r="AO222" s="98">
        <f t="shared" si="68"/>
        <v>84</v>
      </c>
      <c r="AP222" s="98">
        <f t="shared" si="69"/>
        <v>154</v>
      </c>
      <c r="AS222" s="98">
        <v>209</v>
      </c>
      <c r="AT222" s="14">
        <f t="shared" si="70"/>
        <v>21</v>
      </c>
      <c r="AU222" s="14">
        <f t="shared" si="71"/>
        <v>29</v>
      </c>
      <c r="AV222" s="14" t="e">
        <f t="shared" si="74"/>
        <v>#REF!</v>
      </c>
      <c r="AW222" s="14" t="e">
        <f t="shared" si="75"/>
        <v>#REF!</v>
      </c>
      <c r="AX222" s="14" t="e">
        <f t="shared" si="76"/>
        <v>#REF!</v>
      </c>
      <c r="BA222" s="98">
        <v>206</v>
      </c>
      <c r="BB222" s="14">
        <f t="shared" si="72"/>
        <v>16</v>
      </c>
      <c r="BC222" s="14">
        <f t="shared" si="73"/>
        <v>5</v>
      </c>
      <c r="BD222" s="14">
        <f t="shared" si="77"/>
        <v>1280</v>
      </c>
      <c r="BE222" s="14">
        <f t="shared" si="78"/>
        <v>5400</v>
      </c>
      <c r="BF222" s="14">
        <f t="shared" si="79"/>
        <v>14400</v>
      </c>
    </row>
    <row r="223" spans="37:58" ht="16.5" x14ac:dyDescent="0.2">
      <c r="AK223" s="98">
        <v>210</v>
      </c>
      <c r="AL223" s="98">
        <v>16</v>
      </c>
      <c r="AM223" s="98">
        <v>3</v>
      </c>
      <c r="AN223" s="98">
        <f t="shared" si="67"/>
        <v>32</v>
      </c>
      <c r="AO223" s="98">
        <f t="shared" si="68"/>
        <v>86</v>
      </c>
      <c r="AP223" s="98">
        <f t="shared" si="69"/>
        <v>156</v>
      </c>
      <c r="AS223" s="98">
        <v>210</v>
      </c>
      <c r="AT223" s="14">
        <f t="shared" si="70"/>
        <v>21</v>
      </c>
      <c r="AU223" s="14">
        <f t="shared" si="71"/>
        <v>30</v>
      </c>
      <c r="AV223" s="14" t="e">
        <f t="shared" si="74"/>
        <v>#REF!</v>
      </c>
      <c r="AW223" s="14" t="e">
        <f t="shared" si="75"/>
        <v>#REF!</v>
      </c>
      <c r="AX223" s="14" t="e">
        <f t="shared" si="76"/>
        <v>#REF!</v>
      </c>
      <c r="BA223" s="98">
        <v>207</v>
      </c>
      <c r="BB223" s="14">
        <f t="shared" si="72"/>
        <v>16</v>
      </c>
      <c r="BC223" s="14">
        <f t="shared" si="73"/>
        <v>6</v>
      </c>
      <c r="BD223" s="14">
        <f t="shared" si="77"/>
        <v>1280</v>
      </c>
      <c r="BE223" s="14">
        <f t="shared" si="78"/>
        <v>5400</v>
      </c>
      <c r="BF223" s="14">
        <f t="shared" si="79"/>
        <v>14400</v>
      </c>
    </row>
    <row r="224" spans="37:58" ht="16.5" x14ac:dyDescent="0.2">
      <c r="AK224" s="98">
        <v>211</v>
      </c>
      <c r="AL224" s="98">
        <v>16</v>
      </c>
      <c r="AM224" s="98">
        <v>4</v>
      </c>
      <c r="AN224" s="98">
        <f t="shared" si="67"/>
        <v>32</v>
      </c>
      <c r="AO224" s="98">
        <f t="shared" si="68"/>
        <v>88</v>
      </c>
      <c r="AP224" s="98">
        <f t="shared" si="69"/>
        <v>158</v>
      </c>
      <c r="AS224" s="98">
        <v>211</v>
      </c>
      <c r="AT224" s="14">
        <f t="shared" si="70"/>
        <v>21</v>
      </c>
      <c r="AU224" s="14">
        <f t="shared" si="71"/>
        <v>31</v>
      </c>
      <c r="AV224" s="14" t="e">
        <f t="shared" si="74"/>
        <v>#REF!</v>
      </c>
      <c r="AW224" s="14" t="e">
        <f t="shared" si="75"/>
        <v>#REF!</v>
      </c>
      <c r="AX224" s="14" t="e">
        <f t="shared" si="76"/>
        <v>#REF!</v>
      </c>
      <c r="BA224" s="98">
        <v>208</v>
      </c>
      <c r="BB224" s="14">
        <f t="shared" si="72"/>
        <v>16</v>
      </c>
      <c r="BC224" s="14">
        <f t="shared" si="73"/>
        <v>7</v>
      </c>
      <c r="BD224" s="14">
        <f t="shared" si="77"/>
        <v>1280</v>
      </c>
      <c r="BE224" s="14">
        <f t="shared" si="78"/>
        <v>5400</v>
      </c>
      <c r="BF224" s="14">
        <f t="shared" si="79"/>
        <v>14400</v>
      </c>
    </row>
    <row r="225" spans="37:58" ht="16.5" x14ac:dyDescent="0.2">
      <c r="AK225" s="98">
        <v>212</v>
      </c>
      <c r="AL225" s="98">
        <v>16</v>
      </c>
      <c r="AM225" s="98">
        <v>5</v>
      </c>
      <c r="AN225" s="98">
        <f t="shared" si="67"/>
        <v>32</v>
      </c>
      <c r="AO225" s="98">
        <f t="shared" si="68"/>
        <v>90</v>
      </c>
      <c r="AP225" s="98">
        <f t="shared" si="69"/>
        <v>160</v>
      </c>
      <c r="AS225" s="98">
        <v>212</v>
      </c>
      <c r="AT225" s="14">
        <f t="shared" si="70"/>
        <v>21</v>
      </c>
      <c r="AU225" s="14">
        <f t="shared" si="71"/>
        <v>32</v>
      </c>
      <c r="AV225" s="14" t="e">
        <f t="shared" si="74"/>
        <v>#REF!</v>
      </c>
      <c r="AW225" s="14" t="e">
        <f t="shared" si="75"/>
        <v>#REF!</v>
      </c>
      <c r="AX225" s="14" t="e">
        <f t="shared" si="76"/>
        <v>#REF!</v>
      </c>
      <c r="BA225" s="98">
        <v>209</v>
      </c>
      <c r="BB225" s="14">
        <f t="shared" si="72"/>
        <v>16</v>
      </c>
      <c r="BC225" s="14">
        <f t="shared" si="73"/>
        <v>8</v>
      </c>
      <c r="BD225" s="14">
        <f t="shared" si="77"/>
        <v>1280</v>
      </c>
      <c r="BE225" s="14">
        <f t="shared" si="78"/>
        <v>5400</v>
      </c>
      <c r="BF225" s="14">
        <f t="shared" si="79"/>
        <v>14400</v>
      </c>
    </row>
    <row r="226" spans="37:58" ht="16.5" x14ac:dyDescent="0.2">
      <c r="AK226" s="98">
        <v>213</v>
      </c>
      <c r="AL226" s="98">
        <v>16</v>
      </c>
      <c r="AM226" s="98">
        <v>6</v>
      </c>
      <c r="AN226" s="98">
        <f t="shared" si="67"/>
        <v>32</v>
      </c>
      <c r="AO226" s="98">
        <f t="shared" si="68"/>
        <v>92</v>
      </c>
      <c r="AP226" s="98">
        <f t="shared" si="69"/>
        <v>162</v>
      </c>
      <c r="AS226" s="98">
        <v>213</v>
      </c>
      <c r="AT226" s="14">
        <f t="shared" si="70"/>
        <v>21</v>
      </c>
      <c r="AU226" s="14">
        <f t="shared" si="71"/>
        <v>33</v>
      </c>
      <c r="AV226" s="14" t="e">
        <f t="shared" si="74"/>
        <v>#REF!</v>
      </c>
      <c r="AW226" s="14" t="e">
        <f t="shared" si="75"/>
        <v>#REF!</v>
      </c>
      <c r="AX226" s="14" t="e">
        <f t="shared" si="76"/>
        <v>#REF!</v>
      </c>
      <c r="BA226" s="98">
        <v>210</v>
      </c>
      <c r="BB226" s="14">
        <f t="shared" si="72"/>
        <v>16</v>
      </c>
      <c r="BC226" s="14">
        <f t="shared" si="73"/>
        <v>9</v>
      </c>
      <c r="BD226" s="14">
        <f t="shared" si="77"/>
        <v>1280</v>
      </c>
      <c r="BE226" s="14">
        <f t="shared" si="78"/>
        <v>5400</v>
      </c>
      <c r="BF226" s="14">
        <f t="shared" si="79"/>
        <v>14400</v>
      </c>
    </row>
    <row r="227" spans="37:58" ht="16.5" x14ac:dyDescent="0.2">
      <c r="AK227" s="98">
        <v>214</v>
      </c>
      <c r="AL227" s="98">
        <v>16</v>
      </c>
      <c r="AM227" s="98">
        <v>7</v>
      </c>
      <c r="AN227" s="98">
        <f t="shared" si="67"/>
        <v>32</v>
      </c>
      <c r="AO227" s="98">
        <f t="shared" si="68"/>
        <v>94</v>
      </c>
      <c r="AP227" s="98">
        <f t="shared" si="69"/>
        <v>164</v>
      </c>
      <c r="AS227" s="98">
        <v>214</v>
      </c>
      <c r="AT227" s="14">
        <f t="shared" si="70"/>
        <v>21</v>
      </c>
      <c r="AU227" s="14">
        <f t="shared" si="71"/>
        <v>34</v>
      </c>
      <c r="AV227" s="14" t="e">
        <f t="shared" si="74"/>
        <v>#REF!</v>
      </c>
      <c r="AW227" s="14" t="e">
        <f t="shared" si="75"/>
        <v>#REF!</v>
      </c>
      <c r="AX227" s="14" t="e">
        <f t="shared" si="76"/>
        <v>#REF!</v>
      </c>
      <c r="BA227" s="98">
        <v>211</v>
      </c>
      <c r="BB227" s="14">
        <f t="shared" si="72"/>
        <v>16</v>
      </c>
      <c r="BC227" s="14">
        <f t="shared" si="73"/>
        <v>10</v>
      </c>
      <c r="BD227" s="14">
        <f t="shared" si="77"/>
        <v>1280</v>
      </c>
      <c r="BE227" s="14">
        <f t="shared" si="78"/>
        <v>5400</v>
      </c>
      <c r="BF227" s="14">
        <f t="shared" si="79"/>
        <v>14400</v>
      </c>
    </row>
    <row r="228" spans="37:58" ht="16.5" x14ac:dyDescent="0.2">
      <c r="AK228" s="98">
        <v>215</v>
      </c>
      <c r="AL228" s="98">
        <v>16</v>
      </c>
      <c r="AM228" s="98">
        <v>8</v>
      </c>
      <c r="AN228" s="98">
        <f t="shared" si="67"/>
        <v>32</v>
      </c>
      <c r="AO228" s="98">
        <f t="shared" si="68"/>
        <v>96</v>
      </c>
      <c r="AP228" s="98">
        <f t="shared" si="69"/>
        <v>166</v>
      </c>
      <c r="AS228" s="98">
        <v>215</v>
      </c>
      <c r="AT228" s="14">
        <f t="shared" si="70"/>
        <v>21</v>
      </c>
      <c r="AU228" s="14">
        <f t="shared" si="71"/>
        <v>35</v>
      </c>
      <c r="AV228" s="14" t="e">
        <f t="shared" si="74"/>
        <v>#REF!</v>
      </c>
      <c r="AW228" s="14" t="e">
        <f t="shared" si="75"/>
        <v>#REF!</v>
      </c>
      <c r="AX228" s="14" t="e">
        <f t="shared" si="76"/>
        <v>#REF!</v>
      </c>
      <c r="BA228" s="98">
        <v>212</v>
      </c>
      <c r="BB228" s="14">
        <f t="shared" si="72"/>
        <v>16</v>
      </c>
      <c r="BC228" s="14">
        <f t="shared" si="73"/>
        <v>11</v>
      </c>
      <c r="BD228" s="14">
        <f t="shared" si="77"/>
        <v>1280</v>
      </c>
      <c r="BE228" s="14">
        <f t="shared" si="78"/>
        <v>5400</v>
      </c>
      <c r="BF228" s="14">
        <f t="shared" si="79"/>
        <v>14400</v>
      </c>
    </row>
    <row r="229" spans="37:58" ht="16.5" x14ac:dyDescent="0.2">
      <c r="AK229" s="98">
        <v>216</v>
      </c>
      <c r="AL229" s="98">
        <v>16</v>
      </c>
      <c r="AM229" s="98">
        <v>9</v>
      </c>
      <c r="AN229" s="98">
        <f t="shared" si="67"/>
        <v>32</v>
      </c>
      <c r="AO229" s="98">
        <f t="shared" si="68"/>
        <v>98</v>
      </c>
      <c r="AP229" s="98">
        <f t="shared" si="69"/>
        <v>168</v>
      </c>
      <c r="AS229" s="98">
        <v>216</v>
      </c>
      <c r="AT229" s="14">
        <f t="shared" si="70"/>
        <v>21</v>
      </c>
      <c r="AU229" s="14">
        <f t="shared" si="71"/>
        <v>36</v>
      </c>
      <c r="AV229" s="14" t="e">
        <f t="shared" si="74"/>
        <v>#REF!</v>
      </c>
      <c r="AW229" s="14" t="e">
        <f t="shared" si="75"/>
        <v>#REF!</v>
      </c>
      <c r="AX229" s="14" t="e">
        <f t="shared" si="76"/>
        <v>#REF!</v>
      </c>
      <c r="BA229" s="98">
        <v>213</v>
      </c>
      <c r="BB229" s="14">
        <f t="shared" si="72"/>
        <v>16</v>
      </c>
      <c r="BC229" s="14">
        <f t="shared" si="73"/>
        <v>12</v>
      </c>
      <c r="BD229" s="14">
        <f t="shared" si="77"/>
        <v>1280</v>
      </c>
      <c r="BE229" s="14">
        <f t="shared" si="78"/>
        <v>5400</v>
      </c>
      <c r="BF229" s="14">
        <f t="shared" si="79"/>
        <v>14400</v>
      </c>
    </row>
    <row r="230" spans="37:58" ht="16.5" x14ac:dyDescent="0.2">
      <c r="AK230" s="98">
        <v>217</v>
      </c>
      <c r="AL230" s="98">
        <v>16</v>
      </c>
      <c r="AM230" s="98">
        <v>10</v>
      </c>
      <c r="AN230" s="98">
        <f t="shared" si="67"/>
        <v>32</v>
      </c>
      <c r="AO230" s="98">
        <f t="shared" si="68"/>
        <v>100</v>
      </c>
      <c r="AP230" s="98">
        <f t="shared" si="69"/>
        <v>170</v>
      </c>
      <c r="AS230" s="98">
        <v>217</v>
      </c>
      <c r="AT230" s="14">
        <f t="shared" si="70"/>
        <v>21</v>
      </c>
      <c r="AU230" s="14">
        <f t="shared" si="71"/>
        <v>37</v>
      </c>
      <c r="AV230" s="14" t="e">
        <f t="shared" si="74"/>
        <v>#REF!</v>
      </c>
      <c r="AW230" s="14" t="e">
        <f t="shared" si="75"/>
        <v>#REF!</v>
      </c>
      <c r="AX230" s="14" t="e">
        <f t="shared" si="76"/>
        <v>#REF!</v>
      </c>
      <c r="BA230" s="98">
        <v>214</v>
      </c>
      <c r="BB230" s="14">
        <f t="shared" si="72"/>
        <v>16</v>
      </c>
      <c r="BC230" s="14">
        <f t="shared" si="73"/>
        <v>13</v>
      </c>
      <c r="BD230" s="14">
        <f t="shared" si="77"/>
        <v>1280</v>
      </c>
      <c r="BE230" s="14">
        <f t="shared" si="78"/>
        <v>5400</v>
      </c>
      <c r="BF230" s="14">
        <f t="shared" si="79"/>
        <v>14400</v>
      </c>
    </row>
    <row r="231" spans="37:58" ht="16.5" x14ac:dyDescent="0.2">
      <c r="AK231" s="98">
        <v>218</v>
      </c>
      <c r="AL231" s="98">
        <v>16</v>
      </c>
      <c r="AM231" s="98">
        <v>11</v>
      </c>
      <c r="AN231" s="98">
        <f t="shared" si="67"/>
        <v>32</v>
      </c>
      <c r="AO231" s="98">
        <f t="shared" si="68"/>
        <v>102</v>
      </c>
      <c r="AP231" s="98">
        <f t="shared" si="69"/>
        <v>172</v>
      </c>
      <c r="AS231" s="98">
        <v>218</v>
      </c>
      <c r="AT231" s="14">
        <f t="shared" si="70"/>
        <v>21</v>
      </c>
      <c r="AU231" s="14">
        <f t="shared" si="71"/>
        <v>38</v>
      </c>
      <c r="AV231" s="14" t="e">
        <f t="shared" si="74"/>
        <v>#REF!</v>
      </c>
      <c r="AW231" s="14" t="e">
        <f t="shared" si="75"/>
        <v>#REF!</v>
      </c>
      <c r="AX231" s="14" t="e">
        <f t="shared" si="76"/>
        <v>#REF!</v>
      </c>
      <c r="BA231" s="98">
        <v>215</v>
      </c>
      <c r="BB231" s="14">
        <f t="shared" si="72"/>
        <v>16</v>
      </c>
      <c r="BC231" s="14">
        <f t="shared" si="73"/>
        <v>14</v>
      </c>
      <c r="BD231" s="14">
        <f t="shared" si="77"/>
        <v>1280</v>
      </c>
      <c r="BE231" s="14">
        <f t="shared" si="78"/>
        <v>5400</v>
      </c>
      <c r="BF231" s="14">
        <f t="shared" si="79"/>
        <v>14400</v>
      </c>
    </row>
    <row r="232" spans="37:58" ht="16.5" x14ac:dyDescent="0.2">
      <c r="AK232" s="98">
        <v>219</v>
      </c>
      <c r="AL232" s="98">
        <v>16</v>
      </c>
      <c r="AM232" s="98">
        <v>12</v>
      </c>
      <c r="AN232" s="98">
        <f t="shared" si="67"/>
        <v>32</v>
      </c>
      <c r="AO232" s="98">
        <f t="shared" si="68"/>
        <v>104</v>
      </c>
      <c r="AP232" s="98">
        <f t="shared" si="69"/>
        <v>174</v>
      </c>
      <c r="AS232" s="98">
        <v>219</v>
      </c>
      <c r="AT232" s="14">
        <f t="shared" si="70"/>
        <v>21</v>
      </c>
      <c r="AU232" s="14">
        <f t="shared" si="71"/>
        <v>39</v>
      </c>
      <c r="AV232" s="14" t="e">
        <f t="shared" si="74"/>
        <v>#REF!</v>
      </c>
      <c r="AW232" s="14" t="e">
        <f t="shared" si="75"/>
        <v>#REF!</v>
      </c>
      <c r="AX232" s="14" t="e">
        <f t="shared" si="76"/>
        <v>#REF!</v>
      </c>
      <c r="BA232" s="98">
        <v>216</v>
      </c>
      <c r="BB232" s="14">
        <f t="shared" si="72"/>
        <v>16</v>
      </c>
      <c r="BC232" s="14">
        <f t="shared" si="73"/>
        <v>15</v>
      </c>
      <c r="BD232" s="14">
        <f t="shared" si="77"/>
        <v>1280</v>
      </c>
      <c r="BE232" s="14">
        <f t="shared" si="78"/>
        <v>5400</v>
      </c>
      <c r="BF232" s="14">
        <f t="shared" si="79"/>
        <v>14400</v>
      </c>
    </row>
    <row r="233" spans="37:58" ht="16.5" x14ac:dyDescent="0.2">
      <c r="AK233" s="98">
        <v>220</v>
      </c>
      <c r="AL233" s="98">
        <v>16</v>
      </c>
      <c r="AM233" s="98">
        <v>13</v>
      </c>
      <c r="AN233" s="98">
        <f t="shared" si="67"/>
        <v>32</v>
      </c>
      <c r="AO233" s="98">
        <f t="shared" si="68"/>
        <v>106</v>
      </c>
      <c r="AP233" s="98">
        <f t="shared" si="69"/>
        <v>176</v>
      </c>
      <c r="AS233" s="98">
        <v>220</v>
      </c>
      <c r="AT233" s="14">
        <f t="shared" si="70"/>
        <v>21</v>
      </c>
      <c r="AU233" s="14">
        <f t="shared" si="71"/>
        <v>40</v>
      </c>
      <c r="AV233" s="14" t="e">
        <f t="shared" si="74"/>
        <v>#REF!</v>
      </c>
      <c r="AW233" s="14" t="e">
        <f t="shared" si="75"/>
        <v>#REF!</v>
      </c>
      <c r="AX233" s="14" t="e">
        <f t="shared" si="76"/>
        <v>#REF!</v>
      </c>
      <c r="BA233" s="98">
        <v>217</v>
      </c>
      <c r="BB233" s="14">
        <f t="shared" si="72"/>
        <v>17</v>
      </c>
      <c r="BC233" s="14">
        <f t="shared" si="73"/>
        <v>1</v>
      </c>
      <c r="BD233" s="14">
        <f t="shared" si="77"/>
        <v>1400</v>
      </c>
      <c r="BE233" s="14">
        <f t="shared" si="78"/>
        <v>6000</v>
      </c>
      <c r="BF233" s="14">
        <f t="shared" si="79"/>
        <v>15750</v>
      </c>
    </row>
    <row r="234" spans="37:58" ht="16.5" x14ac:dyDescent="0.2">
      <c r="AK234" s="98">
        <v>221</v>
      </c>
      <c r="AL234" s="98">
        <v>16</v>
      </c>
      <c r="AM234" s="98">
        <v>14</v>
      </c>
      <c r="AN234" s="98">
        <f t="shared" si="67"/>
        <v>32</v>
      </c>
      <c r="AO234" s="98">
        <f t="shared" si="68"/>
        <v>108</v>
      </c>
      <c r="AP234" s="98">
        <f t="shared" si="69"/>
        <v>178</v>
      </c>
      <c r="AS234" s="98">
        <v>221</v>
      </c>
      <c r="AT234" s="14">
        <f t="shared" si="70"/>
        <v>21</v>
      </c>
      <c r="AU234" s="14">
        <f t="shared" si="71"/>
        <v>41</v>
      </c>
      <c r="AV234" s="14" t="e">
        <f t="shared" si="74"/>
        <v>#REF!</v>
      </c>
      <c r="AW234" s="14" t="e">
        <f t="shared" si="75"/>
        <v>#REF!</v>
      </c>
      <c r="AX234" s="14" t="e">
        <f t="shared" si="76"/>
        <v>#REF!</v>
      </c>
      <c r="BA234" s="98">
        <v>218</v>
      </c>
      <c r="BB234" s="14">
        <f t="shared" si="72"/>
        <v>17</v>
      </c>
      <c r="BC234" s="14">
        <f t="shared" si="73"/>
        <v>2</v>
      </c>
      <c r="BD234" s="14">
        <f t="shared" si="77"/>
        <v>1400</v>
      </c>
      <c r="BE234" s="14">
        <f t="shared" si="78"/>
        <v>6000</v>
      </c>
      <c r="BF234" s="14">
        <f t="shared" si="79"/>
        <v>15750</v>
      </c>
    </row>
    <row r="235" spans="37:58" ht="16.5" x14ac:dyDescent="0.2">
      <c r="AK235" s="98">
        <v>222</v>
      </c>
      <c r="AL235" s="98">
        <v>16</v>
      </c>
      <c r="AM235" s="98">
        <v>15</v>
      </c>
      <c r="AN235" s="98">
        <f t="shared" si="67"/>
        <v>32</v>
      </c>
      <c r="AO235" s="98">
        <f t="shared" si="68"/>
        <v>110</v>
      </c>
      <c r="AP235" s="98">
        <f t="shared" si="69"/>
        <v>180</v>
      </c>
      <c r="AS235" s="98">
        <v>222</v>
      </c>
      <c r="AT235" s="14">
        <f t="shared" si="70"/>
        <v>21</v>
      </c>
      <c r="AU235" s="14">
        <f t="shared" si="71"/>
        <v>42</v>
      </c>
      <c r="AV235" s="14" t="e">
        <f t="shared" si="74"/>
        <v>#REF!</v>
      </c>
      <c r="AW235" s="14" t="e">
        <f t="shared" si="75"/>
        <v>#REF!</v>
      </c>
      <c r="AX235" s="14" t="e">
        <f t="shared" si="76"/>
        <v>#REF!</v>
      </c>
      <c r="BA235" s="98">
        <v>219</v>
      </c>
      <c r="BB235" s="14">
        <f t="shared" si="72"/>
        <v>17</v>
      </c>
      <c r="BC235" s="14">
        <f t="shared" si="73"/>
        <v>3</v>
      </c>
      <c r="BD235" s="14">
        <f t="shared" si="77"/>
        <v>1400</v>
      </c>
      <c r="BE235" s="14">
        <f t="shared" si="78"/>
        <v>6000</v>
      </c>
      <c r="BF235" s="14">
        <f t="shared" si="79"/>
        <v>15750</v>
      </c>
    </row>
    <row r="236" spans="37:58" ht="16.5" x14ac:dyDescent="0.2">
      <c r="AK236" s="98">
        <v>223</v>
      </c>
      <c r="AL236" s="98">
        <v>17</v>
      </c>
      <c r="AM236" s="98">
        <v>1</v>
      </c>
      <c r="AN236" s="98">
        <f t="shared" ref="AN236:AN250" si="80">INDEX($D$6:$D$25,AL236)</f>
        <v>35</v>
      </c>
      <c r="AO236" s="98">
        <f t="shared" ref="AO236:AO250" si="81">INT(INDEX($F$5:$F$25,AL236)+AM236*INDEX($G$6:$G$25,AL236))</f>
        <v>92</v>
      </c>
      <c r="AP236" s="98">
        <f t="shared" ref="AP236:AP250" si="82">INT(INDEX($I$5:$I$25,AL236)+AM236*INDEX($J$6:$J$25,AL236))</f>
        <v>163</v>
      </c>
      <c r="AS236" s="98">
        <v>223</v>
      </c>
      <c r="AT236" s="14">
        <f t="shared" si="70"/>
        <v>21</v>
      </c>
      <c r="AU236" s="14">
        <f t="shared" si="71"/>
        <v>43</v>
      </c>
      <c r="AV236" s="14" t="e">
        <f t="shared" si="74"/>
        <v>#REF!</v>
      </c>
      <c r="AW236" s="14" t="e">
        <f t="shared" si="75"/>
        <v>#REF!</v>
      </c>
      <c r="AX236" s="14" t="e">
        <f t="shared" si="76"/>
        <v>#REF!</v>
      </c>
      <c r="BA236" s="98">
        <v>220</v>
      </c>
      <c r="BB236" s="14">
        <f t="shared" si="72"/>
        <v>17</v>
      </c>
      <c r="BC236" s="14">
        <f t="shared" si="73"/>
        <v>4</v>
      </c>
      <c r="BD236" s="14">
        <f t="shared" si="77"/>
        <v>1400</v>
      </c>
      <c r="BE236" s="14">
        <f t="shared" si="78"/>
        <v>6000</v>
      </c>
      <c r="BF236" s="14">
        <f t="shared" si="79"/>
        <v>15750</v>
      </c>
    </row>
    <row r="237" spans="37:58" ht="16.5" x14ac:dyDescent="0.2">
      <c r="AK237" s="98">
        <v>224</v>
      </c>
      <c r="AL237" s="98">
        <v>17</v>
      </c>
      <c r="AM237" s="98">
        <v>2</v>
      </c>
      <c r="AN237" s="98">
        <f t="shared" si="80"/>
        <v>35</v>
      </c>
      <c r="AO237" s="98">
        <f t="shared" si="81"/>
        <v>94</v>
      </c>
      <c r="AP237" s="98">
        <f t="shared" si="82"/>
        <v>166</v>
      </c>
      <c r="AS237" s="98">
        <v>224</v>
      </c>
      <c r="AT237" s="14">
        <f t="shared" si="70"/>
        <v>21</v>
      </c>
      <c r="AU237" s="14">
        <f t="shared" si="71"/>
        <v>44</v>
      </c>
      <c r="AV237" s="14" t="e">
        <f t="shared" si="74"/>
        <v>#REF!</v>
      </c>
      <c r="AW237" s="14" t="e">
        <f t="shared" si="75"/>
        <v>#REF!</v>
      </c>
      <c r="AX237" s="14" t="e">
        <f t="shared" si="76"/>
        <v>#REF!</v>
      </c>
      <c r="BA237" s="98">
        <v>221</v>
      </c>
      <c r="BB237" s="14">
        <f t="shared" si="72"/>
        <v>17</v>
      </c>
      <c r="BC237" s="14">
        <f t="shared" si="73"/>
        <v>5</v>
      </c>
      <c r="BD237" s="14">
        <f t="shared" si="77"/>
        <v>1400</v>
      </c>
      <c r="BE237" s="14">
        <f t="shared" si="78"/>
        <v>6000</v>
      </c>
      <c r="BF237" s="14">
        <f t="shared" si="79"/>
        <v>15750</v>
      </c>
    </row>
    <row r="238" spans="37:58" ht="16.5" x14ac:dyDescent="0.2">
      <c r="AK238" s="98">
        <v>225</v>
      </c>
      <c r="AL238" s="98">
        <v>17</v>
      </c>
      <c r="AM238" s="98">
        <v>3</v>
      </c>
      <c r="AN238" s="98">
        <f t="shared" si="80"/>
        <v>35</v>
      </c>
      <c r="AO238" s="98">
        <f t="shared" si="81"/>
        <v>96</v>
      </c>
      <c r="AP238" s="98">
        <f t="shared" si="82"/>
        <v>169</v>
      </c>
      <c r="AS238" s="98">
        <v>225</v>
      </c>
      <c r="AT238" s="14">
        <f t="shared" si="70"/>
        <v>21</v>
      </c>
      <c r="AU238" s="14">
        <f t="shared" si="71"/>
        <v>45</v>
      </c>
      <c r="AV238" s="14" t="e">
        <f t="shared" si="74"/>
        <v>#REF!</v>
      </c>
      <c r="AW238" s="14" t="e">
        <f t="shared" si="75"/>
        <v>#REF!</v>
      </c>
      <c r="AX238" s="14" t="e">
        <f t="shared" si="76"/>
        <v>#REF!</v>
      </c>
      <c r="BA238" s="98">
        <v>222</v>
      </c>
      <c r="BB238" s="14">
        <f t="shared" si="72"/>
        <v>17</v>
      </c>
      <c r="BC238" s="14">
        <f t="shared" si="73"/>
        <v>6</v>
      </c>
      <c r="BD238" s="14">
        <f t="shared" si="77"/>
        <v>1400</v>
      </c>
      <c r="BE238" s="14">
        <f t="shared" si="78"/>
        <v>6000</v>
      </c>
      <c r="BF238" s="14">
        <f t="shared" si="79"/>
        <v>15750</v>
      </c>
    </row>
    <row r="239" spans="37:58" ht="16.5" x14ac:dyDescent="0.2">
      <c r="AK239" s="98">
        <v>226</v>
      </c>
      <c r="AL239" s="98">
        <v>17</v>
      </c>
      <c r="AM239" s="98">
        <v>4</v>
      </c>
      <c r="AN239" s="98">
        <f t="shared" si="80"/>
        <v>35</v>
      </c>
      <c r="AO239" s="98">
        <f t="shared" si="81"/>
        <v>98</v>
      </c>
      <c r="AP239" s="98">
        <f t="shared" si="82"/>
        <v>172</v>
      </c>
      <c r="AS239" s="98">
        <v>226</v>
      </c>
      <c r="AT239" s="14">
        <f t="shared" si="70"/>
        <v>21</v>
      </c>
      <c r="AU239" s="14">
        <f t="shared" si="71"/>
        <v>46</v>
      </c>
      <c r="AV239" s="14" t="e">
        <f t="shared" si="74"/>
        <v>#REF!</v>
      </c>
      <c r="AW239" s="14" t="e">
        <f t="shared" si="75"/>
        <v>#REF!</v>
      </c>
      <c r="AX239" s="14" t="e">
        <f t="shared" si="76"/>
        <v>#REF!</v>
      </c>
      <c r="BA239" s="98">
        <v>223</v>
      </c>
      <c r="BB239" s="14">
        <f t="shared" si="72"/>
        <v>17</v>
      </c>
      <c r="BC239" s="14">
        <f t="shared" si="73"/>
        <v>7</v>
      </c>
      <c r="BD239" s="14">
        <f t="shared" si="77"/>
        <v>1400</v>
      </c>
      <c r="BE239" s="14">
        <f t="shared" si="78"/>
        <v>6000</v>
      </c>
      <c r="BF239" s="14">
        <f t="shared" si="79"/>
        <v>15750</v>
      </c>
    </row>
    <row r="240" spans="37:58" ht="16.5" x14ac:dyDescent="0.2">
      <c r="AK240" s="98">
        <v>227</v>
      </c>
      <c r="AL240" s="98">
        <v>17</v>
      </c>
      <c r="AM240" s="98">
        <v>5</v>
      </c>
      <c r="AN240" s="98">
        <f t="shared" si="80"/>
        <v>35</v>
      </c>
      <c r="AO240" s="98">
        <f t="shared" si="81"/>
        <v>100</v>
      </c>
      <c r="AP240" s="98">
        <f t="shared" si="82"/>
        <v>175</v>
      </c>
      <c r="AS240" s="98">
        <v>227</v>
      </c>
      <c r="AT240" s="14">
        <f t="shared" si="70"/>
        <v>21</v>
      </c>
      <c r="AU240" s="14">
        <f t="shared" si="71"/>
        <v>47</v>
      </c>
      <c r="AV240" s="14" t="e">
        <f t="shared" si="74"/>
        <v>#REF!</v>
      </c>
      <c r="AW240" s="14" t="e">
        <f t="shared" si="75"/>
        <v>#REF!</v>
      </c>
      <c r="AX240" s="14" t="e">
        <f t="shared" si="76"/>
        <v>#REF!</v>
      </c>
      <c r="BA240" s="98">
        <v>224</v>
      </c>
      <c r="BB240" s="14">
        <f t="shared" si="72"/>
        <v>17</v>
      </c>
      <c r="BC240" s="14">
        <f t="shared" si="73"/>
        <v>8</v>
      </c>
      <c r="BD240" s="14">
        <f t="shared" si="77"/>
        <v>1400</v>
      </c>
      <c r="BE240" s="14">
        <f t="shared" si="78"/>
        <v>6000</v>
      </c>
      <c r="BF240" s="14">
        <f t="shared" si="79"/>
        <v>15750</v>
      </c>
    </row>
    <row r="241" spans="37:58" ht="16.5" x14ac:dyDescent="0.2">
      <c r="AK241" s="98">
        <v>228</v>
      </c>
      <c r="AL241" s="98">
        <v>17</v>
      </c>
      <c r="AM241" s="98">
        <v>6</v>
      </c>
      <c r="AN241" s="98">
        <f t="shared" si="80"/>
        <v>35</v>
      </c>
      <c r="AO241" s="98">
        <f t="shared" si="81"/>
        <v>102</v>
      </c>
      <c r="AP241" s="98">
        <f t="shared" si="82"/>
        <v>178</v>
      </c>
      <c r="AS241" s="98">
        <v>228</v>
      </c>
      <c r="AT241" s="14">
        <f t="shared" si="70"/>
        <v>21</v>
      </c>
      <c r="AU241" s="14">
        <f t="shared" si="71"/>
        <v>48</v>
      </c>
      <c r="AV241" s="14" t="e">
        <f t="shared" si="74"/>
        <v>#REF!</v>
      </c>
      <c r="AW241" s="14" t="e">
        <f t="shared" si="75"/>
        <v>#REF!</v>
      </c>
      <c r="AX241" s="14" t="e">
        <f t="shared" si="76"/>
        <v>#REF!</v>
      </c>
      <c r="BA241" s="98">
        <v>225</v>
      </c>
      <c r="BB241" s="14">
        <f t="shared" si="72"/>
        <v>17</v>
      </c>
      <c r="BC241" s="14">
        <f t="shared" si="73"/>
        <v>9</v>
      </c>
      <c r="BD241" s="14">
        <f t="shared" si="77"/>
        <v>1400</v>
      </c>
      <c r="BE241" s="14">
        <f t="shared" si="78"/>
        <v>6000</v>
      </c>
      <c r="BF241" s="14">
        <f t="shared" si="79"/>
        <v>15750</v>
      </c>
    </row>
    <row r="242" spans="37:58" ht="16.5" x14ac:dyDescent="0.2">
      <c r="AK242" s="98">
        <v>229</v>
      </c>
      <c r="AL242" s="98">
        <v>17</v>
      </c>
      <c r="AM242" s="98">
        <v>7</v>
      </c>
      <c r="AN242" s="98">
        <f t="shared" si="80"/>
        <v>35</v>
      </c>
      <c r="AO242" s="98">
        <f t="shared" si="81"/>
        <v>104</v>
      </c>
      <c r="AP242" s="98">
        <f t="shared" si="82"/>
        <v>181</v>
      </c>
      <c r="AS242" s="98">
        <v>229</v>
      </c>
      <c r="AT242" s="14">
        <f t="shared" si="70"/>
        <v>21</v>
      </c>
      <c r="AU242" s="14">
        <f t="shared" si="71"/>
        <v>49</v>
      </c>
      <c r="AV242" s="14" t="e">
        <f t="shared" si="74"/>
        <v>#REF!</v>
      </c>
      <c r="AW242" s="14" t="e">
        <f t="shared" si="75"/>
        <v>#REF!</v>
      </c>
      <c r="AX242" s="14" t="e">
        <f t="shared" si="76"/>
        <v>#REF!</v>
      </c>
      <c r="BA242" s="98">
        <v>226</v>
      </c>
      <c r="BB242" s="14">
        <f t="shared" si="72"/>
        <v>17</v>
      </c>
      <c r="BC242" s="14">
        <f t="shared" si="73"/>
        <v>10</v>
      </c>
      <c r="BD242" s="14">
        <f t="shared" si="77"/>
        <v>1400</v>
      </c>
      <c r="BE242" s="14">
        <f t="shared" si="78"/>
        <v>6000</v>
      </c>
      <c r="BF242" s="14">
        <f t="shared" si="79"/>
        <v>15750</v>
      </c>
    </row>
    <row r="243" spans="37:58" ht="16.5" x14ac:dyDescent="0.2">
      <c r="AK243" s="98">
        <v>230</v>
      </c>
      <c r="AL243" s="98">
        <v>17</v>
      </c>
      <c r="AM243" s="98">
        <v>8</v>
      </c>
      <c r="AN243" s="98">
        <f t="shared" si="80"/>
        <v>35</v>
      </c>
      <c r="AO243" s="98">
        <f t="shared" si="81"/>
        <v>106</v>
      </c>
      <c r="AP243" s="98">
        <f t="shared" si="82"/>
        <v>184</v>
      </c>
      <c r="AS243" s="98">
        <v>230</v>
      </c>
      <c r="AT243" s="14">
        <f t="shared" si="70"/>
        <v>21</v>
      </c>
      <c r="AU243" s="14">
        <f t="shared" si="71"/>
        <v>50</v>
      </c>
      <c r="AV243" s="14" t="e">
        <f t="shared" si="74"/>
        <v>#REF!</v>
      </c>
      <c r="AW243" s="14" t="e">
        <f t="shared" si="75"/>
        <v>#REF!</v>
      </c>
      <c r="AX243" s="14" t="e">
        <f t="shared" si="76"/>
        <v>#REF!</v>
      </c>
      <c r="BA243" s="98">
        <v>227</v>
      </c>
      <c r="BB243" s="14">
        <f t="shared" si="72"/>
        <v>17</v>
      </c>
      <c r="BC243" s="14">
        <f t="shared" si="73"/>
        <v>11</v>
      </c>
      <c r="BD243" s="14">
        <f t="shared" si="77"/>
        <v>1400</v>
      </c>
      <c r="BE243" s="14">
        <f t="shared" si="78"/>
        <v>6000</v>
      </c>
      <c r="BF243" s="14">
        <f t="shared" si="79"/>
        <v>15750</v>
      </c>
    </row>
    <row r="244" spans="37:58" ht="16.5" x14ac:dyDescent="0.2">
      <c r="AK244" s="98">
        <v>231</v>
      </c>
      <c r="AL244" s="98">
        <v>17</v>
      </c>
      <c r="AM244" s="98">
        <v>9</v>
      </c>
      <c r="AN244" s="98">
        <f t="shared" si="80"/>
        <v>35</v>
      </c>
      <c r="AO244" s="98">
        <f t="shared" si="81"/>
        <v>108</v>
      </c>
      <c r="AP244" s="98">
        <f t="shared" si="82"/>
        <v>187</v>
      </c>
      <c r="AS244" s="98">
        <v>231</v>
      </c>
      <c r="AT244" s="14">
        <f t="shared" si="70"/>
        <v>21</v>
      </c>
      <c r="AU244" s="14">
        <f t="shared" si="71"/>
        <v>51</v>
      </c>
      <c r="AV244" s="14" t="e">
        <f t="shared" si="74"/>
        <v>#REF!</v>
      </c>
      <c r="AW244" s="14" t="e">
        <f t="shared" si="75"/>
        <v>#REF!</v>
      </c>
      <c r="AX244" s="14" t="e">
        <f t="shared" si="76"/>
        <v>#REF!</v>
      </c>
      <c r="BA244" s="98">
        <v>228</v>
      </c>
      <c r="BB244" s="14">
        <f t="shared" si="72"/>
        <v>17</v>
      </c>
      <c r="BC244" s="14">
        <f t="shared" si="73"/>
        <v>12</v>
      </c>
      <c r="BD244" s="14">
        <f t="shared" si="77"/>
        <v>1400</v>
      </c>
      <c r="BE244" s="14">
        <f t="shared" si="78"/>
        <v>6000</v>
      </c>
      <c r="BF244" s="14">
        <f t="shared" si="79"/>
        <v>15750</v>
      </c>
    </row>
    <row r="245" spans="37:58" ht="16.5" x14ac:dyDescent="0.2">
      <c r="AK245" s="98">
        <v>232</v>
      </c>
      <c r="AL245" s="98">
        <v>17</v>
      </c>
      <c r="AM245" s="98">
        <v>10</v>
      </c>
      <c r="AN245" s="98">
        <f t="shared" si="80"/>
        <v>35</v>
      </c>
      <c r="AO245" s="98">
        <f t="shared" si="81"/>
        <v>110</v>
      </c>
      <c r="AP245" s="98">
        <f t="shared" si="82"/>
        <v>190</v>
      </c>
      <c r="AS245" s="98">
        <v>232</v>
      </c>
      <c r="AT245" s="14">
        <f t="shared" si="70"/>
        <v>21</v>
      </c>
      <c r="AU245" s="14">
        <f t="shared" si="71"/>
        <v>52</v>
      </c>
      <c r="AV245" s="14" t="e">
        <f t="shared" si="74"/>
        <v>#REF!</v>
      </c>
      <c r="AW245" s="14" t="e">
        <f t="shared" si="75"/>
        <v>#REF!</v>
      </c>
      <c r="AX245" s="14" t="e">
        <f t="shared" si="76"/>
        <v>#REF!</v>
      </c>
      <c r="BA245" s="98">
        <v>229</v>
      </c>
      <c r="BB245" s="14">
        <f t="shared" si="72"/>
        <v>17</v>
      </c>
      <c r="BC245" s="14">
        <f t="shared" si="73"/>
        <v>13</v>
      </c>
      <c r="BD245" s="14">
        <f t="shared" si="77"/>
        <v>1400</v>
      </c>
      <c r="BE245" s="14">
        <f t="shared" si="78"/>
        <v>6000</v>
      </c>
      <c r="BF245" s="14">
        <f t="shared" si="79"/>
        <v>15750</v>
      </c>
    </row>
    <row r="246" spans="37:58" ht="16.5" x14ac:dyDescent="0.2">
      <c r="AK246" s="98">
        <v>233</v>
      </c>
      <c r="AL246" s="98">
        <v>17</v>
      </c>
      <c r="AM246" s="98">
        <v>11</v>
      </c>
      <c r="AN246" s="98">
        <f t="shared" si="80"/>
        <v>35</v>
      </c>
      <c r="AO246" s="98">
        <f t="shared" si="81"/>
        <v>112</v>
      </c>
      <c r="AP246" s="98">
        <f t="shared" si="82"/>
        <v>193</v>
      </c>
      <c r="AS246" s="98">
        <v>233</v>
      </c>
      <c r="AT246" s="14">
        <f t="shared" si="70"/>
        <v>21</v>
      </c>
      <c r="AU246" s="14">
        <f t="shared" si="71"/>
        <v>53</v>
      </c>
      <c r="AV246" s="14" t="e">
        <f t="shared" si="74"/>
        <v>#REF!</v>
      </c>
      <c r="AW246" s="14" t="e">
        <f t="shared" si="75"/>
        <v>#REF!</v>
      </c>
      <c r="AX246" s="14" t="e">
        <f t="shared" si="76"/>
        <v>#REF!</v>
      </c>
      <c r="BA246" s="98">
        <v>230</v>
      </c>
      <c r="BB246" s="14">
        <f t="shared" si="72"/>
        <v>17</v>
      </c>
      <c r="BC246" s="14">
        <f t="shared" si="73"/>
        <v>14</v>
      </c>
      <c r="BD246" s="14">
        <f t="shared" si="77"/>
        <v>1400</v>
      </c>
      <c r="BE246" s="14">
        <f t="shared" si="78"/>
        <v>6000</v>
      </c>
      <c r="BF246" s="14">
        <f t="shared" si="79"/>
        <v>15750</v>
      </c>
    </row>
    <row r="247" spans="37:58" ht="16.5" x14ac:dyDescent="0.2">
      <c r="AK247" s="98">
        <v>234</v>
      </c>
      <c r="AL247" s="98">
        <v>17</v>
      </c>
      <c r="AM247" s="98">
        <v>12</v>
      </c>
      <c r="AN247" s="98">
        <f t="shared" si="80"/>
        <v>35</v>
      </c>
      <c r="AO247" s="98">
        <f t="shared" si="81"/>
        <v>114</v>
      </c>
      <c r="AP247" s="98">
        <f t="shared" si="82"/>
        <v>196</v>
      </c>
      <c r="AS247" s="98">
        <v>234</v>
      </c>
      <c r="AT247" s="14">
        <f t="shared" si="70"/>
        <v>21</v>
      </c>
      <c r="AU247" s="14">
        <f t="shared" si="71"/>
        <v>54</v>
      </c>
      <c r="AV247" s="14" t="e">
        <f t="shared" si="74"/>
        <v>#REF!</v>
      </c>
      <c r="AW247" s="14" t="e">
        <f t="shared" si="75"/>
        <v>#REF!</v>
      </c>
      <c r="AX247" s="14" t="e">
        <f t="shared" si="76"/>
        <v>#REF!</v>
      </c>
      <c r="BA247" s="98">
        <v>231</v>
      </c>
      <c r="BB247" s="14">
        <f t="shared" si="72"/>
        <v>17</v>
      </c>
      <c r="BC247" s="14">
        <f t="shared" si="73"/>
        <v>15</v>
      </c>
      <c r="BD247" s="14">
        <f t="shared" si="77"/>
        <v>1400</v>
      </c>
      <c r="BE247" s="14">
        <f t="shared" si="78"/>
        <v>6000</v>
      </c>
      <c r="BF247" s="14">
        <f t="shared" si="79"/>
        <v>15750</v>
      </c>
    </row>
    <row r="248" spans="37:58" ht="16.5" x14ac:dyDescent="0.2">
      <c r="AK248" s="98">
        <v>235</v>
      </c>
      <c r="AL248" s="98">
        <v>17</v>
      </c>
      <c r="AM248" s="98">
        <v>13</v>
      </c>
      <c r="AN248" s="98">
        <f t="shared" si="80"/>
        <v>35</v>
      </c>
      <c r="AO248" s="98">
        <f t="shared" si="81"/>
        <v>116</v>
      </c>
      <c r="AP248" s="98">
        <f t="shared" si="82"/>
        <v>199</v>
      </c>
      <c r="AS248" s="98">
        <v>235</v>
      </c>
      <c r="AT248" s="14">
        <f t="shared" si="70"/>
        <v>21</v>
      </c>
      <c r="AU248" s="14">
        <f t="shared" si="71"/>
        <v>55</v>
      </c>
      <c r="AV248" s="14" t="e">
        <f t="shared" si="74"/>
        <v>#REF!</v>
      </c>
      <c r="AW248" s="14" t="e">
        <f t="shared" si="75"/>
        <v>#REF!</v>
      </c>
      <c r="AX248" s="14" t="e">
        <f t="shared" si="76"/>
        <v>#REF!</v>
      </c>
      <c r="BA248" s="98">
        <v>232</v>
      </c>
      <c r="BB248" s="14">
        <f t="shared" si="72"/>
        <v>18</v>
      </c>
      <c r="BC248" s="14">
        <f t="shared" si="73"/>
        <v>1</v>
      </c>
      <c r="BD248" s="14">
        <f t="shared" si="77"/>
        <v>1480</v>
      </c>
      <c r="BE248" s="14">
        <f t="shared" si="78"/>
        <v>6600</v>
      </c>
      <c r="BF248" s="14">
        <f t="shared" si="79"/>
        <v>16650</v>
      </c>
    </row>
    <row r="249" spans="37:58" ht="16.5" x14ac:dyDescent="0.2">
      <c r="AK249" s="98">
        <v>236</v>
      </c>
      <c r="AL249" s="98">
        <v>17</v>
      </c>
      <c r="AM249" s="98">
        <v>14</v>
      </c>
      <c r="AN249" s="98">
        <f t="shared" si="80"/>
        <v>35</v>
      </c>
      <c r="AO249" s="98">
        <f t="shared" si="81"/>
        <v>118</v>
      </c>
      <c r="AP249" s="98">
        <f t="shared" si="82"/>
        <v>202</v>
      </c>
      <c r="AS249" s="98">
        <v>236</v>
      </c>
      <c r="AT249" s="14">
        <f t="shared" si="70"/>
        <v>21</v>
      </c>
      <c r="AU249" s="14">
        <f t="shared" si="71"/>
        <v>56</v>
      </c>
      <c r="AV249" s="14" t="e">
        <f t="shared" si="74"/>
        <v>#REF!</v>
      </c>
      <c r="AW249" s="14" t="e">
        <f t="shared" si="75"/>
        <v>#REF!</v>
      </c>
      <c r="AX249" s="14" t="e">
        <f t="shared" si="76"/>
        <v>#REF!</v>
      </c>
      <c r="BA249" s="98">
        <v>233</v>
      </c>
      <c r="BB249" s="14">
        <f t="shared" si="72"/>
        <v>18</v>
      </c>
      <c r="BC249" s="14">
        <f t="shared" si="73"/>
        <v>2</v>
      </c>
      <c r="BD249" s="14">
        <f t="shared" si="77"/>
        <v>1480</v>
      </c>
      <c r="BE249" s="14">
        <f t="shared" si="78"/>
        <v>6600</v>
      </c>
      <c r="BF249" s="14">
        <f t="shared" si="79"/>
        <v>16650</v>
      </c>
    </row>
    <row r="250" spans="37:58" ht="16.5" x14ac:dyDescent="0.2">
      <c r="AK250" s="98">
        <v>237</v>
      </c>
      <c r="AL250" s="98">
        <v>17</v>
      </c>
      <c r="AM250" s="98">
        <v>15</v>
      </c>
      <c r="AN250" s="98">
        <f t="shared" si="80"/>
        <v>35</v>
      </c>
      <c r="AO250" s="98">
        <f t="shared" si="81"/>
        <v>120</v>
      </c>
      <c r="AP250" s="98">
        <f t="shared" si="82"/>
        <v>205</v>
      </c>
      <c r="AS250" s="98">
        <v>237</v>
      </c>
      <c r="AT250" s="14">
        <f t="shared" si="70"/>
        <v>21</v>
      </c>
      <c r="AU250" s="14">
        <f t="shared" si="71"/>
        <v>57</v>
      </c>
      <c r="AV250" s="14" t="e">
        <f t="shared" si="74"/>
        <v>#REF!</v>
      </c>
      <c r="AW250" s="14" t="e">
        <f t="shared" si="75"/>
        <v>#REF!</v>
      </c>
      <c r="AX250" s="14" t="e">
        <f t="shared" si="76"/>
        <v>#REF!</v>
      </c>
      <c r="BA250" s="98">
        <v>234</v>
      </c>
      <c r="BB250" s="14">
        <f t="shared" si="72"/>
        <v>18</v>
      </c>
      <c r="BC250" s="14">
        <f t="shared" si="73"/>
        <v>3</v>
      </c>
      <c r="BD250" s="14">
        <f t="shared" si="77"/>
        <v>1480</v>
      </c>
      <c r="BE250" s="14">
        <f t="shared" si="78"/>
        <v>6600</v>
      </c>
      <c r="BF250" s="14">
        <f t="shared" si="79"/>
        <v>16650</v>
      </c>
    </row>
    <row r="251" spans="37:58" ht="16.5" x14ac:dyDescent="0.2">
      <c r="AK251" s="98">
        <v>238</v>
      </c>
      <c r="AL251" s="98">
        <v>18</v>
      </c>
      <c r="AM251" s="98">
        <v>1</v>
      </c>
      <c r="AN251" s="98">
        <f t="shared" ref="AN251:AN265" si="83">INDEX($D$6:$D$25,AL251)</f>
        <v>37</v>
      </c>
      <c r="AO251" s="98">
        <f t="shared" ref="AO251:AO265" si="84">INT(INDEX($F$5:$F$25,AL251)+AM251*INDEX($G$6:$G$25,AL251))</f>
        <v>102</v>
      </c>
      <c r="AP251" s="98">
        <f t="shared" ref="AP251:AP265" si="85">INT(INDEX($I$5:$I$25,AL251)+AM251*INDEX($J$6:$J$25,AL251))</f>
        <v>177</v>
      </c>
      <c r="AS251" s="98">
        <v>238</v>
      </c>
      <c r="AT251" s="14">
        <f t="shared" si="70"/>
        <v>21</v>
      </c>
      <c r="AU251" s="14">
        <f t="shared" si="71"/>
        <v>58</v>
      </c>
      <c r="AV251" s="14" t="e">
        <f t="shared" si="74"/>
        <v>#REF!</v>
      </c>
      <c r="AW251" s="14" t="e">
        <f t="shared" si="75"/>
        <v>#REF!</v>
      </c>
      <c r="AX251" s="14" t="e">
        <f t="shared" si="76"/>
        <v>#REF!</v>
      </c>
      <c r="BA251" s="98">
        <v>235</v>
      </c>
      <c r="BB251" s="14">
        <f t="shared" si="72"/>
        <v>18</v>
      </c>
      <c r="BC251" s="14">
        <f t="shared" si="73"/>
        <v>4</v>
      </c>
      <c r="BD251" s="14">
        <f t="shared" si="77"/>
        <v>1480</v>
      </c>
      <c r="BE251" s="14">
        <f t="shared" si="78"/>
        <v>6600</v>
      </c>
      <c r="BF251" s="14">
        <f t="shared" si="79"/>
        <v>16650</v>
      </c>
    </row>
    <row r="252" spans="37:58" ht="16.5" x14ac:dyDescent="0.2">
      <c r="AK252" s="98">
        <v>239</v>
      </c>
      <c r="AL252" s="98">
        <v>18</v>
      </c>
      <c r="AM252" s="98">
        <v>2</v>
      </c>
      <c r="AN252" s="98">
        <f t="shared" si="83"/>
        <v>37</v>
      </c>
      <c r="AO252" s="98">
        <f t="shared" si="84"/>
        <v>104</v>
      </c>
      <c r="AP252" s="98">
        <f t="shared" si="85"/>
        <v>179</v>
      </c>
      <c r="AS252" s="98">
        <v>239</v>
      </c>
      <c r="AT252" s="14">
        <f t="shared" si="70"/>
        <v>21</v>
      </c>
      <c r="AU252" s="14">
        <f t="shared" si="71"/>
        <v>59</v>
      </c>
      <c r="AV252" s="14" t="e">
        <f t="shared" si="74"/>
        <v>#REF!</v>
      </c>
      <c r="AW252" s="14" t="e">
        <f t="shared" si="75"/>
        <v>#REF!</v>
      </c>
      <c r="AX252" s="14" t="e">
        <f t="shared" si="76"/>
        <v>#REF!</v>
      </c>
      <c r="BA252" s="98">
        <v>236</v>
      </c>
      <c r="BB252" s="14">
        <f t="shared" si="72"/>
        <v>18</v>
      </c>
      <c r="BC252" s="14">
        <f t="shared" si="73"/>
        <v>5</v>
      </c>
      <c r="BD252" s="14">
        <f t="shared" si="77"/>
        <v>1480</v>
      </c>
      <c r="BE252" s="14">
        <f t="shared" si="78"/>
        <v>6600</v>
      </c>
      <c r="BF252" s="14">
        <f t="shared" si="79"/>
        <v>16650</v>
      </c>
    </row>
    <row r="253" spans="37:58" ht="16.5" x14ac:dyDescent="0.2">
      <c r="AK253" s="98">
        <v>240</v>
      </c>
      <c r="AL253" s="98">
        <v>18</v>
      </c>
      <c r="AM253" s="98">
        <v>3</v>
      </c>
      <c r="AN253" s="98">
        <f t="shared" si="83"/>
        <v>37</v>
      </c>
      <c r="AO253" s="98">
        <f t="shared" si="84"/>
        <v>106</v>
      </c>
      <c r="AP253" s="98">
        <f t="shared" si="85"/>
        <v>181</v>
      </c>
      <c r="AS253" s="98">
        <v>240</v>
      </c>
      <c r="AT253" s="14">
        <f t="shared" si="70"/>
        <v>21</v>
      </c>
      <c r="AU253" s="14">
        <f t="shared" si="71"/>
        <v>60</v>
      </c>
      <c r="AV253" s="14" t="e">
        <f t="shared" si="74"/>
        <v>#REF!</v>
      </c>
      <c r="AW253" s="14" t="e">
        <f t="shared" si="75"/>
        <v>#REF!</v>
      </c>
      <c r="AX253" s="14" t="e">
        <f t="shared" si="76"/>
        <v>#REF!</v>
      </c>
      <c r="BA253" s="98">
        <v>237</v>
      </c>
      <c r="BB253" s="14">
        <f t="shared" si="72"/>
        <v>18</v>
      </c>
      <c r="BC253" s="14">
        <f t="shared" si="73"/>
        <v>6</v>
      </c>
      <c r="BD253" s="14">
        <f t="shared" si="77"/>
        <v>1480</v>
      </c>
      <c r="BE253" s="14">
        <f t="shared" si="78"/>
        <v>6600</v>
      </c>
      <c r="BF253" s="14">
        <f t="shared" si="79"/>
        <v>16650</v>
      </c>
    </row>
    <row r="254" spans="37:58" ht="16.5" x14ac:dyDescent="0.2">
      <c r="AK254" s="98">
        <v>241</v>
      </c>
      <c r="AL254" s="98">
        <v>18</v>
      </c>
      <c r="AM254" s="98">
        <v>4</v>
      </c>
      <c r="AN254" s="98">
        <f t="shared" si="83"/>
        <v>37</v>
      </c>
      <c r="AO254" s="98">
        <f t="shared" si="84"/>
        <v>108</v>
      </c>
      <c r="AP254" s="98">
        <f t="shared" si="85"/>
        <v>183</v>
      </c>
      <c r="AS254" s="98">
        <v>241</v>
      </c>
      <c r="AT254" s="14">
        <f t="shared" si="70"/>
        <v>21</v>
      </c>
      <c r="AU254" s="14">
        <f t="shared" si="71"/>
        <v>61</v>
      </c>
      <c r="AV254" s="14" t="e">
        <f t="shared" si="74"/>
        <v>#REF!</v>
      </c>
      <c r="AW254" s="14" t="e">
        <f t="shared" si="75"/>
        <v>#REF!</v>
      </c>
      <c r="AX254" s="14" t="e">
        <f t="shared" si="76"/>
        <v>#REF!</v>
      </c>
      <c r="BA254" s="98">
        <v>238</v>
      </c>
      <c r="BB254" s="14">
        <f t="shared" si="72"/>
        <v>18</v>
      </c>
      <c r="BC254" s="14">
        <f t="shared" si="73"/>
        <v>7</v>
      </c>
      <c r="BD254" s="14">
        <f t="shared" si="77"/>
        <v>1480</v>
      </c>
      <c r="BE254" s="14">
        <f t="shared" si="78"/>
        <v>6600</v>
      </c>
      <c r="BF254" s="14">
        <f t="shared" si="79"/>
        <v>16650</v>
      </c>
    </row>
    <row r="255" spans="37:58" ht="16.5" x14ac:dyDescent="0.2">
      <c r="AK255" s="98">
        <v>242</v>
      </c>
      <c r="AL255" s="98">
        <v>18</v>
      </c>
      <c r="AM255" s="98">
        <v>5</v>
      </c>
      <c r="AN255" s="98">
        <f t="shared" si="83"/>
        <v>37</v>
      </c>
      <c r="AO255" s="98">
        <f t="shared" si="84"/>
        <v>110</v>
      </c>
      <c r="AP255" s="98">
        <f t="shared" si="85"/>
        <v>185</v>
      </c>
      <c r="AS255" s="98">
        <v>242</v>
      </c>
      <c r="AT255" s="14">
        <f t="shared" si="70"/>
        <v>21</v>
      </c>
      <c r="AU255" s="14">
        <f t="shared" si="71"/>
        <v>62</v>
      </c>
      <c r="AV255" s="14" t="e">
        <f t="shared" si="74"/>
        <v>#REF!</v>
      </c>
      <c r="AW255" s="14" t="e">
        <f t="shared" si="75"/>
        <v>#REF!</v>
      </c>
      <c r="AX255" s="14" t="e">
        <f t="shared" si="76"/>
        <v>#REF!</v>
      </c>
      <c r="BA255" s="98">
        <v>239</v>
      </c>
      <c r="BB255" s="14">
        <f t="shared" si="72"/>
        <v>18</v>
      </c>
      <c r="BC255" s="14">
        <f t="shared" si="73"/>
        <v>8</v>
      </c>
      <c r="BD255" s="14">
        <f t="shared" si="77"/>
        <v>1480</v>
      </c>
      <c r="BE255" s="14">
        <f t="shared" si="78"/>
        <v>6600</v>
      </c>
      <c r="BF255" s="14">
        <f t="shared" si="79"/>
        <v>16650</v>
      </c>
    </row>
    <row r="256" spans="37:58" ht="16.5" x14ac:dyDescent="0.2">
      <c r="AK256" s="98">
        <v>243</v>
      </c>
      <c r="AL256" s="98">
        <v>18</v>
      </c>
      <c r="AM256" s="98">
        <v>6</v>
      </c>
      <c r="AN256" s="98">
        <f t="shared" si="83"/>
        <v>37</v>
      </c>
      <c r="AO256" s="98">
        <f t="shared" si="84"/>
        <v>112</v>
      </c>
      <c r="AP256" s="98">
        <f t="shared" si="85"/>
        <v>187</v>
      </c>
      <c r="AS256" s="98">
        <v>243</v>
      </c>
      <c r="AT256" s="14">
        <f t="shared" si="70"/>
        <v>21</v>
      </c>
      <c r="AU256" s="14">
        <f t="shared" si="71"/>
        <v>63</v>
      </c>
      <c r="AV256" s="14" t="e">
        <f t="shared" si="74"/>
        <v>#REF!</v>
      </c>
      <c r="AW256" s="14" t="e">
        <f t="shared" si="75"/>
        <v>#REF!</v>
      </c>
      <c r="AX256" s="14" t="e">
        <f t="shared" si="76"/>
        <v>#REF!</v>
      </c>
      <c r="BA256" s="98">
        <v>240</v>
      </c>
      <c r="BB256" s="14">
        <f t="shared" si="72"/>
        <v>18</v>
      </c>
      <c r="BC256" s="14">
        <f t="shared" si="73"/>
        <v>9</v>
      </c>
      <c r="BD256" s="14">
        <f t="shared" si="77"/>
        <v>1480</v>
      </c>
      <c r="BE256" s="14">
        <f t="shared" si="78"/>
        <v>6600</v>
      </c>
      <c r="BF256" s="14">
        <f t="shared" si="79"/>
        <v>16650</v>
      </c>
    </row>
    <row r="257" spans="37:58" ht="16.5" x14ac:dyDescent="0.2">
      <c r="AK257" s="98">
        <v>244</v>
      </c>
      <c r="AL257" s="98">
        <v>18</v>
      </c>
      <c r="AM257" s="98">
        <v>7</v>
      </c>
      <c r="AN257" s="98">
        <f t="shared" si="83"/>
        <v>37</v>
      </c>
      <c r="AO257" s="98">
        <f t="shared" si="84"/>
        <v>114</v>
      </c>
      <c r="AP257" s="98">
        <f t="shared" si="85"/>
        <v>189</v>
      </c>
      <c r="AS257" s="98">
        <v>244</v>
      </c>
      <c r="AT257" s="14">
        <f t="shared" si="70"/>
        <v>21</v>
      </c>
      <c r="AU257" s="14">
        <f t="shared" si="71"/>
        <v>64</v>
      </c>
      <c r="AV257" s="14" t="e">
        <f t="shared" si="74"/>
        <v>#REF!</v>
      </c>
      <c r="AW257" s="14" t="e">
        <f t="shared" si="75"/>
        <v>#REF!</v>
      </c>
      <c r="AX257" s="14" t="e">
        <f t="shared" si="76"/>
        <v>#REF!</v>
      </c>
      <c r="BA257" s="98">
        <v>241</v>
      </c>
      <c r="BB257" s="14">
        <f t="shared" si="72"/>
        <v>18</v>
      </c>
      <c r="BC257" s="14">
        <f t="shared" si="73"/>
        <v>10</v>
      </c>
      <c r="BD257" s="14">
        <f t="shared" si="77"/>
        <v>1480</v>
      </c>
      <c r="BE257" s="14">
        <f t="shared" si="78"/>
        <v>6600</v>
      </c>
      <c r="BF257" s="14">
        <f t="shared" si="79"/>
        <v>16650</v>
      </c>
    </row>
    <row r="258" spans="37:58" ht="16.5" x14ac:dyDescent="0.2">
      <c r="AK258" s="98">
        <v>245</v>
      </c>
      <c r="AL258" s="98">
        <v>18</v>
      </c>
      <c r="AM258" s="98">
        <v>8</v>
      </c>
      <c r="AN258" s="98">
        <f t="shared" si="83"/>
        <v>37</v>
      </c>
      <c r="AO258" s="98">
        <f t="shared" si="84"/>
        <v>116</v>
      </c>
      <c r="AP258" s="98">
        <f t="shared" si="85"/>
        <v>191</v>
      </c>
      <c r="AS258" s="98">
        <v>245</v>
      </c>
      <c r="AT258" s="14">
        <f t="shared" si="70"/>
        <v>21</v>
      </c>
      <c r="AU258" s="14">
        <f t="shared" si="71"/>
        <v>65</v>
      </c>
      <c r="AV258" s="14" t="e">
        <f t="shared" si="74"/>
        <v>#REF!</v>
      </c>
      <c r="AW258" s="14" t="e">
        <f t="shared" si="75"/>
        <v>#REF!</v>
      </c>
      <c r="AX258" s="14" t="e">
        <f t="shared" si="76"/>
        <v>#REF!</v>
      </c>
      <c r="BA258" s="98">
        <v>242</v>
      </c>
      <c r="BB258" s="14">
        <f t="shared" si="72"/>
        <v>18</v>
      </c>
      <c r="BC258" s="14">
        <f t="shared" si="73"/>
        <v>11</v>
      </c>
      <c r="BD258" s="14">
        <f t="shared" si="77"/>
        <v>1480</v>
      </c>
      <c r="BE258" s="14">
        <f t="shared" si="78"/>
        <v>6600</v>
      </c>
      <c r="BF258" s="14">
        <f t="shared" si="79"/>
        <v>16650</v>
      </c>
    </row>
    <row r="259" spans="37:58" ht="16.5" x14ac:dyDescent="0.2">
      <c r="AK259" s="98">
        <v>246</v>
      </c>
      <c r="AL259" s="98">
        <v>18</v>
      </c>
      <c r="AM259" s="98">
        <v>9</v>
      </c>
      <c r="AN259" s="98">
        <f t="shared" si="83"/>
        <v>37</v>
      </c>
      <c r="AO259" s="98">
        <f t="shared" si="84"/>
        <v>118</v>
      </c>
      <c r="AP259" s="98">
        <f t="shared" si="85"/>
        <v>193</v>
      </c>
      <c r="AS259" s="98">
        <v>246</v>
      </c>
      <c r="AT259" s="14">
        <f t="shared" si="70"/>
        <v>21</v>
      </c>
      <c r="AU259" s="14">
        <f t="shared" si="71"/>
        <v>66</v>
      </c>
      <c r="AV259" s="14" t="e">
        <f t="shared" si="74"/>
        <v>#REF!</v>
      </c>
      <c r="AW259" s="14" t="e">
        <f t="shared" si="75"/>
        <v>#REF!</v>
      </c>
      <c r="AX259" s="14" t="e">
        <f t="shared" si="76"/>
        <v>#REF!</v>
      </c>
      <c r="BA259" s="98">
        <v>243</v>
      </c>
      <c r="BB259" s="14">
        <f t="shared" si="72"/>
        <v>18</v>
      </c>
      <c r="BC259" s="14">
        <f t="shared" si="73"/>
        <v>12</v>
      </c>
      <c r="BD259" s="14">
        <f t="shared" si="77"/>
        <v>1480</v>
      </c>
      <c r="BE259" s="14">
        <f t="shared" si="78"/>
        <v>6600</v>
      </c>
      <c r="BF259" s="14">
        <f t="shared" si="79"/>
        <v>16650</v>
      </c>
    </row>
    <row r="260" spans="37:58" ht="16.5" x14ac:dyDescent="0.2">
      <c r="AK260" s="98">
        <v>247</v>
      </c>
      <c r="AL260" s="98">
        <v>18</v>
      </c>
      <c r="AM260" s="98">
        <v>10</v>
      </c>
      <c r="AN260" s="98">
        <f t="shared" si="83"/>
        <v>37</v>
      </c>
      <c r="AO260" s="98">
        <f t="shared" si="84"/>
        <v>120</v>
      </c>
      <c r="AP260" s="98">
        <f t="shared" si="85"/>
        <v>195</v>
      </c>
      <c r="AS260" s="98">
        <v>247</v>
      </c>
      <c r="AT260" s="14">
        <f t="shared" si="70"/>
        <v>21</v>
      </c>
      <c r="AU260" s="14">
        <f t="shared" si="71"/>
        <v>67</v>
      </c>
      <c r="AV260" s="14" t="e">
        <f t="shared" si="74"/>
        <v>#REF!</v>
      </c>
      <c r="AW260" s="14" t="e">
        <f t="shared" si="75"/>
        <v>#REF!</v>
      </c>
      <c r="AX260" s="14" t="e">
        <f t="shared" si="76"/>
        <v>#REF!</v>
      </c>
      <c r="BA260" s="98">
        <v>244</v>
      </c>
      <c r="BB260" s="14">
        <f t="shared" si="72"/>
        <v>18</v>
      </c>
      <c r="BC260" s="14">
        <f t="shared" si="73"/>
        <v>13</v>
      </c>
      <c r="BD260" s="14">
        <f t="shared" si="77"/>
        <v>1480</v>
      </c>
      <c r="BE260" s="14">
        <f t="shared" si="78"/>
        <v>6600</v>
      </c>
      <c r="BF260" s="14">
        <f t="shared" si="79"/>
        <v>16650</v>
      </c>
    </row>
    <row r="261" spans="37:58" ht="16.5" x14ac:dyDescent="0.2">
      <c r="AK261" s="98">
        <v>248</v>
      </c>
      <c r="AL261" s="98">
        <v>18</v>
      </c>
      <c r="AM261" s="98">
        <v>11</v>
      </c>
      <c r="AN261" s="98">
        <f t="shared" si="83"/>
        <v>37</v>
      </c>
      <c r="AO261" s="98">
        <f t="shared" si="84"/>
        <v>122</v>
      </c>
      <c r="AP261" s="98">
        <f t="shared" si="85"/>
        <v>197</v>
      </c>
      <c r="AS261" s="98">
        <v>248</v>
      </c>
      <c r="AT261" s="14">
        <f t="shared" si="70"/>
        <v>21</v>
      </c>
      <c r="AU261" s="14">
        <f t="shared" si="71"/>
        <v>68</v>
      </c>
      <c r="AV261" s="14" t="e">
        <f t="shared" si="74"/>
        <v>#REF!</v>
      </c>
      <c r="AW261" s="14" t="e">
        <f t="shared" si="75"/>
        <v>#REF!</v>
      </c>
      <c r="AX261" s="14" t="e">
        <f t="shared" si="76"/>
        <v>#REF!</v>
      </c>
      <c r="BA261" s="98">
        <v>245</v>
      </c>
      <c r="BB261" s="14">
        <f t="shared" si="72"/>
        <v>18</v>
      </c>
      <c r="BC261" s="14">
        <f t="shared" si="73"/>
        <v>14</v>
      </c>
      <c r="BD261" s="14">
        <f t="shared" si="77"/>
        <v>1480</v>
      </c>
      <c r="BE261" s="14">
        <f t="shared" si="78"/>
        <v>6600</v>
      </c>
      <c r="BF261" s="14">
        <f t="shared" si="79"/>
        <v>16650</v>
      </c>
    </row>
    <row r="262" spans="37:58" ht="16.5" x14ac:dyDescent="0.2">
      <c r="AK262" s="98">
        <v>249</v>
      </c>
      <c r="AL262" s="98">
        <v>18</v>
      </c>
      <c r="AM262" s="98">
        <v>12</v>
      </c>
      <c r="AN262" s="98">
        <f t="shared" si="83"/>
        <v>37</v>
      </c>
      <c r="AO262" s="98">
        <f t="shared" si="84"/>
        <v>124</v>
      </c>
      <c r="AP262" s="98">
        <f t="shared" si="85"/>
        <v>199</v>
      </c>
      <c r="AS262" s="98">
        <v>249</v>
      </c>
      <c r="AT262" s="14">
        <f t="shared" si="70"/>
        <v>21</v>
      </c>
      <c r="AU262" s="14">
        <f t="shared" si="71"/>
        <v>69</v>
      </c>
      <c r="AV262" s="14" t="e">
        <f t="shared" si="74"/>
        <v>#REF!</v>
      </c>
      <c r="AW262" s="14" t="e">
        <f t="shared" si="75"/>
        <v>#REF!</v>
      </c>
      <c r="AX262" s="14" t="e">
        <f t="shared" si="76"/>
        <v>#REF!</v>
      </c>
      <c r="BA262" s="98">
        <v>246</v>
      </c>
      <c r="BB262" s="14">
        <f t="shared" si="72"/>
        <v>18</v>
      </c>
      <c r="BC262" s="14">
        <f t="shared" si="73"/>
        <v>15</v>
      </c>
      <c r="BD262" s="14">
        <f t="shared" si="77"/>
        <v>1480</v>
      </c>
      <c r="BE262" s="14">
        <f t="shared" si="78"/>
        <v>6600</v>
      </c>
      <c r="BF262" s="14">
        <f t="shared" si="79"/>
        <v>16650</v>
      </c>
    </row>
    <row r="263" spans="37:58" ht="16.5" x14ac:dyDescent="0.2">
      <c r="AK263" s="98">
        <v>250</v>
      </c>
      <c r="AL263" s="98">
        <v>18</v>
      </c>
      <c r="AM263" s="98">
        <v>13</v>
      </c>
      <c r="AN263" s="98">
        <f t="shared" si="83"/>
        <v>37</v>
      </c>
      <c r="AO263" s="98">
        <f t="shared" si="84"/>
        <v>126</v>
      </c>
      <c r="AP263" s="98">
        <f t="shared" si="85"/>
        <v>201</v>
      </c>
      <c r="AS263" s="98">
        <v>250</v>
      </c>
      <c r="AT263" s="14">
        <f t="shared" si="70"/>
        <v>21</v>
      </c>
      <c r="AU263" s="14">
        <f t="shared" si="71"/>
        <v>70</v>
      </c>
      <c r="AV263" s="14" t="e">
        <f t="shared" si="74"/>
        <v>#REF!</v>
      </c>
      <c r="AW263" s="14" t="e">
        <f t="shared" si="75"/>
        <v>#REF!</v>
      </c>
      <c r="AX263" s="14" t="e">
        <f t="shared" si="76"/>
        <v>#REF!</v>
      </c>
      <c r="BA263" s="98">
        <v>247</v>
      </c>
      <c r="BB263" s="14">
        <f t="shared" si="72"/>
        <v>19</v>
      </c>
      <c r="BC263" s="14">
        <f t="shared" si="73"/>
        <v>1</v>
      </c>
      <c r="BD263" s="14">
        <f t="shared" si="77"/>
        <v>1600</v>
      </c>
      <c r="BE263" s="14">
        <f t="shared" si="78"/>
        <v>7200</v>
      </c>
      <c r="BF263" s="14">
        <f t="shared" si="79"/>
        <v>18000</v>
      </c>
    </row>
    <row r="264" spans="37:58" ht="16.5" x14ac:dyDescent="0.2">
      <c r="AK264" s="98">
        <v>251</v>
      </c>
      <c r="AL264" s="98">
        <v>18</v>
      </c>
      <c r="AM264" s="98">
        <v>14</v>
      </c>
      <c r="AN264" s="98">
        <f t="shared" si="83"/>
        <v>37</v>
      </c>
      <c r="AO264" s="98">
        <f t="shared" si="84"/>
        <v>128</v>
      </c>
      <c r="AP264" s="98">
        <f t="shared" si="85"/>
        <v>203</v>
      </c>
      <c r="AS264" s="98">
        <v>251</v>
      </c>
      <c r="AT264" s="14">
        <f t="shared" si="70"/>
        <v>21</v>
      </c>
      <c r="AU264" s="14">
        <f t="shared" si="71"/>
        <v>71</v>
      </c>
      <c r="AV264" s="14" t="e">
        <f t="shared" si="74"/>
        <v>#REF!</v>
      </c>
      <c r="AW264" s="14" t="e">
        <f t="shared" si="75"/>
        <v>#REF!</v>
      </c>
      <c r="AX264" s="14" t="e">
        <f t="shared" si="76"/>
        <v>#REF!</v>
      </c>
      <c r="BA264" s="98">
        <v>248</v>
      </c>
      <c r="BB264" s="14">
        <f t="shared" si="72"/>
        <v>19</v>
      </c>
      <c r="BC264" s="14">
        <f t="shared" si="73"/>
        <v>2</v>
      </c>
      <c r="BD264" s="14">
        <f t="shared" si="77"/>
        <v>1600</v>
      </c>
      <c r="BE264" s="14">
        <f t="shared" si="78"/>
        <v>7200</v>
      </c>
      <c r="BF264" s="14">
        <f t="shared" si="79"/>
        <v>18000</v>
      </c>
    </row>
    <row r="265" spans="37:58" ht="16.5" x14ac:dyDescent="0.2">
      <c r="AK265" s="98">
        <v>252</v>
      </c>
      <c r="AL265" s="98">
        <v>18</v>
      </c>
      <c r="AM265" s="98">
        <v>15</v>
      </c>
      <c r="AN265" s="98">
        <f t="shared" si="83"/>
        <v>37</v>
      </c>
      <c r="AO265" s="98">
        <f t="shared" si="84"/>
        <v>130</v>
      </c>
      <c r="AP265" s="98">
        <f t="shared" si="85"/>
        <v>205</v>
      </c>
      <c r="AS265" s="98">
        <v>252</v>
      </c>
      <c r="AT265" s="14">
        <f t="shared" si="70"/>
        <v>21</v>
      </c>
      <c r="AU265" s="14">
        <f t="shared" si="71"/>
        <v>72</v>
      </c>
      <c r="AV265" s="14" t="e">
        <f t="shared" si="74"/>
        <v>#REF!</v>
      </c>
      <c r="AW265" s="14" t="e">
        <f t="shared" si="75"/>
        <v>#REF!</v>
      </c>
      <c r="AX265" s="14" t="e">
        <f t="shared" si="76"/>
        <v>#REF!</v>
      </c>
      <c r="BA265" s="98">
        <v>249</v>
      </c>
      <c r="BB265" s="14">
        <f t="shared" si="72"/>
        <v>19</v>
      </c>
      <c r="BC265" s="14">
        <f t="shared" si="73"/>
        <v>3</v>
      </c>
      <c r="BD265" s="14">
        <f t="shared" si="77"/>
        <v>1600</v>
      </c>
      <c r="BE265" s="14">
        <f t="shared" si="78"/>
        <v>7200</v>
      </c>
      <c r="BF265" s="14">
        <f t="shared" si="79"/>
        <v>18000</v>
      </c>
    </row>
    <row r="266" spans="37:58" ht="16.5" x14ac:dyDescent="0.2">
      <c r="AK266" s="98">
        <v>253</v>
      </c>
      <c r="AL266" s="98">
        <v>19</v>
      </c>
      <c r="AM266" s="98">
        <v>1</v>
      </c>
      <c r="AN266" s="98">
        <f t="shared" ref="AN266:AN281" si="86">INDEX($D$6:$D$25,AL266)</f>
        <v>40</v>
      </c>
      <c r="AO266" s="98">
        <f t="shared" ref="AO266:AO281" si="87">INT(INDEX($F$5:$F$25,AL266)+AM266*INDEX($G$6:$G$25,AL266))</f>
        <v>112</v>
      </c>
      <c r="AP266" s="98">
        <f t="shared" ref="AP266:AP281" si="88">INT(INDEX($I$5:$I$25,AL266)+AM266*INDEX($J$6:$J$25,AL266))</f>
        <v>188</v>
      </c>
      <c r="AS266" s="98">
        <v>253</v>
      </c>
      <c r="AT266" s="14">
        <f t="shared" si="70"/>
        <v>21</v>
      </c>
      <c r="AU266" s="14">
        <f t="shared" si="71"/>
        <v>73</v>
      </c>
      <c r="AV266" s="14" t="e">
        <f t="shared" si="74"/>
        <v>#REF!</v>
      </c>
      <c r="AW266" s="14" t="e">
        <f t="shared" si="75"/>
        <v>#REF!</v>
      </c>
      <c r="AX266" s="14" t="e">
        <f t="shared" si="76"/>
        <v>#REF!</v>
      </c>
      <c r="BA266" s="98">
        <v>250</v>
      </c>
      <c r="BB266" s="14">
        <f t="shared" si="72"/>
        <v>19</v>
      </c>
      <c r="BC266" s="14">
        <f t="shared" si="73"/>
        <v>4</v>
      </c>
      <c r="BD266" s="14">
        <f t="shared" si="77"/>
        <v>1600</v>
      </c>
      <c r="BE266" s="14">
        <f t="shared" si="78"/>
        <v>7200</v>
      </c>
      <c r="BF266" s="14">
        <f t="shared" si="79"/>
        <v>18000</v>
      </c>
    </row>
    <row r="267" spans="37:58" ht="16.5" x14ac:dyDescent="0.2">
      <c r="AK267" s="98">
        <v>254</v>
      </c>
      <c r="AL267" s="98">
        <v>19</v>
      </c>
      <c r="AM267" s="98">
        <v>2</v>
      </c>
      <c r="AN267" s="98">
        <f t="shared" si="86"/>
        <v>40</v>
      </c>
      <c r="AO267" s="98">
        <f t="shared" si="87"/>
        <v>114</v>
      </c>
      <c r="AP267" s="98">
        <f t="shared" si="88"/>
        <v>191</v>
      </c>
      <c r="AS267" s="98">
        <v>254</v>
      </c>
      <c r="AT267" s="14">
        <f t="shared" si="70"/>
        <v>21</v>
      </c>
      <c r="AU267" s="14">
        <f t="shared" si="71"/>
        <v>74</v>
      </c>
      <c r="AV267" s="14" t="e">
        <f t="shared" si="74"/>
        <v>#REF!</v>
      </c>
      <c r="AW267" s="14" t="e">
        <f t="shared" si="75"/>
        <v>#REF!</v>
      </c>
      <c r="AX267" s="14" t="e">
        <f t="shared" si="76"/>
        <v>#REF!</v>
      </c>
      <c r="BA267" s="98">
        <v>251</v>
      </c>
      <c r="BB267" s="14">
        <f t="shared" si="72"/>
        <v>19</v>
      </c>
      <c r="BC267" s="14">
        <f t="shared" si="73"/>
        <v>5</v>
      </c>
      <c r="BD267" s="14">
        <f t="shared" si="77"/>
        <v>1600</v>
      </c>
      <c r="BE267" s="14">
        <f t="shared" si="78"/>
        <v>7200</v>
      </c>
      <c r="BF267" s="14">
        <f t="shared" si="79"/>
        <v>18000</v>
      </c>
    </row>
    <row r="268" spans="37:58" ht="16.5" x14ac:dyDescent="0.2">
      <c r="AK268" s="98">
        <v>255</v>
      </c>
      <c r="AL268" s="98">
        <v>19</v>
      </c>
      <c r="AM268" s="98">
        <v>3</v>
      </c>
      <c r="AN268" s="98">
        <f t="shared" si="86"/>
        <v>40</v>
      </c>
      <c r="AO268" s="98">
        <f t="shared" si="87"/>
        <v>116</v>
      </c>
      <c r="AP268" s="98">
        <f t="shared" si="88"/>
        <v>194</v>
      </c>
      <c r="AS268" s="98">
        <v>255</v>
      </c>
      <c r="AT268" s="14">
        <f t="shared" si="70"/>
        <v>21</v>
      </c>
      <c r="AU268" s="14">
        <f t="shared" si="71"/>
        <v>75</v>
      </c>
      <c r="AV268" s="14" t="e">
        <f t="shared" si="74"/>
        <v>#REF!</v>
      </c>
      <c r="AW268" s="14" t="e">
        <f t="shared" si="75"/>
        <v>#REF!</v>
      </c>
      <c r="AX268" s="14" t="e">
        <f t="shared" si="76"/>
        <v>#REF!</v>
      </c>
      <c r="BA268" s="98">
        <v>252</v>
      </c>
      <c r="BB268" s="14">
        <f t="shared" si="72"/>
        <v>19</v>
      </c>
      <c r="BC268" s="14">
        <f t="shared" si="73"/>
        <v>6</v>
      </c>
      <c r="BD268" s="14">
        <f t="shared" si="77"/>
        <v>1600</v>
      </c>
      <c r="BE268" s="14">
        <f t="shared" si="78"/>
        <v>7200</v>
      </c>
      <c r="BF268" s="14">
        <f t="shared" si="79"/>
        <v>18000</v>
      </c>
    </row>
    <row r="269" spans="37:58" ht="16.5" x14ac:dyDescent="0.2">
      <c r="AK269" s="98">
        <v>256</v>
      </c>
      <c r="AL269" s="98">
        <v>19</v>
      </c>
      <c r="AM269" s="98">
        <v>4</v>
      </c>
      <c r="AN269" s="98">
        <f t="shared" si="86"/>
        <v>40</v>
      </c>
      <c r="AO269" s="98">
        <f t="shared" si="87"/>
        <v>118</v>
      </c>
      <c r="AP269" s="98">
        <f t="shared" si="88"/>
        <v>197</v>
      </c>
      <c r="AS269" s="98">
        <v>256</v>
      </c>
      <c r="AT269" s="14">
        <f t="shared" si="70"/>
        <v>21</v>
      </c>
      <c r="AU269" s="14">
        <f t="shared" si="71"/>
        <v>76</v>
      </c>
      <c r="AV269" s="14" t="e">
        <f t="shared" si="74"/>
        <v>#REF!</v>
      </c>
      <c r="AW269" s="14" t="e">
        <f t="shared" si="75"/>
        <v>#REF!</v>
      </c>
      <c r="AX269" s="14" t="e">
        <f t="shared" si="76"/>
        <v>#REF!</v>
      </c>
      <c r="BA269" s="98">
        <v>253</v>
      </c>
      <c r="BB269" s="14">
        <f t="shared" si="72"/>
        <v>19</v>
      </c>
      <c r="BC269" s="14">
        <f t="shared" si="73"/>
        <v>7</v>
      </c>
      <c r="BD269" s="14">
        <f t="shared" si="77"/>
        <v>1600</v>
      </c>
      <c r="BE269" s="14">
        <f t="shared" si="78"/>
        <v>7200</v>
      </c>
      <c r="BF269" s="14">
        <f t="shared" si="79"/>
        <v>18000</v>
      </c>
    </row>
    <row r="270" spans="37:58" ht="16.5" x14ac:dyDescent="0.2">
      <c r="AK270" s="98">
        <v>257</v>
      </c>
      <c r="AL270" s="98">
        <v>19</v>
      </c>
      <c r="AM270" s="98">
        <v>5</v>
      </c>
      <c r="AN270" s="98">
        <f t="shared" si="86"/>
        <v>40</v>
      </c>
      <c r="AO270" s="98">
        <f t="shared" si="87"/>
        <v>120</v>
      </c>
      <c r="AP270" s="98">
        <f t="shared" si="88"/>
        <v>200</v>
      </c>
      <c r="AS270" s="98">
        <v>257</v>
      </c>
      <c r="AT270" s="14">
        <f t="shared" si="70"/>
        <v>21</v>
      </c>
      <c r="AU270" s="14">
        <f t="shared" si="71"/>
        <v>77</v>
      </c>
      <c r="AV270" s="14" t="e">
        <f t="shared" si="74"/>
        <v>#REF!</v>
      </c>
      <c r="AW270" s="14" t="e">
        <f t="shared" si="75"/>
        <v>#REF!</v>
      </c>
      <c r="AX270" s="14" t="e">
        <f t="shared" si="76"/>
        <v>#REF!</v>
      </c>
      <c r="BA270" s="98">
        <v>254</v>
      </c>
      <c r="BB270" s="14">
        <f t="shared" si="72"/>
        <v>19</v>
      </c>
      <c r="BC270" s="14">
        <f t="shared" si="73"/>
        <v>8</v>
      </c>
      <c r="BD270" s="14">
        <f t="shared" si="77"/>
        <v>1600</v>
      </c>
      <c r="BE270" s="14">
        <f t="shared" si="78"/>
        <v>7200</v>
      </c>
      <c r="BF270" s="14">
        <f t="shared" si="79"/>
        <v>18000</v>
      </c>
    </row>
    <row r="271" spans="37:58" ht="16.5" x14ac:dyDescent="0.2">
      <c r="AK271" s="98">
        <v>258</v>
      </c>
      <c r="AL271" s="98">
        <v>19</v>
      </c>
      <c r="AM271" s="98">
        <v>6</v>
      </c>
      <c r="AN271" s="98">
        <f t="shared" si="86"/>
        <v>40</v>
      </c>
      <c r="AO271" s="98">
        <f t="shared" si="87"/>
        <v>122</v>
      </c>
      <c r="AP271" s="98">
        <f t="shared" si="88"/>
        <v>203</v>
      </c>
      <c r="AS271" s="98">
        <v>258</v>
      </c>
      <c r="AT271" s="14">
        <f t="shared" ref="AT271:AT295" si="89">INDEX($L$5:$L$25,MATCH(AS271-1,$N$5:$N$25,1))+1</f>
        <v>21</v>
      </c>
      <c r="AU271" s="14">
        <f t="shared" ref="AU271:AU295" si="90">AS271-INDEX($N$5:$N$25,AT271)</f>
        <v>78</v>
      </c>
      <c r="AV271" s="14" t="e">
        <f t="shared" si="74"/>
        <v>#REF!</v>
      </c>
      <c r="AW271" s="14" t="e">
        <f t="shared" si="75"/>
        <v>#REF!</v>
      </c>
      <c r="AX271" s="14" t="e">
        <f t="shared" si="76"/>
        <v>#REF!</v>
      </c>
      <c r="BA271" s="98">
        <v>255</v>
      </c>
      <c r="BB271" s="14">
        <f t="shared" ref="BB271:BB292" si="91">INDEX($X$5:$X$25,MATCH(BA271-1,$Z$5:$Z$25,1))+1</f>
        <v>19</v>
      </c>
      <c r="BC271" s="14">
        <f t="shared" ref="BC271:BC289" si="92">BA271-INDEX($Z$5:$Z$25,BB271)</f>
        <v>9</v>
      </c>
      <c r="BD271" s="14">
        <f t="shared" si="77"/>
        <v>1600</v>
      </c>
      <c r="BE271" s="14">
        <f t="shared" si="78"/>
        <v>7200</v>
      </c>
      <c r="BF271" s="14">
        <f t="shared" si="79"/>
        <v>18000</v>
      </c>
    </row>
    <row r="272" spans="37:58" ht="16.5" x14ac:dyDescent="0.2">
      <c r="AK272" s="98">
        <v>259</v>
      </c>
      <c r="AL272" s="98">
        <v>19</v>
      </c>
      <c r="AM272" s="98">
        <v>7</v>
      </c>
      <c r="AN272" s="98">
        <f t="shared" si="86"/>
        <v>40</v>
      </c>
      <c r="AO272" s="98">
        <f t="shared" si="87"/>
        <v>124</v>
      </c>
      <c r="AP272" s="98">
        <f t="shared" si="88"/>
        <v>206</v>
      </c>
      <c r="AS272" s="98">
        <v>259</v>
      </c>
      <c r="AT272" s="14">
        <f t="shared" si="89"/>
        <v>21</v>
      </c>
      <c r="AU272" s="14">
        <f t="shared" si="90"/>
        <v>79</v>
      </c>
      <c r="AV272" s="14" t="e">
        <f t="shared" si="74"/>
        <v>#REF!</v>
      </c>
      <c r="AW272" s="14" t="e">
        <f t="shared" si="75"/>
        <v>#REF!</v>
      </c>
      <c r="AX272" s="14" t="e">
        <f t="shared" si="76"/>
        <v>#REF!</v>
      </c>
      <c r="BA272" s="98">
        <v>256</v>
      </c>
      <c r="BB272" s="14">
        <f t="shared" si="91"/>
        <v>19</v>
      </c>
      <c r="BC272" s="14">
        <f t="shared" si="92"/>
        <v>10</v>
      </c>
      <c r="BD272" s="14">
        <f t="shared" si="77"/>
        <v>1600</v>
      </c>
      <c r="BE272" s="14">
        <f t="shared" si="78"/>
        <v>7200</v>
      </c>
      <c r="BF272" s="14">
        <f t="shared" si="79"/>
        <v>18000</v>
      </c>
    </row>
    <row r="273" spans="37:58" ht="16.5" x14ac:dyDescent="0.2">
      <c r="AK273" s="98">
        <v>260</v>
      </c>
      <c r="AL273" s="98">
        <v>19</v>
      </c>
      <c r="AM273" s="98">
        <v>8</v>
      </c>
      <c r="AN273" s="98">
        <f t="shared" si="86"/>
        <v>40</v>
      </c>
      <c r="AO273" s="98">
        <f t="shared" si="87"/>
        <v>126</v>
      </c>
      <c r="AP273" s="98">
        <f t="shared" si="88"/>
        <v>209</v>
      </c>
      <c r="AS273" s="98">
        <v>260</v>
      </c>
      <c r="AT273" s="14">
        <f t="shared" si="89"/>
        <v>21</v>
      </c>
      <c r="AU273" s="14">
        <f t="shared" si="90"/>
        <v>80</v>
      </c>
      <c r="AV273" s="14" t="e">
        <f t="shared" si="74"/>
        <v>#REF!</v>
      </c>
      <c r="AW273" s="14" t="e">
        <f t="shared" si="75"/>
        <v>#REF!</v>
      </c>
      <c r="AX273" s="14" t="e">
        <f t="shared" si="76"/>
        <v>#REF!</v>
      </c>
      <c r="BA273" s="98">
        <v>257</v>
      </c>
      <c r="BB273" s="14">
        <f t="shared" si="91"/>
        <v>19</v>
      </c>
      <c r="BC273" s="14">
        <f t="shared" si="92"/>
        <v>11</v>
      </c>
      <c r="BD273" s="14">
        <f t="shared" si="77"/>
        <v>1600</v>
      </c>
      <c r="BE273" s="14">
        <f t="shared" si="78"/>
        <v>7200</v>
      </c>
      <c r="BF273" s="14">
        <f t="shared" si="79"/>
        <v>18000</v>
      </c>
    </row>
    <row r="274" spans="37:58" ht="16.5" x14ac:dyDescent="0.2">
      <c r="AK274" s="98">
        <v>261</v>
      </c>
      <c r="AL274" s="98">
        <v>19</v>
      </c>
      <c r="AM274" s="98">
        <v>9</v>
      </c>
      <c r="AN274" s="98">
        <f t="shared" si="86"/>
        <v>40</v>
      </c>
      <c r="AO274" s="98">
        <f t="shared" si="87"/>
        <v>128</v>
      </c>
      <c r="AP274" s="98">
        <f t="shared" si="88"/>
        <v>212</v>
      </c>
      <c r="AS274" s="98">
        <v>261</v>
      </c>
      <c r="AT274" s="14">
        <f t="shared" si="89"/>
        <v>21</v>
      </c>
      <c r="AU274" s="14">
        <f t="shared" si="90"/>
        <v>81</v>
      </c>
      <c r="AV274" s="14" t="e">
        <f t="shared" si="74"/>
        <v>#REF!</v>
      </c>
      <c r="AW274" s="14" t="e">
        <f t="shared" si="75"/>
        <v>#REF!</v>
      </c>
      <c r="AX274" s="14" t="e">
        <f t="shared" si="76"/>
        <v>#REF!</v>
      </c>
      <c r="BA274" s="98">
        <v>258</v>
      </c>
      <c r="BB274" s="14">
        <f t="shared" si="91"/>
        <v>19</v>
      </c>
      <c r="BC274" s="14">
        <f t="shared" si="92"/>
        <v>12</v>
      </c>
      <c r="BD274" s="14">
        <f t="shared" si="77"/>
        <v>1600</v>
      </c>
      <c r="BE274" s="14">
        <f t="shared" si="78"/>
        <v>7200</v>
      </c>
      <c r="BF274" s="14">
        <f t="shared" si="79"/>
        <v>18000</v>
      </c>
    </row>
    <row r="275" spans="37:58" ht="16.5" x14ac:dyDescent="0.2">
      <c r="AK275" s="98">
        <v>262</v>
      </c>
      <c r="AL275" s="98">
        <v>19</v>
      </c>
      <c r="AM275" s="98">
        <v>10</v>
      </c>
      <c r="AN275" s="98">
        <f t="shared" si="86"/>
        <v>40</v>
      </c>
      <c r="AO275" s="98">
        <f t="shared" si="87"/>
        <v>130</v>
      </c>
      <c r="AP275" s="98">
        <f t="shared" si="88"/>
        <v>215</v>
      </c>
      <c r="AS275" s="98">
        <v>262</v>
      </c>
      <c r="AT275" s="14">
        <f t="shared" si="89"/>
        <v>21</v>
      </c>
      <c r="AU275" s="14">
        <f t="shared" si="90"/>
        <v>82</v>
      </c>
      <c r="AV275" s="14" t="e">
        <f t="shared" si="74"/>
        <v>#REF!</v>
      </c>
      <c r="AW275" s="14" t="e">
        <f t="shared" si="75"/>
        <v>#REF!</v>
      </c>
      <c r="AX275" s="14" t="e">
        <f t="shared" si="76"/>
        <v>#REF!</v>
      </c>
      <c r="BA275" s="98">
        <v>259</v>
      </c>
      <c r="BB275" s="14">
        <f t="shared" si="91"/>
        <v>19</v>
      </c>
      <c r="BC275" s="14">
        <f t="shared" si="92"/>
        <v>13</v>
      </c>
      <c r="BD275" s="14">
        <f t="shared" si="77"/>
        <v>1600</v>
      </c>
      <c r="BE275" s="14">
        <f t="shared" si="78"/>
        <v>7200</v>
      </c>
      <c r="BF275" s="14">
        <f t="shared" si="79"/>
        <v>18000</v>
      </c>
    </row>
    <row r="276" spans="37:58" ht="16.5" x14ac:dyDescent="0.2">
      <c r="AK276" s="98">
        <v>263</v>
      </c>
      <c r="AL276" s="98">
        <v>19</v>
      </c>
      <c r="AM276" s="98">
        <v>11</v>
      </c>
      <c r="AN276" s="98">
        <f t="shared" si="86"/>
        <v>40</v>
      </c>
      <c r="AO276" s="98">
        <f t="shared" si="87"/>
        <v>132</v>
      </c>
      <c r="AP276" s="98">
        <f t="shared" si="88"/>
        <v>218</v>
      </c>
      <c r="AS276" s="98">
        <v>263</v>
      </c>
      <c r="AT276" s="14">
        <f t="shared" si="89"/>
        <v>21</v>
      </c>
      <c r="AU276" s="14">
        <f t="shared" si="90"/>
        <v>83</v>
      </c>
      <c r="AV276" s="14" t="e">
        <f t="shared" si="74"/>
        <v>#REF!</v>
      </c>
      <c r="AW276" s="14" t="e">
        <f t="shared" si="75"/>
        <v>#REF!</v>
      </c>
      <c r="AX276" s="14" t="e">
        <f t="shared" si="76"/>
        <v>#REF!</v>
      </c>
      <c r="BA276" s="98">
        <v>260</v>
      </c>
      <c r="BB276" s="14">
        <f t="shared" si="91"/>
        <v>19</v>
      </c>
      <c r="BC276" s="14">
        <f t="shared" si="92"/>
        <v>14</v>
      </c>
      <c r="BD276" s="14">
        <f t="shared" si="77"/>
        <v>1600</v>
      </c>
      <c r="BE276" s="14">
        <f t="shared" si="78"/>
        <v>7200</v>
      </c>
      <c r="BF276" s="14">
        <f t="shared" si="79"/>
        <v>18000</v>
      </c>
    </row>
    <row r="277" spans="37:58" ht="16.5" x14ac:dyDescent="0.2">
      <c r="AK277" s="98">
        <v>264</v>
      </c>
      <c r="AL277" s="98">
        <v>19</v>
      </c>
      <c r="AM277" s="98">
        <v>12</v>
      </c>
      <c r="AN277" s="98">
        <f t="shared" si="86"/>
        <v>40</v>
      </c>
      <c r="AO277" s="98">
        <f t="shared" si="87"/>
        <v>134</v>
      </c>
      <c r="AP277" s="98">
        <f t="shared" si="88"/>
        <v>221</v>
      </c>
      <c r="AS277" s="98">
        <v>264</v>
      </c>
      <c r="AT277" s="14">
        <f t="shared" si="89"/>
        <v>21</v>
      </c>
      <c r="AU277" s="14">
        <f t="shared" si="90"/>
        <v>84</v>
      </c>
      <c r="AV277" s="14" t="e">
        <f t="shared" si="74"/>
        <v>#REF!</v>
      </c>
      <c r="AW277" s="14" t="e">
        <f t="shared" si="75"/>
        <v>#REF!</v>
      </c>
      <c r="AX277" s="14" t="e">
        <f t="shared" si="76"/>
        <v>#REF!</v>
      </c>
      <c r="BA277" s="98">
        <v>261</v>
      </c>
      <c r="BB277" s="14">
        <f t="shared" si="91"/>
        <v>19</v>
      </c>
      <c r="BC277" s="14">
        <f t="shared" si="92"/>
        <v>15</v>
      </c>
      <c r="BD277" s="14">
        <f t="shared" si="77"/>
        <v>1600</v>
      </c>
      <c r="BE277" s="14">
        <f t="shared" si="78"/>
        <v>7200</v>
      </c>
      <c r="BF277" s="14">
        <f t="shared" si="79"/>
        <v>18000</v>
      </c>
    </row>
    <row r="278" spans="37:58" ht="16.5" x14ac:dyDescent="0.2">
      <c r="AK278" s="98">
        <v>265</v>
      </c>
      <c r="AL278" s="98">
        <v>19</v>
      </c>
      <c r="AM278" s="98">
        <v>13</v>
      </c>
      <c r="AN278" s="98">
        <f t="shared" si="86"/>
        <v>40</v>
      </c>
      <c r="AO278" s="98">
        <f t="shared" si="87"/>
        <v>136</v>
      </c>
      <c r="AP278" s="98">
        <f t="shared" si="88"/>
        <v>224</v>
      </c>
      <c r="AS278" s="98">
        <v>265</v>
      </c>
      <c r="AT278" s="14">
        <f t="shared" si="89"/>
        <v>21</v>
      </c>
      <c r="AU278" s="14">
        <f t="shared" si="90"/>
        <v>85</v>
      </c>
      <c r="AV278" s="14" t="e">
        <f t="shared" si="74"/>
        <v>#REF!</v>
      </c>
      <c r="AW278" s="14" t="e">
        <f t="shared" si="75"/>
        <v>#REF!</v>
      </c>
      <c r="AX278" s="14" t="e">
        <f t="shared" si="76"/>
        <v>#REF!</v>
      </c>
      <c r="BA278" s="98">
        <v>262</v>
      </c>
      <c r="BB278" s="14">
        <f t="shared" si="91"/>
        <v>20</v>
      </c>
      <c r="BC278" s="14">
        <f t="shared" si="92"/>
        <v>1</v>
      </c>
      <c r="BD278" s="14">
        <f t="shared" si="77"/>
        <v>1680</v>
      </c>
      <c r="BE278" s="14">
        <f t="shared" si="78"/>
        <v>7800</v>
      </c>
      <c r="BF278" s="14">
        <f t="shared" si="79"/>
        <v>18900</v>
      </c>
    </row>
    <row r="279" spans="37:58" ht="16.5" x14ac:dyDescent="0.2">
      <c r="AK279" s="98">
        <v>266</v>
      </c>
      <c r="AL279" s="98">
        <v>19</v>
      </c>
      <c r="AM279" s="98">
        <v>14</v>
      </c>
      <c r="AN279" s="98">
        <f t="shared" si="86"/>
        <v>40</v>
      </c>
      <c r="AO279" s="98">
        <f t="shared" si="87"/>
        <v>138</v>
      </c>
      <c r="AP279" s="98">
        <f t="shared" si="88"/>
        <v>227</v>
      </c>
      <c r="AS279" s="98">
        <v>266</v>
      </c>
      <c r="AT279" s="14">
        <f t="shared" si="89"/>
        <v>21</v>
      </c>
      <c r="AU279" s="14">
        <f t="shared" si="90"/>
        <v>86</v>
      </c>
      <c r="AV279" s="14" t="e">
        <f t="shared" ref="AV279:AV289" si="93">INDEX($P$6:$P$25,AT279)</f>
        <v>#REF!</v>
      </c>
      <c r="AW279" s="14" t="e">
        <f t="shared" ref="AW279:AW289" si="94">INDEX($R$6:$R$25,AT279)</f>
        <v>#REF!</v>
      </c>
      <c r="AX279" s="14" t="e">
        <f t="shared" ref="AX279:AX289" si="95">INDEX($T$6:$T$25,AT279)</f>
        <v>#REF!</v>
      </c>
      <c r="BA279" s="98">
        <v>263</v>
      </c>
      <c r="BB279" s="14">
        <f t="shared" si="91"/>
        <v>20</v>
      </c>
      <c r="BC279" s="14">
        <f t="shared" si="92"/>
        <v>2</v>
      </c>
      <c r="BD279" s="14">
        <f t="shared" ref="BD279:BD289" si="96">INDEX($AB$6:$AB$25,BB279)</f>
        <v>1680</v>
      </c>
      <c r="BE279" s="14">
        <f t="shared" ref="BE279:BE289" si="97">INDEX($AD$6:$AD$25,BB279)</f>
        <v>7800</v>
      </c>
      <c r="BF279" s="14">
        <f t="shared" ref="BF279:BF289" si="98">INDEX($AF$6:$AF$25,BB279)</f>
        <v>18900</v>
      </c>
    </row>
    <row r="280" spans="37:58" ht="16.5" x14ac:dyDescent="0.2">
      <c r="AK280" s="98">
        <v>267</v>
      </c>
      <c r="AL280" s="98">
        <v>19</v>
      </c>
      <c r="AM280" s="98">
        <v>15</v>
      </c>
      <c r="AN280" s="98">
        <f t="shared" si="86"/>
        <v>40</v>
      </c>
      <c r="AO280" s="98">
        <f t="shared" si="87"/>
        <v>140</v>
      </c>
      <c r="AP280" s="98">
        <f t="shared" si="88"/>
        <v>230</v>
      </c>
      <c r="AS280" s="98">
        <v>267</v>
      </c>
      <c r="AT280" s="14">
        <f t="shared" si="89"/>
        <v>21</v>
      </c>
      <c r="AU280" s="14">
        <f t="shared" si="90"/>
        <v>87</v>
      </c>
      <c r="AV280" s="14" t="e">
        <f t="shared" si="93"/>
        <v>#REF!</v>
      </c>
      <c r="AW280" s="14" t="e">
        <f t="shared" si="94"/>
        <v>#REF!</v>
      </c>
      <c r="AX280" s="14" t="e">
        <f t="shared" si="95"/>
        <v>#REF!</v>
      </c>
      <c r="BA280" s="98">
        <v>264</v>
      </c>
      <c r="BB280" s="14">
        <f t="shared" si="91"/>
        <v>20</v>
      </c>
      <c r="BC280" s="14">
        <f t="shared" si="92"/>
        <v>3</v>
      </c>
      <c r="BD280" s="14">
        <f t="shared" si="96"/>
        <v>1680</v>
      </c>
      <c r="BE280" s="14">
        <f t="shared" si="97"/>
        <v>7800</v>
      </c>
      <c r="BF280" s="14">
        <f t="shared" si="98"/>
        <v>18900</v>
      </c>
    </row>
    <row r="281" spans="37:58" ht="16.5" x14ac:dyDescent="0.2">
      <c r="AK281" s="98">
        <v>268</v>
      </c>
      <c r="AL281" s="98">
        <v>20</v>
      </c>
      <c r="AM281" s="98">
        <v>1</v>
      </c>
      <c r="AN281" s="98">
        <f t="shared" si="86"/>
        <v>42</v>
      </c>
      <c r="AO281" s="98">
        <f t="shared" si="87"/>
        <v>122</v>
      </c>
      <c r="AP281" s="98">
        <f t="shared" si="88"/>
        <v>202</v>
      </c>
      <c r="AS281" s="98">
        <v>268</v>
      </c>
      <c r="AT281" s="14">
        <f t="shared" si="89"/>
        <v>21</v>
      </c>
      <c r="AU281" s="14">
        <f t="shared" si="90"/>
        <v>88</v>
      </c>
      <c r="AV281" s="14" t="e">
        <f t="shared" si="93"/>
        <v>#REF!</v>
      </c>
      <c r="AW281" s="14" t="e">
        <f t="shared" si="94"/>
        <v>#REF!</v>
      </c>
      <c r="AX281" s="14" t="e">
        <f t="shared" si="95"/>
        <v>#REF!</v>
      </c>
      <c r="BA281" s="98">
        <v>265</v>
      </c>
      <c r="BB281" s="14">
        <f t="shared" si="91"/>
        <v>20</v>
      </c>
      <c r="BC281" s="14">
        <f t="shared" si="92"/>
        <v>4</v>
      </c>
      <c r="BD281" s="14">
        <f t="shared" si="96"/>
        <v>1680</v>
      </c>
      <c r="BE281" s="14">
        <f t="shared" si="97"/>
        <v>7800</v>
      </c>
      <c r="BF281" s="14">
        <f t="shared" si="98"/>
        <v>18900</v>
      </c>
    </row>
    <row r="282" spans="37:58" ht="16.5" x14ac:dyDescent="0.2">
      <c r="AK282" s="98">
        <v>269</v>
      </c>
      <c r="AL282" s="98">
        <v>20</v>
      </c>
      <c r="AM282" s="98">
        <v>2</v>
      </c>
      <c r="AN282" s="98">
        <f t="shared" ref="AN282:AN295" si="99">INDEX($D$6:$D$25,AL282)</f>
        <v>42</v>
      </c>
      <c r="AO282" s="98">
        <f t="shared" ref="AO282:AO295" si="100">INT(INDEX($F$5:$F$25,AL282)+AM282*INDEX($G$6:$G$25,AL282))</f>
        <v>124</v>
      </c>
      <c r="AP282" s="98">
        <f t="shared" ref="AP282:AP295" si="101">INT(INDEX($I$5:$I$25,AL282)+AM282*INDEX($J$6:$J$25,AL282))</f>
        <v>204</v>
      </c>
      <c r="AS282" s="98">
        <v>269</v>
      </c>
      <c r="AT282" s="14">
        <f t="shared" si="89"/>
        <v>21</v>
      </c>
      <c r="AU282" s="14">
        <f t="shared" si="90"/>
        <v>89</v>
      </c>
      <c r="AV282" s="14" t="e">
        <f t="shared" si="93"/>
        <v>#REF!</v>
      </c>
      <c r="AW282" s="14" t="e">
        <f t="shared" si="94"/>
        <v>#REF!</v>
      </c>
      <c r="AX282" s="14" t="e">
        <f t="shared" si="95"/>
        <v>#REF!</v>
      </c>
      <c r="BA282" s="98">
        <v>266</v>
      </c>
      <c r="BB282" s="14">
        <f t="shared" si="91"/>
        <v>20</v>
      </c>
      <c r="BC282" s="14">
        <f t="shared" si="92"/>
        <v>5</v>
      </c>
      <c r="BD282" s="14">
        <f t="shared" si="96"/>
        <v>1680</v>
      </c>
      <c r="BE282" s="14">
        <f t="shared" si="97"/>
        <v>7800</v>
      </c>
      <c r="BF282" s="14">
        <f t="shared" si="98"/>
        <v>18900</v>
      </c>
    </row>
    <row r="283" spans="37:58" ht="16.5" x14ac:dyDescent="0.2">
      <c r="AK283" s="98">
        <v>270</v>
      </c>
      <c r="AL283" s="98">
        <v>20</v>
      </c>
      <c r="AM283" s="98">
        <v>3</v>
      </c>
      <c r="AN283" s="98">
        <f t="shared" si="99"/>
        <v>42</v>
      </c>
      <c r="AO283" s="98">
        <f t="shared" si="100"/>
        <v>126</v>
      </c>
      <c r="AP283" s="98">
        <f t="shared" si="101"/>
        <v>206</v>
      </c>
      <c r="AS283" s="98">
        <v>270</v>
      </c>
      <c r="AT283" s="14">
        <f t="shared" si="89"/>
        <v>21</v>
      </c>
      <c r="AU283" s="14">
        <f t="shared" si="90"/>
        <v>90</v>
      </c>
      <c r="AV283" s="14" t="e">
        <f t="shared" si="93"/>
        <v>#REF!</v>
      </c>
      <c r="AW283" s="14" t="e">
        <f t="shared" si="94"/>
        <v>#REF!</v>
      </c>
      <c r="AX283" s="14" t="e">
        <f t="shared" si="95"/>
        <v>#REF!</v>
      </c>
      <c r="BA283" s="98">
        <v>267</v>
      </c>
      <c r="BB283" s="14">
        <f t="shared" si="91"/>
        <v>20</v>
      </c>
      <c r="BC283" s="14">
        <f t="shared" si="92"/>
        <v>6</v>
      </c>
      <c r="BD283" s="14">
        <f t="shared" si="96"/>
        <v>1680</v>
      </c>
      <c r="BE283" s="14">
        <f t="shared" si="97"/>
        <v>7800</v>
      </c>
      <c r="BF283" s="14">
        <f t="shared" si="98"/>
        <v>18900</v>
      </c>
    </row>
    <row r="284" spans="37:58" ht="16.5" x14ac:dyDescent="0.2">
      <c r="AK284" s="98">
        <v>271</v>
      </c>
      <c r="AL284" s="98">
        <v>20</v>
      </c>
      <c r="AM284" s="98">
        <v>4</v>
      </c>
      <c r="AN284" s="98">
        <f t="shared" si="99"/>
        <v>42</v>
      </c>
      <c r="AO284" s="98">
        <f t="shared" si="100"/>
        <v>128</v>
      </c>
      <c r="AP284" s="98">
        <f t="shared" si="101"/>
        <v>208</v>
      </c>
      <c r="AS284" s="98">
        <v>271</v>
      </c>
      <c r="AT284" s="14">
        <f t="shared" si="89"/>
        <v>21</v>
      </c>
      <c r="AU284" s="14">
        <f t="shared" si="90"/>
        <v>91</v>
      </c>
      <c r="AV284" s="14" t="e">
        <f t="shared" si="93"/>
        <v>#REF!</v>
      </c>
      <c r="AW284" s="14" t="e">
        <f t="shared" si="94"/>
        <v>#REF!</v>
      </c>
      <c r="AX284" s="14" t="e">
        <f t="shared" si="95"/>
        <v>#REF!</v>
      </c>
      <c r="BA284" s="98">
        <v>268</v>
      </c>
      <c r="BB284" s="14">
        <f t="shared" si="91"/>
        <v>20</v>
      </c>
      <c r="BC284" s="14">
        <f t="shared" si="92"/>
        <v>7</v>
      </c>
      <c r="BD284" s="14">
        <f t="shared" si="96"/>
        <v>1680</v>
      </c>
      <c r="BE284" s="14">
        <f t="shared" si="97"/>
        <v>7800</v>
      </c>
      <c r="BF284" s="14">
        <f t="shared" si="98"/>
        <v>18900</v>
      </c>
    </row>
    <row r="285" spans="37:58" ht="16.5" x14ac:dyDescent="0.2">
      <c r="AK285" s="98">
        <v>272</v>
      </c>
      <c r="AL285" s="98">
        <v>20</v>
      </c>
      <c r="AM285" s="98">
        <v>5</v>
      </c>
      <c r="AN285" s="98">
        <f t="shared" si="99"/>
        <v>42</v>
      </c>
      <c r="AO285" s="98">
        <f t="shared" si="100"/>
        <v>130</v>
      </c>
      <c r="AP285" s="98">
        <f t="shared" si="101"/>
        <v>210</v>
      </c>
      <c r="AS285" s="98">
        <v>272</v>
      </c>
      <c r="AT285" s="14">
        <f t="shared" si="89"/>
        <v>21</v>
      </c>
      <c r="AU285" s="14">
        <f t="shared" si="90"/>
        <v>92</v>
      </c>
      <c r="AV285" s="14" t="e">
        <f t="shared" si="93"/>
        <v>#REF!</v>
      </c>
      <c r="AW285" s="14" t="e">
        <f t="shared" si="94"/>
        <v>#REF!</v>
      </c>
      <c r="AX285" s="14" t="e">
        <f t="shared" si="95"/>
        <v>#REF!</v>
      </c>
      <c r="BA285" s="98">
        <v>269</v>
      </c>
      <c r="BB285" s="14">
        <f t="shared" si="91"/>
        <v>20</v>
      </c>
      <c r="BC285" s="14">
        <f t="shared" si="92"/>
        <v>8</v>
      </c>
      <c r="BD285" s="14">
        <f t="shared" si="96"/>
        <v>1680</v>
      </c>
      <c r="BE285" s="14">
        <f t="shared" si="97"/>
        <v>7800</v>
      </c>
      <c r="BF285" s="14">
        <f t="shared" si="98"/>
        <v>18900</v>
      </c>
    </row>
    <row r="286" spans="37:58" ht="16.5" x14ac:dyDescent="0.2">
      <c r="AK286" s="98">
        <v>273</v>
      </c>
      <c r="AL286" s="98">
        <v>20</v>
      </c>
      <c r="AM286" s="98">
        <v>6</v>
      </c>
      <c r="AN286" s="98">
        <f t="shared" si="99"/>
        <v>42</v>
      </c>
      <c r="AO286" s="98">
        <f t="shared" si="100"/>
        <v>132</v>
      </c>
      <c r="AP286" s="98">
        <f t="shared" si="101"/>
        <v>212</v>
      </c>
      <c r="AS286" s="98">
        <v>273</v>
      </c>
      <c r="AT286" s="14">
        <f t="shared" si="89"/>
        <v>21</v>
      </c>
      <c r="AU286" s="14">
        <f t="shared" si="90"/>
        <v>93</v>
      </c>
      <c r="AV286" s="14" t="e">
        <f t="shared" si="93"/>
        <v>#REF!</v>
      </c>
      <c r="AW286" s="14" t="e">
        <f t="shared" si="94"/>
        <v>#REF!</v>
      </c>
      <c r="AX286" s="14" t="e">
        <f t="shared" si="95"/>
        <v>#REF!</v>
      </c>
      <c r="BA286" s="98">
        <v>270</v>
      </c>
      <c r="BB286" s="14">
        <f t="shared" si="91"/>
        <v>20</v>
      </c>
      <c r="BC286" s="14">
        <f t="shared" si="92"/>
        <v>9</v>
      </c>
      <c r="BD286" s="14">
        <f t="shared" si="96"/>
        <v>1680</v>
      </c>
      <c r="BE286" s="14">
        <f t="shared" si="97"/>
        <v>7800</v>
      </c>
      <c r="BF286" s="14">
        <f t="shared" si="98"/>
        <v>18900</v>
      </c>
    </row>
    <row r="287" spans="37:58" ht="16.5" x14ac:dyDescent="0.2">
      <c r="AK287" s="98">
        <v>274</v>
      </c>
      <c r="AL287" s="98">
        <v>20</v>
      </c>
      <c r="AM287" s="98">
        <v>7</v>
      </c>
      <c r="AN287" s="98">
        <f t="shared" si="99"/>
        <v>42</v>
      </c>
      <c r="AO287" s="98">
        <f t="shared" si="100"/>
        <v>134</v>
      </c>
      <c r="AP287" s="98">
        <f t="shared" si="101"/>
        <v>214</v>
      </c>
      <c r="AS287" s="98">
        <v>274</v>
      </c>
      <c r="AT287" s="14">
        <f t="shared" si="89"/>
        <v>21</v>
      </c>
      <c r="AU287" s="14">
        <f t="shared" si="90"/>
        <v>94</v>
      </c>
      <c r="AV287" s="14" t="e">
        <f t="shared" si="93"/>
        <v>#REF!</v>
      </c>
      <c r="AW287" s="14" t="e">
        <f t="shared" si="94"/>
        <v>#REF!</v>
      </c>
      <c r="AX287" s="14" t="e">
        <f t="shared" si="95"/>
        <v>#REF!</v>
      </c>
      <c r="BA287" s="98">
        <v>271</v>
      </c>
      <c r="BB287" s="14">
        <f t="shared" si="91"/>
        <v>20</v>
      </c>
      <c r="BC287" s="14">
        <f t="shared" si="92"/>
        <v>10</v>
      </c>
      <c r="BD287" s="14">
        <f t="shared" si="96"/>
        <v>1680</v>
      </c>
      <c r="BE287" s="14">
        <f t="shared" si="97"/>
        <v>7800</v>
      </c>
      <c r="BF287" s="14">
        <f t="shared" si="98"/>
        <v>18900</v>
      </c>
    </row>
    <row r="288" spans="37:58" ht="16.5" x14ac:dyDescent="0.2">
      <c r="AK288" s="98">
        <v>275</v>
      </c>
      <c r="AL288" s="98">
        <v>20</v>
      </c>
      <c r="AM288" s="98">
        <v>8</v>
      </c>
      <c r="AN288" s="98">
        <f t="shared" si="99"/>
        <v>42</v>
      </c>
      <c r="AO288" s="98">
        <f t="shared" si="100"/>
        <v>136</v>
      </c>
      <c r="AP288" s="98">
        <f t="shared" si="101"/>
        <v>216</v>
      </c>
      <c r="AS288" s="98">
        <v>275</v>
      </c>
      <c r="AT288" s="14">
        <f t="shared" si="89"/>
        <v>21</v>
      </c>
      <c r="AU288" s="14">
        <f t="shared" si="90"/>
        <v>95</v>
      </c>
      <c r="AV288" s="14" t="e">
        <f t="shared" si="93"/>
        <v>#REF!</v>
      </c>
      <c r="AW288" s="14" t="e">
        <f t="shared" si="94"/>
        <v>#REF!</v>
      </c>
      <c r="AX288" s="14" t="e">
        <f t="shared" si="95"/>
        <v>#REF!</v>
      </c>
      <c r="BA288" s="98">
        <v>272</v>
      </c>
      <c r="BB288" s="14">
        <f t="shared" si="91"/>
        <v>20</v>
      </c>
      <c r="BC288" s="14">
        <f t="shared" si="92"/>
        <v>11</v>
      </c>
      <c r="BD288" s="14">
        <f t="shared" si="96"/>
        <v>1680</v>
      </c>
      <c r="BE288" s="14">
        <f t="shared" si="97"/>
        <v>7800</v>
      </c>
      <c r="BF288" s="14">
        <f t="shared" si="98"/>
        <v>18900</v>
      </c>
    </row>
    <row r="289" spans="37:58" ht="16.5" x14ac:dyDescent="0.2">
      <c r="AK289" s="98">
        <v>276</v>
      </c>
      <c r="AL289" s="98">
        <v>20</v>
      </c>
      <c r="AM289" s="98">
        <v>9</v>
      </c>
      <c r="AN289" s="98">
        <f t="shared" si="99"/>
        <v>42</v>
      </c>
      <c r="AO289" s="98">
        <f t="shared" si="100"/>
        <v>138</v>
      </c>
      <c r="AP289" s="98">
        <f t="shared" si="101"/>
        <v>218</v>
      </c>
      <c r="AS289" s="98">
        <v>276</v>
      </c>
      <c r="AT289" s="14">
        <f t="shared" si="89"/>
        <v>21</v>
      </c>
      <c r="AU289" s="14">
        <f t="shared" si="90"/>
        <v>96</v>
      </c>
      <c r="AV289" s="14" t="e">
        <f t="shared" si="93"/>
        <v>#REF!</v>
      </c>
      <c r="AW289" s="14" t="e">
        <f t="shared" si="94"/>
        <v>#REF!</v>
      </c>
      <c r="AX289" s="14" t="e">
        <f t="shared" si="95"/>
        <v>#REF!</v>
      </c>
      <c r="BA289" s="98">
        <v>273</v>
      </c>
      <c r="BB289" s="14">
        <f t="shared" si="91"/>
        <v>20</v>
      </c>
      <c r="BC289" s="14">
        <f t="shared" si="92"/>
        <v>12</v>
      </c>
      <c r="BD289" s="14">
        <f t="shared" si="96"/>
        <v>1680</v>
      </c>
      <c r="BE289" s="14">
        <f t="shared" si="97"/>
        <v>7800</v>
      </c>
      <c r="BF289" s="14">
        <f t="shared" si="98"/>
        <v>18900</v>
      </c>
    </row>
    <row r="290" spans="37:58" ht="16.5" x14ac:dyDescent="0.2">
      <c r="AK290" s="98">
        <v>277</v>
      </c>
      <c r="AL290" s="98">
        <v>20</v>
      </c>
      <c r="AM290" s="98">
        <v>10</v>
      </c>
      <c r="AN290" s="98">
        <f t="shared" si="99"/>
        <v>42</v>
      </c>
      <c r="AO290" s="98">
        <f t="shared" si="100"/>
        <v>140</v>
      </c>
      <c r="AP290" s="98">
        <f t="shared" si="101"/>
        <v>220</v>
      </c>
      <c r="AS290" s="105">
        <v>277</v>
      </c>
      <c r="AT290" s="14">
        <f t="shared" si="89"/>
        <v>21</v>
      </c>
      <c r="AU290" s="14">
        <f t="shared" si="90"/>
        <v>97</v>
      </c>
      <c r="AV290" s="14" t="e">
        <f t="shared" ref="AV290:AV295" si="102">INDEX($P$6:$P$25,AT290)</f>
        <v>#REF!</v>
      </c>
      <c r="AW290" s="14" t="e">
        <f t="shared" ref="AW290:AW295" si="103">INDEX($R$6:$R$25,AT290)</f>
        <v>#REF!</v>
      </c>
      <c r="AX290" s="14" t="e">
        <f t="shared" ref="AX290:AX295" si="104">INDEX($T$6:$T$25,AT290)</f>
        <v>#REF!</v>
      </c>
      <c r="BA290" s="105">
        <v>274</v>
      </c>
      <c r="BB290" s="14">
        <f t="shared" si="91"/>
        <v>20</v>
      </c>
      <c r="BC290" s="14">
        <f>BA290-INDEX($Z$5:$Z$25,BB290)</f>
        <v>13</v>
      </c>
      <c r="BD290" s="14">
        <f>INDEX($AB$6:$AB$25,BB290)</f>
        <v>1680</v>
      </c>
      <c r="BE290" s="14">
        <f>INDEX($AD$6:$AD$25,BB290)</f>
        <v>7800</v>
      </c>
      <c r="BF290" s="14">
        <f>INDEX($AF$6:$AF$25,BB290)</f>
        <v>18900</v>
      </c>
    </row>
    <row r="291" spans="37:58" ht="16.5" x14ac:dyDescent="0.2">
      <c r="AK291" s="98">
        <v>278</v>
      </c>
      <c r="AL291" s="98">
        <v>20</v>
      </c>
      <c r="AM291" s="98">
        <v>11</v>
      </c>
      <c r="AN291" s="98">
        <f t="shared" si="99"/>
        <v>42</v>
      </c>
      <c r="AO291" s="98">
        <f t="shared" si="100"/>
        <v>142</v>
      </c>
      <c r="AP291" s="98">
        <f t="shared" si="101"/>
        <v>222</v>
      </c>
      <c r="AS291" s="105">
        <v>278</v>
      </c>
      <c r="AT291" s="14">
        <f t="shared" si="89"/>
        <v>21</v>
      </c>
      <c r="AU291" s="14">
        <f t="shared" si="90"/>
        <v>98</v>
      </c>
      <c r="AV291" s="14" t="e">
        <f t="shared" si="102"/>
        <v>#REF!</v>
      </c>
      <c r="AW291" s="14" t="e">
        <f t="shared" si="103"/>
        <v>#REF!</v>
      </c>
      <c r="AX291" s="14" t="e">
        <f t="shared" si="104"/>
        <v>#REF!</v>
      </c>
      <c r="BA291" s="105">
        <v>275</v>
      </c>
      <c r="BB291" s="14">
        <f t="shared" si="91"/>
        <v>20</v>
      </c>
      <c r="BC291" s="14">
        <f>BA291-INDEX($Z$5:$Z$25,BB291)</f>
        <v>14</v>
      </c>
      <c r="BD291" s="14">
        <f>INDEX($AB$6:$AB$25,BB291)</f>
        <v>1680</v>
      </c>
      <c r="BE291" s="14">
        <f>INDEX($AD$6:$AD$25,BB291)</f>
        <v>7800</v>
      </c>
      <c r="BF291" s="14">
        <f>INDEX($AF$6:$AF$25,BB291)</f>
        <v>18900</v>
      </c>
    </row>
    <row r="292" spans="37:58" ht="16.5" x14ac:dyDescent="0.2">
      <c r="AK292" s="98">
        <v>279</v>
      </c>
      <c r="AL292" s="98">
        <v>20</v>
      </c>
      <c r="AM292" s="98">
        <v>12</v>
      </c>
      <c r="AN292" s="98">
        <f t="shared" si="99"/>
        <v>42</v>
      </c>
      <c r="AO292" s="98">
        <f t="shared" si="100"/>
        <v>144</v>
      </c>
      <c r="AP292" s="98">
        <f t="shared" si="101"/>
        <v>224</v>
      </c>
      <c r="AS292" s="105">
        <v>279</v>
      </c>
      <c r="AT292" s="14">
        <f t="shared" si="89"/>
        <v>21</v>
      </c>
      <c r="AU292" s="14">
        <f t="shared" si="90"/>
        <v>99</v>
      </c>
      <c r="AV292" s="14" t="e">
        <f t="shared" si="102"/>
        <v>#REF!</v>
      </c>
      <c r="AW292" s="14" t="e">
        <f t="shared" si="103"/>
        <v>#REF!</v>
      </c>
      <c r="AX292" s="14" t="e">
        <f t="shared" si="104"/>
        <v>#REF!</v>
      </c>
      <c r="BA292" s="105">
        <v>276</v>
      </c>
      <c r="BB292" s="14">
        <f t="shared" si="91"/>
        <v>20</v>
      </c>
      <c r="BC292" s="14">
        <f>BA292-INDEX($Z$5:$Z$25,BB292)</f>
        <v>15</v>
      </c>
      <c r="BD292" s="14">
        <f>INDEX($AB$6:$AB$25,BB292)</f>
        <v>1680</v>
      </c>
      <c r="BE292" s="14">
        <f>INDEX($AD$6:$AD$25,BB292)</f>
        <v>7800</v>
      </c>
      <c r="BF292" s="14">
        <f>INDEX($AF$6:$AF$25,BB292)</f>
        <v>18900</v>
      </c>
    </row>
    <row r="293" spans="37:58" ht="16.5" x14ac:dyDescent="0.2">
      <c r="AK293" s="98">
        <v>280</v>
      </c>
      <c r="AL293" s="98">
        <v>20</v>
      </c>
      <c r="AM293" s="98">
        <v>13</v>
      </c>
      <c r="AN293" s="98">
        <f t="shared" si="99"/>
        <v>42</v>
      </c>
      <c r="AO293" s="98">
        <f t="shared" si="100"/>
        <v>146</v>
      </c>
      <c r="AP293" s="98">
        <f t="shared" si="101"/>
        <v>226</v>
      </c>
      <c r="AS293" s="105">
        <v>280</v>
      </c>
      <c r="AT293" s="14">
        <f t="shared" si="89"/>
        <v>21</v>
      </c>
      <c r="AU293" s="14">
        <f t="shared" si="90"/>
        <v>100</v>
      </c>
      <c r="AV293" s="14" t="e">
        <f t="shared" si="102"/>
        <v>#REF!</v>
      </c>
      <c r="AW293" s="14" t="e">
        <f t="shared" si="103"/>
        <v>#REF!</v>
      </c>
      <c r="AX293" s="14" t="e">
        <f t="shared" si="104"/>
        <v>#REF!</v>
      </c>
      <c r="BA293" s="15"/>
      <c r="BB293" s="15"/>
      <c r="BC293" s="15"/>
      <c r="BD293" s="15"/>
      <c r="BE293" s="15"/>
      <c r="BF293" s="15"/>
    </row>
    <row r="294" spans="37:58" ht="16.5" x14ac:dyDescent="0.2">
      <c r="AK294" s="98">
        <v>281</v>
      </c>
      <c r="AL294" s="98">
        <v>20</v>
      </c>
      <c r="AM294" s="98">
        <v>14</v>
      </c>
      <c r="AN294" s="98">
        <f t="shared" si="99"/>
        <v>42</v>
      </c>
      <c r="AO294" s="98">
        <f t="shared" si="100"/>
        <v>148</v>
      </c>
      <c r="AP294" s="98">
        <f t="shared" si="101"/>
        <v>228</v>
      </c>
      <c r="AS294" s="105">
        <v>281</v>
      </c>
      <c r="AT294" s="14">
        <f t="shared" si="89"/>
        <v>21</v>
      </c>
      <c r="AU294" s="14">
        <f t="shared" si="90"/>
        <v>101</v>
      </c>
      <c r="AV294" s="14" t="e">
        <f t="shared" si="102"/>
        <v>#REF!</v>
      </c>
      <c r="AW294" s="14" t="e">
        <f t="shared" si="103"/>
        <v>#REF!</v>
      </c>
      <c r="AX294" s="14" t="e">
        <f t="shared" si="104"/>
        <v>#REF!</v>
      </c>
      <c r="BA294" s="15"/>
      <c r="BB294" s="15"/>
      <c r="BC294" s="15"/>
      <c r="BD294" s="15"/>
      <c r="BE294" s="15"/>
      <c r="BF294" s="15"/>
    </row>
    <row r="295" spans="37:58" ht="16.5" x14ac:dyDescent="0.2">
      <c r="AK295" s="98">
        <v>282</v>
      </c>
      <c r="AL295" s="98">
        <v>20</v>
      </c>
      <c r="AM295" s="98">
        <v>15</v>
      </c>
      <c r="AN295" s="98">
        <f t="shared" si="99"/>
        <v>42</v>
      </c>
      <c r="AO295" s="98">
        <f t="shared" si="100"/>
        <v>150</v>
      </c>
      <c r="AP295" s="98">
        <f t="shared" si="101"/>
        <v>230</v>
      </c>
      <c r="AS295" s="105">
        <v>282</v>
      </c>
      <c r="AT295" s="14">
        <f t="shared" si="89"/>
        <v>21</v>
      </c>
      <c r="AU295" s="14">
        <f t="shared" si="90"/>
        <v>102</v>
      </c>
      <c r="AV295" s="14" t="e">
        <f t="shared" si="102"/>
        <v>#REF!</v>
      </c>
      <c r="AW295" s="14" t="e">
        <f t="shared" si="103"/>
        <v>#REF!</v>
      </c>
      <c r="AX295" s="14" t="e">
        <f t="shared" si="104"/>
        <v>#REF!</v>
      </c>
      <c r="BA295" s="15"/>
      <c r="BB295" s="15"/>
      <c r="BC295" s="15"/>
      <c r="BD295" s="15"/>
      <c r="BE295" s="15"/>
      <c r="BF295" s="15"/>
    </row>
    <row r="296" spans="37:58" x14ac:dyDescent="0.2">
      <c r="AS296" s="15"/>
      <c r="AT296" s="15"/>
    </row>
    <row r="297" spans="37:58" x14ac:dyDescent="0.2">
      <c r="AS297" s="15"/>
      <c r="AT297" s="15"/>
    </row>
    <row r="298" spans="37:58" x14ac:dyDescent="0.2">
      <c r="AS298" s="15"/>
      <c r="AT298" s="15"/>
    </row>
    <row r="299" spans="37:58" x14ac:dyDescent="0.2">
      <c r="AS299" s="15"/>
      <c r="AT299" s="15"/>
    </row>
    <row r="300" spans="37:58" x14ac:dyDescent="0.2">
      <c r="AS300" s="15"/>
      <c r="AT300" s="15"/>
    </row>
    <row r="301" spans="37:58" x14ac:dyDescent="0.2">
      <c r="AS301" s="15"/>
      <c r="AT301" s="15"/>
    </row>
    <row r="302" spans="37:58" x14ac:dyDescent="0.2">
      <c r="AS302" s="15"/>
      <c r="AT302" s="15"/>
    </row>
  </sheetData>
  <mergeCells count="8">
    <mergeCell ref="A37:L37"/>
    <mergeCell ref="N37:V37"/>
    <mergeCell ref="BA3:BF3"/>
    <mergeCell ref="AK3:AP3"/>
    <mergeCell ref="A3:J3"/>
    <mergeCell ref="AS3:AX3"/>
    <mergeCell ref="X3:AH3"/>
    <mergeCell ref="L3:V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74"/>
  <sheetViews>
    <sheetView zoomScaleNormal="100" workbookViewId="0">
      <selection activeCell="J14" sqref="J14"/>
    </sheetView>
  </sheetViews>
  <sheetFormatPr defaultRowHeight="14.25" x14ac:dyDescent="0.2"/>
  <cols>
    <col min="1" max="3" width="10.625" customWidth="1"/>
    <col min="13" max="13" width="11" customWidth="1"/>
    <col min="14" max="14" width="10.375" customWidth="1"/>
    <col min="15" max="16" width="10" customWidth="1"/>
    <col min="19" max="19" width="12.875" customWidth="1"/>
    <col min="20" max="20" width="11.125" customWidth="1"/>
    <col min="25" max="25" width="11.5" customWidth="1"/>
  </cols>
  <sheetData>
    <row r="2" spans="1:31" ht="20.25" x14ac:dyDescent="0.2">
      <c r="A2" s="140" t="s">
        <v>64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</row>
    <row r="3" spans="1:31" x14ac:dyDescent="0.2">
      <c r="R3">
        <f>SUM(R5:R13)</f>
        <v>22</v>
      </c>
    </row>
    <row r="4" spans="1:31" ht="17.25" x14ac:dyDescent="0.2">
      <c r="A4" s="12" t="s">
        <v>37</v>
      </c>
      <c r="B4" s="12" t="s">
        <v>38</v>
      </c>
      <c r="M4" s="106" t="s">
        <v>124</v>
      </c>
      <c r="N4" s="105">
        <v>1</v>
      </c>
      <c r="O4" s="106" t="s">
        <v>124</v>
      </c>
      <c r="P4" s="105">
        <v>0</v>
      </c>
      <c r="R4" s="12" t="s">
        <v>46</v>
      </c>
      <c r="S4" s="12" t="s">
        <v>44</v>
      </c>
      <c r="T4" s="12" t="s">
        <v>45</v>
      </c>
      <c r="Y4" s="12" t="s">
        <v>849</v>
      </c>
      <c r="Z4" s="12" t="s">
        <v>850</v>
      </c>
      <c r="AA4" s="12" t="s">
        <v>845</v>
      </c>
      <c r="AB4" s="12" t="s">
        <v>844</v>
      </c>
      <c r="AC4" s="12" t="s">
        <v>846</v>
      </c>
      <c r="AD4" s="12" t="s">
        <v>847</v>
      </c>
      <c r="AE4" s="12" t="s">
        <v>848</v>
      </c>
    </row>
    <row r="5" spans="1:31" ht="16.5" customHeight="1" x14ac:dyDescent="0.2">
      <c r="A5" s="17">
        <v>1</v>
      </c>
      <c r="B5" s="17">
        <v>75</v>
      </c>
      <c r="D5" s="142" t="s">
        <v>870</v>
      </c>
      <c r="E5" s="142"/>
      <c r="F5" s="142"/>
      <c r="G5" s="142"/>
      <c r="M5" s="106" t="s">
        <v>87</v>
      </c>
      <c r="N5" s="14">
        <f>SUMIFS(章节关卡!$AV$5:$AV$295,章节关卡!$AT$5:$AT$295,"="&amp;经验计算!N4)</f>
        <v>475</v>
      </c>
      <c r="O5" s="106" t="s">
        <v>129</v>
      </c>
      <c r="P5" s="14">
        <f>SUMIFS(章节关卡!$BD$5:$BD$292,章节关卡!$BB$5:$BB$292,"="&amp;经验计算!P4)</f>
        <v>0</v>
      </c>
      <c r="R5" s="17">
        <v>1</v>
      </c>
      <c r="S5" s="20">
        <f>R5/R$3</f>
        <v>4.5454545454545456E-2</v>
      </c>
      <c r="T5" s="14">
        <f>INT($N$13*S5/5)*5</f>
        <v>75</v>
      </c>
      <c r="Y5" s="105">
        <v>4</v>
      </c>
      <c r="Z5" s="105">
        <v>0.05</v>
      </c>
      <c r="AA5" s="105">
        <v>1</v>
      </c>
      <c r="AB5" s="105">
        <v>0</v>
      </c>
      <c r="AC5" s="105"/>
      <c r="AD5" s="105"/>
      <c r="AE5" s="105"/>
    </row>
    <row r="6" spans="1:31" ht="16.5" x14ac:dyDescent="0.2">
      <c r="A6" s="17">
        <v>2</v>
      </c>
      <c r="B6" s="17">
        <v>95</v>
      </c>
      <c r="D6" s="142"/>
      <c r="E6" s="142"/>
      <c r="F6" s="142"/>
      <c r="G6" s="142"/>
      <c r="M6" s="106" t="s">
        <v>125</v>
      </c>
      <c r="N6" s="14">
        <f>SUMIFS(芦花古楼!$D$5:$D$104,芦花古楼!$A$5:$A$104,"&gt;"&amp;经验计算!O6,芦花古楼!$A$5:$A$104,"&lt;="&amp;经验计算!P6)</f>
        <v>0</v>
      </c>
      <c r="O6" s="105">
        <v>0</v>
      </c>
      <c r="P6" s="105">
        <v>0</v>
      </c>
      <c r="R6" s="17">
        <v>1.25</v>
      </c>
      <c r="S6" s="20">
        <f t="shared" ref="S6:S13" si="0">R6/R$3</f>
        <v>5.6818181818181816E-2</v>
      </c>
      <c r="T6" s="14">
        <f t="shared" ref="T6:T13" si="1">INT($N$13*S6/5)*5</f>
        <v>95</v>
      </c>
      <c r="Y6" s="105">
        <v>12</v>
      </c>
      <c r="Z6" s="105">
        <v>0.25</v>
      </c>
      <c r="AA6" s="105">
        <v>2</v>
      </c>
      <c r="AB6" s="105">
        <v>0</v>
      </c>
      <c r="AC6" s="105"/>
      <c r="AD6" s="105"/>
      <c r="AE6" s="105"/>
    </row>
    <row r="7" spans="1:31" ht="16.5" x14ac:dyDescent="0.2">
      <c r="A7" s="17">
        <v>3</v>
      </c>
      <c r="B7" s="17">
        <v>110</v>
      </c>
      <c r="D7" s="142"/>
      <c r="E7" s="142"/>
      <c r="F7" s="142"/>
      <c r="G7" s="142"/>
      <c r="M7" s="106" t="s">
        <v>127</v>
      </c>
      <c r="N7" s="14">
        <f>SUMIFS(芦花古楼!$N$5:$N$104,芦花古楼!$K$5:$K$104,"&gt;"&amp;经验计算!O7,芦花古楼!$K$5:$K$104,"&lt;="&amp;经验计算!P7)</f>
        <v>0</v>
      </c>
      <c r="O7" s="105">
        <v>0</v>
      </c>
      <c r="P7" s="107">
        <v>0</v>
      </c>
      <c r="R7" s="17">
        <v>1.5</v>
      </c>
      <c r="S7" s="20">
        <f t="shared" si="0"/>
        <v>6.8181818181818177E-2</v>
      </c>
      <c r="T7" s="14">
        <f t="shared" si="1"/>
        <v>110</v>
      </c>
      <c r="Y7" s="105">
        <v>20</v>
      </c>
      <c r="Z7" s="105">
        <v>0.6</v>
      </c>
      <c r="AA7" s="105">
        <v>3</v>
      </c>
      <c r="AB7" s="105">
        <v>5</v>
      </c>
      <c r="AC7" s="105"/>
      <c r="AD7" s="105"/>
      <c r="AE7" s="105"/>
    </row>
    <row r="8" spans="1:31" ht="16.5" x14ac:dyDescent="0.2">
      <c r="A8" s="17">
        <v>4</v>
      </c>
      <c r="B8" s="17">
        <v>130</v>
      </c>
      <c r="D8" s="142"/>
      <c r="E8" s="142"/>
      <c r="F8" s="142"/>
      <c r="G8" s="142"/>
      <c r="M8" s="106" t="s">
        <v>126</v>
      </c>
      <c r="N8" s="14">
        <f>SUMIFS(芦花古楼!$X$5:$X$104,芦花古楼!$U$5:$U$104,"&gt;"&amp;经验计算!O8,芦花古楼!$U$5:$U$104,"&lt;="&amp;经验计算!P8)</f>
        <v>0</v>
      </c>
      <c r="O8" s="105">
        <v>0</v>
      </c>
      <c r="P8" s="107">
        <v>0</v>
      </c>
      <c r="R8" s="17">
        <v>1.75</v>
      </c>
      <c r="S8" s="20">
        <f t="shared" si="0"/>
        <v>7.9545454545454544E-2</v>
      </c>
      <c r="T8" s="14">
        <f t="shared" si="1"/>
        <v>130</v>
      </c>
      <c r="Y8" s="105">
        <v>28</v>
      </c>
      <c r="Z8" s="105">
        <v>1</v>
      </c>
      <c r="AA8" s="105">
        <v>4</v>
      </c>
      <c r="AB8" s="105">
        <v>10</v>
      </c>
      <c r="AC8" s="105">
        <v>5</v>
      </c>
      <c r="AD8" s="105"/>
      <c r="AE8" s="105"/>
    </row>
    <row r="9" spans="1:31" ht="16.5" x14ac:dyDescent="0.2">
      <c r="A9" s="17">
        <v>5</v>
      </c>
      <c r="B9" s="17">
        <v>150</v>
      </c>
      <c r="D9" s="142"/>
      <c r="E9" s="142"/>
      <c r="F9" s="142"/>
      <c r="G9" s="142"/>
      <c r="M9" s="106" t="s">
        <v>128</v>
      </c>
      <c r="N9" s="14">
        <f>SUMIFS(芦花古楼!$AH$5:$AH$104,芦花古楼!$AE$5:$AE$104,"&gt;"&amp;经验计算!O9,芦花古楼!$AE$5:$AE$104,"&lt;="&amp;经验计算!P9)</f>
        <v>0</v>
      </c>
      <c r="O9" s="105">
        <v>0</v>
      </c>
      <c r="P9" s="107">
        <v>0</v>
      </c>
      <c r="R9" s="17">
        <v>2</v>
      </c>
      <c r="S9" s="20">
        <f t="shared" si="0"/>
        <v>9.0909090909090912E-2</v>
      </c>
      <c r="T9" s="14">
        <f t="shared" si="1"/>
        <v>150</v>
      </c>
      <c r="Y9" s="105">
        <v>30</v>
      </c>
      <c r="Z9" s="105">
        <v>1.45</v>
      </c>
      <c r="AA9" s="105">
        <v>5</v>
      </c>
      <c r="AB9" s="105">
        <v>20</v>
      </c>
      <c r="AC9" s="105">
        <v>10</v>
      </c>
      <c r="AD9" s="105">
        <v>5</v>
      </c>
      <c r="AE9" s="105"/>
    </row>
    <row r="10" spans="1:31" ht="16.5" x14ac:dyDescent="0.2">
      <c r="A10" s="17">
        <v>6</v>
      </c>
      <c r="B10" s="17">
        <v>190</v>
      </c>
      <c r="D10" s="142"/>
      <c r="E10" s="142"/>
      <c r="F10" s="142"/>
      <c r="G10" s="142"/>
      <c r="M10" s="106" t="s">
        <v>50</v>
      </c>
      <c r="N10" s="14"/>
      <c r="O10" s="14">
        <f>日常任务!$D$2*经验计算!N10</f>
        <v>0</v>
      </c>
      <c r="R10" s="17">
        <v>2.5</v>
      </c>
      <c r="S10" s="20">
        <f t="shared" si="0"/>
        <v>0.11363636363636363</v>
      </c>
      <c r="T10" s="14">
        <f t="shared" si="1"/>
        <v>190</v>
      </c>
      <c r="Y10" s="105">
        <v>34</v>
      </c>
      <c r="Z10" s="105">
        <v>2</v>
      </c>
      <c r="AA10" s="105">
        <v>6</v>
      </c>
      <c r="AB10" s="105">
        <v>30</v>
      </c>
      <c r="AC10" s="105">
        <v>15</v>
      </c>
      <c r="AD10" s="105">
        <v>10</v>
      </c>
      <c r="AE10" s="105">
        <v>5</v>
      </c>
    </row>
    <row r="11" spans="1:31" ht="16.5" x14ac:dyDescent="0.2">
      <c r="A11" s="17">
        <v>7</v>
      </c>
      <c r="B11" s="17">
        <v>225</v>
      </c>
      <c r="D11" s="142"/>
      <c r="E11" s="142"/>
      <c r="F11" s="142"/>
      <c r="G11" s="142"/>
      <c r="M11" s="106" t="s">
        <v>47</v>
      </c>
      <c r="N11" s="14">
        <f>INDEX(节奏总表!$L$4:$L$23,经验计算!N4)*60</f>
        <v>240</v>
      </c>
      <c r="O11" s="14">
        <f>INDEX(章节关卡!$D$6:$D$25,经验计算!N4)*经验计算!N11</f>
        <v>1200</v>
      </c>
      <c r="R11" s="17">
        <v>3</v>
      </c>
      <c r="S11" s="20">
        <f t="shared" si="0"/>
        <v>0.13636363636363635</v>
      </c>
      <c r="T11" s="14">
        <f t="shared" si="1"/>
        <v>225</v>
      </c>
      <c r="Y11" s="105">
        <v>36</v>
      </c>
      <c r="Z11" s="105">
        <v>2.6</v>
      </c>
      <c r="AA11" s="105">
        <v>7</v>
      </c>
      <c r="AB11" s="105">
        <v>40</v>
      </c>
      <c r="AC11" s="105">
        <v>20</v>
      </c>
      <c r="AD11" s="105">
        <v>15</v>
      </c>
      <c r="AE11" s="105">
        <v>10</v>
      </c>
    </row>
    <row r="12" spans="1:31" ht="16.5" x14ac:dyDescent="0.2">
      <c r="A12" s="17">
        <v>8</v>
      </c>
      <c r="B12" s="17">
        <v>300</v>
      </c>
      <c r="D12" s="142"/>
      <c r="E12" s="142"/>
      <c r="F12" s="142"/>
      <c r="G12" s="142"/>
      <c r="M12" s="106" t="s">
        <v>43</v>
      </c>
      <c r="N12" s="19">
        <v>0</v>
      </c>
      <c r="O12" s="14">
        <f>N13*N12</f>
        <v>0</v>
      </c>
      <c r="R12" s="17">
        <v>4</v>
      </c>
      <c r="S12" s="20">
        <f t="shared" si="0"/>
        <v>0.18181818181818182</v>
      </c>
      <c r="T12" s="14">
        <f t="shared" si="1"/>
        <v>300</v>
      </c>
      <c r="Y12" s="105">
        <v>40</v>
      </c>
      <c r="Z12" s="105">
        <v>3.3</v>
      </c>
      <c r="AA12" s="105">
        <v>8</v>
      </c>
      <c r="AB12" s="105">
        <v>50</v>
      </c>
      <c r="AC12" s="105">
        <v>30</v>
      </c>
      <c r="AD12" s="105">
        <v>20</v>
      </c>
      <c r="AE12" s="105">
        <v>15</v>
      </c>
    </row>
    <row r="13" spans="1:31" ht="16.5" x14ac:dyDescent="0.2">
      <c r="A13" s="17">
        <v>9</v>
      </c>
      <c r="B13" s="17">
        <v>380</v>
      </c>
      <c r="D13" s="142"/>
      <c r="E13" s="142"/>
      <c r="F13" s="142"/>
      <c r="G13" s="142"/>
      <c r="M13" s="106" t="s">
        <v>42</v>
      </c>
      <c r="N13" s="14">
        <f>(N5+N6+N8+N7+N9+O10+O11+P5)/(1-N12)</f>
        <v>1675</v>
      </c>
      <c r="O13" s="15"/>
      <c r="R13" s="17">
        <v>5</v>
      </c>
      <c r="S13" s="20">
        <f t="shared" si="0"/>
        <v>0.22727272727272727</v>
      </c>
      <c r="T13" s="14">
        <f t="shared" si="1"/>
        <v>380</v>
      </c>
      <c r="Y13" s="105">
        <v>44</v>
      </c>
      <c r="Z13" s="105">
        <v>4.0999999999999996</v>
      </c>
      <c r="AA13" s="105">
        <v>9</v>
      </c>
      <c r="AB13" s="105">
        <v>60</v>
      </c>
      <c r="AC13" s="105">
        <v>40</v>
      </c>
      <c r="AD13" s="105">
        <v>25</v>
      </c>
      <c r="AE13" s="105">
        <v>20</v>
      </c>
    </row>
    <row r="14" spans="1:31" ht="16.5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Q14" s="15"/>
      <c r="R14" s="15"/>
      <c r="S14" s="15"/>
      <c r="T14" s="15"/>
      <c r="Y14" s="105">
        <v>48</v>
      </c>
      <c r="Z14" s="105">
        <v>5</v>
      </c>
      <c r="AA14" s="105">
        <v>10</v>
      </c>
      <c r="AB14" s="105">
        <v>70</v>
      </c>
      <c r="AC14" s="105">
        <v>50</v>
      </c>
      <c r="AD14" s="105">
        <v>30</v>
      </c>
      <c r="AE14" s="105">
        <v>25</v>
      </c>
    </row>
    <row r="15" spans="1:31" ht="16.5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Q15" s="15"/>
      <c r="S15" s="15"/>
      <c r="T15" s="15"/>
      <c r="Y15" s="105">
        <v>65</v>
      </c>
      <c r="Z15" s="105">
        <v>6.33</v>
      </c>
      <c r="AA15" s="105">
        <v>11</v>
      </c>
      <c r="AB15" s="105">
        <v>80</v>
      </c>
      <c r="AC15" s="105">
        <v>60</v>
      </c>
      <c r="AD15" s="105">
        <v>40</v>
      </c>
      <c r="AE15" s="105">
        <v>30</v>
      </c>
    </row>
    <row r="16" spans="1:31" ht="16.5" x14ac:dyDescent="0.2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Q16" s="15"/>
      <c r="R16" s="15">
        <f>SUM(R18:R27)</f>
        <v>19.5</v>
      </c>
      <c r="S16" s="15"/>
      <c r="T16" s="15"/>
      <c r="Y16" s="105">
        <v>80</v>
      </c>
      <c r="Z16" s="105">
        <v>8.0299999999999994</v>
      </c>
      <c r="AA16" s="105">
        <v>12</v>
      </c>
      <c r="AB16" s="105">
        <v>90</v>
      </c>
      <c r="AC16" s="105">
        <v>70</v>
      </c>
      <c r="AD16" s="105">
        <v>50</v>
      </c>
      <c r="AE16" s="105">
        <v>40</v>
      </c>
    </row>
    <row r="17" spans="1:31" ht="17.25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06" t="s">
        <v>124</v>
      </c>
      <c r="N17" s="105">
        <v>2</v>
      </c>
      <c r="O17" s="106" t="s">
        <v>124</v>
      </c>
      <c r="P17" s="105">
        <v>1</v>
      </c>
      <c r="Q17" s="15"/>
      <c r="R17" s="12" t="s">
        <v>46</v>
      </c>
      <c r="S17" s="12" t="s">
        <v>44</v>
      </c>
      <c r="T17" s="12" t="s">
        <v>45</v>
      </c>
      <c r="Y17" s="105">
        <v>125</v>
      </c>
      <c r="Z17" s="105">
        <v>10.85</v>
      </c>
      <c r="AA17" s="105">
        <v>13</v>
      </c>
      <c r="AB17" s="105">
        <v>100</v>
      </c>
      <c r="AC17" s="105">
        <v>80</v>
      </c>
      <c r="AD17" s="105">
        <v>60</v>
      </c>
      <c r="AE17" s="105">
        <v>50</v>
      </c>
    </row>
    <row r="18" spans="1:31" ht="16.5" x14ac:dyDescent="0.2">
      <c r="A18" s="17">
        <v>10</v>
      </c>
      <c r="B18" s="17">
        <v>320</v>
      </c>
      <c r="D18" s="143" t="s">
        <v>869</v>
      </c>
      <c r="E18" s="144"/>
      <c r="F18" s="144"/>
      <c r="G18" s="145"/>
      <c r="M18" s="106" t="s">
        <v>87</v>
      </c>
      <c r="N18" s="14">
        <f>SUMIFS(章节关卡!$AV$5:$AV$295,章节关卡!$AT$5:$AT$295,"="&amp;经验计算!N17)</f>
        <v>1080</v>
      </c>
      <c r="O18" s="106" t="s">
        <v>129</v>
      </c>
      <c r="P18" s="14">
        <f>SUMIFS(章节关卡!$BD$5:$BD$292,章节关卡!$BB$5:$BB$292,"="&amp;经验计算!P17)</f>
        <v>1650</v>
      </c>
      <c r="R18" s="17">
        <v>1</v>
      </c>
      <c r="S18" s="21">
        <f t="shared" ref="S18:S27" si="2">R18/$R$16</f>
        <v>5.128205128205128E-2</v>
      </c>
      <c r="T18" s="14">
        <f>INT($N$26*S18/5)*5</f>
        <v>250</v>
      </c>
      <c r="Y18" s="105">
        <v>170</v>
      </c>
      <c r="Z18" s="105">
        <v>14.8</v>
      </c>
      <c r="AA18" s="105">
        <v>14</v>
      </c>
      <c r="AB18" s="105"/>
      <c r="AC18" s="105">
        <v>90</v>
      </c>
      <c r="AD18" s="105">
        <v>70</v>
      </c>
      <c r="AE18" s="105">
        <v>60</v>
      </c>
    </row>
    <row r="19" spans="1:31" ht="16.5" x14ac:dyDescent="0.2">
      <c r="A19" s="17">
        <v>11</v>
      </c>
      <c r="B19" s="17">
        <v>385</v>
      </c>
      <c r="D19" s="146"/>
      <c r="E19" s="147"/>
      <c r="F19" s="147"/>
      <c r="G19" s="148"/>
      <c r="M19" s="106" t="s">
        <v>125</v>
      </c>
      <c r="N19" s="14">
        <f>SUMIFS(芦花古楼!$D$5:$D$104,芦花古楼!$A$5:$A$104,"&gt;"&amp;经验计算!O19,芦花古楼!$A$5:$A$104,"&lt;="&amp;经验计算!P19)</f>
        <v>0</v>
      </c>
      <c r="O19" s="105">
        <v>0</v>
      </c>
      <c r="P19" s="105">
        <v>0</v>
      </c>
      <c r="R19" s="17">
        <v>1.2</v>
      </c>
      <c r="S19" s="21">
        <f t="shared" si="2"/>
        <v>6.1538461538461535E-2</v>
      </c>
      <c r="T19" s="14">
        <f t="shared" ref="T19:T27" si="3">INT($N$26*S19/5)*5</f>
        <v>300</v>
      </c>
      <c r="Y19" s="105">
        <v>220</v>
      </c>
      <c r="Z19" s="105">
        <v>20</v>
      </c>
      <c r="AA19" s="105">
        <v>15</v>
      </c>
      <c r="AB19" s="105"/>
      <c r="AC19" s="105">
        <v>100</v>
      </c>
      <c r="AD19" s="105">
        <v>80</v>
      </c>
      <c r="AE19" s="105">
        <v>70</v>
      </c>
    </row>
    <row r="20" spans="1:31" ht="16.5" x14ac:dyDescent="0.2">
      <c r="A20" s="17">
        <v>12</v>
      </c>
      <c r="B20" s="17">
        <v>450</v>
      </c>
      <c r="D20" s="146"/>
      <c r="E20" s="147"/>
      <c r="F20" s="147"/>
      <c r="G20" s="148"/>
      <c r="M20" s="106" t="s">
        <v>127</v>
      </c>
      <c r="N20" s="14">
        <f>SUMIFS(芦花古楼!$N$5:$N$104,芦花古楼!$K$5:$K$104,"&gt;"&amp;经验计算!O20,芦花古楼!$K$5:$K$104,"&lt;="&amp;经验计算!P20)</f>
        <v>0</v>
      </c>
      <c r="O20" s="107">
        <v>0</v>
      </c>
      <c r="P20" s="107">
        <v>0</v>
      </c>
      <c r="R20" s="70">
        <v>1.4</v>
      </c>
      <c r="S20" s="21">
        <f t="shared" si="2"/>
        <v>7.179487179487179E-2</v>
      </c>
      <c r="T20" s="14">
        <f t="shared" si="3"/>
        <v>350</v>
      </c>
      <c r="Y20" s="105">
        <v>300</v>
      </c>
      <c r="Z20" s="105">
        <v>27.2</v>
      </c>
      <c r="AA20" s="105">
        <v>16</v>
      </c>
      <c r="AB20" s="105"/>
      <c r="AC20" s="105"/>
      <c r="AD20" s="105">
        <v>90</v>
      </c>
      <c r="AE20" s="105">
        <v>80</v>
      </c>
    </row>
    <row r="21" spans="1:31" ht="16.5" x14ac:dyDescent="0.2">
      <c r="A21" s="17">
        <v>13</v>
      </c>
      <c r="B21" s="17">
        <v>515</v>
      </c>
      <c r="D21" s="146"/>
      <c r="E21" s="147"/>
      <c r="F21" s="147"/>
      <c r="G21" s="148"/>
      <c r="M21" s="106" t="s">
        <v>126</v>
      </c>
      <c r="N21" s="14">
        <f>SUMIFS(芦花古楼!$X$5:$X$104,芦花古楼!$U$5:$U$104,"&gt;"&amp;经验计算!O21,芦花古楼!$U$5:$U$104,"&lt;="&amp;经验计算!P21)</f>
        <v>0</v>
      </c>
      <c r="O21" s="107">
        <v>0</v>
      </c>
      <c r="P21" s="107">
        <v>0</v>
      </c>
      <c r="R21" s="70">
        <v>1.6</v>
      </c>
      <c r="S21" s="21">
        <f t="shared" si="2"/>
        <v>8.2051282051282051E-2</v>
      </c>
      <c r="T21" s="14">
        <f t="shared" si="3"/>
        <v>400</v>
      </c>
      <c r="Y21" s="105">
        <v>400</v>
      </c>
      <c r="Z21" s="105">
        <v>36.9</v>
      </c>
      <c r="AA21" s="105">
        <v>17</v>
      </c>
      <c r="AB21" s="105"/>
      <c r="AC21" s="105"/>
      <c r="AD21" s="105">
        <v>100</v>
      </c>
      <c r="AE21" s="105">
        <v>90</v>
      </c>
    </row>
    <row r="22" spans="1:31" ht="16.5" x14ac:dyDescent="0.2">
      <c r="A22" s="17">
        <v>14</v>
      </c>
      <c r="B22" s="17">
        <v>580</v>
      </c>
      <c r="D22" s="146"/>
      <c r="E22" s="147"/>
      <c r="F22" s="147"/>
      <c r="G22" s="148"/>
      <c r="M22" s="106" t="s">
        <v>128</v>
      </c>
      <c r="N22" s="14">
        <f>SUMIFS(芦花古楼!$AH$5:$AH$104,芦花古楼!$AE$5:$AE$104,"&gt;"&amp;经验计算!O22,芦花古楼!$AE$5:$AE$104,"&lt;="&amp;经验计算!P22)</f>
        <v>0</v>
      </c>
      <c r="O22" s="107">
        <v>0</v>
      </c>
      <c r="P22" s="107">
        <v>0</v>
      </c>
      <c r="R22" s="70">
        <v>1.8</v>
      </c>
      <c r="S22" s="21">
        <f t="shared" si="2"/>
        <v>9.2307692307692313E-2</v>
      </c>
      <c r="T22" s="14">
        <f t="shared" si="3"/>
        <v>450</v>
      </c>
      <c r="Y22" s="105">
        <v>550</v>
      </c>
      <c r="Z22" s="105">
        <v>50.35</v>
      </c>
      <c r="AA22" s="105">
        <v>18</v>
      </c>
      <c r="AB22" s="105"/>
      <c r="AC22" s="105"/>
      <c r="AD22" s="105"/>
      <c r="AE22" s="105">
        <v>100</v>
      </c>
    </row>
    <row r="23" spans="1:31" ht="16.5" x14ac:dyDescent="0.2">
      <c r="A23" s="17">
        <v>15</v>
      </c>
      <c r="B23" s="17">
        <v>645</v>
      </c>
      <c r="D23" s="146"/>
      <c r="E23" s="147"/>
      <c r="F23" s="147"/>
      <c r="G23" s="148"/>
      <c r="M23" s="106" t="s">
        <v>50</v>
      </c>
      <c r="N23" s="14"/>
      <c r="O23" s="14">
        <f>日常任务!$D$2*经验计算!N23</f>
        <v>0</v>
      </c>
      <c r="R23" s="70">
        <v>2</v>
      </c>
      <c r="S23" s="21">
        <f t="shared" si="2"/>
        <v>0.10256410256410256</v>
      </c>
      <c r="T23" s="14">
        <f t="shared" si="3"/>
        <v>500</v>
      </c>
      <c r="Y23" s="105">
        <v>700</v>
      </c>
      <c r="Z23" s="105">
        <v>67.55</v>
      </c>
      <c r="AA23" s="105">
        <v>19</v>
      </c>
      <c r="AB23" s="105"/>
      <c r="AC23" s="105"/>
      <c r="AD23" s="105"/>
      <c r="AE23" s="105"/>
    </row>
    <row r="24" spans="1:31" ht="16.5" x14ac:dyDescent="0.2">
      <c r="A24" s="17">
        <v>16</v>
      </c>
      <c r="B24" s="17">
        <v>725</v>
      </c>
      <c r="D24" s="146"/>
      <c r="E24" s="147"/>
      <c r="F24" s="147"/>
      <c r="G24" s="148"/>
      <c r="M24" s="106" t="s">
        <v>47</v>
      </c>
      <c r="N24" s="14">
        <f>INDEX(节奏总表!$L$4:$L$23,经验计算!N17)*60</f>
        <v>360</v>
      </c>
      <c r="O24" s="14">
        <f>INDEX(章节关卡!$D$6:$D$25,经验计算!N17)*经验计算!N24</f>
        <v>2160</v>
      </c>
      <c r="R24" s="70">
        <v>2.25</v>
      </c>
      <c r="S24" s="21">
        <f t="shared" si="2"/>
        <v>0.11538461538461539</v>
      </c>
      <c r="T24" s="14">
        <f t="shared" si="3"/>
        <v>560</v>
      </c>
      <c r="Y24" s="105">
        <v>910</v>
      </c>
      <c r="Z24" s="105">
        <v>90</v>
      </c>
      <c r="AA24" s="105">
        <v>20</v>
      </c>
      <c r="AB24" s="105"/>
      <c r="AC24" s="105"/>
      <c r="AD24" s="105"/>
      <c r="AE24" s="105"/>
    </row>
    <row r="25" spans="1:31" ht="16.5" x14ac:dyDescent="0.2">
      <c r="A25" s="17">
        <v>17</v>
      </c>
      <c r="B25" s="17">
        <v>805</v>
      </c>
      <c r="D25" s="146"/>
      <c r="E25" s="147"/>
      <c r="F25" s="147"/>
      <c r="G25" s="148"/>
      <c r="M25" s="106" t="s">
        <v>43</v>
      </c>
      <c r="N25" s="19">
        <v>0</v>
      </c>
      <c r="O25" s="14">
        <f>N26*N25</f>
        <v>0</v>
      </c>
      <c r="R25" s="70">
        <v>2.5</v>
      </c>
      <c r="S25" s="21">
        <f t="shared" si="2"/>
        <v>0.12820512820512819</v>
      </c>
      <c r="T25" s="14">
        <f t="shared" si="3"/>
        <v>625</v>
      </c>
    </row>
    <row r="26" spans="1:31" ht="16.5" x14ac:dyDescent="0.2">
      <c r="A26" s="17">
        <v>18</v>
      </c>
      <c r="B26" s="17">
        <v>885</v>
      </c>
      <c r="D26" s="146"/>
      <c r="E26" s="147"/>
      <c r="F26" s="147"/>
      <c r="G26" s="148"/>
      <c r="M26" s="106" t="s">
        <v>42</v>
      </c>
      <c r="N26" s="14">
        <f>(N18+N19+N21+N20+N22+O23+O24+P18)/(1-N25)</f>
        <v>4890</v>
      </c>
      <c r="O26" s="15"/>
      <c r="R26" s="70">
        <v>2.75</v>
      </c>
      <c r="S26" s="21">
        <f t="shared" si="2"/>
        <v>0.14102564102564102</v>
      </c>
      <c r="T26" s="14">
        <f t="shared" si="3"/>
        <v>685</v>
      </c>
    </row>
    <row r="27" spans="1:31" ht="16.5" x14ac:dyDescent="0.2">
      <c r="A27" s="17">
        <v>19</v>
      </c>
      <c r="B27" s="17">
        <v>965</v>
      </c>
      <c r="D27" s="149"/>
      <c r="E27" s="150"/>
      <c r="F27" s="150"/>
      <c r="G27" s="151"/>
      <c r="R27" s="70">
        <v>3</v>
      </c>
      <c r="S27" s="21">
        <f t="shared" si="2"/>
        <v>0.15384615384615385</v>
      </c>
      <c r="T27" s="14">
        <f t="shared" si="3"/>
        <v>750</v>
      </c>
    </row>
    <row r="28" spans="1:3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Q28" s="15"/>
      <c r="R28" s="15"/>
      <c r="S28" s="15"/>
      <c r="T28" s="15"/>
    </row>
    <row r="29" spans="1:31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Q29" s="15"/>
      <c r="R29" s="15">
        <f>SUM(R31:R40)</f>
        <v>14.6</v>
      </c>
      <c r="S29" s="15"/>
      <c r="T29" s="15"/>
    </row>
    <row r="30" spans="1:31" ht="17.25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06" t="s">
        <v>124</v>
      </c>
      <c r="N30" s="105">
        <v>3</v>
      </c>
      <c r="O30" s="106" t="s">
        <v>124</v>
      </c>
      <c r="P30" s="105">
        <v>2</v>
      </c>
      <c r="Q30" s="15"/>
      <c r="R30" s="12" t="s">
        <v>46</v>
      </c>
      <c r="S30" s="12" t="s">
        <v>44</v>
      </c>
      <c r="T30" s="12" t="s">
        <v>45</v>
      </c>
    </row>
    <row r="31" spans="1:31" ht="17.25" customHeight="1" x14ac:dyDescent="0.2">
      <c r="A31" s="17">
        <v>20</v>
      </c>
      <c r="B31" s="17">
        <v>1235</v>
      </c>
      <c r="D31" s="143" t="s">
        <v>872</v>
      </c>
      <c r="E31" s="144"/>
      <c r="F31" s="144"/>
      <c r="G31" s="145"/>
      <c r="M31" s="106" t="s">
        <v>87</v>
      </c>
      <c r="N31" s="14">
        <f>SUMIFS(章节关卡!$AV$5:$AV$295,章节关卡!$AT$5:$AT$295,"="&amp;经验计算!N30)</f>
        <v>1260</v>
      </c>
      <c r="O31" s="106" t="s">
        <v>129</v>
      </c>
      <c r="P31" s="14">
        <f>SUMIFS(章节关卡!$BD$5:$BD$292,章节关卡!$BB$5:$BB$292,"="&amp;经验计算!P30)</f>
        <v>2160</v>
      </c>
      <c r="R31" s="17">
        <v>1</v>
      </c>
      <c r="S31" s="21">
        <f>R31/R$29</f>
        <v>6.8493150684931503E-2</v>
      </c>
      <c r="T31" s="14">
        <f>INT($N$39*S31/5)*5</f>
        <v>635</v>
      </c>
    </row>
    <row r="32" spans="1:31" ht="16.5" x14ac:dyDescent="0.2">
      <c r="A32" s="17">
        <v>21</v>
      </c>
      <c r="B32" s="17">
        <v>1360</v>
      </c>
      <c r="D32" s="146"/>
      <c r="E32" s="147"/>
      <c r="F32" s="147"/>
      <c r="G32" s="148"/>
      <c r="M32" s="106" t="s">
        <v>125</v>
      </c>
      <c r="N32" s="14">
        <f>SUMIFS(芦花古楼!$D$5:$D$104,芦花古楼!$A$5:$A$104,"&gt;"&amp;经验计算!O32,芦花古楼!$A$5:$A$104,"&lt;="&amp;经验计算!P32)</f>
        <v>870</v>
      </c>
      <c r="O32" s="105">
        <v>0</v>
      </c>
      <c r="P32" s="105">
        <v>5</v>
      </c>
      <c r="R32" s="17">
        <v>1.1000000000000001</v>
      </c>
      <c r="S32" s="21">
        <f t="shared" ref="S32:S40" si="4">R32/R$29</f>
        <v>7.5342465753424667E-2</v>
      </c>
      <c r="T32" s="14">
        <f t="shared" ref="T32:T40" si="5">INT($N$39*S32/5)*5</f>
        <v>700</v>
      </c>
    </row>
    <row r="33" spans="1:20" ht="16.5" x14ac:dyDescent="0.2">
      <c r="A33" s="17">
        <v>22</v>
      </c>
      <c r="B33" s="17">
        <v>1485</v>
      </c>
      <c r="D33" s="146"/>
      <c r="E33" s="147"/>
      <c r="F33" s="147"/>
      <c r="G33" s="148"/>
      <c r="M33" s="106" t="s">
        <v>127</v>
      </c>
      <c r="N33" s="14">
        <f>SUMIFS(芦花古楼!$N$5:$N$104,芦花古楼!$K$5:$K$104,"&gt;"&amp;经验计算!O33,芦花古楼!$K$5:$K$104,"&lt;="&amp;经验计算!P33)</f>
        <v>0</v>
      </c>
      <c r="O33" s="105">
        <v>0</v>
      </c>
      <c r="P33" s="105">
        <v>0</v>
      </c>
      <c r="R33" s="17">
        <v>1.2</v>
      </c>
      <c r="S33" s="21">
        <f t="shared" si="4"/>
        <v>8.2191780821917804E-2</v>
      </c>
      <c r="T33" s="14">
        <f t="shared" si="5"/>
        <v>765</v>
      </c>
    </row>
    <row r="34" spans="1:20" ht="16.5" x14ac:dyDescent="0.2">
      <c r="A34" s="17">
        <v>23</v>
      </c>
      <c r="B34" s="17">
        <v>1610</v>
      </c>
      <c r="D34" s="146"/>
      <c r="E34" s="147"/>
      <c r="F34" s="147"/>
      <c r="G34" s="148"/>
      <c r="M34" s="106" t="s">
        <v>126</v>
      </c>
      <c r="N34" s="14">
        <f>SUMIFS(芦花古楼!$X$5:$X$104,芦花古楼!$U$5:$U$104,"&gt;"&amp;经验计算!O34,芦花古楼!$U$5:$U$104,"&lt;="&amp;经验计算!P34)</f>
        <v>0</v>
      </c>
      <c r="O34" s="105">
        <v>0</v>
      </c>
      <c r="P34" s="107">
        <v>0</v>
      </c>
      <c r="R34" s="17">
        <v>1.3</v>
      </c>
      <c r="S34" s="21">
        <f t="shared" si="4"/>
        <v>8.9041095890410968E-2</v>
      </c>
      <c r="T34" s="14">
        <f t="shared" si="5"/>
        <v>830</v>
      </c>
    </row>
    <row r="35" spans="1:20" ht="16.5" x14ac:dyDescent="0.2">
      <c r="A35" s="17">
        <v>24</v>
      </c>
      <c r="B35" s="17">
        <v>1730</v>
      </c>
      <c r="D35" s="146"/>
      <c r="E35" s="147"/>
      <c r="F35" s="147"/>
      <c r="G35" s="148"/>
      <c r="M35" s="106" t="s">
        <v>128</v>
      </c>
      <c r="N35" s="14">
        <f>SUMIFS(芦花古楼!$AH$5:$AH$104,芦花古楼!$AE$5:$AE$104,"&gt;"&amp;经验计算!O35,芦花古楼!$AE$5:$AE$104,"&lt;="&amp;经验计算!P35)</f>
        <v>0</v>
      </c>
      <c r="O35" s="105">
        <v>0</v>
      </c>
      <c r="P35" s="107">
        <v>0</v>
      </c>
      <c r="R35" s="17">
        <v>1.4</v>
      </c>
      <c r="S35" s="21">
        <f t="shared" si="4"/>
        <v>9.5890410958904104E-2</v>
      </c>
      <c r="T35" s="14">
        <f t="shared" si="5"/>
        <v>890</v>
      </c>
    </row>
    <row r="36" spans="1:20" ht="16.5" x14ac:dyDescent="0.2">
      <c r="A36" s="17">
        <v>25</v>
      </c>
      <c r="B36" s="17">
        <v>1855</v>
      </c>
      <c r="D36" s="146"/>
      <c r="E36" s="147"/>
      <c r="F36" s="147"/>
      <c r="G36" s="148"/>
      <c r="M36" s="106" t="s">
        <v>50</v>
      </c>
      <c r="N36" s="14"/>
      <c r="O36" s="14">
        <f>日常任务!$D$2*经验计算!N36</f>
        <v>0</v>
      </c>
      <c r="R36" s="17">
        <v>1.5</v>
      </c>
      <c r="S36" s="21">
        <f t="shared" si="4"/>
        <v>0.10273972602739727</v>
      </c>
      <c r="T36" s="14">
        <f t="shared" si="5"/>
        <v>955</v>
      </c>
    </row>
    <row r="37" spans="1:20" ht="16.5" x14ac:dyDescent="0.2">
      <c r="A37" s="17">
        <v>26</v>
      </c>
      <c r="B37" s="17">
        <v>1980</v>
      </c>
      <c r="D37" s="146"/>
      <c r="E37" s="147"/>
      <c r="F37" s="147"/>
      <c r="G37" s="148"/>
      <c r="M37" s="106" t="s">
        <v>47</v>
      </c>
      <c r="N37" s="14">
        <f>INDEX(节奏总表!$L$4:$L$23,经验计算!N30)*60</f>
        <v>720</v>
      </c>
      <c r="O37" s="14">
        <f>INDEX(章节关卡!$D$6:$D$25,经验计算!N30)*经验计算!N37</f>
        <v>5040</v>
      </c>
      <c r="R37" s="17">
        <v>1.6</v>
      </c>
      <c r="S37" s="21">
        <f t="shared" si="4"/>
        <v>0.10958904109589042</v>
      </c>
      <c r="T37" s="14">
        <f t="shared" si="5"/>
        <v>1020</v>
      </c>
    </row>
    <row r="38" spans="1:20" ht="16.5" x14ac:dyDescent="0.2">
      <c r="A38" s="17">
        <v>27</v>
      </c>
      <c r="B38" s="17">
        <v>2105</v>
      </c>
      <c r="D38" s="146"/>
      <c r="E38" s="147"/>
      <c r="F38" s="147"/>
      <c r="G38" s="148"/>
      <c r="M38" s="106" t="s">
        <v>43</v>
      </c>
      <c r="N38" s="19">
        <v>0</v>
      </c>
      <c r="O38" s="14">
        <f>N39*N38</f>
        <v>0</v>
      </c>
      <c r="R38" s="17">
        <v>1.7</v>
      </c>
      <c r="S38" s="21">
        <f t="shared" si="4"/>
        <v>0.11643835616438356</v>
      </c>
      <c r="T38" s="14">
        <f t="shared" si="5"/>
        <v>1085</v>
      </c>
    </row>
    <row r="39" spans="1:20" ht="16.5" x14ac:dyDescent="0.2">
      <c r="A39" s="17">
        <v>28</v>
      </c>
      <c r="B39" s="17">
        <v>2230</v>
      </c>
      <c r="D39" s="146"/>
      <c r="E39" s="147"/>
      <c r="F39" s="147"/>
      <c r="G39" s="148"/>
      <c r="M39" s="106" t="s">
        <v>42</v>
      </c>
      <c r="N39" s="14">
        <f>(N31+N32+N34+N33+N35+O36+O37+P31)/(1-N38)</f>
        <v>9330</v>
      </c>
      <c r="O39" s="15"/>
      <c r="R39" s="17">
        <v>1.8</v>
      </c>
      <c r="S39" s="21">
        <f t="shared" si="4"/>
        <v>0.12328767123287672</v>
      </c>
      <c r="T39" s="14">
        <f t="shared" si="5"/>
        <v>1150</v>
      </c>
    </row>
    <row r="40" spans="1:20" ht="16.5" x14ac:dyDescent="0.2">
      <c r="A40" s="17">
        <v>29</v>
      </c>
      <c r="B40" s="17">
        <v>2475</v>
      </c>
      <c r="D40" s="149"/>
      <c r="E40" s="150"/>
      <c r="F40" s="150"/>
      <c r="G40" s="151"/>
      <c r="R40" s="17">
        <v>2</v>
      </c>
      <c r="S40" s="21">
        <f t="shared" si="4"/>
        <v>0.13698630136986301</v>
      </c>
      <c r="T40" s="14">
        <f t="shared" si="5"/>
        <v>1275</v>
      </c>
    </row>
    <row r="41" spans="1:20" x14ac:dyDescent="0.2">
      <c r="A41" s="15"/>
      <c r="B41" s="15"/>
      <c r="C41" s="15"/>
      <c r="D41" s="15"/>
      <c r="E41" s="15"/>
      <c r="F41" s="15"/>
      <c r="G41" s="15"/>
      <c r="H41" s="15"/>
      <c r="I41" s="152" t="s">
        <v>873</v>
      </c>
      <c r="J41" s="153"/>
      <c r="K41" s="153"/>
      <c r="L41" s="15"/>
      <c r="M41" s="15"/>
      <c r="N41" s="15"/>
      <c r="O41" s="15"/>
      <c r="Q41" s="15"/>
      <c r="R41" s="15"/>
      <c r="S41" s="15"/>
      <c r="T41" s="15"/>
    </row>
    <row r="42" spans="1:20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Q42" s="15"/>
      <c r="R42" s="15">
        <f>SUM(R44:R53)</f>
        <v>19.2</v>
      </c>
      <c r="S42" s="15"/>
      <c r="T42" s="15"/>
    </row>
    <row r="43" spans="1:20" ht="17.25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06" t="s">
        <v>124</v>
      </c>
      <c r="N43" s="105">
        <v>4</v>
      </c>
      <c r="O43" s="106" t="s">
        <v>124</v>
      </c>
      <c r="P43" s="105">
        <v>3</v>
      </c>
      <c r="Q43" s="15"/>
      <c r="R43" s="12" t="s">
        <v>46</v>
      </c>
      <c r="S43" s="12" t="s">
        <v>44</v>
      </c>
      <c r="T43" s="12" t="s">
        <v>45</v>
      </c>
    </row>
    <row r="44" spans="1:20" ht="16.5" x14ac:dyDescent="0.2">
      <c r="A44" s="17">
        <v>30</v>
      </c>
      <c r="B44" s="17">
        <v>2095</v>
      </c>
      <c r="D44" s="143" t="s">
        <v>871</v>
      </c>
      <c r="E44" s="144"/>
      <c r="F44" s="144"/>
      <c r="G44" s="145"/>
      <c r="M44" s="106" t="s">
        <v>87</v>
      </c>
      <c r="N44" s="14">
        <f>SUMIFS(章节关卡!$AV$5:$AV$295,章节关卡!$AT$5:$AT$295,"="&amp;经验计算!N43)</f>
        <v>1440</v>
      </c>
      <c r="O44" s="106" t="s">
        <v>129</v>
      </c>
      <c r="P44" s="14">
        <f>SUMIFS(章节关卡!$BD$5:$BD$292,章节关卡!$BB$5:$BB$292,"="&amp;经验计算!P43)</f>
        <v>2520</v>
      </c>
      <c r="R44" s="17">
        <v>1</v>
      </c>
      <c r="S44" s="21">
        <f>R44/R$42</f>
        <v>5.2083333333333336E-2</v>
      </c>
      <c r="T44" s="17">
        <f>INT($N$52*S44/5)*5</f>
        <v>890</v>
      </c>
    </row>
    <row r="45" spans="1:20" ht="16.5" x14ac:dyDescent="0.2">
      <c r="A45" s="17">
        <v>31</v>
      </c>
      <c r="B45" s="17">
        <v>2515</v>
      </c>
      <c r="D45" s="146"/>
      <c r="E45" s="147"/>
      <c r="F45" s="147"/>
      <c r="G45" s="148"/>
      <c r="M45" s="106" t="s">
        <v>125</v>
      </c>
      <c r="N45" s="14">
        <f>SUMIFS(芦花古楼!$D$5:$D$104,芦花古楼!$A$5:$A$104,"&gt;"&amp;经验计算!O45,芦花古楼!$A$5:$A$104,"&lt;="&amp;经验计算!P45)</f>
        <v>1140</v>
      </c>
      <c r="O45" s="105">
        <v>5</v>
      </c>
      <c r="P45" s="105">
        <v>10</v>
      </c>
      <c r="R45" s="17">
        <v>1.2</v>
      </c>
      <c r="S45" s="21">
        <f t="shared" ref="S45:S53" si="6">R45/R$42</f>
        <v>6.25E-2</v>
      </c>
      <c r="T45" s="107">
        <f t="shared" ref="T45:T53" si="7">INT($N$52*S45/5)*5</f>
        <v>1070</v>
      </c>
    </row>
    <row r="46" spans="1:20" ht="16.5" x14ac:dyDescent="0.2">
      <c r="A46" s="17">
        <v>32</v>
      </c>
      <c r="B46" s="17">
        <v>2935</v>
      </c>
      <c r="D46" s="146"/>
      <c r="E46" s="147"/>
      <c r="F46" s="147"/>
      <c r="G46" s="148"/>
      <c r="M46" s="106" t="s">
        <v>127</v>
      </c>
      <c r="N46" s="14">
        <f>SUMIFS(芦花古楼!$N$5:$N$104,芦花古楼!$K$5:$K$104,"&gt;"&amp;经验计算!O46,芦花古楼!$K$5:$K$104,"&lt;="&amp;经验计算!P46)</f>
        <v>2460</v>
      </c>
      <c r="O46" s="105">
        <v>0</v>
      </c>
      <c r="P46" s="105">
        <v>5</v>
      </c>
      <c r="R46" s="17">
        <v>1.4</v>
      </c>
      <c r="S46" s="21">
        <f t="shared" si="6"/>
        <v>7.2916666666666671E-2</v>
      </c>
      <c r="T46" s="107">
        <f t="shared" si="7"/>
        <v>1250</v>
      </c>
    </row>
    <row r="47" spans="1:20" ht="16.5" x14ac:dyDescent="0.2">
      <c r="A47" s="17">
        <v>33</v>
      </c>
      <c r="B47" s="17">
        <v>3355</v>
      </c>
      <c r="D47" s="146"/>
      <c r="E47" s="147"/>
      <c r="F47" s="147"/>
      <c r="G47" s="148"/>
      <c r="M47" s="106" t="s">
        <v>126</v>
      </c>
      <c r="N47" s="14">
        <f>SUMIFS(芦花古楼!$X$5:$X$104,芦花古楼!$U$5:$U$104,"&gt;"&amp;经验计算!O47,芦花古楼!$U$5:$U$104,"&lt;="&amp;经验计算!P47)</f>
        <v>0</v>
      </c>
      <c r="O47" s="105">
        <v>0</v>
      </c>
      <c r="P47" s="107">
        <v>0</v>
      </c>
      <c r="R47" s="17">
        <v>1.6</v>
      </c>
      <c r="S47" s="21">
        <f t="shared" si="6"/>
        <v>8.3333333333333343E-2</v>
      </c>
      <c r="T47" s="107">
        <f t="shared" si="7"/>
        <v>1430</v>
      </c>
    </row>
    <row r="48" spans="1:20" ht="16.5" x14ac:dyDescent="0.2">
      <c r="A48" s="17">
        <v>34</v>
      </c>
      <c r="B48" s="17">
        <v>3770</v>
      </c>
      <c r="D48" s="146"/>
      <c r="E48" s="147"/>
      <c r="F48" s="147"/>
      <c r="G48" s="148"/>
      <c r="M48" s="106" t="s">
        <v>128</v>
      </c>
      <c r="N48" s="14">
        <f>SUMIFS(芦花古楼!$AH$5:$AH$104,芦花古楼!$AE$5:$AE$104,"&gt;"&amp;经验计算!O48,芦花古楼!$AE$5:$AE$104,"&lt;="&amp;经验计算!P48)</f>
        <v>0</v>
      </c>
      <c r="O48" s="105">
        <v>0</v>
      </c>
      <c r="P48" s="107">
        <v>0</v>
      </c>
      <c r="R48" s="17">
        <v>1.8</v>
      </c>
      <c r="S48" s="21">
        <f t="shared" si="6"/>
        <v>9.375E-2</v>
      </c>
      <c r="T48" s="107">
        <f t="shared" si="7"/>
        <v>1605</v>
      </c>
    </row>
    <row r="49" spans="1:23" ht="16.5" x14ac:dyDescent="0.2">
      <c r="A49" s="17">
        <v>35</v>
      </c>
      <c r="B49" s="17">
        <v>4190</v>
      </c>
      <c r="D49" s="146"/>
      <c r="E49" s="147"/>
      <c r="F49" s="147"/>
      <c r="G49" s="148"/>
      <c r="M49" s="106" t="s">
        <v>50</v>
      </c>
      <c r="N49" s="14"/>
      <c r="O49" s="14">
        <f>日常任务!$D$2*经验计算!N49</f>
        <v>0</v>
      </c>
      <c r="R49" s="17">
        <v>2</v>
      </c>
      <c r="S49" s="21">
        <f t="shared" si="6"/>
        <v>0.10416666666666667</v>
      </c>
      <c r="T49" s="107">
        <f t="shared" si="7"/>
        <v>1785</v>
      </c>
    </row>
    <row r="50" spans="1:23" ht="16.5" x14ac:dyDescent="0.2">
      <c r="A50" s="17">
        <v>36</v>
      </c>
      <c r="B50" s="17">
        <v>4610</v>
      </c>
      <c r="D50" s="146"/>
      <c r="E50" s="147"/>
      <c r="F50" s="147"/>
      <c r="G50" s="148"/>
      <c r="M50" s="106" t="s">
        <v>47</v>
      </c>
      <c r="N50" s="14">
        <f>INDEX(节奏总表!$L$4:$L$23,经验计算!N43)*60</f>
        <v>1200</v>
      </c>
      <c r="O50" s="14">
        <f>INDEX(章节关卡!$D$6:$D$25,经验计算!N43)*经验计算!N50</f>
        <v>9600</v>
      </c>
      <c r="R50" s="17">
        <v>2.2000000000000002</v>
      </c>
      <c r="S50" s="21">
        <f t="shared" si="6"/>
        <v>0.11458333333333334</v>
      </c>
      <c r="T50" s="107">
        <f t="shared" si="7"/>
        <v>1965</v>
      </c>
    </row>
    <row r="51" spans="1:23" ht="16.5" x14ac:dyDescent="0.2">
      <c r="A51" s="17">
        <v>37</v>
      </c>
      <c r="B51" s="17">
        <v>5030</v>
      </c>
      <c r="D51" s="146"/>
      <c r="E51" s="147"/>
      <c r="F51" s="147"/>
      <c r="G51" s="148"/>
      <c r="M51" s="106" t="s">
        <v>43</v>
      </c>
      <c r="N51" s="19">
        <v>0</v>
      </c>
      <c r="O51" s="14">
        <f>N52*N51</f>
        <v>0</v>
      </c>
      <c r="R51" s="17">
        <v>2.4</v>
      </c>
      <c r="S51" s="21">
        <f t="shared" si="6"/>
        <v>0.125</v>
      </c>
      <c r="T51" s="107">
        <f t="shared" si="7"/>
        <v>2145</v>
      </c>
    </row>
    <row r="52" spans="1:23" ht="16.5" x14ac:dyDescent="0.2">
      <c r="A52" s="17">
        <v>38</v>
      </c>
      <c r="B52" s="17">
        <v>5450</v>
      </c>
      <c r="D52" s="146"/>
      <c r="E52" s="147"/>
      <c r="F52" s="147"/>
      <c r="G52" s="148"/>
      <c r="M52" s="106" t="s">
        <v>42</v>
      </c>
      <c r="N52" s="14">
        <f>(N44+N45+N47+N46+N48+O49+O50+P44)/(1-N51)</f>
        <v>17160</v>
      </c>
      <c r="O52" s="15"/>
      <c r="R52" s="17">
        <v>2.6</v>
      </c>
      <c r="S52" s="21">
        <f t="shared" si="6"/>
        <v>0.13541666666666669</v>
      </c>
      <c r="T52" s="107">
        <f t="shared" si="7"/>
        <v>2320</v>
      </c>
    </row>
    <row r="53" spans="1:23" ht="16.5" x14ac:dyDescent="0.2">
      <c r="A53" s="17">
        <v>39</v>
      </c>
      <c r="B53" s="17">
        <v>6290</v>
      </c>
      <c r="D53" s="149"/>
      <c r="E53" s="150"/>
      <c r="F53" s="150"/>
      <c r="G53" s="151"/>
      <c r="R53" s="17">
        <v>3</v>
      </c>
      <c r="S53" s="21">
        <f t="shared" si="6"/>
        <v>0.15625</v>
      </c>
      <c r="T53" s="107">
        <f t="shared" si="7"/>
        <v>2680</v>
      </c>
    </row>
    <row r="54" spans="1:23" x14ac:dyDescent="0.2">
      <c r="A54" s="15"/>
      <c r="B54" s="15"/>
      <c r="C54" s="15"/>
      <c r="D54" s="15"/>
      <c r="E54" s="15"/>
      <c r="F54" s="15"/>
      <c r="G54" s="15"/>
      <c r="H54" s="15"/>
      <c r="I54" s="152" t="s">
        <v>877</v>
      </c>
      <c r="J54" s="153"/>
      <c r="K54" s="153"/>
      <c r="L54" s="15"/>
      <c r="M54" s="15"/>
      <c r="N54" s="15"/>
      <c r="O54" s="15"/>
      <c r="Q54" s="15"/>
      <c r="R54" s="15"/>
      <c r="S54" s="15"/>
      <c r="T54" s="15"/>
      <c r="U54" s="15"/>
      <c r="V54" s="15"/>
      <c r="W54" s="15"/>
    </row>
    <row r="55" spans="1:2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Q55" s="15"/>
      <c r="R55" s="15">
        <f>SUM(R57:R66)</f>
        <v>14.6</v>
      </c>
      <c r="S55" s="15"/>
      <c r="T55" s="15"/>
      <c r="U55" s="15"/>
      <c r="V55" s="15"/>
      <c r="W55" s="15"/>
    </row>
    <row r="56" spans="1:23" ht="17.25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26" t="s">
        <v>124</v>
      </c>
      <c r="N56" s="25">
        <v>5</v>
      </c>
      <c r="O56" s="104" t="s">
        <v>124</v>
      </c>
      <c r="P56" s="103">
        <v>4</v>
      </c>
      <c r="Q56" s="15"/>
      <c r="R56" s="12" t="s">
        <v>46</v>
      </c>
      <c r="S56" s="12" t="s">
        <v>44</v>
      </c>
      <c r="T56" s="12" t="s">
        <v>45</v>
      </c>
      <c r="U56" s="15"/>
      <c r="V56" s="15"/>
      <c r="W56" s="15"/>
    </row>
    <row r="57" spans="1:23" ht="16.5" customHeight="1" x14ac:dyDescent="0.2">
      <c r="A57" s="17">
        <v>40</v>
      </c>
      <c r="B57" s="17">
        <v>3770</v>
      </c>
      <c r="D57" s="143" t="s">
        <v>875</v>
      </c>
      <c r="E57" s="144"/>
      <c r="F57" s="144"/>
      <c r="G57" s="145"/>
      <c r="M57" s="24" t="s">
        <v>87</v>
      </c>
      <c r="N57" s="14">
        <f>SUMIFS(章节关卡!$AV$5:$AV$295,章节关卡!$AT$5:$AT$295,"="&amp;经验计算!N56)</f>
        <v>1620</v>
      </c>
      <c r="O57" s="104" t="s">
        <v>129</v>
      </c>
      <c r="P57" s="14">
        <f>SUMIFS(章节关卡!$BD$5:$BD$292,章节关卡!$BB$5:$BB$292,"="&amp;经验计算!P56)</f>
        <v>2880</v>
      </c>
      <c r="R57" s="25">
        <v>1</v>
      </c>
      <c r="S57" s="21">
        <f>R57/$R$55</f>
        <v>6.8493150684931503E-2</v>
      </c>
      <c r="T57" s="25">
        <f t="shared" ref="T57:T66" si="8">INT($N$65*S57/5)*5</f>
        <v>1840</v>
      </c>
    </row>
    <row r="58" spans="1:23" ht="16.5" x14ac:dyDescent="0.2">
      <c r="A58" s="17">
        <v>41</v>
      </c>
      <c r="B58" s="17">
        <v>4145</v>
      </c>
      <c r="D58" s="146"/>
      <c r="E58" s="147"/>
      <c r="F58" s="147"/>
      <c r="G58" s="148"/>
      <c r="M58" s="26" t="s">
        <v>125</v>
      </c>
      <c r="N58" s="14">
        <f>SUMIFS(芦花古楼!$D$5:$D$104,芦花古楼!$A$5:$A$104,"&gt;"&amp;经验计算!O58,芦花古楼!$A$5:$A$104,"&lt;="&amp;经验计算!P58)</f>
        <v>2700</v>
      </c>
      <c r="O58" s="105">
        <v>10</v>
      </c>
      <c r="P58" s="105">
        <v>20</v>
      </c>
      <c r="R58" s="25">
        <v>1.1000000000000001</v>
      </c>
      <c r="S58" s="21">
        <f t="shared" ref="S58:S66" si="9">R58/$R$55</f>
        <v>7.5342465753424667E-2</v>
      </c>
      <c r="T58" s="25">
        <f t="shared" si="8"/>
        <v>2025</v>
      </c>
    </row>
    <row r="59" spans="1:23" ht="16.5" x14ac:dyDescent="0.2">
      <c r="A59" s="17">
        <v>42</v>
      </c>
      <c r="B59" s="17">
        <v>4525</v>
      </c>
      <c r="D59" s="146"/>
      <c r="E59" s="147"/>
      <c r="F59" s="147"/>
      <c r="G59" s="148"/>
      <c r="M59" s="26" t="s">
        <v>127</v>
      </c>
      <c r="N59" s="14">
        <f>SUMIFS(芦花古楼!$N$5:$N$104,芦花古楼!$K$5:$K$104,"&gt;"&amp;经验计算!O59,芦花古楼!$K$5:$K$104,"&lt;="&amp;经验计算!P59)</f>
        <v>2700</v>
      </c>
      <c r="O59" s="107">
        <v>5</v>
      </c>
      <c r="P59" s="107">
        <v>10</v>
      </c>
      <c r="R59" s="25">
        <v>1.2</v>
      </c>
      <c r="S59" s="21">
        <f t="shared" si="9"/>
        <v>8.2191780821917804E-2</v>
      </c>
      <c r="T59" s="25">
        <f t="shared" si="8"/>
        <v>2210</v>
      </c>
    </row>
    <row r="60" spans="1:23" ht="16.5" x14ac:dyDescent="0.2">
      <c r="A60" s="17">
        <v>43</v>
      </c>
      <c r="B60" s="17">
        <v>4900</v>
      </c>
      <c r="D60" s="146"/>
      <c r="E60" s="147"/>
      <c r="F60" s="147"/>
      <c r="G60" s="148"/>
      <c r="M60" s="26" t="s">
        <v>126</v>
      </c>
      <c r="N60" s="14">
        <f>SUMIFS(芦花古楼!$X$5:$X$104,芦花古楼!$U$5:$U$104,"&gt;"&amp;经验计算!O60,芦花古楼!$U$5:$U$104,"&lt;="&amp;经验计算!P60)</f>
        <v>4050</v>
      </c>
      <c r="O60" s="107">
        <v>0</v>
      </c>
      <c r="P60" s="107">
        <v>5</v>
      </c>
      <c r="R60" s="25">
        <v>1.3</v>
      </c>
      <c r="S60" s="21">
        <f t="shared" si="9"/>
        <v>8.9041095890410968E-2</v>
      </c>
      <c r="T60" s="25">
        <f t="shared" si="8"/>
        <v>2395</v>
      </c>
    </row>
    <row r="61" spans="1:23" ht="16.5" x14ac:dyDescent="0.2">
      <c r="A61" s="17">
        <v>44</v>
      </c>
      <c r="B61" s="17">
        <v>5280</v>
      </c>
      <c r="D61" s="146"/>
      <c r="E61" s="147"/>
      <c r="F61" s="147"/>
      <c r="G61" s="148"/>
      <c r="M61" s="26" t="s">
        <v>128</v>
      </c>
      <c r="N61" s="14">
        <f>SUMIFS(芦花古楼!$AH$5:$AH$104,芦花古楼!$AE$5:$AE$104,"&gt;"&amp;经验计算!O61,芦花古楼!$AE$5:$AE$104,"&lt;="&amp;经验计算!P61)</f>
        <v>0</v>
      </c>
      <c r="O61" s="107">
        <v>0</v>
      </c>
      <c r="P61" s="107">
        <v>0</v>
      </c>
      <c r="R61" s="25">
        <v>1.4</v>
      </c>
      <c r="S61" s="21">
        <f t="shared" si="9"/>
        <v>9.5890410958904104E-2</v>
      </c>
      <c r="T61" s="25">
        <f t="shared" si="8"/>
        <v>2580</v>
      </c>
    </row>
    <row r="62" spans="1:23" ht="16.5" x14ac:dyDescent="0.2">
      <c r="A62" s="17">
        <v>45</v>
      </c>
      <c r="B62" s="17">
        <v>5655</v>
      </c>
      <c r="D62" s="146"/>
      <c r="E62" s="147"/>
      <c r="F62" s="147"/>
      <c r="G62" s="148"/>
      <c r="M62" s="26" t="s">
        <v>50</v>
      </c>
      <c r="N62" s="14"/>
      <c r="O62" s="14">
        <f>日常任务!$D$2*经验计算!N62</f>
        <v>0</v>
      </c>
      <c r="R62" s="25">
        <v>1.5</v>
      </c>
      <c r="S62" s="21">
        <f t="shared" si="9"/>
        <v>0.10273972602739727</v>
      </c>
      <c r="T62" s="25">
        <f t="shared" si="8"/>
        <v>2760</v>
      </c>
    </row>
    <row r="63" spans="1:23" ht="16.5" x14ac:dyDescent="0.2">
      <c r="A63" s="17">
        <v>46</v>
      </c>
      <c r="B63" s="17">
        <v>6035</v>
      </c>
      <c r="C63" s="15"/>
      <c r="D63" s="146"/>
      <c r="E63" s="147"/>
      <c r="F63" s="147"/>
      <c r="G63" s="148"/>
      <c r="H63" s="15"/>
      <c r="I63" s="15"/>
      <c r="J63" s="15"/>
      <c r="K63" s="15"/>
      <c r="L63" s="15"/>
      <c r="M63" s="26" t="s">
        <v>47</v>
      </c>
      <c r="N63" s="14">
        <f>INDEX(节奏总表!$L$4:$L$23,经验计算!N56)*60</f>
        <v>1440</v>
      </c>
      <c r="O63" s="14">
        <f>INDEX(章节关卡!$D$6:$D$25,经验计算!N56)*经验计算!N63</f>
        <v>12960</v>
      </c>
      <c r="Q63" s="15"/>
      <c r="R63" s="25">
        <v>1.6</v>
      </c>
      <c r="S63" s="21">
        <f t="shared" si="9"/>
        <v>0.10958904109589042</v>
      </c>
      <c r="T63" s="25">
        <f t="shared" si="8"/>
        <v>2945</v>
      </c>
      <c r="U63" s="15"/>
      <c r="V63" s="15"/>
      <c r="W63" s="15"/>
    </row>
    <row r="64" spans="1:23" ht="16.5" x14ac:dyDescent="0.2">
      <c r="A64" s="17">
        <v>47</v>
      </c>
      <c r="B64" s="17">
        <v>6410</v>
      </c>
      <c r="C64" s="15"/>
      <c r="D64" s="146"/>
      <c r="E64" s="147"/>
      <c r="F64" s="147"/>
      <c r="G64" s="148"/>
      <c r="H64" s="15"/>
      <c r="I64" s="15"/>
      <c r="J64" s="15"/>
      <c r="K64" s="15"/>
      <c r="L64" s="15"/>
      <c r="M64" s="26" t="s">
        <v>43</v>
      </c>
      <c r="N64" s="19">
        <v>0</v>
      </c>
      <c r="O64" s="14">
        <f>N65*N64</f>
        <v>0</v>
      </c>
      <c r="Q64" s="15"/>
      <c r="R64" s="25">
        <v>1.7</v>
      </c>
      <c r="S64" s="21">
        <f t="shared" si="9"/>
        <v>0.11643835616438356</v>
      </c>
      <c r="T64" s="25">
        <f t="shared" si="8"/>
        <v>3130</v>
      </c>
      <c r="U64" s="15"/>
      <c r="V64" s="15"/>
      <c r="W64" s="15"/>
    </row>
    <row r="65" spans="1:23" ht="16.5" x14ac:dyDescent="0.2">
      <c r="A65" s="17">
        <v>48</v>
      </c>
      <c r="B65" s="17">
        <v>6790</v>
      </c>
      <c r="C65" s="15"/>
      <c r="D65" s="146"/>
      <c r="E65" s="147"/>
      <c r="F65" s="147"/>
      <c r="G65" s="148"/>
      <c r="H65" s="15"/>
      <c r="I65" s="15"/>
      <c r="J65" s="15"/>
      <c r="K65" s="15"/>
      <c r="L65" s="15"/>
      <c r="M65" s="26" t="s">
        <v>42</v>
      </c>
      <c r="N65" s="14">
        <f>(N57+N58+N60+N59+N61+O62+O63+P57)/(1-N64)</f>
        <v>26910</v>
      </c>
      <c r="O65" s="15"/>
      <c r="Q65" s="15"/>
      <c r="R65" s="25">
        <v>1.8</v>
      </c>
      <c r="S65" s="21">
        <f t="shared" si="9"/>
        <v>0.12328767123287672</v>
      </c>
      <c r="T65" s="25">
        <f t="shared" si="8"/>
        <v>3315</v>
      </c>
      <c r="U65" s="15"/>
      <c r="V65" s="15"/>
      <c r="W65" s="15"/>
    </row>
    <row r="66" spans="1:23" ht="16.5" x14ac:dyDescent="0.2">
      <c r="A66" s="17">
        <v>49</v>
      </c>
      <c r="B66" s="17">
        <v>7545</v>
      </c>
      <c r="D66" s="149"/>
      <c r="E66" s="150"/>
      <c r="F66" s="150"/>
      <c r="G66" s="151"/>
      <c r="H66" s="15"/>
      <c r="I66" s="15"/>
      <c r="J66" s="15"/>
      <c r="K66" s="15"/>
      <c r="L66" s="15"/>
      <c r="R66" s="25">
        <v>2</v>
      </c>
      <c r="S66" s="21">
        <f t="shared" si="9"/>
        <v>0.13698630136986301</v>
      </c>
      <c r="T66" s="25">
        <f t="shared" si="8"/>
        <v>3685</v>
      </c>
    </row>
    <row r="67" spans="1:23" x14ac:dyDescent="0.2">
      <c r="D67" s="15"/>
      <c r="E67" s="15"/>
      <c r="F67" s="15"/>
      <c r="G67" s="15"/>
      <c r="H67" s="15"/>
      <c r="I67" s="15"/>
      <c r="J67" s="15"/>
      <c r="K67" s="15"/>
      <c r="L67" s="15"/>
    </row>
    <row r="68" spans="1:23" x14ac:dyDescent="0.2">
      <c r="D68" s="15"/>
      <c r="E68" s="15"/>
      <c r="F68" s="15"/>
      <c r="G68" s="15"/>
      <c r="H68" s="15"/>
      <c r="I68" s="15"/>
      <c r="J68" s="15"/>
      <c r="K68" s="15"/>
      <c r="L68" s="15"/>
    </row>
    <row r="69" spans="1:23" x14ac:dyDescent="0.2">
      <c r="D69" s="15"/>
      <c r="E69" s="15"/>
      <c r="F69" s="15"/>
      <c r="G69" s="15"/>
      <c r="H69" s="15"/>
      <c r="I69" s="15"/>
      <c r="J69" s="15"/>
      <c r="K69" s="15"/>
      <c r="L69" s="15"/>
      <c r="R69" s="15">
        <f>SUM(R71:R80)</f>
        <v>14.6</v>
      </c>
      <c r="S69" s="15"/>
      <c r="T69" s="15"/>
    </row>
    <row r="70" spans="1:23" ht="17.25" x14ac:dyDescent="0.2">
      <c r="A70" s="15"/>
      <c r="B70" s="15"/>
      <c r="D70" s="15"/>
      <c r="E70" s="15"/>
      <c r="F70" s="15"/>
      <c r="G70" s="15"/>
      <c r="H70" s="15"/>
      <c r="I70" s="15"/>
      <c r="J70" s="15"/>
      <c r="K70" s="15"/>
      <c r="L70" s="15"/>
      <c r="M70" s="106" t="s">
        <v>124</v>
      </c>
      <c r="N70" s="105">
        <v>6</v>
      </c>
      <c r="O70" s="106" t="s">
        <v>124</v>
      </c>
      <c r="P70" s="105">
        <v>5</v>
      </c>
      <c r="R70" s="12" t="s">
        <v>46</v>
      </c>
      <c r="S70" s="12" t="s">
        <v>44</v>
      </c>
      <c r="T70" s="12" t="s">
        <v>45</v>
      </c>
    </row>
    <row r="71" spans="1:23" ht="16.5" x14ac:dyDescent="0.2">
      <c r="A71" s="17">
        <v>50</v>
      </c>
      <c r="B71" s="17">
        <v>5790</v>
      </c>
      <c r="D71" s="142" t="s">
        <v>876</v>
      </c>
      <c r="E71" s="142"/>
      <c r="F71" s="142"/>
      <c r="G71" s="142"/>
      <c r="M71" s="106" t="s">
        <v>87</v>
      </c>
      <c r="N71" s="14">
        <f>SUMIFS(章节关卡!$AV$5:$AV$295,章节关卡!$AT$5:$AT$295,"="&amp;经验计算!N70)</f>
        <v>1800</v>
      </c>
      <c r="O71" s="106" t="s">
        <v>129</v>
      </c>
      <c r="P71" s="14">
        <f>SUMIFS(章节关卡!$BD$5:$BD$292,章节关卡!$BB$5:$BB$292,"="&amp;经验计算!P70)</f>
        <v>5400</v>
      </c>
      <c r="R71" s="25">
        <v>1</v>
      </c>
      <c r="S71" s="21">
        <f>R71/$R$69</f>
        <v>6.8493150684931503E-2</v>
      </c>
      <c r="T71" s="25">
        <f>INT($N$79*S71/5)*5</f>
        <v>2720</v>
      </c>
    </row>
    <row r="72" spans="1:23" ht="16.5" x14ac:dyDescent="0.2">
      <c r="A72" s="17">
        <v>51</v>
      </c>
      <c r="B72" s="17">
        <v>6370</v>
      </c>
      <c r="D72" s="142"/>
      <c r="E72" s="142"/>
      <c r="F72" s="142"/>
      <c r="G72" s="142"/>
      <c r="M72" s="106" t="s">
        <v>125</v>
      </c>
      <c r="N72" s="14">
        <f>SUMIFS(芦花古楼!$D$5:$D$104,芦花古楼!$A$5:$A$104,"&gt;"&amp;经验计算!O72,芦花古楼!$A$5:$A$104,"&lt;="&amp;经验计算!P72)</f>
        <v>3000</v>
      </c>
      <c r="O72" s="105">
        <v>20</v>
      </c>
      <c r="P72" s="105">
        <v>30</v>
      </c>
      <c r="R72" s="25">
        <v>1.1000000000000001</v>
      </c>
      <c r="S72" s="21">
        <f t="shared" ref="S72:S80" si="10">R72/$R$69</f>
        <v>7.5342465753424667E-2</v>
      </c>
      <c r="T72" s="105">
        <f t="shared" ref="T72:T80" si="11">INT($N$79*S72/5)*5</f>
        <v>2990</v>
      </c>
    </row>
    <row r="73" spans="1:23" ht="16.5" x14ac:dyDescent="0.2">
      <c r="A73" s="17">
        <v>52</v>
      </c>
      <c r="B73" s="17">
        <v>6950</v>
      </c>
      <c r="D73" s="142"/>
      <c r="E73" s="142"/>
      <c r="F73" s="142"/>
      <c r="G73" s="142"/>
      <c r="M73" s="106" t="s">
        <v>127</v>
      </c>
      <c r="N73" s="14">
        <f>SUMIFS(芦花古楼!$N$5:$N$104,芦花古楼!$K$5:$K$104,"&gt;"&amp;经验计算!O73,芦花古楼!$K$5:$K$104,"&lt;="&amp;经验计算!P73)</f>
        <v>3000</v>
      </c>
      <c r="O73" s="105">
        <v>10</v>
      </c>
      <c r="P73" s="105">
        <v>15</v>
      </c>
      <c r="R73" s="25">
        <v>1.2</v>
      </c>
      <c r="S73" s="21">
        <f t="shared" si="10"/>
        <v>8.2191780821917804E-2</v>
      </c>
      <c r="T73" s="105">
        <f t="shared" si="11"/>
        <v>3265</v>
      </c>
    </row>
    <row r="74" spans="1:23" ht="16.5" x14ac:dyDescent="0.2">
      <c r="A74" s="17">
        <v>53</v>
      </c>
      <c r="B74" s="17">
        <v>7530</v>
      </c>
      <c r="D74" s="142"/>
      <c r="E74" s="142"/>
      <c r="F74" s="142"/>
      <c r="G74" s="142"/>
      <c r="M74" s="106" t="s">
        <v>126</v>
      </c>
      <c r="N74" s="14">
        <f>SUMIFS(芦花古楼!$X$5:$X$104,芦花古楼!$U$5:$U$104,"&gt;"&amp;经验计算!O74,芦花古楼!$U$5:$U$104,"&lt;="&amp;经验计算!P74)</f>
        <v>4500</v>
      </c>
      <c r="O74" s="105">
        <v>5</v>
      </c>
      <c r="P74" s="105">
        <v>10</v>
      </c>
      <c r="R74" s="25">
        <v>1.3</v>
      </c>
      <c r="S74" s="21">
        <f t="shared" si="10"/>
        <v>8.9041095890410968E-2</v>
      </c>
      <c r="T74" s="105">
        <f t="shared" si="11"/>
        <v>3535</v>
      </c>
    </row>
    <row r="75" spans="1:23" ht="16.5" x14ac:dyDescent="0.2">
      <c r="A75" s="17">
        <v>54</v>
      </c>
      <c r="B75" s="17">
        <v>8110</v>
      </c>
      <c r="D75" s="142"/>
      <c r="E75" s="142"/>
      <c r="F75" s="142"/>
      <c r="G75" s="142"/>
      <c r="M75" s="106" t="s">
        <v>128</v>
      </c>
      <c r="N75" s="14">
        <f>SUMIFS(芦花古楼!$AH$5:$AH$104,芦花古楼!$AE$5:$AE$104,"&gt;"&amp;经验计算!O75,芦花古楼!$AE$5:$AE$104,"&lt;="&amp;经验计算!P75)</f>
        <v>4050</v>
      </c>
      <c r="O75" s="105">
        <v>0</v>
      </c>
      <c r="P75" s="105">
        <v>5</v>
      </c>
      <c r="R75" s="25">
        <v>1.4</v>
      </c>
      <c r="S75" s="21">
        <f t="shared" si="10"/>
        <v>9.5890410958904104E-2</v>
      </c>
      <c r="T75" s="105">
        <f t="shared" si="11"/>
        <v>3810</v>
      </c>
    </row>
    <row r="76" spans="1:23" ht="16.5" x14ac:dyDescent="0.2">
      <c r="A76" s="17">
        <v>55</v>
      </c>
      <c r="B76" s="17">
        <v>8690</v>
      </c>
      <c r="D76" s="142"/>
      <c r="E76" s="142"/>
      <c r="F76" s="142"/>
      <c r="G76" s="142"/>
      <c r="M76" s="106" t="s">
        <v>50</v>
      </c>
      <c r="N76" s="14"/>
      <c r="O76" s="14">
        <f>日常任务!D16*经验计算!N76</f>
        <v>0</v>
      </c>
      <c r="R76" s="25">
        <v>1.5</v>
      </c>
      <c r="S76" s="21">
        <f t="shared" si="10"/>
        <v>0.10273972602739727</v>
      </c>
      <c r="T76" s="105">
        <f t="shared" si="11"/>
        <v>4080</v>
      </c>
    </row>
    <row r="77" spans="1:23" ht="16.5" x14ac:dyDescent="0.2">
      <c r="A77" s="17">
        <v>56</v>
      </c>
      <c r="B77" s="17">
        <v>9270</v>
      </c>
      <c r="D77" s="142"/>
      <c r="E77" s="142"/>
      <c r="F77" s="142"/>
      <c r="G77" s="142"/>
      <c r="M77" s="106" t="s">
        <v>47</v>
      </c>
      <c r="N77" s="14">
        <f>INDEX(节奏总表!$L$4:$L$23,经验计算!N70)*60</f>
        <v>1800</v>
      </c>
      <c r="O77" s="14">
        <f>INDEX(章节关卡!$D$6:$D$25,经验计算!N70)*经验计算!N77</f>
        <v>18000</v>
      </c>
      <c r="R77" s="25">
        <v>1.6</v>
      </c>
      <c r="S77" s="21">
        <f t="shared" si="10"/>
        <v>0.10958904109589042</v>
      </c>
      <c r="T77" s="105">
        <f t="shared" si="11"/>
        <v>4355</v>
      </c>
    </row>
    <row r="78" spans="1:23" ht="16.5" x14ac:dyDescent="0.2">
      <c r="A78" s="17">
        <v>57</v>
      </c>
      <c r="B78" s="17">
        <v>9850</v>
      </c>
      <c r="D78" s="142"/>
      <c r="E78" s="142"/>
      <c r="F78" s="142"/>
      <c r="G78" s="142"/>
      <c r="M78" s="106" t="s">
        <v>43</v>
      </c>
      <c r="N78" s="19">
        <v>0</v>
      </c>
      <c r="O78" s="14">
        <f>N79*N78</f>
        <v>0</v>
      </c>
      <c r="R78" s="25">
        <v>1.7</v>
      </c>
      <c r="S78" s="21">
        <f t="shared" si="10"/>
        <v>0.11643835616438356</v>
      </c>
      <c r="T78" s="105">
        <f t="shared" si="11"/>
        <v>4625</v>
      </c>
    </row>
    <row r="79" spans="1:23" ht="16.5" x14ac:dyDescent="0.2">
      <c r="A79" s="17">
        <v>58</v>
      </c>
      <c r="B79" s="17">
        <v>10430</v>
      </c>
      <c r="D79" s="142"/>
      <c r="E79" s="142"/>
      <c r="F79" s="142"/>
      <c r="G79" s="142"/>
      <c r="M79" s="106" t="s">
        <v>42</v>
      </c>
      <c r="N79" s="14">
        <f>(N71+N72+N74+N73+N75+O76+O77+P71)/(1-N78)</f>
        <v>39750</v>
      </c>
      <c r="O79" s="15"/>
      <c r="R79" s="25">
        <v>1.8</v>
      </c>
      <c r="S79" s="21">
        <f t="shared" si="10"/>
        <v>0.12328767123287672</v>
      </c>
      <c r="T79" s="105">
        <f t="shared" si="11"/>
        <v>4900</v>
      </c>
    </row>
    <row r="80" spans="1:23" ht="16.5" x14ac:dyDescent="0.2">
      <c r="A80" s="17">
        <v>59</v>
      </c>
      <c r="B80" s="17">
        <v>11585</v>
      </c>
      <c r="D80" s="142"/>
      <c r="E80" s="142"/>
      <c r="F80" s="142"/>
      <c r="G80" s="142"/>
      <c r="R80" s="25">
        <v>2</v>
      </c>
      <c r="S80" s="21">
        <f t="shared" si="10"/>
        <v>0.13698630136986301</v>
      </c>
      <c r="T80" s="105">
        <f t="shared" si="11"/>
        <v>5445</v>
      </c>
    </row>
    <row r="81" spans="1:2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>
        <f>SUM(R85:R94)</f>
        <v>14.6</v>
      </c>
      <c r="S83" s="15"/>
      <c r="T83" s="15"/>
      <c r="U83" s="15"/>
      <c r="V83" s="15"/>
      <c r="W83" s="15"/>
    </row>
    <row r="84" spans="1:23" ht="17.25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06" t="s">
        <v>124</v>
      </c>
      <c r="N84" s="105">
        <v>7</v>
      </c>
      <c r="O84" s="106" t="s">
        <v>124</v>
      </c>
      <c r="P84" s="105">
        <v>6</v>
      </c>
      <c r="Q84" s="15"/>
      <c r="R84" s="12" t="s">
        <v>46</v>
      </c>
      <c r="S84" s="12" t="s">
        <v>44</v>
      </c>
      <c r="T84" s="12" t="s">
        <v>45</v>
      </c>
      <c r="U84" s="15"/>
      <c r="V84" s="15"/>
      <c r="W84" s="15"/>
    </row>
    <row r="85" spans="1:23" ht="16.5" x14ac:dyDescent="0.2">
      <c r="A85" s="17">
        <v>60</v>
      </c>
      <c r="B85" s="17">
        <v>7325</v>
      </c>
      <c r="D85" s="142" t="s">
        <v>874</v>
      </c>
      <c r="E85" s="142"/>
      <c r="F85" s="142"/>
      <c r="G85" s="142"/>
      <c r="M85" s="106" t="s">
        <v>87</v>
      </c>
      <c r="N85" s="14">
        <f>SUMIFS(章节关卡!$AV$5:$AV$295,章节关卡!$AT$5:$AT$295,"="&amp;经验计算!N84)</f>
        <v>2160</v>
      </c>
      <c r="O85" s="106" t="s">
        <v>129</v>
      </c>
      <c r="P85" s="14">
        <f>SUMIFS(章节关卡!$BD$5:$BD$292,章节关卡!$BB$5:$BB$292,"="&amp;经验计算!P84)</f>
        <v>6000</v>
      </c>
      <c r="R85" s="25">
        <v>1</v>
      </c>
      <c r="S85" s="21">
        <f>R85/$R$83</f>
        <v>6.8493150684931503E-2</v>
      </c>
      <c r="T85" s="25">
        <f>INT($N$93*S85/5)*5</f>
        <v>3455</v>
      </c>
    </row>
    <row r="86" spans="1:23" ht="16.5" x14ac:dyDescent="0.2">
      <c r="A86" s="17">
        <v>61</v>
      </c>
      <c r="B86" s="17">
        <v>8055</v>
      </c>
      <c r="D86" s="142"/>
      <c r="E86" s="142"/>
      <c r="F86" s="142"/>
      <c r="G86" s="142"/>
      <c r="M86" s="106" t="s">
        <v>125</v>
      </c>
      <c r="N86" s="14">
        <f>SUMIFS(芦花古楼!$D$5:$D$104,芦花古楼!$A$5:$A$104,"&gt;"&amp;经验计算!O86,芦花古楼!$A$5:$A$104,"&lt;="&amp;经验计算!P86)</f>
        <v>3360</v>
      </c>
      <c r="O86" s="105">
        <v>30</v>
      </c>
      <c r="P86" s="105">
        <v>40</v>
      </c>
      <c r="R86" s="25">
        <v>1.1000000000000001</v>
      </c>
      <c r="S86" s="21">
        <f t="shared" ref="S86:S94" si="12">R86/$R$83</f>
        <v>7.5342465753424667E-2</v>
      </c>
      <c r="T86" s="107">
        <f t="shared" ref="T86:T94" si="13">INT($N$93*S86/5)*5</f>
        <v>3800</v>
      </c>
    </row>
    <row r="87" spans="1:23" ht="16.5" x14ac:dyDescent="0.2">
      <c r="A87" s="17">
        <v>62</v>
      </c>
      <c r="B87" s="17">
        <v>8790</v>
      </c>
      <c r="D87" s="142"/>
      <c r="E87" s="142"/>
      <c r="F87" s="142"/>
      <c r="G87" s="142"/>
      <c r="M87" s="106" t="s">
        <v>127</v>
      </c>
      <c r="N87" s="14">
        <f>SUMIFS(芦花古楼!$N$5:$N$104,芦花古楼!$K$5:$K$104,"&gt;"&amp;经验计算!O87,芦花古楼!$K$5:$K$104,"&lt;="&amp;经验计算!P87)</f>
        <v>3120</v>
      </c>
      <c r="O87" s="105">
        <v>15</v>
      </c>
      <c r="P87" s="105">
        <v>20</v>
      </c>
      <c r="R87" s="25">
        <v>1.2</v>
      </c>
      <c r="S87" s="21">
        <f t="shared" si="12"/>
        <v>8.2191780821917804E-2</v>
      </c>
      <c r="T87" s="107">
        <f t="shared" si="13"/>
        <v>4145</v>
      </c>
    </row>
    <row r="88" spans="1:23" ht="16.5" x14ac:dyDescent="0.2">
      <c r="A88" s="17">
        <v>63</v>
      </c>
      <c r="B88" s="17">
        <v>9520</v>
      </c>
      <c r="D88" s="142"/>
      <c r="E88" s="142"/>
      <c r="F88" s="142"/>
      <c r="G88" s="142"/>
      <c r="M88" s="106" t="s">
        <v>126</v>
      </c>
      <c r="N88" s="14">
        <f>SUMIFS(芦花古楼!$X$5:$X$104,芦花古楼!$U$5:$U$104,"&gt;"&amp;经验计算!O88,芦花古楼!$U$5:$U$104,"&lt;="&amp;经验计算!P88)</f>
        <v>5400</v>
      </c>
      <c r="O88" s="105">
        <v>10</v>
      </c>
      <c r="P88" s="105">
        <v>15</v>
      </c>
      <c r="R88" s="25">
        <v>1.3</v>
      </c>
      <c r="S88" s="21">
        <f t="shared" si="12"/>
        <v>8.9041095890410968E-2</v>
      </c>
      <c r="T88" s="107">
        <f t="shared" si="13"/>
        <v>4490</v>
      </c>
    </row>
    <row r="89" spans="1:23" ht="16.5" x14ac:dyDescent="0.2">
      <c r="A89" s="17">
        <v>64</v>
      </c>
      <c r="B89" s="17">
        <v>10255</v>
      </c>
      <c r="D89" s="142"/>
      <c r="E89" s="142"/>
      <c r="F89" s="142"/>
      <c r="G89" s="142"/>
      <c r="M89" s="106" t="s">
        <v>128</v>
      </c>
      <c r="N89" s="14">
        <f>SUMIFS(芦花古楼!$AH$5:$AH$104,芦花古楼!$AE$5:$AE$104,"&gt;"&amp;经验计算!O89,芦花古楼!$AE$5:$AE$104,"&lt;="&amp;经验计算!P89)</f>
        <v>4500</v>
      </c>
      <c r="O89" s="105">
        <v>5</v>
      </c>
      <c r="P89" s="105">
        <v>10</v>
      </c>
      <c r="R89" s="25">
        <v>1.4</v>
      </c>
      <c r="S89" s="21">
        <f t="shared" si="12"/>
        <v>9.5890410958904104E-2</v>
      </c>
      <c r="T89" s="107">
        <f t="shared" si="13"/>
        <v>4835</v>
      </c>
    </row>
    <row r="90" spans="1:23" ht="16.5" x14ac:dyDescent="0.2">
      <c r="A90" s="17">
        <v>65</v>
      </c>
      <c r="B90" s="17">
        <v>10985</v>
      </c>
      <c r="D90" s="142"/>
      <c r="E90" s="142"/>
      <c r="F90" s="142"/>
      <c r="G90" s="142"/>
      <c r="M90" s="106" t="s">
        <v>50</v>
      </c>
      <c r="N90" s="14"/>
      <c r="O90" s="14">
        <f>日常任务!D30*经验计算!N90</f>
        <v>0</v>
      </c>
      <c r="R90" s="25">
        <v>1.5</v>
      </c>
      <c r="S90" s="21">
        <f t="shared" si="12"/>
        <v>0.10273972602739727</v>
      </c>
      <c r="T90" s="107">
        <f t="shared" si="13"/>
        <v>5180</v>
      </c>
    </row>
    <row r="91" spans="1:23" ht="16.5" x14ac:dyDescent="0.2">
      <c r="A91" s="17">
        <v>66</v>
      </c>
      <c r="B91" s="17">
        <v>11720</v>
      </c>
      <c r="D91" s="142"/>
      <c r="E91" s="142"/>
      <c r="F91" s="142"/>
      <c r="G91" s="142"/>
      <c r="M91" s="106" t="s">
        <v>47</v>
      </c>
      <c r="N91" s="14">
        <f>INDEX(节奏总表!$L$4:$L$23,经验计算!N84)*60</f>
        <v>2160</v>
      </c>
      <c r="O91" s="14">
        <f>INDEX(章节关卡!$D$6:$D$25,经验计算!N84)*经验计算!N91</f>
        <v>25920</v>
      </c>
      <c r="R91" s="25">
        <v>1.6</v>
      </c>
      <c r="S91" s="21">
        <f t="shared" si="12"/>
        <v>0.10958904109589042</v>
      </c>
      <c r="T91" s="107">
        <f t="shared" si="13"/>
        <v>5525</v>
      </c>
    </row>
    <row r="92" spans="1:23" ht="16.5" x14ac:dyDescent="0.2">
      <c r="A92" s="17">
        <v>67</v>
      </c>
      <c r="B92" s="17">
        <v>12450</v>
      </c>
      <c r="D92" s="142"/>
      <c r="E92" s="142"/>
      <c r="F92" s="142"/>
      <c r="G92" s="142"/>
      <c r="M92" s="106" t="s">
        <v>43</v>
      </c>
      <c r="N92" s="19">
        <v>0</v>
      </c>
      <c r="O92" s="14">
        <f>N93*N92</f>
        <v>0</v>
      </c>
      <c r="R92" s="25">
        <v>1.7</v>
      </c>
      <c r="S92" s="21">
        <f t="shared" si="12"/>
        <v>0.11643835616438356</v>
      </c>
      <c r="T92" s="107">
        <f t="shared" si="13"/>
        <v>5875</v>
      </c>
    </row>
    <row r="93" spans="1:23" ht="16.5" x14ac:dyDescent="0.2">
      <c r="A93" s="17">
        <v>68</v>
      </c>
      <c r="B93" s="17">
        <v>13185</v>
      </c>
      <c r="D93" s="142"/>
      <c r="E93" s="142"/>
      <c r="F93" s="142"/>
      <c r="G93" s="142"/>
      <c r="M93" s="106" t="s">
        <v>42</v>
      </c>
      <c r="N93" s="14">
        <f>(N85+N86+N88+N87+N89+O90+O91+P85)/(1-N92)</f>
        <v>50460</v>
      </c>
      <c r="O93" s="15"/>
      <c r="R93" s="25">
        <v>1.8</v>
      </c>
      <c r="S93" s="21">
        <f t="shared" si="12"/>
        <v>0.12328767123287672</v>
      </c>
      <c r="T93" s="107">
        <f t="shared" si="13"/>
        <v>6220</v>
      </c>
    </row>
    <row r="94" spans="1:23" ht="16.5" x14ac:dyDescent="0.2">
      <c r="A94" s="17">
        <v>69</v>
      </c>
      <c r="B94" s="17">
        <v>14650</v>
      </c>
      <c r="D94" s="142"/>
      <c r="E94" s="142"/>
      <c r="F94" s="142"/>
      <c r="G94" s="142"/>
      <c r="R94" s="25">
        <v>2</v>
      </c>
      <c r="S94" s="21">
        <f t="shared" si="12"/>
        <v>0.13698630136986301</v>
      </c>
      <c r="T94" s="107">
        <f t="shared" si="13"/>
        <v>6910</v>
      </c>
    </row>
    <row r="95" spans="1:2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</row>
    <row r="96" spans="1:2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>
        <f>SUM(R98:R107)</f>
        <v>14.6</v>
      </c>
      <c r="S96" s="15"/>
      <c r="T96" s="15"/>
    </row>
    <row r="97" spans="1:20" ht="17.25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06" t="s">
        <v>124</v>
      </c>
      <c r="N97" s="105">
        <v>8</v>
      </c>
      <c r="O97" s="106" t="s">
        <v>124</v>
      </c>
      <c r="P97" s="105">
        <v>7</v>
      </c>
      <c r="Q97" s="15"/>
      <c r="R97" s="12" t="s">
        <v>46</v>
      </c>
      <c r="S97" s="12" t="s">
        <v>44</v>
      </c>
      <c r="T97" s="12" t="s">
        <v>45</v>
      </c>
    </row>
    <row r="98" spans="1:20" ht="16.5" x14ac:dyDescent="0.2">
      <c r="A98" s="17">
        <v>70</v>
      </c>
      <c r="B98" s="17">
        <v>9875</v>
      </c>
      <c r="D98" s="142"/>
      <c r="E98" s="142"/>
      <c r="F98" s="142"/>
      <c r="G98" s="142"/>
      <c r="M98" s="106" t="s">
        <v>87</v>
      </c>
      <c r="N98" s="14">
        <f>SUMIFS(章节关卡!$AV$5:$AV$295,章节关卡!$AT$5:$AT$295,"="&amp;经验计算!N97)</f>
        <v>2520</v>
      </c>
      <c r="O98" s="106" t="s">
        <v>129</v>
      </c>
      <c r="P98" s="14">
        <f>SUMIFS(章节关卡!$BD$5:$BD$292,章节关卡!$BB$5:$BB$292,"="&amp;经验计算!P97)</f>
        <v>7200</v>
      </c>
      <c r="R98" s="25">
        <v>1</v>
      </c>
      <c r="S98" s="21">
        <f>R98/$R$96</f>
        <v>6.8493150684931503E-2</v>
      </c>
      <c r="T98" s="25">
        <f>INT($N$106*S98/5)*5</f>
        <v>4530</v>
      </c>
    </row>
    <row r="99" spans="1:20" ht="16.5" x14ac:dyDescent="0.2">
      <c r="A99" s="17">
        <v>71</v>
      </c>
      <c r="B99" s="17">
        <v>10865</v>
      </c>
      <c r="D99" s="142"/>
      <c r="E99" s="142"/>
      <c r="F99" s="142"/>
      <c r="G99" s="142"/>
      <c r="M99" s="106" t="s">
        <v>125</v>
      </c>
      <c r="N99" s="14">
        <f>SUMIFS(芦花古楼!$D$5:$D$104,芦花古楼!$A$5:$A$104,"&gt;"&amp;经验计算!O99,芦花古楼!$A$5:$A$104,"&lt;="&amp;经验计算!P99)</f>
        <v>3660</v>
      </c>
      <c r="O99" s="105">
        <v>40</v>
      </c>
      <c r="P99" s="105">
        <v>50</v>
      </c>
      <c r="R99" s="25">
        <v>1.1000000000000001</v>
      </c>
      <c r="S99" s="21">
        <f t="shared" ref="S99:S107" si="14">R99/$R$96</f>
        <v>7.5342465753424667E-2</v>
      </c>
      <c r="T99" s="107">
        <f t="shared" ref="T99:T107" si="15">INT($N$106*S99/5)*5</f>
        <v>4985</v>
      </c>
    </row>
    <row r="100" spans="1:20" ht="16.5" x14ac:dyDescent="0.2">
      <c r="A100" s="17">
        <v>72</v>
      </c>
      <c r="B100" s="17">
        <v>11855</v>
      </c>
      <c r="D100" s="142"/>
      <c r="E100" s="142"/>
      <c r="F100" s="142"/>
      <c r="G100" s="142"/>
      <c r="M100" s="106" t="s">
        <v>127</v>
      </c>
      <c r="N100" s="14">
        <f>SUMIFS(芦花古楼!$N$5:$N$104,芦花古楼!$K$5:$K$104,"&gt;"&amp;经验计算!O100,芦花古楼!$K$5:$K$104,"&lt;="&amp;经验计算!P100)</f>
        <v>7320</v>
      </c>
      <c r="O100" s="105">
        <v>20</v>
      </c>
      <c r="P100" s="105">
        <v>30</v>
      </c>
      <c r="R100" s="25">
        <v>1.2</v>
      </c>
      <c r="S100" s="21">
        <f t="shared" si="14"/>
        <v>8.2191780821917804E-2</v>
      </c>
      <c r="T100" s="107">
        <f t="shared" si="15"/>
        <v>5435</v>
      </c>
    </row>
    <row r="101" spans="1:20" ht="16.5" x14ac:dyDescent="0.2">
      <c r="A101" s="17">
        <v>73</v>
      </c>
      <c r="B101" s="17">
        <v>12840</v>
      </c>
      <c r="D101" s="142"/>
      <c r="E101" s="142"/>
      <c r="F101" s="142"/>
      <c r="G101" s="142"/>
      <c r="M101" s="106" t="s">
        <v>126</v>
      </c>
      <c r="N101" s="14">
        <f>SUMIFS(芦花古楼!$X$5:$X$104,芦花古楼!$U$5:$U$104,"&gt;"&amp;经验计算!O101,芦花古楼!$U$5:$U$104,"&lt;="&amp;经验计算!P101)</f>
        <v>6480</v>
      </c>
      <c r="O101" s="105">
        <v>15</v>
      </c>
      <c r="P101" s="105">
        <v>20</v>
      </c>
      <c r="R101" s="25">
        <v>1.3</v>
      </c>
      <c r="S101" s="21">
        <f t="shared" si="14"/>
        <v>8.9041095890410968E-2</v>
      </c>
      <c r="T101" s="107">
        <f t="shared" si="15"/>
        <v>5890</v>
      </c>
    </row>
    <row r="102" spans="1:20" ht="16.5" x14ac:dyDescent="0.2">
      <c r="A102" s="17">
        <v>74</v>
      </c>
      <c r="B102" s="17">
        <v>13830</v>
      </c>
      <c r="D102" s="142"/>
      <c r="E102" s="142"/>
      <c r="F102" s="142"/>
      <c r="G102" s="142"/>
      <c r="M102" s="106" t="s">
        <v>128</v>
      </c>
      <c r="N102" s="14">
        <f>SUMIFS(芦花古楼!$AH$5:$AH$104,芦花古楼!$AE$5:$AE$104,"&gt;"&amp;经验计算!O102,芦花古楼!$AE$5:$AE$104,"&lt;="&amp;经验计算!P102)</f>
        <v>5400</v>
      </c>
      <c r="O102" s="105">
        <v>10</v>
      </c>
      <c r="P102" s="105">
        <v>15</v>
      </c>
      <c r="R102" s="25">
        <v>1.4</v>
      </c>
      <c r="S102" s="21">
        <f t="shared" si="14"/>
        <v>9.5890410958904104E-2</v>
      </c>
      <c r="T102" s="107">
        <f t="shared" si="15"/>
        <v>6345</v>
      </c>
    </row>
    <row r="103" spans="1:20" ht="16.5" x14ac:dyDescent="0.2">
      <c r="A103" s="17">
        <v>75</v>
      </c>
      <c r="B103" s="17">
        <v>14815</v>
      </c>
      <c r="D103" s="142"/>
      <c r="E103" s="142"/>
      <c r="F103" s="142"/>
      <c r="G103" s="142"/>
      <c r="M103" s="106" t="s">
        <v>50</v>
      </c>
      <c r="N103" s="14"/>
      <c r="O103" s="14">
        <f>日常任务!D43*经验计算!N103</f>
        <v>0</v>
      </c>
      <c r="R103" s="25">
        <v>1.5</v>
      </c>
      <c r="S103" s="21">
        <f t="shared" si="14"/>
        <v>0.10273972602739727</v>
      </c>
      <c r="T103" s="107">
        <f t="shared" si="15"/>
        <v>6795</v>
      </c>
    </row>
    <row r="104" spans="1:20" ht="16.5" x14ac:dyDescent="0.2">
      <c r="A104" s="17">
        <v>76</v>
      </c>
      <c r="B104" s="17">
        <v>15805</v>
      </c>
      <c r="D104" s="142"/>
      <c r="E104" s="142"/>
      <c r="F104" s="142"/>
      <c r="G104" s="142"/>
      <c r="M104" s="106" t="s">
        <v>47</v>
      </c>
      <c r="N104" s="14">
        <f>INDEX(节奏总表!$L$4:$L$23,经验计算!N97)*60</f>
        <v>2400</v>
      </c>
      <c r="O104" s="14">
        <f>INDEX(章节关卡!$D$6:$D$25,经验计算!N97)*经验计算!N104</f>
        <v>33600</v>
      </c>
      <c r="R104" s="25">
        <v>1.6</v>
      </c>
      <c r="S104" s="21">
        <f t="shared" si="14"/>
        <v>0.10958904109589042</v>
      </c>
      <c r="T104" s="107">
        <f t="shared" si="15"/>
        <v>7250</v>
      </c>
    </row>
    <row r="105" spans="1:20" ht="16.5" x14ac:dyDescent="0.2">
      <c r="A105" s="17">
        <v>77</v>
      </c>
      <c r="B105" s="17">
        <v>16795</v>
      </c>
      <c r="D105" s="142"/>
      <c r="E105" s="142"/>
      <c r="F105" s="142"/>
      <c r="G105" s="142"/>
      <c r="M105" s="106" t="s">
        <v>43</v>
      </c>
      <c r="N105" s="19">
        <v>0</v>
      </c>
      <c r="O105" s="14">
        <f>N106*N105</f>
        <v>0</v>
      </c>
      <c r="R105" s="25">
        <v>1.7</v>
      </c>
      <c r="S105" s="21">
        <f t="shared" si="14"/>
        <v>0.11643835616438356</v>
      </c>
      <c r="T105" s="107">
        <f t="shared" si="15"/>
        <v>7705</v>
      </c>
    </row>
    <row r="106" spans="1:20" ht="16.5" x14ac:dyDescent="0.2">
      <c r="A106" s="17">
        <v>78</v>
      </c>
      <c r="B106" s="17">
        <v>17780</v>
      </c>
      <c r="D106" s="142"/>
      <c r="E106" s="142"/>
      <c r="F106" s="142"/>
      <c r="G106" s="142"/>
      <c r="M106" s="106" t="s">
        <v>42</v>
      </c>
      <c r="N106" s="14">
        <f>(N98+N99+N101+N100+N102+O103+O104+P98)/(1-N105)</f>
        <v>66180</v>
      </c>
      <c r="O106" s="15"/>
      <c r="R106" s="25">
        <v>1.8</v>
      </c>
      <c r="S106" s="21">
        <f t="shared" si="14"/>
        <v>0.12328767123287672</v>
      </c>
      <c r="T106" s="107">
        <f t="shared" si="15"/>
        <v>8155</v>
      </c>
    </row>
    <row r="107" spans="1:20" ht="16.5" x14ac:dyDescent="0.2">
      <c r="A107" s="17">
        <v>79</v>
      </c>
      <c r="B107" s="17">
        <v>19755</v>
      </c>
      <c r="D107" s="142"/>
      <c r="E107" s="142"/>
      <c r="F107" s="142"/>
      <c r="G107" s="142"/>
      <c r="R107" s="25">
        <v>2</v>
      </c>
      <c r="S107" s="21">
        <f t="shared" si="14"/>
        <v>0.13698630136986301</v>
      </c>
      <c r="T107" s="107">
        <f t="shared" si="15"/>
        <v>9065</v>
      </c>
    </row>
    <row r="108" spans="1:20" s="15" customFormat="1" x14ac:dyDescent="0.2"/>
    <row r="109" spans="1:20" s="15" customFormat="1" x14ac:dyDescent="0.2">
      <c r="R109" s="15">
        <f>SUM(R111:R120)</f>
        <v>14.6</v>
      </c>
    </row>
    <row r="110" spans="1:20" s="15" customFormat="1" ht="17.25" x14ac:dyDescent="0.2">
      <c r="M110" s="106" t="s">
        <v>124</v>
      </c>
      <c r="N110" s="105">
        <v>9</v>
      </c>
      <c r="O110" s="106" t="s">
        <v>124</v>
      </c>
      <c r="P110" s="105">
        <v>8</v>
      </c>
      <c r="R110" s="12" t="s">
        <v>46</v>
      </c>
      <c r="S110" s="12" t="s">
        <v>44</v>
      </c>
      <c r="T110" s="12" t="s">
        <v>45</v>
      </c>
    </row>
    <row r="111" spans="1:20" ht="15.75" customHeight="1" x14ac:dyDescent="0.2">
      <c r="A111" s="17">
        <v>80</v>
      </c>
      <c r="B111" s="17">
        <v>12425</v>
      </c>
      <c r="D111" s="142"/>
      <c r="E111" s="142"/>
      <c r="F111" s="142"/>
      <c r="G111" s="142"/>
      <c r="M111" s="106" t="s">
        <v>87</v>
      </c>
      <c r="N111" s="14">
        <f>SUMIFS(章节关卡!$AV$5:$AV$295,章节关卡!$AT$5:$AT$295,"="&amp;经验计算!N110)</f>
        <v>2880</v>
      </c>
      <c r="O111" s="106" t="s">
        <v>129</v>
      </c>
      <c r="P111" s="14">
        <f>SUMIFS(章节关卡!$BD$5:$BD$292,章节关卡!$BB$5:$BB$292,"="&amp;经验计算!P110)</f>
        <v>8400</v>
      </c>
      <c r="R111" s="25">
        <v>1</v>
      </c>
      <c r="S111" s="21">
        <f>R111/$R$109</f>
        <v>6.8493150684931503E-2</v>
      </c>
      <c r="T111" s="25">
        <f>INT($N$119*S111/5)*5</f>
        <v>5340</v>
      </c>
    </row>
    <row r="112" spans="1:20" ht="16.5" x14ac:dyDescent="0.2">
      <c r="A112" s="17">
        <v>81</v>
      </c>
      <c r="B112" s="17">
        <v>13670</v>
      </c>
      <c r="D112" s="142"/>
      <c r="E112" s="142"/>
      <c r="F112" s="142"/>
      <c r="G112" s="142"/>
      <c r="M112" s="106" t="s">
        <v>125</v>
      </c>
      <c r="N112" s="14">
        <f>SUMIFS(芦花古楼!$D$5:$D$104,芦花古楼!$A$5:$A$104,"&gt;"&amp;经验计算!O112,芦花古楼!$A$5:$A$104,"&lt;="&amp;经验计算!P112)</f>
        <v>4200</v>
      </c>
      <c r="O112" s="105">
        <v>50</v>
      </c>
      <c r="P112" s="105">
        <v>60</v>
      </c>
      <c r="R112" s="25">
        <v>1.1000000000000001</v>
      </c>
      <c r="S112" s="21">
        <f t="shared" ref="S112:S120" si="16">R112/$R$109</f>
        <v>7.5342465753424667E-2</v>
      </c>
      <c r="T112" s="107">
        <f t="shared" ref="T112:T120" si="17">INT($N$119*S112/5)*5</f>
        <v>5875</v>
      </c>
    </row>
    <row r="113" spans="1:23" ht="16.5" x14ac:dyDescent="0.2">
      <c r="A113" s="17">
        <v>82</v>
      </c>
      <c r="B113" s="17">
        <v>14910</v>
      </c>
      <c r="D113" s="142"/>
      <c r="E113" s="142"/>
      <c r="F113" s="142"/>
      <c r="G113" s="142"/>
      <c r="M113" s="106" t="s">
        <v>127</v>
      </c>
      <c r="N113" s="14">
        <f>SUMIFS(芦花古楼!$N$5:$N$104,芦花古楼!$K$5:$K$104,"&gt;"&amp;经验计算!O113,芦花古楼!$K$5:$K$104,"&lt;="&amp;经验计算!P113)</f>
        <v>8520</v>
      </c>
      <c r="O113" s="105">
        <v>30</v>
      </c>
      <c r="P113" s="105">
        <v>40</v>
      </c>
      <c r="R113" s="25">
        <v>1.2</v>
      </c>
      <c r="S113" s="21">
        <f t="shared" si="16"/>
        <v>8.2191780821917804E-2</v>
      </c>
      <c r="T113" s="107">
        <f t="shared" si="17"/>
        <v>6410</v>
      </c>
    </row>
    <row r="114" spans="1:23" ht="16.5" x14ac:dyDescent="0.2">
      <c r="A114" s="17">
        <v>83</v>
      </c>
      <c r="B114" s="17">
        <v>16155</v>
      </c>
      <c r="D114" s="142"/>
      <c r="E114" s="142"/>
      <c r="F114" s="142"/>
      <c r="G114" s="142"/>
      <c r="M114" s="106" t="s">
        <v>126</v>
      </c>
      <c r="N114" s="14">
        <f>SUMIFS(芦花古楼!$X$5:$X$104,芦花古楼!$U$5:$U$104,"&gt;"&amp;经验计算!O114,芦花古楼!$U$5:$U$104,"&lt;="&amp;经验计算!P114)</f>
        <v>7200</v>
      </c>
      <c r="O114" s="105">
        <v>20</v>
      </c>
      <c r="P114" s="105">
        <v>25</v>
      </c>
      <c r="R114" s="25">
        <v>1.3</v>
      </c>
      <c r="S114" s="21">
        <f t="shared" si="16"/>
        <v>8.9041095890410968E-2</v>
      </c>
      <c r="T114" s="107">
        <f t="shared" si="17"/>
        <v>6945</v>
      </c>
    </row>
    <row r="115" spans="1:23" ht="16.5" x14ac:dyDescent="0.2">
      <c r="A115" s="17">
        <v>84</v>
      </c>
      <c r="B115" s="17">
        <v>17395</v>
      </c>
      <c r="D115" s="142"/>
      <c r="E115" s="142"/>
      <c r="F115" s="142"/>
      <c r="G115" s="142"/>
      <c r="M115" s="106" t="s">
        <v>128</v>
      </c>
      <c r="N115" s="14">
        <f>SUMIFS(芦花古楼!$AH$5:$AH$104,芦花古楼!$AE$5:$AE$104,"&gt;"&amp;经验计算!O115,芦花古楼!$AE$5:$AE$104,"&lt;="&amp;经验计算!P115)</f>
        <v>6480</v>
      </c>
      <c r="O115" s="105">
        <v>15</v>
      </c>
      <c r="P115" s="105">
        <v>20</v>
      </c>
      <c r="R115" s="25">
        <v>1.4</v>
      </c>
      <c r="S115" s="21">
        <f t="shared" si="16"/>
        <v>9.5890410958904104E-2</v>
      </c>
      <c r="T115" s="107">
        <f t="shared" si="17"/>
        <v>7475</v>
      </c>
    </row>
    <row r="116" spans="1:23" ht="16.5" x14ac:dyDescent="0.2">
      <c r="A116" s="17">
        <v>85</v>
      </c>
      <c r="B116" s="17">
        <v>18640</v>
      </c>
      <c r="D116" s="142"/>
      <c r="E116" s="142"/>
      <c r="F116" s="142"/>
      <c r="G116" s="142"/>
      <c r="M116" s="106" t="s">
        <v>50</v>
      </c>
      <c r="N116" s="14"/>
      <c r="O116" s="14">
        <f>日常任务!D56*经验计算!N116</f>
        <v>0</v>
      </c>
      <c r="R116" s="25">
        <v>1.5</v>
      </c>
      <c r="S116" s="21">
        <f t="shared" si="16"/>
        <v>0.10273972602739727</v>
      </c>
      <c r="T116" s="107">
        <f t="shared" si="17"/>
        <v>8010</v>
      </c>
    </row>
    <row r="117" spans="1:23" ht="16.5" x14ac:dyDescent="0.2">
      <c r="A117" s="17">
        <v>86</v>
      </c>
      <c r="B117" s="17">
        <v>19880</v>
      </c>
      <c r="D117" s="142"/>
      <c r="E117" s="142"/>
      <c r="F117" s="142"/>
      <c r="G117" s="142"/>
      <c r="M117" s="106" t="s">
        <v>47</v>
      </c>
      <c r="N117" s="14">
        <f>INDEX(节奏总表!$L$4:$L$23,经验计算!N110)*60</f>
        <v>2520</v>
      </c>
      <c r="O117" s="14">
        <f>INDEX(章节关卡!$D$6:$D$25,经验计算!N110)*经验计算!N117</f>
        <v>40320</v>
      </c>
      <c r="R117" s="25">
        <v>1.6</v>
      </c>
      <c r="S117" s="21">
        <f t="shared" si="16"/>
        <v>0.10958904109589042</v>
      </c>
      <c r="T117" s="107">
        <f t="shared" si="17"/>
        <v>8545</v>
      </c>
    </row>
    <row r="118" spans="1:23" ht="16.5" x14ac:dyDescent="0.2">
      <c r="A118" s="17">
        <v>87</v>
      </c>
      <c r="B118" s="17">
        <v>21125</v>
      </c>
      <c r="D118" s="142"/>
      <c r="E118" s="142"/>
      <c r="F118" s="142"/>
      <c r="G118" s="142"/>
      <c r="M118" s="106" t="s">
        <v>43</v>
      </c>
      <c r="N118" s="19">
        <v>0</v>
      </c>
      <c r="O118" s="14">
        <f>N119*N118</f>
        <v>0</v>
      </c>
      <c r="R118" s="25">
        <v>1.7</v>
      </c>
      <c r="S118" s="21">
        <f t="shared" si="16"/>
        <v>0.11643835616438356</v>
      </c>
      <c r="T118" s="107">
        <f t="shared" si="17"/>
        <v>9080</v>
      </c>
    </row>
    <row r="119" spans="1:23" ht="16.5" x14ac:dyDescent="0.2">
      <c r="A119" s="17">
        <v>88</v>
      </c>
      <c r="B119" s="17">
        <v>22365</v>
      </c>
      <c r="D119" s="142"/>
      <c r="E119" s="142"/>
      <c r="F119" s="142"/>
      <c r="G119" s="142"/>
      <c r="M119" s="106" t="s">
        <v>42</v>
      </c>
      <c r="N119" s="14">
        <f>(N111+N112+N114+N113+N115+O116+O117+P111)/(1-N118)</f>
        <v>78000</v>
      </c>
      <c r="O119" s="15"/>
      <c r="R119" s="25">
        <v>1.8</v>
      </c>
      <c r="S119" s="21">
        <f t="shared" si="16"/>
        <v>0.12328767123287672</v>
      </c>
      <c r="T119" s="107">
        <f t="shared" si="17"/>
        <v>9615</v>
      </c>
    </row>
    <row r="120" spans="1:23" ht="16.5" x14ac:dyDescent="0.2">
      <c r="A120" s="17">
        <v>89</v>
      </c>
      <c r="B120" s="17">
        <v>24850</v>
      </c>
      <c r="D120" s="142"/>
      <c r="E120" s="142"/>
      <c r="F120" s="142"/>
      <c r="G120" s="142"/>
      <c r="R120" s="25">
        <v>2</v>
      </c>
      <c r="S120" s="21">
        <f t="shared" si="16"/>
        <v>0.13698630136986301</v>
      </c>
      <c r="T120" s="107">
        <f t="shared" si="17"/>
        <v>10680</v>
      </c>
    </row>
    <row r="121" spans="1:2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>
        <f>SUM(R124:R133)</f>
        <v>14.6</v>
      </c>
      <c r="S122" s="15"/>
      <c r="T122" s="15"/>
      <c r="U122" s="15"/>
      <c r="V122" s="15"/>
      <c r="W122" s="15"/>
    </row>
    <row r="123" spans="1:23" ht="17.25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06" t="s">
        <v>124</v>
      </c>
      <c r="N123" s="105">
        <v>10</v>
      </c>
      <c r="O123" s="106" t="s">
        <v>124</v>
      </c>
      <c r="P123" s="105">
        <v>9</v>
      </c>
      <c r="Q123" s="15"/>
      <c r="R123" s="12" t="s">
        <v>46</v>
      </c>
      <c r="S123" s="12" t="s">
        <v>44</v>
      </c>
      <c r="T123" s="12" t="s">
        <v>45</v>
      </c>
      <c r="U123" s="15"/>
      <c r="V123" s="15"/>
      <c r="W123" s="15"/>
    </row>
    <row r="124" spans="1:23" ht="16.5" x14ac:dyDescent="0.2">
      <c r="A124" s="17">
        <v>90</v>
      </c>
      <c r="B124" s="17">
        <v>15050</v>
      </c>
      <c r="D124" s="142"/>
      <c r="E124" s="142"/>
      <c r="F124" s="142"/>
      <c r="G124" s="142"/>
      <c r="M124" s="106" t="s">
        <v>87</v>
      </c>
      <c r="N124" s="14">
        <f>SUMIFS(章节关卡!$AV$5:$AV$295,章节关卡!$AT$5:$AT$295,"="&amp;经验计算!N123)</f>
        <v>3240</v>
      </c>
      <c r="O124" s="106" t="s">
        <v>129</v>
      </c>
      <c r="P124" s="14">
        <f>SUMIFS(章节关卡!$BD$5:$BD$292,章节关卡!$BB$5:$BB$292,"="&amp;经验计算!P123)</f>
        <v>9600</v>
      </c>
      <c r="R124" s="25">
        <v>1</v>
      </c>
      <c r="S124" s="21">
        <f>R124/$R$122</f>
        <v>6.8493150684931503E-2</v>
      </c>
      <c r="T124" s="25">
        <f>INT($N$132*S124/5)*5</f>
        <v>6100</v>
      </c>
    </row>
    <row r="125" spans="1:23" ht="16.5" x14ac:dyDescent="0.2">
      <c r="A125" s="17">
        <v>91</v>
      </c>
      <c r="B125" s="17">
        <v>16555</v>
      </c>
      <c r="D125" s="142"/>
      <c r="E125" s="142"/>
      <c r="F125" s="142"/>
      <c r="G125" s="142"/>
      <c r="M125" s="106" t="s">
        <v>125</v>
      </c>
      <c r="N125" s="14">
        <f>SUMIFS(芦花古楼!$D$5:$D$104,芦花古楼!$A$5:$A$104,"&gt;"&amp;经验计算!O125,芦花古楼!$A$5:$A$104,"&lt;="&amp;经验计算!P125)</f>
        <v>4560</v>
      </c>
      <c r="O125" s="105">
        <v>60</v>
      </c>
      <c r="P125" s="105">
        <v>70</v>
      </c>
      <c r="R125" s="25">
        <v>1.1000000000000001</v>
      </c>
      <c r="S125" s="21">
        <f t="shared" ref="S125:S133" si="18">R125/$R$122</f>
        <v>7.5342465753424667E-2</v>
      </c>
      <c r="T125" s="107">
        <f t="shared" ref="T125:T133" si="19">INT($N$132*S125/5)*5</f>
        <v>6710</v>
      </c>
    </row>
    <row r="126" spans="1:23" ht="16.5" x14ac:dyDescent="0.2">
      <c r="A126" s="17">
        <v>92</v>
      </c>
      <c r="B126" s="17">
        <v>18060</v>
      </c>
      <c r="D126" s="142"/>
      <c r="E126" s="142"/>
      <c r="F126" s="142"/>
      <c r="G126" s="142"/>
      <c r="M126" s="106" t="s">
        <v>127</v>
      </c>
      <c r="N126" s="14">
        <f>SUMIFS(芦花古楼!$N$5:$N$104,芦花古楼!$K$5:$K$104,"&gt;"&amp;经验计算!O126,芦花古楼!$K$5:$K$104,"&lt;="&amp;经验计算!P126)</f>
        <v>9600</v>
      </c>
      <c r="O126" s="105">
        <v>40</v>
      </c>
      <c r="P126" s="105">
        <v>50</v>
      </c>
      <c r="R126" s="25">
        <v>1.2</v>
      </c>
      <c r="S126" s="21">
        <f t="shared" si="18"/>
        <v>8.2191780821917804E-2</v>
      </c>
      <c r="T126" s="107">
        <f t="shared" si="19"/>
        <v>7320</v>
      </c>
    </row>
    <row r="127" spans="1:23" ht="16.5" x14ac:dyDescent="0.2">
      <c r="A127" s="17">
        <v>93</v>
      </c>
      <c r="B127" s="17">
        <v>19565</v>
      </c>
      <c r="D127" s="142"/>
      <c r="E127" s="142"/>
      <c r="F127" s="142"/>
      <c r="G127" s="142"/>
      <c r="M127" s="106" t="s">
        <v>126</v>
      </c>
      <c r="N127" s="14">
        <f>SUMIFS(芦花古楼!$X$5:$X$104,芦花古楼!$U$5:$U$104,"&gt;"&amp;经验计算!O127,芦花古楼!$U$5:$U$104,"&lt;="&amp;经验计算!P127)</f>
        <v>7380</v>
      </c>
      <c r="O127" s="105">
        <v>25</v>
      </c>
      <c r="P127" s="105">
        <v>30</v>
      </c>
      <c r="R127" s="25">
        <v>1.3</v>
      </c>
      <c r="S127" s="21">
        <f t="shared" si="18"/>
        <v>8.9041095890410968E-2</v>
      </c>
      <c r="T127" s="107">
        <f t="shared" si="19"/>
        <v>7930</v>
      </c>
    </row>
    <row r="128" spans="1:23" ht="16.5" x14ac:dyDescent="0.2">
      <c r="A128" s="17">
        <v>94</v>
      </c>
      <c r="B128" s="17">
        <v>21070</v>
      </c>
      <c r="D128" s="142"/>
      <c r="E128" s="142"/>
      <c r="F128" s="142"/>
      <c r="G128" s="142"/>
      <c r="M128" s="106" t="s">
        <v>128</v>
      </c>
      <c r="N128" s="14">
        <f>SUMIFS(芦花古楼!$AH$5:$AH$104,芦花古楼!$AE$5:$AE$104,"&gt;"&amp;经验计算!O128,芦花古楼!$AE$5:$AE$104,"&lt;="&amp;经验计算!P128)</f>
        <v>7200</v>
      </c>
      <c r="O128" s="105">
        <v>20</v>
      </c>
      <c r="P128" s="105">
        <v>25</v>
      </c>
      <c r="R128" s="25">
        <v>1.4</v>
      </c>
      <c r="S128" s="21">
        <f t="shared" si="18"/>
        <v>9.5890410958904104E-2</v>
      </c>
      <c r="T128" s="107">
        <f t="shared" si="19"/>
        <v>8540</v>
      </c>
    </row>
    <row r="129" spans="1:23" ht="16.5" x14ac:dyDescent="0.2">
      <c r="A129" s="17">
        <v>95</v>
      </c>
      <c r="B129" s="17">
        <v>22580</v>
      </c>
      <c r="D129" s="142"/>
      <c r="E129" s="142"/>
      <c r="F129" s="142"/>
      <c r="G129" s="142"/>
      <c r="M129" s="106" t="s">
        <v>50</v>
      </c>
      <c r="N129" s="14"/>
      <c r="O129" s="14">
        <f>日常任务!D69*经验计算!N129</f>
        <v>0</v>
      </c>
      <c r="R129" s="25">
        <v>1.5</v>
      </c>
      <c r="S129" s="21">
        <f t="shared" si="18"/>
        <v>0.10273972602739727</v>
      </c>
      <c r="T129" s="107">
        <f t="shared" si="19"/>
        <v>9150</v>
      </c>
    </row>
    <row r="130" spans="1:23" ht="16.5" x14ac:dyDescent="0.2">
      <c r="A130" s="17">
        <v>96</v>
      </c>
      <c r="B130" s="17">
        <v>24085</v>
      </c>
      <c r="D130" s="142"/>
      <c r="E130" s="142"/>
      <c r="F130" s="142"/>
      <c r="G130" s="142"/>
      <c r="M130" s="106" t="s">
        <v>47</v>
      </c>
      <c r="N130" s="14">
        <f>INDEX(节奏总表!$L$4:$L$23,经验计算!N123)*60</f>
        <v>2640</v>
      </c>
      <c r="O130" s="14">
        <f>INDEX(章节关卡!$D$6:$D$25,经验计算!N123)*经验计算!N130</f>
        <v>47520</v>
      </c>
      <c r="R130" s="25">
        <v>1.6</v>
      </c>
      <c r="S130" s="21">
        <f t="shared" si="18"/>
        <v>0.10958904109589042</v>
      </c>
      <c r="T130" s="107">
        <f t="shared" si="19"/>
        <v>9760</v>
      </c>
    </row>
    <row r="131" spans="1:23" ht="16.5" x14ac:dyDescent="0.2">
      <c r="A131" s="17">
        <v>97</v>
      </c>
      <c r="B131" s="17">
        <v>25590</v>
      </c>
      <c r="D131" s="142"/>
      <c r="E131" s="142"/>
      <c r="F131" s="142"/>
      <c r="G131" s="142"/>
      <c r="M131" s="106" t="s">
        <v>43</v>
      </c>
      <c r="N131" s="19">
        <v>0</v>
      </c>
      <c r="O131" s="14">
        <f>N132*N131</f>
        <v>0</v>
      </c>
      <c r="R131" s="25">
        <v>1.7</v>
      </c>
      <c r="S131" s="21">
        <f t="shared" si="18"/>
        <v>0.11643835616438356</v>
      </c>
      <c r="T131" s="107">
        <f t="shared" si="19"/>
        <v>10370</v>
      </c>
    </row>
    <row r="132" spans="1:23" ht="16.5" x14ac:dyDescent="0.2">
      <c r="A132" s="17">
        <v>98</v>
      </c>
      <c r="B132" s="17">
        <v>27095</v>
      </c>
      <c r="D132" s="142"/>
      <c r="E132" s="142"/>
      <c r="F132" s="142"/>
      <c r="G132" s="142"/>
      <c r="M132" s="106" t="s">
        <v>42</v>
      </c>
      <c r="N132" s="14">
        <f>(N124+N125+N127+N126+N128+O129+O130+P124)/(1-N131)</f>
        <v>89100</v>
      </c>
      <c r="O132" s="15"/>
      <c r="R132" s="25">
        <v>1.8</v>
      </c>
      <c r="S132" s="21">
        <f t="shared" si="18"/>
        <v>0.12328767123287672</v>
      </c>
      <c r="T132" s="107">
        <f t="shared" si="19"/>
        <v>10980</v>
      </c>
    </row>
    <row r="133" spans="1:23" ht="16.5" x14ac:dyDescent="0.2">
      <c r="A133" s="17">
        <v>99</v>
      </c>
      <c r="B133" s="17">
        <v>30105</v>
      </c>
      <c r="D133" s="142"/>
      <c r="E133" s="142"/>
      <c r="F133" s="142"/>
      <c r="G133" s="142"/>
      <c r="R133" s="25">
        <v>2</v>
      </c>
      <c r="S133" s="21">
        <f t="shared" si="18"/>
        <v>0.13698630136986301</v>
      </c>
      <c r="T133" s="107">
        <f t="shared" si="19"/>
        <v>12205</v>
      </c>
    </row>
    <row r="134" spans="1:2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>
        <f>SUM(R138:R147)</f>
        <v>14.6</v>
      </c>
      <c r="S136" s="15"/>
      <c r="T136" s="15"/>
      <c r="U136" s="15"/>
      <c r="V136" s="15"/>
      <c r="W136" s="15"/>
    </row>
    <row r="137" spans="1:23" ht="17.25" x14ac:dyDescent="0.2">
      <c r="A137" s="17">
        <v>100</v>
      </c>
      <c r="B137" s="17">
        <v>22220</v>
      </c>
      <c r="D137" s="142"/>
      <c r="E137" s="142"/>
      <c r="F137" s="142"/>
      <c r="G137" s="142"/>
      <c r="M137" s="106" t="s">
        <v>124</v>
      </c>
      <c r="N137" s="105">
        <v>11</v>
      </c>
      <c r="O137" s="106" t="s">
        <v>124</v>
      </c>
      <c r="P137" s="105">
        <v>10</v>
      </c>
      <c r="Q137" s="15"/>
      <c r="R137" s="12" t="s">
        <v>46</v>
      </c>
      <c r="S137" s="12" t="s">
        <v>44</v>
      </c>
      <c r="T137" s="12" t="s">
        <v>45</v>
      </c>
    </row>
    <row r="138" spans="1:23" ht="16.5" x14ac:dyDescent="0.2">
      <c r="A138" s="17">
        <v>101</v>
      </c>
      <c r="B138" s="17">
        <v>24445</v>
      </c>
      <c r="D138" s="142"/>
      <c r="E138" s="142"/>
      <c r="F138" s="142"/>
      <c r="G138" s="142"/>
      <c r="M138" s="106" t="s">
        <v>87</v>
      </c>
      <c r="N138" s="14">
        <f>SUMIFS(章节关卡!$AV$5:$AV$295,章节关卡!$AT$5:$AT$295,"="&amp;经验计算!N137)</f>
        <v>3600</v>
      </c>
      <c r="O138" s="106" t="s">
        <v>129</v>
      </c>
      <c r="P138" s="14">
        <f>SUMIFS(章节关卡!$BD$5:$BD$292,章节关卡!$BB$5:$BB$292,"="&amp;经验计算!P137)</f>
        <v>10800</v>
      </c>
      <c r="R138" s="50">
        <v>1</v>
      </c>
      <c r="S138" s="21">
        <f>R138/$R$122</f>
        <v>6.8493150684931503E-2</v>
      </c>
      <c r="T138" s="50">
        <f>INT($N$146*S138/5)*5</f>
        <v>7915</v>
      </c>
    </row>
    <row r="139" spans="1:23" ht="16.5" x14ac:dyDescent="0.2">
      <c r="A139" s="17">
        <v>102</v>
      </c>
      <c r="B139" s="17">
        <v>26665</v>
      </c>
      <c r="D139" s="142"/>
      <c r="E139" s="142"/>
      <c r="F139" s="142"/>
      <c r="G139" s="142"/>
      <c r="M139" s="106" t="s">
        <v>125</v>
      </c>
      <c r="N139" s="14">
        <f>SUMIFS(芦花古楼!$D$5:$D$104,芦花古楼!$A$5:$A$104,"&gt;"&amp;经验计算!O139,芦花古楼!$A$5:$A$104,"&lt;="&amp;经验计算!P139)</f>
        <v>4860</v>
      </c>
      <c r="O139" s="105">
        <v>70</v>
      </c>
      <c r="P139" s="105">
        <v>80</v>
      </c>
      <c r="R139" s="50">
        <v>1.1000000000000001</v>
      </c>
      <c r="S139" s="21">
        <f t="shared" ref="S139:S147" si="20">R139/$R$122</f>
        <v>7.5342465753424667E-2</v>
      </c>
      <c r="T139" s="107">
        <f t="shared" ref="T139:T147" si="21">INT($N$146*S139/5)*5</f>
        <v>8705</v>
      </c>
    </row>
    <row r="140" spans="1:23" ht="16.5" x14ac:dyDescent="0.2">
      <c r="A140" s="17">
        <v>103</v>
      </c>
      <c r="B140" s="17">
        <v>28890</v>
      </c>
      <c r="D140" s="142"/>
      <c r="E140" s="142"/>
      <c r="F140" s="142"/>
      <c r="G140" s="142"/>
      <c r="M140" s="106" t="s">
        <v>127</v>
      </c>
      <c r="N140" s="14">
        <f>SUMIFS(芦花古楼!$N$5:$N$104,芦花古楼!$K$5:$K$104,"&gt;"&amp;经验计算!O140,芦花古楼!$K$5:$K$104,"&lt;="&amp;经验计算!P140)</f>
        <v>10320</v>
      </c>
      <c r="O140" s="105">
        <v>50</v>
      </c>
      <c r="P140" s="105">
        <v>60</v>
      </c>
      <c r="R140" s="50">
        <v>1.2</v>
      </c>
      <c r="S140" s="21">
        <f t="shared" si="20"/>
        <v>8.2191780821917804E-2</v>
      </c>
      <c r="T140" s="107">
        <f t="shared" si="21"/>
        <v>9495</v>
      </c>
    </row>
    <row r="141" spans="1:23" ht="16.5" x14ac:dyDescent="0.2">
      <c r="A141" s="17">
        <v>104</v>
      </c>
      <c r="B141" s="17">
        <v>31110</v>
      </c>
      <c r="D141" s="142"/>
      <c r="E141" s="142"/>
      <c r="F141" s="142"/>
      <c r="G141" s="142"/>
      <c r="M141" s="106" t="s">
        <v>126</v>
      </c>
      <c r="N141" s="14">
        <f>SUMIFS(芦花古楼!$X$5:$X$104,芦花古楼!$U$5:$U$104,"&gt;"&amp;经验计算!O141,芦花古楼!$U$5:$U$104,"&lt;="&amp;经验计算!P141)</f>
        <v>16200</v>
      </c>
      <c r="O141" s="105">
        <v>30</v>
      </c>
      <c r="P141" s="105">
        <v>40</v>
      </c>
      <c r="R141" s="50">
        <v>1.3</v>
      </c>
      <c r="S141" s="21">
        <f t="shared" si="20"/>
        <v>8.9041095890410968E-2</v>
      </c>
      <c r="T141" s="107">
        <f t="shared" si="21"/>
        <v>10285</v>
      </c>
    </row>
    <row r="142" spans="1:23" ht="16.5" x14ac:dyDescent="0.2">
      <c r="A142" s="17">
        <v>105</v>
      </c>
      <c r="B142" s="17">
        <v>33335</v>
      </c>
      <c r="D142" s="142"/>
      <c r="E142" s="142"/>
      <c r="F142" s="142"/>
      <c r="G142" s="142"/>
      <c r="M142" s="106" t="s">
        <v>128</v>
      </c>
      <c r="N142" s="14">
        <f>SUMIFS(芦花古楼!$AH$5:$AH$104,芦花古楼!$AE$5:$AE$104,"&gt;"&amp;经验计算!O142,芦花古楼!$AE$5:$AE$104,"&lt;="&amp;经验计算!P142)</f>
        <v>7380</v>
      </c>
      <c r="O142" s="105">
        <v>25</v>
      </c>
      <c r="P142" s="105">
        <v>30</v>
      </c>
      <c r="R142" s="50">
        <v>1.4</v>
      </c>
      <c r="S142" s="21">
        <f t="shared" si="20"/>
        <v>9.5890410958904104E-2</v>
      </c>
      <c r="T142" s="107">
        <f t="shared" si="21"/>
        <v>11080</v>
      </c>
    </row>
    <row r="143" spans="1:23" ht="16.5" x14ac:dyDescent="0.2">
      <c r="A143" s="17">
        <v>106</v>
      </c>
      <c r="B143" s="17">
        <v>35555</v>
      </c>
      <c r="D143" s="142"/>
      <c r="E143" s="142"/>
      <c r="F143" s="142"/>
      <c r="G143" s="142"/>
      <c r="M143" s="106" t="s">
        <v>50</v>
      </c>
      <c r="N143" s="14"/>
      <c r="O143" s="14">
        <f>日常任务!D83*经验计算!N143</f>
        <v>0</v>
      </c>
      <c r="R143" s="50">
        <v>1.5</v>
      </c>
      <c r="S143" s="21">
        <f t="shared" si="20"/>
        <v>0.10273972602739727</v>
      </c>
      <c r="T143" s="107">
        <f t="shared" si="21"/>
        <v>11870</v>
      </c>
    </row>
    <row r="144" spans="1:23" ht="16.5" x14ac:dyDescent="0.2">
      <c r="A144" s="17">
        <v>107</v>
      </c>
      <c r="B144" s="17">
        <v>37780</v>
      </c>
      <c r="D144" s="142"/>
      <c r="E144" s="142"/>
      <c r="F144" s="142"/>
      <c r="G144" s="142"/>
      <c r="M144" s="106" t="s">
        <v>47</v>
      </c>
      <c r="N144" s="14">
        <f>INDEX(节奏总表!$L$4:$L$23,经验计算!N137)*60</f>
        <v>3120</v>
      </c>
      <c r="O144" s="14">
        <f>INDEX(章节关卡!$D$6:$D$25,经验计算!N137)*经验计算!N144</f>
        <v>62400</v>
      </c>
      <c r="R144" s="50">
        <v>1.6</v>
      </c>
      <c r="S144" s="21">
        <f t="shared" si="20"/>
        <v>0.10958904109589042</v>
      </c>
      <c r="T144" s="107">
        <f t="shared" si="21"/>
        <v>12660</v>
      </c>
    </row>
    <row r="145" spans="1:20" ht="16.5" x14ac:dyDescent="0.2">
      <c r="A145" s="17">
        <v>108</v>
      </c>
      <c r="B145" s="17">
        <v>40000</v>
      </c>
      <c r="D145" s="142"/>
      <c r="E145" s="142"/>
      <c r="F145" s="142"/>
      <c r="G145" s="142"/>
      <c r="M145" s="106" t="s">
        <v>43</v>
      </c>
      <c r="N145" s="19">
        <v>0</v>
      </c>
      <c r="O145" s="14">
        <f>N146*N145</f>
        <v>0</v>
      </c>
      <c r="R145" s="50">
        <v>1.7</v>
      </c>
      <c r="S145" s="21">
        <f t="shared" si="20"/>
        <v>0.11643835616438356</v>
      </c>
      <c r="T145" s="107">
        <f t="shared" si="21"/>
        <v>13455</v>
      </c>
    </row>
    <row r="146" spans="1:20" ht="16.5" x14ac:dyDescent="0.2">
      <c r="A146" s="17">
        <v>109</v>
      </c>
      <c r="B146" s="17">
        <v>44445</v>
      </c>
      <c r="D146" s="142"/>
      <c r="E146" s="142"/>
      <c r="F146" s="142"/>
      <c r="G146" s="142"/>
      <c r="M146" s="106" t="s">
        <v>42</v>
      </c>
      <c r="N146" s="14">
        <f>(N138+N139+N141+N140+N142+O143+O144+P138)/(1-N145)</f>
        <v>115560</v>
      </c>
      <c r="O146" s="15"/>
      <c r="R146" s="50">
        <v>1.8</v>
      </c>
      <c r="S146" s="21">
        <f t="shared" si="20"/>
        <v>0.12328767123287672</v>
      </c>
      <c r="T146" s="107">
        <f t="shared" si="21"/>
        <v>14245</v>
      </c>
    </row>
    <row r="147" spans="1:20" s="15" customFormat="1" ht="16.5" x14ac:dyDescent="0.2">
      <c r="M147"/>
      <c r="N147"/>
      <c r="O147"/>
      <c r="P147"/>
      <c r="Q147"/>
      <c r="R147" s="50">
        <v>2</v>
      </c>
      <c r="S147" s="21">
        <f t="shared" si="20"/>
        <v>0.13698630136986301</v>
      </c>
      <c r="T147" s="107">
        <f t="shared" si="21"/>
        <v>15830</v>
      </c>
    </row>
    <row r="148" spans="1:20" s="15" customFormat="1" x14ac:dyDescent="0.2"/>
    <row r="149" spans="1:20" s="15" customFormat="1" x14ac:dyDescent="0.2"/>
    <row r="150" spans="1:20" s="15" customFormat="1" x14ac:dyDescent="0.2">
      <c r="R150" s="15">
        <f>SUM(R152:R161)</f>
        <v>14.6</v>
      </c>
    </row>
    <row r="151" spans="1:20" ht="17.25" x14ac:dyDescent="0.2">
      <c r="A151" s="17">
        <v>110</v>
      </c>
      <c r="B151" s="17">
        <v>30410</v>
      </c>
      <c r="D151" s="142"/>
      <c r="E151" s="142"/>
      <c r="F151" s="142"/>
      <c r="G151" s="142"/>
      <c r="M151" s="106" t="s">
        <v>124</v>
      </c>
      <c r="N151" s="105">
        <v>12</v>
      </c>
      <c r="O151" s="106" t="s">
        <v>124</v>
      </c>
      <c r="P151" s="105">
        <v>11</v>
      </c>
      <c r="Q151" s="15"/>
      <c r="R151" s="12" t="s">
        <v>46</v>
      </c>
      <c r="S151" s="12" t="s">
        <v>44</v>
      </c>
      <c r="T151" s="12" t="s">
        <v>45</v>
      </c>
    </row>
    <row r="152" spans="1:20" ht="16.5" x14ac:dyDescent="0.2">
      <c r="A152" s="17">
        <v>111</v>
      </c>
      <c r="B152" s="17">
        <v>33450</v>
      </c>
      <c r="D152" s="142"/>
      <c r="E152" s="142"/>
      <c r="F152" s="142"/>
      <c r="G152" s="142"/>
      <c r="M152" s="106" t="s">
        <v>87</v>
      </c>
      <c r="N152" s="14">
        <f>SUMIFS(章节关卡!$AV$5:$AV$295,章节关卡!$AT$5:$AT$295,"="&amp;经验计算!N151)</f>
        <v>3960</v>
      </c>
      <c r="O152" s="106" t="s">
        <v>129</v>
      </c>
      <c r="P152" s="14">
        <f>SUMIFS(章节关卡!$BD$5:$BD$292,章节关卡!$BB$5:$BB$292,"="&amp;经验计算!P151)</f>
        <v>12000</v>
      </c>
      <c r="R152" s="50">
        <v>1</v>
      </c>
      <c r="S152" s="21">
        <f>R152/$R$122</f>
        <v>6.8493150684931503E-2</v>
      </c>
      <c r="T152" s="50">
        <f>INT($N$160*S152/5)*5</f>
        <v>9925</v>
      </c>
    </row>
    <row r="153" spans="1:20" ht="16.5" x14ac:dyDescent="0.2">
      <c r="A153" s="17">
        <v>112</v>
      </c>
      <c r="B153" s="17">
        <v>36490</v>
      </c>
      <c r="D153" s="142"/>
      <c r="E153" s="142"/>
      <c r="F153" s="142"/>
      <c r="G153" s="142"/>
      <c r="M153" s="106" t="s">
        <v>125</v>
      </c>
      <c r="N153" s="14">
        <f>SUMIFS(芦花古楼!$D$5:$D$104,芦花古楼!$A$5:$A$104,"&gt;"&amp;经验计算!O153,芦花古楼!$A$5:$A$104,"&lt;="&amp;经验计算!P153)</f>
        <v>5400</v>
      </c>
      <c r="O153" s="105">
        <v>80</v>
      </c>
      <c r="P153" s="105">
        <v>90</v>
      </c>
      <c r="R153" s="50">
        <v>1.1000000000000001</v>
      </c>
      <c r="S153" s="21">
        <f t="shared" ref="S153:S161" si="22">R153/$R$122</f>
        <v>7.5342465753424667E-2</v>
      </c>
      <c r="T153" s="107">
        <f t="shared" ref="T153:T161" si="23">INT($N$160*S153/5)*5</f>
        <v>10920</v>
      </c>
    </row>
    <row r="154" spans="1:20" ht="16.5" x14ac:dyDescent="0.2">
      <c r="A154" s="17">
        <v>113</v>
      </c>
      <c r="B154" s="17">
        <v>39530</v>
      </c>
      <c r="D154" s="142"/>
      <c r="E154" s="142"/>
      <c r="F154" s="142"/>
      <c r="G154" s="142"/>
      <c r="M154" s="106" t="s">
        <v>127</v>
      </c>
      <c r="N154" s="14">
        <f>SUMIFS(芦花古楼!$N$5:$N$104,芦花古楼!$K$5:$K$104,"&gt;"&amp;经验计算!O154,芦花古楼!$K$5:$K$104,"&lt;="&amp;经验计算!P154)</f>
        <v>10920</v>
      </c>
      <c r="O154" s="105">
        <v>60</v>
      </c>
      <c r="P154" s="105">
        <v>70</v>
      </c>
      <c r="R154" s="50">
        <v>1.2</v>
      </c>
      <c r="S154" s="21">
        <f t="shared" si="22"/>
        <v>8.2191780821917804E-2</v>
      </c>
      <c r="T154" s="107">
        <f t="shared" si="23"/>
        <v>11910</v>
      </c>
    </row>
    <row r="155" spans="1:20" ht="16.5" x14ac:dyDescent="0.2">
      <c r="A155" s="17">
        <v>114</v>
      </c>
      <c r="B155" s="17">
        <v>42575</v>
      </c>
      <c r="D155" s="142"/>
      <c r="E155" s="142"/>
      <c r="F155" s="142"/>
      <c r="G155" s="142"/>
      <c r="M155" s="106" t="s">
        <v>126</v>
      </c>
      <c r="N155" s="14">
        <f>SUMIFS(芦花古楼!$X$5:$X$104,芦花古楼!$U$5:$U$104,"&gt;"&amp;经验计算!O155,芦花古楼!$U$5:$U$104,"&lt;="&amp;经验计算!P155)</f>
        <v>17280</v>
      </c>
      <c r="O155" s="105">
        <v>40</v>
      </c>
      <c r="P155" s="105">
        <v>50</v>
      </c>
      <c r="R155" s="50">
        <v>1.3</v>
      </c>
      <c r="S155" s="21">
        <f t="shared" si="22"/>
        <v>8.9041095890410968E-2</v>
      </c>
      <c r="T155" s="107">
        <f t="shared" si="23"/>
        <v>12905</v>
      </c>
    </row>
    <row r="156" spans="1:20" ht="16.5" x14ac:dyDescent="0.2">
      <c r="A156" s="17">
        <v>115</v>
      </c>
      <c r="B156" s="17">
        <v>45615</v>
      </c>
      <c r="D156" s="142"/>
      <c r="E156" s="142"/>
      <c r="F156" s="142"/>
      <c r="G156" s="142"/>
      <c r="M156" s="106" t="s">
        <v>128</v>
      </c>
      <c r="N156" s="14">
        <f>SUMIFS(芦花古楼!$AH$5:$AH$104,芦花古楼!$AE$5:$AE$104,"&gt;"&amp;经验计算!O156,芦花古楼!$AE$5:$AE$104,"&lt;="&amp;经验计算!P156)</f>
        <v>16200</v>
      </c>
      <c r="O156" s="105">
        <v>30</v>
      </c>
      <c r="P156" s="105">
        <v>40</v>
      </c>
      <c r="R156" s="50">
        <v>1.4</v>
      </c>
      <c r="S156" s="21">
        <f t="shared" si="22"/>
        <v>9.5890410958904104E-2</v>
      </c>
      <c r="T156" s="107">
        <f t="shared" si="23"/>
        <v>13900</v>
      </c>
    </row>
    <row r="157" spans="1:20" ht="16.5" x14ac:dyDescent="0.2">
      <c r="A157" s="17">
        <v>116</v>
      </c>
      <c r="B157" s="17">
        <v>48655</v>
      </c>
      <c r="D157" s="142"/>
      <c r="E157" s="142"/>
      <c r="F157" s="142"/>
      <c r="G157" s="142"/>
      <c r="M157" s="106" t="s">
        <v>50</v>
      </c>
      <c r="N157" s="14"/>
      <c r="O157" s="14">
        <f>日常任务!D97*经验计算!N157</f>
        <v>0</v>
      </c>
      <c r="R157" s="50">
        <v>1.5</v>
      </c>
      <c r="S157" s="21">
        <f t="shared" si="22"/>
        <v>0.10273972602739727</v>
      </c>
      <c r="T157" s="107">
        <f t="shared" si="23"/>
        <v>14890</v>
      </c>
    </row>
    <row r="158" spans="1:20" ht="16.5" x14ac:dyDescent="0.2">
      <c r="A158" s="17">
        <v>117</v>
      </c>
      <c r="B158" s="17">
        <v>51695</v>
      </c>
      <c r="D158" s="142"/>
      <c r="E158" s="142"/>
      <c r="F158" s="142"/>
      <c r="G158" s="142"/>
      <c r="M158" s="106" t="s">
        <v>47</v>
      </c>
      <c r="N158" s="14">
        <f>INDEX(节奏总表!$L$4:$L$23,经验计算!N151)*60</f>
        <v>3600</v>
      </c>
      <c r="O158" s="14">
        <f>INDEX(章节关卡!$D$6:$D$25,经验计算!N151)*经验计算!N158</f>
        <v>79200</v>
      </c>
      <c r="R158" s="50">
        <v>1.6</v>
      </c>
      <c r="S158" s="21">
        <f t="shared" si="22"/>
        <v>0.10958904109589042</v>
      </c>
      <c r="T158" s="107">
        <f t="shared" si="23"/>
        <v>15885</v>
      </c>
    </row>
    <row r="159" spans="1:20" ht="16.5" x14ac:dyDescent="0.2">
      <c r="A159" s="17">
        <v>118</v>
      </c>
      <c r="B159" s="17">
        <v>54735</v>
      </c>
      <c r="D159" s="142"/>
      <c r="E159" s="142"/>
      <c r="F159" s="142"/>
      <c r="G159" s="142"/>
      <c r="M159" s="106" t="s">
        <v>43</v>
      </c>
      <c r="N159" s="19">
        <v>0</v>
      </c>
      <c r="O159" s="14">
        <f>N160*N159</f>
        <v>0</v>
      </c>
      <c r="R159" s="50">
        <v>1.7</v>
      </c>
      <c r="S159" s="21">
        <f t="shared" si="22"/>
        <v>0.11643835616438356</v>
      </c>
      <c r="T159" s="107">
        <f t="shared" si="23"/>
        <v>16875</v>
      </c>
    </row>
    <row r="160" spans="1:20" ht="16.5" x14ac:dyDescent="0.2">
      <c r="A160" s="17">
        <v>119</v>
      </c>
      <c r="B160" s="17">
        <v>60820</v>
      </c>
      <c r="D160" s="142"/>
      <c r="E160" s="142"/>
      <c r="F160" s="142"/>
      <c r="G160" s="142"/>
      <c r="M160" s="106" t="s">
        <v>42</v>
      </c>
      <c r="N160" s="14">
        <f>(N152+N153+N155+N154+N156+O157+O158+P152)/(1-N159)</f>
        <v>144960</v>
      </c>
      <c r="O160" s="15"/>
      <c r="R160" s="50">
        <v>1.8</v>
      </c>
      <c r="S160" s="21">
        <f t="shared" si="22"/>
        <v>0.12328767123287672</v>
      </c>
      <c r="T160" s="107">
        <f t="shared" si="23"/>
        <v>17870</v>
      </c>
    </row>
    <row r="161" spans="1:20" s="15" customFormat="1" ht="16.5" x14ac:dyDescent="0.2">
      <c r="M161"/>
      <c r="N161"/>
      <c r="O161"/>
      <c r="P161"/>
      <c r="Q161"/>
      <c r="R161" s="50">
        <v>2</v>
      </c>
      <c r="S161" s="21">
        <f t="shared" si="22"/>
        <v>0.13698630136986301</v>
      </c>
      <c r="T161" s="107">
        <f t="shared" si="23"/>
        <v>19855</v>
      </c>
    </row>
    <row r="162" spans="1:20" s="15" customFormat="1" x14ac:dyDescent="0.2"/>
    <row r="163" spans="1:20" s="15" customFormat="1" x14ac:dyDescent="0.2"/>
    <row r="164" spans="1:20" s="15" customFormat="1" x14ac:dyDescent="0.2">
      <c r="R164" s="15">
        <f>SUM(R166:R175)</f>
        <v>14.6</v>
      </c>
    </row>
    <row r="165" spans="1:20" ht="17.25" x14ac:dyDescent="0.2">
      <c r="A165" s="17">
        <v>120</v>
      </c>
      <c r="B165" s="17">
        <v>48795</v>
      </c>
      <c r="D165" s="142"/>
      <c r="E165" s="142"/>
      <c r="F165" s="142"/>
      <c r="G165" s="142"/>
      <c r="M165" s="106" t="s">
        <v>124</v>
      </c>
      <c r="N165" s="105">
        <v>13</v>
      </c>
      <c r="O165" s="106" t="s">
        <v>124</v>
      </c>
      <c r="P165" s="105">
        <v>12</v>
      </c>
      <c r="Q165" s="15"/>
      <c r="R165" s="12" t="s">
        <v>46</v>
      </c>
      <c r="S165" s="12" t="s">
        <v>44</v>
      </c>
      <c r="T165" s="12" t="s">
        <v>45</v>
      </c>
    </row>
    <row r="166" spans="1:20" ht="16.5" x14ac:dyDescent="0.2">
      <c r="A166" s="17">
        <v>121</v>
      </c>
      <c r="B166" s="17">
        <v>53675</v>
      </c>
      <c r="D166" s="142"/>
      <c r="E166" s="142"/>
      <c r="F166" s="142"/>
      <c r="G166" s="142"/>
      <c r="M166" s="106" t="s">
        <v>87</v>
      </c>
      <c r="N166" s="14">
        <f>SUMIFS(章节关卡!$AV$5:$AV$295,章节关卡!$AT$5:$AT$295,"="&amp;经验计算!N165)</f>
        <v>4500</v>
      </c>
      <c r="O166" s="106" t="s">
        <v>129</v>
      </c>
      <c r="P166" s="14">
        <f>SUMIFS(章节关卡!$BD$5:$BD$292,章节关卡!$BB$5:$BB$292,"="&amp;经验计算!P165)</f>
        <v>13200</v>
      </c>
      <c r="R166" s="50">
        <v>1</v>
      </c>
      <c r="S166" s="21">
        <f>R166/$R$122</f>
        <v>6.8493150684931503E-2</v>
      </c>
      <c r="T166" s="50">
        <f>INT($N$174*S166/5)*5</f>
        <v>11835</v>
      </c>
    </row>
    <row r="167" spans="1:20" ht="16.5" x14ac:dyDescent="0.2">
      <c r="A167" s="17">
        <v>122</v>
      </c>
      <c r="B167" s="17">
        <v>58555</v>
      </c>
      <c r="D167" s="142"/>
      <c r="E167" s="142"/>
      <c r="F167" s="142"/>
      <c r="G167" s="142"/>
      <c r="M167" s="106" t="s">
        <v>125</v>
      </c>
      <c r="N167" s="14">
        <f>SUMIFS(芦花古楼!$D$5:$D$104,芦花古楼!$A$5:$A$104,"&gt;"&amp;经验计算!O167,芦花古楼!$A$5:$A$104,"&lt;="&amp;经验计算!P167)</f>
        <v>5700</v>
      </c>
      <c r="O167" s="105">
        <v>90</v>
      </c>
      <c r="P167" s="105">
        <v>100</v>
      </c>
      <c r="R167" s="50">
        <v>1.1000000000000001</v>
      </c>
      <c r="S167" s="21">
        <f t="shared" ref="S167:S175" si="24">R167/$R$122</f>
        <v>7.5342465753424667E-2</v>
      </c>
      <c r="T167" s="107">
        <f t="shared" ref="T167:T175" si="25">INT($N$174*S167/5)*5</f>
        <v>13020</v>
      </c>
    </row>
    <row r="168" spans="1:20" ht="16.5" x14ac:dyDescent="0.2">
      <c r="A168" s="17">
        <v>123</v>
      </c>
      <c r="B168" s="17">
        <v>63435</v>
      </c>
      <c r="D168" s="142"/>
      <c r="E168" s="142"/>
      <c r="F168" s="142"/>
      <c r="G168" s="142"/>
      <c r="M168" s="106" t="s">
        <v>127</v>
      </c>
      <c r="N168" s="14">
        <f>SUMIFS(芦花古楼!$N$5:$N$104,芦花古楼!$K$5:$K$104,"&gt;"&amp;经验计算!O168,芦花古楼!$K$5:$K$104,"&lt;="&amp;经验计算!P168)</f>
        <v>12000</v>
      </c>
      <c r="O168" s="105">
        <v>70</v>
      </c>
      <c r="P168" s="105">
        <v>80</v>
      </c>
      <c r="R168" s="50">
        <v>1.2</v>
      </c>
      <c r="S168" s="21">
        <f t="shared" si="24"/>
        <v>8.2191780821917804E-2</v>
      </c>
      <c r="T168" s="107">
        <f t="shared" si="25"/>
        <v>14205</v>
      </c>
    </row>
    <row r="169" spans="1:20" ht="16.5" x14ac:dyDescent="0.2">
      <c r="A169" s="17">
        <v>124</v>
      </c>
      <c r="B169" s="17">
        <v>68315</v>
      </c>
      <c r="D169" s="142"/>
      <c r="E169" s="142"/>
      <c r="F169" s="142"/>
      <c r="G169" s="142"/>
      <c r="M169" s="106" t="s">
        <v>126</v>
      </c>
      <c r="N169" s="14">
        <f>SUMIFS(芦花古楼!$X$5:$X$104,芦花古楼!$U$5:$U$104,"&gt;"&amp;经验计算!O169,芦花古楼!$U$5:$U$104,"&lt;="&amp;经验计算!P169)</f>
        <v>18180</v>
      </c>
      <c r="O169" s="105">
        <v>50</v>
      </c>
      <c r="P169" s="105">
        <v>60</v>
      </c>
      <c r="R169" s="50">
        <v>1.3</v>
      </c>
      <c r="S169" s="21">
        <f t="shared" si="24"/>
        <v>8.9041095890410968E-2</v>
      </c>
      <c r="T169" s="107">
        <f t="shared" si="25"/>
        <v>15390</v>
      </c>
    </row>
    <row r="170" spans="1:20" ht="16.5" x14ac:dyDescent="0.2">
      <c r="A170" s="17">
        <v>125</v>
      </c>
      <c r="B170" s="17">
        <v>73195</v>
      </c>
      <c r="D170" s="142"/>
      <c r="E170" s="142"/>
      <c r="F170" s="142"/>
      <c r="G170" s="142"/>
      <c r="M170" s="106" t="s">
        <v>128</v>
      </c>
      <c r="N170" s="14">
        <f>SUMIFS(芦花古楼!$AH$5:$AH$104,芦花古楼!$AE$5:$AE$104,"&gt;"&amp;经验计算!O170,芦花古楼!$AE$5:$AE$104,"&lt;="&amp;经验计算!P170)</f>
        <v>17280</v>
      </c>
      <c r="O170" s="105">
        <v>40</v>
      </c>
      <c r="P170" s="105">
        <v>50</v>
      </c>
      <c r="R170" s="50">
        <v>1.4</v>
      </c>
      <c r="S170" s="21">
        <f t="shared" si="24"/>
        <v>9.5890410958904104E-2</v>
      </c>
      <c r="T170" s="107">
        <f t="shared" si="25"/>
        <v>16575</v>
      </c>
    </row>
    <row r="171" spans="1:20" ht="16.5" x14ac:dyDescent="0.2">
      <c r="A171" s="17">
        <v>126</v>
      </c>
      <c r="B171" s="17">
        <v>78075</v>
      </c>
      <c r="D171" s="142"/>
      <c r="E171" s="142"/>
      <c r="F171" s="142"/>
      <c r="G171" s="142"/>
      <c r="M171" s="106" t="s">
        <v>50</v>
      </c>
      <c r="N171" s="14"/>
      <c r="O171" s="14">
        <f>日常任务!D111*经验计算!N171</f>
        <v>0</v>
      </c>
      <c r="R171" s="50">
        <v>1.5</v>
      </c>
      <c r="S171" s="21">
        <f t="shared" si="24"/>
        <v>0.10273972602739727</v>
      </c>
      <c r="T171" s="107">
        <f t="shared" si="25"/>
        <v>17755</v>
      </c>
    </row>
    <row r="172" spans="1:20" ht="16.5" x14ac:dyDescent="0.2">
      <c r="A172" s="17">
        <v>127</v>
      </c>
      <c r="B172" s="17">
        <v>82955</v>
      </c>
      <c r="D172" s="142"/>
      <c r="E172" s="142"/>
      <c r="F172" s="142"/>
      <c r="G172" s="142"/>
      <c r="M172" s="106" t="s">
        <v>47</v>
      </c>
      <c r="N172" s="14">
        <f>INDEX(节奏总表!$L$4:$L$23,经验计算!N165)*60</f>
        <v>4080</v>
      </c>
      <c r="O172" s="14">
        <f>INDEX(章节关卡!$D$6:$D$25,经验计算!N165)*经验计算!N172</f>
        <v>102000</v>
      </c>
      <c r="R172" s="50">
        <v>1.6</v>
      </c>
      <c r="S172" s="21">
        <f t="shared" si="24"/>
        <v>0.10958904109589042</v>
      </c>
      <c r="T172" s="107">
        <f t="shared" si="25"/>
        <v>18940</v>
      </c>
    </row>
    <row r="173" spans="1:20" ht="16.5" x14ac:dyDescent="0.2">
      <c r="A173" s="17">
        <v>128</v>
      </c>
      <c r="B173" s="17">
        <v>87835</v>
      </c>
      <c r="D173" s="142"/>
      <c r="E173" s="142"/>
      <c r="F173" s="142"/>
      <c r="G173" s="142"/>
      <c r="M173" s="106" t="s">
        <v>43</v>
      </c>
      <c r="N173" s="19">
        <v>0</v>
      </c>
      <c r="O173" s="14">
        <f>N174*N173</f>
        <v>0</v>
      </c>
      <c r="R173" s="50">
        <v>1.7</v>
      </c>
      <c r="S173" s="21">
        <f t="shared" si="24"/>
        <v>0.11643835616438356</v>
      </c>
      <c r="T173" s="107">
        <f t="shared" si="25"/>
        <v>20125</v>
      </c>
    </row>
    <row r="174" spans="1:20" ht="16.5" x14ac:dyDescent="0.2">
      <c r="A174" s="17">
        <v>129</v>
      </c>
      <c r="B174" s="17">
        <v>97590</v>
      </c>
      <c r="D174" s="142"/>
      <c r="E174" s="142"/>
      <c r="F174" s="142"/>
      <c r="G174" s="142"/>
      <c r="M174" s="106" t="s">
        <v>42</v>
      </c>
      <c r="N174" s="14">
        <f>(N166+N167+N169+N168+N170+O171+O172+P166)/(1-N173)</f>
        <v>172860</v>
      </c>
      <c r="O174" s="15"/>
      <c r="R174" s="50">
        <v>1.8</v>
      </c>
      <c r="S174" s="21">
        <f t="shared" si="24"/>
        <v>0.12328767123287672</v>
      </c>
      <c r="T174" s="107">
        <f t="shared" si="25"/>
        <v>21310</v>
      </c>
    </row>
    <row r="175" spans="1:20" s="15" customFormat="1" ht="16.5" x14ac:dyDescent="0.2">
      <c r="M175"/>
      <c r="N175"/>
      <c r="O175"/>
      <c r="P175"/>
      <c r="Q175"/>
      <c r="R175" s="50">
        <v>2</v>
      </c>
      <c r="S175" s="21">
        <f t="shared" si="24"/>
        <v>0.13698630136986301</v>
      </c>
      <c r="T175" s="107">
        <f t="shared" si="25"/>
        <v>23675</v>
      </c>
    </row>
    <row r="176" spans="1:20" s="15" customFormat="1" x14ac:dyDescent="0.2"/>
    <row r="177" spans="1:20" s="15" customFormat="1" x14ac:dyDescent="0.2"/>
    <row r="178" spans="1:20" s="15" customFormat="1" x14ac:dyDescent="0.2">
      <c r="R178" s="15">
        <f>SUM(R180:R189)</f>
        <v>14.6</v>
      </c>
    </row>
    <row r="179" spans="1:20" ht="17.25" x14ac:dyDescent="0.2">
      <c r="A179" s="17">
        <v>130</v>
      </c>
      <c r="B179" s="17">
        <v>72965</v>
      </c>
      <c r="D179" s="142"/>
      <c r="E179" s="142"/>
      <c r="F179" s="142"/>
      <c r="G179" s="142"/>
      <c r="M179" s="106" t="s">
        <v>124</v>
      </c>
      <c r="N179" s="105">
        <v>14</v>
      </c>
      <c r="O179" s="106" t="s">
        <v>124</v>
      </c>
      <c r="P179" s="105">
        <v>13</v>
      </c>
      <c r="Q179" s="15"/>
      <c r="R179" s="12" t="s">
        <v>46</v>
      </c>
      <c r="S179" s="12" t="s">
        <v>44</v>
      </c>
      <c r="T179" s="12" t="s">
        <v>45</v>
      </c>
    </row>
    <row r="180" spans="1:20" ht="16.5" x14ac:dyDescent="0.2">
      <c r="A180" s="17">
        <v>131</v>
      </c>
      <c r="B180" s="17">
        <v>80260</v>
      </c>
      <c r="D180" s="142"/>
      <c r="E180" s="142"/>
      <c r="F180" s="142"/>
      <c r="G180" s="142"/>
      <c r="M180" s="106" t="s">
        <v>87</v>
      </c>
      <c r="N180" s="14">
        <f>SUMIFS(章节关卡!$AV$5:$AV$295,章节关卡!$AT$5:$AT$295,"="&amp;经验计算!N179)</f>
        <v>4860</v>
      </c>
      <c r="O180" s="106" t="s">
        <v>129</v>
      </c>
      <c r="P180" s="14">
        <f>SUMIFS(章节关卡!$BD$5:$BD$292,章节关卡!$BB$5:$BB$292,"="&amp;经验计算!P179)</f>
        <v>15000</v>
      </c>
      <c r="R180" s="50">
        <v>1</v>
      </c>
      <c r="S180" s="21">
        <f>R180/$R$122</f>
        <v>6.8493150684931503E-2</v>
      </c>
      <c r="T180" s="50">
        <f>INT($N$188*S180/5)*5</f>
        <v>13485</v>
      </c>
    </row>
    <row r="181" spans="1:20" ht="16.5" x14ac:dyDescent="0.2">
      <c r="A181" s="17">
        <v>132</v>
      </c>
      <c r="B181" s="17">
        <v>87555</v>
      </c>
      <c r="D181" s="142"/>
      <c r="E181" s="142"/>
      <c r="F181" s="142"/>
      <c r="G181" s="142"/>
      <c r="M181" s="106" t="s">
        <v>125</v>
      </c>
      <c r="N181" s="14">
        <f>SUMIFS(芦花古楼!$D$5:$D$104,芦花古楼!$A$5:$A$104,"&gt;"&amp;经验计算!O181,芦花古楼!$A$5:$A$104,"&lt;="&amp;经验计算!P181)</f>
        <v>0</v>
      </c>
      <c r="O181" s="105">
        <v>100</v>
      </c>
      <c r="P181" s="105">
        <v>100</v>
      </c>
      <c r="R181" s="50">
        <v>1.1000000000000001</v>
      </c>
      <c r="S181" s="21">
        <f t="shared" ref="S181:S189" si="26">R181/$R$122</f>
        <v>7.5342465753424667E-2</v>
      </c>
      <c r="T181" s="107">
        <f t="shared" ref="T181:T189" si="27">INT($N$188*S181/5)*5</f>
        <v>14835</v>
      </c>
    </row>
    <row r="182" spans="1:20" ht="16.5" x14ac:dyDescent="0.2">
      <c r="A182" s="17">
        <v>133</v>
      </c>
      <c r="B182" s="17">
        <v>94855</v>
      </c>
      <c r="D182" s="142"/>
      <c r="E182" s="142"/>
      <c r="F182" s="142"/>
      <c r="G182" s="142"/>
      <c r="M182" s="106" t="s">
        <v>127</v>
      </c>
      <c r="N182" s="14">
        <f>SUMIFS(芦花古楼!$N$5:$N$104,芦花古楼!$K$5:$K$104,"&gt;"&amp;经验计算!O182,芦花古楼!$K$5:$K$104,"&lt;="&amp;经验计算!P182)</f>
        <v>12720</v>
      </c>
      <c r="O182" s="105">
        <v>80</v>
      </c>
      <c r="P182" s="105">
        <v>90</v>
      </c>
      <c r="R182" s="50">
        <v>1.2</v>
      </c>
      <c r="S182" s="21">
        <f t="shared" si="26"/>
        <v>8.2191780821917804E-2</v>
      </c>
      <c r="T182" s="107">
        <f t="shared" si="27"/>
        <v>16185</v>
      </c>
    </row>
    <row r="183" spans="1:20" ht="16.5" x14ac:dyDescent="0.2">
      <c r="A183" s="17">
        <v>134</v>
      </c>
      <c r="B183" s="17">
        <v>102150</v>
      </c>
      <c r="D183" s="142"/>
      <c r="E183" s="142"/>
      <c r="F183" s="142"/>
      <c r="G183" s="142"/>
      <c r="M183" s="106" t="s">
        <v>126</v>
      </c>
      <c r="N183" s="14">
        <f>SUMIFS(芦花古楼!$X$5:$X$104,芦花古楼!$U$5:$U$104,"&gt;"&amp;经验计算!O183,芦花古楼!$U$5:$U$104,"&lt;="&amp;经验计算!P183)</f>
        <v>19800</v>
      </c>
      <c r="O183" s="105">
        <v>60</v>
      </c>
      <c r="P183" s="105">
        <v>70</v>
      </c>
      <c r="R183" s="50">
        <v>1.3</v>
      </c>
      <c r="S183" s="21">
        <f t="shared" si="26"/>
        <v>8.9041095890410968E-2</v>
      </c>
      <c r="T183" s="107">
        <f t="shared" si="27"/>
        <v>17530</v>
      </c>
    </row>
    <row r="184" spans="1:20" ht="16.5" x14ac:dyDescent="0.2">
      <c r="A184" s="17">
        <v>135</v>
      </c>
      <c r="B184" s="17">
        <v>109445</v>
      </c>
      <c r="D184" s="142"/>
      <c r="E184" s="142"/>
      <c r="F184" s="142"/>
      <c r="G184" s="142"/>
      <c r="M184" s="106" t="s">
        <v>128</v>
      </c>
      <c r="N184" s="14">
        <f>SUMIFS(芦花古楼!$AH$5:$AH$104,芦花古楼!$AE$5:$AE$104,"&gt;"&amp;经验计算!O184,芦花古楼!$AE$5:$AE$104,"&lt;="&amp;经验计算!P184)</f>
        <v>18180</v>
      </c>
      <c r="O184" s="105">
        <v>50</v>
      </c>
      <c r="P184" s="105">
        <v>60</v>
      </c>
      <c r="R184" s="50">
        <v>1.4</v>
      </c>
      <c r="S184" s="21">
        <f t="shared" si="26"/>
        <v>9.5890410958904104E-2</v>
      </c>
      <c r="T184" s="107">
        <f t="shared" si="27"/>
        <v>18880</v>
      </c>
    </row>
    <row r="185" spans="1:20" ht="16.5" x14ac:dyDescent="0.2">
      <c r="A185" s="17">
        <v>136</v>
      </c>
      <c r="B185" s="17">
        <v>116745</v>
      </c>
      <c r="D185" s="142"/>
      <c r="E185" s="142"/>
      <c r="F185" s="142"/>
      <c r="G185" s="142"/>
      <c r="M185" s="106" t="s">
        <v>50</v>
      </c>
      <c r="N185" s="14"/>
      <c r="O185" s="14">
        <f>日常任务!D125*经验计算!N185</f>
        <v>0</v>
      </c>
      <c r="R185" s="50">
        <v>1.5</v>
      </c>
      <c r="S185" s="21">
        <f t="shared" si="26"/>
        <v>0.10273972602739727</v>
      </c>
      <c r="T185" s="107">
        <f t="shared" si="27"/>
        <v>20230</v>
      </c>
    </row>
    <row r="186" spans="1:20" ht="16.5" x14ac:dyDescent="0.2">
      <c r="A186" s="17">
        <v>137</v>
      </c>
      <c r="B186" s="17">
        <v>124040</v>
      </c>
      <c r="D186" s="142"/>
      <c r="E186" s="142"/>
      <c r="F186" s="142"/>
      <c r="G186" s="142"/>
      <c r="M186" s="106" t="s">
        <v>47</v>
      </c>
      <c r="N186" s="14">
        <f>INDEX(节奏总表!$L$4:$L$23,经验计算!N179)*60</f>
        <v>4680</v>
      </c>
      <c r="O186" s="14">
        <f>INDEX(章节关卡!$D$6:$D$25,经验计算!N179)*经验计算!N186</f>
        <v>126360</v>
      </c>
      <c r="R186" s="50">
        <v>1.6</v>
      </c>
      <c r="S186" s="21">
        <f t="shared" si="26"/>
        <v>0.10958904109589042</v>
      </c>
      <c r="T186" s="107">
        <f t="shared" si="27"/>
        <v>21580</v>
      </c>
    </row>
    <row r="187" spans="1:20" ht="16.5" x14ac:dyDescent="0.2">
      <c r="A187" s="17">
        <v>138</v>
      </c>
      <c r="B187" s="17">
        <v>131335</v>
      </c>
      <c r="D187" s="142"/>
      <c r="E187" s="142"/>
      <c r="F187" s="142"/>
      <c r="G187" s="142"/>
      <c r="M187" s="106" t="s">
        <v>43</v>
      </c>
      <c r="N187" s="19">
        <v>0</v>
      </c>
      <c r="O187" s="14">
        <f>N188*N187</f>
        <v>0</v>
      </c>
      <c r="R187" s="50">
        <v>1.7</v>
      </c>
      <c r="S187" s="21">
        <f t="shared" si="26"/>
        <v>0.11643835616438356</v>
      </c>
      <c r="T187" s="107">
        <f t="shared" si="27"/>
        <v>22925</v>
      </c>
    </row>
    <row r="188" spans="1:20" ht="16.5" x14ac:dyDescent="0.2">
      <c r="A188" s="17">
        <v>139</v>
      </c>
      <c r="B188" s="17">
        <v>145930</v>
      </c>
      <c r="D188" s="142"/>
      <c r="E188" s="142"/>
      <c r="F188" s="142"/>
      <c r="G188" s="142"/>
      <c r="M188" s="106" t="s">
        <v>42</v>
      </c>
      <c r="N188" s="14">
        <f>(N180+N181+N183+N182+N184+O185+O186+P180)/(1-N187)</f>
        <v>196920</v>
      </c>
      <c r="O188" s="15"/>
      <c r="R188" s="50">
        <v>1.8</v>
      </c>
      <c r="S188" s="21">
        <f t="shared" si="26"/>
        <v>0.12328767123287672</v>
      </c>
      <c r="T188" s="107">
        <f t="shared" si="27"/>
        <v>24275</v>
      </c>
    </row>
    <row r="189" spans="1:20" s="15" customFormat="1" ht="16.5" x14ac:dyDescent="0.2">
      <c r="M189"/>
      <c r="N189"/>
      <c r="O189"/>
      <c r="P189"/>
      <c r="Q189"/>
      <c r="R189" s="50">
        <v>2</v>
      </c>
      <c r="S189" s="21">
        <f t="shared" si="26"/>
        <v>0.13698630136986301</v>
      </c>
      <c r="T189" s="107">
        <f t="shared" si="27"/>
        <v>26975</v>
      </c>
    </row>
    <row r="190" spans="1:20" s="15" customFormat="1" x14ac:dyDescent="0.2"/>
    <row r="191" spans="1:20" s="15" customFormat="1" x14ac:dyDescent="0.2"/>
    <row r="192" spans="1:20" s="15" customFormat="1" x14ac:dyDescent="0.2">
      <c r="R192" s="15">
        <f>SUM(R194:R203)</f>
        <v>14.6</v>
      </c>
    </row>
    <row r="193" spans="1:20" ht="17.25" x14ac:dyDescent="0.2">
      <c r="A193" s="17">
        <v>140</v>
      </c>
      <c r="B193" s="17">
        <v>105615</v>
      </c>
      <c r="D193" s="142"/>
      <c r="E193" s="142"/>
      <c r="F193" s="142"/>
      <c r="G193" s="142"/>
      <c r="M193" s="106" t="s">
        <v>124</v>
      </c>
      <c r="N193" s="105">
        <v>15</v>
      </c>
      <c r="O193" s="106" t="s">
        <v>124</v>
      </c>
      <c r="P193" s="105">
        <v>14</v>
      </c>
      <c r="Q193" s="15"/>
      <c r="R193" s="12" t="s">
        <v>46</v>
      </c>
      <c r="S193" s="12" t="s">
        <v>44</v>
      </c>
      <c r="T193" s="12" t="s">
        <v>45</v>
      </c>
    </row>
    <row r="194" spans="1:20" ht="16.5" x14ac:dyDescent="0.2">
      <c r="A194" s="17">
        <v>141</v>
      </c>
      <c r="B194" s="17">
        <v>116175</v>
      </c>
      <c r="D194" s="142"/>
      <c r="E194" s="142"/>
      <c r="F194" s="142"/>
      <c r="G194" s="142"/>
      <c r="M194" s="106" t="s">
        <v>87</v>
      </c>
      <c r="N194" s="14">
        <f>SUMIFS(章节关卡!$AV$5:$AV$295,章节关卡!$AT$5:$AT$295,"="&amp;经验计算!N193)</f>
        <v>5400</v>
      </c>
      <c r="O194" s="106" t="s">
        <v>129</v>
      </c>
      <c r="P194" s="14">
        <f>SUMIFS(章节关卡!$BD$5:$BD$292,章节关卡!$BB$5:$BB$292,"="&amp;经验计算!P193)</f>
        <v>16200</v>
      </c>
      <c r="R194" s="50">
        <v>1</v>
      </c>
      <c r="S194" s="21">
        <f>R194/$R$122</f>
        <v>6.8493150684931503E-2</v>
      </c>
      <c r="T194" s="50">
        <f>INT($N$202*S194/5)*5</f>
        <v>16220</v>
      </c>
    </row>
    <row r="195" spans="1:20" ht="16.5" x14ac:dyDescent="0.2">
      <c r="A195" s="17">
        <v>142</v>
      </c>
      <c r="B195" s="17">
        <v>126735</v>
      </c>
      <c r="D195" s="142"/>
      <c r="E195" s="142"/>
      <c r="F195" s="142"/>
      <c r="G195" s="142"/>
      <c r="M195" s="106" t="s">
        <v>125</v>
      </c>
      <c r="N195" s="14">
        <f>SUMIFS(芦花古楼!$D$5:$D$104,芦花古楼!$A$5:$A$104,"&gt;"&amp;经验计算!O195,芦花古楼!$A$5:$A$104,"&lt;="&amp;经验计算!P195)</f>
        <v>0</v>
      </c>
      <c r="O195" s="105">
        <v>100</v>
      </c>
      <c r="P195" s="105">
        <v>100</v>
      </c>
      <c r="R195" s="50">
        <v>1.1000000000000001</v>
      </c>
      <c r="S195" s="21">
        <f t="shared" ref="S195:S203" si="28">R195/$R$122</f>
        <v>7.5342465753424667E-2</v>
      </c>
      <c r="T195" s="107">
        <f t="shared" ref="T195:T203" si="29">INT($N$202*S195/5)*5</f>
        <v>17840</v>
      </c>
    </row>
    <row r="196" spans="1:20" ht="16.5" x14ac:dyDescent="0.2">
      <c r="A196" s="17">
        <v>143</v>
      </c>
      <c r="B196" s="17">
        <v>137300</v>
      </c>
      <c r="D196" s="142"/>
      <c r="E196" s="142"/>
      <c r="F196" s="142"/>
      <c r="G196" s="142"/>
      <c r="M196" s="106" t="s">
        <v>127</v>
      </c>
      <c r="N196" s="14">
        <f>SUMIFS(芦花古楼!$N$5:$N$104,芦花古楼!$K$5:$K$104,"&gt;"&amp;经验计算!O196,芦花古楼!$K$5:$K$104,"&lt;="&amp;经验计算!P196)</f>
        <v>13380</v>
      </c>
      <c r="O196" s="105">
        <v>90</v>
      </c>
      <c r="P196" s="105">
        <v>100</v>
      </c>
      <c r="R196" s="50">
        <v>1.2</v>
      </c>
      <c r="S196" s="21">
        <f t="shared" si="28"/>
        <v>8.2191780821917804E-2</v>
      </c>
      <c r="T196" s="107">
        <f t="shared" si="29"/>
        <v>19465</v>
      </c>
    </row>
    <row r="197" spans="1:20" ht="16.5" x14ac:dyDescent="0.2">
      <c r="A197" s="17">
        <v>144</v>
      </c>
      <c r="B197" s="17">
        <v>147860</v>
      </c>
      <c r="D197" s="142"/>
      <c r="E197" s="142"/>
      <c r="F197" s="142"/>
      <c r="G197" s="142"/>
      <c r="M197" s="106" t="s">
        <v>126</v>
      </c>
      <c r="N197" s="14">
        <f>SUMIFS(芦花古楼!$X$5:$X$104,芦花古楼!$U$5:$U$104,"&gt;"&amp;经验计算!O197,芦花古楼!$U$5:$U$104,"&lt;="&amp;经验计算!P197)</f>
        <v>20070</v>
      </c>
      <c r="O197" s="105">
        <v>70</v>
      </c>
      <c r="P197" s="105">
        <v>80</v>
      </c>
      <c r="R197" s="50">
        <v>1.3</v>
      </c>
      <c r="S197" s="21">
        <f t="shared" si="28"/>
        <v>8.9041095890410968E-2</v>
      </c>
      <c r="T197" s="107">
        <f t="shared" si="29"/>
        <v>21085</v>
      </c>
    </row>
    <row r="198" spans="1:20" ht="16.5" x14ac:dyDescent="0.2">
      <c r="A198" s="17">
        <v>145</v>
      </c>
      <c r="B198" s="17">
        <v>158420</v>
      </c>
      <c r="D198" s="142"/>
      <c r="E198" s="142"/>
      <c r="F198" s="142"/>
      <c r="G198" s="142"/>
      <c r="M198" s="106" t="s">
        <v>128</v>
      </c>
      <c r="N198" s="14">
        <f>SUMIFS(芦花古楼!$AH$5:$AH$104,芦花古楼!$AE$5:$AE$104,"&gt;"&amp;经验计算!O198,芦花古楼!$AE$5:$AE$104,"&lt;="&amp;经验计算!P198)</f>
        <v>19800</v>
      </c>
      <c r="O198" s="105">
        <v>60</v>
      </c>
      <c r="P198" s="105">
        <v>70</v>
      </c>
      <c r="R198" s="50">
        <v>1.4</v>
      </c>
      <c r="S198" s="21">
        <f t="shared" si="28"/>
        <v>9.5890410958904104E-2</v>
      </c>
      <c r="T198" s="107">
        <f t="shared" si="29"/>
        <v>22710</v>
      </c>
    </row>
    <row r="199" spans="1:20" ht="16.5" x14ac:dyDescent="0.2">
      <c r="A199" s="17">
        <v>146</v>
      </c>
      <c r="B199" s="17">
        <v>168985</v>
      </c>
      <c r="D199" s="142"/>
      <c r="E199" s="142"/>
      <c r="F199" s="142"/>
      <c r="G199" s="142"/>
      <c r="M199" s="106" t="s">
        <v>50</v>
      </c>
      <c r="N199" s="14"/>
      <c r="O199" s="14">
        <f>日常任务!D139*经验计算!N199</f>
        <v>0</v>
      </c>
      <c r="R199" s="50">
        <v>1.5</v>
      </c>
      <c r="S199" s="21">
        <f t="shared" si="28"/>
        <v>0.10273972602739727</v>
      </c>
      <c r="T199" s="107">
        <f t="shared" si="29"/>
        <v>24330</v>
      </c>
    </row>
    <row r="200" spans="1:20" ht="16.5" x14ac:dyDescent="0.2">
      <c r="A200" s="17">
        <v>147</v>
      </c>
      <c r="B200" s="17">
        <v>179545</v>
      </c>
      <c r="D200" s="142"/>
      <c r="E200" s="142"/>
      <c r="F200" s="142"/>
      <c r="G200" s="142"/>
      <c r="M200" s="106" t="s">
        <v>47</v>
      </c>
      <c r="N200" s="14">
        <f>INDEX(节奏总表!$L$4:$L$23,经验计算!N193)*60</f>
        <v>5400</v>
      </c>
      <c r="O200" s="14">
        <f>INDEX(章节关卡!$D$6:$D$25,经验计算!N193)*经验计算!N200</f>
        <v>162000</v>
      </c>
      <c r="R200" s="50">
        <v>1.6</v>
      </c>
      <c r="S200" s="21">
        <f t="shared" si="28"/>
        <v>0.10958904109589042</v>
      </c>
      <c r="T200" s="107">
        <f t="shared" si="29"/>
        <v>25955</v>
      </c>
    </row>
    <row r="201" spans="1:20" ht="16.5" x14ac:dyDescent="0.2">
      <c r="A201" s="17">
        <v>148</v>
      </c>
      <c r="B201" s="17">
        <v>190105</v>
      </c>
      <c r="D201" s="142"/>
      <c r="E201" s="142"/>
      <c r="F201" s="142"/>
      <c r="G201" s="142"/>
      <c r="M201" s="106" t="s">
        <v>43</v>
      </c>
      <c r="N201" s="19">
        <v>0</v>
      </c>
      <c r="O201" s="14">
        <f>N202*N201</f>
        <v>0</v>
      </c>
      <c r="R201" s="50">
        <v>1.7</v>
      </c>
      <c r="S201" s="21">
        <f t="shared" si="28"/>
        <v>0.11643835616438356</v>
      </c>
      <c r="T201" s="107">
        <f t="shared" si="29"/>
        <v>27575</v>
      </c>
    </row>
    <row r="202" spans="1:20" ht="16.5" x14ac:dyDescent="0.2">
      <c r="A202" s="17">
        <v>149</v>
      </c>
      <c r="B202" s="17">
        <v>211230</v>
      </c>
      <c r="D202" s="142"/>
      <c r="E202" s="142"/>
      <c r="F202" s="142"/>
      <c r="G202" s="142"/>
      <c r="M202" s="106" t="s">
        <v>42</v>
      </c>
      <c r="N202" s="14">
        <f>(N194+N195+N197+N196+N198+O199+O200+P194)/(1-N201)</f>
        <v>236850</v>
      </c>
      <c r="O202" s="15"/>
      <c r="R202" s="50">
        <v>1.8</v>
      </c>
      <c r="S202" s="21">
        <f t="shared" si="28"/>
        <v>0.12328767123287672</v>
      </c>
      <c r="T202" s="107">
        <f t="shared" si="29"/>
        <v>29200</v>
      </c>
    </row>
    <row r="203" spans="1:20" ht="16.5" x14ac:dyDescent="0.2">
      <c r="A203" s="15"/>
      <c r="B203" s="15"/>
      <c r="R203" s="50">
        <v>2</v>
      </c>
      <c r="S203" s="21">
        <f t="shared" si="28"/>
        <v>0.13698630136986301</v>
      </c>
      <c r="T203" s="107">
        <f t="shared" si="29"/>
        <v>32445</v>
      </c>
    </row>
    <row r="207" spans="1:20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>
        <f>SUM(R209:R218)</f>
        <v>14.6</v>
      </c>
      <c r="S207" s="15"/>
      <c r="T207" s="15"/>
    </row>
    <row r="208" spans="1:20" ht="17.25" x14ac:dyDescent="0.2">
      <c r="A208" s="105">
        <v>151</v>
      </c>
      <c r="B208" s="105">
        <v>162575</v>
      </c>
      <c r="D208" s="142"/>
      <c r="E208" s="142"/>
      <c r="F208" s="142"/>
      <c r="G208" s="142"/>
      <c r="M208" s="106" t="s">
        <v>124</v>
      </c>
      <c r="N208" s="105">
        <v>16</v>
      </c>
      <c r="O208" s="106" t="s">
        <v>124</v>
      </c>
      <c r="P208" s="105">
        <v>15</v>
      </c>
      <c r="Q208" s="15"/>
      <c r="R208" s="12" t="s">
        <v>46</v>
      </c>
      <c r="S208" s="12" t="s">
        <v>44</v>
      </c>
      <c r="T208" s="12" t="s">
        <v>45</v>
      </c>
    </row>
    <row r="209" spans="1:20" ht="16.5" x14ac:dyDescent="0.2">
      <c r="A209" s="105">
        <v>152</v>
      </c>
      <c r="B209" s="105">
        <v>178835</v>
      </c>
      <c r="D209" s="142"/>
      <c r="E209" s="142"/>
      <c r="F209" s="142"/>
      <c r="G209" s="142"/>
      <c r="M209" s="106" t="s">
        <v>87</v>
      </c>
      <c r="N209" s="14">
        <f>SUMIFS(章节关卡!$AV$5:$AV$295,章节关卡!$AT$5:$AT$295,"="&amp;经验计算!N208)</f>
        <v>5760</v>
      </c>
      <c r="O209" s="106" t="s">
        <v>129</v>
      </c>
      <c r="P209" s="14">
        <f>SUMIFS(章节关卡!$BD$5:$BD$292,章节关卡!$BB$5:$BB$292,"="&amp;经验计算!P208)</f>
        <v>18000</v>
      </c>
      <c r="R209" s="105">
        <v>1</v>
      </c>
      <c r="S209" s="21">
        <f>R209/$R$122</f>
        <v>6.8493150684931503E-2</v>
      </c>
      <c r="T209" s="105">
        <f>INT($N$217*S209/5)*5</f>
        <v>19020</v>
      </c>
    </row>
    <row r="210" spans="1:20" ht="16.5" x14ac:dyDescent="0.2">
      <c r="A210" s="107">
        <v>153</v>
      </c>
      <c r="B210" s="105">
        <v>195090</v>
      </c>
      <c r="D210" s="142"/>
      <c r="E210" s="142"/>
      <c r="F210" s="142"/>
      <c r="G210" s="142"/>
      <c r="M210" s="106" t="s">
        <v>125</v>
      </c>
      <c r="N210" s="14">
        <f>SUMIFS(芦花古楼!$D$5:$D$104,芦花古楼!$A$5:$A$104,"&gt;"&amp;经验计算!O210,芦花古楼!$A$5:$A$104,"&lt;="&amp;经验计算!P210)</f>
        <v>0</v>
      </c>
      <c r="O210" s="105">
        <v>100</v>
      </c>
      <c r="P210" s="105">
        <v>100</v>
      </c>
      <c r="R210" s="105">
        <v>1.1000000000000001</v>
      </c>
      <c r="S210" s="21">
        <f t="shared" ref="S210:S218" si="30">R210/$R$122</f>
        <v>7.5342465753424667E-2</v>
      </c>
      <c r="T210" s="107">
        <f t="shared" ref="T210:T218" si="31">INT($N$217*S210/5)*5</f>
        <v>20920</v>
      </c>
    </row>
    <row r="211" spans="1:20" ht="16.5" x14ac:dyDescent="0.2">
      <c r="A211" s="107">
        <v>154</v>
      </c>
      <c r="B211" s="105">
        <v>211350</v>
      </c>
      <c r="D211" s="142"/>
      <c r="E211" s="142"/>
      <c r="F211" s="142"/>
      <c r="G211" s="142"/>
      <c r="M211" s="106" t="s">
        <v>127</v>
      </c>
      <c r="N211" s="14">
        <f>SUMIFS(芦花古楼!$N$5:$N$104,芦花古楼!$K$5:$K$104,"&gt;"&amp;经验计算!O211,芦花古楼!$K$5:$K$104,"&lt;="&amp;经验计算!P211)</f>
        <v>0</v>
      </c>
      <c r="O211" s="105">
        <v>100</v>
      </c>
      <c r="P211" s="105">
        <v>100</v>
      </c>
      <c r="R211" s="105">
        <v>1.2</v>
      </c>
      <c r="S211" s="21">
        <f t="shared" si="30"/>
        <v>8.2191780821917804E-2</v>
      </c>
      <c r="T211" s="107">
        <f t="shared" si="31"/>
        <v>22825</v>
      </c>
    </row>
    <row r="212" spans="1:20" ht="16.5" x14ac:dyDescent="0.2">
      <c r="A212" s="107">
        <v>155</v>
      </c>
      <c r="B212" s="105">
        <v>227605</v>
      </c>
      <c r="D212" s="142"/>
      <c r="E212" s="142"/>
      <c r="F212" s="142"/>
      <c r="G212" s="142"/>
      <c r="M212" s="106" t="s">
        <v>126</v>
      </c>
      <c r="N212" s="14">
        <f>SUMIFS(芦花古楼!$X$5:$X$104,芦花古楼!$U$5:$U$104,"&gt;"&amp;经验计算!O212,芦花古楼!$U$5:$U$104,"&lt;="&amp;经验计算!P212)</f>
        <v>22680</v>
      </c>
      <c r="O212" s="105">
        <v>80</v>
      </c>
      <c r="P212" s="105">
        <v>90</v>
      </c>
      <c r="R212" s="105">
        <v>1.3</v>
      </c>
      <c r="S212" s="21">
        <f t="shared" si="30"/>
        <v>8.9041095890410968E-2</v>
      </c>
      <c r="T212" s="107">
        <f t="shared" si="31"/>
        <v>24725</v>
      </c>
    </row>
    <row r="213" spans="1:20" ht="16.5" x14ac:dyDescent="0.2">
      <c r="A213" s="107">
        <v>156</v>
      </c>
      <c r="B213" s="105">
        <v>243865</v>
      </c>
      <c r="D213" s="142"/>
      <c r="E213" s="142"/>
      <c r="F213" s="142"/>
      <c r="G213" s="142"/>
      <c r="M213" s="106" t="s">
        <v>128</v>
      </c>
      <c r="N213" s="14">
        <f>SUMIFS(芦花古楼!$AH$5:$AH$104,芦花古楼!$AE$5:$AE$104,"&gt;"&amp;经验计算!O213,芦花古楼!$AE$5:$AE$104,"&lt;="&amp;经验计算!P213)</f>
        <v>20070</v>
      </c>
      <c r="O213" s="105">
        <v>70</v>
      </c>
      <c r="P213" s="105">
        <v>80</v>
      </c>
      <c r="R213" s="105">
        <v>1.4</v>
      </c>
      <c r="S213" s="21">
        <f t="shared" si="30"/>
        <v>9.5890410958904104E-2</v>
      </c>
      <c r="T213" s="107">
        <f t="shared" si="31"/>
        <v>26625</v>
      </c>
    </row>
    <row r="214" spans="1:20" ht="16.5" x14ac:dyDescent="0.2">
      <c r="A214" s="107">
        <v>157</v>
      </c>
      <c r="B214" s="105">
        <v>260120</v>
      </c>
      <c r="D214" s="142"/>
      <c r="E214" s="142"/>
      <c r="F214" s="142"/>
      <c r="G214" s="142"/>
      <c r="M214" s="106" t="s">
        <v>50</v>
      </c>
      <c r="N214" s="14"/>
      <c r="O214" s="14">
        <f>日常任务!D154*经验计算!N214</f>
        <v>0</v>
      </c>
      <c r="R214" s="105">
        <v>1.5</v>
      </c>
      <c r="S214" s="21">
        <f t="shared" si="30"/>
        <v>0.10273972602739727</v>
      </c>
      <c r="T214" s="107">
        <f t="shared" si="31"/>
        <v>28530</v>
      </c>
    </row>
    <row r="215" spans="1:20" ht="16.5" x14ac:dyDescent="0.2">
      <c r="A215" s="107">
        <v>158</v>
      </c>
      <c r="B215" s="105">
        <v>276380</v>
      </c>
      <c r="D215" s="142"/>
      <c r="E215" s="142"/>
      <c r="F215" s="142"/>
      <c r="G215" s="142"/>
      <c r="M215" s="106" t="s">
        <v>47</v>
      </c>
      <c r="N215" s="14">
        <f>INDEX(节奏总表!$L$4:$L$23,经验计算!N208)*60</f>
        <v>6600</v>
      </c>
      <c r="O215" s="14">
        <f>INDEX(章节关卡!$D$6:$D$25,经验计算!N208)*经验计算!N215</f>
        <v>211200</v>
      </c>
      <c r="R215" s="105">
        <v>1.6</v>
      </c>
      <c r="S215" s="21">
        <f t="shared" si="30"/>
        <v>0.10958904109589042</v>
      </c>
      <c r="T215" s="107">
        <f t="shared" si="31"/>
        <v>30430</v>
      </c>
    </row>
    <row r="216" spans="1:20" ht="16.5" x14ac:dyDescent="0.2">
      <c r="A216" s="107">
        <v>159</v>
      </c>
      <c r="B216" s="105">
        <v>292635</v>
      </c>
      <c r="D216" s="142"/>
      <c r="E216" s="142"/>
      <c r="F216" s="142"/>
      <c r="G216" s="142"/>
      <c r="M216" s="106" t="s">
        <v>43</v>
      </c>
      <c r="N216" s="19">
        <v>0</v>
      </c>
      <c r="O216" s="14">
        <f>N217*N216</f>
        <v>0</v>
      </c>
      <c r="R216" s="105">
        <v>1.7</v>
      </c>
      <c r="S216" s="21">
        <f t="shared" si="30"/>
        <v>0.11643835616438356</v>
      </c>
      <c r="T216" s="107">
        <f t="shared" si="31"/>
        <v>32335</v>
      </c>
    </row>
    <row r="217" spans="1:20" ht="16.5" x14ac:dyDescent="0.2">
      <c r="A217" s="107">
        <v>160</v>
      </c>
      <c r="B217" s="105">
        <v>325150</v>
      </c>
      <c r="D217" s="142"/>
      <c r="E217" s="142"/>
      <c r="F217" s="142"/>
      <c r="G217" s="142"/>
      <c r="M217" s="106" t="s">
        <v>42</v>
      </c>
      <c r="N217" s="14">
        <f>(N209+N210+N212+N211+N213+O214+O215+P209)/(1-N216)</f>
        <v>277710</v>
      </c>
      <c r="O217" s="15"/>
      <c r="R217" s="105">
        <v>1.8</v>
      </c>
      <c r="S217" s="21">
        <f t="shared" si="30"/>
        <v>0.12328767123287672</v>
      </c>
      <c r="T217" s="107">
        <f t="shared" si="31"/>
        <v>34235</v>
      </c>
    </row>
    <row r="218" spans="1:20" ht="16.5" x14ac:dyDescent="0.2">
      <c r="A218" s="105"/>
      <c r="B218" s="105"/>
      <c r="R218" s="105">
        <v>2</v>
      </c>
      <c r="S218" s="21">
        <f t="shared" si="30"/>
        <v>0.13698630136986301</v>
      </c>
      <c r="T218" s="107">
        <f t="shared" si="31"/>
        <v>38040</v>
      </c>
    </row>
    <row r="221" spans="1:20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>
        <f>SUM(R223:R232)</f>
        <v>14.6</v>
      </c>
      <c r="S221" s="15"/>
      <c r="T221" s="15"/>
    </row>
    <row r="222" spans="1:20" ht="17.25" x14ac:dyDescent="0.2">
      <c r="A222" s="105">
        <v>161</v>
      </c>
      <c r="B222" s="105">
        <v>248050</v>
      </c>
      <c r="D222" s="142"/>
      <c r="E222" s="142"/>
      <c r="F222" s="142"/>
      <c r="G222" s="142"/>
      <c r="M222" s="106" t="s">
        <v>124</v>
      </c>
      <c r="N222" s="105">
        <v>17</v>
      </c>
      <c r="O222" s="106" t="s">
        <v>124</v>
      </c>
      <c r="P222" s="105">
        <v>16</v>
      </c>
      <c r="Q222" s="15"/>
      <c r="R222" s="12" t="s">
        <v>46</v>
      </c>
      <c r="S222" s="12" t="s">
        <v>44</v>
      </c>
      <c r="T222" s="12" t="s">
        <v>45</v>
      </c>
    </row>
    <row r="223" spans="1:20" ht="16.5" x14ac:dyDescent="0.2">
      <c r="A223" s="105">
        <v>162</v>
      </c>
      <c r="B223" s="105">
        <v>272860</v>
      </c>
      <c r="D223" s="142"/>
      <c r="E223" s="142"/>
      <c r="F223" s="142"/>
      <c r="G223" s="142"/>
      <c r="M223" s="106" t="s">
        <v>87</v>
      </c>
      <c r="N223" s="14">
        <f>SUMIFS(章节关卡!$AV$5:$AV$295,章节关卡!$AT$5:$AT$295,"="&amp;经验计算!N222)</f>
        <v>6300</v>
      </c>
      <c r="O223" s="106" t="s">
        <v>129</v>
      </c>
      <c r="P223" s="14">
        <f>SUMIFS(章节关卡!$BD$5:$BD$292,章节关卡!$BB$5:$BB$292,"="&amp;经验计算!P222)</f>
        <v>19200</v>
      </c>
      <c r="R223" s="105">
        <v>1</v>
      </c>
      <c r="S223" s="21">
        <f>R223/$R$122</f>
        <v>6.8493150684931503E-2</v>
      </c>
      <c r="T223" s="105">
        <f>INT($N$231*S223/5)*5</f>
        <v>22890</v>
      </c>
    </row>
    <row r="224" spans="1:20" ht="16.5" x14ac:dyDescent="0.2">
      <c r="A224" s="107">
        <v>163</v>
      </c>
      <c r="B224" s="105">
        <v>297665</v>
      </c>
      <c r="D224" s="142"/>
      <c r="E224" s="142"/>
      <c r="F224" s="142"/>
      <c r="G224" s="142"/>
      <c r="M224" s="106" t="s">
        <v>125</v>
      </c>
      <c r="N224" s="14">
        <f>SUMIFS(芦花古楼!$D$5:$D$104,芦花古楼!$A$5:$A$104,"&gt;"&amp;经验计算!O224,芦花古楼!$A$5:$A$104,"&lt;="&amp;经验计算!P224)</f>
        <v>0</v>
      </c>
      <c r="O224" s="105">
        <v>100</v>
      </c>
      <c r="P224" s="105">
        <v>100</v>
      </c>
      <c r="R224" s="105">
        <v>1.1000000000000001</v>
      </c>
      <c r="S224" s="21">
        <f t="shared" ref="S224:S232" si="32">R224/$R$122</f>
        <v>7.5342465753424667E-2</v>
      </c>
      <c r="T224" s="107">
        <f t="shared" ref="T224:T232" si="33">INT($N$231*S224/5)*5</f>
        <v>25180</v>
      </c>
    </row>
    <row r="225" spans="1:20" ht="16.5" x14ac:dyDescent="0.2">
      <c r="A225" s="107">
        <v>164</v>
      </c>
      <c r="B225" s="105">
        <v>322470</v>
      </c>
      <c r="D225" s="142"/>
      <c r="E225" s="142"/>
      <c r="F225" s="142"/>
      <c r="G225" s="142"/>
      <c r="M225" s="106" t="s">
        <v>127</v>
      </c>
      <c r="N225" s="14">
        <f>SUMIFS(芦花古楼!$N$5:$N$104,芦花古楼!$K$5:$K$104,"&gt;"&amp;经验计算!O225,芦花古楼!$K$5:$K$104,"&lt;="&amp;经验计算!P225)</f>
        <v>0</v>
      </c>
      <c r="O225" s="107">
        <v>100</v>
      </c>
      <c r="P225" s="107">
        <v>100</v>
      </c>
      <c r="R225" s="105">
        <v>1.2</v>
      </c>
      <c r="S225" s="21">
        <f t="shared" si="32"/>
        <v>8.2191780821917804E-2</v>
      </c>
      <c r="T225" s="107">
        <f t="shared" si="33"/>
        <v>27470</v>
      </c>
    </row>
    <row r="226" spans="1:20" ht="16.5" x14ac:dyDescent="0.2">
      <c r="A226" s="107">
        <v>165</v>
      </c>
      <c r="B226" s="105">
        <v>347275</v>
      </c>
      <c r="D226" s="142"/>
      <c r="E226" s="142"/>
      <c r="F226" s="142"/>
      <c r="G226" s="142"/>
      <c r="M226" s="106" t="s">
        <v>126</v>
      </c>
      <c r="N226" s="14">
        <f>SUMIFS(芦花古楼!$X$5:$X$104,芦花古楼!$U$5:$U$104,"&gt;"&amp;经验计算!O226,芦花古楼!$U$5:$U$104,"&lt;="&amp;经验计算!P226)</f>
        <v>25650</v>
      </c>
      <c r="O226" s="105">
        <v>90</v>
      </c>
      <c r="P226" s="105">
        <v>100</v>
      </c>
      <c r="R226" s="105">
        <v>1.3</v>
      </c>
      <c r="S226" s="21">
        <f t="shared" si="32"/>
        <v>8.9041095890410968E-2</v>
      </c>
      <c r="T226" s="107">
        <f t="shared" si="33"/>
        <v>29760</v>
      </c>
    </row>
    <row r="227" spans="1:20" ht="16.5" x14ac:dyDescent="0.2">
      <c r="A227" s="107">
        <v>166</v>
      </c>
      <c r="B227" s="105">
        <v>372080</v>
      </c>
      <c r="D227" s="142"/>
      <c r="E227" s="142"/>
      <c r="F227" s="142"/>
      <c r="G227" s="142"/>
      <c r="M227" s="106" t="s">
        <v>128</v>
      </c>
      <c r="N227" s="14">
        <f>SUMIFS(芦花古楼!$AH$5:$AH$104,芦花古楼!$AE$5:$AE$104,"&gt;"&amp;经验计算!O227,芦花古楼!$AE$5:$AE$104,"&lt;="&amp;经验计算!P227)</f>
        <v>22680</v>
      </c>
      <c r="O227" s="105">
        <v>80</v>
      </c>
      <c r="P227" s="105">
        <v>90</v>
      </c>
      <c r="R227" s="105">
        <v>1.4</v>
      </c>
      <c r="S227" s="21">
        <f t="shared" si="32"/>
        <v>9.5890410958904104E-2</v>
      </c>
      <c r="T227" s="107">
        <f t="shared" si="33"/>
        <v>32045</v>
      </c>
    </row>
    <row r="228" spans="1:20" ht="16.5" x14ac:dyDescent="0.2">
      <c r="A228" s="107">
        <v>167</v>
      </c>
      <c r="B228" s="105">
        <v>396885</v>
      </c>
      <c r="D228" s="142"/>
      <c r="E228" s="142"/>
      <c r="F228" s="142"/>
      <c r="G228" s="142"/>
      <c r="M228" s="106" t="s">
        <v>50</v>
      </c>
      <c r="N228" s="14"/>
      <c r="O228" s="14">
        <f>日常任务!D169*经验计算!N228</f>
        <v>0</v>
      </c>
      <c r="R228" s="105">
        <v>1.5</v>
      </c>
      <c r="S228" s="21">
        <f t="shared" si="32"/>
        <v>0.10273972602739727</v>
      </c>
      <c r="T228" s="107">
        <f t="shared" si="33"/>
        <v>34335</v>
      </c>
    </row>
    <row r="229" spans="1:20" ht="16.5" x14ac:dyDescent="0.2">
      <c r="A229" s="107">
        <v>168</v>
      </c>
      <c r="B229" s="105">
        <v>421690</v>
      </c>
      <c r="D229" s="142"/>
      <c r="E229" s="142"/>
      <c r="F229" s="142"/>
      <c r="G229" s="142"/>
      <c r="M229" s="106" t="s">
        <v>47</v>
      </c>
      <c r="N229" s="14">
        <f>INDEX(节奏总表!$L$4:$L$23,经验计算!N222)*60</f>
        <v>7440</v>
      </c>
      <c r="O229" s="14">
        <f>INDEX(章节关卡!$D$6:$D$25,经验计算!N222)*经验计算!N229</f>
        <v>260400</v>
      </c>
      <c r="R229" s="105">
        <v>1.6</v>
      </c>
      <c r="S229" s="21">
        <f t="shared" si="32"/>
        <v>0.10958904109589042</v>
      </c>
      <c r="T229" s="107">
        <f t="shared" si="33"/>
        <v>36625</v>
      </c>
    </row>
    <row r="230" spans="1:20" ht="16.5" x14ac:dyDescent="0.2">
      <c r="A230" s="107">
        <v>169</v>
      </c>
      <c r="B230" s="105">
        <v>446495</v>
      </c>
      <c r="D230" s="142"/>
      <c r="E230" s="142"/>
      <c r="F230" s="142"/>
      <c r="G230" s="142"/>
      <c r="M230" s="106" t="s">
        <v>43</v>
      </c>
      <c r="N230" s="19">
        <v>0</v>
      </c>
      <c r="O230" s="14">
        <f>N231*N230</f>
        <v>0</v>
      </c>
      <c r="R230" s="105">
        <v>1.7</v>
      </c>
      <c r="S230" s="21">
        <f t="shared" si="32"/>
        <v>0.11643835616438356</v>
      </c>
      <c r="T230" s="107">
        <f t="shared" si="33"/>
        <v>38915</v>
      </c>
    </row>
    <row r="231" spans="1:20" ht="16.5" x14ac:dyDescent="0.2">
      <c r="A231" s="107">
        <v>170</v>
      </c>
      <c r="B231" s="105">
        <v>496105</v>
      </c>
      <c r="D231" s="142"/>
      <c r="E231" s="142"/>
      <c r="F231" s="142"/>
      <c r="G231" s="142"/>
      <c r="M231" s="106" t="s">
        <v>42</v>
      </c>
      <c r="N231" s="14">
        <f>(N223+N224+N226+N225+N227+O228+O229+P223)/(1-N230)</f>
        <v>334230</v>
      </c>
      <c r="O231" s="15"/>
      <c r="R231" s="105">
        <v>1.8</v>
      </c>
      <c r="S231" s="21">
        <f t="shared" si="32"/>
        <v>0.12328767123287672</v>
      </c>
      <c r="T231" s="107">
        <f t="shared" si="33"/>
        <v>41205</v>
      </c>
    </row>
    <row r="232" spans="1:20" ht="16.5" x14ac:dyDescent="0.2">
      <c r="A232" s="105"/>
      <c r="B232" s="105"/>
      <c r="R232" s="105">
        <v>2</v>
      </c>
      <c r="S232" s="21">
        <f t="shared" si="32"/>
        <v>0.13698630136986301</v>
      </c>
      <c r="T232" s="107">
        <f t="shared" si="33"/>
        <v>45780</v>
      </c>
    </row>
    <row r="235" spans="1:20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>
        <f>SUM(R237:R246)</f>
        <v>14.6</v>
      </c>
      <c r="S235" s="15"/>
      <c r="T235" s="15"/>
    </row>
    <row r="236" spans="1:20" ht="17.25" x14ac:dyDescent="0.2">
      <c r="A236" s="105">
        <v>171</v>
      </c>
      <c r="B236" s="105">
        <v>376385</v>
      </c>
      <c r="D236" s="142"/>
      <c r="E236" s="142"/>
      <c r="F236" s="142"/>
      <c r="G236" s="142"/>
      <c r="M236" s="106" t="s">
        <v>124</v>
      </c>
      <c r="N236" s="105">
        <v>18</v>
      </c>
      <c r="O236" s="106" t="s">
        <v>124</v>
      </c>
      <c r="P236" s="105">
        <v>17</v>
      </c>
      <c r="Q236" s="15"/>
      <c r="R236" s="12" t="s">
        <v>46</v>
      </c>
      <c r="S236" s="12" t="s">
        <v>44</v>
      </c>
      <c r="T236" s="12" t="s">
        <v>45</v>
      </c>
    </row>
    <row r="237" spans="1:20" ht="16.5" x14ac:dyDescent="0.2">
      <c r="A237" s="105">
        <v>172</v>
      </c>
      <c r="B237" s="105">
        <v>414025</v>
      </c>
      <c r="D237" s="142"/>
      <c r="E237" s="142"/>
      <c r="F237" s="142"/>
      <c r="G237" s="142"/>
      <c r="M237" s="106" t="s">
        <v>87</v>
      </c>
      <c r="N237" s="14">
        <f>SUMIFS(章节关卡!$AV$5:$AV$295,章节关卡!$AT$5:$AT$295,"="&amp;经验计算!N236)</f>
        <v>6660</v>
      </c>
      <c r="O237" s="106" t="s">
        <v>129</v>
      </c>
      <c r="P237" s="14">
        <f>SUMIFS(章节关卡!$BD$5:$BD$292,章节关卡!$BB$5:$BB$292,"="&amp;经验计算!P236)</f>
        <v>21000</v>
      </c>
      <c r="R237" s="105">
        <v>1</v>
      </c>
      <c r="S237" s="21">
        <f>R237/$R$122</f>
        <v>6.8493150684931503E-2</v>
      </c>
      <c r="T237" s="105">
        <f>INT($N$245*S237/5)*5</f>
        <v>23415</v>
      </c>
    </row>
    <row r="238" spans="1:20" ht="16.5" x14ac:dyDescent="0.2">
      <c r="A238" s="107">
        <v>173</v>
      </c>
      <c r="B238" s="105">
        <v>451660</v>
      </c>
      <c r="D238" s="142"/>
      <c r="E238" s="142"/>
      <c r="F238" s="142"/>
      <c r="G238" s="142"/>
      <c r="M238" s="106" t="s">
        <v>125</v>
      </c>
      <c r="N238" s="14">
        <f>SUMIFS(芦花古楼!$D$5:$D$104,芦花古楼!$A$5:$A$104,"&gt;"&amp;经验计算!O238,芦花古楼!$A$5:$A$104,"&lt;="&amp;经验计算!P238)</f>
        <v>0</v>
      </c>
      <c r="O238" s="105">
        <v>100</v>
      </c>
      <c r="P238" s="105">
        <v>100</v>
      </c>
      <c r="R238" s="105">
        <v>1.1000000000000001</v>
      </c>
      <c r="S238" s="21">
        <f t="shared" ref="S238:S246" si="34">R238/$R$122</f>
        <v>7.5342465753424667E-2</v>
      </c>
      <c r="T238" s="107">
        <f t="shared" ref="T238:T246" si="35">INT($N$245*S238/5)*5</f>
        <v>25760</v>
      </c>
    </row>
    <row r="239" spans="1:20" ht="16.5" x14ac:dyDescent="0.2">
      <c r="A239" s="107">
        <v>174</v>
      </c>
      <c r="B239" s="105">
        <v>489300</v>
      </c>
      <c r="D239" s="142"/>
      <c r="E239" s="142"/>
      <c r="F239" s="142"/>
      <c r="G239" s="142"/>
      <c r="M239" s="106" t="s">
        <v>127</v>
      </c>
      <c r="N239" s="14">
        <f>SUMIFS(芦花古楼!$N$5:$N$104,芦花古楼!$K$5:$K$104,"&gt;"&amp;经验计算!O239,芦花古楼!$K$5:$K$104,"&lt;="&amp;经验计算!P239)</f>
        <v>0</v>
      </c>
      <c r="O239" s="107">
        <v>100</v>
      </c>
      <c r="P239" s="107">
        <v>100</v>
      </c>
      <c r="R239" s="105">
        <v>1.2</v>
      </c>
      <c r="S239" s="21">
        <f t="shared" si="34"/>
        <v>8.2191780821917804E-2</v>
      </c>
      <c r="T239" s="107">
        <f t="shared" si="35"/>
        <v>28100</v>
      </c>
    </row>
    <row r="240" spans="1:20" ht="16.5" x14ac:dyDescent="0.2">
      <c r="A240" s="107">
        <v>175</v>
      </c>
      <c r="B240" s="105">
        <v>526940</v>
      </c>
      <c r="D240" s="142"/>
      <c r="E240" s="142"/>
      <c r="F240" s="142"/>
      <c r="G240" s="142"/>
      <c r="M240" s="106" t="s">
        <v>126</v>
      </c>
      <c r="N240" s="14">
        <f>SUMIFS(芦花古楼!$X$5:$X$104,芦花古楼!$U$5:$U$104,"&gt;"&amp;经验计算!O240,芦花古楼!$U$5:$U$104,"&lt;="&amp;经验计算!P240)</f>
        <v>0</v>
      </c>
      <c r="O240" s="105">
        <v>100</v>
      </c>
      <c r="P240" s="105">
        <v>100</v>
      </c>
      <c r="R240" s="105">
        <v>1.3</v>
      </c>
      <c r="S240" s="21">
        <f t="shared" si="34"/>
        <v>8.9041095890410968E-2</v>
      </c>
      <c r="T240" s="107">
        <f t="shared" si="35"/>
        <v>30440</v>
      </c>
    </row>
    <row r="241" spans="1:20" ht="16.5" x14ac:dyDescent="0.2">
      <c r="A241" s="107">
        <v>176</v>
      </c>
      <c r="B241" s="105">
        <v>564580</v>
      </c>
      <c r="D241" s="142"/>
      <c r="E241" s="142"/>
      <c r="F241" s="142"/>
      <c r="G241" s="142"/>
      <c r="M241" s="106" t="s">
        <v>128</v>
      </c>
      <c r="N241" s="14">
        <f>SUMIFS(芦花古楼!$AH$5:$AH$104,芦花古楼!$AE$5:$AE$104,"&gt;"&amp;经验计算!O241,芦花古楼!$AE$5:$AE$104,"&lt;="&amp;经验计算!P241)</f>
        <v>25650</v>
      </c>
      <c r="O241" s="105">
        <v>90</v>
      </c>
      <c r="P241" s="105">
        <v>100</v>
      </c>
      <c r="R241" s="105">
        <v>1.4</v>
      </c>
      <c r="S241" s="21">
        <f t="shared" si="34"/>
        <v>9.5890410958904104E-2</v>
      </c>
      <c r="T241" s="107">
        <f t="shared" si="35"/>
        <v>32785</v>
      </c>
    </row>
    <row r="242" spans="1:20" ht="16.5" x14ac:dyDescent="0.2">
      <c r="A242" s="107">
        <v>177</v>
      </c>
      <c r="B242" s="105">
        <v>602215</v>
      </c>
      <c r="D242" s="142"/>
      <c r="E242" s="142"/>
      <c r="F242" s="142"/>
      <c r="G242" s="142"/>
      <c r="M242" s="106" t="s">
        <v>50</v>
      </c>
      <c r="N242" s="14"/>
      <c r="O242" s="14">
        <f>日常任务!D183*经验计算!N242</f>
        <v>0</v>
      </c>
      <c r="R242" s="105">
        <v>1.5</v>
      </c>
      <c r="S242" s="21">
        <f t="shared" si="34"/>
        <v>0.10273972602739727</v>
      </c>
      <c r="T242" s="107">
        <f t="shared" si="35"/>
        <v>35125</v>
      </c>
    </row>
    <row r="243" spans="1:20" ht="16.5" x14ac:dyDescent="0.2">
      <c r="A243" s="107">
        <v>178</v>
      </c>
      <c r="B243" s="105">
        <v>639855</v>
      </c>
      <c r="D243" s="142"/>
      <c r="E243" s="142"/>
      <c r="F243" s="142"/>
      <c r="G243" s="142"/>
      <c r="M243" s="106" t="s">
        <v>47</v>
      </c>
      <c r="N243" s="14">
        <f>INDEX(节奏总表!$L$4:$L$23,经验计算!N236)*60</f>
        <v>7800</v>
      </c>
      <c r="O243" s="14">
        <f>INDEX(章节关卡!$D$6:$D$25,经验计算!N236)*经验计算!N243</f>
        <v>288600</v>
      </c>
      <c r="R243" s="105">
        <v>1.6</v>
      </c>
      <c r="S243" s="21">
        <f t="shared" si="34"/>
        <v>0.10958904109589042</v>
      </c>
      <c r="T243" s="107">
        <f t="shared" si="35"/>
        <v>37465</v>
      </c>
    </row>
    <row r="244" spans="1:20" ht="16.5" x14ac:dyDescent="0.2">
      <c r="A244" s="107">
        <v>179</v>
      </c>
      <c r="B244" s="105">
        <v>677495</v>
      </c>
      <c r="D244" s="142"/>
      <c r="E244" s="142"/>
      <c r="F244" s="142"/>
      <c r="G244" s="142"/>
      <c r="M244" s="106" t="s">
        <v>43</v>
      </c>
      <c r="N244" s="19">
        <v>0</v>
      </c>
      <c r="O244" s="14">
        <f>N245*N244</f>
        <v>0</v>
      </c>
      <c r="R244" s="105">
        <v>1.7</v>
      </c>
      <c r="S244" s="21">
        <f t="shared" si="34"/>
        <v>0.11643835616438356</v>
      </c>
      <c r="T244" s="107">
        <f t="shared" si="35"/>
        <v>39810</v>
      </c>
    </row>
    <row r="245" spans="1:20" ht="16.5" x14ac:dyDescent="0.2">
      <c r="A245" s="107">
        <v>180</v>
      </c>
      <c r="B245" s="105">
        <v>752770</v>
      </c>
      <c r="D245" s="142"/>
      <c r="E245" s="142"/>
      <c r="F245" s="142"/>
      <c r="G245" s="142"/>
      <c r="M245" s="106" t="s">
        <v>42</v>
      </c>
      <c r="N245" s="14">
        <f>(N237+N238+N240+N239+N241+O242+O243+P237)/(1-N244)</f>
        <v>341910</v>
      </c>
      <c r="O245" s="15"/>
      <c r="R245" s="105">
        <v>1.8</v>
      </c>
      <c r="S245" s="21">
        <f t="shared" si="34"/>
        <v>0.12328767123287672</v>
      </c>
      <c r="T245" s="107">
        <f t="shared" si="35"/>
        <v>42150</v>
      </c>
    </row>
    <row r="246" spans="1:20" ht="16.5" x14ac:dyDescent="0.2">
      <c r="A246" s="105"/>
      <c r="B246" s="105"/>
      <c r="R246" s="105">
        <v>2</v>
      </c>
      <c r="S246" s="21">
        <f t="shared" si="34"/>
        <v>0.13698630136986301</v>
      </c>
      <c r="T246" s="107">
        <f t="shared" si="35"/>
        <v>46835</v>
      </c>
    </row>
    <row r="249" spans="1:20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>
        <f>SUM(R251:R260)</f>
        <v>14.6</v>
      </c>
      <c r="S249" s="15"/>
      <c r="T249" s="15"/>
    </row>
    <row r="250" spans="1:20" ht="17.25" x14ac:dyDescent="0.2">
      <c r="A250" s="105">
        <v>181</v>
      </c>
      <c r="B250" s="105">
        <v>528080</v>
      </c>
      <c r="D250" s="142"/>
      <c r="E250" s="142"/>
      <c r="F250" s="142"/>
      <c r="G250" s="142"/>
      <c r="M250" s="106" t="s">
        <v>124</v>
      </c>
      <c r="N250" s="105">
        <v>19</v>
      </c>
      <c r="O250" s="106" t="s">
        <v>124</v>
      </c>
      <c r="P250" s="105">
        <v>18</v>
      </c>
      <c r="Q250" s="15"/>
      <c r="R250" s="12" t="s">
        <v>46</v>
      </c>
      <c r="S250" s="12" t="s">
        <v>44</v>
      </c>
      <c r="T250" s="12" t="s">
        <v>45</v>
      </c>
    </row>
    <row r="251" spans="1:20" ht="16.5" x14ac:dyDescent="0.2">
      <c r="A251" s="105">
        <v>182</v>
      </c>
      <c r="B251" s="105">
        <v>580890</v>
      </c>
      <c r="D251" s="142"/>
      <c r="E251" s="142"/>
      <c r="F251" s="142"/>
      <c r="G251" s="142"/>
      <c r="M251" s="106" t="s">
        <v>87</v>
      </c>
      <c r="N251" s="14">
        <f>SUMIFS(章节关卡!$AV$5:$AV$295,章节关卡!$AT$5:$AT$295,"="&amp;经验计算!N250)</f>
        <v>7200</v>
      </c>
      <c r="O251" s="106" t="s">
        <v>129</v>
      </c>
      <c r="P251" s="14">
        <f>SUMIFS(章节关卡!$BD$5:$BD$292,章节关卡!$BB$5:$BB$292,"="&amp;经验计算!P250)</f>
        <v>22200</v>
      </c>
      <c r="R251" s="105">
        <v>1</v>
      </c>
      <c r="S251" s="21">
        <f>R251/$R$122</f>
        <v>6.8493150684931503E-2</v>
      </c>
      <c r="T251" s="105">
        <f>INT($N$259*S251/5)*5</f>
        <v>24695</v>
      </c>
    </row>
    <row r="252" spans="1:20" ht="16.5" x14ac:dyDescent="0.2">
      <c r="A252" s="107">
        <v>183</v>
      </c>
      <c r="B252" s="105">
        <v>633695</v>
      </c>
      <c r="D252" s="142"/>
      <c r="E252" s="142"/>
      <c r="F252" s="142"/>
      <c r="G252" s="142"/>
      <c r="M252" s="106" t="s">
        <v>125</v>
      </c>
      <c r="N252" s="14">
        <f>SUMIFS(芦花古楼!$D$5:$D$104,芦花古楼!$A$5:$A$104,"&gt;"&amp;经验计算!O252,芦花古楼!$A$5:$A$104,"&lt;="&amp;经验计算!P252)</f>
        <v>0</v>
      </c>
      <c r="O252" s="105">
        <v>100</v>
      </c>
      <c r="P252" s="105">
        <v>100</v>
      </c>
      <c r="R252" s="105">
        <v>1.1000000000000001</v>
      </c>
      <c r="S252" s="21">
        <f t="shared" ref="S252:S260" si="36">R252/$R$122</f>
        <v>7.5342465753424667E-2</v>
      </c>
      <c r="T252" s="107">
        <f t="shared" ref="T252:T260" si="37">INT($N$259*S252/5)*5</f>
        <v>27165</v>
      </c>
    </row>
    <row r="253" spans="1:20" ht="16.5" x14ac:dyDescent="0.2">
      <c r="A253" s="107">
        <v>184</v>
      </c>
      <c r="B253" s="105">
        <v>686505</v>
      </c>
      <c r="D253" s="142"/>
      <c r="E253" s="142"/>
      <c r="F253" s="142"/>
      <c r="G253" s="142"/>
      <c r="M253" s="106" t="s">
        <v>127</v>
      </c>
      <c r="N253" s="14">
        <f>SUMIFS(芦花古楼!$N$5:$N$104,芦花古楼!$K$5:$K$104,"&gt;"&amp;经验计算!O253,芦花古楼!$K$5:$K$104,"&lt;="&amp;经验计算!P253)</f>
        <v>0</v>
      </c>
      <c r="O253" s="107">
        <v>100</v>
      </c>
      <c r="P253" s="107">
        <v>100</v>
      </c>
      <c r="R253" s="105">
        <v>1.2</v>
      </c>
      <c r="S253" s="21">
        <f t="shared" si="36"/>
        <v>8.2191780821917804E-2</v>
      </c>
      <c r="T253" s="107">
        <f t="shared" si="37"/>
        <v>29635</v>
      </c>
    </row>
    <row r="254" spans="1:20" ht="16.5" x14ac:dyDescent="0.2">
      <c r="A254" s="107">
        <v>185</v>
      </c>
      <c r="B254" s="105">
        <v>739315</v>
      </c>
      <c r="D254" s="142"/>
      <c r="E254" s="142"/>
      <c r="F254" s="142"/>
      <c r="G254" s="142"/>
      <c r="M254" s="106" t="s">
        <v>126</v>
      </c>
      <c r="N254" s="14">
        <f>SUMIFS(芦花古楼!$X$5:$X$104,芦花古楼!$U$5:$U$104,"&gt;"&amp;经验计算!O254,芦花古楼!$U$5:$U$104,"&lt;="&amp;经验计算!P254)</f>
        <v>0</v>
      </c>
      <c r="O254" s="105">
        <v>100</v>
      </c>
      <c r="P254" s="105">
        <v>100</v>
      </c>
      <c r="R254" s="105">
        <v>1.3</v>
      </c>
      <c r="S254" s="21">
        <f t="shared" si="36"/>
        <v>8.9041095890410968E-2</v>
      </c>
      <c r="T254" s="107">
        <f t="shared" si="37"/>
        <v>32105</v>
      </c>
    </row>
    <row r="255" spans="1:20" ht="16.5" x14ac:dyDescent="0.2">
      <c r="A255" s="107">
        <v>186</v>
      </c>
      <c r="B255" s="105">
        <v>792120</v>
      </c>
      <c r="D255" s="142"/>
      <c r="E255" s="142"/>
      <c r="F255" s="142"/>
      <c r="G255" s="142"/>
      <c r="M255" s="106" t="s">
        <v>128</v>
      </c>
      <c r="N255" s="14">
        <f>SUMIFS(芦花古楼!$AH$5:$AH$104,芦花古楼!$AE$5:$AE$104,"&gt;"&amp;经验计算!O255,芦花古楼!$AE$5:$AE$104,"&lt;="&amp;经验计算!P255)</f>
        <v>0</v>
      </c>
      <c r="O255" s="105">
        <v>100</v>
      </c>
      <c r="P255" s="105">
        <v>100</v>
      </c>
      <c r="R255" s="105">
        <v>1.4</v>
      </c>
      <c r="S255" s="21">
        <f t="shared" si="36"/>
        <v>9.5890410958904104E-2</v>
      </c>
      <c r="T255" s="107">
        <f t="shared" si="37"/>
        <v>34575</v>
      </c>
    </row>
    <row r="256" spans="1:20" ht="16.5" x14ac:dyDescent="0.2">
      <c r="A256" s="107">
        <v>187</v>
      </c>
      <c r="B256" s="105">
        <v>844930</v>
      </c>
      <c r="D256" s="142"/>
      <c r="E256" s="142"/>
      <c r="F256" s="142"/>
      <c r="G256" s="142"/>
      <c r="M256" s="106" t="s">
        <v>50</v>
      </c>
      <c r="N256" s="14"/>
      <c r="O256" s="14">
        <f>日常任务!D197*经验计算!N256</f>
        <v>0</v>
      </c>
      <c r="R256" s="105">
        <v>1.5</v>
      </c>
      <c r="S256" s="21">
        <f t="shared" si="36"/>
        <v>0.10273972602739727</v>
      </c>
      <c r="T256" s="107">
        <f t="shared" si="37"/>
        <v>37045</v>
      </c>
    </row>
    <row r="257" spans="1:20" ht="16.5" x14ac:dyDescent="0.2">
      <c r="A257" s="107">
        <v>188</v>
      </c>
      <c r="B257" s="105">
        <v>897735</v>
      </c>
      <c r="D257" s="142"/>
      <c r="E257" s="142"/>
      <c r="F257" s="142"/>
      <c r="G257" s="142"/>
      <c r="M257" s="106" t="s">
        <v>47</v>
      </c>
      <c r="N257" s="14">
        <f>INDEX(节奏总表!$L$4:$L$23,经验计算!N250)*60</f>
        <v>8280</v>
      </c>
      <c r="O257" s="14">
        <f>INDEX(章节关卡!$D$6:$D$25,经验计算!N250)*经验计算!N257</f>
        <v>331200</v>
      </c>
      <c r="R257" s="105">
        <v>1.6</v>
      </c>
      <c r="S257" s="21">
        <f t="shared" si="36"/>
        <v>0.10958904109589042</v>
      </c>
      <c r="T257" s="107">
        <f t="shared" si="37"/>
        <v>39515</v>
      </c>
    </row>
    <row r="258" spans="1:20" ht="16.5" x14ac:dyDescent="0.2">
      <c r="A258" s="107">
        <v>189</v>
      </c>
      <c r="B258" s="105">
        <v>950545</v>
      </c>
      <c r="D258" s="142"/>
      <c r="E258" s="142"/>
      <c r="F258" s="142"/>
      <c r="G258" s="142"/>
      <c r="M258" s="106" t="s">
        <v>43</v>
      </c>
      <c r="N258" s="19">
        <v>0</v>
      </c>
      <c r="O258" s="14">
        <f>N259*N258</f>
        <v>0</v>
      </c>
      <c r="R258" s="105">
        <v>1.7</v>
      </c>
      <c r="S258" s="21">
        <f t="shared" si="36"/>
        <v>0.11643835616438356</v>
      </c>
      <c r="T258" s="107">
        <f t="shared" si="37"/>
        <v>41985</v>
      </c>
    </row>
    <row r="259" spans="1:20" ht="16.5" x14ac:dyDescent="0.2">
      <c r="A259" s="107">
        <v>190</v>
      </c>
      <c r="B259" s="105">
        <v>1056160</v>
      </c>
      <c r="D259" s="142"/>
      <c r="E259" s="142"/>
      <c r="F259" s="142"/>
      <c r="G259" s="142"/>
      <c r="M259" s="106" t="s">
        <v>42</v>
      </c>
      <c r="N259" s="14">
        <f>(N251+N252+N254+N253+N255+O256+O257+P251)/(1-N258)</f>
        <v>360600</v>
      </c>
      <c r="O259" s="15"/>
      <c r="R259" s="105">
        <v>1.8</v>
      </c>
      <c r="S259" s="21">
        <f t="shared" si="36"/>
        <v>0.12328767123287672</v>
      </c>
      <c r="T259" s="107">
        <f t="shared" si="37"/>
        <v>44455</v>
      </c>
    </row>
    <row r="260" spans="1:20" ht="16.5" x14ac:dyDescent="0.2">
      <c r="A260" s="105"/>
      <c r="B260" s="105"/>
      <c r="R260" s="105">
        <v>2</v>
      </c>
      <c r="S260" s="21">
        <f t="shared" si="36"/>
        <v>0.13698630136986301</v>
      </c>
      <c r="T260" s="107">
        <f t="shared" si="37"/>
        <v>49395</v>
      </c>
    </row>
    <row r="263" spans="1:20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>
        <f>SUM(R265:R274)</f>
        <v>14.6</v>
      </c>
      <c r="S263" s="15"/>
      <c r="T263" s="15"/>
    </row>
    <row r="264" spans="1:20" ht="17.25" x14ac:dyDescent="0.2">
      <c r="A264" s="105">
        <v>191</v>
      </c>
      <c r="B264" s="105">
        <v>760270</v>
      </c>
      <c r="D264" s="142"/>
      <c r="E264" s="142"/>
      <c r="F264" s="142"/>
      <c r="G264" s="142"/>
      <c r="M264" s="106" t="s">
        <v>124</v>
      </c>
      <c r="N264" s="105">
        <v>20</v>
      </c>
      <c r="O264" s="106" t="s">
        <v>124</v>
      </c>
      <c r="P264" s="105">
        <v>20</v>
      </c>
      <c r="Q264" s="15"/>
      <c r="R264" s="12" t="s">
        <v>46</v>
      </c>
      <c r="S264" s="12" t="s">
        <v>44</v>
      </c>
      <c r="T264" s="12" t="s">
        <v>45</v>
      </c>
    </row>
    <row r="265" spans="1:20" ht="16.5" x14ac:dyDescent="0.2">
      <c r="A265" s="105">
        <v>192</v>
      </c>
      <c r="B265" s="105">
        <v>836300</v>
      </c>
      <c r="D265" s="142"/>
      <c r="E265" s="142"/>
      <c r="F265" s="142"/>
      <c r="G265" s="142"/>
      <c r="M265" s="106" t="s">
        <v>87</v>
      </c>
      <c r="N265" s="14">
        <f>SUMIFS(章节关卡!$AV$5:$AV$295,章节关卡!$AT$5:$AT$295,"="&amp;经验计算!N264)</f>
        <v>7560</v>
      </c>
      <c r="O265" s="106" t="s">
        <v>129</v>
      </c>
      <c r="P265" s="14">
        <f>SUMIFS(章节关卡!$BD$5:$BD$292,章节关卡!$BB$5:$BB$292,"="&amp;经验计算!P264)</f>
        <v>25200</v>
      </c>
      <c r="R265" s="105">
        <v>1</v>
      </c>
      <c r="S265" s="21">
        <f>R265/$R$122</f>
        <v>6.8493150684931503E-2</v>
      </c>
      <c r="T265" s="105">
        <f>INT($N$273*S265/5)*5</f>
        <v>27440</v>
      </c>
    </row>
    <row r="266" spans="1:20" ht="16.5" x14ac:dyDescent="0.2">
      <c r="A266" s="107">
        <v>193</v>
      </c>
      <c r="B266" s="105">
        <v>912325</v>
      </c>
      <c r="D266" s="142"/>
      <c r="E266" s="142"/>
      <c r="F266" s="142"/>
      <c r="G266" s="142"/>
      <c r="M266" s="106" t="s">
        <v>125</v>
      </c>
      <c r="N266" s="14">
        <f>SUMIFS(芦花古楼!$D$5:$D$104,芦花古楼!$A$5:$A$104,"&gt;"&amp;经验计算!O266,芦花古楼!$A$5:$A$104,"&lt;="&amp;经验计算!P266)</f>
        <v>0</v>
      </c>
      <c r="O266" s="105">
        <v>100</v>
      </c>
      <c r="P266" s="105">
        <v>100</v>
      </c>
      <c r="R266" s="105">
        <v>1.1000000000000001</v>
      </c>
      <c r="S266" s="21">
        <f t="shared" ref="S266:S274" si="38">R266/$R$122</f>
        <v>7.5342465753424667E-2</v>
      </c>
      <c r="T266" s="107">
        <f t="shared" ref="T266:T274" si="39">INT($N$273*S266/5)*5</f>
        <v>30185</v>
      </c>
    </row>
    <row r="267" spans="1:20" ht="16.5" x14ac:dyDescent="0.2">
      <c r="A267" s="107">
        <v>194</v>
      </c>
      <c r="B267" s="105">
        <v>988355</v>
      </c>
      <c r="D267" s="142"/>
      <c r="E267" s="142"/>
      <c r="F267" s="142"/>
      <c r="G267" s="142"/>
      <c r="M267" s="106" t="s">
        <v>127</v>
      </c>
      <c r="N267" s="14">
        <f>SUMIFS(芦花古楼!$N$5:$N$104,芦花古楼!$K$5:$K$104,"&gt;"&amp;经验计算!O267,芦花古楼!$K$5:$K$104,"&lt;="&amp;经验计算!P267)</f>
        <v>0</v>
      </c>
      <c r="O267" s="107">
        <v>100</v>
      </c>
      <c r="P267" s="107">
        <v>100</v>
      </c>
      <c r="R267" s="105">
        <v>1.2</v>
      </c>
      <c r="S267" s="21">
        <f t="shared" si="38"/>
        <v>8.2191780821917804E-2</v>
      </c>
      <c r="T267" s="107">
        <f t="shared" si="39"/>
        <v>32930</v>
      </c>
    </row>
    <row r="268" spans="1:20" ht="16.5" x14ac:dyDescent="0.2">
      <c r="A268" s="107">
        <v>195</v>
      </c>
      <c r="B268" s="105">
        <v>1064380</v>
      </c>
      <c r="D268" s="142"/>
      <c r="E268" s="142"/>
      <c r="F268" s="142"/>
      <c r="G268" s="142"/>
      <c r="M268" s="106" t="s">
        <v>126</v>
      </c>
      <c r="N268" s="14">
        <f>SUMIFS(芦花古楼!$X$5:$X$104,芦花古楼!$U$5:$U$104,"&gt;"&amp;经验计算!O268,芦花古楼!$U$5:$U$104,"&lt;="&amp;经验计算!P268)</f>
        <v>0</v>
      </c>
      <c r="O268" s="105">
        <v>100</v>
      </c>
      <c r="P268" s="105">
        <v>100</v>
      </c>
      <c r="R268" s="105">
        <v>1.3</v>
      </c>
      <c r="S268" s="21">
        <f t="shared" si="38"/>
        <v>8.9041095890410968E-2</v>
      </c>
      <c r="T268" s="107">
        <f t="shared" si="39"/>
        <v>35675</v>
      </c>
    </row>
    <row r="269" spans="1:20" ht="16.5" x14ac:dyDescent="0.2">
      <c r="A269" s="107">
        <v>196</v>
      </c>
      <c r="B269" s="105">
        <v>1140410</v>
      </c>
      <c r="D269" s="142"/>
      <c r="E269" s="142"/>
      <c r="F269" s="142"/>
      <c r="G269" s="142"/>
      <c r="M269" s="106" t="s">
        <v>128</v>
      </c>
      <c r="N269" s="14">
        <f>SUMIFS(芦花古楼!$AH$5:$AH$104,芦花古楼!$AE$5:$AE$104,"&gt;"&amp;经验计算!O269,芦花古楼!$AE$5:$AE$104,"&lt;="&amp;经验计算!P269)</f>
        <v>0</v>
      </c>
      <c r="O269" s="105">
        <v>100</v>
      </c>
      <c r="P269" s="105">
        <v>100</v>
      </c>
      <c r="R269" s="105">
        <v>1.4</v>
      </c>
      <c r="S269" s="21">
        <f t="shared" si="38"/>
        <v>9.5890410958904104E-2</v>
      </c>
      <c r="T269" s="107">
        <f t="shared" si="39"/>
        <v>38420</v>
      </c>
    </row>
    <row r="270" spans="1:20" ht="16.5" x14ac:dyDescent="0.2">
      <c r="A270" s="107">
        <v>197</v>
      </c>
      <c r="B270" s="105">
        <v>1216435</v>
      </c>
      <c r="D270" s="142"/>
      <c r="E270" s="142"/>
      <c r="F270" s="142"/>
      <c r="G270" s="142"/>
      <c r="M270" s="106" t="s">
        <v>50</v>
      </c>
      <c r="N270" s="14"/>
      <c r="O270" s="14">
        <f>日常任务!D211*经验计算!N270</f>
        <v>0</v>
      </c>
      <c r="R270" s="105">
        <v>1.5</v>
      </c>
      <c r="S270" s="21">
        <f t="shared" si="38"/>
        <v>0.10273972602739727</v>
      </c>
      <c r="T270" s="107">
        <f t="shared" si="39"/>
        <v>41165</v>
      </c>
    </row>
    <row r="271" spans="1:20" ht="16.5" x14ac:dyDescent="0.2">
      <c r="A271" s="107">
        <v>198</v>
      </c>
      <c r="B271" s="105">
        <v>1292465</v>
      </c>
      <c r="D271" s="142"/>
      <c r="E271" s="142"/>
      <c r="F271" s="142"/>
      <c r="G271" s="142"/>
      <c r="M271" s="106" t="s">
        <v>47</v>
      </c>
      <c r="N271" s="14">
        <f>INDEX(节奏总表!$L$4:$L$23,经验计算!N264)*60</f>
        <v>8760</v>
      </c>
      <c r="O271" s="14">
        <f>INDEX(章节关卡!$D$6:$D$25,经验计算!N264)*经验计算!N271</f>
        <v>367920</v>
      </c>
      <c r="R271" s="105">
        <v>1.6</v>
      </c>
      <c r="S271" s="21">
        <f t="shared" si="38"/>
        <v>0.10958904109589042</v>
      </c>
      <c r="T271" s="107">
        <f t="shared" si="39"/>
        <v>43910</v>
      </c>
    </row>
    <row r="272" spans="1:20" ht="16.5" x14ac:dyDescent="0.2">
      <c r="A272" s="107">
        <v>199</v>
      </c>
      <c r="B272" s="105">
        <v>1368490</v>
      </c>
      <c r="D272" s="142"/>
      <c r="E272" s="142"/>
      <c r="F272" s="142"/>
      <c r="G272" s="142"/>
      <c r="M272" s="106" t="s">
        <v>43</v>
      </c>
      <c r="N272" s="19">
        <v>0</v>
      </c>
      <c r="O272" s="14">
        <f>N273*N272</f>
        <v>0</v>
      </c>
      <c r="R272" s="105">
        <v>1.7</v>
      </c>
      <c r="S272" s="21">
        <f t="shared" si="38"/>
        <v>0.11643835616438356</v>
      </c>
      <c r="T272" s="107">
        <f t="shared" si="39"/>
        <v>46650</v>
      </c>
    </row>
    <row r="273" spans="1:20" ht="16.5" x14ac:dyDescent="0.2">
      <c r="A273" s="107">
        <v>200</v>
      </c>
      <c r="B273" s="105">
        <v>1520545</v>
      </c>
      <c r="D273" s="142"/>
      <c r="E273" s="142"/>
      <c r="F273" s="142"/>
      <c r="G273" s="142"/>
      <c r="M273" s="106" t="s">
        <v>42</v>
      </c>
      <c r="N273" s="14">
        <f>(N265+N266+N268+N267+N269+O270+O271+P265)/(1-N272)</f>
        <v>400680</v>
      </c>
      <c r="O273" s="15"/>
      <c r="R273" s="105">
        <v>1.8</v>
      </c>
      <c r="S273" s="21">
        <f t="shared" si="38"/>
        <v>0.12328767123287672</v>
      </c>
      <c r="T273" s="107">
        <f t="shared" si="39"/>
        <v>49395</v>
      </c>
    </row>
    <row r="274" spans="1:20" ht="16.5" x14ac:dyDescent="0.2">
      <c r="A274" s="105"/>
      <c r="B274" s="105"/>
      <c r="R274" s="105">
        <v>2</v>
      </c>
      <c r="S274" s="21">
        <f t="shared" si="38"/>
        <v>0.13698630136986301</v>
      </c>
      <c r="T274" s="107">
        <f t="shared" si="39"/>
        <v>54885</v>
      </c>
    </row>
  </sheetData>
  <mergeCells count="23">
    <mergeCell ref="I54:K54"/>
    <mergeCell ref="D137:G146"/>
    <mergeCell ref="D151:G160"/>
    <mergeCell ref="D165:G174"/>
    <mergeCell ref="D179:G188"/>
    <mergeCell ref="D193:G202"/>
    <mergeCell ref="D111:G120"/>
    <mergeCell ref="D124:G133"/>
    <mergeCell ref="D57:G66"/>
    <mergeCell ref="D71:G80"/>
    <mergeCell ref="D85:G94"/>
    <mergeCell ref="D98:G107"/>
    <mergeCell ref="A2:T2"/>
    <mergeCell ref="D5:G13"/>
    <mergeCell ref="D18:G27"/>
    <mergeCell ref="D31:G40"/>
    <mergeCell ref="D44:G53"/>
    <mergeCell ref="I41:K41"/>
    <mergeCell ref="D208:G217"/>
    <mergeCell ref="D222:G231"/>
    <mergeCell ref="D236:G245"/>
    <mergeCell ref="D250:G259"/>
    <mergeCell ref="D264:G27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D505"/>
  <sheetViews>
    <sheetView zoomScaleNormal="100" workbookViewId="0">
      <selection activeCell="BM11" sqref="BM11"/>
    </sheetView>
  </sheetViews>
  <sheetFormatPr defaultRowHeight="14.25" x14ac:dyDescent="0.2"/>
  <cols>
    <col min="55" max="55" width="9.625" bestFit="1" customWidth="1"/>
    <col min="59" max="60" width="10" customWidth="1"/>
    <col min="68" max="68" width="9" customWidth="1"/>
    <col min="79" max="79" width="10.5" customWidth="1"/>
    <col min="95" max="95" width="16.5" customWidth="1"/>
  </cols>
  <sheetData>
    <row r="3" spans="1:108" ht="16.5" customHeight="1" x14ac:dyDescent="0.2">
      <c r="A3" s="141" t="s">
        <v>65</v>
      </c>
      <c r="B3" s="141"/>
      <c r="C3" s="141"/>
      <c r="D3" s="141"/>
      <c r="E3" s="141"/>
      <c r="F3" s="141"/>
      <c r="G3" s="141"/>
      <c r="H3" s="141"/>
      <c r="K3" s="141" t="s">
        <v>66</v>
      </c>
      <c r="L3" s="141"/>
      <c r="M3" s="141"/>
      <c r="N3" s="141"/>
      <c r="O3" s="141"/>
      <c r="P3" s="141"/>
      <c r="Q3" s="141"/>
      <c r="R3" s="141"/>
      <c r="U3" s="141" t="s">
        <v>67</v>
      </c>
      <c r="V3" s="141"/>
      <c r="W3" s="141"/>
      <c r="X3" s="141"/>
      <c r="Y3" s="141"/>
      <c r="Z3" s="141"/>
      <c r="AA3" s="141"/>
      <c r="AB3" s="141"/>
      <c r="AE3" s="141" t="s">
        <v>68</v>
      </c>
      <c r="AF3" s="141"/>
      <c r="AG3" s="141"/>
      <c r="AH3" s="141"/>
      <c r="AI3" s="141"/>
      <c r="AJ3" s="141"/>
      <c r="AK3" s="141"/>
      <c r="AL3" s="141"/>
      <c r="AO3" s="155" t="s">
        <v>65</v>
      </c>
      <c r="AP3" s="156"/>
      <c r="AR3" s="155" t="s">
        <v>66</v>
      </c>
      <c r="AS3" s="156"/>
      <c r="AU3" s="155" t="s">
        <v>71</v>
      </c>
      <c r="AV3" s="156"/>
      <c r="AX3" s="155" t="s">
        <v>72</v>
      </c>
      <c r="AY3" s="156"/>
      <c r="BH3">
        <v>2</v>
      </c>
      <c r="BM3" s="154" t="s">
        <v>86</v>
      </c>
      <c r="BN3" s="154"/>
      <c r="BO3" s="14">
        <f>SUM(BC6:BD105)</f>
        <v>61000</v>
      </c>
    </row>
    <row r="4" spans="1:108" ht="30" x14ac:dyDescent="0.2">
      <c r="A4" s="12" t="s">
        <v>48</v>
      </c>
      <c r="B4" s="12" t="s">
        <v>121</v>
      </c>
      <c r="C4" s="12" t="s">
        <v>122</v>
      </c>
      <c r="D4" s="12" t="s">
        <v>49</v>
      </c>
      <c r="E4" s="12" t="s">
        <v>69</v>
      </c>
      <c r="F4" s="12" t="s">
        <v>69</v>
      </c>
      <c r="G4" s="12" t="s">
        <v>70</v>
      </c>
      <c r="H4" s="12" t="s">
        <v>426</v>
      </c>
      <c r="K4" s="12" t="s">
        <v>48</v>
      </c>
      <c r="L4" s="12" t="s">
        <v>123</v>
      </c>
      <c r="M4" s="12" t="s">
        <v>107</v>
      </c>
      <c r="N4" s="12" t="s">
        <v>49</v>
      </c>
      <c r="O4" s="12" t="s">
        <v>69</v>
      </c>
      <c r="P4" s="12" t="s">
        <v>69</v>
      </c>
      <c r="Q4" s="12" t="s">
        <v>70</v>
      </c>
      <c r="R4" s="12" t="s">
        <v>426</v>
      </c>
      <c r="U4" s="12" t="s">
        <v>48</v>
      </c>
      <c r="V4" s="12" t="s">
        <v>123</v>
      </c>
      <c r="W4" s="12" t="s">
        <v>107</v>
      </c>
      <c r="X4" s="12" t="s">
        <v>49</v>
      </c>
      <c r="Y4" s="12" t="s">
        <v>69</v>
      </c>
      <c r="Z4" s="12" t="s">
        <v>69</v>
      </c>
      <c r="AA4" s="12" t="s">
        <v>70</v>
      </c>
      <c r="AB4" s="12" t="s">
        <v>426</v>
      </c>
      <c r="AE4" s="12" t="s">
        <v>48</v>
      </c>
      <c r="AF4" s="12" t="s">
        <v>123</v>
      </c>
      <c r="AG4" s="12" t="s">
        <v>107</v>
      </c>
      <c r="AH4" s="12" t="s">
        <v>49</v>
      </c>
      <c r="AI4" s="12" t="s">
        <v>69</v>
      </c>
      <c r="AJ4" s="12" t="s">
        <v>69</v>
      </c>
      <c r="AK4" s="12" t="s">
        <v>70</v>
      </c>
      <c r="AL4" s="12" t="s">
        <v>426</v>
      </c>
      <c r="AO4" s="12" t="s">
        <v>73</v>
      </c>
      <c r="AP4" s="12" t="s">
        <v>74</v>
      </c>
      <c r="AR4" s="12" t="s">
        <v>73</v>
      </c>
      <c r="AS4" s="12" t="s">
        <v>74</v>
      </c>
      <c r="AU4" s="12" t="s">
        <v>73</v>
      </c>
      <c r="AV4" s="12" t="s">
        <v>74</v>
      </c>
      <c r="AX4" s="12" t="s">
        <v>73</v>
      </c>
      <c r="AY4" s="12" t="s">
        <v>74</v>
      </c>
      <c r="BB4" s="12" t="s">
        <v>75</v>
      </c>
      <c r="BC4" s="12" t="s">
        <v>616</v>
      </c>
      <c r="BD4" s="12" t="s">
        <v>78</v>
      </c>
      <c r="BE4" s="12" t="s">
        <v>79</v>
      </c>
      <c r="BF4" s="12" t="s">
        <v>618</v>
      </c>
      <c r="BG4" s="12" t="s">
        <v>617</v>
      </c>
      <c r="BH4" s="12" t="s">
        <v>619</v>
      </c>
      <c r="BJ4" s="23" t="s">
        <v>76</v>
      </c>
      <c r="BK4" s="23" t="s">
        <v>77</v>
      </c>
      <c r="BQ4" s="23" t="s">
        <v>525</v>
      </c>
      <c r="BR4" s="23" t="s">
        <v>527</v>
      </c>
      <c r="BS4" s="23" t="s">
        <v>528</v>
      </c>
      <c r="BT4" s="23" t="s">
        <v>529</v>
      </c>
      <c r="BU4" s="23" t="s">
        <v>530</v>
      </c>
      <c r="BV4" s="23" t="s">
        <v>531</v>
      </c>
      <c r="BW4" s="23" t="s">
        <v>532</v>
      </c>
      <c r="BY4" s="23" t="s">
        <v>524</v>
      </c>
      <c r="BZ4" s="23" t="s">
        <v>526</v>
      </c>
      <c r="CA4" s="23" t="s">
        <v>582</v>
      </c>
      <c r="CB4" s="23" t="s">
        <v>583</v>
      </c>
      <c r="CF4" s="48" t="s">
        <v>355</v>
      </c>
      <c r="CG4" s="48" t="s">
        <v>356</v>
      </c>
      <c r="CH4" s="48" t="s">
        <v>357</v>
      </c>
      <c r="CI4" s="48" t="s">
        <v>358</v>
      </c>
      <c r="CJ4" s="48" t="s">
        <v>377</v>
      </c>
      <c r="CK4" s="48" t="s">
        <v>378</v>
      </c>
      <c r="CL4" s="48" t="s">
        <v>379</v>
      </c>
      <c r="CM4" s="48" t="s">
        <v>359</v>
      </c>
      <c r="CN4" s="48" t="s">
        <v>360</v>
      </c>
      <c r="CO4" s="48" t="s">
        <v>361</v>
      </c>
      <c r="CP4" s="48" t="s">
        <v>362</v>
      </c>
      <c r="CQ4" s="48" t="s">
        <v>363</v>
      </c>
      <c r="CR4" s="48" t="s">
        <v>364</v>
      </c>
      <c r="CS4" s="48" t="s">
        <v>365</v>
      </c>
      <c r="CT4" s="48" t="s">
        <v>366</v>
      </c>
      <c r="CU4" s="48" t="s">
        <v>367</v>
      </c>
      <c r="CV4" s="48" t="s">
        <v>368</v>
      </c>
      <c r="CW4" s="48" t="s">
        <v>369</v>
      </c>
      <c r="CX4" s="48" t="s">
        <v>370</v>
      </c>
      <c r="CY4" s="48" t="s">
        <v>371</v>
      </c>
      <c r="CZ4" s="48" t="s">
        <v>372</v>
      </c>
      <c r="DA4" s="48" t="s">
        <v>373</v>
      </c>
      <c r="DB4" s="48" t="s">
        <v>374</v>
      </c>
      <c r="DC4" s="48" t="s">
        <v>375</v>
      </c>
      <c r="DD4" s="48" t="s">
        <v>376</v>
      </c>
    </row>
    <row r="5" spans="1:108" ht="16.5" x14ac:dyDescent="0.2">
      <c r="A5" s="17">
        <v>1</v>
      </c>
      <c r="B5" s="25">
        <v>1</v>
      </c>
      <c r="C5" s="25">
        <v>30</v>
      </c>
      <c r="D5" s="17">
        <f>INDEX(章节关卡!$D$6:$D$20,芦花古楼!B5)*芦花古楼!C5</f>
        <v>150</v>
      </c>
      <c r="E5" s="22">
        <f>INT((A5-1)/5+1)*5</f>
        <v>5</v>
      </c>
      <c r="F5" s="18">
        <f>INT(A5/5)*5+20</f>
        <v>20</v>
      </c>
      <c r="G5" s="14">
        <f>INDEX(章节关卡!$F$6:$F$20,芦花古楼!B5)*芦花古楼!C5</f>
        <v>300</v>
      </c>
      <c r="H5" s="14">
        <v>50</v>
      </c>
      <c r="K5" s="17">
        <v>1</v>
      </c>
      <c r="L5" s="25">
        <v>4</v>
      </c>
      <c r="M5" s="25">
        <v>60</v>
      </c>
      <c r="N5" s="25">
        <f>INDEX(章节关卡!$D$6:$D$20,芦花古楼!L5)*芦花古楼!M5</f>
        <v>480</v>
      </c>
      <c r="O5" s="22">
        <f>INT((K5-1)/5+2)*5</f>
        <v>10</v>
      </c>
      <c r="P5" s="22">
        <f>INT(K5/5)*5+20</f>
        <v>20</v>
      </c>
      <c r="Q5" s="14">
        <f>INDEX(章节关卡!$F$6:$F$20,芦花古楼!L5)*芦花古楼!M5</f>
        <v>1500</v>
      </c>
      <c r="R5" s="14">
        <v>50</v>
      </c>
      <c r="U5" s="17">
        <v>1</v>
      </c>
      <c r="V5" s="25">
        <v>5</v>
      </c>
      <c r="W5" s="25">
        <v>90</v>
      </c>
      <c r="X5" s="25">
        <f>INDEX(章节关卡!$D$6:$D$20,芦花古楼!V5)*芦花古楼!W5</f>
        <v>810</v>
      </c>
      <c r="Y5" s="22">
        <f t="shared" ref="Y5:Y36" si="0">INT((U5-1)/5+3)*5</f>
        <v>15</v>
      </c>
      <c r="Z5" s="22">
        <f t="shared" ref="Z5:Z36" si="1">INT(U5/5)*5+20</f>
        <v>20</v>
      </c>
      <c r="AA5" s="14">
        <f>INDEX(章节关卡!$F$6:$F$20,芦花古楼!V5)*芦花古楼!W5</f>
        <v>2700</v>
      </c>
      <c r="AB5" s="14">
        <v>50</v>
      </c>
      <c r="AE5" s="17">
        <v>1</v>
      </c>
      <c r="AF5" s="55">
        <v>5</v>
      </c>
      <c r="AG5" s="25">
        <v>90</v>
      </c>
      <c r="AH5" s="25">
        <f>INDEX(章节关卡!$D$6:$D$20,芦花古楼!AF5)*芦花古楼!AG5</f>
        <v>810</v>
      </c>
      <c r="AI5" s="22">
        <f>INT((AE5-1)/5+4)*5</f>
        <v>20</v>
      </c>
      <c r="AJ5" s="22">
        <f>INT(AE5/5)*5+20</f>
        <v>20</v>
      </c>
      <c r="AK5" s="14">
        <f>INDEX(章节关卡!$F$6:$F$20,芦花古楼!AF5)*芦花古楼!AG5</f>
        <v>2700</v>
      </c>
      <c r="AL5" s="14">
        <v>50</v>
      </c>
      <c r="AO5" s="18">
        <v>0</v>
      </c>
      <c r="AP5" s="18">
        <v>0</v>
      </c>
      <c r="AR5" s="18">
        <v>0</v>
      </c>
      <c r="AS5" s="18">
        <v>0</v>
      </c>
      <c r="AU5" s="18">
        <v>0</v>
      </c>
      <c r="AV5" s="18">
        <v>0</v>
      </c>
      <c r="AX5" s="18">
        <v>0</v>
      </c>
      <c r="AY5" s="18">
        <v>0</v>
      </c>
      <c r="BB5" s="18">
        <v>0</v>
      </c>
      <c r="BC5" s="18"/>
      <c r="BJ5" s="18">
        <v>1</v>
      </c>
      <c r="BK5" s="18">
        <v>1</v>
      </c>
      <c r="BQ5" s="64">
        <v>0</v>
      </c>
      <c r="BR5" s="64">
        <v>0</v>
      </c>
      <c r="BS5" s="64">
        <v>0</v>
      </c>
      <c r="BT5" s="64">
        <v>0</v>
      </c>
      <c r="BU5" s="64">
        <v>0</v>
      </c>
      <c r="BV5" s="64">
        <v>0</v>
      </c>
      <c r="BW5" s="64">
        <v>0</v>
      </c>
      <c r="BY5" s="64">
        <v>1</v>
      </c>
      <c r="BZ5" s="64">
        <v>101</v>
      </c>
      <c r="CA5" s="64" t="s">
        <v>575</v>
      </c>
      <c r="CB5" s="64">
        <v>1</v>
      </c>
      <c r="CF5" s="47">
        <v>1</v>
      </c>
      <c r="CG5" s="47">
        <v>1</v>
      </c>
      <c r="CH5" s="49" t="s">
        <v>380</v>
      </c>
      <c r="CI5" s="47">
        <v>1</v>
      </c>
      <c r="CJ5" s="47"/>
      <c r="CK5" s="47"/>
      <c r="CL5" s="47"/>
      <c r="CM5" s="47" t="s">
        <v>584</v>
      </c>
      <c r="CN5" s="47">
        <v>600</v>
      </c>
      <c r="CO5" s="47" t="s">
        <v>585</v>
      </c>
      <c r="CP5" s="47">
        <v>5</v>
      </c>
      <c r="CQ5" s="47"/>
      <c r="CR5" s="47"/>
      <c r="CS5" s="47" t="s">
        <v>585</v>
      </c>
      <c r="CT5" s="47">
        <v>20</v>
      </c>
      <c r="CU5" s="47"/>
      <c r="CV5" s="47"/>
      <c r="CW5" s="47"/>
      <c r="CX5" s="47"/>
      <c r="CY5" s="47"/>
      <c r="CZ5" s="47"/>
      <c r="DA5" s="47"/>
      <c r="DB5" s="47"/>
      <c r="DC5" s="47"/>
      <c r="DD5" s="47"/>
    </row>
    <row r="6" spans="1:108" ht="16.5" x14ac:dyDescent="0.2">
      <c r="A6" s="17">
        <v>2</v>
      </c>
      <c r="B6" s="25">
        <v>1</v>
      </c>
      <c r="C6" s="108">
        <v>30</v>
      </c>
      <c r="D6" s="25">
        <f>INDEX(章节关卡!$D$6:$D$20,芦花古楼!B6)*芦花古楼!C6</f>
        <v>150</v>
      </c>
      <c r="E6" s="22">
        <f t="shared" ref="E6:E69" si="2">INT((A6-1)/5+1)*5</f>
        <v>5</v>
      </c>
      <c r="F6" s="22">
        <f t="shared" ref="F6:F69" si="3">INT(A6/5)*5+20</f>
        <v>20</v>
      </c>
      <c r="G6" s="14">
        <f>INDEX(章节关卡!$F$6:$F$20,芦花古楼!B6)*芦花古楼!C6</f>
        <v>300</v>
      </c>
      <c r="H6" s="14">
        <v>50</v>
      </c>
      <c r="K6" s="17">
        <v>2</v>
      </c>
      <c r="L6" s="25">
        <v>4</v>
      </c>
      <c r="M6" s="108">
        <v>60</v>
      </c>
      <c r="N6" s="25">
        <f>INDEX(章节关卡!$D$6:$D$20,芦花古楼!L6)*芦花古楼!M6</f>
        <v>480</v>
      </c>
      <c r="O6" s="22">
        <f t="shared" ref="O6:O69" si="4">INT((K6-1)/5+2)*5</f>
        <v>10</v>
      </c>
      <c r="P6" s="22">
        <f t="shared" ref="P6:P69" si="5">INT(K6/5)*5+20</f>
        <v>20</v>
      </c>
      <c r="Q6" s="14">
        <f>INDEX(章节关卡!$F$6:$F$20,芦花古楼!L6)*芦花古楼!M6</f>
        <v>1500</v>
      </c>
      <c r="R6" s="14">
        <v>50</v>
      </c>
      <c r="U6" s="17">
        <v>2</v>
      </c>
      <c r="V6" s="25">
        <v>5</v>
      </c>
      <c r="W6" s="108">
        <v>90</v>
      </c>
      <c r="X6" s="25">
        <f>INDEX(章节关卡!$D$6:$D$20,芦花古楼!V6)*芦花古楼!W6</f>
        <v>810</v>
      </c>
      <c r="Y6" s="22">
        <f t="shared" si="0"/>
        <v>15</v>
      </c>
      <c r="Z6" s="22">
        <f t="shared" si="1"/>
        <v>20</v>
      </c>
      <c r="AA6" s="14">
        <f>INDEX(章节关卡!$F$6:$F$20,芦花古楼!V6)*芦花古楼!W6</f>
        <v>2700</v>
      </c>
      <c r="AB6" s="14">
        <v>50</v>
      </c>
      <c r="AE6" s="17">
        <v>2</v>
      </c>
      <c r="AF6" s="55">
        <v>5</v>
      </c>
      <c r="AG6" s="108">
        <v>90</v>
      </c>
      <c r="AH6" s="25">
        <f>INDEX(章节关卡!$D$6:$D$20,芦花古楼!AF6)*芦花古楼!AG6</f>
        <v>810</v>
      </c>
      <c r="AI6" s="22">
        <f t="shared" ref="AI6:AI69" si="6">INT((AE6-1)/5+4)*5</f>
        <v>20</v>
      </c>
      <c r="AJ6" s="22">
        <f t="shared" ref="AJ6:AJ69" si="7">INT(AE6/5)*5+20</f>
        <v>20</v>
      </c>
      <c r="AK6" s="14">
        <f>INDEX(章节关卡!$F$6:$F$20,芦花古楼!AF6)*芦花古楼!AG6</f>
        <v>2700</v>
      </c>
      <c r="AL6" s="14">
        <v>50</v>
      </c>
      <c r="AO6" s="18">
        <v>1</v>
      </c>
      <c r="AP6" s="18">
        <v>1</v>
      </c>
      <c r="AR6" s="18">
        <v>1</v>
      </c>
      <c r="AS6" s="18">
        <f>AP6+1</f>
        <v>2</v>
      </c>
      <c r="AU6" s="18">
        <v>1</v>
      </c>
      <c r="AV6" s="18">
        <f>AS6+1</f>
        <v>3</v>
      </c>
      <c r="AX6" s="18">
        <v>1</v>
      </c>
      <c r="AY6" s="18">
        <f>AV6+1</f>
        <v>4</v>
      </c>
      <c r="BB6" s="18">
        <v>1</v>
      </c>
      <c r="BC6" s="14">
        <f t="shared" ref="BC6:BC37" si="8">SUMIFS($E$5:$E$104,$AP$6:$AP$105,"="&amp;BB6)+SUMIFS($O$5:$O$104,$AS$6:$AS$105,"="&amp;BB6)+SUMIFS($Y$5:$Y$104,$AV$6:$AV$105,"="&amp;BB6)+SUMIFS($AI$5:$AI$104,$AY$6:$AY$105,"="&amp;BB6)</f>
        <v>75</v>
      </c>
      <c r="BD6" s="14">
        <f t="shared" ref="BD6:BD37" si="9">INDEX($F$5:$F$104,MATCH(BB6,$AP$5:$AP$105,1)-1)+INDEX($P$5:$P$104,MATCH(BB6,$AS$5:$AS$105,1)-1)+INDEX($Z$5:$Z$104,MATCH(BB6,$AV$5:$AV$105,1)-1)+INDEX($AJ$5:$AJ$104,MATCH(BB6,$AY$5:$AY$105,1)-1)</f>
        <v>90</v>
      </c>
      <c r="BE6" s="14">
        <f t="shared" ref="BE6:BE37" si="10">SUMIFS($G$5:$G$104,$AP$6:$AP$105,"="&amp;BB6)+SUMIFS($Q$5:$Q$104,$AS$6:$AS$105,"="&amp;BB6)+SUMIFS($AA$5:$AA$104,$AV$6:$AV$105,"="&amp;BB6)+SUMIFS($AK$5:$AK$104,$AY$6:$AY$105,"="&amp;BB6)</f>
        <v>5550</v>
      </c>
      <c r="BF6" s="14">
        <f>INDEX($H$5:$H$104,MATCH(BB6,$AP$5:$AP$105,1)-1)+INDEX($R$5:$R$104,MATCH(BB6,$AS$5:$AS$105,1)-1)+INDEX($AB$5:$AB$104,MATCH(BB6,$AV$5:$AV$105,1)-1)+INDEX($AL$5:$AL$104,MATCH(BB6,$AY$5:$AY$105,1)-1)</f>
        <v>200</v>
      </c>
      <c r="BG6" s="14">
        <f>BC6+BD5</f>
        <v>75</v>
      </c>
      <c r="BH6" s="14">
        <f>BG6*BH$3</f>
        <v>150</v>
      </c>
      <c r="BJ6" s="18">
        <v>2</v>
      </c>
      <c r="BK6" s="18">
        <v>1</v>
      </c>
      <c r="BQ6" s="64">
        <v>1</v>
      </c>
      <c r="BR6" s="64">
        <v>101</v>
      </c>
      <c r="BS6" s="64">
        <v>1606003</v>
      </c>
      <c r="BT6" s="64" t="s">
        <v>533</v>
      </c>
      <c r="BU6" s="64">
        <v>1</v>
      </c>
      <c r="BV6" s="64">
        <v>15</v>
      </c>
      <c r="BW6" s="64">
        <f>SUM(BV$5:BV6)</f>
        <v>15</v>
      </c>
      <c r="BY6" s="64">
        <v>2</v>
      </c>
      <c r="BZ6" s="64">
        <v>102</v>
      </c>
      <c r="CA6" s="64" t="s">
        <v>576</v>
      </c>
      <c r="CB6" s="64">
        <v>1</v>
      </c>
      <c r="CF6" s="64">
        <v>2</v>
      </c>
      <c r="CG6" s="64">
        <v>1</v>
      </c>
      <c r="CH6" s="64" t="s">
        <v>380</v>
      </c>
      <c r="CI6" s="64">
        <v>2</v>
      </c>
      <c r="CJ6" s="64"/>
      <c r="CK6" s="64"/>
      <c r="CL6" s="64"/>
      <c r="CM6" s="64" t="s">
        <v>584</v>
      </c>
      <c r="CN6" s="64">
        <v>600</v>
      </c>
      <c r="CO6" s="64" t="s">
        <v>585</v>
      </c>
      <c r="CP6" s="64">
        <v>5</v>
      </c>
      <c r="CQ6" s="64" t="s">
        <v>586</v>
      </c>
      <c r="CR6" s="64">
        <v>1</v>
      </c>
      <c r="CS6" s="64" t="s">
        <v>585</v>
      </c>
      <c r="CT6" s="64">
        <v>20</v>
      </c>
      <c r="CU6" s="64"/>
      <c r="CV6" s="64"/>
      <c r="CW6" s="64"/>
      <c r="CX6" s="64"/>
      <c r="CY6" s="64"/>
      <c r="CZ6" s="64"/>
      <c r="DA6" s="64"/>
      <c r="DB6" s="64"/>
      <c r="DC6" s="64"/>
      <c r="DD6" s="64"/>
    </row>
    <row r="7" spans="1:108" ht="16.5" x14ac:dyDescent="0.2">
      <c r="A7" s="17">
        <v>3</v>
      </c>
      <c r="B7" s="25">
        <v>2</v>
      </c>
      <c r="C7" s="108">
        <v>30</v>
      </c>
      <c r="D7" s="25">
        <f>INDEX(章节关卡!$D$6:$D$20,芦花古楼!B7)*芦花古楼!C7</f>
        <v>180</v>
      </c>
      <c r="E7" s="22">
        <f t="shared" si="2"/>
        <v>5</v>
      </c>
      <c r="F7" s="22">
        <f t="shared" si="3"/>
        <v>20</v>
      </c>
      <c r="G7" s="14">
        <f>INDEX(章节关卡!$F$6:$F$20,芦花古楼!B7)*芦花古楼!C7</f>
        <v>450</v>
      </c>
      <c r="H7" s="14">
        <v>50</v>
      </c>
      <c r="K7" s="17">
        <v>3</v>
      </c>
      <c r="L7" s="25">
        <v>4</v>
      </c>
      <c r="M7" s="108">
        <v>60</v>
      </c>
      <c r="N7" s="25">
        <f>INDEX(章节关卡!$D$6:$D$20,芦花古楼!L7)*芦花古楼!M7</f>
        <v>480</v>
      </c>
      <c r="O7" s="22">
        <f t="shared" si="4"/>
        <v>10</v>
      </c>
      <c r="P7" s="22">
        <f t="shared" si="5"/>
        <v>20</v>
      </c>
      <c r="Q7" s="14">
        <f>INDEX(章节关卡!$F$6:$F$20,芦花古楼!L7)*芦花古楼!M7</f>
        <v>1500</v>
      </c>
      <c r="R7" s="14">
        <v>50</v>
      </c>
      <c r="U7" s="17">
        <v>3</v>
      </c>
      <c r="V7" s="25">
        <v>5</v>
      </c>
      <c r="W7" s="108">
        <v>90</v>
      </c>
      <c r="X7" s="25">
        <f>INDEX(章节关卡!$D$6:$D$20,芦花古楼!V7)*芦花古楼!W7</f>
        <v>810</v>
      </c>
      <c r="Y7" s="22">
        <f t="shared" si="0"/>
        <v>15</v>
      </c>
      <c r="Z7" s="22">
        <f t="shared" si="1"/>
        <v>20</v>
      </c>
      <c r="AA7" s="14">
        <f>INDEX(章节关卡!$F$6:$F$20,芦花古楼!V7)*芦花古楼!W7</f>
        <v>2700</v>
      </c>
      <c r="AB7" s="14">
        <v>50</v>
      </c>
      <c r="AE7" s="17">
        <v>3</v>
      </c>
      <c r="AF7" s="55">
        <v>5</v>
      </c>
      <c r="AG7" s="108">
        <v>90</v>
      </c>
      <c r="AH7" s="25">
        <f>INDEX(章节关卡!$D$6:$D$20,芦花古楼!AF7)*芦花古楼!AG7</f>
        <v>810</v>
      </c>
      <c r="AI7" s="22">
        <f t="shared" si="6"/>
        <v>20</v>
      </c>
      <c r="AJ7" s="22">
        <f t="shared" si="7"/>
        <v>20</v>
      </c>
      <c r="AK7" s="14">
        <f>INDEX(章节关卡!$F$6:$F$20,芦花古楼!AF7)*芦花古楼!AG7</f>
        <v>2700</v>
      </c>
      <c r="AL7" s="14">
        <v>50</v>
      </c>
      <c r="AO7" s="18">
        <v>2</v>
      </c>
      <c r="AP7" s="18">
        <v>1</v>
      </c>
      <c r="AR7" s="18">
        <v>2</v>
      </c>
      <c r="AS7" s="18">
        <f t="shared" ref="AS7:AS70" si="11">AP7+1</f>
        <v>2</v>
      </c>
      <c r="AU7" s="18">
        <v>2</v>
      </c>
      <c r="AV7" s="18">
        <f t="shared" ref="AV7:AV70" si="12">AS7+1</f>
        <v>3</v>
      </c>
      <c r="AX7" s="18">
        <v>2</v>
      </c>
      <c r="AY7" s="18">
        <f t="shared" ref="AY7:AY70" si="13">AV7+1</f>
        <v>4</v>
      </c>
      <c r="BB7" s="18">
        <v>2</v>
      </c>
      <c r="BC7" s="14">
        <f t="shared" si="8"/>
        <v>240</v>
      </c>
      <c r="BD7" s="14">
        <f t="shared" si="9"/>
        <v>105</v>
      </c>
      <c r="BE7" s="14">
        <f t="shared" si="10"/>
        <v>23100</v>
      </c>
      <c r="BF7" s="14">
        <f t="shared" ref="BF7:BF70" si="14">INDEX($H$5:$H$104,MATCH(BB7,$AP$5:$AP$105,1)-1)+INDEX($R$5:$R$104,MATCH(BB7,$AS$5:$AS$105,1)-1)+INDEX($AB$5:$AB$104,MATCH(BB7,$AV$5:$AV$105,1)-1)+INDEX($AL$5:$AL$104,MATCH(BB7,$AY$5:$AY$105,1)-1)</f>
        <v>200</v>
      </c>
      <c r="BG7" s="14">
        <f t="shared" ref="BG7:BG70" si="15">BC7+BD6</f>
        <v>330</v>
      </c>
      <c r="BH7" s="14">
        <f t="shared" ref="BH7:BH70" si="16">BG7*BH$3</f>
        <v>660</v>
      </c>
      <c r="BJ7" s="18">
        <v>3</v>
      </c>
      <c r="BK7" s="18">
        <v>2</v>
      </c>
      <c r="BQ7" s="64">
        <v>2</v>
      </c>
      <c r="BR7" s="64">
        <v>101</v>
      </c>
      <c r="BS7" s="64">
        <v>1606004</v>
      </c>
      <c r="BT7" s="64" t="s">
        <v>534</v>
      </c>
      <c r="BU7" s="64">
        <v>1</v>
      </c>
      <c r="BV7" s="64">
        <v>15</v>
      </c>
      <c r="BW7" s="64">
        <f>SUM(BV$5:BV7)</f>
        <v>30</v>
      </c>
      <c r="BY7" s="64">
        <v>3</v>
      </c>
      <c r="BZ7" s="64">
        <v>201</v>
      </c>
      <c r="CA7" s="64" t="s">
        <v>577</v>
      </c>
      <c r="CB7" s="64">
        <v>2</v>
      </c>
      <c r="CF7" s="64">
        <v>3</v>
      </c>
      <c r="CG7" s="64">
        <v>1</v>
      </c>
      <c r="CH7" s="64" t="s">
        <v>380</v>
      </c>
      <c r="CI7" s="64">
        <v>3</v>
      </c>
      <c r="CJ7" s="64"/>
      <c r="CK7" s="64"/>
      <c r="CL7" s="64"/>
      <c r="CM7" s="64" t="s">
        <v>584</v>
      </c>
      <c r="CN7" s="64">
        <v>900</v>
      </c>
      <c r="CO7" s="64" t="s">
        <v>585</v>
      </c>
      <c r="CP7" s="64">
        <v>5</v>
      </c>
      <c r="CQ7" s="64"/>
      <c r="CR7" s="64"/>
      <c r="CS7" s="64" t="s">
        <v>585</v>
      </c>
      <c r="CT7" s="64">
        <v>20</v>
      </c>
      <c r="CU7" s="64"/>
      <c r="CV7" s="64"/>
      <c r="CW7" s="64"/>
      <c r="CX7" s="64"/>
      <c r="CY7" s="64"/>
      <c r="CZ7" s="64"/>
      <c r="DA7" s="64"/>
      <c r="DB7" s="64"/>
      <c r="DC7" s="64"/>
      <c r="DD7" s="64"/>
    </row>
    <row r="8" spans="1:108" ht="16.5" x14ac:dyDescent="0.2">
      <c r="A8" s="17">
        <v>4</v>
      </c>
      <c r="B8" s="25">
        <v>2</v>
      </c>
      <c r="C8" s="108">
        <v>30</v>
      </c>
      <c r="D8" s="25">
        <f>INDEX(章节关卡!$D$6:$D$20,芦花古楼!B8)*芦花古楼!C8</f>
        <v>180</v>
      </c>
      <c r="E8" s="22">
        <f t="shared" si="2"/>
        <v>5</v>
      </c>
      <c r="F8" s="22">
        <f t="shared" si="3"/>
        <v>20</v>
      </c>
      <c r="G8" s="14">
        <f>INDEX(章节关卡!$F$6:$F$20,芦花古楼!B8)*芦花古楼!C8</f>
        <v>450</v>
      </c>
      <c r="H8" s="14">
        <v>50</v>
      </c>
      <c r="K8" s="17">
        <v>4</v>
      </c>
      <c r="L8" s="25">
        <v>4</v>
      </c>
      <c r="M8" s="108">
        <v>60</v>
      </c>
      <c r="N8" s="25">
        <f>INDEX(章节关卡!$D$6:$D$20,芦花古楼!L8)*芦花古楼!M8</f>
        <v>480</v>
      </c>
      <c r="O8" s="22">
        <f t="shared" si="4"/>
        <v>10</v>
      </c>
      <c r="P8" s="22">
        <f t="shared" si="5"/>
        <v>20</v>
      </c>
      <c r="Q8" s="14">
        <f>INDEX(章节关卡!$F$6:$F$20,芦花古楼!L8)*芦花古楼!M8</f>
        <v>1500</v>
      </c>
      <c r="R8" s="14">
        <v>50</v>
      </c>
      <c r="U8" s="17">
        <v>4</v>
      </c>
      <c r="V8" s="25">
        <v>5</v>
      </c>
      <c r="W8" s="108">
        <v>90</v>
      </c>
      <c r="X8" s="25">
        <f>INDEX(章节关卡!$D$6:$D$20,芦花古楼!V8)*芦花古楼!W8</f>
        <v>810</v>
      </c>
      <c r="Y8" s="22">
        <f t="shared" si="0"/>
        <v>15</v>
      </c>
      <c r="Z8" s="22">
        <f t="shared" si="1"/>
        <v>20</v>
      </c>
      <c r="AA8" s="14">
        <f>INDEX(章节关卡!$F$6:$F$20,芦花古楼!V8)*芦花古楼!W8</f>
        <v>2700</v>
      </c>
      <c r="AB8" s="14">
        <v>50</v>
      </c>
      <c r="AE8" s="17">
        <v>4</v>
      </c>
      <c r="AF8" s="55">
        <v>5</v>
      </c>
      <c r="AG8" s="108">
        <v>90</v>
      </c>
      <c r="AH8" s="25">
        <f>INDEX(章节关卡!$D$6:$D$20,芦花古楼!AF8)*芦花古楼!AG8</f>
        <v>810</v>
      </c>
      <c r="AI8" s="22">
        <f t="shared" si="6"/>
        <v>20</v>
      </c>
      <c r="AJ8" s="22">
        <f t="shared" si="7"/>
        <v>20</v>
      </c>
      <c r="AK8" s="14">
        <f>INDEX(章节关卡!$F$6:$F$20,芦花古楼!AF8)*芦花古楼!AG8</f>
        <v>2700</v>
      </c>
      <c r="AL8" s="14">
        <v>50</v>
      </c>
      <c r="AO8" s="18">
        <v>3</v>
      </c>
      <c r="AP8" s="18">
        <v>1</v>
      </c>
      <c r="AR8" s="18">
        <v>3</v>
      </c>
      <c r="AS8" s="18">
        <f t="shared" si="11"/>
        <v>2</v>
      </c>
      <c r="AU8" s="18">
        <v>3</v>
      </c>
      <c r="AV8" s="18">
        <f t="shared" si="12"/>
        <v>3</v>
      </c>
      <c r="AX8" s="18">
        <v>3</v>
      </c>
      <c r="AY8" s="18">
        <f t="shared" si="13"/>
        <v>4</v>
      </c>
      <c r="BB8" s="18">
        <v>3</v>
      </c>
      <c r="BC8" s="14">
        <f t="shared" si="8"/>
        <v>435</v>
      </c>
      <c r="BD8" s="14">
        <f t="shared" si="9"/>
        <v>125</v>
      </c>
      <c r="BE8" s="14">
        <f t="shared" si="10"/>
        <v>48750</v>
      </c>
      <c r="BF8" s="14">
        <f t="shared" si="14"/>
        <v>250</v>
      </c>
      <c r="BG8" s="14">
        <f t="shared" si="15"/>
        <v>540</v>
      </c>
      <c r="BH8" s="14">
        <f t="shared" si="16"/>
        <v>1080</v>
      </c>
      <c r="BJ8" s="18">
        <v>4</v>
      </c>
      <c r="BK8" s="18">
        <v>3</v>
      </c>
      <c r="BQ8" s="64">
        <v>3</v>
      </c>
      <c r="BR8" s="64">
        <v>101</v>
      </c>
      <c r="BS8" s="64">
        <v>1606005</v>
      </c>
      <c r="BT8" s="64" t="s">
        <v>535</v>
      </c>
      <c r="BU8" s="64">
        <v>2</v>
      </c>
      <c r="BV8" s="64">
        <v>15</v>
      </c>
      <c r="BW8" s="64">
        <f>SUM(BV$5:BV8)</f>
        <v>45</v>
      </c>
      <c r="BY8" s="64">
        <v>4</v>
      </c>
      <c r="BZ8" s="64">
        <v>202</v>
      </c>
      <c r="CA8" s="64" t="s">
        <v>578</v>
      </c>
      <c r="CB8" s="64">
        <v>2</v>
      </c>
      <c r="CF8" s="64">
        <v>4</v>
      </c>
      <c r="CG8" s="64">
        <v>1</v>
      </c>
      <c r="CH8" s="64" t="s">
        <v>380</v>
      </c>
      <c r="CI8" s="64">
        <v>4</v>
      </c>
      <c r="CJ8" s="64"/>
      <c r="CK8" s="64"/>
      <c r="CL8" s="64"/>
      <c r="CM8" s="64" t="s">
        <v>584</v>
      </c>
      <c r="CN8" s="64">
        <v>900</v>
      </c>
      <c r="CO8" s="64" t="s">
        <v>585</v>
      </c>
      <c r="CP8" s="64">
        <v>5</v>
      </c>
      <c r="CQ8" s="64" t="s">
        <v>415</v>
      </c>
      <c r="CR8" s="64">
        <v>1</v>
      </c>
      <c r="CS8" s="64" t="s">
        <v>585</v>
      </c>
      <c r="CT8" s="64">
        <v>20</v>
      </c>
      <c r="CU8" s="64"/>
      <c r="CV8" s="64"/>
      <c r="CW8" s="64"/>
      <c r="CX8" s="64"/>
      <c r="CY8" s="64"/>
      <c r="CZ8" s="64"/>
      <c r="DA8" s="64"/>
      <c r="DB8" s="64"/>
      <c r="DC8" s="64"/>
      <c r="DD8" s="64"/>
    </row>
    <row r="9" spans="1:108" ht="16.5" x14ac:dyDescent="0.2">
      <c r="A9" s="17">
        <v>5</v>
      </c>
      <c r="B9" s="25">
        <v>3</v>
      </c>
      <c r="C9" s="108">
        <v>30</v>
      </c>
      <c r="D9" s="25">
        <f>INDEX(章节关卡!$D$6:$D$20,芦花古楼!B9)*芦花古楼!C9</f>
        <v>210</v>
      </c>
      <c r="E9" s="22">
        <f t="shared" si="2"/>
        <v>5</v>
      </c>
      <c r="F9" s="22">
        <f t="shared" si="3"/>
        <v>25</v>
      </c>
      <c r="G9" s="14">
        <f>INDEX(章节关卡!$F$6:$F$20,芦花古楼!B9)*芦花古楼!C9</f>
        <v>600</v>
      </c>
      <c r="H9" s="14">
        <v>50</v>
      </c>
      <c r="K9" s="17">
        <v>5</v>
      </c>
      <c r="L9" s="25">
        <v>5</v>
      </c>
      <c r="M9" s="108">
        <v>60</v>
      </c>
      <c r="N9" s="25">
        <f>INDEX(章节关卡!$D$6:$D$20,芦花古楼!L9)*芦花古楼!M9</f>
        <v>540</v>
      </c>
      <c r="O9" s="22">
        <f t="shared" si="4"/>
        <v>10</v>
      </c>
      <c r="P9" s="22">
        <f t="shared" si="5"/>
        <v>25</v>
      </c>
      <c r="Q9" s="14">
        <f>INDEX(章节关卡!$F$6:$F$20,芦花古楼!L9)*芦花古楼!M9</f>
        <v>1800</v>
      </c>
      <c r="R9" s="14">
        <v>50</v>
      </c>
      <c r="U9" s="17">
        <v>5</v>
      </c>
      <c r="V9" s="55">
        <v>5</v>
      </c>
      <c r="W9" s="108">
        <v>90</v>
      </c>
      <c r="X9" s="25">
        <f>INDEX(章节关卡!$D$6:$D$20,芦花古楼!V9)*芦花古楼!W9</f>
        <v>810</v>
      </c>
      <c r="Y9" s="22">
        <f t="shared" si="0"/>
        <v>15</v>
      </c>
      <c r="Z9" s="22">
        <f t="shared" si="1"/>
        <v>25</v>
      </c>
      <c r="AA9" s="14">
        <f>INDEX(章节关卡!$F$6:$F$20,芦花古楼!V9)*芦花古楼!W9</f>
        <v>2700</v>
      </c>
      <c r="AB9" s="14">
        <v>50</v>
      </c>
      <c r="AE9" s="17">
        <v>5</v>
      </c>
      <c r="AF9" s="55">
        <v>5</v>
      </c>
      <c r="AG9" s="108">
        <v>90</v>
      </c>
      <c r="AH9" s="25">
        <f>INDEX(章节关卡!$D$6:$D$20,芦花古楼!AF9)*芦花古楼!AG9</f>
        <v>810</v>
      </c>
      <c r="AI9" s="22">
        <f t="shared" si="6"/>
        <v>20</v>
      </c>
      <c r="AJ9" s="22">
        <f t="shared" si="7"/>
        <v>25</v>
      </c>
      <c r="AK9" s="14">
        <f>INDEX(章节关卡!$F$6:$F$20,芦花古楼!AF9)*芦花古楼!AG9</f>
        <v>2700</v>
      </c>
      <c r="AL9" s="14">
        <v>50</v>
      </c>
      <c r="AO9" s="18">
        <v>4</v>
      </c>
      <c r="AP9" s="18">
        <v>1</v>
      </c>
      <c r="AR9" s="18">
        <v>4</v>
      </c>
      <c r="AS9" s="18">
        <f t="shared" si="11"/>
        <v>2</v>
      </c>
      <c r="AU9" s="18">
        <v>4</v>
      </c>
      <c r="AV9" s="18">
        <f t="shared" si="12"/>
        <v>3</v>
      </c>
      <c r="AX9" s="18">
        <v>4</v>
      </c>
      <c r="AY9" s="18">
        <f t="shared" si="13"/>
        <v>4</v>
      </c>
      <c r="BB9" s="18">
        <v>4</v>
      </c>
      <c r="BC9" s="14">
        <f t="shared" si="8"/>
        <v>680</v>
      </c>
      <c r="BD9" s="14">
        <f t="shared" si="9"/>
        <v>150</v>
      </c>
      <c r="BE9" s="14">
        <f t="shared" si="10"/>
        <v>72000</v>
      </c>
      <c r="BF9" s="14">
        <f t="shared" si="14"/>
        <v>300</v>
      </c>
      <c r="BG9" s="14">
        <f t="shared" si="15"/>
        <v>805</v>
      </c>
      <c r="BH9" s="14">
        <f t="shared" si="16"/>
        <v>1610</v>
      </c>
      <c r="BJ9" s="18">
        <v>5</v>
      </c>
      <c r="BK9" s="18">
        <v>3</v>
      </c>
      <c r="BQ9" s="64">
        <v>4</v>
      </c>
      <c r="BR9" s="64">
        <v>102</v>
      </c>
      <c r="BS9" s="64">
        <v>1606006</v>
      </c>
      <c r="BT9" s="64" t="s">
        <v>536</v>
      </c>
      <c r="BU9" s="64">
        <v>1</v>
      </c>
      <c r="BV9" s="64">
        <v>15</v>
      </c>
      <c r="BW9" s="64">
        <f>SUM(BV$5:BV9)</f>
        <v>60</v>
      </c>
      <c r="BY9" s="64">
        <v>5</v>
      </c>
      <c r="BZ9" s="64">
        <v>301</v>
      </c>
      <c r="CA9" s="64" t="s">
        <v>579</v>
      </c>
      <c r="CB9" s="64">
        <v>3</v>
      </c>
      <c r="CF9" s="64">
        <v>5</v>
      </c>
      <c r="CG9" s="64">
        <v>1</v>
      </c>
      <c r="CH9" s="64" t="s">
        <v>380</v>
      </c>
      <c r="CI9" s="64">
        <v>5</v>
      </c>
      <c r="CJ9" s="64"/>
      <c r="CK9" s="64"/>
      <c r="CL9" s="64"/>
      <c r="CM9" s="64" t="s">
        <v>584</v>
      </c>
      <c r="CN9" s="64">
        <v>1200</v>
      </c>
      <c r="CO9" s="64" t="s">
        <v>585</v>
      </c>
      <c r="CP9" s="64">
        <v>5</v>
      </c>
      <c r="CQ9" s="64"/>
      <c r="CR9" s="64"/>
      <c r="CS9" s="64" t="s">
        <v>585</v>
      </c>
      <c r="CT9" s="64">
        <v>25</v>
      </c>
      <c r="CU9" s="64"/>
      <c r="CV9" s="64"/>
      <c r="CW9" s="64"/>
      <c r="CX9" s="64"/>
      <c r="CY9" s="64"/>
      <c r="CZ9" s="64"/>
      <c r="DA9" s="64"/>
      <c r="DB9" s="64"/>
      <c r="DC9" s="64"/>
      <c r="DD9" s="64"/>
    </row>
    <row r="10" spans="1:108" ht="16.5" x14ac:dyDescent="0.2">
      <c r="A10" s="17">
        <v>6</v>
      </c>
      <c r="B10" s="25">
        <v>3</v>
      </c>
      <c r="C10" s="108">
        <v>30</v>
      </c>
      <c r="D10" s="25">
        <f>INDEX(章节关卡!$D$6:$D$20,芦花古楼!B10)*芦花古楼!C10</f>
        <v>210</v>
      </c>
      <c r="E10" s="22">
        <f t="shared" si="2"/>
        <v>10</v>
      </c>
      <c r="F10" s="22">
        <f t="shared" si="3"/>
        <v>25</v>
      </c>
      <c r="G10" s="14">
        <f>INDEX(章节关卡!$F$6:$F$20,芦花古楼!B10)*芦花古楼!C10</f>
        <v>600</v>
      </c>
      <c r="H10" s="14">
        <v>50</v>
      </c>
      <c r="K10" s="17">
        <v>6</v>
      </c>
      <c r="L10" s="55">
        <v>5</v>
      </c>
      <c r="M10" s="108">
        <v>60</v>
      </c>
      <c r="N10" s="25">
        <f>INDEX(章节关卡!$D$6:$D$20,芦花古楼!L10)*芦花古楼!M10</f>
        <v>540</v>
      </c>
      <c r="O10" s="22">
        <f t="shared" si="4"/>
        <v>15</v>
      </c>
      <c r="P10" s="22">
        <f t="shared" si="5"/>
        <v>25</v>
      </c>
      <c r="Q10" s="14">
        <f>INDEX(章节关卡!$F$6:$F$20,芦花古楼!L10)*芦花古楼!M10</f>
        <v>1800</v>
      </c>
      <c r="R10" s="14">
        <v>50</v>
      </c>
      <c r="U10" s="17">
        <v>6</v>
      </c>
      <c r="V10" s="25">
        <v>6</v>
      </c>
      <c r="W10" s="108">
        <v>90</v>
      </c>
      <c r="X10" s="25">
        <f>INDEX(章节关卡!$D$6:$D$20,芦花古楼!V10)*芦花古楼!W10</f>
        <v>900</v>
      </c>
      <c r="Y10" s="22">
        <f t="shared" si="0"/>
        <v>20</v>
      </c>
      <c r="Z10" s="22">
        <f t="shared" si="1"/>
        <v>25</v>
      </c>
      <c r="AA10" s="14">
        <f>INDEX(章节关卡!$F$6:$F$20,芦花古楼!V10)*芦花古楼!W10</f>
        <v>3150</v>
      </c>
      <c r="AB10" s="14">
        <v>50</v>
      </c>
      <c r="AE10" s="17">
        <v>6</v>
      </c>
      <c r="AF10" s="55">
        <v>6</v>
      </c>
      <c r="AG10" s="108">
        <v>90</v>
      </c>
      <c r="AH10" s="25">
        <f>INDEX(章节关卡!$D$6:$D$20,芦花古楼!AF10)*芦花古楼!AG10</f>
        <v>900</v>
      </c>
      <c r="AI10" s="22">
        <f t="shared" si="6"/>
        <v>25</v>
      </c>
      <c r="AJ10" s="22">
        <f t="shared" si="7"/>
        <v>25</v>
      </c>
      <c r="AK10" s="14">
        <f>INDEX(章节关卡!$F$6:$F$20,芦花古楼!AF10)*芦花古楼!AG10</f>
        <v>3150</v>
      </c>
      <c r="AL10" s="14">
        <v>50</v>
      </c>
      <c r="AO10" s="18">
        <v>5</v>
      </c>
      <c r="AP10" s="18">
        <v>1</v>
      </c>
      <c r="AR10" s="18">
        <v>5</v>
      </c>
      <c r="AS10" s="18">
        <f t="shared" si="11"/>
        <v>2</v>
      </c>
      <c r="AU10" s="18">
        <v>5</v>
      </c>
      <c r="AV10" s="18">
        <f t="shared" si="12"/>
        <v>3</v>
      </c>
      <c r="AX10" s="18">
        <v>5</v>
      </c>
      <c r="AY10" s="18">
        <f t="shared" si="13"/>
        <v>4</v>
      </c>
      <c r="BB10" s="18">
        <v>5</v>
      </c>
      <c r="BC10" s="14">
        <f t="shared" si="8"/>
        <v>665</v>
      </c>
      <c r="BD10" s="14">
        <f t="shared" si="9"/>
        <v>170</v>
      </c>
      <c r="BE10" s="14">
        <f t="shared" si="10"/>
        <v>63900</v>
      </c>
      <c r="BF10" s="14">
        <f t="shared" si="14"/>
        <v>350</v>
      </c>
      <c r="BG10" s="14">
        <f t="shared" si="15"/>
        <v>815</v>
      </c>
      <c r="BH10" s="14">
        <f t="shared" si="16"/>
        <v>1630</v>
      </c>
      <c r="BJ10" s="18">
        <v>6</v>
      </c>
      <c r="BK10" s="22">
        <v>4</v>
      </c>
      <c r="BQ10" s="64">
        <v>5</v>
      </c>
      <c r="BR10" s="64">
        <v>102</v>
      </c>
      <c r="BS10" s="64">
        <v>1606007</v>
      </c>
      <c r="BT10" s="64" t="s">
        <v>537</v>
      </c>
      <c r="BU10" s="64">
        <v>1</v>
      </c>
      <c r="BV10" s="64">
        <v>15</v>
      </c>
      <c r="BW10" s="64">
        <f>SUM(BV$5:BV10)</f>
        <v>75</v>
      </c>
      <c r="BY10" s="64">
        <v>6</v>
      </c>
      <c r="BZ10" s="64">
        <v>302</v>
      </c>
      <c r="CA10" s="64" t="s">
        <v>580</v>
      </c>
      <c r="CB10" s="64">
        <v>3</v>
      </c>
      <c r="CF10" s="64">
        <v>6</v>
      </c>
      <c r="CG10" s="64">
        <v>1</v>
      </c>
      <c r="CH10" s="64" t="s">
        <v>380</v>
      </c>
      <c r="CI10" s="64">
        <v>6</v>
      </c>
      <c r="CJ10" s="64"/>
      <c r="CK10" s="64"/>
      <c r="CL10" s="64"/>
      <c r="CM10" s="64" t="s">
        <v>584</v>
      </c>
      <c r="CN10" s="64">
        <v>1200</v>
      </c>
      <c r="CO10" s="64" t="s">
        <v>585</v>
      </c>
      <c r="CP10" s="64">
        <v>10</v>
      </c>
      <c r="CQ10" s="64"/>
      <c r="CR10" s="64"/>
      <c r="CS10" s="64" t="s">
        <v>585</v>
      </c>
      <c r="CT10" s="64">
        <v>25</v>
      </c>
      <c r="CU10" s="64"/>
      <c r="CV10" s="64"/>
      <c r="CW10" s="64"/>
      <c r="CX10" s="64"/>
      <c r="CY10" s="64"/>
      <c r="CZ10" s="64"/>
      <c r="DA10" s="64"/>
      <c r="DB10" s="64"/>
      <c r="DC10" s="64"/>
      <c r="DD10" s="64"/>
    </row>
    <row r="11" spans="1:108" ht="16.5" x14ac:dyDescent="0.2">
      <c r="A11" s="17">
        <v>7</v>
      </c>
      <c r="B11" s="25">
        <v>3</v>
      </c>
      <c r="C11" s="108">
        <v>30</v>
      </c>
      <c r="D11" s="25">
        <f>INDEX(章节关卡!$D$6:$D$20,芦花古楼!B11)*芦花古楼!C11</f>
        <v>210</v>
      </c>
      <c r="E11" s="22">
        <f t="shared" si="2"/>
        <v>10</v>
      </c>
      <c r="F11" s="22">
        <f t="shared" si="3"/>
        <v>25</v>
      </c>
      <c r="G11" s="14">
        <f>INDEX(章节关卡!$F$6:$F$20,芦花古楼!B11)*芦花古楼!C11</f>
        <v>600</v>
      </c>
      <c r="H11" s="14">
        <v>50</v>
      </c>
      <c r="K11" s="17">
        <v>7</v>
      </c>
      <c r="L11" s="55">
        <v>5</v>
      </c>
      <c r="M11" s="108">
        <v>60</v>
      </c>
      <c r="N11" s="25">
        <f>INDEX(章节关卡!$D$6:$D$20,芦花古楼!L11)*芦花古楼!M11</f>
        <v>540</v>
      </c>
      <c r="O11" s="22">
        <f t="shared" si="4"/>
        <v>15</v>
      </c>
      <c r="P11" s="22">
        <f t="shared" si="5"/>
        <v>25</v>
      </c>
      <c r="Q11" s="14">
        <f>INDEX(章节关卡!$F$6:$F$20,芦花古楼!L11)*芦花古楼!M11</f>
        <v>1800</v>
      </c>
      <c r="R11" s="14">
        <v>50</v>
      </c>
      <c r="U11" s="17">
        <v>7</v>
      </c>
      <c r="V11" s="55">
        <v>6</v>
      </c>
      <c r="W11" s="108">
        <v>90</v>
      </c>
      <c r="X11" s="25">
        <f>INDEX(章节关卡!$D$6:$D$20,芦花古楼!V11)*芦花古楼!W11</f>
        <v>900</v>
      </c>
      <c r="Y11" s="22">
        <f t="shared" si="0"/>
        <v>20</v>
      </c>
      <c r="Z11" s="22">
        <f t="shared" si="1"/>
        <v>25</v>
      </c>
      <c r="AA11" s="14">
        <f>INDEX(章节关卡!$F$6:$F$20,芦花古楼!V11)*芦花古楼!W11</f>
        <v>3150</v>
      </c>
      <c r="AB11" s="14">
        <v>50</v>
      </c>
      <c r="AE11" s="17">
        <v>7</v>
      </c>
      <c r="AF11" s="55">
        <v>6</v>
      </c>
      <c r="AG11" s="108">
        <v>90</v>
      </c>
      <c r="AH11" s="25">
        <f>INDEX(章节关卡!$D$6:$D$20,芦花古楼!AF11)*芦花古楼!AG11</f>
        <v>900</v>
      </c>
      <c r="AI11" s="22">
        <f t="shared" si="6"/>
        <v>25</v>
      </c>
      <c r="AJ11" s="22">
        <f t="shared" si="7"/>
        <v>25</v>
      </c>
      <c r="AK11" s="14">
        <f>INDEX(章节关卡!$F$6:$F$20,芦花古楼!AF11)*芦花古楼!AG11</f>
        <v>3150</v>
      </c>
      <c r="AL11" s="14">
        <v>50</v>
      </c>
      <c r="AO11" s="18">
        <v>6</v>
      </c>
      <c r="AP11" s="18">
        <v>1</v>
      </c>
      <c r="AR11" s="18">
        <v>6</v>
      </c>
      <c r="AS11" s="18">
        <f t="shared" si="11"/>
        <v>2</v>
      </c>
      <c r="AU11" s="18">
        <v>6</v>
      </c>
      <c r="AV11" s="18">
        <f t="shared" si="12"/>
        <v>3</v>
      </c>
      <c r="AX11" s="18">
        <v>6</v>
      </c>
      <c r="AY11" s="18">
        <f t="shared" si="13"/>
        <v>4</v>
      </c>
      <c r="BB11" s="18">
        <v>6</v>
      </c>
      <c r="BC11" s="14">
        <f t="shared" si="8"/>
        <v>655</v>
      </c>
      <c r="BD11" s="14">
        <f t="shared" si="9"/>
        <v>190</v>
      </c>
      <c r="BE11" s="14">
        <f t="shared" si="10"/>
        <v>58650</v>
      </c>
      <c r="BF11" s="14">
        <f t="shared" si="14"/>
        <v>400</v>
      </c>
      <c r="BG11" s="14">
        <f t="shared" si="15"/>
        <v>825</v>
      </c>
      <c r="BH11" s="14">
        <f t="shared" si="16"/>
        <v>1650</v>
      </c>
      <c r="BJ11" s="18">
        <v>7</v>
      </c>
      <c r="BK11" s="22">
        <v>4</v>
      </c>
      <c r="BQ11" s="64">
        <v>6</v>
      </c>
      <c r="BR11" s="64">
        <v>102</v>
      </c>
      <c r="BS11" s="64">
        <v>1606008</v>
      </c>
      <c r="BT11" s="64" t="s">
        <v>538</v>
      </c>
      <c r="BU11" s="64">
        <v>1</v>
      </c>
      <c r="BV11" s="64">
        <v>15</v>
      </c>
      <c r="BW11" s="64">
        <f>SUM(BV$5:BV11)</f>
        <v>90</v>
      </c>
      <c r="BY11" s="64">
        <v>7</v>
      </c>
      <c r="BZ11" s="64">
        <v>303</v>
      </c>
      <c r="CA11" s="64" t="s">
        <v>581</v>
      </c>
      <c r="CB11" s="64">
        <v>3</v>
      </c>
      <c r="CF11" s="64">
        <v>7</v>
      </c>
      <c r="CG11" s="64">
        <v>1</v>
      </c>
      <c r="CH11" s="64" t="s">
        <v>380</v>
      </c>
      <c r="CI11" s="64">
        <v>7</v>
      </c>
      <c r="CJ11" s="64"/>
      <c r="CK11" s="64"/>
      <c r="CL11" s="64"/>
      <c r="CM11" s="64" t="s">
        <v>584</v>
      </c>
      <c r="CN11" s="64">
        <v>1200</v>
      </c>
      <c r="CO11" s="64" t="s">
        <v>585</v>
      </c>
      <c r="CP11" s="64">
        <v>10</v>
      </c>
      <c r="CQ11" s="64" t="s">
        <v>586</v>
      </c>
      <c r="CR11" s="64">
        <v>1</v>
      </c>
      <c r="CS11" s="64" t="s">
        <v>585</v>
      </c>
      <c r="CT11" s="64">
        <v>25</v>
      </c>
      <c r="CU11" s="64"/>
      <c r="CV11" s="64"/>
      <c r="CW11" s="64"/>
      <c r="CX11" s="64"/>
      <c r="CY11" s="64"/>
      <c r="CZ11" s="64"/>
      <c r="DA11" s="64"/>
      <c r="DB11" s="64"/>
      <c r="DC11" s="64"/>
      <c r="DD11" s="64"/>
    </row>
    <row r="12" spans="1:108" ht="16.5" x14ac:dyDescent="0.2">
      <c r="A12" s="17">
        <v>8</v>
      </c>
      <c r="B12" s="25">
        <v>4</v>
      </c>
      <c r="C12" s="108">
        <v>30</v>
      </c>
      <c r="D12" s="25">
        <f>INDEX(章节关卡!$D$6:$D$20,芦花古楼!B12)*芦花古楼!C12</f>
        <v>240</v>
      </c>
      <c r="E12" s="22">
        <f t="shared" si="2"/>
        <v>10</v>
      </c>
      <c r="F12" s="22">
        <f t="shared" si="3"/>
        <v>25</v>
      </c>
      <c r="G12" s="14">
        <f>INDEX(章节关卡!$F$6:$F$20,芦花古楼!B12)*芦花古楼!C12</f>
        <v>750</v>
      </c>
      <c r="H12" s="14">
        <v>50</v>
      </c>
      <c r="K12" s="17">
        <v>8</v>
      </c>
      <c r="L12" s="55">
        <v>5</v>
      </c>
      <c r="M12" s="108">
        <v>60</v>
      </c>
      <c r="N12" s="25">
        <f>INDEX(章节关卡!$D$6:$D$20,芦花古楼!L12)*芦花古楼!M12</f>
        <v>540</v>
      </c>
      <c r="O12" s="22">
        <f t="shared" si="4"/>
        <v>15</v>
      </c>
      <c r="P12" s="22">
        <f t="shared" si="5"/>
        <v>25</v>
      </c>
      <c r="Q12" s="14">
        <f>INDEX(章节关卡!$F$6:$F$20,芦花古楼!L12)*芦花古楼!M12</f>
        <v>1800</v>
      </c>
      <c r="R12" s="14">
        <v>50</v>
      </c>
      <c r="U12" s="17">
        <v>8</v>
      </c>
      <c r="V12" s="55">
        <v>6</v>
      </c>
      <c r="W12" s="108">
        <v>90</v>
      </c>
      <c r="X12" s="25">
        <f>INDEX(章节关卡!$D$6:$D$20,芦花古楼!V12)*芦花古楼!W12</f>
        <v>900</v>
      </c>
      <c r="Y12" s="22">
        <f t="shared" si="0"/>
        <v>20</v>
      </c>
      <c r="Z12" s="22">
        <f t="shared" si="1"/>
        <v>25</v>
      </c>
      <c r="AA12" s="14">
        <f>INDEX(章节关卡!$F$6:$F$20,芦花古楼!V12)*芦花古楼!W12</f>
        <v>3150</v>
      </c>
      <c r="AB12" s="14">
        <v>50</v>
      </c>
      <c r="AE12" s="17">
        <v>8</v>
      </c>
      <c r="AF12" s="55">
        <v>6</v>
      </c>
      <c r="AG12" s="108">
        <v>90</v>
      </c>
      <c r="AH12" s="25">
        <f>INDEX(章节关卡!$D$6:$D$20,芦花古楼!AF12)*芦花古楼!AG12</f>
        <v>900</v>
      </c>
      <c r="AI12" s="22">
        <f t="shared" si="6"/>
        <v>25</v>
      </c>
      <c r="AJ12" s="22">
        <f t="shared" si="7"/>
        <v>25</v>
      </c>
      <c r="AK12" s="14">
        <f>INDEX(章节关卡!$F$6:$F$20,芦花古楼!AF12)*芦花古楼!AG12</f>
        <v>3150</v>
      </c>
      <c r="AL12" s="14">
        <v>50</v>
      </c>
      <c r="AO12" s="18">
        <v>7</v>
      </c>
      <c r="AP12" s="18">
        <v>1</v>
      </c>
      <c r="AR12" s="18">
        <v>7</v>
      </c>
      <c r="AS12" s="18">
        <f t="shared" si="11"/>
        <v>2</v>
      </c>
      <c r="AU12" s="18">
        <v>7</v>
      </c>
      <c r="AV12" s="18">
        <f t="shared" si="12"/>
        <v>3</v>
      </c>
      <c r="AX12" s="18">
        <v>7</v>
      </c>
      <c r="AY12" s="18">
        <f t="shared" si="13"/>
        <v>4</v>
      </c>
      <c r="BB12" s="18">
        <v>7</v>
      </c>
      <c r="BC12" s="14">
        <f t="shared" si="8"/>
        <v>655</v>
      </c>
      <c r="BD12" s="14">
        <f t="shared" si="9"/>
        <v>205</v>
      </c>
      <c r="BE12" s="14">
        <f t="shared" si="10"/>
        <v>55800</v>
      </c>
      <c r="BF12" s="14">
        <f t="shared" si="14"/>
        <v>400</v>
      </c>
      <c r="BG12" s="14">
        <f t="shared" si="15"/>
        <v>845</v>
      </c>
      <c r="BH12" s="14">
        <f t="shared" si="16"/>
        <v>1690</v>
      </c>
      <c r="BJ12" s="18">
        <v>8</v>
      </c>
      <c r="BK12" s="22">
        <v>4</v>
      </c>
      <c r="BQ12" s="64">
        <v>7</v>
      </c>
      <c r="BR12" s="64">
        <v>102</v>
      </c>
      <c r="BS12" s="64">
        <v>1606009</v>
      </c>
      <c r="BT12" s="64" t="s">
        <v>539</v>
      </c>
      <c r="BU12" s="64">
        <v>2</v>
      </c>
      <c r="BV12" s="64">
        <v>15</v>
      </c>
      <c r="BW12" s="64">
        <f>SUM(BV$5:BV12)</f>
        <v>105</v>
      </c>
      <c r="CF12" s="64">
        <v>8</v>
      </c>
      <c r="CG12" s="64">
        <v>1</v>
      </c>
      <c r="CH12" s="64" t="s">
        <v>380</v>
      </c>
      <c r="CI12" s="64">
        <v>8</v>
      </c>
      <c r="CJ12" s="64"/>
      <c r="CK12" s="64"/>
      <c r="CL12" s="64"/>
      <c r="CM12" s="64" t="s">
        <v>584</v>
      </c>
      <c r="CN12" s="64">
        <v>1500</v>
      </c>
      <c r="CO12" s="64" t="s">
        <v>585</v>
      </c>
      <c r="CP12" s="64">
        <v>10</v>
      </c>
      <c r="CQ12" s="64"/>
      <c r="CR12" s="64"/>
      <c r="CS12" s="64" t="s">
        <v>585</v>
      </c>
      <c r="CT12" s="64">
        <v>25</v>
      </c>
      <c r="CU12" s="64"/>
      <c r="CV12" s="64"/>
      <c r="CW12" s="64"/>
      <c r="CX12" s="64"/>
      <c r="CY12" s="64"/>
      <c r="CZ12" s="64"/>
      <c r="DA12" s="64"/>
      <c r="DB12" s="64"/>
      <c r="DC12" s="64"/>
      <c r="DD12" s="64"/>
    </row>
    <row r="13" spans="1:108" ht="16.5" x14ac:dyDescent="0.2">
      <c r="A13" s="17">
        <v>9</v>
      </c>
      <c r="B13" s="25">
        <v>4</v>
      </c>
      <c r="C13" s="108">
        <v>30</v>
      </c>
      <c r="D13" s="25">
        <f>INDEX(章节关卡!$D$6:$D$20,芦花古楼!B13)*芦花古楼!C13</f>
        <v>240</v>
      </c>
      <c r="E13" s="22">
        <f t="shared" si="2"/>
        <v>10</v>
      </c>
      <c r="F13" s="22">
        <f t="shared" si="3"/>
        <v>25</v>
      </c>
      <c r="G13" s="14">
        <f>INDEX(章节关卡!$F$6:$F$20,芦花古楼!B13)*芦花古楼!C13</f>
        <v>750</v>
      </c>
      <c r="H13" s="14">
        <v>50</v>
      </c>
      <c r="K13" s="17">
        <v>9</v>
      </c>
      <c r="L13" s="25">
        <v>5</v>
      </c>
      <c r="M13" s="108">
        <v>60</v>
      </c>
      <c r="N13" s="25">
        <f>INDEX(章节关卡!$D$6:$D$20,芦花古楼!L13)*芦花古楼!M13</f>
        <v>540</v>
      </c>
      <c r="O13" s="22">
        <f t="shared" si="4"/>
        <v>15</v>
      </c>
      <c r="P13" s="22">
        <f t="shared" si="5"/>
        <v>25</v>
      </c>
      <c r="Q13" s="14">
        <f>INDEX(章节关卡!$F$6:$F$20,芦花古楼!L13)*芦花古楼!M13</f>
        <v>1800</v>
      </c>
      <c r="R13" s="14">
        <v>50</v>
      </c>
      <c r="U13" s="17">
        <v>9</v>
      </c>
      <c r="V13" s="55">
        <v>6</v>
      </c>
      <c r="W13" s="108">
        <v>90</v>
      </c>
      <c r="X13" s="25">
        <f>INDEX(章节关卡!$D$6:$D$20,芦花古楼!V13)*芦花古楼!W13</f>
        <v>900</v>
      </c>
      <c r="Y13" s="22">
        <f t="shared" si="0"/>
        <v>20</v>
      </c>
      <c r="Z13" s="22">
        <f t="shared" si="1"/>
        <v>25</v>
      </c>
      <c r="AA13" s="14">
        <f>INDEX(章节关卡!$F$6:$F$20,芦花古楼!V13)*芦花古楼!W13</f>
        <v>3150</v>
      </c>
      <c r="AB13" s="14">
        <v>50</v>
      </c>
      <c r="AE13" s="17">
        <v>9</v>
      </c>
      <c r="AF13" s="55">
        <v>6</v>
      </c>
      <c r="AG13" s="108">
        <v>90</v>
      </c>
      <c r="AH13" s="25">
        <f>INDEX(章节关卡!$D$6:$D$20,芦花古楼!AF13)*芦花古楼!AG13</f>
        <v>900</v>
      </c>
      <c r="AI13" s="22">
        <f t="shared" si="6"/>
        <v>25</v>
      </c>
      <c r="AJ13" s="22">
        <f t="shared" si="7"/>
        <v>25</v>
      </c>
      <c r="AK13" s="14">
        <f>INDEX(章节关卡!$F$6:$F$20,芦花古楼!AF13)*芦花古楼!AG13</f>
        <v>3150</v>
      </c>
      <c r="AL13" s="14">
        <v>50</v>
      </c>
      <c r="AO13" s="18">
        <v>8</v>
      </c>
      <c r="AP13" s="18">
        <v>1</v>
      </c>
      <c r="AR13" s="18">
        <v>8</v>
      </c>
      <c r="AS13" s="18">
        <f t="shared" si="11"/>
        <v>2</v>
      </c>
      <c r="AU13" s="18">
        <v>8</v>
      </c>
      <c r="AV13" s="18">
        <f t="shared" si="12"/>
        <v>3</v>
      </c>
      <c r="AX13" s="18">
        <v>8</v>
      </c>
      <c r="AY13" s="18">
        <f t="shared" si="13"/>
        <v>4</v>
      </c>
      <c r="BB13" s="18">
        <v>8</v>
      </c>
      <c r="BC13" s="14">
        <f t="shared" si="8"/>
        <v>625</v>
      </c>
      <c r="BD13" s="14">
        <f t="shared" si="9"/>
        <v>220</v>
      </c>
      <c r="BE13" s="14">
        <f t="shared" si="10"/>
        <v>50400</v>
      </c>
      <c r="BF13" s="14">
        <f t="shared" si="14"/>
        <v>450</v>
      </c>
      <c r="BG13" s="14">
        <f t="shared" si="15"/>
        <v>830</v>
      </c>
      <c r="BH13" s="14">
        <f t="shared" si="16"/>
        <v>1660</v>
      </c>
      <c r="BJ13" s="18">
        <v>9</v>
      </c>
      <c r="BK13" s="22">
        <v>4</v>
      </c>
      <c r="BQ13" s="64">
        <v>8</v>
      </c>
      <c r="BR13" s="64">
        <v>102</v>
      </c>
      <c r="BS13" s="64">
        <v>1606010</v>
      </c>
      <c r="BT13" s="64" t="s">
        <v>540</v>
      </c>
      <c r="BU13" s="64">
        <v>3</v>
      </c>
      <c r="BV13" s="64">
        <v>15</v>
      </c>
      <c r="BW13" s="64">
        <f>SUM(BV$5:BV13)</f>
        <v>120</v>
      </c>
      <c r="CF13" s="64">
        <v>9</v>
      </c>
      <c r="CG13" s="64">
        <v>1</v>
      </c>
      <c r="CH13" s="64" t="s">
        <v>380</v>
      </c>
      <c r="CI13" s="64">
        <v>9</v>
      </c>
      <c r="CJ13" s="64"/>
      <c r="CK13" s="64"/>
      <c r="CL13" s="64"/>
      <c r="CM13" s="64" t="s">
        <v>584</v>
      </c>
      <c r="CN13" s="64">
        <v>1500</v>
      </c>
      <c r="CO13" s="64" t="s">
        <v>585</v>
      </c>
      <c r="CP13" s="64">
        <v>10</v>
      </c>
      <c r="CQ13" s="64"/>
      <c r="CR13" s="64"/>
      <c r="CS13" s="64" t="s">
        <v>585</v>
      </c>
      <c r="CT13" s="64">
        <v>25</v>
      </c>
      <c r="CU13" s="64"/>
      <c r="CV13" s="64"/>
      <c r="CW13" s="64"/>
      <c r="CX13" s="64"/>
      <c r="CY13" s="64"/>
      <c r="CZ13" s="64"/>
      <c r="DA13" s="64"/>
      <c r="DB13" s="64"/>
      <c r="DC13" s="64"/>
      <c r="DD13" s="64"/>
    </row>
    <row r="14" spans="1:108" ht="16.5" x14ac:dyDescent="0.2">
      <c r="A14" s="17">
        <v>10</v>
      </c>
      <c r="B14" s="25">
        <v>4</v>
      </c>
      <c r="C14" s="108">
        <v>30</v>
      </c>
      <c r="D14" s="25">
        <f>INDEX(章节关卡!$D$6:$D$20,芦花古楼!B14)*芦花古楼!C14</f>
        <v>240</v>
      </c>
      <c r="E14" s="22">
        <f t="shared" si="2"/>
        <v>10</v>
      </c>
      <c r="F14" s="22">
        <f t="shared" si="3"/>
        <v>30</v>
      </c>
      <c r="G14" s="14">
        <f>INDEX(章节关卡!$F$6:$F$20,芦花古楼!B14)*芦花古楼!C14</f>
        <v>750</v>
      </c>
      <c r="H14" s="14">
        <v>50</v>
      </c>
      <c r="K14" s="17">
        <v>10</v>
      </c>
      <c r="L14" s="25">
        <v>5</v>
      </c>
      <c r="M14" s="108">
        <v>60</v>
      </c>
      <c r="N14" s="25">
        <f>INDEX(章节关卡!$D$6:$D$20,芦花古楼!L14)*芦花古楼!M14</f>
        <v>540</v>
      </c>
      <c r="O14" s="22">
        <f t="shared" si="4"/>
        <v>15</v>
      </c>
      <c r="P14" s="22">
        <f t="shared" si="5"/>
        <v>30</v>
      </c>
      <c r="Q14" s="14">
        <f>INDEX(章节关卡!$F$6:$F$20,芦花古楼!L14)*芦花古楼!M14</f>
        <v>1800</v>
      </c>
      <c r="R14" s="14">
        <v>50</v>
      </c>
      <c r="U14" s="17">
        <v>10</v>
      </c>
      <c r="V14" s="55">
        <v>6</v>
      </c>
      <c r="W14" s="108">
        <v>90</v>
      </c>
      <c r="X14" s="25">
        <f>INDEX(章节关卡!$D$6:$D$20,芦花古楼!V14)*芦花古楼!W14</f>
        <v>900</v>
      </c>
      <c r="Y14" s="22">
        <f t="shared" si="0"/>
        <v>20</v>
      </c>
      <c r="Z14" s="22">
        <f t="shared" si="1"/>
        <v>30</v>
      </c>
      <c r="AA14" s="14">
        <f>INDEX(章节关卡!$F$6:$F$20,芦花古楼!V14)*芦花古楼!W14</f>
        <v>3150</v>
      </c>
      <c r="AB14" s="14">
        <v>50</v>
      </c>
      <c r="AE14" s="17">
        <v>10</v>
      </c>
      <c r="AF14" s="55">
        <v>6</v>
      </c>
      <c r="AG14" s="108">
        <v>90</v>
      </c>
      <c r="AH14" s="25">
        <f>INDEX(章节关卡!$D$6:$D$20,芦花古楼!AF14)*芦花古楼!AG14</f>
        <v>900</v>
      </c>
      <c r="AI14" s="22">
        <f t="shared" si="6"/>
        <v>25</v>
      </c>
      <c r="AJ14" s="22">
        <f t="shared" si="7"/>
        <v>30</v>
      </c>
      <c r="AK14" s="14">
        <f>INDEX(章节关卡!$F$6:$F$20,芦花古楼!AF14)*芦花古楼!AG14</f>
        <v>3150</v>
      </c>
      <c r="AL14" s="14">
        <v>50</v>
      </c>
      <c r="AO14" s="18">
        <v>9</v>
      </c>
      <c r="AP14" s="18">
        <v>1</v>
      </c>
      <c r="AR14" s="18">
        <v>9</v>
      </c>
      <c r="AS14" s="18">
        <f t="shared" si="11"/>
        <v>2</v>
      </c>
      <c r="AU14" s="18">
        <v>9</v>
      </c>
      <c r="AV14" s="18">
        <f t="shared" si="12"/>
        <v>3</v>
      </c>
      <c r="AX14" s="18">
        <v>9</v>
      </c>
      <c r="AY14" s="18">
        <f t="shared" si="13"/>
        <v>4</v>
      </c>
      <c r="BB14" s="18">
        <v>9</v>
      </c>
      <c r="BC14" s="14">
        <f t="shared" si="8"/>
        <v>625</v>
      </c>
      <c r="BD14" s="14">
        <f t="shared" si="9"/>
        <v>230</v>
      </c>
      <c r="BE14" s="14">
        <f t="shared" si="10"/>
        <v>46950</v>
      </c>
      <c r="BF14" s="14">
        <f t="shared" si="14"/>
        <v>500</v>
      </c>
      <c r="BG14" s="14">
        <f t="shared" si="15"/>
        <v>845</v>
      </c>
      <c r="BH14" s="14">
        <f t="shared" si="16"/>
        <v>1690</v>
      </c>
      <c r="BJ14" s="18">
        <v>10</v>
      </c>
      <c r="BK14" s="18">
        <v>7</v>
      </c>
      <c r="BQ14" s="64">
        <v>9</v>
      </c>
      <c r="BR14" s="64">
        <v>103</v>
      </c>
      <c r="BS14" s="64">
        <v>1606011</v>
      </c>
      <c r="BT14" s="64" t="s">
        <v>541</v>
      </c>
      <c r="BU14" s="64">
        <v>1</v>
      </c>
      <c r="BV14" s="64">
        <v>21</v>
      </c>
      <c r="BW14" s="64">
        <f>SUM(BV$5:BV14)</f>
        <v>141</v>
      </c>
      <c r="CF14" s="64">
        <v>10</v>
      </c>
      <c r="CG14" s="64">
        <v>1</v>
      </c>
      <c r="CH14" s="64" t="s">
        <v>380</v>
      </c>
      <c r="CI14" s="64">
        <v>10</v>
      </c>
      <c r="CJ14" s="64"/>
      <c r="CK14" s="64"/>
      <c r="CL14" s="64"/>
      <c r="CM14" s="64" t="s">
        <v>584</v>
      </c>
      <c r="CN14" s="64">
        <v>1500</v>
      </c>
      <c r="CO14" s="64" t="s">
        <v>585</v>
      </c>
      <c r="CP14" s="64">
        <v>10</v>
      </c>
      <c r="CQ14" s="64" t="s">
        <v>415</v>
      </c>
      <c r="CR14" s="64">
        <v>1</v>
      </c>
      <c r="CS14" s="64" t="s">
        <v>585</v>
      </c>
      <c r="CT14" s="64">
        <v>30</v>
      </c>
      <c r="CU14" s="64"/>
      <c r="CV14" s="64"/>
      <c r="CW14" s="64"/>
      <c r="CX14" s="64"/>
      <c r="CY14" s="64"/>
      <c r="CZ14" s="64"/>
      <c r="DA14" s="64"/>
      <c r="DB14" s="64"/>
      <c r="DC14" s="64"/>
      <c r="DD14" s="64"/>
    </row>
    <row r="15" spans="1:108" ht="16.5" x14ac:dyDescent="0.2">
      <c r="A15" s="17">
        <v>11</v>
      </c>
      <c r="B15" s="25">
        <v>5</v>
      </c>
      <c r="C15" s="108">
        <v>30</v>
      </c>
      <c r="D15" s="25">
        <f>INDEX(章节关卡!$D$6:$D$20,芦花古楼!B15)*芦花古楼!C15</f>
        <v>270</v>
      </c>
      <c r="E15" s="22">
        <f t="shared" si="2"/>
        <v>15</v>
      </c>
      <c r="F15" s="22">
        <f t="shared" si="3"/>
        <v>30</v>
      </c>
      <c r="G15" s="14">
        <f>INDEX(章节关卡!$F$6:$F$20,芦花古楼!B15)*芦花古楼!C15</f>
        <v>900</v>
      </c>
      <c r="H15" s="14">
        <v>50</v>
      </c>
      <c r="K15" s="17">
        <v>11</v>
      </c>
      <c r="L15" s="25">
        <v>6</v>
      </c>
      <c r="M15" s="108">
        <v>60</v>
      </c>
      <c r="N15" s="25">
        <f>INDEX(章节关卡!$D$6:$D$20,芦花古楼!L15)*芦花古楼!M15</f>
        <v>600</v>
      </c>
      <c r="O15" s="22">
        <f t="shared" si="4"/>
        <v>20</v>
      </c>
      <c r="P15" s="22">
        <f t="shared" si="5"/>
        <v>30</v>
      </c>
      <c r="Q15" s="14">
        <f>INDEX(章节关卡!$F$6:$F$20,芦花古楼!L15)*芦花古楼!M15</f>
        <v>2100</v>
      </c>
      <c r="R15" s="14">
        <v>50</v>
      </c>
      <c r="U15" s="17">
        <v>11</v>
      </c>
      <c r="V15" s="25">
        <v>7</v>
      </c>
      <c r="W15" s="108">
        <v>90</v>
      </c>
      <c r="X15" s="25">
        <f>INDEX(章节关卡!$D$6:$D$20,芦花古楼!V15)*芦花古楼!W15</f>
        <v>1080</v>
      </c>
      <c r="Y15" s="22">
        <f t="shared" si="0"/>
        <v>25</v>
      </c>
      <c r="Z15" s="22">
        <f t="shared" si="1"/>
        <v>30</v>
      </c>
      <c r="AA15" s="14">
        <f>INDEX(章节关卡!$F$6:$F$20,芦花古楼!V15)*芦花古楼!W15</f>
        <v>3600</v>
      </c>
      <c r="AB15" s="14">
        <v>50</v>
      </c>
      <c r="AE15" s="17">
        <v>11</v>
      </c>
      <c r="AF15" s="55">
        <v>7</v>
      </c>
      <c r="AG15" s="108">
        <v>90</v>
      </c>
      <c r="AH15" s="25">
        <f>INDEX(章节关卡!$D$6:$D$20,芦花古楼!AF15)*芦花古楼!AG15</f>
        <v>1080</v>
      </c>
      <c r="AI15" s="22">
        <f t="shared" si="6"/>
        <v>30</v>
      </c>
      <c r="AJ15" s="22">
        <f t="shared" si="7"/>
        <v>30</v>
      </c>
      <c r="AK15" s="14">
        <f>INDEX(章节关卡!$F$6:$F$20,芦花古楼!AF15)*芦花古楼!AG15</f>
        <v>3600</v>
      </c>
      <c r="AL15" s="14">
        <v>50</v>
      </c>
      <c r="AO15" s="18">
        <v>10</v>
      </c>
      <c r="AP15" s="18">
        <v>1</v>
      </c>
      <c r="AR15" s="18">
        <v>10</v>
      </c>
      <c r="AS15" s="18">
        <f t="shared" si="11"/>
        <v>2</v>
      </c>
      <c r="AU15" s="18">
        <v>10</v>
      </c>
      <c r="AV15" s="18">
        <f t="shared" si="12"/>
        <v>3</v>
      </c>
      <c r="AX15" s="18">
        <v>10</v>
      </c>
      <c r="AY15" s="18">
        <f t="shared" si="13"/>
        <v>4</v>
      </c>
      <c r="BB15" s="18">
        <v>10</v>
      </c>
      <c r="BC15" s="14">
        <f t="shared" si="8"/>
        <v>470</v>
      </c>
      <c r="BD15" s="14">
        <f t="shared" si="9"/>
        <v>235</v>
      </c>
      <c r="BE15" s="14">
        <f t="shared" si="10"/>
        <v>38700</v>
      </c>
      <c r="BF15" s="14">
        <f t="shared" si="14"/>
        <v>550</v>
      </c>
      <c r="BG15" s="14">
        <f t="shared" si="15"/>
        <v>700</v>
      </c>
      <c r="BH15" s="14">
        <f t="shared" si="16"/>
        <v>1400</v>
      </c>
      <c r="BJ15" s="18">
        <v>11</v>
      </c>
      <c r="BK15" s="22">
        <v>7</v>
      </c>
      <c r="BQ15" s="64">
        <v>10</v>
      </c>
      <c r="BR15" s="64">
        <v>103</v>
      </c>
      <c r="BS15" s="64">
        <v>1606012</v>
      </c>
      <c r="BT15" s="64" t="s">
        <v>542</v>
      </c>
      <c r="BU15" s="64">
        <v>2</v>
      </c>
      <c r="BV15" s="64">
        <v>21</v>
      </c>
      <c r="BW15" s="64">
        <f>SUM(BV$5:BV15)</f>
        <v>162</v>
      </c>
      <c r="CF15" s="64">
        <v>11</v>
      </c>
      <c r="CG15" s="64">
        <v>1</v>
      </c>
      <c r="CH15" s="64" t="s">
        <v>380</v>
      </c>
      <c r="CI15" s="64">
        <v>11</v>
      </c>
      <c r="CJ15" s="64"/>
      <c r="CK15" s="64"/>
      <c r="CL15" s="64"/>
      <c r="CM15" s="64" t="s">
        <v>584</v>
      </c>
      <c r="CN15" s="64">
        <v>1920</v>
      </c>
      <c r="CO15" s="64" t="s">
        <v>585</v>
      </c>
      <c r="CP15" s="64">
        <v>15</v>
      </c>
      <c r="CQ15" s="64"/>
      <c r="CR15" s="64"/>
      <c r="CS15" s="64" t="s">
        <v>585</v>
      </c>
      <c r="CT15" s="64">
        <v>30</v>
      </c>
      <c r="CU15" s="64"/>
      <c r="CV15" s="64"/>
      <c r="CW15" s="64"/>
      <c r="CX15" s="64"/>
      <c r="CY15" s="64"/>
      <c r="CZ15" s="64"/>
      <c r="DA15" s="64"/>
      <c r="DB15" s="64"/>
      <c r="DC15" s="64"/>
      <c r="DD15" s="64"/>
    </row>
    <row r="16" spans="1:108" ht="16.5" x14ac:dyDescent="0.2">
      <c r="A16" s="17">
        <v>12</v>
      </c>
      <c r="B16" s="25">
        <v>5</v>
      </c>
      <c r="C16" s="108">
        <v>30</v>
      </c>
      <c r="D16" s="25">
        <f>INDEX(章节关卡!$D$6:$D$20,芦花古楼!B16)*芦花古楼!C16</f>
        <v>270</v>
      </c>
      <c r="E16" s="22">
        <f t="shared" si="2"/>
        <v>15</v>
      </c>
      <c r="F16" s="22">
        <f t="shared" si="3"/>
        <v>30</v>
      </c>
      <c r="G16" s="14">
        <f>INDEX(章节关卡!$F$6:$F$20,芦花古楼!B16)*芦花古楼!C16</f>
        <v>900</v>
      </c>
      <c r="H16" s="14">
        <v>50</v>
      </c>
      <c r="K16" s="17">
        <v>12</v>
      </c>
      <c r="L16" s="55">
        <v>6</v>
      </c>
      <c r="M16" s="108">
        <v>60</v>
      </c>
      <c r="N16" s="25">
        <f>INDEX(章节关卡!$D$6:$D$20,芦花古楼!L16)*芦花古楼!M16</f>
        <v>600</v>
      </c>
      <c r="O16" s="22">
        <f t="shared" si="4"/>
        <v>20</v>
      </c>
      <c r="P16" s="22">
        <f t="shared" si="5"/>
        <v>30</v>
      </c>
      <c r="Q16" s="14">
        <f>INDEX(章节关卡!$F$6:$F$20,芦花古楼!L16)*芦花古楼!M16</f>
        <v>2100</v>
      </c>
      <c r="R16" s="14">
        <v>50</v>
      </c>
      <c r="U16" s="17">
        <v>12</v>
      </c>
      <c r="V16" s="25">
        <v>7</v>
      </c>
      <c r="W16" s="108">
        <v>90</v>
      </c>
      <c r="X16" s="25">
        <f>INDEX(章节关卡!$D$6:$D$20,芦花古楼!V16)*芦花古楼!W16</f>
        <v>1080</v>
      </c>
      <c r="Y16" s="22">
        <f t="shared" si="0"/>
        <v>25</v>
      </c>
      <c r="Z16" s="22">
        <f t="shared" si="1"/>
        <v>30</v>
      </c>
      <c r="AA16" s="14">
        <f>INDEX(章节关卡!$F$6:$F$20,芦花古楼!V16)*芦花古楼!W16</f>
        <v>3600</v>
      </c>
      <c r="AB16" s="14">
        <v>50</v>
      </c>
      <c r="AE16" s="17">
        <v>12</v>
      </c>
      <c r="AF16" s="55">
        <v>7</v>
      </c>
      <c r="AG16" s="108">
        <v>90</v>
      </c>
      <c r="AH16" s="25">
        <f>INDEX(章节关卡!$D$6:$D$20,芦花古楼!AF16)*芦花古楼!AG16</f>
        <v>1080</v>
      </c>
      <c r="AI16" s="22">
        <f t="shared" si="6"/>
        <v>30</v>
      </c>
      <c r="AJ16" s="22">
        <f t="shared" si="7"/>
        <v>30</v>
      </c>
      <c r="AK16" s="14">
        <f>INDEX(章节关卡!$F$6:$F$20,芦花古楼!AF16)*芦花古楼!AG16</f>
        <v>3600</v>
      </c>
      <c r="AL16" s="14">
        <v>50</v>
      </c>
      <c r="AO16" s="18">
        <v>11</v>
      </c>
      <c r="AP16" s="18">
        <v>2</v>
      </c>
      <c r="AR16" s="18">
        <v>11</v>
      </c>
      <c r="AS16" s="18">
        <f t="shared" si="11"/>
        <v>3</v>
      </c>
      <c r="AU16" s="18">
        <v>11</v>
      </c>
      <c r="AV16" s="18">
        <f t="shared" si="12"/>
        <v>4</v>
      </c>
      <c r="AX16" s="18">
        <v>11</v>
      </c>
      <c r="AY16" s="18">
        <f t="shared" si="13"/>
        <v>5</v>
      </c>
      <c r="BB16" s="18">
        <v>11</v>
      </c>
      <c r="BC16" s="14">
        <f t="shared" si="8"/>
        <v>430</v>
      </c>
      <c r="BD16" s="14">
        <f t="shared" si="9"/>
        <v>245</v>
      </c>
      <c r="BE16" s="14">
        <f t="shared" si="10"/>
        <v>32100</v>
      </c>
      <c r="BF16" s="14">
        <f t="shared" si="14"/>
        <v>600</v>
      </c>
      <c r="BG16" s="14">
        <f t="shared" si="15"/>
        <v>665</v>
      </c>
      <c r="BH16" s="14">
        <f t="shared" si="16"/>
        <v>1330</v>
      </c>
      <c r="BJ16" s="18">
        <v>12</v>
      </c>
      <c r="BK16" s="22">
        <v>7</v>
      </c>
      <c r="BQ16" s="64">
        <v>11</v>
      </c>
      <c r="BR16" s="64">
        <v>103</v>
      </c>
      <c r="BS16" s="64">
        <v>1606013</v>
      </c>
      <c r="BT16" s="64" t="s">
        <v>543</v>
      </c>
      <c r="BU16" s="64">
        <v>2</v>
      </c>
      <c r="BV16" s="64">
        <v>21</v>
      </c>
      <c r="BW16" s="64">
        <f>SUM(BV$5:BV16)</f>
        <v>183</v>
      </c>
      <c r="CF16" s="64">
        <v>12</v>
      </c>
      <c r="CG16" s="64">
        <v>1</v>
      </c>
      <c r="CH16" s="64" t="s">
        <v>380</v>
      </c>
      <c r="CI16" s="64">
        <v>12</v>
      </c>
      <c r="CJ16" s="64"/>
      <c r="CK16" s="64"/>
      <c r="CL16" s="64"/>
      <c r="CM16" s="64" t="s">
        <v>584</v>
      </c>
      <c r="CN16" s="64">
        <v>1920</v>
      </c>
      <c r="CO16" s="64" t="s">
        <v>585</v>
      </c>
      <c r="CP16" s="64">
        <v>15</v>
      </c>
      <c r="CQ16" s="64"/>
      <c r="CR16" s="64"/>
      <c r="CS16" s="64" t="s">
        <v>585</v>
      </c>
      <c r="CT16" s="64">
        <v>30</v>
      </c>
      <c r="CU16" s="64"/>
      <c r="CV16" s="64"/>
      <c r="CW16" s="64"/>
      <c r="CX16" s="64"/>
      <c r="CY16" s="64"/>
      <c r="CZ16" s="64"/>
      <c r="DA16" s="64"/>
      <c r="DB16" s="64"/>
      <c r="DC16" s="64"/>
      <c r="DD16" s="64"/>
    </row>
    <row r="17" spans="1:108" ht="16.5" x14ac:dyDescent="0.2">
      <c r="A17" s="17">
        <v>13</v>
      </c>
      <c r="B17" s="25">
        <v>5</v>
      </c>
      <c r="C17" s="108">
        <v>30</v>
      </c>
      <c r="D17" s="25">
        <f>INDEX(章节关卡!$D$6:$D$20,芦花古楼!B17)*芦花古楼!C17</f>
        <v>270</v>
      </c>
      <c r="E17" s="22">
        <f t="shared" si="2"/>
        <v>15</v>
      </c>
      <c r="F17" s="22">
        <f t="shared" si="3"/>
        <v>30</v>
      </c>
      <c r="G17" s="14">
        <f>INDEX(章节关卡!$F$6:$F$20,芦花古楼!B17)*芦花古楼!C17</f>
        <v>900</v>
      </c>
      <c r="H17" s="14">
        <v>50</v>
      </c>
      <c r="K17" s="17">
        <v>13</v>
      </c>
      <c r="L17" s="55">
        <v>6</v>
      </c>
      <c r="M17" s="108">
        <v>60</v>
      </c>
      <c r="N17" s="25">
        <f>INDEX(章节关卡!$D$6:$D$20,芦花古楼!L17)*芦花古楼!M17</f>
        <v>600</v>
      </c>
      <c r="O17" s="22">
        <f t="shared" si="4"/>
        <v>20</v>
      </c>
      <c r="P17" s="22">
        <f t="shared" si="5"/>
        <v>30</v>
      </c>
      <c r="Q17" s="14">
        <f>INDEX(章节关卡!$F$6:$F$20,芦花古楼!L17)*芦花古楼!M17</f>
        <v>2100</v>
      </c>
      <c r="R17" s="14">
        <v>50</v>
      </c>
      <c r="U17" s="17">
        <v>13</v>
      </c>
      <c r="V17" s="25">
        <v>7</v>
      </c>
      <c r="W17" s="108">
        <v>90</v>
      </c>
      <c r="X17" s="25">
        <f>INDEX(章节关卡!$D$6:$D$20,芦花古楼!V17)*芦花古楼!W17</f>
        <v>1080</v>
      </c>
      <c r="Y17" s="22">
        <f t="shared" si="0"/>
        <v>25</v>
      </c>
      <c r="Z17" s="22">
        <f t="shared" si="1"/>
        <v>30</v>
      </c>
      <c r="AA17" s="14">
        <f>INDEX(章节关卡!$F$6:$F$20,芦花古楼!V17)*芦花古楼!W17</f>
        <v>3600</v>
      </c>
      <c r="AB17" s="14">
        <v>50</v>
      </c>
      <c r="AE17" s="17">
        <v>13</v>
      </c>
      <c r="AF17" s="55">
        <v>7</v>
      </c>
      <c r="AG17" s="108">
        <v>90</v>
      </c>
      <c r="AH17" s="25">
        <f>INDEX(章节关卡!$D$6:$D$20,芦花古楼!AF17)*芦花古楼!AG17</f>
        <v>1080</v>
      </c>
      <c r="AI17" s="22">
        <f t="shared" si="6"/>
        <v>30</v>
      </c>
      <c r="AJ17" s="22">
        <f t="shared" si="7"/>
        <v>30</v>
      </c>
      <c r="AK17" s="14">
        <f>INDEX(章节关卡!$F$6:$F$20,芦花古楼!AF17)*芦花古楼!AG17</f>
        <v>3600</v>
      </c>
      <c r="AL17" s="14">
        <v>50</v>
      </c>
      <c r="AO17" s="18">
        <v>12</v>
      </c>
      <c r="AP17" s="18">
        <v>2</v>
      </c>
      <c r="AR17" s="18">
        <v>12</v>
      </c>
      <c r="AS17" s="18">
        <f t="shared" si="11"/>
        <v>3</v>
      </c>
      <c r="AU17" s="18">
        <v>12</v>
      </c>
      <c r="AV17" s="18">
        <f t="shared" si="12"/>
        <v>4</v>
      </c>
      <c r="AX17" s="18">
        <v>12</v>
      </c>
      <c r="AY17" s="18">
        <f t="shared" si="13"/>
        <v>5</v>
      </c>
      <c r="BB17" s="18">
        <v>12</v>
      </c>
      <c r="BC17" s="14">
        <f t="shared" si="8"/>
        <v>385</v>
      </c>
      <c r="BD17" s="14">
        <f t="shared" si="9"/>
        <v>250</v>
      </c>
      <c r="BE17" s="14">
        <f t="shared" si="10"/>
        <v>23250</v>
      </c>
      <c r="BF17" s="14">
        <f t="shared" si="14"/>
        <v>600</v>
      </c>
      <c r="BG17" s="14">
        <f t="shared" si="15"/>
        <v>630</v>
      </c>
      <c r="BH17" s="14">
        <f t="shared" si="16"/>
        <v>1260</v>
      </c>
      <c r="BJ17" s="18">
        <v>13</v>
      </c>
      <c r="BK17" s="22">
        <v>7</v>
      </c>
      <c r="BQ17" s="64">
        <v>12</v>
      </c>
      <c r="BR17" s="64">
        <v>103</v>
      </c>
      <c r="BS17" s="64">
        <v>1606014</v>
      </c>
      <c r="BT17" s="64" t="s">
        <v>544</v>
      </c>
      <c r="BU17" s="64">
        <v>3</v>
      </c>
      <c r="BV17" s="64">
        <v>21</v>
      </c>
      <c r="BW17" s="64">
        <f>SUM(BV$5:BV17)</f>
        <v>204</v>
      </c>
      <c r="CF17" s="64">
        <v>13</v>
      </c>
      <c r="CG17" s="64">
        <v>1</v>
      </c>
      <c r="CH17" s="64" t="s">
        <v>380</v>
      </c>
      <c r="CI17" s="64">
        <v>13</v>
      </c>
      <c r="CJ17" s="64"/>
      <c r="CK17" s="64"/>
      <c r="CL17" s="64"/>
      <c r="CM17" s="64" t="s">
        <v>584</v>
      </c>
      <c r="CN17" s="64">
        <v>1920</v>
      </c>
      <c r="CO17" s="64" t="s">
        <v>585</v>
      </c>
      <c r="CP17" s="64">
        <v>15</v>
      </c>
      <c r="CQ17" s="64"/>
      <c r="CR17" s="64"/>
      <c r="CS17" s="64" t="s">
        <v>585</v>
      </c>
      <c r="CT17" s="64">
        <v>30</v>
      </c>
      <c r="CU17" s="64"/>
      <c r="CV17" s="64"/>
      <c r="CW17" s="64"/>
      <c r="CX17" s="64"/>
      <c r="CY17" s="64"/>
      <c r="CZ17" s="64"/>
      <c r="DA17" s="64"/>
      <c r="DB17" s="64"/>
      <c r="DC17" s="64"/>
      <c r="DD17" s="64"/>
    </row>
    <row r="18" spans="1:108" ht="16.5" x14ac:dyDescent="0.2">
      <c r="A18" s="17">
        <v>14</v>
      </c>
      <c r="B18" s="25">
        <v>5</v>
      </c>
      <c r="C18" s="108">
        <v>30</v>
      </c>
      <c r="D18" s="25">
        <f>INDEX(章节关卡!$D$6:$D$20,芦花古楼!B18)*芦花古楼!C18</f>
        <v>270</v>
      </c>
      <c r="E18" s="22">
        <f t="shared" si="2"/>
        <v>15</v>
      </c>
      <c r="F18" s="22">
        <f t="shared" si="3"/>
        <v>30</v>
      </c>
      <c r="G18" s="14">
        <f>INDEX(章节关卡!$F$6:$F$20,芦花古楼!B18)*芦花古楼!C18</f>
        <v>900</v>
      </c>
      <c r="H18" s="14">
        <v>50</v>
      </c>
      <c r="K18" s="17">
        <v>14</v>
      </c>
      <c r="L18" s="55">
        <v>6</v>
      </c>
      <c r="M18" s="108">
        <v>60</v>
      </c>
      <c r="N18" s="25">
        <f>INDEX(章节关卡!$D$6:$D$20,芦花古楼!L18)*芦花古楼!M18</f>
        <v>600</v>
      </c>
      <c r="O18" s="22">
        <f t="shared" si="4"/>
        <v>20</v>
      </c>
      <c r="P18" s="22">
        <f t="shared" si="5"/>
        <v>30</v>
      </c>
      <c r="Q18" s="14">
        <f>INDEX(章节关卡!$F$6:$F$20,芦花古楼!L18)*芦花古楼!M18</f>
        <v>2100</v>
      </c>
      <c r="R18" s="14">
        <v>50</v>
      </c>
      <c r="U18" s="17">
        <v>14</v>
      </c>
      <c r="V18" s="25">
        <v>7</v>
      </c>
      <c r="W18" s="108">
        <v>90</v>
      </c>
      <c r="X18" s="25">
        <f>INDEX(章节关卡!$D$6:$D$20,芦花古楼!V18)*芦花古楼!W18</f>
        <v>1080</v>
      </c>
      <c r="Y18" s="22">
        <f t="shared" si="0"/>
        <v>25</v>
      </c>
      <c r="Z18" s="22">
        <f t="shared" si="1"/>
        <v>30</v>
      </c>
      <c r="AA18" s="14">
        <f>INDEX(章节关卡!$F$6:$F$20,芦花古楼!V18)*芦花古楼!W18</f>
        <v>3600</v>
      </c>
      <c r="AB18" s="14">
        <v>50</v>
      </c>
      <c r="AE18" s="17">
        <v>14</v>
      </c>
      <c r="AF18" s="55">
        <v>7</v>
      </c>
      <c r="AG18" s="108">
        <v>90</v>
      </c>
      <c r="AH18" s="25">
        <f>INDEX(章节关卡!$D$6:$D$20,芦花古楼!AF18)*芦花古楼!AG18</f>
        <v>1080</v>
      </c>
      <c r="AI18" s="22">
        <f t="shared" si="6"/>
        <v>30</v>
      </c>
      <c r="AJ18" s="22">
        <f t="shared" si="7"/>
        <v>30</v>
      </c>
      <c r="AK18" s="14">
        <f>INDEX(章节关卡!$F$6:$F$20,芦花古楼!AF18)*芦花古楼!AG18</f>
        <v>3600</v>
      </c>
      <c r="AL18" s="14">
        <v>50</v>
      </c>
      <c r="AO18" s="18">
        <v>13</v>
      </c>
      <c r="AP18" s="18">
        <v>2</v>
      </c>
      <c r="AR18" s="18">
        <v>13</v>
      </c>
      <c r="AS18" s="18">
        <f t="shared" si="11"/>
        <v>3</v>
      </c>
      <c r="AU18" s="18">
        <v>13</v>
      </c>
      <c r="AV18" s="18">
        <f t="shared" si="12"/>
        <v>4</v>
      </c>
      <c r="AX18" s="18">
        <v>13</v>
      </c>
      <c r="AY18" s="18">
        <f t="shared" si="13"/>
        <v>5</v>
      </c>
      <c r="BB18" s="18">
        <v>13</v>
      </c>
      <c r="BC18" s="14">
        <f t="shared" si="8"/>
        <v>325</v>
      </c>
      <c r="BD18" s="14">
        <f t="shared" si="9"/>
        <v>260</v>
      </c>
      <c r="BE18" s="14">
        <f t="shared" si="10"/>
        <v>19350</v>
      </c>
      <c r="BF18" s="14">
        <f t="shared" si="14"/>
        <v>600</v>
      </c>
      <c r="BG18" s="14">
        <f t="shared" si="15"/>
        <v>575</v>
      </c>
      <c r="BH18" s="14">
        <f t="shared" si="16"/>
        <v>1150</v>
      </c>
      <c r="BJ18" s="18">
        <v>14</v>
      </c>
      <c r="BK18" s="22">
        <v>7</v>
      </c>
      <c r="BQ18" s="64">
        <v>13</v>
      </c>
      <c r="BR18" s="64">
        <v>103</v>
      </c>
      <c r="BS18" s="64">
        <v>1606015</v>
      </c>
      <c r="BT18" s="64" t="s">
        <v>545</v>
      </c>
      <c r="BU18" s="64">
        <v>3</v>
      </c>
      <c r="BV18" s="64">
        <v>21</v>
      </c>
      <c r="BW18" s="64">
        <f>SUM(BV$5:BV18)</f>
        <v>225</v>
      </c>
      <c r="CF18" s="64">
        <v>14</v>
      </c>
      <c r="CG18" s="64">
        <v>1</v>
      </c>
      <c r="CH18" s="64" t="s">
        <v>380</v>
      </c>
      <c r="CI18" s="64">
        <v>14</v>
      </c>
      <c r="CJ18" s="64"/>
      <c r="CK18" s="64"/>
      <c r="CL18" s="64"/>
      <c r="CM18" s="64" t="s">
        <v>584</v>
      </c>
      <c r="CN18" s="64">
        <v>1920</v>
      </c>
      <c r="CO18" s="64" t="s">
        <v>585</v>
      </c>
      <c r="CP18" s="64">
        <v>15</v>
      </c>
      <c r="CQ18" s="64"/>
      <c r="CR18" s="64"/>
      <c r="CS18" s="64" t="s">
        <v>585</v>
      </c>
      <c r="CT18" s="64">
        <v>30</v>
      </c>
      <c r="CU18" s="64"/>
      <c r="CV18" s="64"/>
      <c r="CW18" s="64"/>
      <c r="CX18" s="64"/>
      <c r="CY18" s="64"/>
      <c r="CZ18" s="64"/>
      <c r="DA18" s="64"/>
      <c r="DB18" s="64"/>
      <c r="DC18" s="64"/>
      <c r="DD18" s="64"/>
    </row>
    <row r="19" spans="1:108" ht="16.5" x14ac:dyDescent="0.2">
      <c r="A19" s="17">
        <v>15</v>
      </c>
      <c r="B19" s="25">
        <v>5</v>
      </c>
      <c r="C19" s="108">
        <v>30</v>
      </c>
      <c r="D19" s="25">
        <f>INDEX(章节关卡!$D$6:$D$20,芦花古楼!B19)*芦花古楼!C19</f>
        <v>270</v>
      </c>
      <c r="E19" s="22">
        <f t="shared" si="2"/>
        <v>15</v>
      </c>
      <c r="F19" s="22">
        <f t="shared" si="3"/>
        <v>35</v>
      </c>
      <c r="G19" s="14">
        <f>INDEX(章节关卡!$F$6:$F$20,芦花古楼!B19)*芦花古楼!C19</f>
        <v>900</v>
      </c>
      <c r="H19" s="14">
        <v>50</v>
      </c>
      <c r="K19" s="17">
        <v>15</v>
      </c>
      <c r="L19" s="55">
        <v>6</v>
      </c>
      <c r="M19" s="108">
        <v>60</v>
      </c>
      <c r="N19" s="25">
        <f>INDEX(章节关卡!$D$6:$D$20,芦花古楼!L19)*芦花古楼!M19</f>
        <v>600</v>
      </c>
      <c r="O19" s="22">
        <f t="shared" si="4"/>
        <v>20</v>
      </c>
      <c r="P19" s="22">
        <f t="shared" si="5"/>
        <v>35</v>
      </c>
      <c r="Q19" s="14">
        <f>INDEX(章节关卡!$F$6:$F$20,芦花古楼!L19)*芦花古楼!M19</f>
        <v>2100</v>
      </c>
      <c r="R19" s="14">
        <v>50</v>
      </c>
      <c r="U19" s="17">
        <v>15</v>
      </c>
      <c r="V19" s="25">
        <v>7</v>
      </c>
      <c r="W19" s="108">
        <v>90</v>
      </c>
      <c r="X19" s="25">
        <f>INDEX(章节关卡!$D$6:$D$20,芦花古楼!V19)*芦花古楼!W19</f>
        <v>1080</v>
      </c>
      <c r="Y19" s="22">
        <f t="shared" si="0"/>
        <v>25</v>
      </c>
      <c r="Z19" s="22">
        <f t="shared" si="1"/>
        <v>35</v>
      </c>
      <c r="AA19" s="14">
        <f>INDEX(章节关卡!$F$6:$F$20,芦花古楼!V19)*芦花古楼!W19</f>
        <v>3600</v>
      </c>
      <c r="AB19" s="14">
        <v>50</v>
      </c>
      <c r="AE19" s="17">
        <v>15</v>
      </c>
      <c r="AF19" s="55">
        <v>7</v>
      </c>
      <c r="AG19" s="108">
        <v>90</v>
      </c>
      <c r="AH19" s="25">
        <f>INDEX(章节关卡!$D$6:$D$20,芦花古楼!AF19)*芦花古楼!AG19</f>
        <v>1080</v>
      </c>
      <c r="AI19" s="22">
        <f t="shared" si="6"/>
        <v>30</v>
      </c>
      <c r="AJ19" s="22">
        <f t="shared" si="7"/>
        <v>35</v>
      </c>
      <c r="AK19" s="14">
        <f>INDEX(章节关卡!$F$6:$F$20,芦花古楼!AF19)*芦花古楼!AG19</f>
        <v>3600</v>
      </c>
      <c r="AL19" s="14">
        <v>50</v>
      </c>
      <c r="AO19" s="18">
        <v>14</v>
      </c>
      <c r="AP19" s="18">
        <v>2</v>
      </c>
      <c r="AR19" s="18">
        <v>14</v>
      </c>
      <c r="AS19" s="18">
        <f t="shared" si="11"/>
        <v>3</v>
      </c>
      <c r="AU19" s="18">
        <v>14</v>
      </c>
      <c r="AV19" s="18">
        <f t="shared" si="12"/>
        <v>4</v>
      </c>
      <c r="AX19" s="18">
        <v>14</v>
      </c>
      <c r="AY19" s="18">
        <f t="shared" si="13"/>
        <v>5</v>
      </c>
      <c r="BB19" s="18">
        <v>14</v>
      </c>
      <c r="BC19" s="14">
        <f t="shared" si="8"/>
        <v>465</v>
      </c>
      <c r="BD19" s="14">
        <f t="shared" si="9"/>
        <v>270</v>
      </c>
      <c r="BE19" s="14">
        <f t="shared" si="10"/>
        <v>30300</v>
      </c>
      <c r="BF19" s="14">
        <f t="shared" si="14"/>
        <v>600</v>
      </c>
      <c r="BG19" s="14">
        <f t="shared" si="15"/>
        <v>725</v>
      </c>
      <c r="BH19" s="14">
        <f t="shared" si="16"/>
        <v>1450</v>
      </c>
      <c r="BJ19" s="18">
        <v>15</v>
      </c>
      <c r="BK19" s="18">
        <v>10</v>
      </c>
      <c r="BQ19" s="64">
        <v>14</v>
      </c>
      <c r="BR19" s="64">
        <v>103</v>
      </c>
      <c r="BS19" s="64">
        <v>1606016</v>
      </c>
      <c r="BT19" s="64" t="s">
        <v>546</v>
      </c>
      <c r="BU19" s="64">
        <v>4</v>
      </c>
      <c r="BV19" s="64">
        <v>21</v>
      </c>
      <c r="BW19" s="64">
        <f>SUM(BV$5:BV19)</f>
        <v>246</v>
      </c>
      <c r="CF19" s="64">
        <v>15</v>
      </c>
      <c r="CG19" s="64">
        <v>1</v>
      </c>
      <c r="CH19" s="64" t="s">
        <v>380</v>
      </c>
      <c r="CI19" s="64">
        <v>15</v>
      </c>
      <c r="CJ19" s="64"/>
      <c r="CK19" s="64"/>
      <c r="CL19" s="64"/>
      <c r="CM19" s="64" t="s">
        <v>584</v>
      </c>
      <c r="CN19" s="64">
        <v>1920</v>
      </c>
      <c r="CO19" s="64" t="s">
        <v>585</v>
      </c>
      <c r="CP19" s="64">
        <v>15</v>
      </c>
      <c r="CQ19" s="64" t="s">
        <v>586</v>
      </c>
      <c r="CR19" s="64">
        <v>2</v>
      </c>
      <c r="CS19" s="64" t="s">
        <v>585</v>
      </c>
      <c r="CT19" s="64">
        <v>35</v>
      </c>
      <c r="CU19" s="64"/>
      <c r="CV19" s="64"/>
      <c r="CW19" s="64"/>
      <c r="CX19" s="64"/>
      <c r="CY19" s="64"/>
      <c r="CZ19" s="64"/>
      <c r="DA19" s="64"/>
      <c r="DB19" s="64"/>
      <c r="DC19" s="64"/>
      <c r="DD19" s="64"/>
    </row>
    <row r="20" spans="1:108" ht="16.5" x14ac:dyDescent="0.2">
      <c r="A20" s="17">
        <v>16</v>
      </c>
      <c r="B20" s="55">
        <v>5</v>
      </c>
      <c r="C20" s="108">
        <v>30</v>
      </c>
      <c r="D20" s="25">
        <f>INDEX(章节关卡!$D$6:$D$20,芦花古楼!B20)*芦花古楼!C20</f>
        <v>270</v>
      </c>
      <c r="E20" s="22">
        <f t="shared" si="2"/>
        <v>20</v>
      </c>
      <c r="F20" s="22">
        <f t="shared" si="3"/>
        <v>35</v>
      </c>
      <c r="G20" s="14">
        <f>INDEX(章节关卡!$F$6:$F$20,芦花古楼!B20)*芦花古楼!C20</f>
        <v>900</v>
      </c>
      <c r="H20" s="14">
        <v>50</v>
      </c>
      <c r="K20" s="17">
        <v>16</v>
      </c>
      <c r="L20" s="55">
        <v>6</v>
      </c>
      <c r="M20" s="108">
        <v>60</v>
      </c>
      <c r="N20" s="25">
        <f>INDEX(章节关卡!$D$6:$D$20,芦花古楼!L20)*芦花古楼!M20</f>
        <v>600</v>
      </c>
      <c r="O20" s="22">
        <f t="shared" si="4"/>
        <v>25</v>
      </c>
      <c r="P20" s="22">
        <f t="shared" si="5"/>
        <v>35</v>
      </c>
      <c r="Q20" s="14">
        <f>INDEX(章节关卡!$F$6:$F$20,芦花古楼!L20)*芦花古楼!M20</f>
        <v>2100</v>
      </c>
      <c r="R20" s="14">
        <v>50</v>
      </c>
      <c r="U20" s="17">
        <v>16</v>
      </c>
      <c r="V20" s="25">
        <v>8</v>
      </c>
      <c r="W20" s="108">
        <v>90</v>
      </c>
      <c r="X20" s="25">
        <f>INDEX(章节关卡!$D$6:$D$20,芦花古楼!V20)*芦花古楼!W20</f>
        <v>1260</v>
      </c>
      <c r="Y20" s="22">
        <f t="shared" si="0"/>
        <v>30</v>
      </c>
      <c r="Z20" s="22">
        <f t="shared" si="1"/>
        <v>35</v>
      </c>
      <c r="AA20" s="14">
        <f>INDEX(章节关卡!$F$6:$F$20,芦花古楼!V20)*芦花古楼!W20</f>
        <v>4050</v>
      </c>
      <c r="AB20" s="14">
        <v>50</v>
      </c>
      <c r="AE20" s="17">
        <v>16</v>
      </c>
      <c r="AF20" s="55">
        <v>8</v>
      </c>
      <c r="AG20" s="108">
        <v>90</v>
      </c>
      <c r="AH20" s="25">
        <f>INDEX(章节关卡!$D$6:$D$20,芦花古楼!AF20)*芦花古楼!AG20</f>
        <v>1260</v>
      </c>
      <c r="AI20" s="22">
        <f t="shared" si="6"/>
        <v>35</v>
      </c>
      <c r="AJ20" s="22">
        <f t="shared" si="7"/>
        <v>35</v>
      </c>
      <c r="AK20" s="14">
        <f>INDEX(章节关卡!$F$6:$F$20,芦花古楼!AF20)*芦花古楼!AG20</f>
        <v>4050</v>
      </c>
      <c r="AL20" s="14">
        <v>50</v>
      </c>
      <c r="AO20" s="18">
        <v>15</v>
      </c>
      <c r="AP20" s="18">
        <v>2</v>
      </c>
      <c r="AR20" s="18">
        <v>15</v>
      </c>
      <c r="AS20" s="18">
        <f t="shared" si="11"/>
        <v>3</v>
      </c>
      <c r="AU20" s="18">
        <v>15</v>
      </c>
      <c r="AV20" s="18">
        <f t="shared" si="12"/>
        <v>4</v>
      </c>
      <c r="AX20" s="18">
        <v>15</v>
      </c>
      <c r="AY20" s="18">
        <f t="shared" si="13"/>
        <v>5</v>
      </c>
      <c r="BB20" s="18">
        <v>15</v>
      </c>
      <c r="BC20" s="14">
        <f t="shared" si="8"/>
        <v>480</v>
      </c>
      <c r="BD20" s="14">
        <f t="shared" si="9"/>
        <v>275</v>
      </c>
      <c r="BE20" s="14">
        <f t="shared" si="10"/>
        <v>30300</v>
      </c>
      <c r="BF20" s="14">
        <f t="shared" si="14"/>
        <v>600</v>
      </c>
      <c r="BG20" s="14">
        <f t="shared" si="15"/>
        <v>750</v>
      </c>
      <c r="BH20" s="14">
        <f t="shared" si="16"/>
        <v>1500</v>
      </c>
      <c r="BJ20" s="18">
        <v>16</v>
      </c>
      <c r="BK20" s="22">
        <v>10</v>
      </c>
      <c r="BQ20" s="64">
        <v>15</v>
      </c>
      <c r="BR20" s="64">
        <v>104</v>
      </c>
      <c r="BS20" s="64">
        <v>1606017</v>
      </c>
      <c r="BT20" s="64" t="s">
        <v>547</v>
      </c>
      <c r="BU20" s="64">
        <v>1</v>
      </c>
      <c r="BV20" s="64">
        <v>21</v>
      </c>
      <c r="BW20" s="64">
        <f>SUM(BV$5:BV20)</f>
        <v>267</v>
      </c>
      <c r="CF20" s="64">
        <v>16</v>
      </c>
      <c r="CG20" s="64">
        <v>1</v>
      </c>
      <c r="CH20" s="64" t="s">
        <v>380</v>
      </c>
      <c r="CI20" s="64">
        <v>16</v>
      </c>
      <c r="CJ20" s="64"/>
      <c r="CK20" s="64"/>
      <c r="CL20" s="64"/>
      <c r="CM20" s="64" t="s">
        <v>584</v>
      </c>
      <c r="CN20" s="64">
        <v>1920</v>
      </c>
      <c r="CO20" s="64" t="s">
        <v>585</v>
      </c>
      <c r="CP20" s="64">
        <v>20</v>
      </c>
      <c r="CQ20" s="64"/>
      <c r="CR20" s="64"/>
      <c r="CS20" s="64" t="s">
        <v>585</v>
      </c>
      <c r="CT20" s="64">
        <v>35</v>
      </c>
      <c r="CU20" s="64"/>
      <c r="CV20" s="64"/>
      <c r="CW20" s="64"/>
      <c r="CX20" s="64"/>
      <c r="CY20" s="64"/>
      <c r="CZ20" s="64"/>
      <c r="DA20" s="64"/>
      <c r="DB20" s="64"/>
      <c r="DC20" s="64"/>
      <c r="DD20" s="64"/>
    </row>
    <row r="21" spans="1:108" ht="16.5" x14ac:dyDescent="0.2">
      <c r="A21" s="17">
        <v>17</v>
      </c>
      <c r="B21" s="55">
        <v>5</v>
      </c>
      <c r="C21" s="108">
        <v>30</v>
      </c>
      <c r="D21" s="25">
        <f>INDEX(章节关卡!$D$6:$D$20,芦花古楼!B21)*芦花古楼!C21</f>
        <v>270</v>
      </c>
      <c r="E21" s="22">
        <f t="shared" si="2"/>
        <v>20</v>
      </c>
      <c r="F21" s="22">
        <f t="shared" si="3"/>
        <v>35</v>
      </c>
      <c r="G21" s="14">
        <f>INDEX(章节关卡!$F$6:$F$20,芦花古楼!B21)*芦花古楼!C21</f>
        <v>900</v>
      </c>
      <c r="H21" s="14">
        <v>50</v>
      </c>
      <c r="K21" s="17">
        <v>17</v>
      </c>
      <c r="L21" s="55">
        <v>6</v>
      </c>
      <c r="M21" s="108">
        <v>60</v>
      </c>
      <c r="N21" s="25">
        <f>INDEX(章节关卡!$D$6:$D$20,芦花古楼!L21)*芦花古楼!M21</f>
        <v>600</v>
      </c>
      <c r="O21" s="22">
        <f t="shared" si="4"/>
        <v>25</v>
      </c>
      <c r="P21" s="22">
        <f t="shared" si="5"/>
        <v>35</v>
      </c>
      <c r="Q21" s="14">
        <f>INDEX(章节关卡!$F$6:$F$20,芦花古楼!L21)*芦花古楼!M21</f>
        <v>2100</v>
      </c>
      <c r="R21" s="14">
        <v>50</v>
      </c>
      <c r="U21" s="17">
        <v>17</v>
      </c>
      <c r="V21" s="55">
        <v>8</v>
      </c>
      <c r="W21" s="108">
        <v>90</v>
      </c>
      <c r="X21" s="25">
        <f>INDEX(章节关卡!$D$6:$D$20,芦花古楼!V21)*芦花古楼!W21</f>
        <v>1260</v>
      </c>
      <c r="Y21" s="22">
        <f t="shared" si="0"/>
        <v>30</v>
      </c>
      <c r="Z21" s="22">
        <f t="shared" si="1"/>
        <v>35</v>
      </c>
      <c r="AA21" s="14">
        <f>INDEX(章节关卡!$F$6:$F$20,芦花古楼!V21)*芦花古楼!W21</f>
        <v>4050</v>
      </c>
      <c r="AB21" s="14">
        <v>50</v>
      </c>
      <c r="AE21" s="17">
        <v>17</v>
      </c>
      <c r="AF21" s="55">
        <v>8</v>
      </c>
      <c r="AG21" s="108">
        <v>90</v>
      </c>
      <c r="AH21" s="25">
        <f>INDEX(章节关卡!$D$6:$D$20,芦花古楼!AF21)*芦花古楼!AG21</f>
        <v>1260</v>
      </c>
      <c r="AI21" s="22">
        <f t="shared" si="6"/>
        <v>35</v>
      </c>
      <c r="AJ21" s="22">
        <f t="shared" si="7"/>
        <v>35</v>
      </c>
      <c r="AK21" s="14">
        <f>INDEX(章节关卡!$F$6:$F$20,芦花古楼!AF21)*芦花古楼!AG21</f>
        <v>4050</v>
      </c>
      <c r="AL21" s="14">
        <v>50</v>
      </c>
      <c r="AO21" s="18">
        <v>16</v>
      </c>
      <c r="AP21" s="18">
        <v>2</v>
      </c>
      <c r="AR21" s="18">
        <v>16</v>
      </c>
      <c r="AS21" s="18">
        <f t="shared" si="11"/>
        <v>3</v>
      </c>
      <c r="AU21" s="18">
        <v>16</v>
      </c>
      <c r="AV21" s="18">
        <f t="shared" si="12"/>
        <v>4</v>
      </c>
      <c r="AX21" s="18">
        <v>16</v>
      </c>
      <c r="AY21" s="18">
        <f t="shared" si="13"/>
        <v>5</v>
      </c>
      <c r="BB21" s="18">
        <v>16</v>
      </c>
      <c r="BC21" s="14">
        <f t="shared" si="8"/>
        <v>495</v>
      </c>
      <c r="BD21" s="14">
        <f t="shared" si="9"/>
        <v>285</v>
      </c>
      <c r="BE21" s="14">
        <f t="shared" si="10"/>
        <v>30300</v>
      </c>
      <c r="BF21" s="14">
        <f t="shared" si="14"/>
        <v>600</v>
      </c>
      <c r="BG21" s="14">
        <f t="shared" si="15"/>
        <v>770</v>
      </c>
      <c r="BH21" s="14">
        <f t="shared" si="16"/>
        <v>1540</v>
      </c>
      <c r="BJ21" s="18">
        <v>17</v>
      </c>
      <c r="BK21" s="22">
        <v>10</v>
      </c>
      <c r="BQ21" s="64">
        <v>16</v>
      </c>
      <c r="BR21" s="64">
        <v>104</v>
      </c>
      <c r="BS21" s="64">
        <v>1606018</v>
      </c>
      <c r="BT21" s="64" t="s">
        <v>548</v>
      </c>
      <c r="BU21" s="64">
        <v>1</v>
      </c>
      <c r="BV21" s="64">
        <v>21</v>
      </c>
      <c r="BW21" s="64">
        <f>SUM(BV$5:BV21)</f>
        <v>288</v>
      </c>
      <c r="CF21" s="64">
        <v>17</v>
      </c>
      <c r="CG21" s="64">
        <v>1</v>
      </c>
      <c r="CH21" s="64" t="s">
        <v>380</v>
      </c>
      <c r="CI21" s="64">
        <v>17</v>
      </c>
      <c r="CJ21" s="64"/>
      <c r="CK21" s="64"/>
      <c r="CL21" s="64"/>
      <c r="CM21" s="64" t="s">
        <v>584</v>
      </c>
      <c r="CN21" s="64">
        <v>1920</v>
      </c>
      <c r="CO21" s="64" t="s">
        <v>585</v>
      </c>
      <c r="CP21" s="64">
        <v>20</v>
      </c>
      <c r="CQ21" s="64"/>
      <c r="CR21" s="64"/>
      <c r="CS21" s="64" t="s">
        <v>585</v>
      </c>
      <c r="CT21" s="64">
        <v>35</v>
      </c>
      <c r="CU21" s="64"/>
      <c r="CV21" s="64"/>
      <c r="CW21" s="64"/>
      <c r="CX21" s="64"/>
      <c r="CY21" s="64"/>
      <c r="CZ21" s="64"/>
      <c r="DA21" s="64"/>
      <c r="DB21" s="64"/>
      <c r="DC21" s="64"/>
      <c r="DD21" s="64"/>
    </row>
    <row r="22" spans="1:108" ht="16.5" x14ac:dyDescent="0.2">
      <c r="A22" s="17">
        <v>18</v>
      </c>
      <c r="B22" s="55">
        <v>5</v>
      </c>
      <c r="C22" s="108">
        <v>30</v>
      </c>
      <c r="D22" s="25">
        <f>INDEX(章节关卡!$D$6:$D$20,芦花古楼!B22)*芦花古楼!C22</f>
        <v>270</v>
      </c>
      <c r="E22" s="22">
        <f t="shared" si="2"/>
        <v>20</v>
      </c>
      <c r="F22" s="22">
        <f t="shared" si="3"/>
        <v>35</v>
      </c>
      <c r="G22" s="14">
        <f>INDEX(章节关卡!$F$6:$F$20,芦花古楼!B22)*芦花古楼!C22</f>
        <v>900</v>
      </c>
      <c r="H22" s="14">
        <v>50</v>
      </c>
      <c r="K22" s="17">
        <v>18</v>
      </c>
      <c r="L22" s="55">
        <v>6</v>
      </c>
      <c r="M22" s="108">
        <v>60</v>
      </c>
      <c r="N22" s="25">
        <f>INDEX(章节关卡!$D$6:$D$20,芦花古楼!L22)*芦花古楼!M22</f>
        <v>600</v>
      </c>
      <c r="O22" s="22">
        <f t="shared" si="4"/>
        <v>25</v>
      </c>
      <c r="P22" s="22">
        <f t="shared" si="5"/>
        <v>35</v>
      </c>
      <c r="Q22" s="14">
        <f>INDEX(章节关卡!$F$6:$F$20,芦花古楼!L22)*芦花古楼!M22</f>
        <v>2100</v>
      </c>
      <c r="R22" s="14">
        <v>50</v>
      </c>
      <c r="U22" s="17">
        <v>18</v>
      </c>
      <c r="V22" s="55">
        <v>8</v>
      </c>
      <c r="W22" s="108">
        <v>90</v>
      </c>
      <c r="X22" s="25">
        <f>INDEX(章节关卡!$D$6:$D$20,芦花古楼!V22)*芦花古楼!W22</f>
        <v>1260</v>
      </c>
      <c r="Y22" s="22">
        <f t="shared" si="0"/>
        <v>30</v>
      </c>
      <c r="Z22" s="22">
        <f t="shared" si="1"/>
        <v>35</v>
      </c>
      <c r="AA22" s="14">
        <f>INDEX(章节关卡!$F$6:$F$20,芦花古楼!V22)*芦花古楼!W22</f>
        <v>4050</v>
      </c>
      <c r="AB22" s="14">
        <v>50</v>
      </c>
      <c r="AE22" s="17">
        <v>18</v>
      </c>
      <c r="AF22" s="55">
        <v>8</v>
      </c>
      <c r="AG22" s="108">
        <v>90</v>
      </c>
      <c r="AH22" s="25">
        <f>INDEX(章节关卡!$D$6:$D$20,芦花古楼!AF22)*芦花古楼!AG22</f>
        <v>1260</v>
      </c>
      <c r="AI22" s="22">
        <f t="shared" si="6"/>
        <v>35</v>
      </c>
      <c r="AJ22" s="22">
        <f t="shared" si="7"/>
        <v>35</v>
      </c>
      <c r="AK22" s="14">
        <f>INDEX(章节关卡!$F$6:$F$20,芦花古楼!AF22)*芦花古楼!AG22</f>
        <v>4050</v>
      </c>
      <c r="AL22" s="14">
        <v>50</v>
      </c>
      <c r="AO22" s="18">
        <v>17</v>
      </c>
      <c r="AP22" s="18">
        <v>2</v>
      </c>
      <c r="AR22" s="18">
        <v>17</v>
      </c>
      <c r="AS22" s="18">
        <f t="shared" si="11"/>
        <v>3</v>
      </c>
      <c r="AU22" s="18">
        <v>17</v>
      </c>
      <c r="AV22" s="18">
        <f t="shared" si="12"/>
        <v>4</v>
      </c>
      <c r="AX22" s="18">
        <v>17</v>
      </c>
      <c r="AY22" s="18">
        <f t="shared" si="13"/>
        <v>5</v>
      </c>
      <c r="BB22" s="18">
        <v>17</v>
      </c>
      <c r="BC22" s="14">
        <f t="shared" si="8"/>
        <v>515</v>
      </c>
      <c r="BD22" s="14">
        <f t="shared" si="9"/>
        <v>290</v>
      </c>
      <c r="BE22" s="14">
        <f t="shared" si="10"/>
        <v>30900</v>
      </c>
      <c r="BF22" s="14">
        <f t="shared" si="14"/>
        <v>600</v>
      </c>
      <c r="BG22" s="14">
        <f t="shared" si="15"/>
        <v>800</v>
      </c>
      <c r="BH22" s="14">
        <f t="shared" si="16"/>
        <v>1600</v>
      </c>
      <c r="BJ22" s="18">
        <v>18</v>
      </c>
      <c r="BK22" s="22">
        <v>10</v>
      </c>
      <c r="BQ22" s="64">
        <v>17</v>
      </c>
      <c r="BR22" s="64">
        <v>104</v>
      </c>
      <c r="BS22" s="64">
        <v>1606019</v>
      </c>
      <c r="BT22" s="64" t="s">
        <v>549</v>
      </c>
      <c r="BU22" s="64">
        <v>2</v>
      </c>
      <c r="BV22" s="64">
        <v>21</v>
      </c>
      <c r="BW22" s="64">
        <f>SUM(BV$5:BV22)</f>
        <v>309</v>
      </c>
      <c r="CF22" s="64">
        <v>18</v>
      </c>
      <c r="CG22" s="64">
        <v>1</v>
      </c>
      <c r="CH22" s="64" t="s">
        <v>380</v>
      </c>
      <c r="CI22" s="64">
        <v>18</v>
      </c>
      <c r="CJ22" s="64"/>
      <c r="CK22" s="64"/>
      <c r="CL22" s="64"/>
      <c r="CM22" s="64" t="s">
        <v>584</v>
      </c>
      <c r="CN22" s="64">
        <v>1920</v>
      </c>
      <c r="CO22" s="64" t="s">
        <v>585</v>
      </c>
      <c r="CP22" s="64">
        <v>20</v>
      </c>
      <c r="CQ22" s="64"/>
      <c r="CR22" s="64"/>
      <c r="CS22" s="64" t="s">
        <v>585</v>
      </c>
      <c r="CT22" s="64">
        <v>35</v>
      </c>
      <c r="CU22" s="64"/>
      <c r="CV22" s="64"/>
      <c r="CW22" s="64"/>
      <c r="CX22" s="64"/>
      <c r="CY22" s="64"/>
      <c r="CZ22" s="64"/>
      <c r="DA22" s="64"/>
      <c r="DB22" s="64"/>
      <c r="DC22" s="64"/>
      <c r="DD22" s="64"/>
    </row>
    <row r="23" spans="1:108" ht="16.5" x14ac:dyDescent="0.2">
      <c r="A23" s="17">
        <v>19</v>
      </c>
      <c r="B23" s="55">
        <v>5</v>
      </c>
      <c r="C23" s="108">
        <v>30</v>
      </c>
      <c r="D23" s="25">
        <f>INDEX(章节关卡!$D$6:$D$20,芦花古楼!B23)*芦花古楼!C23</f>
        <v>270</v>
      </c>
      <c r="E23" s="22">
        <f t="shared" si="2"/>
        <v>20</v>
      </c>
      <c r="F23" s="22">
        <f t="shared" si="3"/>
        <v>35</v>
      </c>
      <c r="G23" s="14">
        <f>INDEX(章节关卡!$F$6:$F$20,芦花古楼!B23)*芦花古楼!C23</f>
        <v>900</v>
      </c>
      <c r="H23" s="14">
        <v>50</v>
      </c>
      <c r="K23" s="17">
        <v>19</v>
      </c>
      <c r="L23" s="55">
        <v>6</v>
      </c>
      <c r="M23" s="108">
        <v>60</v>
      </c>
      <c r="N23" s="25">
        <f>INDEX(章节关卡!$D$6:$D$20,芦花古楼!L23)*芦花古楼!M23</f>
        <v>600</v>
      </c>
      <c r="O23" s="22">
        <f t="shared" si="4"/>
        <v>25</v>
      </c>
      <c r="P23" s="22">
        <f t="shared" si="5"/>
        <v>35</v>
      </c>
      <c r="Q23" s="14">
        <f>INDEX(章节关卡!$F$6:$F$20,芦花古楼!L23)*芦花古楼!M23</f>
        <v>2100</v>
      </c>
      <c r="R23" s="14">
        <v>50</v>
      </c>
      <c r="U23" s="17">
        <v>19</v>
      </c>
      <c r="V23" s="55">
        <v>8</v>
      </c>
      <c r="W23" s="108">
        <v>90</v>
      </c>
      <c r="X23" s="25">
        <f>INDEX(章节关卡!$D$6:$D$20,芦花古楼!V23)*芦花古楼!W23</f>
        <v>1260</v>
      </c>
      <c r="Y23" s="22">
        <f t="shared" si="0"/>
        <v>30</v>
      </c>
      <c r="Z23" s="22">
        <f t="shared" si="1"/>
        <v>35</v>
      </c>
      <c r="AA23" s="14">
        <f>INDEX(章节关卡!$F$6:$F$20,芦花古楼!V23)*芦花古楼!W23</f>
        <v>4050</v>
      </c>
      <c r="AB23" s="14">
        <v>50</v>
      </c>
      <c r="AE23" s="17">
        <v>19</v>
      </c>
      <c r="AF23" s="55">
        <v>8</v>
      </c>
      <c r="AG23" s="108">
        <v>90</v>
      </c>
      <c r="AH23" s="25">
        <f>INDEX(章节关卡!$D$6:$D$20,芦花古楼!AF23)*芦花古楼!AG23</f>
        <v>1260</v>
      </c>
      <c r="AI23" s="22">
        <f t="shared" si="6"/>
        <v>35</v>
      </c>
      <c r="AJ23" s="22">
        <f t="shared" si="7"/>
        <v>35</v>
      </c>
      <c r="AK23" s="14">
        <f>INDEX(章节关卡!$F$6:$F$20,芦花古楼!AF23)*芦花古楼!AG23</f>
        <v>4050</v>
      </c>
      <c r="AL23" s="14">
        <v>50</v>
      </c>
      <c r="AO23" s="18">
        <v>18</v>
      </c>
      <c r="AP23" s="18">
        <v>3</v>
      </c>
      <c r="AR23" s="18">
        <v>18</v>
      </c>
      <c r="AS23" s="18">
        <f t="shared" si="11"/>
        <v>4</v>
      </c>
      <c r="AU23" s="18">
        <v>18</v>
      </c>
      <c r="AV23" s="18">
        <f t="shared" si="12"/>
        <v>5</v>
      </c>
      <c r="AX23" s="18">
        <v>18</v>
      </c>
      <c r="AY23" s="18">
        <f t="shared" si="13"/>
        <v>6</v>
      </c>
      <c r="BB23" s="18">
        <v>18</v>
      </c>
      <c r="BC23" s="14">
        <f t="shared" si="8"/>
        <v>525</v>
      </c>
      <c r="BD23" s="14">
        <f t="shared" si="9"/>
        <v>300</v>
      </c>
      <c r="BE23" s="14">
        <f t="shared" si="10"/>
        <v>30900</v>
      </c>
      <c r="BF23" s="14">
        <f t="shared" si="14"/>
        <v>650</v>
      </c>
      <c r="BG23" s="14">
        <f t="shared" si="15"/>
        <v>815</v>
      </c>
      <c r="BH23" s="14">
        <f t="shared" si="16"/>
        <v>1630</v>
      </c>
      <c r="BJ23" s="18">
        <v>19</v>
      </c>
      <c r="BK23" s="22">
        <v>10</v>
      </c>
      <c r="BQ23" s="64">
        <v>18</v>
      </c>
      <c r="BR23" s="64">
        <v>104</v>
      </c>
      <c r="BS23" s="64">
        <v>1606020</v>
      </c>
      <c r="BT23" s="64" t="s">
        <v>550</v>
      </c>
      <c r="BU23" s="64">
        <v>2</v>
      </c>
      <c r="BV23" s="64">
        <v>21</v>
      </c>
      <c r="BW23" s="64">
        <f>SUM(BV$5:BV23)</f>
        <v>330</v>
      </c>
      <c r="CF23" s="64">
        <v>19</v>
      </c>
      <c r="CG23" s="64">
        <v>1</v>
      </c>
      <c r="CH23" s="64" t="s">
        <v>380</v>
      </c>
      <c r="CI23" s="64">
        <v>19</v>
      </c>
      <c r="CJ23" s="64"/>
      <c r="CK23" s="64"/>
      <c r="CL23" s="64"/>
      <c r="CM23" s="64" t="s">
        <v>584</v>
      </c>
      <c r="CN23" s="64">
        <v>1920</v>
      </c>
      <c r="CO23" s="64" t="s">
        <v>585</v>
      </c>
      <c r="CP23" s="64">
        <v>20</v>
      </c>
      <c r="CQ23" s="64"/>
      <c r="CR23" s="64"/>
      <c r="CS23" s="64" t="s">
        <v>585</v>
      </c>
      <c r="CT23" s="64">
        <v>35</v>
      </c>
      <c r="CU23" s="64"/>
      <c r="CV23" s="64"/>
      <c r="CW23" s="64"/>
      <c r="CX23" s="64"/>
      <c r="CY23" s="64"/>
      <c r="CZ23" s="64"/>
      <c r="DA23" s="64"/>
      <c r="DB23" s="64"/>
      <c r="DC23" s="64"/>
      <c r="DD23" s="64"/>
    </row>
    <row r="24" spans="1:108" ht="16.5" x14ac:dyDescent="0.2">
      <c r="A24" s="17">
        <v>20</v>
      </c>
      <c r="B24" s="55">
        <v>5</v>
      </c>
      <c r="C24" s="108">
        <v>30</v>
      </c>
      <c r="D24" s="25">
        <f>INDEX(章节关卡!$D$6:$D$20,芦花古楼!B24)*芦花古楼!C24</f>
        <v>270</v>
      </c>
      <c r="E24" s="22">
        <f t="shared" si="2"/>
        <v>20</v>
      </c>
      <c r="F24" s="22">
        <f t="shared" si="3"/>
        <v>40</v>
      </c>
      <c r="G24" s="14">
        <f>INDEX(章节关卡!$F$6:$F$20,芦花古楼!B24)*芦花古楼!C24</f>
        <v>900</v>
      </c>
      <c r="H24" s="14">
        <v>100</v>
      </c>
      <c r="K24" s="17">
        <v>20</v>
      </c>
      <c r="L24" s="55">
        <v>7</v>
      </c>
      <c r="M24" s="108">
        <v>60</v>
      </c>
      <c r="N24" s="25">
        <f>INDEX(章节关卡!$D$6:$D$20,芦花古楼!L24)*芦花古楼!M24</f>
        <v>720</v>
      </c>
      <c r="O24" s="22">
        <f t="shared" si="4"/>
        <v>25</v>
      </c>
      <c r="P24" s="22">
        <f t="shared" si="5"/>
        <v>40</v>
      </c>
      <c r="Q24" s="14">
        <f>INDEX(章节关卡!$F$6:$F$20,芦花古楼!L24)*芦花古楼!M24</f>
        <v>2400</v>
      </c>
      <c r="R24" s="14">
        <v>100</v>
      </c>
      <c r="U24" s="17">
        <v>20</v>
      </c>
      <c r="V24" s="25">
        <v>9</v>
      </c>
      <c r="W24" s="108">
        <v>90</v>
      </c>
      <c r="X24" s="25">
        <f>INDEX(章节关卡!$D$6:$D$20,芦花古楼!V24)*芦花古楼!W24</f>
        <v>1440</v>
      </c>
      <c r="Y24" s="22">
        <f t="shared" si="0"/>
        <v>30</v>
      </c>
      <c r="Z24" s="22">
        <f t="shared" si="1"/>
        <v>40</v>
      </c>
      <c r="AA24" s="14">
        <f>INDEX(章节关卡!$F$6:$F$20,芦花古楼!V24)*芦花古楼!W24</f>
        <v>4500</v>
      </c>
      <c r="AB24" s="14">
        <v>100</v>
      </c>
      <c r="AE24" s="17">
        <v>20</v>
      </c>
      <c r="AF24" s="55">
        <v>9</v>
      </c>
      <c r="AG24" s="108">
        <v>90</v>
      </c>
      <c r="AH24" s="25">
        <f>INDEX(章节关卡!$D$6:$D$20,芦花古楼!AF24)*芦花古楼!AG24</f>
        <v>1440</v>
      </c>
      <c r="AI24" s="22">
        <f t="shared" si="6"/>
        <v>35</v>
      </c>
      <c r="AJ24" s="22">
        <f t="shared" si="7"/>
        <v>40</v>
      </c>
      <c r="AK24" s="14">
        <f>INDEX(章节关卡!$F$6:$F$20,芦花古楼!AF24)*芦花古楼!AG24</f>
        <v>4500</v>
      </c>
      <c r="AL24" s="14">
        <v>100</v>
      </c>
      <c r="AO24" s="18">
        <v>19</v>
      </c>
      <c r="AP24" s="18">
        <v>3</v>
      </c>
      <c r="AR24" s="18">
        <v>19</v>
      </c>
      <c r="AS24" s="18">
        <f t="shared" si="11"/>
        <v>4</v>
      </c>
      <c r="AU24" s="18">
        <v>19</v>
      </c>
      <c r="AV24" s="18">
        <f t="shared" si="12"/>
        <v>5</v>
      </c>
      <c r="AX24" s="18">
        <v>19</v>
      </c>
      <c r="AY24" s="18">
        <f t="shared" si="13"/>
        <v>6</v>
      </c>
      <c r="BB24" s="18">
        <v>19</v>
      </c>
      <c r="BC24" s="14">
        <f t="shared" si="8"/>
        <v>480</v>
      </c>
      <c r="BD24" s="14">
        <f t="shared" si="9"/>
        <v>310</v>
      </c>
      <c r="BE24" s="14">
        <f t="shared" si="10"/>
        <v>29550</v>
      </c>
      <c r="BF24" s="14">
        <f t="shared" si="14"/>
        <v>700</v>
      </c>
      <c r="BG24" s="14">
        <f t="shared" si="15"/>
        <v>780</v>
      </c>
      <c r="BH24" s="14">
        <f t="shared" si="16"/>
        <v>1560</v>
      </c>
      <c r="BJ24" s="18">
        <v>20</v>
      </c>
      <c r="BK24" s="22">
        <v>20</v>
      </c>
      <c r="BQ24" s="64">
        <v>19</v>
      </c>
      <c r="BR24" s="64">
        <v>104</v>
      </c>
      <c r="BS24" s="64">
        <v>1606021</v>
      </c>
      <c r="BT24" s="64" t="s">
        <v>551</v>
      </c>
      <c r="BU24" s="64">
        <v>2</v>
      </c>
      <c r="BV24" s="64">
        <v>21</v>
      </c>
      <c r="BW24" s="64">
        <f>SUM(BV$5:BV24)</f>
        <v>351</v>
      </c>
      <c r="CF24" s="64">
        <v>20</v>
      </c>
      <c r="CG24" s="64">
        <v>1</v>
      </c>
      <c r="CH24" s="64" t="s">
        <v>380</v>
      </c>
      <c r="CI24" s="64">
        <v>20</v>
      </c>
      <c r="CJ24" s="64"/>
      <c r="CK24" s="64"/>
      <c r="CL24" s="64"/>
      <c r="CM24" s="64" t="s">
        <v>584</v>
      </c>
      <c r="CN24" s="64">
        <v>1920</v>
      </c>
      <c r="CO24" s="64" t="s">
        <v>585</v>
      </c>
      <c r="CP24" s="64">
        <v>20</v>
      </c>
      <c r="CQ24" s="64" t="s">
        <v>415</v>
      </c>
      <c r="CR24" s="64">
        <v>2</v>
      </c>
      <c r="CS24" s="64" t="s">
        <v>585</v>
      </c>
      <c r="CT24" s="64">
        <v>40</v>
      </c>
      <c r="CU24" s="64"/>
      <c r="CV24" s="64"/>
      <c r="CW24" s="64"/>
      <c r="CX24" s="64"/>
      <c r="CY24" s="64"/>
      <c r="CZ24" s="64"/>
      <c r="DA24" s="64"/>
      <c r="DB24" s="64"/>
      <c r="DC24" s="64"/>
      <c r="DD24" s="64"/>
    </row>
    <row r="25" spans="1:108" ht="16.5" x14ac:dyDescent="0.2">
      <c r="A25" s="17">
        <v>21</v>
      </c>
      <c r="B25" s="25">
        <v>6</v>
      </c>
      <c r="C25" s="108">
        <v>30</v>
      </c>
      <c r="D25" s="25">
        <f>INDEX(章节关卡!$D$6:$D$20,芦花古楼!B25)*芦花古楼!C25</f>
        <v>300</v>
      </c>
      <c r="E25" s="22">
        <f t="shared" si="2"/>
        <v>25</v>
      </c>
      <c r="F25" s="22">
        <f t="shared" si="3"/>
        <v>40</v>
      </c>
      <c r="G25" s="14">
        <f>INDEX(章节关卡!$F$6:$F$20,芦花古楼!B25)*芦花古楼!C25</f>
        <v>1050</v>
      </c>
      <c r="H25" s="14">
        <v>100</v>
      </c>
      <c r="K25" s="17">
        <v>21</v>
      </c>
      <c r="L25" s="25">
        <v>7</v>
      </c>
      <c r="M25" s="108">
        <v>60</v>
      </c>
      <c r="N25" s="25">
        <f>INDEX(章节关卡!$D$6:$D$20,芦花古楼!L25)*芦花古楼!M25</f>
        <v>720</v>
      </c>
      <c r="O25" s="22">
        <f t="shared" si="4"/>
        <v>30</v>
      </c>
      <c r="P25" s="22">
        <f t="shared" si="5"/>
        <v>40</v>
      </c>
      <c r="Q25" s="14">
        <f>INDEX(章节关卡!$F$6:$F$20,芦花古楼!L25)*芦花古楼!M25</f>
        <v>2400</v>
      </c>
      <c r="R25" s="14">
        <v>100</v>
      </c>
      <c r="U25" s="17">
        <v>21</v>
      </c>
      <c r="V25" s="55">
        <v>9</v>
      </c>
      <c r="W25" s="108">
        <v>90</v>
      </c>
      <c r="X25" s="25">
        <f>INDEX(章节关卡!$D$6:$D$20,芦花古楼!V25)*芦花古楼!W25</f>
        <v>1440</v>
      </c>
      <c r="Y25" s="22">
        <f t="shared" si="0"/>
        <v>35</v>
      </c>
      <c r="Z25" s="22">
        <f t="shared" si="1"/>
        <v>40</v>
      </c>
      <c r="AA25" s="14">
        <f>INDEX(章节关卡!$F$6:$F$20,芦花古楼!V25)*芦花古楼!W25</f>
        <v>4500</v>
      </c>
      <c r="AB25" s="14">
        <v>100</v>
      </c>
      <c r="AE25" s="17">
        <v>21</v>
      </c>
      <c r="AF25" s="55">
        <v>9</v>
      </c>
      <c r="AG25" s="108">
        <v>90</v>
      </c>
      <c r="AH25" s="25">
        <f>INDEX(章节关卡!$D$6:$D$20,芦花古楼!AF25)*芦花古楼!AG25</f>
        <v>1440</v>
      </c>
      <c r="AI25" s="22">
        <f t="shared" si="6"/>
        <v>40</v>
      </c>
      <c r="AJ25" s="22">
        <f t="shared" si="7"/>
        <v>40</v>
      </c>
      <c r="AK25" s="14">
        <f>INDEX(章节关卡!$F$6:$F$20,芦花古楼!AF25)*芦花古楼!AG25</f>
        <v>4500</v>
      </c>
      <c r="AL25" s="14">
        <v>100</v>
      </c>
      <c r="AO25" s="18">
        <v>20</v>
      </c>
      <c r="AP25" s="18">
        <v>3</v>
      </c>
      <c r="AR25" s="18">
        <v>20</v>
      </c>
      <c r="AS25" s="18">
        <f t="shared" si="11"/>
        <v>4</v>
      </c>
      <c r="AU25" s="18">
        <v>20</v>
      </c>
      <c r="AV25" s="18">
        <f t="shared" si="12"/>
        <v>5</v>
      </c>
      <c r="AX25" s="18">
        <v>20</v>
      </c>
      <c r="AY25" s="18">
        <f t="shared" si="13"/>
        <v>6</v>
      </c>
      <c r="BB25" s="18">
        <v>20</v>
      </c>
      <c r="BC25" s="14">
        <f t="shared" si="8"/>
        <v>425</v>
      </c>
      <c r="BD25" s="14">
        <f t="shared" si="9"/>
        <v>315</v>
      </c>
      <c r="BE25" s="14">
        <f t="shared" si="10"/>
        <v>26700</v>
      </c>
      <c r="BF25" s="14">
        <f t="shared" si="14"/>
        <v>750</v>
      </c>
      <c r="BG25" s="14">
        <f t="shared" si="15"/>
        <v>735</v>
      </c>
      <c r="BH25" s="14">
        <f t="shared" si="16"/>
        <v>1470</v>
      </c>
      <c r="BJ25" s="18">
        <v>21</v>
      </c>
      <c r="BK25" s="22">
        <v>20</v>
      </c>
      <c r="BQ25" s="64">
        <v>20</v>
      </c>
      <c r="BR25" s="64">
        <v>104</v>
      </c>
      <c r="BS25" s="64">
        <v>1606022</v>
      </c>
      <c r="BT25" s="64" t="s">
        <v>552</v>
      </c>
      <c r="BU25" s="64">
        <v>3</v>
      </c>
      <c r="BV25" s="64">
        <v>21</v>
      </c>
      <c r="BW25" s="64">
        <f>SUM(BV$5:BV25)</f>
        <v>372</v>
      </c>
      <c r="CF25" s="64">
        <v>21</v>
      </c>
      <c r="CG25" s="64">
        <v>1</v>
      </c>
      <c r="CH25" s="64" t="s">
        <v>380</v>
      </c>
      <c r="CI25" s="64">
        <v>21</v>
      </c>
      <c r="CJ25" s="64"/>
      <c r="CK25" s="64"/>
      <c r="CL25" s="64"/>
      <c r="CM25" s="64" t="s">
        <v>584</v>
      </c>
      <c r="CN25" s="64">
        <v>2400</v>
      </c>
      <c r="CO25" s="64" t="s">
        <v>585</v>
      </c>
      <c r="CP25" s="64">
        <v>25</v>
      </c>
      <c r="CQ25" s="64"/>
      <c r="CR25" s="64"/>
      <c r="CS25" s="64" t="s">
        <v>585</v>
      </c>
      <c r="CT25" s="64">
        <v>40</v>
      </c>
      <c r="CU25" s="64"/>
      <c r="CV25" s="64"/>
      <c r="CW25" s="64"/>
      <c r="CX25" s="64"/>
      <c r="CY25" s="64"/>
      <c r="CZ25" s="64"/>
      <c r="DA25" s="64"/>
      <c r="DB25" s="64"/>
      <c r="DC25" s="64"/>
      <c r="DD25" s="64"/>
    </row>
    <row r="26" spans="1:108" ht="16.5" x14ac:dyDescent="0.2">
      <c r="A26" s="17">
        <v>22</v>
      </c>
      <c r="B26" s="55">
        <v>6</v>
      </c>
      <c r="C26" s="108">
        <v>30</v>
      </c>
      <c r="D26" s="25">
        <f>INDEX(章节关卡!$D$6:$D$20,芦花古楼!B26)*芦花古楼!C26</f>
        <v>300</v>
      </c>
      <c r="E26" s="22">
        <f t="shared" si="2"/>
        <v>25</v>
      </c>
      <c r="F26" s="22">
        <f t="shared" si="3"/>
        <v>40</v>
      </c>
      <c r="G26" s="14">
        <f>INDEX(章节关卡!$F$6:$F$20,芦花古楼!B26)*芦花古楼!C26</f>
        <v>1050</v>
      </c>
      <c r="H26" s="14">
        <v>100</v>
      </c>
      <c r="K26" s="17">
        <v>22</v>
      </c>
      <c r="L26" s="55">
        <v>7</v>
      </c>
      <c r="M26" s="108">
        <v>60</v>
      </c>
      <c r="N26" s="25">
        <f>INDEX(章节关卡!$D$6:$D$20,芦花古楼!L26)*芦花古楼!M26</f>
        <v>720</v>
      </c>
      <c r="O26" s="22">
        <f t="shared" si="4"/>
        <v>30</v>
      </c>
      <c r="P26" s="22">
        <f t="shared" si="5"/>
        <v>40</v>
      </c>
      <c r="Q26" s="14">
        <f>INDEX(章节关卡!$F$6:$F$20,芦花古楼!L26)*芦花古楼!M26</f>
        <v>2400</v>
      </c>
      <c r="R26" s="14">
        <v>100</v>
      </c>
      <c r="U26" s="17">
        <v>22</v>
      </c>
      <c r="V26" s="55">
        <v>9</v>
      </c>
      <c r="W26" s="108">
        <v>90</v>
      </c>
      <c r="X26" s="25">
        <f>INDEX(章节关卡!$D$6:$D$20,芦花古楼!V26)*芦花古楼!W26</f>
        <v>1440</v>
      </c>
      <c r="Y26" s="22">
        <f t="shared" si="0"/>
        <v>35</v>
      </c>
      <c r="Z26" s="22">
        <f t="shared" si="1"/>
        <v>40</v>
      </c>
      <c r="AA26" s="14">
        <f>INDEX(章节关卡!$F$6:$F$20,芦花古楼!V26)*芦花古楼!W26</f>
        <v>4500</v>
      </c>
      <c r="AB26" s="14">
        <v>100</v>
      </c>
      <c r="AE26" s="17">
        <v>22</v>
      </c>
      <c r="AF26" s="55">
        <v>9</v>
      </c>
      <c r="AG26" s="108">
        <v>90</v>
      </c>
      <c r="AH26" s="25">
        <f>INDEX(章节关卡!$D$6:$D$20,芦花古楼!AF26)*芦花古楼!AG26</f>
        <v>1440</v>
      </c>
      <c r="AI26" s="22">
        <f t="shared" si="6"/>
        <v>40</v>
      </c>
      <c r="AJ26" s="22">
        <f t="shared" si="7"/>
        <v>40</v>
      </c>
      <c r="AK26" s="14">
        <f>INDEX(章节关卡!$F$6:$F$20,芦花古楼!AF26)*芦花古楼!AG26</f>
        <v>4500</v>
      </c>
      <c r="AL26" s="14">
        <v>100</v>
      </c>
      <c r="AO26" s="18">
        <v>21</v>
      </c>
      <c r="AP26" s="18">
        <v>3</v>
      </c>
      <c r="AR26" s="18">
        <v>21</v>
      </c>
      <c r="AS26" s="18">
        <f t="shared" si="11"/>
        <v>4</v>
      </c>
      <c r="AU26" s="18">
        <v>21</v>
      </c>
      <c r="AV26" s="18">
        <f t="shared" si="12"/>
        <v>5</v>
      </c>
      <c r="AX26" s="18">
        <v>21</v>
      </c>
      <c r="AY26" s="18">
        <f t="shared" si="13"/>
        <v>6</v>
      </c>
      <c r="BB26" s="18">
        <v>21</v>
      </c>
      <c r="BC26" s="14">
        <f t="shared" si="8"/>
        <v>360</v>
      </c>
      <c r="BD26" s="14">
        <f t="shared" si="9"/>
        <v>320</v>
      </c>
      <c r="BE26" s="14">
        <f t="shared" si="10"/>
        <v>21750</v>
      </c>
      <c r="BF26" s="14">
        <f t="shared" si="14"/>
        <v>800</v>
      </c>
      <c r="BG26" s="14">
        <f t="shared" si="15"/>
        <v>675</v>
      </c>
      <c r="BH26" s="14">
        <f t="shared" si="16"/>
        <v>1350</v>
      </c>
      <c r="BJ26" s="18">
        <v>22</v>
      </c>
      <c r="BK26" s="22">
        <v>20</v>
      </c>
      <c r="BQ26" s="64">
        <v>21</v>
      </c>
      <c r="BR26" s="64">
        <v>105</v>
      </c>
      <c r="BS26" s="64">
        <v>1606023</v>
      </c>
      <c r="BT26" s="64" t="s">
        <v>553</v>
      </c>
      <c r="BU26" s="64">
        <v>1</v>
      </c>
      <c r="BV26" s="64">
        <v>21</v>
      </c>
      <c r="BW26" s="64">
        <f>SUM(BV$5:BV26)</f>
        <v>393</v>
      </c>
      <c r="CF26" s="64">
        <v>22</v>
      </c>
      <c r="CG26" s="64">
        <v>1</v>
      </c>
      <c r="CH26" s="64" t="s">
        <v>380</v>
      </c>
      <c r="CI26" s="64">
        <v>22</v>
      </c>
      <c r="CJ26" s="64"/>
      <c r="CK26" s="64"/>
      <c r="CL26" s="64"/>
      <c r="CM26" s="64" t="s">
        <v>584</v>
      </c>
      <c r="CN26" s="64">
        <v>2400</v>
      </c>
      <c r="CO26" s="64" t="s">
        <v>585</v>
      </c>
      <c r="CP26" s="64">
        <v>25</v>
      </c>
      <c r="CQ26" s="64"/>
      <c r="CR26" s="64"/>
      <c r="CS26" s="64" t="s">
        <v>585</v>
      </c>
      <c r="CT26" s="64">
        <v>40</v>
      </c>
      <c r="CU26" s="64"/>
      <c r="CV26" s="64"/>
      <c r="CW26" s="64"/>
      <c r="CX26" s="64"/>
      <c r="CY26" s="64"/>
      <c r="CZ26" s="64"/>
      <c r="DA26" s="64"/>
      <c r="DB26" s="64"/>
      <c r="DC26" s="64"/>
      <c r="DD26" s="64"/>
    </row>
    <row r="27" spans="1:108" ht="16.5" x14ac:dyDescent="0.2">
      <c r="A27" s="17">
        <v>23</v>
      </c>
      <c r="B27" s="55">
        <v>6</v>
      </c>
      <c r="C27" s="108">
        <v>30</v>
      </c>
      <c r="D27" s="25">
        <f>INDEX(章节关卡!$D$6:$D$20,芦花古楼!B27)*芦花古楼!C27</f>
        <v>300</v>
      </c>
      <c r="E27" s="22">
        <f t="shared" si="2"/>
        <v>25</v>
      </c>
      <c r="F27" s="22">
        <f t="shared" si="3"/>
        <v>40</v>
      </c>
      <c r="G27" s="14">
        <f>INDEX(章节关卡!$F$6:$F$20,芦花古楼!B27)*芦花古楼!C27</f>
        <v>1050</v>
      </c>
      <c r="H27" s="14">
        <v>100</v>
      </c>
      <c r="K27" s="17">
        <v>23</v>
      </c>
      <c r="L27" s="55">
        <v>7</v>
      </c>
      <c r="M27" s="108">
        <v>60</v>
      </c>
      <c r="N27" s="25">
        <f>INDEX(章节关卡!$D$6:$D$20,芦花古楼!L27)*芦花古楼!M27</f>
        <v>720</v>
      </c>
      <c r="O27" s="22">
        <f t="shared" si="4"/>
        <v>30</v>
      </c>
      <c r="P27" s="22">
        <f t="shared" si="5"/>
        <v>40</v>
      </c>
      <c r="Q27" s="14">
        <f>INDEX(章节关卡!$F$6:$F$20,芦花古楼!L27)*芦花古楼!M27</f>
        <v>2400</v>
      </c>
      <c r="R27" s="14">
        <v>100</v>
      </c>
      <c r="U27" s="17">
        <v>23</v>
      </c>
      <c r="V27" s="55">
        <v>9</v>
      </c>
      <c r="W27" s="108">
        <v>90</v>
      </c>
      <c r="X27" s="25">
        <f>INDEX(章节关卡!$D$6:$D$20,芦花古楼!V27)*芦花古楼!W27</f>
        <v>1440</v>
      </c>
      <c r="Y27" s="22">
        <f t="shared" si="0"/>
        <v>35</v>
      </c>
      <c r="Z27" s="22">
        <f t="shared" si="1"/>
        <v>40</v>
      </c>
      <c r="AA27" s="14">
        <f>INDEX(章节关卡!$F$6:$F$20,芦花古楼!V27)*芦花古楼!W27</f>
        <v>4500</v>
      </c>
      <c r="AB27" s="14">
        <v>100</v>
      </c>
      <c r="AE27" s="17">
        <v>23</v>
      </c>
      <c r="AF27" s="55">
        <v>9</v>
      </c>
      <c r="AG27" s="108">
        <v>90</v>
      </c>
      <c r="AH27" s="25">
        <f>INDEX(章节关卡!$D$6:$D$20,芦花古楼!AF27)*芦花古楼!AG27</f>
        <v>1440</v>
      </c>
      <c r="AI27" s="22">
        <f t="shared" si="6"/>
        <v>40</v>
      </c>
      <c r="AJ27" s="22">
        <f t="shared" si="7"/>
        <v>40</v>
      </c>
      <c r="AK27" s="14">
        <f>INDEX(章节关卡!$F$6:$F$20,芦花古楼!AF27)*芦花古楼!AG27</f>
        <v>4500</v>
      </c>
      <c r="AL27" s="14">
        <v>100</v>
      </c>
      <c r="AO27" s="18">
        <v>22</v>
      </c>
      <c r="AP27" s="18">
        <v>3</v>
      </c>
      <c r="AR27" s="18">
        <v>22</v>
      </c>
      <c r="AS27" s="18">
        <f t="shared" si="11"/>
        <v>4</v>
      </c>
      <c r="AU27" s="18">
        <v>22</v>
      </c>
      <c r="AV27" s="18">
        <f t="shared" si="12"/>
        <v>5</v>
      </c>
      <c r="AX27" s="18">
        <v>22</v>
      </c>
      <c r="AY27" s="18">
        <f t="shared" si="13"/>
        <v>6</v>
      </c>
      <c r="BB27" s="18">
        <v>22</v>
      </c>
      <c r="BC27" s="14">
        <f t="shared" si="8"/>
        <v>290</v>
      </c>
      <c r="BD27" s="14">
        <f t="shared" si="9"/>
        <v>320</v>
      </c>
      <c r="BE27" s="14">
        <f t="shared" si="10"/>
        <v>16350</v>
      </c>
      <c r="BF27" s="14">
        <f t="shared" si="14"/>
        <v>800</v>
      </c>
      <c r="BG27" s="14">
        <f t="shared" si="15"/>
        <v>610</v>
      </c>
      <c r="BH27" s="14">
        <f t="shared" si="16"/>
        <v>1220</v>
      </c>
      <c r="BJ27" s="18">
        <v>23</v>
      </c>
      <c r="BK27" s="22">
        <v>20</v>
      </c>
      <c r="BQ27" s="64">
        <v>22</v>
      </c>
      <c r="BR27" s="64">
        <v>105</v>
      </c>
      <c r="BS27" s="64">
        <v>1606024</v>
      </c>
      <c r="BT27" s="64" t="s">
        <v>554</v>
      </c>
      <c r="BU27" s="64">
        <v>1</v>
      </c>
      <c r="BV27" s="64">
        <v>21</v>
      </c>
      <c r="BW27" s="64">
        <f>SUM(BV$5:BV27)</f>
        <v>414</v>
      </c>
      <c r="CF27" s="64">
        <v>23</v>
      </c>
      <c r="CG27" s="64">
        <v>1</v>
      </c>
      <c r="CH27" s="64" t="s">
        <v>380</v>
      </c>
      <c r="CI27" s="64">
        <v>23</v>
      </c>
      <c r="CJ27" s="64"/>
      <c r="CK27" s="64"/>
      <c r="CL27" s="64"/>
      <c r="CM27" s="64" t="s">
        <v>584</v>
      </c>
      <c r="CN27" s="64">
        <v>2400</v>
      </c>
      <c r="CO27" s="64" t="s">
        <v>585</v>
      </c>
      <c r="CP27" s="64">
        <v>25</v>
      </c>
      <c r="CQ27" s="64"/>
      <c r="CR27" s="64"/>
      <c r="CS27" s="64" t="s">
        <v>585</v>
      </c>
      <c r="CT27" s="64">
        <v>40</v>
      </c>
      <c r="CU27" s="64"/>
      <c r="CV27" s="64"/>
      <c r="CW27" s="64"/>
      <c r="CX27" s="64"/>
      <c r="CY27" s="64"/>
      <c r="CZ27" s="64"/>
      <c r="DA27" s="64"/>
      <c r="DB27" s="64"/>
      <c r="DC27" s="64"/>
      <c r="DD27" s="64"/>
    </row>
    <row r="28" spans="1:108" ht="16.5" x14ac:dyDescent="0.2">
      <c r="A28" s="17">
        <v>24</v>
      </c>
      <c r="B28" s="55">
        <v>6</v>
      </c>
      <c r="C28" s="108">
        <v>30</v>
      </c>
      <c r="D28" s="25">
        <f>INDEX(章节关卡!$D$6:$D$20,芦花古楼!B28)*芦花古楼!C28</f>
        <v>300</v>
      </c>
      <c r="E28" s="22">
        <f t="shared" si="2"/>
        <v>25</v>
      </c>
      <c r="F28" s="22">
        <f t="shared" si="3"/>
        <v>40</v>
      </c>
      <c r="G28" s="14">
        <f>INDEX(章节关卡!$F$6:$F$20,芦花古楼!B28)*芦花古楼!C28</f>
        <v>1050</v>
      </c>
      <c r="H28" s="14">
        <v>100</v>
      </c>
      <c r="K28" s="17">
        <v>24</v>
      </c>
      <c r="L28" s="55">
        <v>7</v>
      </c>
      <c r="M28" s="108">
        <v>60</v>
      </c>
      <c r="N28" s="25">
        <f>INDEX(章节关卡!$D$6:$D$20,芦花古楼!L28)*芦花古楼!M28</f>
        <v>720</v>
      </c>
      <c r="O28" s="22">
        <f t="shared" si="4"/>
        <v>30</v>
      </c>
      <c r="P28" s="22">
        <f t="shared" si="5"/>
        <v>40</v>
      </c>
      <c r="Q28" s="14">
        <f>INDEX(章节关卡!$F$6:$F$20,芦花古楼!L28)*芦花古楼!M28</f>
        <v>2400</v>
      </c>
      <c r="R28" s="14">
        <v>100</v>
      </c>
      <c r="U28" s="17">
        <v>24</v>
      </c>
      <c r="V28" s="55">
        <v>9</v>
      </c>
      <c r="W28" s="108">
        <v>90</v>
      </c>
      <c r="X28" s="25">
        <f>INDEX(章节关卡!$D$6:$D$20,芦花古楼!V28)*芦花古楼!W28</f>
        <v>1440</v>
      </c>
      <c r="Y28" s="22">
        <f t="shared" si="0"/>
        <v>35</v>
      </c>
      <c r="Z28" s="22">
        <f t="shared" si="1"/>
        <v>40</v>
      </c>
      <c r="AA28" s="14">
        <f>INDEX(章节关卡!$F$6:$F$20,芦花古楼!V28)*芦花古楼!W28</f>
        <v>4500</v>
      </c>
      <c r="AB28" s="14">
        <v>100</v>
      </c>
      <c r="AE28" s="17">
        <v>24</v>
      </c>
      <c r="AF28" s="55">
        <v>9</v>
      </c>
      <c r="AG28" s="108">
        <v>90</v>
      </c>
      <c r="AH28" s="25">
        <f>INDEX(章节关卡!$D$6:$D$20,芦花古楼!AF28)*芦花古楼!AG28</f>
        <v>1440</v>
      </c>
      <c r="AI28" s="22">
        <f t="shared" si="6"/>
        <v>40</v>
      </c>
      <c r="AJ28" s="22">
        <f t="shared" si="7"/>
        <v>40</v>
      </c>
      <c r="AK28" s="14">
        <f>INDEX(章节关卡!$F$6:$F$20,芦花古楼!AF28)*芦花古楼!AG28</f>
        <v>4500</v>
      </c>
      <c r="AL28" s="14">
        <v>100</v>
      </c>
      <c r="AO28" s="18">
        <v>23</v>
      </c>
      <c r="AP28" s="18">
        <v>4</v>
      </c>
      <c r="AR28" s="18">
        <v>23</v>
      </c>
      <c r="AS28" s="18">
        <f t="shared" si="11"/>
        <v>5</v>
      </c>
      <c r="AU28" s="18">
        <v>23</v>
      </c>
      <c r="AV28" s="18">
        <f t="shared" si="12"/>
        <v>6</v>
      </c>
      <c r="AX28" s="18">
        <v>23</v>
      </c>
      <c r="AY28" s="18">
        <f t="shared" si="13"/>
        <v>7</v>
      </c>
      <c r="BB28" s="18">
        <v>23</v>
      </c>
      <c r="BC28" s="14">
        <f t="shared" si="8"/>
        <v>290</v>
      </c>
      <c r="BD28" s="14">
        <f t="shared" si="9"/>
        <v>325</v>
      </c>
      <c r="BE28" s="14">
        <f t="shared" si="10"/>
        <v>16500</v>
      </c>
      <c r="BF28" s="14">
        <f t="shared" si="14"/>
        <v>800</v>
      </c>
      <c r="BG28" s="14">
        <f t="shared" si="15"/>
        <v>610</v>
      </c>
      <c r="BH28" s="14">
        <f t="shared" si="16"/>
        <v>1220</v>
      </c>
      <c r="BJ28" s="18">
        <v>24</v>
      </c>
      <c r="BK28" s="22">
        <v>20</v>
      </c>
      <c r="BQ28" s="64">
        <v>23</v>
      </c>
      <c r="BR28" s="64">
        <v>105</v>
      </c>
      <c r="BS28" s="64">
        <v>1606025</v>
      </c>
      <c r="BT28" s="64" t="s">
        <v>555</v>
      </c>
      <c r="BU28" s="64">
        <v>2</v>
      </c>
      <c r="BV28" s="64">
        <v>21</v>
      </c>
      <c r="BW28" s="64">
        <f>SUM(BV$5:BV28)</f>
        <v>435</v>
      </c>
      <c r="CF28" s="64">
        <v>24</v>
      </c>
      <c r="CG28" s="64">
        <v>1</v>
      </c>
      <c r="CH28" s="64" t="s">
        <v>380</v>
      </c>
      <c r="CI28" s="64">
        <v>24</v>
      </c>
      <c r="CJ28" s="64"/>
      <c r="CK28" s="64"/>
      <c r="CL28" s="64"/>
      <c r="CM28" s="64" t="s">
        <v>584</v>
      </c>
      <c r="CN28" s="64">
        <v>2400</v>
      </c>
      <c r="CO28" s="64" t="s">
        <v>585</v>
      </c>
      <c r="CP28" s="64">
        <v>25</v>
      </c>
      <c r="CQ28" s="64"/>
      <c r="CR28" s="64"/>
      <c r="CS28" s="64" t="s">
        <v>585</v>
      </c>
      <c r="CT28" s="64">
        <v>40</v>
      </c>
      <c r="CU28" s="64"/>
      <c r="CV28" s="64"/>
      <c r="CW28" s="64"/>
      <c r="CX28" s="64"/>
      <c r="CY28" s="64"/>
      <c r="CZ28" s="64"/>
      <c r="DA28" s="64"/>
      <c r="DB28" s="64"/>
      <c r="DC28" s="64"/>
      <c r="DD28" s="64"/>
    </row>
    <row r="29" spans="1:108" ht="16.5" x14ac:dyDescent="0.2">
      <c r="A29" s="17">
        <v>25</v>
      </c>
      <c r="B29" s="55">
        <v>6</v>
      </c>
      <c r="C29" s="108">
        <v>30</v>
      </c>
      <c r="D29" s="25">
        <f>INDEX(章节关卡!$D$6:$D$20,芦花古楼!B29)*芦花古楼!C29</f>
        <v>300</v>
      </c>
      <c r="E29" s="22">
        <f t="shared" si="2"/>
        <v>25</v>
      </c>
      <c r="F29" s="22">
        <f t="shared" si="3"/>
        <v>45</v>
      </c>
      <c r="G29" s="14">
        <f>INDEX(章节关卡!$F$6:$F$20,芦花古楼!B29)*芦花古楼!C29</f>
        <v>1050</v>
      </c>
      <c r="H29" s="14">
        <v>100</v>
      </c>
      <c r="K29" s="17">
        <v>25</v>
      </c>
      <c r="L29" s="55">
        <v>7</v>
      </c>
      <c r="M29" s="108">
        <v>60</v>
      </c>
      <c r="N29" s="25">
        <f>INDEX(章节关卡!$D$6:$D$20,芦花古楼!L29)*芦花古楼!M29</f>
        <v>720</v>
      </c>
      <c r="O29" s="22">
        <f t="shared" si="4"/>
        <v>30</v>
      </c>
      <c r="P29" s="22">
        <f t="shared" si="5"/>
        <v>45</v>
      </c>
      <c r="Q29" s="14">
        <f>INDEX(章节关卡!$F$6:$F$20,芦花古楼!L29)*芦花古楼!M29</f>
        <v>2400</v>
      </c>
      <c r="R29" s="14">
        <v>100</v>
      </c>
      <c r="U29" s="17">
        <v>25</v>
      </c>
      <c r="V29" s="55">
        <v>9</v>
      </c>
      <c r="W29" s="108">
        <v>90</v>
      </c>
      <c r="X29" s="25">
        <f>INDEX(章节关卡!$D$6:$D$20,芦花古楼!V29)*芦花古楼!W29</f>
        <v>1440</v>
      </c>
      <c r="Y29" s="22">
        <f t="shared" si="0"/>
        <v>35</v>
      </c>
      <c r="Z29" s="22">
        <f t="shared" si="1"/>
        <v>45</v>
      </c>
      <c r="AA29" s="14">
        <f>INDEX(章节关卡!$F$6:$F$20,芦花古楼!V29)*芦花古楼!W29</f>
        <v>4500</v>
      </c>
      <c r="AB29" s="14">
        <v>100</v>
      </c>
      <c r="AE29" s="17">
        <v>25</v>
      </c>
      <c r="AF29" s="55">
        <v>9</v>
      </c>
      <c r="AG29" s="108">
        <v>90</v>
      </c>
      <c r="AH29" s="25">
        <f>INDEX(章节关卡!$D$6:$D$20,芦花古楼!AF29)*芦花古楼!AG29</f>
        <v>1440</v>
      </c>
      <c r="AI29" s="22">
        <f t="shared" si="6"/>
        <v>40</v>
      </c>
      <c r="AJ29" s="22">
        <f t="shared" si="7"/>
        <v>45</v>
      </c>
      <c r="AK29" s="14">
        <f>INDEX(章节关卡!$F$6:$F$20,芦花古楼!AF29)*芦花古楼!AG29</f>
        <v>4500</v>
      </c>
      <c r="AL29" s="14">
        <v>100</v>
      </c>
      <c r="AO29" s="18">
        <v>24</v>
      </c>
      <c r="AP29" s="18">
        <v>4</v>
      </c>
      <c r="AR29" s="18">
        <v>24</v>
      </c>
      <c r="AS29" s="18">
        <f t="shared" si="11"/>
        <v>5</v>
      </c>
      <c r="AU29" s="18">
        <v>24</v>
      </c>
      <c r="AV29" s="18">
        <f t="shared" si="12"/>
        <v>6</v>
      </c>
      <c r="AX29" s="18">
        <v>24</v>
      </c>
      <c r="AY29" s="18">
        <f t="shared" si="13"/>
        <v>7</v>
      </c>
      <c r="BB29" s="18">
        <v>24</v>
      </c>
      <c r="BC29" s="14">
        <f t="shared" si="8"/>
        <v>295</v>
      </c>
      <c r="BD29" s="14">
        <f t="shared" si="9"/>
        <v>330</v>
      </c>
      <c r="BE29" s="14">
        <f t="shared" si="10"/>
        <v>16500</v>
      </c>
      <c r="BF29" s="14">
        <f t="shared" si="14"/>
        <v>800</v>
      </c>
      <c r="BG29" s="14">
        <f t="shared" si="15"/>
        <v>620</v>
      </c>
      <c r="BH29" s="14">
        <f t="shared" si="16"/>
        <v>1240</v>
      </c>
      <c r="BJ29" s="18">
        <v>25</v>
      </c>
      <c r="BK29" s="22">
        <v>20</v>
      </c>
      <c r="BQ29" s="64">
        <v>24</v>
      </c>
      <c r="BR29" s="64">
        <v>105</v>
      </c>
      <c r="BS29" s="64">
        <v>1606026</v>
      </c>
      <c r="BT29" s="64" t="s">
        <v>556</v>
      </c>
      <c r="BU29" s="64">
        <v>2</v>
      </c>
      <c r="BV29" s="64">
        <v>21</v>
      </c>
      <c r="BW29" s="64">
        <f>SUM(BV$5:BV29)</f>
        <v>456</v>
      </c>
      <c r="CF29" s="64">
        <v>25</v>
      </c>
      <c r="CG29" s="64">
        <v>1</v>
      </c>
      <c r="CH29" s="64" t="s">
        <v>380</v>
      </c>
      <c r="CI29" s="64">
        <v>25</v>
      </c>
      <c r="CJ29" s="64"/>
      <c r="CK29" s="64"/>
      <c r="CL29" s="64"/>
      <c r="CM29" s="64" t="s">
        <v>584</v>
      </c>
      <c r="CN29" s="64">
        <v>2400</v>
      </c>
      <c r="CO29" s="64" t="s">
        <v>585</v>
      </c>
      <c r="CP29" s="64">
        <v>25</v>
      </c>
      <c r="CQ29" s="64" t="s">
        <v>586</v>
      </c>
      <c r="CR29" s="64">
        <v>2</v>
      </c>
      <c r="CS29" s="64" t="s">
        <v>585</v>
      </c>
      <c r="CT29" s="64">
        <v>45</v>
      </c>
      <c r="CU29" s="64"/>
      <c r="CV29" s="64"/>
      <c r="CW29" s="64"/>
      <c r="CX29" s="64"/>
      <c r="CY29" s="64"/>
      <c r="CZ29" s="64"/>
      <c r="DA29" s="64"/>
      <c r="DB29" s="64"/>
      <c r="DC29" s="64"/>
      <c r="DD29" s="64"/>
    </row>
    <row r="30" spans="1:108" ht="16.5" x14ac:dyDescent="0.2">
      <c r="A30" s="17">
        <v>26</v>
      </c>
      <c r="B30" s="55">
        <v>6</v>
      </c>
      <c r="C30" s="108">
        <v>30</v>
      </c>
      <c r="D30" s="25">
        <f>INDEX(章节关卡!$D$6:$D$20,芦花古楼!B30)*芦花古楼!C30</f>
        <v>300</v>
      </c>
      <c r="E30" s="22">
        <f t="shared" si="2"/>
        <v>30</v>
      </c>
      <c r="F30" s="22">
        <f t="shared" si="3"/>
        <v>45</v>
      </c>
      <c r="G30" s="14">
        <f>INDEX(章节关卡!$F$6:$F$20,芦花古楼!B30)*芦花古楼!C30</f>
        <v>1050</v>
      </c>
      <c r="H30" s="14">
        <v>100</v>
      </c>
      <c r="K30" s="17">
        <v>26</v>
      </c>
      <c r="L30" s="55">
        <v>7</v>
      </c>
      <c r="M30" s="108">
        <v>60</v>
      </c>
      <c r="N30" s="25">
        <f>INDEX(章节关卡!$D$6:$D$20,芦花古楼!L30)*芦花古楼!M30</f>
        <v>720</v>
      </c>
      <c r="O30" s="22">
        <f t="shared" si="4"/>
        <v>35</v>
      </c>
      <c r="P30" s="22">
        <f t="shared" si="5"/>
        <v>45</v>
      </c>
      <c r="Q30" s="14">
        <f>INDEX(章节关卡!$F$6:$F$20,芦花古楼!L30)*芦花古楼!M30</f>
        <v>2400</v>
      </c>
      <c r="R30" s="14">
        <v>100</v>
      </c>
      <c r="U30" s="17">
        <v>26</v>
      </c>
      <c r="V30" s="55">
        <v>9</v>
      </c>
      <c r="W30" s="108">
        <v>90</v>
      </c>
      <c r="X30" s="25">
        <f>INDEX(章节关卡!$D$6:$D$20,芦花古楼!V30)*芦花古楼!W30</f>
        <v>1440</v>
      </c>
      <c r="Y30" s="22">
        <f t="shared" si="0"/>
        <v>40</v>
      </c>
      <c r="Z30" s="22">
        <f t="shared" si="1"/>
        <v>45</v>
      </c>
      <c r="AA30" s="14">
        <f>INDEX(章节关卡!$F$6:$F$20,芦花古楼!V30)*芦花古楼!W30</f>
        <v>4500</v>
      </c>
      <c r="AB30" s="14">
        <v>100</v>
      </c>
      <c r="AE30" s="17">
        <v>26</v>
      </c>
      <c r="AF30" s="55">
        <v>9</v>
      </c>
      <c r="AG30" s="108">
        <v>90</v>
      </c>
      <c r="AH30" s="25">
        <f>INDEX(章节关卡!$D$6:$D$20,芦花古楼!AF30)*芦花古楼!AG30</f>
        <v>1440</v>
      </c>
      <c r="AI30" s="22">
        <f t="shared" si="6"/>
        <v>45</v>
      </c>
      <c r="AJ30" s="22">
        <f t="shared" si="7"/>
        <v>45</v>
      </c>
      <c r="AK30" s="14">
        <f>INDEX(章节关卡!$F$6:$F$20,芦花古楼!AF30)*芦花古楼!AG30</f>
        <v>4500</v>
      </c>
      <c r="AL30" s="14">
        <v>100</v>
      </c>
      <c r="AO30" s="18">
        <v>25</v>
      </c>
      <c r="AP30" s="18">
        <v>4</v>
      </c>
      <c r="AR30" s="18">
        <v>25</v>
      </c>
      <c r="AS30" s="18">
        <f t="shared" si="11"/>
        <v>5</v>
      </c>
      <c r="AU30" s="18">
        <v>25</v>
      </c>
      <c r="AV30" s="18">
        <f t="shared" si="12"/>
        <v>6</v>
      </c>
      <c r="AX30" s="18">
        <v>25</v>
      </c>
      <c r="AY30" s="18">
        <f t="shared" si="13"/>
        <v>7</v>
      </c>
      <c r="BB30" s="18">
        <v>25</v>
      </c>
      <c r="BC30" s="14">
        <f t="shared" si="8"/>
        <v>300</v>
      </c>
      <c r="BD30" s="14">
        <f t="shared" si="9"/>
        <v>335</v>
      </c>
      <c r="BE30" s="14">
        <f t="shared" si="10"/>
        <v>16500</v>
      </c>
      <c r="BF30" s="14">
        <f t="shared" si="14"/>
        <v>800</v>
      </c>
      <c r="BG30" s="14">
        <f t="shared" si="15"/>
        <v>630</v>
      </c>
      <c r="BH30" s="14">
        <f t="shared" si="16"/>
        <v>1260</v>
      </c>
      <c r="BJ30" s="18">
        <v>26</v>
      </c>
      <c r="BK30" s="22">
        <v>20</v>
      </c>
      <c r="BQ30" s="64">
        <v>25</v>
      </c>
      <c r="BR30" s="64">
        <v>105</v>
      </c>
      <c r="BS30" s="64">
        <v>1606027</v>
      </c>
      <c r="BT30" s="64" t="s">
        <v>557</v>
      </c>
      <c r="BU30" s="64">
        <v>2</v>
      </c>
      <c r="BV30" s="64">
        <v>21</v>
      </c>
      <c r="BW30" s="64">
        <f>SUM(BV$5:BV30)</f>
        <v>477</v>
      </c>
      <c r="CF30" s="64">
        <v>26</v>
      </c>
      <c r="CG30" s="64">
        <v>1</v>
      </c>
      <c r="CH30" s="64" t="s">
        <v>380</v>
      </c>
      <c r="CI30" s="64">
        <v>26</v>
      </c>
      <c r="CJ30" s="64"/>
      <c r="CK30" s="64"/>
      <c r="CL30" s="64"/>
      <c r="CM30" s="64" t="s">
        <v>584</v>
      </c>
      <c r="CN30" s="64">
        <v>2400</v>
      </c>
      <c r="CO30" s="64" t="s">
        <v>585</v>
      </c>
      <c r="CP30" s="64">
        <v>30</v>
      </c>
      <c r="CQ30" s="64"/>
      <c r="CR30" s="64"/>
      <c r="CS30" s="64" t="s">
        <v>585</v>
      </c>
      <c r="CT30" s="64">
        <v>45</v>
      </c>
      <c r="CU30" s="64"/>
      <c r="CV30" s="64"/>
      <c r="CW30" s="64"/>
      <c r="CX30" s="64"/>
      <c r="CY30" s="64"/>
      <c r="CZ30" s="64"/>
      <c r="DA30" s="64"/>
      <c r="DB30" s="64"/>
      <c r="DC30" s="64"/>
      <c r="DD30" s="64"/>
    </row>
    <row r="31" spans="1:108" ht="16.5" x14ac:dyDescent="0.2">
      <c r="A31" s="17">
        <v>27</v>
      </c>
      <c r="B31" s="55">
        <v>6</v>
      </c>
      <c r="C31" s="108">
        <v>30</v>
      </c>
      <c r="D31" s="25">
        <f>INDEX(章节关卡!$D$6:$D$20,芦花古楼!B31)*芦花古楼!C31</f>
        <v>300</v>
      </c>
      <c r="E31" s="22">
        <f t="shared" si="2"/>
        <v>30</v>
      </c>
      <c r="F31" s="22">
        <f t="shared" si="3"/>
        <v>45</v>
      </c>
      <c r="G31" s="14">
        <f>INDEX(章节关卡!$F$6:$F$20,芦花古楼!B31)*芦花古楼!C31</f>
        <v>1050</v>
      </c>
      <c r="H31" s="14">
        <v>100</v>
      </c>
      <c r="K31" s="17">
        <v>27</v>
      </c>
      <c r="L31" s="55">
        <v>7</v>
      </c>
      <c r="M31" s="108">
        <v>60</v>
      </c>
      <c r="N31" s="25">
        <f>INDEX(章节关卡!$D$6:$D$20,芦花古楼!L31)*芦花古楼!M31</f>
        <v>720</v>
      </c>
      <c r="O31" s="22">
        <f t="shared" si="4"/>
        <v>35</v>
      </c>
      <c r="P31" s="22">
        <f t="shared" si="5"/>
        <v>45</v>
      </c>
      <c r="Q31" s="14">
        <f>INDEX(章节关卡!$F$6:$F$20,芦花古楼!L31)*芦花古楼!M31</f>
        <v>2400</v>
      </c>
      <c r="R31" s="14">
        <v>100</v>
      </c>
      <c r="U31" s="17">
        <v>27</v>
      </c>
      <c r="V31" s="55">
        <v>9</v>
      </c>
      <c r="W31" s="108">
        <v>90</v>
      </c>
      <c r="X31" s="25">
        <f>INDEX(章节关卡!$D$6:$D$20,芦花古楼!V31)*芦花古楼!W31</f>
        <v>1440</v>
      </c>
      <c r="Y31" s="22">
        <f t="shared" si="0"/>
        <v>40</v>
      </c>
      <c r="Z31" s="22">
        <f t="shared" si="1"/>
        <v>45</v>
      </c>
      <c r="AA31" s="14">
        <f>INDEX(章节关卡!$F$6:$F$20,芦花古楼!V31)*芦花古楼!W31</f>
        <v>4500</v>
      </c>
      <c r="AB31" s="14">
        <v>100</v>
      </c>
      <c r="AE31" s="17">
        <v>27</v>
      </c>
      <c r="AF31" s="55">
        <v>9</v>
      </c>
      <c r="AG31" s="108">
        <v>90</v>
      </c>
      <c r="AH31" s="25">
        <f>INDEX(章节关卡!$D$6:$D$20,芦花古楼!AF31)*芦花古楼!AG31</f>
        <v>1440</v>
      </c>
      <c r="AI31" s="22">
        <f t="shared" si="6"/>
        <v>45</v>
      </c>
      <c r="AJ31" s="22">
        <f t="shared" si="7"/>
        <v>45</v>
      </c>
      <c r="AK31" s="14">
        <f>INDEX(章节关卡!$F$6:$F$20,芦花古楼!AF31)*芦花古楼!AG31</f>
        <v>4500</v>
      </c>
      <c r="AL31" s="14">
        <v>100</v>
      </c>
      <c r="AO31" s="18">
        <v>26</v>
      </c>
      <c r="AP31" s="18">
        <v>4</v>
      </c>
      <c r="AR31" s="18">
        <v>26</v>
      </c>
      <c r="AS31" s="18">
        <f t="shared" si="11"/>
        <v>5</v>
      </c>
      <c r="AU31" s="18">
        <v>26</v>
      </c>
      <c r="AV31" s="18">
        <f t="shared" si="12"/>
        <v>6</v>
      </c>
      <c r="AX31" s="18">
        <v>26</v>
      </c>
      <c r="AY31" s="18">
        <f t="shared" si="13"/>
        <v>7</v>
      </c>
      <c r="BB31" s="18">
        <v>26</v>
      </c>
      <c r="BC31" s="14">
        <f t="shared" si="8"/>
        <v>305</v>
      </c>
      <c r="BD31" s="14">
        <f t="shared" si="9"/>
        <v>340</v>
      </c>
      <c r="BE31" s="14">
        <f t="shared" si="10"/>
        <v>16500</v>
      </c>
      <c r="BF31" s="14">
        <f t="shared" si="14"/>
        <v>800</v>
      </c>
      <c r="BG31" s="14">
        <f t="shared" si="15"/>
        <v>640</v>
      </c>
      <c r="BH31" s="14">
        <f t="shared" si="16"/>
        <v>1280</v>
      </c>
      <c r="BJ31" s="18">
        <v>27</v>
      </c>
      <c r="BK31" s="22">
        <v>20</v>
      </c>
      <c r="BQ31" s="64">
        <v>26</v>
      </c>
      <c r="BR31" s="64">
        <v>105</v>
      </c>
      <c r="BS31" s="64">
        <v>1606028</v>
      </c>
      <c r="BT31" s="64" t="s">
        <v>558</v>
      </c>
      <c r="BU31" s="64">
        <v>3</v>
      </c>
      <c r="BV31" s="64">
        <v>21</v>
      </c>
      <c r="BW31" s="64">
        <f>SUM(BV$5:BV31)</f>
        <v>498</v>
      </c>
      <c r="CF31" s="64">
        <v>27</v>
      </c>
      <c r="CG31" s="64">
        <v>1</v>
      </c>
      <c r="CH31" s="64" t="s">
        <v>380</v>
      </c>
      <c r="CI31" s="64">
        <v>27</v>
      </c>
      <c r="CJ31" s="64"/>
      <c r="CK31" s="64"/>
      <c r="CL31" s="64"/>
      <c r="CM31" s="64" t="s">
        <v>584</v>
      </c>
      <c r="CN31" s="64">
        <v>2400</v>
      </c>
      <c r="CO31" s="64" t="s">
        <v>585</v>
      </c>
      <c r="CP31" s="64">
        <v>30</v>
      </c>
      <c r="CQ31" s="64"/>
      <c r="CR31" s="64"/>
      <c r="CS31" s="64" t="s">
        <v>585</v>
      </c>
      <c r="CT31" s="64">
        <v>45</v>
      </c>
      <c r="CU31" s="64"/>
      <c r="CV31" s="64"/>
      <c r="CW31" s="64"/>
      <c r="CX31" s="64"/>
      <c r="CY31" s="64"/>
      <c r="CZ31" s="64"/>
      <c r="DA31" s="64"/>
      <c r="DB31" s="64"/>
      <c r="DC31" s="64"/>
      <c r="DD31" s="64"/>
    </row>
    <row r="32" spans="1:108" ht="16.5" x14ac:dyDescent="0.2">
      <c r="A32" s="17">
        <v>28</v>
      </c>
      <c r="B32" s="55">
        <v>6</v>
      </c>
      <c r="C32" s="108">
        <v>30</v>
      </c>
      <c r="D32" s="25">
        <f>INDEX(章节关卡!$D$6:$D$20,芦花古楼!B32)*芦花古楼!C32</f>
        <v>300</v>
      </c>
      <c r="E32" s="22">
        <f t="shared" si="2"/>
        <v>30</v>
      </c>
      <c r="F32" s="22">
        <f t="shared" si="3"/>
        <v>45</v>
      </c>
      <c r="G32" s="14">
        <f>INDEX(章节关卡!$F$6:$F$20,芦花古楼!B32)*芦花古楼!C32</f>
        <v>1050</v>
      </c>
      <c r="H32" s="14">
        <v>100</v>
      </c>
      <c r="K32" s="17">
        <v>28</v>
      </c>
      <c r="L32" s="55">
        <v>7</v>
      </c>
      <c r="M32" s="108">
        <v>60</v>
      </c>
      <c r="N32" s="25">
        <f>INDEX(章节关卡!$D$6:$D$20,芦花古楼!L32)*芦花古楼!M32</f>
        <v>720</v>
      </c>
      <c r="O32" s="22">
        <f t="shared" si="4"/>
        <v>35</v>
      </c>
      <c r="P32" s="22">
        <f t="shared" si="5"/>
        <v>45</v>
      </c>
      <c r="Q32" s="14">
        <f>INDEX(章节关卡!$F$6:$F$20,芦花古楼!L32)*芦花古楼!M32</f>
        <v>2400</v>
      </c>
      <c r="R32" s="14">
        <v>100</v>
      </c>
      <c r="U32" s="17">
        <v>28</v>
      </c>
      <c r="V32" s="55">
        <v>9</v>
      </c>
      <c r="W32" s="108">
        <v>90</v>
      </c>
      <c r="X32" s="25">
        <f>INDEX(章节关卡!$D$6:$D$20,芦花古楼!V32)*芦花古楼!W32</f>
        <v>1440</v>
      </c>
      <c r="Y32" s="22">
        <f t="shared" si="0"/>
        <v>40</v>
      </c>
      <c r="Z32" s="22">
        <f t="shared" si="1"/>
        <v>45</v>
      </c>
      <c r="AA32" s="14">
        <f>INDEX(章节关卡!$F$6:$F$20,芦花古楼!V32)*芦花古楼!W32</f>
        <v>4500</v>
      </c>
      <c r="AB32" s="14">
        <v>100</v>
      </c>
      <c r="AE32" s="17">
        <v>28</v>
      </c>
      <c r="AF32" s="55">
        <v>9</v>
      </c>
      <c r="AG32" s="108">
        <v>90</v>
      </c>
      <c r="AH32" s="25">
        <f>INDEX(章节关卡!$D$6:$D$20,芦花古楼!AF32)*芦花古楼!AG32</f>
        <v>1440</v>
      </c>
      <c r="AI32" s="22">
        <f t="shared" si="6"/>
        <v>45</v>
      </c>
      <c r="AJ32" s="22">
        <f t="shared" si="7"/>
        <v>45</v>
      </c>
      <c r="AK32" s="14">
        <f>INDEX(章节关卡!$F$6:$F$20,芦花古楼!AF32)*芦花古楼!AG32</f>
        <v>4500</v>
      </c>
      <c r="AL32" s="14">
        <v>100</v>
      </c>
      <c r="AO32" s="18">
        <v>27</v>
      </c>
      <c r="AP32" s="18">
        <v>4</v>
      </c>
      <c r="AR32" s="18">
        <v>27</v>
      </c>
      <c r="AS32" s="18">
        <f t="shared" si="11"/>
        <v>5</v>
      </c>
      <c r="AU32" s="18">
        <v>27</v>
      </c>
      <c r="AV32" s="18">
        <f t="shared" si="12"/>
        <v>6</v>
      </c>
      <c r="AX32" s="18">
        <v>27</v>
      </c>
      <c r="AY32" s="18">
        <f t="shared" si="13"/>
        <v>7</v>
      </c>
      <c r="BB32" s="18">
        <v>27</v>
      </c>
      <c r="BC32" s="14">
        <f t="shared" si="8"/>
        <v>310</v>
      </c>
      <c r="BD32" s="14">
        <f t="shared" si="9"/>
        <v>340</v>
      </c>
      <c r="BE32" s="14">
        <f t="shared" si="10"/>
        <v>16500</v>
      </c>
      <c r="BF32" s="14">
        <f t="shared" si="14"/>
        <v>800</v>
      </c>
      <c r="BG32" s="14">
        <f t="shared" si="15"/>
        <v>650</v>
      </c>
      <c r="BH32" s="14">
        <f t="shared" si="16"/>
        <v>1300</v>
      </c>
      <c r="BJ32" s="18">
        <v>28</v>
      </c>
      <c r="BK32" s="22">
        <v>20</v>
      </c>
      <c r="BQ32" s="64">
        <v>27</v>
      </c>
      <c r="BR32" s="64">
        <v>106</v>
      </c>
      <c r="BS32" s="64">
        <v>1606029</v>
      </c>
      <c r="BT32" s="64" t="s">
        <v>559</v>
      </c>
      <c r="BU32" s="64">
        <v>2</v>
      </c>
      <c r="BV32" s="64">
        <v>21</v>
      </c>
      <c r="BW32" s="64">
        <f>SUM(BV$5:BV32)</f>
        <v>519</v>
      </c>
      <c r="CF32" s="64">
        <v>28</v>
      </c>
      <c r="CG32" s="64">
        <v>1</v>
      </c>
      <c r="CH32" s="64" t="s">
        <v>380</v>
      </c>
      <c r="CI32" s="64">
        <v>28</v>
      </c>
      <c r="CJ32" s="64"/>
      <c r="CK32" s="64"/>
      <c r="CL32" s="64"/>
      <c r="CM32" s="64" t="s">
        <v>584</v>
      </c>
      <c r="CN32" s="64">
        <v>2400</v>
      </c>
      <c r="CO32" s="64" t="s">
        <v>585</v>
      </c>
      <c r="CP32" s="64">
        <v>30</v>
      </c>
      <c r="CQ32" s="64"/>
      <c r="CR32" s="64"/>
      <c r="CS32" s="64" t="s">
        <v>585</v>
      </c>
      <c r="CT32" s="64">
        <v>45</v>
      </c>
      <c r="CU32" s="64"/>
      <c r="CV32" s="64"/>
      <c r="CW32" s="64"/>
      <c r="CX32" s="64"/>
      <c r="CY32" s="64"/>
      <c r="CZ32" s="64"/>
      <c r="DA32" s="64"/>
      <c r="DB32" s="64"/>
      <c r="DC32" s="64"/>
      <c r="DD32" s="64"/>
    </row>
    <row r="33" spans="1:108" ht="16.5" x14ac:dyDescent="0.2">
      <c r="A33" s="17">
        <v>29</v>
      </c>
      <c r="B33" s="55">
        <v>6</v>
      </c>
      <c r="C33" s="108">
        <v>30</v>
      </c>
      <c r="D33" s="25">
        <f>INDEX(章节关卡!$D$6:$D$20,芦花古楼!B33)*芦花古楼!C33</f>
        <v>300</v>
      </c>
      <c r="E33" s="22">
        <f t="shared" si="2"/>
        <v>30</v>
      </c>
      <c r="F33" s="22">
        <f t="shared" si="3"/>
        <v>45</v>
      </c>
      <c r="G33" s="14">
        <f>INDEX(章节关卡!$F$6:$F$20,芦花古楼!B33)*芦花古楼!C33</f>
        <v>1050</v>
      </c>
      <c r="H33" s="14">
        <v>100</v>
      </c>
      <c r="K33" s="17">
        <v>29</v>
      </c>
      <c r="L33" s="55">
        <v>7</v>
      </c>
      <c r="M33" s="108">
        <v>60</v>
      </c>
      <c r="N33" s="25">
        <f>INDEX(章节关卡!$D$6:$D$20,芦花古楼!L33)*芦花古楼!M33</f>
        <v>720</v>
      </c>
      <c r="O33" s="22">
        <f t="shared" si="4"/>
        <v>35</v>
      </c>
      <c r="P33" s="22">
        <f t="shared" si="5"/>
        <v>45</v>
      </c>
      <c r="Q33" s="14">
        <f>INDEX(章节关卡!$F$6:$F$20,芦花古楼!L33)*芦花古楼!M33</f>
        <v>2400</v>
      </c>
      <c r="R33" s="14">
        <v>100</v>
      </c>
      <c r="U33" s="17">
        <v>29</v>
      </c>
      <c r="V33" s="55">
        <v>9</v>
      </c>
      <c r="W33" s="108">
        <v>90</v>
      </c>
      <c r="X33" s="25">
        <f>INDEX(章节关卡!$D$6:$D$20,芦花古楼!V33)*芦花古楼!W33</f>
        <v>1440</v>
      </c>
      <c r="Y33" s="22">
        <f t="shared" si="0"/>
        <v>40</v>
      </c>
      <c r="Z33" s="22">
        <f t="shared" si="1"/>
        <v>45</v>
      </c>
      <c r="AA33" s="14">
        <f>INDEX(章节关卡!$F$6:$F$20,芦花古楼!V33)*芦花古楼!W33</f>
        <v>4500</v>
      </c>
      <c r="AB33" s="14">
        <v>100</v>
      </c>
      <c r="AE33" s="17">
        <v>29</v>
      </c>
      <c r="AF33" s="55">
        <v>9</v>
      </c>
      <c r="AG33" s="108">
        <v>90</v>
      </c>
      <c r="AH33" s="25">
        <f>INDEX(章节关卡!$D$6:$D$20,芦花古楼!AF33)*芦花古楼!AG33</f>
        <v>1440</v>
      </c>
      <c r="AI33" s="22">
        <f t="shared" si="6"/>
        <v>45</v>
      </c>
      <c r="AJ33" s="22">
        <f t="shared" si="7"/>
        <v>45</v>
      </c>
      <c r="AK33" s="14">
        <f>INDEX(章节关卡!$F$6:$F$20,芦花古楼!AF33)*芦花古楼!AG33</f>
        <v>4500</v>
      </c>
      <c r="AL33" s="14">
        <v>100</v>
      </c>
      <c r="AO33" s="18">
        <v>28</v>
      </c>
      <c r="AP33" s="18">
        <v>5</v>
      </c>
      <c r="AR33" s="18">
        <v>28</v>
      </c>
      <c r="AS33" s="18">
        <f t="shared" si="11"/>
        <v>6</v>
      </c>
      <c r="AU33" s="18">
        <v>28</v>
      </c>
      <c r="AV33" s="18">
        <f t="shared" si="12"/>
        <v>7</v>
      </c>
      <c r="AX33" s="18">
        <v>28</v>
      </c>
      <c r="AY33" s="18">
        <f t="shared" si="13"/>
        <v>8</v>
      </c>
      <c r="BB33" s="18">
        <v>28</v>
      </c>
      <c r="BC33" s="14">
        <f t="shared" si="8"/>
        <v>310</v>
      </c>
      <c r="BD33" s="14">
        <f t="shared" si="9"/>
        <v>345</v>
      </c>
      <c r="BE33" s="14">
        <f t="shared" si="10"/>
        <v>16500</v>
      </c>
      <c r="BF33" s="14">
        <f t="shared" si="14"/>
        <v>800</v>
      </c>
      <c r="BG33" s="14">
        <f t="shared" si="15"/>
        <v>650</v>
      </c>
      <c r="BH33" s="14">
        <f t="shared" si="16"/>
        <v>1300</v>
      </c>
      <c r="BJ33" s="18">
        <v>29</v>
      </c>
      <c r="BK33" s="22">
        <v>20</v>
      </c>
      <c r="BQ33" s="64">
        <v>28</v>
      </c>
      <c r="BR33" s="64">
        <v>106</v>
      </c>
      <c r="BS33" s="64">
        <v>1606030</v>
      </c>
      <c r="BT33" s="64" t="s">
        <v>560</v>
      </c>
      <c r="BU33" s="64">
        <v>2</v>
      </c>
      <c r="BV33" s="64">
        <v>21</v>
      </c>
      <c r="BW33" s="64">
        <f>SUM(BV$5:BV33)</f>
        <v>540</v>
      </c>
      <c r="CF33" s="64">
        <v>29</v>
      </c>
      <c r="CG33" s="64">
        <v>1</v>
      </c>
      <c r="CH33" s="64" t="s">
        <v>380</v>
      </c>
      <c r="CI33" s="64">
        <v>29</v>
      </c>
      <c r="CJ33" s="64"/>
      <c r="CK33" s="64"/>
      <c r="CL33" s="64"/>
      <c r="CM33" s="64" t="s">
        <v>584</v>
      </c>
      <c r="CN33" s="64">
        <v>2400</v>
      </c>
      <c r="CO33" s="64" t="s">
        <v>585</v>
      </c>
      <c r="CP33" s="64">
        <v>30</v>
      </c>
      <c r="CQ33" s="64"/>
      <c r="CR33" s="64"/>
      <c r="CS33" s="64" t="s">
        <v>585</v>
      </c>
      <c r="CT33" s="64">
        <v>45</v>
      </c>
      <c r="CU33" s="64"/>
      <c r="CV33" s="64"/>
      <c r="CW33" s="64"/>
      <c r="CX33" s="64"/>
      <c r="CY33" s="64"/>
      <c r="CZ33" s="64"/>
      <c r="DA33" s="64"/>
      <c r="DB33" s="64"/>
      <c r="DC33" s="64"/>
      <c r="DD33" s="64"/>
    </row>
    <row r="34" spans="1:108" ht="16.5" x14ac:dyDescent="0.2">
      <c r="A34" s="17">
        <v>30</v>
      </c>
      <c r="B34" s="55">
        <v>6</v>
      </c>
      <c r="C34" s="108">
        <v>30</v>
      </c>
      <c r="D34" s="25">
        <f>INDEX(章节关卡!$D$6:$D$20,芦花古楼!B34)*芦花古楼!C34</f>
        <v>300</v>
      </c>
      <c r="E34" s="22">
        <f t="shared" si="2"/>
        <v>30</v>
      </c>
      <c r="F34" s="22">
        <f t="shared" si="3"/>
        <v>50</v>
      </c>
      <c r="G34" s="14">
        <f>INDEX(章节关卡!$F$6:$F$20,芦花古楼!B34)*芦花古楼!C34</f>
        <v>1050</v>
      </c>
      <c r="H34" s="14">
        <v>100</v>
      </c>
      <c r="K34" s="17">
        <v>30</v>
      </c>
      <c r="L34" s="25">
        <v>8</v>
      </c>
      <c r="M34" s="108">
        <v>60</v>
      </c>
      <c r="N34" s="25">
        <f>INDEX(章节关卡!$D$6:$D$20,芦花古楼!L34)*芦花古楼!M34</f>
        <v>840</v>
      </c>
      <c r="O34" s="22">
        <f t="shared" si="4"/>
        <v>35</v>
      </c>
      <c r="P34" s="22">
        <f t="shared" si="5"/>
        <v>50</v>
      </c>
      <c r="Q34" s="14">
        <f>INDEX(章节关卡!$F$6:$F$20,芦花古楼!L34)*芦花古楼!M34</f>
        <v>2700</v>
      </c>
      <c r="R34" s="14">
        <v>100</v>
      </c>
      <c r="U34" s="17">
        <v>30</v>
      </c>
      <c r="V34" s="25">
        <v>10</v>
      </c>
      <c r="W34" s="108">
        <v>90</v>
      </c>
      <c r="X34" s="25">
        <f>INDEX(章节关卡!$D$6:$D$20,芦花古楼!V34)*芦花古楼!W34</f>
        <v>1620</v>
      </c>
      <c r="Y34" s="22">
        <f t="shared" si="0"/>
        <v>40</v>
      </c>
      <c r="Z34" s="22">
        <f t="shared" si="1"/>
        <v>50</v>
      </c>
      <c r="AA34" s="14">
        <f>INDEX(章节关卡!$F$6:$F$20,芦花古楼!V34)*芦花古楼!W34</f>
        <v>4950</v>
      </c>
      <c r="AB34" s="14">
        <v>100</v>
      </c>
      <c r="AE34" s="17">
        <v>30</v>
      </c>
      <c r="AF34" s="55">
        <v>10</v>
      </c>
      <c r="AG34" s="108">
        <v>90</v>
      </c>
      <c r="AH34" s="25">
        <f>INDEX(章节关卡!$D$6:$D$20,芦花古楼!AF34)*芦花古楼!AG34</f>
        <v>1620</v>
      </c>
      <c r="AI34" s="22">
        <f t="shared" si="6"/>
        <v>45</v>
      </c>
      <c r="AJ34" s="22">
        <f t="shared" si="7"/>
        <v>50</v>
      </c>
      <c r="AK34" s="14">
        <f>INDEX(章节关卡!$F$6:$F$20,芦花古楼!AF34)*芦花古楼!AG34</f>
        <v>4950</v>
      </c>
      <c r="AL34" s="14">
        <v>100</v>
      </c>
      <c r="AO34" s="18">
        <v>29</v>
      </c>
      <c r="AP34" s="18">
        <v>5</v>
      </c>
      <c r="AR34" s="18">
        <v>29</v>
      </c>
      <c r="AS34" s="18">
        <f t="shared" si="11"/>
        <v>6</v>
      </c>
      <c r="AU34" s="18">
        <v>29</v>
      </c>
      <c r="AV34" s="18">
        <f t="shared" si="12"/>
        <v>7</v>
      </c>
      <c r="AX34" s="18">
        <v>29</v>
      </c>
      <c r="AY34" s="18">
        <f t="shared" si="13"/>
        <v>8</v>
      </c>
      <c r="BB34" s="18">
        <v>29</v>
      </c>
      <c r="BC34" s="14">
        <f t="shared" si="8"/>
        <v>315</v>
      </c>
      <c r="BD34" s="14">
        <f t="shared" si="9"/>
        <v>350</v>
      </c>
      <c r="BE34" s="14">
        <f t="shared" si="10"/>
        <v>16800</v>
      </c>
      <c r="BF34" s="14">
        <f t="shared" si="14"/>
        <v>800</v>
      </c>
      <c r="BG34" s="14">
        <f t="shared" si="15"/>
        <v>660</v>
      </c>
      <c r="BH34" s="14">
        <f t="shared" si="16"/>
        <v>1320</v>
      </c>
      <c r="BJ34" s="18">
        <v>30</v>
      </c>
      <c r="BK34" s="18">
        <v>30</v>
      </c>
      <c r="BQ34" s="64">
        <v>29</v>
      </c>
      <c r="BR34" s="64">
        <v>106</v>
      </c>
      <c r="BS34" s="64">
        <v>1606031</v>
      </c>
      <c r="BT34" s="64" t="s">
        <v>561</v>
      </c>
      <c r="BU34" s="64">
        <v>2</v>
      </c>
      <c r="BV34" s="64">
        <v>21</v>
      </c>
      <c r="BW34" s="64">
        <f>SUM(BV$5:BV34)</f>
        <v>561</v>
      </c>
      <c r="CF34" s="64">
        <v>30</v>
      </c>
      <c r="CG34" s="64">
        <v>1</v>
      </c>
      <c r="CH34" s="64" t="s">
        <v>380</v>
      </c>
      <c r="CI34" s="64">
        <v>30</v>
      </c>
      <c r="CJ34" s="64"/>
      <c r="CK34" s="64"/>
      <c r="CL34" s="64"/>
      <c r="CM34" s="64" t="s">
        <v>584</v>
      </c>
      <c r="CN34" s="64">
        <v>2400</v>
      </c>
      <c r="CO34" s="64" t="s">
        <v>585</v>
      </c>
      <c r="CP34" s="64">
        <v>30</v>
      </c>
      <c r="CQ34" s="64" t="s">
        <v>415</v>
      </c>
      <c r="CR34" s="64">
        <v>2</v>
      </c>
      <c r="CS34" s="64" t="s">
        <v>585</v>
      </c>
      <c r="CT34" s="64">
        <v>50</v>
      </c>
      <c r="CU34" s="64"/>
      <c r="CV34" s="64"/>
      <c r="CW34" s="64"/>
      <c r="CX34" s="64"/>
      <c r="CY34" s="64"/>
      <c r="CZ34" s="64"/>
      <c r="DA34" s="64"/>
      <c r="DB34" s="64"/>
      <c r="DC34" s="64"/>
      <c r="DD34" s="64"/>
    </row>
    <row r="35" spans="1:108" ht="16.5" x14ac:dyDescent="0.2">
      <c r="A35" s="17">
        <v>31</v>
      </c>
      <c r="B35" s="55">
        <v>6</v>
      </c>
      <c r="C35" s="108">
        <v>30</v>
      </c>
      <c r="D35" s="25">
        <f>INDEX(章节关卡!$D$6:$D$20,芦花古楼!B35)*芦花古楼!C35</f>
        <v>300</v>
      </c>
      <c r="E35" s="22">
        <f t="shared" si="2"/>
        <v>35</v>
      </c>
      <c r="F35" s="22">
        <f t="shared" si="3"/>
        <v>50</v>
      </c>
      <c r="G35" s="14">
        <f>INDEX(章节关卡!$F$6:$F$20,芦花古楼!B35)*芦花古楼!C35</f>
        <v>1050</v>
      </c>
      <c r="H35" s="14">
        <v>100</v>
      </c>
      <c r="K35" s="17">
        <v>31</v>
      </c>
      <c r="L35" s="55">
        <v>8</v>
      </c>
      <c r="M35" s="108">
        <v>60</v>
      </c>
      <c r="N35" s="25">
        <f>INDEX(章节关卡!$D$6:$D$20,芦花古楼!L35)*芦花古楼!M35</f>
        <v>840</v>
      </c>
      <c r="O35" s="22">
        <f t="shared" si="4"/>
        <v>40</v>
      </c>
      <c r="P35" s="22">
        <f t="shared" si="5"/>
        <v>50</v>
      </c>
      <c r="Q35" s="14">
        <f>INDEX(章节关卡!$F$6:$F$20,芦花古楼!L35)*芦花古楼!M35</f>
        <v>2700</v>
      </c>
      <c r="R35" s="14">
        <v>100</v>
      </c>
      <c r="U35" s="17">
        <v>31</v>
      </c>
      <c r="V35" s="55">
        <v>10</v>
      </c>
      <c r="W35" s="108">
        <v>90</v>
      </c>
      <c r="X35" s="25">
        <f>INDEX(章节关卡!$D$6:$D$20,芦花古楼!V35)*芦花古楼!W35</f>
        <v>1620</v>
      </c>
      <c r="Y35" s="22">
        <f t="shared" si="0"/>
        <v>45</v>
      </c>
      <c r="Z35" s="22">
        <f t="shared" si="1"/>
        <v>50</v>
      </c>
      <c r="AA35" s="14">
        <f>INDEX(章节关卡!$F$6:$F$20,芦花古楼!V35)*芦花古楼!W35</f>
        <v>4950</v>
      </c>
      <c r="AB35" s="14">
        <v>100</v>
      </c>
      <c r="AE35" s="17">
        <v>31</v>
      </c>
      <c r="AF35" s="55">
        <v>10</v>
      </c>
      <c r="AG35" s="108">
        <v>90</v>
      </c>
      <c r="AH35" s="25">
        <f>INDEX(章节关卡!$D$6:$D$20,芦花古楼!AF35)*芦花古楼!AG35</f>
        <v>1620</v>
      </c>
      <c r="AI35" s="22">
        <f t="shared" si="6"/>
        <v>50</v>
      </c>
      <c r="AJ35" s="22">
        <f t="shared" si="7"/>
        <v>50</v>
      </c>
      <c r="AK35" s="14">
        <f>INDEX(章节关卡!$F$6:$F$20,芦花古楼!AF35)*芦花古楼!AG35</f>
        <v>4950</v>
      </c>
      <c r="AL35" s="14">
        <v>100</v>
      </c>
      <c r="AO35" s="18">
        <v>30</v>
      </c>
      <c r="AP35" s="18">
        <v>5</v>
      </c>
      <c r="AR35" s="18">
        <v>30</v>
      </c>
      <c r="AS35" s="18">
        <f t="shared" si="11"/>
        <v>6</v>
      </c>
      <c r="AU35" s="18">
        <v>30</v>
      </c>
      <c r="AV35" s="18">
        <f t="shared" si="12"/>
        <v>7</v>
      </c>
      <c r="AX35" s="18">
        <v>30</v>
      </c>
      <c r="AY35" s="18">
        <f t="shared" si="13"/>
        <v>8</v>
      </c>
      <c r="BB35" s="18">
        <v>30</v>
      </c>
      <c r="BC35" s="14">
        <f t="shared" si="8"/>
        <v>320</v>
      </c>
      <c r="BD35" s="14">
        <f t="shared" si="9"/>
        <v>355</v>
      </c>
      <c r="BE35" s="14">
        <f t="shared" si="10"/>
        <v>16800</v>
      </c>
      <c r="BF35" s="14">
        <f t="shared" si="14"/>
        <v>800</v>
      </c>
      <c r="BG35" s="14">
        <f t="shared" si="15"/>
        <v>670</v>
      </c>
      <c r="BH35" s="14">
        <f t="shared" si="16"/>
        <v>1340</v>
      </c>
      <c r="BJ35" s="18">
        <v>31</v>
      </c>
      <c r="BK35" s="22">
        <v>30</v>
      </c>
      <c r="BQ35" s="64">
        <v>30</v>
      </c>
      <c r="BR35" s="64">
        <v>106</v>
      </c>
      <c r="BS35" s="64">
        <v>1606032</v>
      </c>
      <c r="BT35" s="64" t="s">
        <v>562</v>
      </c>
      <c r="BU35" s="64">
        <v>3</v>
      </c>
      <c r="BV35" s="64">
        <v>21</v>
      </c>
      <c r="BW35" s="64">
        <f>SUM(BV$5:BV35)</f>
        <v>582</v>
      </c>
      <c r="CF35" s="64">
        <v>31</v>
      </c>
      <c r="CG35" s="64">
        <v>1</v>
      </c>
      <c r="CH35" s="64" t="s">
        <v>380</v>
      </c>
      <c r="CI35" s="64">
        <v>31</v>
      </c>
      <c r="CJ35" s="64"/>
      <c r="CK35" s="64"/>
      <c r="CL35" s="64"/>
      <c r="CM35" s="64" t="s">
        <v>584</v>
      </c>
      <c r="CN35" s="64">
        <v>2400</v>
      </c>
      <c r="CO35" s="64" t="s">
        <v>585</v>
      </c>
      <c r="CP35" s="64">
        <v>35</v>
      </c>
      <c r="CQ35" s="64"/>
      <c r="CR35" s="64"/>
      <c r="CS35" s="64" t="s">
        <v>585</v>
      </c>
      <c r="CT35" s="64">
        <v>50</v>
      </c>
      <c r="CU35" s="64"/>
      <c r="CV35" s="64"/>
      <c r="CW35" s="64"/>
      <c r="CX35" s="64"/>
      <c r="CY35" s="64"/>
      <c r="CZ35" s="64"/>
      <c r="DA35" s="64"/>
      <c r="DB35" s="64"/>
      <c r="DC35" s="64"/>
      <c r="DD35" s="64"/>
    </row>
    <row r="36" spans="1:108" ht="16.5" x14ac:dyDescent="0.2">
      <c r="A36" s="17">
        <v>32</v>
      </c>
      <c r="B36" s="55">
        <v>6</v>
      </c>
      <c r="C36" s="108">
        <v>30</v>
      </c>
      <c r="D36" s="25">
        <f>INDEX(章节关卡!$D$6:$D$20,芦花古楼!B36)*芦花古楼!C36</f>
        <v>300</v>
      </c>
      <c r="E36" s="22">
        <f t="shared" si="2"/>
        <v>35</v>
      </c>
      <c r="F36" s="22">
        <f t="shared" si="3"/>
        <v>50</v>
      </c>
      <c r="G36" s="14">
        <f>INDEX(章节关卡!$F$6:$F$20,芦花古楼!B36)*芦花古楼!C36</f>
        <v>1050</v>
      </c>
      <c r="H36" s="14">
        <v>100</v>
      </c>
      <c r="K36" s="17">
        <v>32</v>
      </c>
      <c r="L36" s="55">
        <v>8</v>
      </c>
      <c r="M36" s="108">
        <v>60</v>
      </c>
      <c r="N36" s="25">
        <f>INDEX(章节关卡!$D$6:$D$20,芦花古楼!L36)*芦花古楼!M36</f>
        <v>840</v>
      </c>
      <c r="O36" s="22">
        <f t="shared" si="4"/>
        <v>40</v>
      </c>
      <c r="P36" s="22">
        <f t="shared" si="5"/>
        <v>50</v>
      </c>
      <c r="Q36" s="14">
        <f>INDEX(章节关卡!$F$6:$F$20,芦花古楼!L36)*芦花古楼!M36</f>
        <v>2700</v>
      </c>
      <c r="R36" s="14">
        <v>100</v>
      </c>
      <c r="U36" s="17">
        <v>32</v>
      </c>
      <c r="V36" s="55">
        <v>10</v>
      </c>
      <c r="W36" s="108">
        <v>90</v>
      </c>
      <c r="X36" s="25">
        <f>INDEX(章节关卡!$D$6:$D$20,芦花古楼!V36)*芦花古楼!W36</f>
        <v>1620</v>
      </c>
      <c r="Y36" s="22">
        <f t="shared" si="0"/>
        <v>45</v>
      </c>
      <c r="Z36" s="22">
        <f t="shared" si="1"/>
        <v>50</v>
      </c>
      <c r="AA36" s="14">
        <f>INDEX(章节关卡!$F$6:$F$20,芦花古楼!V36)*芦花古楼!W36</f>
        <v>4950</v>
      </c>
      <c r="AB36" s="14">
        <v>100</v>
      </c>
      <c r="AE36" s="17">
        <v>32</v>
      </c>
      <c r="AF36" s="55">
        <v>10</v>
      </c>
      <c r="AG36" s="108">
        <v>90</v>
      </c>
      <c r="AH36" s="25">
        <f>INDEX(章节关卡!$D$6:$D$20,芦花古楼!AF36)*芦花古楼!AG36</f>
        <v>1620</v>
      </c>
      <c r="AI36" s="22">
        <f t="shared" si="6"/>
        <v>50</v>
      </c>
      <c r="AJ36" s="22">
        <f t="shared" si="7"/>
        <v>50</v>
      </c>
      <c r="AK36" s="14">
        <f>INDEX(章节关卡!$F$6:$F$20,芦花古楼!AF36)*芦花古楼!AG36</f>
        <v>4950</v>
      </c>
      <c r="AL36" s="14">
        <v>100</v>
      </c>
      <c r="AO36" s="18">
        <v>31</v>
      </c>
      <c r="AP36" s="18">
        <v>5</v>
      </c>
      <c r="AR36" s="18">
        <v>31</v>
      </c>
      <c r="AS36" s="18">
        <f t="shared" si="11"/>
        <v>6</v>
      </c>
      <c r="AU36" s="18">
        <v>31</v>
      </c>
      <c r="AV36" s="18">
        <f t="shared" si="12"/>
        <v>7</v>
      </c>
      <c r="AX36" s="18">
        <v>31</v>
      </c>
      <c r="AY36" s="18">
        <f t="shared" si="13"/>
        <v>8</v>
      </c>
      <c r="BB36" s="18">
        <v>31</v>
      </c>
      <c r="BC36" s="14">
        <f t="shared" si="8"/>
        <v>250</v>
      </c>
      <c r="BD36" s="14">
        <f t="shared" si="9"/>
        <v>360</v>
      </c>
      <c r="BE36" s="14">
        <f t="shared" si="10"/>
        <v>15300</v>
      </c>
      <c r="BF36" s="14">
        <f t="shared" si="14"/>
        <v>800</v>
      </c>
      <c r="BG36" s="14">
        <f t="shared" si="15"/>
        <v>605</v>
      </c>
      <c r="BH36" s="14">
        <f t="shared" si="16"/>
        <v>1210</v>
      </c>
      <c r="BJ36" s="18">
        <v>32</v>
      </c>
      <c r="BK36" s="22">
        <v>30</v>
      </c>
      <c r="BQ36" s="64">
        <v>31</v>
      </c>
      <c r="BR36" s="64">
        <v>106</v>
      </c>
      <c r="BS36" s="64">
        <v>1606033</v>
      </c>
      <c r="BT36" s="64" t="s">
        <v>563</v>
      </c>
      <c r="BU36" s="64">
        <v>3</v>
      </c>
      <c r="BV36" s="64">
        <v>21</v>
      </c>
      <c r="BW36" s="64">
        <f>SUM(BV$5:BV36)</f>
        <v>603</v>
      </c>
      <c r="CF36" s="64">
        <v>32</v>
      </c>
      <c r="CG36" s="64">
        <v>1</v>
      </c>
      <c r="CH36" s="64" t="s">
        <v>380</v>
      </c>
      <c r="CI36" s="64">
        <v>32</v>
      </c>
      <c r="CJ36" s="64"/>
      <c r="CK36" s="64"/>
      <c r="CL36" s="64"/>
      <c r="CM36" s="64" t="s">
        <v>584</v>
      </c>
      <c r="CN36" s="64">
        <v>2400</v>
      </c>
      <c r="CO36" s="64" t="s">
        <v>585</v>
      </c>
      <c r="CP36" s="64">
        <v>35</v>
      </c>
      <c r="CQ36" s="64"/>
      <c r="CR36" s="64"/>
      <c r="CS36" s="64" t="s">
        <v>585</v>
      </c>
      <c r="CT36" s="64">
        <v>50</v>
      </c>
      <c r="CU36" s="64"/>
      <c r="CV36" s="64"/>
      <c r="CW36" s="64"/>
      <c r="CX36" s="64"/>
      <c r="CY36" s="64"/>
      <c r="CZ36" s="64"/>
      <c r="DA36" s="64"/>
      <c r="DB36" s="64"/>
      <c r="DC36" s="64"/>
      <c r="DD36" s="64"/>
    </row>
    <row r="37" spans="1:108" ht="16.5" x14ac:dyDescent="0.2">
      <c r="A37" s="17">
        <v>33</v>
      </c>
      <c r="B37" s="55">
        <v>6</v>
      </c>
      <c r="C37" s="108">
        <v>30</v>
      </c>
      <c r="D37" s="25">
        <f>INDEX(章节关卡!$D$6:$D$20,芦花古楼!B37)*芦花古楼!C37</f>
        <v>300</v>
      </c>
      <c r="E37" s="22">
        <f t="shared" si="2"/>
        <v>35</v>
      </c>
      <c r="F37" s="22">
        <f t="shared" si="3"/>
        <v>50</v>
      </c>
      <c r="G37" s="14">
        <f>INDEX(章节关卡!$F$6:$F$20,芦花古楼!B37)*芦花古楼!C37</f>
        <v>1050</v>
      </c>
      <c r="H37" s="14">
        <v>100</v>
      </c>
      <c r="K37" s="17">
        <v>33</v>
      </c>
      <c r="L37" s="55">
        <v>8</v>
      </c>
      <c r="M37" s="108">
        <v>60</v>
      </c>
      <c r="N37" s="25">
        <f>INDEX(章节关卡!$D$6:$D$20,芦花古楼!L37)*芦花古楼!M37</f>
        <v>840</v>
      </c>
      <c r="O37" s="22">
        <f t="shared" si="4"/>
        <v>40</v>
      </c>
      <c r="P37" s="22">
        <f t="shared" si="5"/>
        <v>50</v>
      </c>
      <c r="Q37" s="14">
        <f>INDEX(章节关卡!$F$6:$F$20,芦花古楼!L37)*芦花古楼!M37</f>
        <v>2700</v>
      </c>
      <c r="R37" s="14">
        <v>100</v>
      </c>
      <c r="U37" s="17">
        <v>33</v>
      </c>
      <c r="V37" s="55">
        <v>10</v>
      </c>
      <c r="W37" s="108">
        <v>90</v>
      </c>
      <c r="X37" s="25">
        <f>INDEX(章节关卡!$D$6:$D$20,芦花古楼!V37)*芦花古楼!W37</f>
        <v>1620</v>
      </c>
      <c r="Y37" s="22">
        <f t="shared" ref="Y37:Y68" si="17">INT((U37-1)/5+3)*5</f>
        <v>45</v>
      </c>
      <c r="Z37" s="22">
        <f t="shared" ref="Z37:Z68" si="18">INT(U37/5)*5+20</f>
        <v>50</v>
      </c>
      <c r="AA37" s="14">
        <f>INDEX(章节关卡!$F$6:$F$20,芦花古楼!V37)*芦花古楼!W37</f>
        <v>4950</v>
      </c>
      <c r="AB37" s="14">
        <v>100</v>
      </c>
      <c r="AE37" s="17">
        <v>33</v>
      </c>
      <c r="AF37" s="55">
        <v>10</v>
      </c>
      <c r="AG37" s="108">
        <v>90</v>
      </c>
      <c r="AH37" s="25">
        <f>INDEX(章节关卡!$D$6:$D$20,芦花古楼!AF37)*芦花古楼!AG37</f>
        <v>1620</v>
      </c>
      <c r="AI37" s="22">
        <f t="shared" si="6"/>
        <v>50</v>
      </c>
      <c r="AJ37" s="22">
        <f t="shared" si="7"/>
        <v>50</v>
      </c>
      <c r="AK37" s="14">
        <f>INDEX(章节关卡!$F$6:$F$20,芦花古楼!AF37)*芦花古楼!AG37</f>
        <v>4950</v>
      </c>
      <c r="AL37" s="14">
        <v>100</v>
      </c>
      <c r="AO37" s="18">
        <v>32</v>
      </c>
      <c r="AP37" s="18">
        <v>6</v>
      </c>
      <c r="AR37" s="18">
        <v>32</v>
      </c>
      <c r="AS37" s="18">
        <f t="shared" si="11"/>
        <v>7</v>
      </c>
      <c r="AU37" s="18">
        <v>32</v>
      </c>
      <c r="AV37" s="18">
        <f t="shared" si="12"/>
        <v>8</v>
      </c>
      <c r="AX37" s="18">
        <v>32</v>
      </c>
      <c r="AY37" s="18">
        <f t="shared" si="13"/>
        <v>9</v>
      </c>
      <c r="BB37" s="18">
        <v>32</v>
      </c>
      <c r="BC37" s="14">
        <f t="shared" si="8"/>
        <v>250</v>
      </c>
      <c r="BD37" s="14">
        <f t="shared" si="9"/>
        <v>360</v>
      </c>
      <c r="BE37" s="14">
        <f t="shared" si="10"/>
        <v>13200</v>
      </c>
      <c r="BF37" s="14">
        <f t="shared" si="14"/>
        <v>800</v>
      </c>
      <c r="BG37" s="14">
        <f t="shared" si="15"/>
        <v>610</v>
      </c>
      <c r="BH37" s="14">
        <f t="shared" si="16"/>
        <v>1220</v>
      </c>
      <c r="BJ37" s="18">
        <v>33</v>
      </c>
      <c r="BK37" s="22">
        <v>30</v>
      </c>
      <c r="BQ37" s="64">
        <v>32</v>
      </c>
      <c r="BR37" s="64">
        <v>106</v>
      </c>
      <c r="BS37" s="64">
        <v>1606034</v>
      </c>
      <c r="BT37" s="64" t="s">
        <v>564</v>
      </c>
      <c r="BU37" s="64">
        <v>3</v>
      </c>
      <c r="BV37" s="64">
        <v>21</v>
      </c>
      <c r="BW37" s="64">
        <f>SUM(BV$5:BV37)</f>
        <v>624</v>
      </c>
      <c r="CF37" s="64">
        <v>33</v>
      </c>
      <c r="CG37" s="64">
        <v>1</v>
      </c>
      <c r="CH37" s="64" t="s">
        <v>380</v>
      </c>
      <c r="CI37" s="64">
        <v>33</v>
      </c>
      <c r="CJ37" s="64"/>
      <c r="CK37" s="64"/>
      <c r="CL37" s="64"/>
      <c r="CM37" s="64" t="s">
        <v>584</v>
      </c>
      <c r="CN37" s="64">
        <v>2400</v>
      </c>
      <c r="CO37" s="64" t="s">
        <v>585</v>
      </c>
      <c r="CP37" s="64">
        <v>35</v>
      </c>
      <c r="CQ37" s="64"/>
      <c r="CR37" s="64"/>
      <c r="CS37" s="64" t="s">
        <v>585</v>
      </c>
      <c r="CT37" s="64">
        <v>50</v>
      </c>
      <c r="CU37" s="64"/>
      <c r="CV37" s="64"/>
      <c r="CW37" s="64"/>
      <c r="CX37" s="64"/>
      <c r="CY37" s="64"/>
      <c r="CZ37" s="64"/>
      <c r="DA37" s="64"/>
      <c r="DB37" s="64"/>
      <c r="DC37" s="64"/>
      <c r="DD37" s="64"/>
    </row>
    <row r="38" spans="1:108" ht="16.5" x14ac:dyDescent="0.2">
      <c r="A38" s="17">
        <v>34</v>
      </c>
      <c r="B38" s="55">
        <v>6</v>
      </c>
      <c r="C38" s="108">
        <v>30</v>
      </c>
      <c r="D38" s="25">
        <f>INDEX(章节关卡!$D$6:$D$20,芦花古楼!B38)*芦花古楼!C38</f>
        <v>300</v>
      </c>
      <c r="E38" s="22">
        <f t="shared" si="2"/>
        <v>35</v>
      </c>
      <c r="F38" s="22">
        <f t="shared" si="3"/>
        <v>50</v>
      </c>
      <c r="G38" s="14">
        <f>INDEX(章节关卡!$F$6:$F$20,芦花古楼!B38)*芦花古楼!C38</f>
        <v>1050</v>
      </c>
      <c r="H38" s="14">
        <v>100</v>
      </c>
      <c r="K38" s="17">
        <v>34</v>
      </c>
      <c r="L38" s="55">
        <v>8</v>
      </c>
      <c r="M38" s="108">
        <v>60</v>
      </c>
      <c r="N38" s="25">
        <f>INDEX(章节关卡!$D$6:$D$20,芦花古楼!L38)*芦花古楼!M38</f>
        <v>840</v>
      </c>
      <c r="O38" s="22">
        <f t="shared" si="4"/>
        <v>40</v>
      </c>
      <c r="P38" s="22">
        <f t="shared" si="5"/>
        <v>50</v>
      </c>
      <c r="Q38" s="14">
        <f>INDEX(章节关卡!$F$6:$F$20,芦花古楼!L38)*芦花古楼!M38</f>
        <v>2700</v>
      </c>
      <c r="R38" s="14">
        <v>100</v>
      </c>
      <c r="U38" s="17">
        <v>34</v>
      </c>
      <c r="V38" s="55">
        <v>10</v>
      </c>
      <c r="W38" s="108">
        <v>90</v>
      </c>
      <c r="X38" s="25">
        <f>INDEX(章节关卡!$D$6:$D$20,芦花古楼!V38)*芦花古楼!W38</f>
        <v>1620</v>
      </c>
      <c r="Y38" s="22">
        <f t="shared" si="17"/>
        <v>45</v>
      </c>
      <c r="Z38" s="22">
        <f t="shared" si="18"/>
        <v>50</v>
      </c>
      <c r="AA38" s="14">
        <f>INDEX(章节关卡!$F$6:$F$20,芦花古楼!V38)*芦花古楼!W38</f>
        <v>4950</v>
      </c>
      <c r="AB38" s="14">
        <v>100</v>
      </c>
      <c r="AE38" s="17">
        <v>34</v>
      </c>
      <c r="AF38" s="55">
        <v>10</v>
      </c>
      <c r="AG38" s="108">
        <v>90</v>
      </c>
      <c r="AH38" s="25">
        <f>INDEX(章节关卡!$D$6:$D$20,芦花古楼!AF38)*芦花古楼!AG38</f>
        <v>1620</v>
      </c>
      <c r="AI38" s="22">
        <f t="shared" si="6"/>
        <v>50</v>
      </c>
      <c r="AJ38" s="22">
        <f t="shared" si="7"/>
        <v>50</v>
      </c>
      <c r="AK38" s="14">
        <f>INDEX(章节关卡!$F$6:$F$20,芦花古楼!AF38)*芦花古楼!AG38</f>
        <v>4950</v>
      </c>
      <c r="AL38" s="14">
        <v>100</v>
      </c>
      <c r="AO38" s="18">
        <v>33</v>
      </c>
      <c r="AP38" s="18">
        <v>6</v>
      </c>
      <c r="AR38" s="18">
        <v>33</v>
      </c>
      <c r="AS38" s="18">
        <f t="shared" si="11"/>
        <v>7</v>
      </c>
      <c r="AU38" s="18">
        <v>33</v>
      </c>
      <c r="AV38" s="18">
        <f t="shared" si="12"/>
        <v>8</v>
      </c>
      <c r="AX38" s="18">
        <v>33</v>
      </c>
      <c r="AY38" s="18">
        <f t="shared" si="13"/>
        <v>9</v>
      </c>
      <c r="BB38" s="18">
        <v>33</v>
      </c>
      <c r="BC38" s="14">
        <f t="shared" ref="BC38:BC69" si="19">SUMIFS($E$5:$E$104,$AP$6:$AP$105,"="&amp;BB38)+SUMIFS($O$5:$O$104,$AS$6:$AS$105,"="&amp;BB38)+SUMIFS($Y$5:$Y$104,$AV$6:$AV$105,"="&amp;BB38)+SUMIFS($AI$5:$AI$104,$AY$6:$AY$105,"="&amp;BB38)</f>
        <v>170</v>
      </c>
      <c r="BD38" s="14">
        <f t="shared" ref="BD38:BD69" si="20">INDEX($F$5:$F$104,MATCH(BB38,$AP$5:$AP$105,1)-1)+INDEX($P$5:$P$104,MATCH(BB38,$AS$5:$AS$105,1)-1)+INDEX($Z$5:$Z$104,MATCH(BB38,$AV$5:$AV$105,1)-1)+INDEX($AJ$5:$AJ$104,MATCH(BB38,$AY$5:$AY$105,1)-1)</f>
        <v>360</v>
      </c>
      <c r="BE38" s="14">
        <f t="shared" ref="BE38:BE69" si="21">SUMIFS($G$5:$G$104,$AP$6:$AP$105,"="&amp;BB38)+SUMIFS($Q$5:$Q$104,$AS$6:$AS$105,"="&amp;BB38)+SUMIFS($AA$5:$AA$104,$AV$6:$AV$105,"="&amp;BB38)+SUMIFS($AK$5:$AK$104,$AY$6:$AY$105,"="&amp;BB38)</f>
        <v>9450</v>
      </c>
      <c r="BF38" s="14">
        <f t="shared" si="14"/>
        <v>800</v>
      </c>
      <c r="BG38" s="14">
        <f t="shared" si="15"/>
        <v>530</v>
      </c>
      <c r="BH38" s="14">
        <f t="shared" si="16"/>
        <v>1060</v>
      </c>
      <c r="BJ38" s="18">
        <v>34</v>
      </c>
      <c r="BK38" s="22">
        <v>30</v>
      </c>
      <c r="BQ38" s="64">
        <v>33</v>
      </c>
      <c r="BR38" s="64">
        <v>106</v>
      </c>
      <c r="BS38" s="64">
        <v>1606035</v>
      </c>
      <c r="BT38" s="64" t="s">
        <v>565</v>
      </c>
      <c r="BU38" s="64">
        <v>4</v>
      </c>
      <c r="BV38" s="64">
        <v>21</v>
      </c>
      <c r="BW38" s="64">
        <f>SUM(BV$5:BV38)</f>
        <v>645</v>
      </c>
      <c r="CF38" s="64">
        <v>34</v>
      </c>
      <c r="CG38" s="64">
        <v>1</v>
      </c>
      <c r="CH38" s="64" t="s">
        <v>380</v>
      </c>
      <c r="CI38" s="64">
        <v>34</v>
      </c>
      <c r="CJ38" s="64"/>
      <c r="CK38" s="64"/>
      <c r="CL38" s="64"/>
      <c r="CM38" s="64" t="s">
        <v>584</v>
      </c>
      <c r="CN38" s="64">
        <v>2400</v>
      </c>
      <c r="CO38" s="64" t="s">
        <v>585</v>
      </c>
      <c r="CP38" s="64">
        <v>35</v>
      </c>
      <c r="CQ38" s="64"/>
      <c r="CR38" s="64"/>
      <c r="CS38" s="64" t="s">
        <v>585</v>
      </c>
      <c r="CT38" s="64">
        <v>50</v>
      </c>
      <c r="CU38" s="64"/>
      <c r="CV38" s="64"/>
      <c r="CW38" s="64"/>
      <c r="CX38" s="64"/>
      <c r="CY38" s="64"/>
      <c r="CZ38" s="64"/>
      <c r="DA38" s="64"/>
      <c r="DB38" s="64"/>
      <c r="DC38" s="64"/>
      <c r="DD38" s="64"/>
    </row>
    <row r="39" spans="1:108" ht="16.5" x14ac:dyDescent="0.2">
      <c r="A39" s="17">
        <v>35</v>
      </c>
      <c r="B39" s="55">
        <v>7</v>
      </c>
      <c r="C39" s="108">
        <v>30</v>
      </c>
      <c r="D39" s="25">
        <f>INDEX(章节关卡!$D$6:$D$20,芦花古楼!B39)*芦花古楼!C39</f>
        <v>360</v>
      </c>
      <c r="E39" s="22">
        <f t="shared" si="2"/>
        <v>35</v>
      </c>
      <c r="F39" s="22">
        <f t="shared" si="3"/>
        <v>55</v>
      </c>
      <c r="G39" s="14">
        <f>INDEX(章节关卡!$F$6:$F$20,芦花古楼!B39)*芦花古楼!C39</f>
        <v>1200</v>
      </c>
      <c r="H39" s="14">
        <v>100</v>
      </c>
      <c r="K39" s="17">
        <v>35</v>
      </c>
      <c r="L39" s="55">
        <v>8</v>
      </c>
      <c r="M39" s="108">
        <v>60</v>
      </c>
      <c r="N39" s="25">
        <f>INDEX(章节关卡!$D$6:$D$20,芦花古楼!L39)*芦花古楼!M39</f>
        <v>840</v>
      </c>
      <c r="O39" s="22">
        <f t="shared" si="4"/>
        <v>40</v>
      </c>
      <c r="P39" s="22">
        <f t="shared" si="5"/>
        <v>55</v>
      </c>
      <c r="Q39" s="14">
        <f>INDEX(章节关卡!$F$6:$F$20,芦花古楼!L39)*芦花古楼!M39</f>
        <v>2700</v>
      </c>
      <c r="R39" s="14">
        <v>100</v>
      </c>
      <c r="U39" s="17">
        <v>35</v>
      </c>
      <c r="V39" s="55">
        <v>10</v>
      </c>
      <c r="W39" s="108">
        <v>90</v>
      </c>
      <c r="X39" s="25">
        <f>INDEX(章节关卡!$D$6:$D$20,芦花古楼!V39)*芦花古楼!W39</f>
        <v>1620</v>
      </c>
      <c r="Y39" s="22">
        <f t="shared" si="17"/>
        <v>45</v>
      </c>
      <c r="Z39" s="22">
        <f t="shared" si="18"/>
        <v>55</v>
      </c>
      <c r="AA39" s="14">
        <f>INDEX(章节关卡!$F$6:$F$20,芦花古楼!V39)*芦花古楼!W39</f>
        <v>4950</v>
      </c>
      <c r="AB39" s="14">
        <v>100</v>
      </c>
      <c r="AE39" s="17">
        <v>35</v>
      </c>
      <c r="AF39" s="55">
        <v>10</v>
      </c>
      <c r="AG39" s="108">
        <v>90</v>
      </c>
      <c r="AH39" s="25">
        <f>INDEX(章节关卡!$D$6:$D$20,芦花古楼!AF39)*芦花古楼!AG39</f>
        <v>1620</v>
      </c>
      <c r="AI39" s="22">
        <f t="shared" si="6"/>
        <v>50</v>
      </c>
      <c r="AJ39" s="22">
        <f t="shared" si="7"/>
        <v>55</v>
      </c>
      <c r="AK39" s="14">
        <f>INDEX(章节关卡!$F$6:$F$20,芦花古楼!AF39)*芦花古楼!AG39</f>
        <v>4950</v>
      </c>
      <c r="AL39" s="14">
        <v>100</v>
      </c>
      <c r="AO39" s="18">
        <v>34</v>
      </c>
      <c r="AP39" s="18">
        <v>6</v>
      </c>
      <c r="AR39" s="18">
        <v>34</v>
      </c>
      <c r="AS39" s="18">
        <f t="shared" si="11"/>
        <v>7</v>
      </c>
      <c r="AU39" s="18">
        <v>34</v>
      </c>
      <c r="AV39" s="18">
        <f t="shared" si="12"/>
        <v>8</v>
      </c>
      <c r="AX39" s="18">
        <v>34</v>
      </c>
      <c r="AY39" s="18">
        <f t="shared" si="13"/>
        <v>9</v>
      </c>
      <c r="BB39" s="18">
        <v>34</v>
      </c>
      <c r="BC39" s="14">
        <f t="shared" si="19"/>
        <v>160</v>
      </c>
      <c r="BD39" s="14">
        <f t="shared" si="20"/>
        <v>360</v>
      </c>
      <c r="BE39" s="14">
        <f t="shared" si="21"/>
        <v>7350</v>
      </c>
      <c r="BF39" s="14">
        <f t="shared" si="14"/>
        <v>800</v>
      </c>
      <c r="BG39" s="14">
        <f t="shared" si="15"/>
        <v>520</v>
      </c>
      <c r="BH39" s="14">
        <f t="shared" si="16"/>
        <v>1040</v>
      </c>
      <c r="BJ39" s="18">
        <v>35</v>
      </c>
      <c r="BK39" s="22">
        <v>30</v>
      </c>
      <c r="BQ39" s="64">
        <v>34</v>
      </c>
      <c r="BR39" s="64">
        <v>106</v>
      </c>
      <c r="BS39" s="64">
        <v>1606036</v>
      </c>
      <c r="BT39" s="64" t="s">
        <v>566</v>
      </c>
      <c r="BU39" s="64">
        <v>4</v>
      </c>
      <c r="BV39" s="64">
        <v>21</v>
      </c>
      <c r="BW39" s="64">
        <f>SUM(BV$5:BV39)</f>
        <v>666</v>
      </c>
      <c r="CF39" s="64">
        <v>35</v>
      </c>
      <c r="CG39" s="64">
        <v>1</v>
      </c>
      <c r="CH39" s="64" t="s">
        <v>380</v>
      </c>
      <c r="CI39" s="64">
        <v>35</v>
      </c>
      <c r="CJ39" s="64"/>
      <c r="CK39" s="64"/>
      <c r="CL39" s="64"/>
      <c r="CM39" s="64" t="s">
        <v>584</v>
      </c>
      <c r="CN39" s="64">
        <v>3000</v>
      </c>
      <c r="CO39" s="64" t="s">
        <v>585</v>
      </c>
      <c r="CP39" s="64">
        <v>35</v>
      </c>
      <c r="CQ39" s="64" t="s">
        <v>586</v>
      </c>
      <c r="CR39" s="64">
        <v>2</v>
      </c>
      <c r="CS39" s="64" t="s">
        <v>585</v>
      </c>
      <c r="CT39" s="64">
        <v>55</v>
      </c>
      <c r="CU39" s="64"/>
      <c r="CV39" s="64"/>
      <c r="CW39" s="64"/>
      <c r="CX39" s="64"/>
      <c r="CY39" s="64"/>
      <c r="CZ39" s="64"/>
      <c r="DA39" s="64"/>
      <c r="DB39" s="64"/>
      <c r="DC39" s="64"/>
      <c r="DD39" s="64"/>
    </row>
    <row r="40" spans="1:108" ht="16.5" x14ac:dyDescent="0.2">
      <c r="A40" s="17">
        <v>36</v>
      </c>
      <c r="B40" s="25">
        <v>7</v>
      </c>
      <c r="C40" s="108">
        <v>30</v>
      </c>
      <c r="D40" s="25">
        <f>INDEX(章节关卡!$D$6:$D$20,芦花古楼!B40)*芦花古楼!C40</f>
        <v>360</v>
      </c>
      <c r="E40" s="22">
        <f t="shared" si="2"/>
        <v>40</v>
      </c>
      <c r="F40" s="22">
        <f t="shared" si="3"/>
        <v>55</v>
      </c>
      <c r="G40" s="14">
        <f>INDEX(章节关卡!$F$6:$F$20,芦花古楼!B40)*芦花古楼!C40</f>
        <v>1200</v>
      </c>
      <c r="H40" s="14">
        <v>100</v>
      </c>
      <c r="K40" s="17">
        <v>36</v>
      </c>
      <c r="L40" s="55">
        <v>8</v>
      </c>
      <c r="M40" s="108">
        <v>60</v>
      </c>
      <c r="N40" s="25">
        <f>INDEX(章节关卡!$D$6:$D$20,芦花古楼!L40)*芦花古楼!M40</f>
        <v>840</v>
      </c>
      <c r="O40" s="22">
        <f t="shared" si="4"/>
        <v>45</v>
      </c>
      <c r="P40" s="22">
        <f t="shared" si="5"/>
        <v>55</v>
      </c>
      <c r="Q40" s="14">
        <f>INDEX(章节关卡!$F$6:$F$20,芦花古楼!L40)*芦花古楼!M40</f>
        <v>2700</v>
      </c>
      <c r="R40" s="14">
        <v>100</v>
      </c>
      <c r="U40" s="17">
        <v>36</v>
      </c>
      <c r="V40" s="55">
        <v>10</v>
      </c>
      <c r="W40" s="108">
        <v>90</v>
      </c>
      <c r="X40" s="25">
        <f>INDEX(章节关卡!$D$6:$D$20,芦花古楼!V40)*芦花古楼!W40</f>
        <v>1620</v>
      </c>
      <c r="Y40" s="22">
        <f t="shared" si="17"/>
        <v>50</v>
      </c>
      <c r="Z40" s="22">
        <f t="shared" si="18"/>
        <v>55</v>
      </c>
      <c r="AA40" s="14">
        <f>INDEX(章节关卡!$F$6:$F$20,芦花古楼!V40)*芦花古楼!W40</f>
        <v>4950</v>
      </c>
      <c r="AB40" s="14">
        <v>100</v>
      </c>
      <c r="AE40" s="17">
        <v>36</v>
      </c>
      <c r="AF40" s="55">
        <v>10</v>
      </c>
      <c r="AG40" s="108">
        <v>90</v>
      </c>
      <c r="AH40" s="25">
        <f>INDEX(章节关卡!$D$6:$D$20,芦花古楼!AF40)*芦花古楼!AG40</f>
        <v>1620</v>
      </c>
      <c r="AI40" s="22">
        <f t="shared" si="6"/>
        <v>55</v>
      </c>
      <c r="AJ40" s="22">
        <f t="shared" si="7"/>
        <v>55</v>
      </c>
      <c r="AK40" s="14">
        <f>INDEX(章节关卡!$F$6:$F$20,芦花古楼!AF40)*芦花古楼!AG40</f>
        <v>4950</v>
      </c>
      <c r="AL40" s="14">
        <v>100</v>
      </c>
      <c r="AO40" s="18">
        <v>35</v>
      </c>
      <c r="AP40" s="18">
        <v>6</v>
      </c>
      <c r="AR40" s="18">
        <v>35</v>
      </c>
      <c r="AS40" s="18">
        <f t="shared" si="11"/>
        <v>7</v>
      </c>
      <c r="AU40" s="18">
        <v>35</v>
      </c>
      <c r="AV40" s="18">
        <f t="shared" si="12"/>
        <v>8</v>
      </c>
      <c r="AX40" s="18">
        <v>35</v>
      </c>
      <c r="AY40" s="18">
        <f t="shared" si="13"/>
        <v>9</v>
      </c>
      <c r="BB40" s="18">
        <v>35</v>
      </c>
      <c r="BC40" s="14">
        <f t="shared" si="19"/>
        <v>170</v>
      </c>
      <c r="BD40" s="14">
        <f t="shared" si="20"/>
        <v>360</v>
      </c>
      <c r="BE40" s="14">
        <f t="shared" si="21"/>
        <v>9450</v>
      </c>
      <c r="BF40" s="14">
        <f t="shared" si="14"/>
        <v>800</v>
      </c>
      <c r="BG40" s="14">
        <f t="shared" si="15"/>
        <v>530</v>
      </c>
      <c r="BH40" s="14">
        <f t="shared" si="16"/>
        <v>1060</v>
      </c>
      <c r="BJ40" s="18">
        <v>36</v>
      </c>
      <c r="BK40" s="22">
        <v>30</v>
      </c>
      <c r="BQ40" s="64">
        <v>35</v>
      </c>
      <c r="BR40" s="64">
        <v>107</v>
      </c>
      <c r="BS40" s="64">
        <v>1606037</v>
      </c>
      <c r="BT40" s="64" t="s">
        <v>567</v>
      </c>
      <c r="BU40" s="64">
        <v>2</v>
      </c>
      <c r="BV40" s="64">
        <v>21</v>
      </c>
      <c r="BW40" s="64">
        <f>SUM(BV$5:BV40)</f>
        <v>687</v>
      </c>
      <c r="CF40" s="64">
        <v>36</v>
      </c>
      <c r="CG40" s="64">
        <v>1</v>
      </c>
      <c r="CH40" s="64" t="s">
        <v>380</v>
      </c>
      <c r="CI40" s="64">
        <v>36</v>
      </c>
      <c r="CJ40" s="64"/>
      <c r="CK40" s="64"/>
      <c r="CL40" s="64"/>
      <c r="CM40" s="64" t="s">
        <v>584</v>
      </c>
      <c r="CN40" s="64">
        <v>3000</v>
      </c>
      <c r="CO40" s="64" t="s">
        <v>585</v>
      </c>
      <c r="CP40" s="64">
        <v>40</v>
      </c>
      <c r="CQ40" s="64"/>
      <c r="CR40" s="64"/>
      <c r="CS40" s="64" t="s">
        <v>585</v>
      </c>
      <c r="CT40" s="64">
        <v>55</v>
      </c>
      <c r="CU40" s="64"/>
      <c r="CV40" s="64"/>
      <c r="CW40" s="64"/>
      <c r="CX40" s="64"/>
      <c r="CY40" s="64"/>
      <c r="CZ40" s="64"/>
      <c r="DA40" s="64"/>
      <c r="DB40" s="64"/>
      <c r="DC40" s="64"/>
      <c r="DD40" s="64"/>
    </row>
    <row r="41" spans="1:108" ht="16.5" x14ac:dyDescent="0.2">
      <c r="A41" s="17">
        <v>37</v>
      </c>
      <c r="B41" s="55">
        <v>7</v>
      </c>
      <c r="C41" s="108">
        <v>30</v>
      </c>
      <c r="D41" s="25">
        <f>INDEX(章节关卡!$D$6:$D$20,芦花古楼!B41)*芦花古楼!C41</f>
        <v>360</v>
      </c>
      <c r="E41" s="22">
        <f t="shared" si="2"/>
        <v>40</v>
      </c>
      <c r="F41" s="22">
        <f t="shared" si="3"/>
        <v>55</v>
      </c>
      <c r="G41" s="14">
        <f>INDEX(章节关卡!$F$6:$F$20,芦花古楼!B41)*芦花古楼!C41</f>
        <v>1200</v>
      </c>
      <c r="H41" s="14">
        <v>100</v>
      </c>
      <c r="K41" s="17">
        <v>37</v>
      </c>
      <c r="L41" s="55">
        <v>8</v>
      </c>
      <c r="M41" s="108">
        <v>60</v>
      </c>
      <c r="N41" s="25">
        <f>INDEX(章节关卡!$D$6:$D$20,芦花古楼!L41)*芦花古楼!M41</f>
        <v>840</v>
      </c>
      <c r="O41" s="22">
        <f t="shared" si="4"/>
        <v>45</v>
      </c>
      <c r="P41" s="22">
        <f t="shared" si="5"/>
        <v>55</v>
      </c>
      <c r="Q41" s="14">
        <f>INDEX(章节关卡!$F$6:$F$20,芦花古楼!L41)*芦花古楼!M41</f>
        <v>2700</v>
      </c>
      <c r="R41" s="14">
        <v>100</v>
      </c>
      <c r="U41" s="17">
        <v>37</v>
      </c>
      <c r="V41" s="55">
        <v>10</v>
      </c>
      <c r="W41" s="108">
        <v>90</v>
      </c>
      <c r="X41" s="25">
        <f>INDEX(章节关卡!$D$6:$D$20,芦花古楼!V41)*芦花古楼!W41</f>
        <v>1620</v>
      </c>
      <c r="Y41" s="22">
        <f t="shared" si="17"/>
        <v>50</v>
      </c>
      <c r="Z41" s="22">
        <f t="shared" si="18"/>
        <v>55</v>
      </c>
      <c r="AA41" s="14">
        <f>INDEX(章节关卡!$F$6:$F$20,芦花古楼!V41)*芦花古楼!W41</f>
        <v>4950</v>
      </c>
      <c r="AB41" s="14">
        <v>100</v>
      </c>
      <c r="AE41" s="17">
        <v>37</v>
      </c>
      <c r="AF41" s="55">
        <v>10</v>
      </c>
      <c r="AG41" s="108">
        <v>90</v>
      </c>
      <c r="AH41" s="25">
        <f>INDEX(章节关卡!$D$6:$D$20,芦花古楼!AF41)*芦花古楼!AG41</f>
        <v>1620</v>
      </c>
      <c r="AI41" s="22">
        <f t="shared" si="6"/>
        <v>55</v>
      </c>
      <c r="AJ41" s="22">
        <f t="shared" si="7"/>
        <v>55</v>
      </c>
      <c r="AK41" s="14">
        <f>INDEX(章节关卡!$F$6:$F$20,芦花古楼!AF41)*芦花古楼!AG41</f>
        <v>4950</v>
      </c>
      <c r="AL41" s="14">
        <v>100</v>
      </c>
      <c r="AO41" s="18">
        <v>36</v>
      </c>
      <c r="AP41" s="18">
        <v>7</v>
      </c>
      <c r="AR41" s="18">
        <v>36</v>
      </c>
      <c r="AS41" s="18">
        <f t="shared" si="11"/>
        <v>8</v>
      </c>
      <c r="AU41" s="18">
        <v>36</v>
      </c>
      <c r="AV41" s="18">
        <f t="shared" si="12"/>
        <v>9</v>
      </c>
      <c r="AX41" s="18">
        <v>36</v>
      </c>
      <c r="AY41" s="18">
        <f t="shared" si="13"/>
        <v>10</v>
      </c>
      <c r="BB41" s="18">
        <v>36</v>
      </c>
      <c r="BC41" s="14">
        <f t="shared" si="19"/>
        <v>160</v>
      </c>
      <c r="BD41" s="14">
        <f t="shared" si="20"/>
        <v>365</v>
      </c>
      <c r="BE41" s="14">
        <f t="shared" si="21"/>
        <v>7350</v>
      </c>
      <c r="BF41" s="14">
        <f t="shared" si="14"/>
        <v>800</v>
      </c>
      <c r="BG41" s="14">
        <f t="shared" si="15"/>
        <v>520</v>
      </c>
      <c r="BH41" s="14">
        <f t="shared" si="16"/>
        <v>1040</v>
      </c>
      <c r="BJ41" s="18">
        <v>37</v>
      </c>
      <c r="BK41" s="22">
        <v>30</v>
      </c>
      <c r="BQ41" s="64">
        <v>36</v>
      </c>
      <c r="BR41" s="64">
        <v>107</v>
      </c>
      <c r="BS41" s="64">
        <v>1606038</v>
      </c>
      <c r="BT41" s="64" t="s">
        <v>568</v>
      </c>
      <c r="BU41" s="64">
        <v>2</v>
      </c>
      <c r="BV41" s="64">
        <v>21</v>
      </c>
      <c r="BW41" s="64">
        <f>SUM(BV$5:BV41)</f>
        <v>708</v>
      </c>
      <c r="CF41" s="64">
        <v>37</v>
      </c>
      <c r="CG41" s="64">
        <v>1</v>
      </c>
      <c r="CH41" s="64" t="s">
        <v>380</v>
      </c>
      <c r="CI41" s="64">
        <v>37</v>
      </c>
      <c r="CJ41" s="64"/>
      <c r="CK41" s="64"/>
      <c r="CL41" s="64"/>
      <c r="CM41" s="64" t="s">
        <v>584</v>
      </c>
      <c r="CN41" s="64">
        <v>3000</v>
      </c>
      <c r="CO41" s="64" t="s">
        <v>585</v>
      </c>
      <c r="CP41" s="64">
        <v>40</v>
      </c>
      <c r="CQ41" s="64"/>
      <c r="CR41" s="64"/>
      <c r="CS41" s="64" t="s">
        <v>585</v>
      </c>
      <c r="CT41" s="64">
        <v>55</v>
      </c>
      <c r="CU41" s="64"/>
      <c r="CV41" s="64"/>
      <c r="CW41" s="64"/>
      <c r="CX41" s="64"/>
      <c r="CY41" s="64"/>
      <c r="CZ41" s="64"/>
      <c r="DA41" s="64"/>
      <c r="DB41" s="64"/>
      <c r="DC41" s="64"/>
      <c r="DD41" s="64"/>
    </row>
    <row r="42" spans="1:108" ht="16.5" x14ac:dyDescent="0.2">
      <c r="A42" s="17">
        <v>38</v>
      </c>
      <c r="B42" s="55">
        <v>7</v>
      </c>
      <c r="C42" s="108">
        <v>30</v>
      </c>
      <c r="D42" s="25">
        <f>INDEX(章节关卡!$D$6:$D$20,芦花古楼!B42)*芦花古楼!C42</f>
        <v>360</v>
      </c>
      <c r="E42" s="22">
        <f t="shared" si="2"/>
        <v>40</v>
      </c>
      <c r="F42" s="22">
        <f t="shared" si="3"/>
        <v>55</v>
      </c>
      <c r="G42" s="14">
        <f>INDEX(章节关卡!$F$6:$F$20,芦花古楼!B42)*芦花古楼!C42</f>
        <v>1200</v>
      </c>
      <c r="H42" s="14">
        <v>100</v>
      </c>
      <c r="K42" s="17">
        <v>38</v>
      </c>
      <c r="L42" s="55">
        <v>8</v>
      </c>
      <c r="M42" s="108">
        <v>60</v>
      </c>
      <c r="N42" s="25">
        <f>INDEX(章节关卡!$D$6:$D$20,芦花古楼!L42)*芦花古楼!M42</f>
        <v>840</v>
      </c>
      <c r="O42" s="22">
        <f t="shared" si="4"/>
        <v>45</v>
      </c>
      <c r="P42" s="22">
        <f t="shared" si="5"/>
        <v>55</v>
      </c>
      <c r="Q42" s="14">
        <f>INDEX(章节关卡!$F$6:$F$20,芦花古楼!L42)*芦花古楼!M42</f>
        <v>2700</v>
      </c>
      <c r="R42" s="14">
        <v>100</v>
      </c>
      <c r="U42" s="17">
        <v>38</v>
      </c>
      <c r="V42" s="55">
        <v>10</v>
      </c>
      <c r="W42" s="108">
        <v>90</v>
      </c>
      <c r="X42" s="25">
        <f>INDEX(章节关卡!$D$6:$D$20,芦花古楼!V42)*芦花古楼!W42</f>
        <v>1620</v>
      </c>
      <c r="Y42" s="22">
        <f t="shared" si="17"/>
        <v>50</v>
      </c>
      <c r="Z42" s="22">
        <f t="shared" si="18"/>
        <v>55</v>
      </c>
      <c r="AA42" s="14">
        <f>INDEX(章节关卡!$F$6:$F$20,芦花古楼!V42)*芦花古楼!W42</f>
        <v>4950</v>
      </c>
      <c r="AB42" s="14">
        <v>100</v>
      </c>
      <c r="AE42" s="17">
        <v>38</v>
      </c>
      <c r="AF42" s="55">
        <v>10</v>
      </c>
      <c r="AG42" s="108">
        <v>90</v>
      </c>
      <c r="AH42" s="25">
        <f>INDEX(章节关卡!$D$6:$D$20,芦花古楼!AF42)*芦花古楼!AG42</f>
        <v>1620</v>
      </c>
      <c r="AI42" s="22">
        <f t="shared" si="6"/>
        <v>55</v>
      </c>
      <c r="AJ42" s="22">
        <f t="shared" si="7"/>
        <v>55</v>
      </c>
      <c r="AK42" s="14">
        <f>INDEX(章节关卡!$F$6:$F$20,芦花古楼!AF42)*芦花古楼!AG42</f>
        <v>4950</v>
      </c>
      <c r="AL42" s="14">
        <v>100</v>
      </c>
      <c r="AO42" s="18">
        <v>37</v>
      </c>
      <c r="AP42" s="18">
        <v>7</v>
      </c>
      <c r="AR42" s="18">
        <v>37</v>
      </c>
      <c r="AS42" s="18">
        <f t="shared" si="11"/>
        <v>8</v>
      </c>
      <c r="AU42" s="18">
        <v>37</v>
      </c>
      <c r="AV42" s="18">
        <f t="shared" si="12"/>
        <v>9</v>
      </c>
      <c r="AX42" s="18">
        <v>37</v>
      </c>
      <c r="AY42" s="18">
        <f t="shared" si="13"/>
        <v>10</v>
      </c>
      <c r="BB42" s="18">
        <v>37</v>
      </c>
      <c r="BC42" s="14">
        <f t="shared" si="19"/>
        <v>170</v>
      </c>
      <c r="BD42" s="14">
        <f t="shared" si="20"/>
        <v>370</v>
      </c>
      <c r="BE42" s="14">
        <f t="shared" si="21"/>
        <v>9450</v>
      </c>
      <c r="BF42" s="14">
        <f t="shared" si="14"/>
        <v>800</v>
      </c>
      <c r="BG42" s="14">
        <f t="shared" si="15"/>
        <v>535</v>
      </c>
      <c r="BH42" s="14">
        <f t="shared" si="16"/>
        <v>1070</v>
      </c>
      <c r="BJ42" s="18">
        <v>38</v>
      </c>
      <c r="BK42" s="22">
        <v>30</v>
      </c>
      <c r="BQ42" s="64">
        <v>37</v>
      </c>
      <c r="BR42" s="64">
        <v>107</v>
      </c>
      <c r="BS42" s="64">
        <v>1606039</v>
      </c>
      <c r="BT42" s="64" t="s">
        <v>569</v>
      </c>
      <c r="BU42" s="64">
        <v>2</v>
      </c>
      <c r="BV42" s="64">
        <v>21</v>
      </c>
      <c r="BW42" s="64">
        <f>SUM(BV$5:BV42)</f>
        <v>729</v>
      </c>
      <c r="CF42" s="64">
        <v>38</v>
      </c>
      <c r="CG42" s="64">
        <v>1</v>
      </c>
      <c r="CH42" s="64" t="s">
        <v>380</v>
      </c>
      <c r="CI42" s="64">
        <v>38</v>
      </c>
      <c r="CJ42" s="64"/>
      <c r="CK42" s="64"/>
      <c r="CL42" s="64"/>
      <c r="CM42" s="64" t="s">
        <v>584</v>
      </c>
      <c r="CN42" s="64">
        <v>3000</v>
      </c>
      <c r="CO42" s="64" t="s">
        <v>585</v>
      </c>
      <c r="CP42" s="64">
        <v>40</v>
      </c>
      <c r="CQ42" s="64"/>
      <c r="CR42" s="64"/>
      <c r="CS42" s="64" t="s">
        <v>585</v>
      </c>
      <c r="CT42" s="64">
        <v>55</v>
      </c>
      <c r="CU42" s="64"/>
      <c r="CV42" s="64"/>
      <c r="CW42" s="64"/>
      <c r="CX42" s="64"/>
      <c r="CY42" s="64"/>
      <c r="CZ42" s="64"/>
      <c r="DA42" s="64"/>
      <c r="DB42" s="64"/>
      <c r="DC42" s="64"/>
      <c r="DD42" s="64"/>
    </row>
    <row r="43" spans="1:108" ht="16.5" x14ac:dyDescent="0.2">
      <c r="A43" s="17">
        <v>39</v>
      </c>
      <c r="B43" s="55">
        <v>7</v>
      </c>
      <c r="C43" s="108">
        <v>30</v>
      </c>
      <c r="D43" s="25">
        <f>INDEX(章节关卡!$D$6:$D$20,芦花古楼!B43)*芦花古楼!C43</f>
        <v>360</v>
      </c>
      <c r="E43" s="22">
        <f t="shared" si="2"/>
        <v>40</v>
      </c>
      <c r="F43" s="22">
        <f t="shared" si="3"/>
        <v>55</v>
      </c>
      <c r="G43" s="14">
        <f>INDEX(章节关卡!$F$6:$F$20,芦花古楼!B43)*芦花古楼!C43</f>
        <v>1200</v>
      </c>
      <c r="H43" s="14">
        <v>100</v>
      </c>
      <c r="K43" s="17">
        <v>39</v>
      </c>
      <c r="L43" s="55">
        <v>8</v>
      </c>
      <c r="M43" s="108">
        <v>60</v>
      </c>
      <c r="N43" s="25">
        <f>INDEX(章节关卡!$D$6:$D$20,芦花古楼!L43)*芦花古楼!M43</f>
        <v>840</v>
      </c>
      <c r="O43" s="22">
        <f t="shared" si="4"/>
        <v>45</v>
      </c>
      <c r="P43" s="22">
        <f t="shared" si="5"/>
        <v>55</v>
      </c>
      <c r="Q43" s="14">
        <f>INDEX(章节关卡!$F$6:$F$20,芦花古楼!L43)*芦花古楼!M43</f>
        <v>2700</v>
      </c>
      <c r="R43" s="14">
        <v>100</v>
      </c>
      <c r="U43" s="17">
        <v>39</v>
      </c>
      <c r="V43" s="55">
        <v>10</v>
      </c>
      <c r="W43" s="108">
        <v>90</v>
      </c>
      <c r="X43" s="25">
        <f>INDEX(章节关卡!$D$6:$D$20,芦花古楼!V43)*芦花古楼!W43</f>
        <v>1620</v>
      </c>
      <c r="Y43" s="22">
        <f t="shared" si="17"/>
        <v>50</v>
      </c>
      <c r="Z43" s="22">
        <f t="shared" si="18"/>
        <v>55</v>
      </c>
      <c r="AA43" s="14">
        <f>INDEX(章节关卡!$F$6:$F$20,芦花古楼!V43)*芦花古楼!W43</f>
        <v>4950</v>
      </c>
      <c r="AB43" s="14">
        <v>100</v>
      </c>
      <c r="AE43" s="17">
        <v>39</v>
      </c>
      <c r="AF43" s="55">
        <v>10</v>
      </c>
      <c r="AG43" s="108">
        <v>90</v>
      </c>
      <c r="AH43" s="25">
        <f>INDEX(章节关卡!$D$6:$D$20,芦花古楼!AF43)*芦花古楼!AG43</f>
        <v>1620</v>
      </c>
      <c r="AI43" s="22">
        <f t="shared" si="6"/>
        <v>55</v>
      </c>
      <c r="AJ43" s="22">
        <f t="shared" si="7"/>
        <v>55</v>
      </c>
      <c r="AK43" s="14">
        <f>INDEX(章节关卡!$F$6:$F$20,芦花古楼!AF43)*芦花古楼!AG43</f>
        <v>4950</v>
      </c>
      <c r="AL43" s="14">
        <v>100</v>
      </c>
      <c r="AO43" s="18">
        <v>38</v>
      </c>
      <c r="AP43" s="18">
        <v>7</v>
      </c>
      <c r="AR43" s="18">
        <v>38</v>
      </c>
      <c r="AS43" s="18">
        <f t="shared" si="11"/>
        <v>8</v>
      </c>
      <c r="AU43" s="18">
        <v>38</v>
      </c>
      <c r="AV43" s="18">
        <f t="shared" si="12"/>
        <v>9</v>
      </c>
      <c r="AX43" s="18">
        <v>38</v>
      </c>
      <c r="AY43" s="18">
        <f t="shared" si="13"/>
        <v>10</v>
      </c>
      <c r="BB43" s="18">
        <v>38</v>
      </c>
      <c r="BC43" s="14">
        <f t="shared" si="19"/>
        <v>165</v>
      </c>
      <c r="BD43" s="14">
        <f t="shared" si="20"/>
        <v>375</v>
      </c>
      <c r="BE43" s="14">
        <f t="shared" si="21"/>
        <v>7350</v>
      </c>
      <c r="BF43" s="14">
        <f t="shared" si="14"/>
        <v>800</v>
      </c>
      <c r="BG43" s="14">
        <f t="shared" si="15"/>
        <v>535</v>
      </c>
      <c r="BH43" s="14">
        <f t="shared" si="16"/>
        <v>1070</v>
      </c>
      <c r="BJ43" s="18">
        <v>39</v>
      </c>
      <c r="BK43" s="22">
        <v>30</v>
      </c>
      <c r="BQ43" s="64">
        <v>38</v>
      </c>
      <c r="BR43" s="64">
        <v>107</v>
      </c>
      <c r="BS43" s="64">
        <v>1606040</v>
      </c>
      <c r="BT43" s="64" t="s">
        <v>570</v>
      </c>
      <c r="BU43" s="64">
        <v>3</v>
      </c>
      <c r="BV43" s="64">
        <v>21</v>
      </c>
      <c r="BW43" s="64">
        <f>SUM(BV$5:BV43)</f>
        <v>750</v>
      </c>
      <c r="CF43" s="64">
        <v>39</v>
      </c>
      <c r="CG43" s="64">
        <v>1</v>
      </c>
      <c r="CH43" s="64" t="s">
        <v>380</v>
      </c>
      <c r="CI43" s="64">
        <v>39</v>
      </c>
      <c r="CJ43" s="64"/>
      <c r="CK43" s="64"/>
      <c r="CL43" s="64"/>
      <c r="CM43" s="64" t="s">
        <v>584</v>
      </c>
      <c r="CN43" s="64">
        <v>3000</v>
      </c>
      <c r="CO43" s="64" t="s">
        <v>585</v>
      </c>
      <c r="CP43" s="64">
        <v>40</v>
      </c>
      <c r="CQ43" s="64"/>
      <c r="CR43" s="64"/>
      <c r="CS43" s="64" t="s">
        <v>585</v>
      </c>
      <c r="CT43" s="64">
        <v>55</v>
      </c>
      <c r="CU43" s="64"/>
      <c r="CV43" s="64"/>
      <c r="CW43" s="64"/>
      <c r="CX43" s="64"/>
      <c r="CY43" s="64"/>
      <c r="CZ43" s="64"/>
      <c r="DA43" s="64"/>
      <c r="DB43" s="64"/>
      <c r="DC43" s="64"/>
      <c r="DD43" s="64"/>
    </row>
    <row r="44" spans="1:108" ht="16.5" x14ac:dyDescent="0.2">
      <c r="A44" s="17">
        <v>40</v>
      </c>
      <c r="B44" s="55">
        <v>7</v>
      </c>
      <c r="C44" s="108">
        <v>30</v>
      </c>
      <c r="D44" s="25">
        <f>INDEX(章节关卡!$D$6:$D$20,芦花古楼!B44)*芦花古楼!C44</f>
        <v>360</v>
      </c>
      <c r="E44" s="22">
        <f t="shared" si="2"/>
        <v>40</v>
      </c>
      <c r="F44" s="22">
        <f t="shared" si="3"/>
        <v>60</v>
      </c>
      <c r="G44" s="14">
        <f>INDEX(章节关卡!$F$6:$F$20,芦花古楼!B44)*芦花古楼!C44</f>
        <v>1200</v>
      </c>
      <c r="H44" s="14">
        <v>150</v>
      </c>
      <c r="K44" s="17">
        <v>40</v>
      </c>
      <c r="L44" s="25">
        <v>9</v>
      </c>
      <c r="M44" s="108">
        <v>60</v>
      </c>
      <c r="N44" s="25">
        <f>INDEX(章节关卡!$D$6:$D$20,芦花古楼!L44)*芦花古楼!M44</f>
        <v>960</v>
      </c>
      <c r="O44" s="22">
        <f t="shared" si="4"/>
        <v>45</v>
      </c>
      <c r="P44" s="22">
        <f t="shared" si="5"/>
        <v>60</v>
      </c>
      <c r="Q44" s="14">
        <f>INDEX(章节关卡!$F$6:$F$20,芦花古楼!L44)*芦花古楼!M44</f>
        <v>3000</v>
      </c>
      <c r="R44" s="14">
        <v>150</v>
      </c>
      <c r="U44" s="17">
        <v>40</v>
      </c>
      <c r="V44" s="25">
        <v>10</v>
      </c>
      <c r="W44" s="108">
        <v>90</v>
      </c>
      <c r="X44" s="25">
        <f>INDEX(章节关卡!$D$6:$D$20,芦花古楼!V44)*芦花古楼!W44</f>
        <v>1620</v>
      </c>
      <c r="Y44" s="22">
        <f t="shared" si="17"/>
        <v>50</v>
      </c>
      <c r="Z44" s="22">
        <f t="shared" si="18"/>
        <v>60</v>
      </c>
      <c r="AA44" s="14">
        <f>INDEX(章节关卡!$F$6:$F$20,芦花古楼!V44)*芦花古楼!W44</f>
        <v>4950</v>
      </c>
      <c r="AB44" s="14">
        <v>150</v>
      </c>
      <c r="AE44" s="17">
        <v>40</v>
      </c>
      <c r="AF44" s="55">
        <v>10</v>
      </c>
      <c r="AG44" s="108">
        <v>90</v>
      </c>
      <c r="AH44" s="25">
        <f>INDEX(章节关卡!$D$6:$D$20,芦花古楼!AF44)*芦花古楼!AG44</f>
        <v>1620</v>
      </c>
      <c r="AI44" s="22">
        <f t="shared" si="6"/>
        <v>55</v>
      </c>
      <c r="AJ44" s="22">
        <f t="shared" si="7"/>
        <v>60</v>
      </c>
      <c r="AK44" s="14">
        <f>INDEX(章节关卡!$F$6:$F$20,芦花古楼!AF44)*芦花古楼!AG44</f>
        <v>4950</v>
      </c>
      <c r="AL44" s="14">
        <v>150</v>
      </c>
      <c r="AO44" s="18">
        <v>39</v>
      </c>
      <c r="AP44" s="18">
        <v>8</v>
      </c>
      <c r="AR44" s="18">
        <v>39</v>
      </c>
      <c r="AS44" s="18">
        <f t="shared" si="11"/>
        <v>9</v>
      </c>
      <c r="AU44" s="18">
        <v>39</v>
      </c>
      <c r="AV44" s="18">
        <f t="shared" si="12"/>
        <v>10</v>
      </c>
      <c r="AX44" s="18">
        <v>39</v>
      </c>
      <c r="AY44" s="18">
        <f t="shared" si="13"/>
        <v>11</v>
      </c>
      <c r="BB44" s="18">
        <v>39</v>
      </c>
      <c r="BC44" s="14">
        <f t="shared" si="19"/>
        <v>175</v>
      </c>
      <c r="BD44" s="14">
        <f t="shared" si="20"/>
        <v>380</v>
      </c>
      <c r="BE44" s="14">
        <f t="shared" si="21"/>
        <v>9450</v>
      </c>
      <c r="BF44" s="14">
        <f t="shared" si="14"/>
        <v>800</v>
      </c>
      <c r="BG44" s="14">
        <f t="shared" si="15"/>
        <v>550</v>
      </c>
      <c r="BH44" s="14">
        <f t="shared" si="16"/>
        <v>1100</v>
      </c>
      <c r="BJ44" s="18">
        <v>40</v>
      </c>
      <c r="BK44" s="18">
        <v>50</v>
      </c>
      <c r="BQ44" s="64">
        <v>39</v>
      </c>
      <c r="BR44" s="64">
        <v>107</v>
      </c>
      <c r="BS44" s="64">
        <v>1606041</v>
      </c>
      <c r="BT44" s="64" t="s">
        <v>571</v>
      </c>
      <c r="BU44" s="64">
        <v>3</v>
      </c>
      <c r="BV44" s="64">
        <v>21</v>
      </c>
      <c r="BW44" s="64">
        <f>SUM(BV$5:BV44)</f>
        <v>771</v>
      </c>
      <c r="CF44" s="64">
        <v>40</v>
      </c>
      <c r="CG44" s="64">
        <v>1</v>
      </c>
      <c r="CH44" s="64" t="s">
        <v>380</v>
      </c>
      <c r="CI44" s="64">
        <v>40</v>
      </c>
      <c r="CJ44" s="64"/>
      <c r="CK44" s="64"/>
      <c r="CL44" s="64"/>
      <c r="CM44" s="64" t="s">
        <v>584</v>
      </c>
      <c r="CN44" s="64">
        <v>3000</v>
      </c>
      <c r="CO44" s="64" t="s">
        <v>585</v>
      </c>
      <c r="CP44" s="64">
        <v>40</v>
      </c>
      <c r="CQ44" s="64" t="s">
        <v>415</v>
      </c>
      <c r="CR44" s="64">
        <v>2</v>
      </c>
      <c r="CS44" s="64" t="s">
        <v>585</v>
      </c>
      <c r="CT44" s="64">
        <v>60</v>
      </c>
      <c r="CU44" s="64"/>
      <c r="CV44" s="64"/>
      <c r="CW44" s="64"/>
      <c r="CX44" s="64"/>
      <c r="CY44" s="64"/>
      <c r="CZ44" s="64"/>
      <c r="DA44" s="64"/>
      <c r="DB44" s="64"/>
      <c r="DC44" s="64"/>
      <c r="DD44" s="64"/>
    </row>
    <row r="45" spans="1:108" ht="16.5" x14ac:dyDescent="0.2">
      <c r="A45" s="17">
        <v>41</v>
      </c>
      <c r="B45" s="55">
        <v>7</v>
      </c>
      <c r="C45" s="108">
        <v>30</v>
      </c>
      <c r="D45" s="25">
        <f>INDEX(章节关卡!$D$6:$D$20,芦花古楼!B45)*芦花古楼!C45</f>
        <v>360</v>
      </c>
      <c r="E45" s="22">
        <f t="shared" si="2"/>
        <v>45</v>
      </c>
      <c r="F45" s="22">
        <f t="shared" si="3"/>
        <v>60</v>
      </c>
      <c r="G45" s="14">
        <f>INDEX(章节关卡!$F$6:$F$20,芦花古楼!B45)*芦花古楼!C45</f>
        <v>1200</v>
      </c>
      <c r="H45" s="14">
        <v>150</v>
      </c>
      <c r="K45" s="17">
        <v>41</v>
      </c>
      <c r="L45" s="55">
        <v>9</v>
      </c>
      <c r="M45" s="108">
        <v>60</v>
      </c>
      <c r="N45" s="25">
        <f>INDEX(章节关卡!$D$6:$D$20,芦花古楼!L45)*芦花古楼!M45</f>
        <v>960</v>
      </c>
      <c r="O45" s="22">
        <f t="shared" si="4"/>
        <v>50</v>
      </c>
      <c r="P45" s="22">
        <f t="shared" si="5"/>
        <v>60</v>
      </c>
      <c r="Q45" s="14">
        <f>INDEX(章节关卡!$F$6:$F$20,芦花古楼!L45)*芦花古楼!M45</f>
        <v>3000</v>
      </c>
      <c r="R45" s="14">
        <v>150</v>
      </c>
      <c r="U45" s="17">
        <v>41</v>
      </c>
      <c r="V45" s="25">
        <v>10</v>
      </c>
      <c r="W45" s="108">
        <v>90</v>
      </c>
      <c r="X45" s="25">
        <f>INDEX(章节关卡!$D$6:$D$20,芦花古楼!V45)*芦花古楼!W45</f>
        <v>1620</v>
      </c>
      <c r="Y45" s="22">
        <f t="shared" si="17"/>
        <v>55</v>
      </c>
      <c r="Z45" s="22">
        <f t="shared" si="18"/>
        <v>60</v>
      </c>
      <c r="AA45" s="14">
        <f>INDEX(章节关卡!$F$6:$F$20,芦花古楼!V45)*芦花古楼!W45</f>
        <v>4950</v>
      </c>
      <c r="AB45" s="14">
        <v>150</v>
      </c>
      <c r="AE45" s="17">
        <v>41</v>
      </c>
      <c r="AF45" s="55">
        <v>10</v>
      </c>
      <c r="AG45" s="108">
        <v>90</v>
      </c>
      <c r="AH45" s="25">
        <f>INDEX(章节关卡!$D$6:$D$20,芦花古楼!AF45)*芦花古楼!AG45</f>
        <v>1620</v>
      </c>
      <c r="AI45" s="22">
        <f t="shared" si="6"/>
        <v>60</v>
      </c>
      <c r="AJ45" s="22">
        <f t="shared" si="7"/>
        <v>60</v>
      </c>
      <c r="AK45" s="14">
        <f>INDEX(章节关卡!$F$6:$F$20,芦花古楼!AF45)*芦花古楼!AG45</f>
        <v>4950</v>
      </c>
      <c r="AL45" s="14">
        <v>150</v>
      </c>
      <c r="AO45" s="18">
        <v>40</v>
      </c>
      <c r="AP45" s="18">
        <v>8</v>
      </c>
      <c r="AR45" s="18">
        <v>40</v>
      </c>
      <c r="AS45" s="18">
        <f t="shared" si="11"/>
        <v>9</v>
      </c>
      <c r="AU45" s="18">
        <v>40</v>
      </c>
      <c r="AV45" s="18">
        <f t="shared" si="12"/>
        <v>10</v>
      </c>
      <c r="AX45" s="18">
        <v>40</v>
      </c>
      <c r="AY45" s="18">
        <f t="shared" si="13"/>
        <v>11</v>
      </c>
      <c r="BB45" s="18">
        <v>40</v>
      </c>
      <c r="BC45" s="14">
        <f t="shared" si="19"/>
        <v>170</v>
      </c>
      <c r="BD45" s="14">
        <f t="shared" si="20"/>
        <v>380</v>
      </c>
      <c r="BE45" s="14">
        <f t="shared" si="21"/>
        <v>7350</v>
      </c>
      <c r="BF45" s="14">
        <f t="shared" si="14"/>
        <v>800</v>
      </c>
      <c r="BG45" s="14">
        <f t="shared" si="15"/>
        <v>550</v>
      </c>
      <c r="BH45" s="14">
        <f t="shared" si="16"/>
        <v>1100</v>
      </c>
      <c r="BQ45" s="64">
        <v>40</v>
      </c>
      <c r="BR45" s="64">
        <v>107</v>
      </c>
      <c r="BS45" s="64">
        <v>1606042</v>
      </c>
      <c r="BT45" s="64" t="s">
        <v>572</v>
      </c>
      <c r="BU45" s="64">
        <v>3</v>
      </c>
      <c r="BV45" s="64">
        <v>21</v>
      </c>
      <c r="BW45" s="64">
        <f>SUM(BV$5:BV45)</f>
        <v>792</v>
      </c>
      <c r="CF45" s="64">
        <v>41</v>
      </c>
      <c r="CG45" s="64">
        <v>1</v>
      </c>
      <c r="CH45" s="64" t="s">
        <v>380</v>
      </c>
      <c r="CI45" s="64">
        <v>41</v>
      </c>
      <c r="CJ45" s="64"/>
      <c r="CK45" s="64"/>
      <c r="CL45" s="64"/>
      <c r="CM45" s="64" t="s">
        <v>584</v>
      </c>
      <c r="CN45" s="64">
        <v>3000</v>
      </c>
      <c r="CO45" s="64" t="s">
        <v>585</v>
      </c>
      <c r="CP45" s="64">
        <v>45</v>
      </c>
      <c r="CQ45" s="64"/>
      <c r="CR45" s="64"/>
      <c r="CS45" s="64" t="s">
        <v>585</v>
      </c>
      <c r="CT45" s="64">
        <v>60</v>
      </c>
      <c r="CU45" s="64"/>
      <c r="CV45" s="64"/>
      <c r="CW45" s="64"/>
      <c r="CX45" s="64"/>
      <c r="CY45" s="64"/>
      <c r="CZ45" s="64"/>
      <c r="DA45" s="64"/>
      <c r="DB45" s="64"/>
      <c r="DC45" s="64"/>
      <c r="DD45" s="64"/>
    </row>
    <row r="46" spans="1:108" ht="16.5" x14ac:dyDescent="0.2">
      <c r="A46" s="17">
        <v>42</v>
      </c>
      <c r="B46" s="55">
        <v>7</v>
      </c>
      <c r="C46" s="108">
        <v>30</v>
      </c>
      <c r="D46" s="25">
        <f>INDEX(章节关卡!$D$6:$D$20,芦花古楼!B46)*芦花古楼!C46</f>
        <v>360</v>
      </c>
      <c r="E46" s="22">
        <f t="shared" si="2"/>
        <v>45</v>
      </c>
      <c r="F46" s="22">
        <f t="shared" si="3"/>
        <v>60</v>
      </c>
      <c r="G46" s="14">
        <f>INDEX(章节关卡!$F$6:$F$20,芦花古楼!B46)*芦花古楼!C46</f>
        <v>1200</v>
      </c>
      <c r="H46" s="14">
        <v>150</v>
      </c>
      <c r="K46" s="17">
        <v>42</v>
      </c>
      <c r="L46" s="55">
        <v>9</v>
      </c>
      <c r="M46" s="108">
        <v>60</v>
      </c>
      <c r="N46" s="25">
        <f>INDEX(章节关卡!$D$6:$D$20,芦花古楼!L46)*芦花古楼!M46</f>
        <v>960</v>
      </c>
      <c r="O46" s="22">
        <f t="shared" si="4"/>
        <v>50</v>
      </c>
      <c r="P46" s="22">
        <f t="shared" si="5"/>
        <v>60</v>
      </c>
      <c r="Q46" s="14">
        <f>INDEX(章节关卡!$F$6:$F$20,芦花古楼!L46)*芦花古楼!M46</f>
        <v>3000</v>
      </c>
      <c r="R46" s="14">
        <v>150</v>
      </c>
      <c r="U46" s="17">
        <v>42</v>
      </c>
      <c r="V46" s="25">
        <v>10</v>
      </c>
      <c r="W46" s="108">
        <v>90</v>
      </c>
      <c r="X46" s="25">
        <f>INDEX(章节关卡!$D$6:$D$20,芦花古楼!V46)*芦花古楼!W46</f>
        <v>1620</v>
      </c>
      <c r="Y46" s="22">
        <f t="shared" si="17"/>
        <v>55</v>
      </c>
      <c r="Z46" s="22">
        <f t="shared" si="18"/>
        <v>60</v>
      </c>
      <c r="AA46" s="14">
        <f>INDEX(章节关卡!$F$6:$F$20,芦花古楼!V46)*芦花古楼!W46</f>
        <v>4950</v>
      </c>
      <c r="AB46" s="14">
        <v>150</v>
      </c>
      <c r="AE46" s="17">
        <v>42</v>
      </c>
      <c r="AF46" s="55">
        <v>10</v>
      </c>
      <c r="AG46" s="108">
        <v>90</v>
      </c>
      <c r="AH46" s="25">
        <f>INDEX(章节关卡!$D$6:$D$20,芦花古楼!AF46)*芦花古楼!AG46</f>
        <v>1620</v>
      </c>
      <c r="AI46" s="22">
        <f t="shared" si="6"/>
        <v>60</v>
      </c>
      <c r="AJ46" s="22">
        <f t="shared" si="7"/>
        <v>60</v>
      </c>
      <c r="AK46" s="14">
        <f>INDEX(章节关卡!$F$6:$F$20,芦花古楼!AF46)*芦花古楼!AG46</f>
        <v>4950</v>
      </c>
      <c r="AL46" s="14">
        <v>150</v>
      </c>
      <c r="AO46" s="18">
        <v>41</v>
      </c>
      <c r="AP46" s="18">
        <v>8</v>
      </c>
      <c r="AR46" s="18">
        <v>41</v>
      </c>
      <c r="AS46" s="18">
        <f t="shared" si="11"/>
        <v>9</v>
      </c>
      <c r="AU46" s="18">
        <v>41</v>
      </c>
      <c r="AV46" s="18">
        <f t="shared" si="12"/>
        <v>10</v>
      </c>
      <c r="AX46" s="18">
        <v>41</v>
      </c>
      <c r="AY46" s="18">
        <f t="shared" si="13"/>
        <v>11</v>
      </c>
      <c r="BB46" s="18">
        <v>41</v>
      </c>
      <c r="BC46" s="14">
        <f t="shared" si="19"/>
        <v>180</v>
      </c>
      <c r="BD46" s="14">
        <f t="shared" si="20"/>
        <v>380</v>
      </c>
      <c r="BE46" s="14">
        <f t="shared" si="21"/>
        <v>9450</v>
      </c>
      <c r="BF46" s="14">
        <f t="shared" si="14"/>
        <v>800</v>
      </c>
      <c r="BG46" s="14">
        <f t="shared" si="15"/>
        <v>560</v>
      </c>
      <c r="BH46" s="14">
        <f t="shared" si="16"/>
        <v>1120</v>
      </c>
      <c r="BQ46" s="64">
        <v>41</v>
      </c>
      <c r="BR46" s="64">
        <v>107</v>
      </c>
      <c r="BS46" s="64">
        <v>1606043</v>
      </c>
      <c r="BT46" s="64" t="s">
        <v>573</v>
      </c>
      <c r="BU46" s="64">
        <v>4</v>
      </c>
      <c r="BV46" s="64">
        <v>21</v>
      </c>
      <c r="BW46" s="64">
        <f>SUM(BV$5:BV46)</f>
        <v>813</v>
      </c>
      <c r="CF46" s="64">
        <v>42</v>
      </c>
      <c r="CG46" s="64">
        <v>1</v>
      </c>
      <c r="CH46" s="64" t="s">
        <v>380</v>
      </c>
      <c r="CI46" s="64">
        <v>42</v>
      </c>
      <c r="CJ46" s="64"/>
      <c r="CK46" s="64"/>
      <c r="CL46" s="64"/>
      <c r="CM46" s="64" t="s">
        <v>584</v>
      </c>
      <c r="CN46" s="64">
        <v>3000</v>
      </c>
      <c r="CO46" s="64" t="s">
        <v>585</v>
      </c>
      <c r="CP46" s="64">
        <v>45</v>
      </c>
      <c r="CQ46" s="64"/>
      <c r="CR46" s="64"/>
      <c r="CS46" s="64" t="s">
        <v>585</v>
      </c>
      <c r="CT46" s="64">
        <v>60</v>
      </c>
      <c r="CU46" s="64"/>
      <c r="CV46" s="64"/>
      <c r="CW46" s="64"/>
      <c r="CX46" s="64"/>
      <c r="CY46" s="64"/>
      <c r="CZ46" s="64"/>
      <c r="DA46" s="64"/>
      <c r="DB46" s="64"/>
      <c r="DC46" s="64"/>
      <c r="DD46" s="64"/>
    </row>
    <row r="47" spans="1:108" ht="16.5" x14ac:dyDescent="0.2">
      <c r="A47" s="17">
        <v>43</v>
      </c>
      <c r="B47" s="55">
        <v>7</v>
      </c>
      <c r="C47" s="108">
        <v>30</v>
      </c>
      <c r="D47" s="25">
        <f>INDEX(章节关卡!$D$6:$D$20,芦花古楼!B47)*芦花古楼!C47</f>
        <v>360</v>
      </c>
      <c r="E47" s="22">
        <f t="shared" si="2"/>
        <v>45</v>
      </c>
      <c r="F47" s="22">
        <f t="shared" si="3"/>
        <v>60</v>
      </c>
      <c r="G47" s="14">
        <f>INDEX(章节关卡!$F$6:$F$20,芦花古楼!B47)*芦花古楼!C47</f>
        <v>1200</v>
      </c>
      <c r="H47" s="14">
        <v>150</v>
      </c>
      <c r="K47" s="17">
        <v>43</v>
      </c>
      <c r="L47" s="55">
        <v>9</v>
      </c>
      <c r="M47" s="108">
        <v>60</v>
      </c>
      <c r="N47" s="25">
        <f>INDEX(章节关卡!$D$6:$D$20,芦花古楼!L47)*芦花古楼!M47</f>
        <v>960</v>
      </c>
      <c r="O47" s="22">
        <f t="shared" si="4"/>
        <v>50</v>
      </c>
      <c r="P47" s="22">
        <f t="shared" si="5"/>
        <v>60</v>
      </c>
      <c r="Q47" s="14">
        <f>INDEX(章节关卡!$F$6:$F$20,芦花古楼!L47)*芦花古楼!M47</f>
        <v>3000</v>
      </c>
      <c r="R47" s="14">
        <v>150</v>
      </c>
      <c r="U47" s="17">
        <v>43</v>
      </c>
      <c r="V47" s="25">
        <v>10</v>
      </c>
      <c r="W47" s="108">
        <v>90</v>
      </c>
      <c r="X47" s="25">
        <f>INDEX(章节关卡!$D$6:$D$20,芦花古楼!V47)*芦花古楼!W47</f>
        <v>1620</v>
      </c>
      <c r="Y47" s="22">
        <f t="shared" si="17"/>
        <v>55</v>
      </c>
      <c r="Z47" s="22">
        <f t="shared" si="18"/>
        <v>60</v>
      </c>
      <c r="AA47" s="14">
        <f>INDEX(章节关卡!$F$6:$F$20,芦花古楼!V47)*芦花古楼!W47</f>
        <v>4950</v>
      </c>
      <c r="AB47" s="14">
        <v>150</v>
      </c>
      <c r="AE47" s="17">
        <v>43</v>
      </c>
      <c r="AF47" s="55">
        <v>10</v>
      </c>
      <c r="AG47" s="108">
        <v>90</v>
      </c>
      <c r="AH47" s="25">
        <f>INDEX(章节关卡!$D$6:$D$20,芦花古楼!AF47)*芦花古楼!AG47</f>
        <v>1620</v>
      </c>
      <c r="AI47" s="22">
        <f t="shared" si="6"/>
        <v>60</v>
      </c>
      <c r="AJ47" s="22">
        <f t="shared" si="7"/>
        <v>60</v>
      </c>
      <c r="AK47" s="14">
        <f>INDEX(章节关卡!$F$6:$F$20,芦花古楼!AF47)*芦花古楼!AG47</f>
        <v>4950</v>
      </c>
      <c r="AL47" s="14">
        <v>150</v>
      </c>
      <c r="AO47" s="18">
        <v>42</v>
      </c>
      <c r="AP47" s="18">
        <v>9</v>
      </c>
      <c r="AR47" s="18">
        <v>42</v>
      </c>
      <c r="AS47" s="18">
        <f t="shared" si="11"/>
        <v>10</v>
      </c>
      <c r="AU47" s="18">
        <v>42</v>
      </c>
      <c r="AV47" s="18">
        <f t="shared" si="12"/>
        <v>11</v>
      </c>
      <c r="AX47" s="18">
        <v>42</v>
      </c>
      <c r="AY47" s="18">
        <f t="shared" si="13"/>
        <v>12</v>
      </c>
      <c r="BB47" s="18">
        <v>42</v>
      </c>
      <c r="BC47" s="14">
        <f t="shared" si="19"/>
        <v>170</v>
      </c>
      <c r="BD47" s="14">
        <f t="shared" si="20"/>
        <v>380</v>
      </c>
      <c r="BE47" s="14">
        <f t="shared" si="21"/>
        <v>7350</v>
      </c>
      <c r="BF47" s="14">
        <f t="shared" si="14"/>
        <v>800</v>
      </c>
      <c r="BG47" s="14">
        <f t="shared" si="15"/>
        <v>550</v>
      </c>
      <c r="BH47" s="14">
        <f t="shared" si="16"/>
        <v>1100</v>
      </c>
      <c r="BQ47" s="64">
        <v>42</v>
      </c>
      <c r="BR47" s="64">
        <v>107</v>
      </c>
      <c r="BS47" s="64">
        <v>1606044</v>
      </c>
      <c r="BT47" s="64" t="s">
        <v>574</v>
      </c>
      <c r="BU47" s="64">
        <v>4</v>
      </c>
      <c r="BV47" s="64">
        <v>21</v>
      </c>
      <c r="BW47" s="64">
        <f>SUM(BV$5:BV47)</f>
        <v>834</v>
      </c>
      <c r="CF47" s="64">
        <v>43</v>
      </c>
      <c r="CG47" s="64">
        <v>1</v>
      </c>
      <c r="CH47" s="64" t="s">
        <v>380</v>
      </c>
      <c r="CI47" s="64">
        <v>43</v>
      </c>
      <c r="CJ47" s="64"/>
      <c r="CK47" s="64"/>
      <c r="CL47" s="64"/>
      <c r="CM47" s="64" t="s">
        <v>584</v>
      </c>
      <c r="CN47" s="64">
        <v>3000</v>
      </c>
      <c r="CO47" s="64" t="s">
        <v>585</v>
      </c>
      <c r="CP47" s="64">
        <v>45</v>
      </c>
      <c r="CQ47" s="64"/>
      <c r="CR47" s="64"/>
      <c r="CS47" s="64" t="s">
        <v>585</v>
      </c>
      <c r="CT47" s="64">
        <v>60</v>
      </c>
      <c r="CU47" s="64"/>
      <c r="CV47" s="64"/>
      <c r="CW47" s="64"/>
      <c r="CX47" s="64"/>
      <c r="CY47" s="64"/>
      <c r="CZ47" s="64"/>
      <c r="DA47" s="64"/>
      <c r="DB47" s="64"/>
      <c r="DC47" s="64"/>
      <c r="DD47" s="64"/>
    </row>
    <row r="48" spans="1:108" ht="16.5" x14ac:dyDescent="0.2">
      <c r="A48" s="17">
        <v>44</v>
      </c>
      <c r="B48" s="55">
        <v>7</v>
      </c>
      <c r="C48" s="108">
        <v>30</v>
      </c>
      <c r="D48" s="25">
        <f>INDEX(章节关卡!$D$6:$D$20,芦花古楼!B48)*芦花古楼!C48</f>
        <v>360</v>
      </c>
      <c r="E48" s="22">
        <f t="shared" si="2"/>
        <v>45</v>
      </c>
      <c r="F48" s="22">
        <f t="shared" si="3"/>
        <v>60</v>
      </c>
      <c r="G48" s="14">
        <f>INDEX(章节关卡!$F$6:$F$20,芦花古楼!B48)*芦花古楼!C48</f>
        <v>1200</v>
      </c>
      <c r="H48" s="14">
        <v>150</v>
      </c>
      <c r="K48" s="17">
        <v>44</v>
      </c>
      <c r="L48" s="55">
        <v>9</v>
      </c>
      <c r="M48" s="108">
        <v>60</v>
      </c>
      <c r="N48" s="25">
        <f>INDEX(章节关卡!$D$6:$D$20,芦花古楼!L48)*芦花古楼!M48</f>
        <v>960</v>
      </c>
      <c r="O48" s="22">
        <f t="shared" si="4"/>
        <v>50</v>
      </c>
      <c r="P48" s="22">
        <f t="shared" si="5"/>
        <v>60</v>
      </c>
      <c r="Q48" s="14">
        <f>INDEX(章节关卡!$F$6:$F$20,芦花古楼!L48)*芦花古楼!M48</f>
        <v>3000</v>
      </c>
      <c r="R48" s="14">
        <v>150</v>
      </c>
      <c r="U48" s="17">
        <v>44</v>
      </c>
      <c r="V48" s="25">
        <v>10</v>
      </c>
      <c r="W48" s="108">
        <v>90</v>
      </c>
      <c r="X48" s="25">
        <f>INDEX(章节关卡!$D$6:$D$20,芦花古楼!V48)*芦花古楼!W48</f>
        <v>1620</v>
      </c>
      <c r="Y48" s="22">
        <f t="shared" si="17"/>
        <v>55</v>
      </c>
      <c r="Z48" s="22">
        <f t="shared" si="18"/>
        <v>60</v>
      </c>
      <c r="AA48" s="14">
        <f>INDEX(章节关卡!$F$6:$F$20,芦花古楼!V48)*芦花古楼!W48</f>
        <v>4950</v>
      </c>
      <c r="AB48" s="14">
        <v>150</v>
      </c>
      <c r="AE48" s="17">
        <v>44</v>
      </c>
      <c r="AF48" s="55">
        <v>10</v>
      </c>
      <c r="AG48" s="108">
        <v>90</v>
      </c>
      <c r="AH48" s="25">
        <f>INDEX(章节关卡!$D$6:$D$20,芦花古楼!AF48)*芦花古楼!AG48</f>
        <v>1620</v>
      </c>
      <c r="AI48" s="22">
        <f t="shared" si="6"/>
        <v>60</v>
      </c>
      <c r="AJ48" s="22">
        <f t="shared" si="7"/>
        <v>60</v>
      </c>
      <c r="AK48" s="14">
        <f>INDEX(章节关卡!$F$6:$F$20,芦花古楼!AF48)*芦花古楼!AG48</f>
        <v>4950</v>
      </c>
      <c r="AL48" s="14">
        <v>150</v>
      </c>
      <c r="AO48" s="18">
        <v>43</v>
      </c>
      <c r="AP48" s="18">
        <v>9</v>
      </c>
      <c r="AR48" s="18">
        <v>43</v>
      </c>
      <c r="AS48" s="18">
        <f t="shared" si="11"/>
        <v>10</v>
      </c>
      <c r="AU48" s="18">
        <v>43</v>
      </c>
      <c r="AV48" s="18">
        <f t="shared" si="12"/>
        <v>11</v>
      </c>
      <c r="AX48" s="18">
        <v>43</v>
      </c>
      <c r="AY48" s="18">
        <f t="shared" si="13"/>
        <v>12</v>
      </c>
      <c r="BB48" s="18">
        <v>43</v>
      </c>
      <c r="BC48" s="14">
        <f t="shared" si="19"/>
        <v>180</v>
      </c>
      <c r="BD48" s="14">
        <f t="shared" si="20"/>
        <v>380</v>
      </c>
      <c r="BE48" s="14">
        <f t="shared" si="21"/>
        <v>9450</v>
      </c>
      <c r="BF48" s="14">
        <f t="shared" si="14"/>
        <v>800</v>
      </c>
      <c r="BG48" s="14">
        <f t="shared" si="15"/>
        <v>560</v>
      </c>
      <c r="BH48" s="14">
        <f t="shared" si="16"/>
        <v>1120</v>
      </c>
      <c r="CF48" s="64">
        <v>44</v>
      </c>
      <c r="CG48" s="64">
        <v>1</v>
      </c>
      <c r="CH48" s="64" t="s">
        <v>380</v>
      </c>
      <c r="CI48" s="64">
        <v>44</v>
      </c>
      <c r="CJ48" s="64"/>
      <c r="CK48" s="64"/>
      <c r="CL48" s="64"/>
      <c r="CM48" s="64" t="s">
        <v>584</v>
      </c>
      <c r="CN48" s="64">
        <v>3000</v>
      </c>
      <c r="CO48" s="64" t="s">
        <v>585</v>
      </c>
      <c r="CP48" s="64">
        <v>45</v>
      </c>
      <c r="CQ48" s="64"/>
      <c r="CR48" s="64"/>
      <c r="CS48" s="64" t="s">
        <v>585</v>
      </c>
      <c r="CT48" s="64">
        <v>60</v>
      </c>
      <c r="CU48" s="64"/>
      <c r="CV48" s="64"/>
      <c r="CW48" s="64"/>
      <c r="CX48" s="64"/>
      <c r="CY48" s="64"/>
      <c r="CZ48" s="64"/>
      <c r="DA48" s="64"/>
      <c r="DB48" s="64"/>
      <c r="DC48" s="64"/>
      <c r="DD48" s="64"/>
    </row>
    <row r="49" spans="1:108" ht="16.5" x14ac:dyDescent="0.2">
      <c r="A49" s="17">
        <v>45</v>
      </c>
      <c r="B49" s="55">
        <v>7</v>
      </c>
      <c r="C49" s="108">
        <v>30</v>
      </c>
      <c r="D49" s="25">
        <f>INDEX(章节关卡!$D$6:$D$20,芦花古楼!B49)*芦花古楼!C49</f>
        <v>360</v>
      </c>
      <c r="E49" s="22">
        <f t="shared" si="2"/>
        <v>45</v>
      </c>
      <c r="F49" s="22">
        <f t="shared" si="3"/>
        <v>65</v>
      </c>
      <c r="G49" s="14">
        <f>INDEX(章节关卡!$F$6:$F$20,芦花古楼!B49)*芦花古楼!C49</f>
        <v>1200</v>
      </c>
      <c r="H49" s="14">
        <v>150</v>
      </c>
      <c r="K49" s="17">
        <v>45</v>
      </c>
      <c r="L49" s="55">
        <v>9</v>
      </c>
      <c r="M49" s="108">
        <v>60</v>
      </c>
      <c r="N49" s="25">
        <f>INDEX(章节关卡!$D$6:$D$20,芦花古楼!L49)*芦花古楼!M49</f>
        <v>960</v>
      </c>
      <c r="O49" s="22">
        <f t="shared" si="4"/>
        <v>50</v>
      </c>
      <c r="P49" s="22">
        <f t="shared" si="5"/>
        <v>65</v>
      </c>
      <c r="Q49" s="14">
        <f>INDEX(章节关卡!$F$6:$F$20,芦花古楼!L49)*芦花古楼!M49</f>
        <v>3000</v>
      </c>
      <c r="R49" s="14">
        <v>150</v>
      </c>
      <c r="U49" s="17">
        <v>45</v>
      </c>
      <c r="V49" s="25">
        <v>11</v>
      </c>
      <c r="W49" s="108">
        <v>90</v>
      </c>
      <c r="X49" s="25">
        <f>INDEX(章节关卡!$D$6:$D$20,芦花古楼!V49)*芦花古楼!W49</f>
        <v>1800</v>
      </c>
      <c r="Y49" s="22">
        <f t="shared" si="17"/>
        <v>55</v>
      </c>
      <c r="Z49" s="22">
        <f t="shared" si="18"/>
        <v>65</v>
      </c>
      <c r="AA49" s="14">
        <f>INDEX(章节关卡!$F$6:$F$20,芦花古楼!V49)*芦花古楼!W49</f>
        <v>5400</v>
      </c>
      <c r="AB49" s="14">
        <v>150</v>
      </c>
      <c r="AE49" s="17">
        <v>45</v>
      </c>
      <c r="AF49" s="55">
        <v>11</v>
      </c>
      <c r="AG49" s="108">
        <v>90</v>
      </c>
      <c r="AH49" s="25">
        <f>INDEX(章节关卡!$D$6:$D$20,芦花古楼!AF49)*芦花古楼!AG49</f>
        <v>1800</v>
      </c>
      <c r="AI49" s="22">
        <f t="shared" si="6"/>
        <v>60</v>
      </c>
      <c r="AJ49" s="22">
        <f t="shared" si="7"/>
        <v>65</v>
      </c>
      <c r="AK49" s="14">
        <f>INDEX(章节关卡!$F$6:$F$20,芦花古楼!AF49)*芦花古楼!AG49</f>
        <v>5400</v>
      </c>
      <c r="AL49" s="14">
        <v>150</v>
      </c>
      <c r="AO49" s="18">
        <v>44</v>
      </c>
      <c r="AP49" s="18">
        <v>9</v>
      </c>
      <c r="AR49" s="18">
        <v>44</v>
      </c>
      <c r="AS49" s="18">
        <f t="shared" si="11"/>
        <v>10</v>
      </c>
      <c r="AU49" s="18">
        <v>44</v>
      </c>
      <c r="AV49" s="18">
        <f t="shared" si="12"/>
        <v>11</v>
      </c>
      <c r="AX49" s="18">
        <v>44</v>
      </c>
      <c r="AY49" s="18">
        <f t="shared" si="13"/>
        <v>12</v>
      </c>
      <c r="BB49" s="18">
        <v>44</v>
      </c>
      <c r="BC49" s="14">
        <f t="shared" si="19"/>
        <v>170</v>
      </c>
      <c r="BD49" s="14">
        <f t="shared" si="20"/>
        <v>380</v>
      </c>
      <c r="BE49" s="14">
        <f t="shared" si="21"/>
        <v>7350</v>
      </c>
      <c r="BF49" s="14">
        <f t="shared" si="14"/>
        <v>800</v>
      </c>
      <c r="BG49" s="14">
        <f t="shared" si="15"/>
        <v>550</v>
      </c>
      <c r="BH49" s="14">
        <f t="shared" si="16"/>
        <v>1100</v>
      </c>
      <c r="CF49" s="64">
        <v>45</v>
      </c>
      <c r="CG49" s="64">
        <v>1</v>
      </c>
      <c r="CH49" s="64" t="s">
        <v>380</v>
      </c>
      <c r="CI49" s="64">
        <v>45</v>
      </c>
      <c r="CJ49" s="64"/>
      <c r="CK49" s="64"/>
      <c r="CL49" s="64"/>
      <c r="CM49" s="64" t="s">
        <v>584</v>
      </c>
      <c r="CN49" s="64">
        <v>3000</v>
      </c>
      <c r="CO49" s="64" t="s">
        <v>585</v>
      </c>
      <c r="CP49" s="64">
        <v>45</v>
      </c>
      <c r="CQ49" s="64" t="s">
        <v>586</v>
      </c>
      <c r="CR49" s="64">
        <v>2</v>
      </c>
      <c r="CS49" s="64" t="s">
        <v>585</v>
      </c>
      <c r="CT49" s="64">
        <v>65</v>
      </c>
      <c r="CU49" s="64"/>
      <c r="CV49" s="64"/>
      <c r="CW49" s="64"/>
      <c r="CX49" s="64"/>
      <c r="CY49" s="64"/>
      <c r="CZ49" s="64"/>
      <c r="DA49" s="64"/>
      <c r="DB49" s="64"/>
      <c r="DC49" s="64"/>
      <c r="DD49" s="64"/>
    </row>
    <row r="50" spans="1:108" ht="16.5" x14ac:dyDescent="0.2">
      <c r="A50" s="17">
        <v>46</v>
      </c>
      <c r="B50" s="55">
        <v>7</v>
      </c>
      <c r="C50" s="108">
        <v>30</v>
      </c>
      <c r="D50" s="25">
        <f>INDEX(章节关卡!$D$6:$D$20,芦花古楼!B50)*芦花古楼!C50</f>
        <v>360</v>
      </c>
      <c r="E50" s="22">
        <f t="shared" si="2"/>
        <v>50</v>
      </c>
      <c r="F50" s="22">
        <f t="shared" si="3"/>
        <v>65</v>
      </c>
      <c r="G50" s="14">
        <f>INDEX(章节关卡!$F$6:$F$20,芦花古楼!B50)*芦花古楼!C50</f>
        <v>1200</v>
      </c>
      <c r="H50" s="14">
        <v>150</v>
      </c>
      <c r="K50" s="17">
        <v>46</v>
      </c>
      <c r="L50" s="55">
        <v>9</v>
      </c>
      <c r="M50" s="108">
        <v>60</v>
      </c>
      <c r="N50" s="25">
        <f>INDEX(章节关卡!$D$6:$D$20,芦花古楼!L50)*芦花古楼!M50</f>
        <v>960</v>
      </c>
      <c r="O50" s="22">
        <f t="shared" si="4"/>
        <v>55</v>
      </c>
      <c r="P50" s="22">
        <f t="shared" si="5"/>
        <v>65</v>
      </c>
      <c r="Q50" s="14">
        <f>INDEX(章节关卡!$F$6:$F$20,芦花古楼!L50)*芦花古楼!M50</f>
        <v>3000</v>
      </c>
      <c r="R50" s="14">
        <v>150</v>
      </c>
      <c r="U50" s="17">
        <v>46</v>
      </c>
      <c r="V50" s="55">
        <v>11</v>
      </c>
      <c r="W50" s="108">
        <v>90</v>
      </c>
      <c r="X50" s="25">
        <f>INDEX(章节关卡!$D$6:$D$20,芦花古楼!V50)*芦花古楼!W50</f>
        <v>1800</v>
      </c>
      <c r="Y50" s="22">
        <f t="shared" si="17"/>
        <v>60</v>
      </c>
      <c r="Z50" s="22">
        <f t="shared" si="18"/>
        <v>65</v>
      </c>
      <c r="AA50" s="14">
        <f>INDEX(章节关卡!$F$6:$F$20,芦花古楼!V50)*芦花古楼!W50</f>
        <v>5400</v>
      </c>
      <c r="AB50" s="14">
        <v>150</v>
      </c>
      <c r="AE50" s="17">
        <v>46</v>
      </c>
      <c r="AF50" s="55">
        <v>11</v>
      </c>
      <c r="AG50" s="108">
        <v>90</v>
      </c>
      <c r="AH50" s="25">
        <f>INDEX(章节关卡!$D$6:$D$20,芦花古楼!AF50)*芦花古楼!AG50</f>
        <v>1800</v>
      </c>
      <c r="AI50" s="22">
        <f t="shared" si="6"/>
        <v>65</v>
      </c>
      <c r="AJ50" s="22">
        <f t="shared" si="7"/>
        <v>65</v>
      </c>
      <c r="AK50" s="14">
        <f>INDEX(章节关卡!$F$6:$F$20,芦花古楼!AF50)*芦花古楼!AG50</f>
        <v>5400</v>
      </c>
      <c r="AL50" s="14">
        <v>150</v>
      </c>
      <c r="AO50" s="18">
        <v>45</v>
      </c>
      <c r="AP50" s="18">
        <v>11</v>
      </c>
      <c r="AR50" s="18">
        <v>45</v>
      </c>
      <c r="AS50" s="18">
        <f t="shared" si="11"/>
        <v>12</v>
      </c>
      <c r="AU50" s="18">
        <v>45</v>
      </c>
      <c r="AV50" s="18">
        <f t="shared" si="12"/>
        <v>13</v>
      </c>
      <c r="AX50" s="18">
        <v>45</v>
      </c>
      <c r="AY50" s="18">
        <f t="shared" si="13"/>
        <v>14</v>
      </c>
      <c r="BB50" s="18">
        <v>45</v>
      </c>
      <c r="BC50" s="14">
        <f t="shared" si="19"/>
        <v>180</v>
      </c>
      <c r="BD50" s="14">
        <f t="shared" si="20"/>
        <v>380</v>
      </c>
      <c r="BE50" s="14">
        <f t="shared" si="21"/>
        <v>9450</v>
      </c>
      <c r="BF50" s="14">
        <f t="shared" si="14"/>
        <v>800</v>
      </c>
      <c r="BG50" s="14">
        <f t="shared" si="15"/>
        <v>560</v>
      </c>
      <c r="BH50" s="14">
        <f t="shared" si="16"/>
        <v>1120</v>
      </c>
      <c r="CF50" s="64">
        <v>46</v>
      </c>
      <c r="CG50" s="64">
        <v>1</v>
      </c>
      <c r="CH50" s="64" t="s">
        <v>380</v>
      </c>
      <c r="CI50" s="64">
        <v>46</v>
      </c>
      <c r="CJ50" s="64"/>
      <c r="CK50" s="64"/>
      <c r="CL50" s="64"/>
      <c r="CM50" s="64" t="s">
        <v>584</v>
      </c>
      <c r="CN50" s="64">
        <v>3000</v>
      </c>
      <c r="CO50" s="64" t="s">
        <v>585</v>
      </c>
      <c r="CP50" s="64">
        <v>50</v>
      </c>
      <c r="CQ50" s="64"/>
      <c r="CR50" s="64"/>
      <c r="CS50" s="64" t="s">
        <v>585</v>
      </c>
      <c r="CT50" s="64">
        <v>65</v>
      </c>
      <c r="CU50" s="64"/>
      <c r="CV50" s="64"/>
      <c r="CW50" s="64"/>
      <c r="CX50" s="64"/>
      <c r="CY50" s="64"/>
      <c r="CZ50" s="64"/>
      <c r="DA50" s="64"/>
      <c r="DB50" s="64"/>
      <c r="DC50" s="64"/>
      <c r="DD50" s="64"/>
    </row>
    <row r="51" spans="1:108" ht="16.5" x14ac:dyDescent="0.2">
      <c r="A51" s="17">
        <v>47</v>
      </c>
      <c r="B51" s="55">
        <v>7</v>
      </c>
      <c r="C51" s="108">
        <v>30</v>
      </c>
      <c r="D51" s="25">
        <f>INDEX(章节关卡!$D$6:$D$20,芦花古楼!B51)*芦花古楼!C51</f>
        <v>360</v>
      </c>
      <c r="E51" s="22">
        <f t="shared" si="2"/>
        <v>50</v>
      </c>
      <c r="F51" s="22">
        <f t="shared" si="3"/>
        <v>65</v>
      </c>
      <c r="G51" s="14">
        <f>INDEX(章节关卡!$F$6:$F$20,芦花古楼!B51)*芦花古楼!C51</f>
        <v>1200</v>
      </c>
      <c r="H51" s="14">
        <v>150</v>
      </c>
      <c r="K51" s="17">
        <v>47</v>
      </c>
      <c r="L51" s="55">
        <v>9</v>
      </c>
      <c r="M51" s="108">
        <v>60</v>
      </c>
      <c r="N51" s="25">
        <f>INDEX(章节关卡!$D$6:$D$20,芦花古楼!L51)*芦花古楼!M51</f>
        <v>960</v>
      </c>
      <c r="O51" s="22">
        <f t="shared" si="4"/>
        <v>55</v>
      </c>
      <c r="P51" s="22">
        <f t="shared" si="5"/>
        <v>65</v>
      </c>
      <c r="Q51" s="14">
        <f>INDEX(章节关卡!$F$6:$F$20,芦花古楼!L51)*芦花古楼!M51</f>
        <v>3000</v>
      </c>
      <c r="R51" s="14">
        <v>150</v>
      </c>
      <c r="U51" s="17">
        <v>47</v>
      </c>
      <c r="V51" s="55">
        <v>11</v>
      </c>
      <c r="W51" s="108">
        <v>90</v>
      </c>
      <c r="X51" s="25">
        <f>INDEX(章节关卡!$D$6:$D$20,芦花古楼!V51)*芦花古楼!W51</f>
        <v>1800</v>
      </c>
      <c r="Y51" s="22">
        <f t="shared" si="17"/>
        <v>60</v>
      </c>
      <c r="Z51" s="22">
        <f t="shared" si="18"/>
        <v>65</v>
      </c>
      <c r="AA51" s="14">
        <f>INDEX(章节关卡!$F$6:$F$20,芦花古楼!V51)*芦花古楼!W51</f>
        <v>5400</v>
      </c>
      <c r="AB51" s="14">
        <v>150</v>
      </c>
      <c r="AE51" s="17">
        <v>47</v>
      </c>
      <c r="AF51" s="55">
        <v>11</v>
      </c>
      <c r="AG51" s="108">
        <v>90</v>
      </c>
      <c r="AH51" s="25">
        <f>INDEX(章节关卡!$D$6:$D$20,芦花古楼!AF51)*芦花古楼!AG51</f>
        <v>1800</v>
      </c>
      <c r="AI51" s="22">
        <f t="shared" si="6"/>
        <v>65</v>
      </c>
      <c r="AJ51" s="22">
        <f t="shared" si="7"/>
        <v>65</v>
      </c>
      <c r="AK51" s="14">
        <f>INDEX(章节关卡!$F$6:$F$20,芦花古楼!AF51)*芦花古楼!AG51</f>
        <v>5400</v>
      </c>
      <c r="AL51" s="14">
        <v>150</v>
      </c>
      <c r="AO51" s="18">
        <v>46</v>
      </c>
      <c r="AP51" s="18">
        <v>11</v>
      </c>
      <c r="AR51" s="18">
        <v>46</v>
      </c>
      <c r="AS51" s="18">
        <f t="shared" si="11"/>
        <v>12</v>
      </c>
      <c r="AU51" s="18">
        <v>46</v>
      </c>
      <c r="AV51" s="18">
        <f t="shared" si="12"/>
        <v>13</v>
      </c>
      <c r="AX51" s="18">
        <v>46</v>
      </c>
      <c r="AY51" s="18">
        <f t="shared" si="13"/>
        <v>14</v>
      </c>
      <c r="BB51" s="18">
        <v>46</v>
      </c>
      <c r="BC51" s="14">
        <f t="shared" si="19"/>
        <v>170</v>
      </c>
      <c r="BD51" s="14">
        <f t="shared" si="20"/>
        <v>385</v>
      </c>
      <c r="BE51" s="14">
        <f t="shared" si="21"/>
        <v>7500</v>
      </c>
      <c r="BF51" s="14">
        <f t="shared" si="14"/>
        <v>850</v>
      </c>
      <c r="BG51" s="14">
        <f t="shared" si="15"/>
        <v>550</v>
      </c>
      <c r="BH51" s="14">
        <f t="shared" si="16"/>
        <v>1100</v>
      </c>
      <c r="CF51" s="64">
        <v>47</v>
      </c>
      <c r="CG51" s="64">
        <v>1</v>
      </c>
      <c r="CH51" s="64" t="s">
        <v>380</v>
      </c>
      <c r="CI51" s="64">
        <v>47</v>
      </c>
      <c r="CJ51" s="64"/>
      <c r="CK51" s="64"/>
      <c r="CL51" s="64"/>
      <c r="CM51" s="64" t="s">
        <v>584</v>
      </c>
      <c r="CN51" s="64">
        <v>3000</v>
      </c>
      <c r="CO51" s="64" t="s">
        <v>585</v>
      </c>
      <c r="CP51" s="64">
        <v>50</v>
      </c>
      <c r="CQ51" s="64"/>
      <c r="CR51" s="64"/>
      <c r="CS51" s="64" t="s">
        <v>585</v>
      </c>
      <c r="CT51" s="64">
        <v>65</v>
      </c>
      <c r="CU51" s="64"/>
      <c r="CV51" s="64"/>
      <c r="CW51" s="64"/>
      <c r="CX51" s="64"/>
      <c r="CY51" s="64"/>
      <c r="CZ51" s="64"/>
      <c r="DA51" s="64"/>
      <c r="DB51" s="64"/>
      <c r="DC51" s="64"/>
      <c r="DD51" s="64"/>
    </row>
    <row r="52" spans="1:108" ht="16.5" x14ac:dyDescent="0.2">
      <c r="A52" s="17">
        <v>48</v>
      </c>
      <c r="B52" s="55">
        <v>7</v>
      </c>
      <c r="C52" s="108">
        <v>30</v>
      </c>
      <c r="D52" s="25">
        <f>INDEX(章节关卡!$D$6:$D$20,芦花古楼!B52)*芦花古楼!C52</f>
        <v>360</v>
      </c>
      <c r="E52" s="22">
        <f t="shared" si="2"/>
        <v>50</v>
      </c>
      <c r="F52" s="22">
        <f t="shared" si="3"/>
        <v>65</v>
      </c>
      <c r="G52" s="14">
        <f>INDEX(章节关卡!$F$6:$F$20,芦花古楼!B52)*芦花古楼!C52</f>
        <v>1200</v>
      </c>
      <c r="H52" s="14">
        <v>150</v>
      </c>
      <c r="K52" s="17">
        <v>48</v>
      </c>
      <c r="L52" s="55">
        <v>9</v>
      </c>
      <c r="M52" s="108">
        <v>60</v>
      </c>
      <c r="N52" s="25">
        <f>INDEX(章节关卡!$D$6:$D$20,芦花古楼!L52)*芦花古楼!M52</f>
        <v>960</v>
      </c>
      <c r="O52" s="22">
        <f t="shared" si="4"/>
        <v>55</v>
      </c>
      <c r="P52" s="22">
        <f t="shared" si="5"/>
        <v>65</v>
      </c>
      <c r="Q52" s="14">
        <f>INDEX(章节关卡!$F$6:$F$20,芦花古楼!L52)*芦花古楼!M52</f>
        <v>3000</v>
      </c>
      <c r="R52" s="14">
        <v>150</v>
      </c>
      <c r="U52" s="17">
        <v>48</v>
      </c>
      <c r="V52" s="55">
        <v>11</v>
      </c>
      <c r="W52" s="108">
        <v>90</v>
      </c>
      <c r="X52" s="25">
        <f>INDEX(章节关卡!$D$6:$D$20,芦花古楼!V52)*芦花古楼!W52</f>
        <v>1800</v>
      </c>
      <c r="Y52" s="22">
        <f t="shared" si="17"/>
        <v>60</v>
      </c>
      <c r="Z52" s="22">
        <f t="shared" si="18"/>
        <v>65</v>
      </c>
      <c r="AA52" s="14">
        <f>INDEX(章节关卡!$F$6:$F$20,芦花古楼!V52)*芦花古楼!W52</f>
        <v>5400</v>
      </c>
      <c r="AB52" s="14">
        <v>150</v>
      </c>
      <c r="AE52" s="17">
        <v>48</v>
      </c>
      <c r="AF52" s="55">
        <v>11</v>
      </c>
      <c r="AG52" s="108">
        <v>90</v>
      </c>
      <c r="AH52" s="25">
        <f>INDEX(章节关卡!$D$6:$D$20,芦花古楼!AF52)*芦花古楼!AG52</f>
        <v>1800</v>
      </c>
      <c r="AI52" s="22">
        <f t="shared" si="6"/>
        <v>65</v>
      </c>
      <c r="AJ52" s="22">
        <f t="shared" si="7"/>
        <v>65</v>
      </c>
      <c r="AK52" s="14">
        <f>INDEX(章节关卡!$F$6:$F$20,芦花古楼!AF52)*芦花古楼!AG52</f>
        <v>5400</v>
      </c>
      <c r="AL52" s="14">
        <v>150</v>
      </c>
      <c r="AO52" s="18">
        <v>47</v>
      </c>
      <c r="AP52" s="18">
        <v>12</v>
      </c>
      <c r="AR52" s="18">
        <v>47</v>
      </c>
      <c r="AS52" s="18">
        <f t="shared" si="11"/>
        <v>13</v>
      </c>
      <c r="AU52" s="18">
        <v>47</v>
      </c>
      <c r="AV52" s="18">
        <f t="shared" si="12"/>
        <v>14</v>
      </c>
      <c r="AX52" s="18">
        <v>47</v>
      </c>
      <c r="AY52" s="18">
        <f t="shared" si="13"/>
        <v>15</v>
      </c>
      <c r="BB52" s="18">
        <v>47</v>
      </c>
      <c r="BC52" s="14">
        <f t="shared" si="19"/>
        <v>180</v>
      </c>
      <c r="BD52" s="14">
        <f t="shared" si="20"/>
        <v>390</v>
      </c>
      <c r="BE52" s="14">
        <f t="shared" si="21"/>
        <v>9450</v>
      </c>
      <c r="BF52" s="14">
        <f t="shared" si="14"/>
        <v>900</v>
      </c>
      <c r="BG52" s="14">
        <f t="shared" si="15"/>
        <v>565</v>
      </c>
      <c r="BH52" s="14">
        <f t="shared" si="16"/>
        <v>1130</v>
      </c>
      <c r="CF52" s="64">
        <v>48</v>
      </c>
      <c r="CG52" s="64">
        <v>1</v>
      </c>
      <c r="CH52" s="64" t="s">
        <v>380</v>
      </c>
      <c r="CI52" s="64">
        <v>48</v>
      </c>
      <c r="CJ52" s="64"/>
      <c r="CK52" s="64"/>
      <c r="CL52" s="64"/>
      <c r="CM52" s="64" t="s">
        <v>584</v>
      </c>
      <c r="CN52" s="64">
        <v>3000</v>
      </c>
      <c r="CO52" s="64" t="s">
        <v>585</v>
      </c>
      <c r="CP52" s="64">
        <v>50</v>
      </c>
      <c r="CQ52" s="64"/>
      <c r="CR52" s="64"/>
      <c r="CS52" s="64" t="s">
        <v>585</v>
      </c>
      <c r="CT52" s="64">
        <v>65</v>
      </c>
      <c r="CU52" s="64"/>
      <c r="CV52" s="64"/>
      <c r="CW52" s="64"/>
      <c r="CX52" s="64"/>
      <c r="CY52" s="64"/>
      <c r="CZ52" s="64"/>
      <c r="DA52" s="64"/>
      <c r="DB52" s="64"/>
      <c r="DC52" s="64"/>
      <c r="DD52" s="64"/>
    </row>
    <row r="53" spans="1:108" ht="16.5" x14ac:dyDescent="0.2">
      <c r="A53" s="17">
        <v>49</v>
      </c>
      <c r="B53" s="55">
        <v>7</v>
      </c>
      <c r="C53" s="108">
        <v>30</v>
      </c>
      <c r="D53" s="25">
        <f>INDEX(章节关卡!$D$6:$D$20,芦花古楼!B53)*芦花古楼!C53</f>
        <v>360</v>
      </c>
      <c r="E53" s="22">
        <f t="shared" si="2"/>
        <v>50</v>
      </c>
      <c r="F53" s="22">
        <f t="shared" si="3"/>
        <v>65</v>
      </c>
      <c r="G53" s="14">
        <f>INDEX(章节关卡!$F$6:$F$20,芦花古楼!B53)*芦花古楼!C53</f>
        <v>1200</v>
      </c>
      <c r="H53" s="14">
        <v>150</v>
      </c>
      <c r="K53" s="17">
        <v>49</v>
      </c>
      <c r="L53" s="55">
        <v>9</v>
      </c>
      <c r="M53" s="108">
        <v>60</v>
      </c>
      <c r="N53" s="25">
        <f>INDEX(章节关卡!$D$6:$D$20,芦花古楼!L53)*芦花古楼!M53</f>
        <v>960</v>
      </c>
      <c r="O53" s="22">
        <f t="shared" si="4"/>
        <v>55</v>
      </c>
      <c r="P53" s="22">
        <f t="shared" si="5"/>
        <v>65</v>
      </c>
      <c r="Q53" s="14">
        <f>INDEX(章节关卡!$F$6:$F$20,芦花古楼!L53)*芦花古楼!M53</f>
        <v>3000</v>
      </c>
      <c r="R53" s="14">
        <v>150</v>
      </c>
      <c r="U53" s="17">
        <v>49</v>
      </c>
      <c r="V53" s="55">
        <v>11</v>
      </c>
      <c r="W53" s="108">
        <v>90</v>
      </c>
      <c r="X53" s="25">
        <f>INDEX(章节关卡!$D$6:$D$20,芦花古楼!V53)*芦花古楼!W53</f>
        <v>1800</v>
      </c>
      <c r="Y53" s="22">
        <f t="shared" si="17"/>
        <v>60</v>
      </c>
      <c r="Z53" s="22">
        <f t="shared" si="18"/>
        <v>65</v>
      </c>
      <c r="AA53" s="14">
        <f>INDEX(章节关卡!$F$6:$F$20,芦花古楼!V53)*芦花古楼!W53</f>
        <v>5400</v>
      </c>
      <c r="AB53" s="14">
        <v>150</v>
      </c>
      <c r="AE53" s="17">
        <v>49</v>
      </c>
      <c r="AF53" s="55">
        <v>11</v>
      </c>
      <c r="AG53" s="108">
        <v>90</v>
      </c>
      <c r="AH53" s="25">
        <f>INDEX(章节关卡!$D$6:$D$20,芦花古楼!AF53)*芦花古楼!AG53</f>
        <v>1800</v>
      </c>
      <c r="AI53" s="22">
        <f t="shared" si="6"/>
        <v>65</v>
      </c>
      <c r="AJ53" s="22">
        <f t="shared" si="7"/>
        <v>65</v>
      </c>
      <c r="AK53" s="14">
        <f>INDEX(章节关卡!$F$6:$F$20,芦花古楼!AF53)*芦花古楼!AG53</f>
        <v>5400</v>
      </c>
      <c r="AL53" s="14">
        <v>150</v>
      </c>
      <c r="AO53" s="18">
        <v>48</v>
      </c>
      <c r="AP53" s="18">
        <v>12</v>
      </c>
      <c r="AR53" s="18">
        <v>48</v>
      </c>
      <c r="AS53" s="18">
        <f t="shared" si="11"/>
        <v>13</v>
      </c>
      <c r="AU53" s="18">
        <v>48</v>
      </c>
      <c r="AV53" s="18">
        <f t="shared" si="12"/>
        <v>14</v>
      </c>
      <c r="AX53" s="18">
        <v>48</v>
      </c>
      <c r="AY53" s="18">
        <f t="shared" si="13"/>
        <v>15</v>
      </c>
      <c r="BB53" s="18">
        <v>48</v>
      </c>
      <c r="BC53" s="14">
        <f t="shared" si="19"/>
        <v>175</v>
      </c>
      <c r="BD53" s="14">
        <f t="shared" si="20"/>
        <v>395</v>
      </c>
      <c r="BE53" s="14">
        <f t="shared" si="21"/>
        <v>7950</v>
      </c>
      <c r="BF53" s="14">
        <f t="shared" si="14"/>
        <v>950</v>
      </c>
      <c r="BG53" s="14">
        <f t="shared" si="15"/>
        <v>565</v>
      </c>
      <c r="BH53" s="14">
        <f t="shared" si="16"/>
        <v>1130</v>
      </c>
      <c r="CF53" s="64">
        <v>49</v>
      </c>
      <c r="CG53" s="64">
        <v>1</v>
      </c>
      <c r="CH53" s="64" t="s">
        <v>380</v>
      </c>
      <c r="CI53" s="64">
        <v>49</v>
      </c>
      <c r="CJ53" s="64"/>
      <c r="CK53" s="64"/>
      <c r="CL53" s="64"/>
      <c r="CM53" s="64" t="s">
        <v>584</v>
      </c>
      <c r="CN53" s="64">
        <v>3000</v>
      </c>
      <c r="CO53" s="64" t="s">
        <v>585</v>
      </c>
      <c r="CP53" s="64">
        <v>50</v>
      </c>
      <c r="CQ53" s="64"/>
      <c r="CR53" s="64"/>
      <c r="CS53" s="64" t="s">
        <v>585</v>
      </c>
      <c r="CT53" s="64">
        <v>65</v>
      </c>
      <c r="CU53" s="64"/>
      <c r="CV53" s="64"/>
      <c r="CW53" s="64"/>
      <c r="CX53" s="64"/>
      <c r="CY53" s="64"/>
      <c r="CZ53" s="64"/>
      <c r="DA53" s="64"/>
      <c r="DB53" s="64"/>
      <c r="DC53" s="64"/>
      <c r="DD53" s="64"/>
    </row>
    <row r="54" spans="1:108" ht="16.5" x14ac:dyDescent="0.2">
      <c r="A54" s="17">
        <v>50</v>
      </c>
      <c r="B54" s="25">
        <v>8</v>
      </c>
      <c r="C54" s="108">
        <v>30</v>
      </c>
      <c r="D54" s="25">
        <f>INDEX(章节关卡!$D$6:$D$20,芦花古楼!B54)*芦花古楼!C54</f>
        <v>420</v>
      </c>
      <c r="E54" s="22">
        <f t="shared" si="2"/>
        <v>50</v>
      </c>
      <c r="F54" s="22">
        <f t="shared" si="3"/>
        <v>70</v>
      </c>
      <c r="G54" s="14">
        <f>INDEX(章节关卡!$F$6:$F$20,芦花古楼!B54)*芦花古楼!C54</f>
        <v>1350</v>
      </c>
      <c r="H54" s="14">
        <v>150</v>
      </c>
      <c r="K54" s="17">
        <v>50</v>
      </c>
      <c r="L54" s="55">
        <v>9</v>
      </c>
      <c r="M54" s="108">
        <v>60</v>
      </c>
      <c r="N54" s="25">
        <f>INDEX(章节关卡!$D$6:$D$20,芦花古楼!L54)*芦花古楼!M54</f>
        <v>960</v>
      </c>
      <c r="O54" s="22">
        <f t="shared" si="4"/>
        <v>55</v>
      </c>
      <c r="P54" s="22">
        <f t="shared" si="5"/>
        <v>70</v>
      </c>
      <c r="Q54" s="14">
        <f>INDEX(章节关卡!$F$6:$F$20,芦花古楼!L54)*芦花古楼!M54</f>
        <v>3000</v>
      </c>
      <c r="R54" s="14">
        <v>150</v>
      </c>
      <c r="U54" s="17">
        <v>50</v>
      </c>
      <c r="V54" s="55">
        <v>11</v>
      </c>
      <c r="W54" s="108">
        <v>90</v>
      </c>
      <c r="X54" s="25">
        <f>INDEX(章节关卡!$D$6:$D$20,芦花古楼!V54)*芦花古楼!W54</f>
        <v>1800</v>
      </c>
      <c r="Y54" s="22">
        <f t="shared" si="17"/>
        <v>60</v>
      </c>
      <c r="Z54" s="22">
        <f t="shared" si="18"/>
        <v>70</v>
      </c>
      <c r="AA54" s="14">
        <f>INDEX(章节关卡!$F$6:$F$20,芦花古楼!V54)*芦花古楼!W54</f>
        <v>5400</v>
      </c>
      <c r="AB54" s="14">
        <v>150</v>
      </c>
      <c r="AE54" s="17">
        <v>50</v>
      </c>
      <c r="AF54" s="55">
        <v>11</v>
      </c>
      <c r="AG54" s="108">
        <v>90</v>
      </c>
      <c r="AH54" s="25">
        <f>INDEX(章节关卡!$D$6:$D$20,芦花古楼!AF54)*芦花古楼!AG54</f>
        <v>1800</v>
      </c>
      <c r="AI54" s="22">
        <f t="shared" si="6"/>
        <v>65</v>
      </c>
      <c r="AJ54" s="22">
        <f t="shared" si="7"/>
        <v>70</v>
      </c>
      <c r="AK54" s="14">
        <f>INDEX(章节关卡!$F$6:$F$20,芦花古楼!AF54)*芦花古楼!AG54</f>
        <v>5400</v>
      </c>
      <c r="AL54" s="14">
        <v>150</v>
      </c>
      <c r="AO54" s="18">
        <v>49</v>
      </c>
      <c r="AP54" s="18">
        <v>13</v>
      </c>
      <c r="AR54" s="18">
        <v>49</v>
      </c>
      <c r="AS54" s="18">
        <f t="shared" si="11"/>
        <v>14</v>
      </c>
      <c r="AU54" s="18">
        <v>49</v>
      </c>
      <c r="AV54" s="18">
        <f t="shared" si="12"/>
        <v>15</v>
      </c>
      <c r="AX54" s="18">
        <v>49</v>
      </c>
      <c r="AY54" s="18">
        <f t="shared" si="13"/>
        <v>16</v>
      </c>
      <c r="BB54" s="18">
        <v>49</v>
      </c>
      <c r="BC54" s="14">
        <f t="shared" si="19"/>
        <v>185</v>
      </c>
      <c r="BD54" s="14">
        <f t="shared" si="20"/>
        <v>400</v>
      </c>
      <c r="BE54" s="14">
        <f t="shared" si="21"/>
        <v>9900</v>
      </c>
      <c r="BF54" s="14">
        <f t="shared" si="14"/>
        <v>1000</v>
      </c>
      <c r="BG54" s="14">
        <f t="shared" si="15"/>
        <v>580</v>
      </c>
      <c r="BH54" s="14">
        <f t="shared" si="16"/>
        <v>1160</v>
      </c>
      <c r="CF54" s="64">
        <v>50</v>
      </c>
      <c r="CG54" s="64">
        <v>1</v>
      </c>
      <c r="CH54" s="64" t="s">
        <v>380</v>
      </c>
      <c r="CI54" s="64">
        <v>50</v>
      </c>
      <c r="CJ54" s="64"/>
      <c r="CK54" s="64"/>
      <c r="CL54" s="64"/>
      <c r="CM54" s="64" t="s">
        <v>584</v>
      </c>
      <c r="CN54" s="64">
        <v>3600</v>
      </c>
      <c r="CO54" s="64" t="s">
        <v>585</v>
      </c>
      <c r="CP54" s="64">
        <v>50</v>
      </c>
      <c r="CQ54" s="64" t="s">
        <v>415</v>
      </c>
      <c r="CR54" s="64">
        <v>2</v>
      </c>
      <c r="CS54" s="64" t="s">
        <v>585</v>
      </c>
      <c r="CT54" s="64">
        <v>70</v>
      </c>
      <c r="CU54" s="64"/>
      <c r="CV54" s="64"/>
      <c r="CW54" s="64"/>
      <c r="CX54" s="64"/>
      <c r="CY54" s="64"/>
      <c r="CZ54" s="64"/>
      <c r="DA54" s="64"/>
      <c r="DB54" s="64"/>
      <c r="DC54" s="64"/>
      <c r="DD54" s="64"/>
    </row>
    <row r="55" spans="1:108" ht="16.5" x14ac:dyDescent="0.2">
      <c r="A55" s="17">
        <v>51</v>
      </c>
      <c r="B55" s="55">
        <v>8</v>
      </c>
      <c r="C55" s="108">
        <v>30</v>
      </c>
      <c r="D55" s="25">
        <f>INDEX(章节关卡!$D$6:$D$20,芦花古楼!B55)*芦花古楼!C55</f>
        <v>420</v>
      </c>
      <c r="E55" s="22">
        <f t="shared" si="2"/>
        <v>55</v>
      </c>
      <c r="F55" s="22">
        <f t="shared" si="3"/>
        <v>70</v>
      </c>
      <c r="G55" s="14">
        <f>INDEX(章节关卡!$F$6:$F$20,芦花古楼!B55)*芦花古楼!C55</f>
        <v>1350</v>
      </c>
      <c r="H55" s="14">
        <v>150</v>
      </c>
      <c r="K55" s="17">
        <v>51</v>
      </c>
      <c r="L55" s="55">
        <v>9</v>
      </c>
      <c r="M55" s="108">
        <v>60</v>
      </c>
      <c r="N55" s="25">
        <f>INDEX(章节关卡!$D$6:$D$20,芦花古楼!L55)*芦花古楼!M55</f>
        <v>960</v>
      </c>
      <c r="O55" s="22">
        <f t="shared" si="4"/>
        <v>60</v>
      </c>
      <c r="P55" s="22">
        <f t="shared" si="5"/>
        <v>70</v>
      </c>
      <c r="Q55" s="14">
        <f>INDEX(章节关卡!$F$6:$F$20,芦花古楼!L55)*芦花古楼!M55</f>
        <v>3000</v>
      </c>
      <c r="R55" s="14">
        <v>150</v>
      </c>
      <c r="U55" s="17">
        <v>51</v>
      </c>
      <c r="V55" s="55">
        <v>11</v>
      </c>
      <c r="W55" s="108">
        <v>90</v>
      </c>
      <c r="X55" s="25">
        <f>INDEX(章节关卡!$D$6:$D$20,芦花古楼!V55)*芦花古楼!W55</f>
        <v>1800</v>
      </c>
      <c r="Y55" s="22">
        <f t="shared" si="17"/>
        <v>65</v>
      </c>
      <c r="Z55" s="22">
        <f t="shared" si="18"/>
        <v>70</v>
      </c>
      <c r="AA55" s="14">
        <f>INDEX(章节关卡!$F$6:$F$20,芦花古楼!V55)*芦花古楼!W55</f>
        <v>5400</v>
      </c>
      <c r="AB55" s="14">
        <v>150</v>
      </c>
      <c r="AE55" s="17">
        <v>51</v>
      </c>
      <c r="AF55" s="55">
        <v>11</v>
      </c>
      <c r="AG55" s="108">
        <v>90</v>
      </c>
      <c r="AH55" s="25">
        <f>INDEX(章节关卡!$D$6:$D$20,芦花古楼!AF55)*芦花古楼!AG55</f>
        <v>1800</v>
      </c>
      <c r="AI55" s="22">
        <f t="shared" si="6"/>
        <v>70</v>
      </c>
      <c r="AJ55" s="22">
        <f t="shared" si="7"/>
        <v>70</v>
      </c>
      <c r="AK55" s="14">
        <f>INDEX(章节关卡!$F$6:$F$20,芦花古楼!AF55)*芦花古楼!AG55</f>
        <v>5400</v>
      </c>
      <c r="AL55" s="14">
        <v>150</v>
      </c>
      <c r="AO55" s="18">
        <v>50</v>
      </c>
      <c r="AP55" s="18">
        <v>13</v>
      </c>
      <c r="AR55" s="18">
        <v>50</v>
      </c>
      <c r="AS55" s="18">
        <f t="shared" si="11"/>
        <v>14</v>
      </c>
      <c r="AU55" s="18">
        <v>50</v>
      </c>
      <c r="AV55" s="18">
        <f t="shared" si="12"/>
        <v>15</v>
      </c>
      <c r="AX55" s="18">
        <v>50</v>
      </c>
      <c r="AY55" s="18">
        <f t="shared" si="13"/>
        <v>16</v>
      </c>
      <c r="BB55" s="18">
        <v>50</v>
      </c>
      <c r="BC55" s="14">
        <f t="shared" si="19"/>
        <v>180</v>
      </c>
      <c r="BD55" s="14">
        <f t="shared" si="20"/>
        <v>400</v>
      </c>
      <c r="BE55" s="14">
        <f t="shared" si="21"/>
        <v>7950</v>
      </c>
      <c r="BF55" s="14">
        <f t="shared" si="14"/>
        <v>1000</v>
      </c>
      <c r="BG55" s="14">
        <f t="shared" si="15"/>
        <v>580</v>
      </c>
      <c r="BH55" s="14">
        <f t="shared" si="16"/>
        <v>1160</v>
      </c>
      <c r="CF55" s="64">
        <v>51</v>
      </c>
      <c r="CG55" s="64">
        <v>1</v>
      </c>
      <c r="CH55" s="64" t="s">
        <v>380</v>
      </c>
      <c r="CI55" s="64">
        <v>51</v>
      </c>
      <c r="CJ55" s="64"/>
      <c r="CK55" s="64"/>
      <c r="CL55" s="64"/>
      <c r="CM55" s="64" t="s">
        <v>584</v>
      </c>
      <c r="CN55" s="64">
        <v>3600</v>
      </c>
      <c r="CO55" s="64" t="s">
        <v>585</v>
      </c>
      <c r="CP55" s="64">
        <v>55</v>
      </c>
      <c r="CQ55" s="64"/>
      <c r="CR55" s="64"/>
      <c r="CS55" s="64" t="s">
        <v>585</v>
      </c>
      <c r="CT55" s="64">
        <v>70</v>
      </c>
      <c r="CU55" s="64"/>
      <c r="CV55" s="64"/>
      <c r="CW55" s="64"/>
      <c r="CX55" s="64"/>
      <c r="CY55" s="64"/>
      <c r="CZ55" s="64"/>
      <c r="DA55" s="64"/>
      <c r="DB55" s="64"/>
      <c r="DC55" s="64"/>
      <c r="DD55" s="64"/>
    </row>
    <row r="56" spans="1:108" ht="16.5" x14ac:dyDescent="0.2">
      <c r="A56" s="17">
        <v>52</v>
      </c>
      <c r="B56" s="55">
        <v>8</v>
      </c>
      <c r="C56" s="108">
        <v>30</v>
      </c>
      <c r="D56" s="25">
        <f>INDEX(章节关卡!$D$6:$D$20,芦花古楼!B56)*芦花古楼!C56</f>
        <v>420</v>
      </c>
      <c r="E56" s="22">
        <f t="shared" si="2"/>
        <v>55</v>
      </c>
      <c r="F56" s="22">
        <f t="shared" si="3"/>
        <v>70</v>
      </c>
      <c r="G56" s="14">
        <f>INDEX(章节关卡!$F$6:$F$20,芦花古楼!B56)*芦花古楼!C56</f>
        <v>1350</v>
      </c>
      <c r="H56" s="14">
        <v>150</v>
      </c>
      <c r="K56" s="17">
        <v>52</v>
      </c>
      <c r="L56" s="55">
        <v>9</v>
      </c>
      <c r="M56" s="108">
        <v>60</v>
      </c>
      <c r="N56" s="25">
        <f>INDEX(章节关卡!$D$6:$D$20,芦花古楼!L56)*芦花古楼!M56</f>
        <v>960</v>
      </c>
      <c r="O56" s="22">
        <f t="shared" si="4"/>
        <v>60</v>
      </c>
      <c r="P56" s="22">
        <f t="shared" si="5"/>
        <v>70</v>
      </c>
      <c r="Q56" s="14">
        <f>INDEX(章节关卡!$F$6:$F$20,芦花古楼!L56)*芦花古楼!M56</f>
        <v>3000</v>
      </c>
      <c r="R56" s="14">
        <v>150</v>
      </c>
      <c r="U56" s="17">
        <v>52</v>
      </c>
      <c r="V56" s="55">
        <v>11</v>
      </c>
      <c r="W56" s="108">
        <v>90</v>
      </c>
      <c r="X56" s="25">
        <f>INDEX(章节关卡!$D$6:$D$20,芦花古楼!V56)*芦花古楼!W56</f>
        <v>1800</v>
      </c>
      <c r="Y56" s="22">
        <f t="shared" si="17"/>
        <v>65</v>
      </c>
      <c r="Z56" s="22">
        <f t="shared" si="18"/>
        <v>70</v>
      </c>
      <c r="AA56" s="14">
        <f>INDEX(章节关卡!$F$6:$F$20,芦花古楼!V56)*芦花古楼!W56</f>
        <v>5400</v>
      </c>
      <c r="AB56" s="14">
        <v>150</v>
      </c>
      <c r="AE56" s="17">
        <v>52</v>
      </c>
      <c r="AF56" s="55">
        <v>11</v>
      </c>
      <c r="AG56" s="108">
        <v>90</v>
      </c>
      <c r="AH56" s="25">
        <f>INDEX(章节关卡!$D$6:$D$20,芦花古楼!AF56)*芦花古楼!AG56</f>
        <v>1800</v>
      </c>
      <c r="AI56" s="22">
        <f t="shared" si="6"/>
        <v>70</v>
      </c>
      <c r="AJ56" s="22">
        <f t="shared" si="7"/>
        <v>70</v>
      </c>
      <c r="AK56" s="14">
        <f>INDEX(章节关卡!$F$6:$F$20,芦花古楼!AF56)*芦花古楼!AG56</f>
        <v>5400</v>
      </c>
      <c r="AL56" s="14">
        <v>150</v>
      </c>
      <c r="AO56" s="18">
        <v>51</v>
      </c>
      <c r="AP56" s="18">
        <v>14</v>
      </c>
      <c r="AR56" s="18">
        <v>51</v>
      </c>
      <c r="AS56" s="18">
        <f t="shared" si="11"/>
        <v>15</v>
      </c>
      <c r="AU56" s="18">
        <v>51</v>
      </c>
      <c r="AV56" s="18">
        <f t="shared" si="12"/>
        <v>16</v>
      </c>
      <c r="AX56" s="18">
        <v>51</v>
      </c>
      <c r="AY56" s="18">
        <f t="shared" si="13"/>
        <v>17</v>
      </c>
      <c r="BB56" s="18">
        <v>51</v>
      </c>
      <c r="BC56" s="14">
        <f t="shared" si="19"/>
        <v>190</v>
      </c>
      <c r="BD56" s="14">
        <f t="shared" si="20"/>
        <v>400</v>
      </c>
      <c r="BE56" s="14">
        <f t="shared" si="21"/>
        <v>9900</v>
      </c>
      <c r="BF56" s="14">
        <f t="shared" si="14"/>
        <v>1000</v>
      </c>
      <c r="BG56" s="14">
        <f t="shared" si="15"/>
        <v>590</v>
      </c>
      <c r="BH56" s="14">
        <f t="shared" si="16"/>
        <v>1180</v>
      </c>
      <c r="CF56" s="64">
        <v>52</v>
      </c>
      <c r="CG56" s="64">
        <v>1</v>
      </c>
      <c r="CH56" s="64" t="s">
        <v>380</v>
      </c>
      <c r="CI56" s="64">
        <v>52</v>
      </c>
      <c r="CJ56" s="64"/>
      <c r="CK56" s="64"/>
      <c r="CL56" s="64"/>
      <c r="CM56" s="64" t="s">
        <v>584</v>
      </c>
      <c r="CN56" s="64">
        <v>3600</v>
      </c>
      <c r="CO56" s="64" t="s">
        <v>585</v>
      </c>
      <c r="CP56" s="64">
        <v>55</v>
      </c>
      <c r="CQ56" s="64"/>
      <c r="CR56" s="64"/>
      <c r="CS56" s="64" t="s">
        <v>585</v>
      </c>
      <c r="CT56" s="64">
        <v>70</v>
      </c>
      <c r="CU56" s="64"/>
      <c r="CV56" s="64"/>
      <c r="CW56" s="64"/>
      <c r="CX56" s="64"/>
      <c r="CY56" s="64"/>
      <c r="CZ56" s="64"/>
      <c r="DA56" s="64"/>
      <c r="DB56" s="64"/>
      <c r="DC56" s="64"/>
      <c r="DD56" s="64"/>
    </row>
    <row r="57" spans="1:108" ht="16.5" x14ac:dyDescent="0.2">
      <c r="A57" s="17">
        <v>53</v>
      </c>
      <c r="B57" s="55">
        <v>8</v>
      </c>
      <c r="C57" s="108">
        <v>30</v>
      </c>
      <c r="D57" s="25">
        <f>INDEX(章节关卡!$D$6:$D$20,芦花古楼!B57)*芦花古楼!C57</f>
        <v>420</v>
      </c>
      <c r="E57" s="22">
        <f t="shared" si="2"/>
        <v>55</v>
      </c>
      <c r="F57" s="22">
        <f t="shared" si="3"/>
        <v>70</v>
      </c>
      <c r="G57" s="14">
        <f>INDEX(章节关卡!$F$6:$F$20,芦花古楼!B57)*芦花古楼!C57</f>
        <v>1350</v>
      </c>
      <c r="H57" s="14">
        <v>150</v>
      </c>
      <c r="K57" s="17">
        <v>53</v>
      </c>
      <c r="L57" s="55">
        <v>9</v>
      </c>
      <c r="M57" s="108">
        <v>60</v>
      </c>
      <c r="N57" s="25">
        <f>INDEX(章节关卡!$D$6:$D$20,芦花古楼!L57)*芦花古楼!M57</f>
        <v>960</v>
      </c>
      <c r="O57" s="22">
        <f t="shared" si="4"/>
        <v>60</v>
      </c>
      <c r="P57" s="22">
        <f t="shared" si="5"/>
        <v>70</v>
      </c>
      <c r="Q57" s="14">
        <f>INDEX(章节关卡!$F$6:$F$20,芦花古楼!L57)*芦花古楼!M57</f>
        <v>3000</v>
      </c>
      <c r="R57" s="14">
        <v>150</v>
      </c>
      <c r="U57" s="17">
        <v>53</v>
      </c>
      <c r="V57" s="55">
        <v>11</v>
      </c>
      <c r="W57" s="108">
        <v>90</v>
      </c>
      <c r="X57" s="25">
        <f>INDEX(章节关卡!$D$6:$D$20,芦花古楼!V57)*芦花古楼!W57</f>
        <v>1800</v>
      </c>
      <c r="Y57" s="22">
        <f t="shared" si="17"/>
        <v>65</v>
      </c>
      <c r="Z57" s="22">
        <f t="shared" si="18"/>
        <v>70</v>
      </c>
      <c r="AA57" s="14">
        <f>INDEX(章节关卡!$F$6:$F$20,芦花古楼!V57)*芦花古楼!W57</f>
        <v>5400</v>
      </c>
      <c r="AB57" s="14">
        <v>150</v>
      </c>
      <c r="AE57" s="17">
        <v>53</v>
      </c>
      <c r="AF57" s="55">
        <v>11</v>
      </c>
      <c r="AG57" s="108">
        <v>90</v>
      </c>
      <c r="AH57" s="25">
        <f>INDEX(章节关卡!$D$6:$D$20,芦花古楼!AF57)*芦花古楼!AG57</f>
        <v>1800</v>
      </c>
      <c r="AI57" s="22">
        <f t="shared" si="6"/>
        <v>70</v>
      </c>
      <c r="AJ57" s="22">
        <f t="shared" si="7"/>
        <v>70</v>
      </c>
      <c r="AK57" s="14">
        <f>INDEX(章节关卡!$F$6:$F$20,芦花古楼!AF57)*芦花古楼!AG57</f>
        <v>5400</v>
      </c>
      <c r="AL57" s="14">
        <v>150</v>
      </c>
      <c r="AO57" s="18">
        <v>52</v>
      </c>
      <c r="AP57" s="18">
        <v>14</v>
      </c>
      <c r="AR57" s="18">
        <v>52</v>
      </c>
      <c r="AS57" s="18">
        <f t="shared" si="11"/>
        <v>15</v>
      </c>
      <c r="AU57" s="18">
        <v>52</v>
      </c>
      <c r="AV57" s="18">
        <f t="shared" si="12"/>
        <v>16</v>
      </c>
      <c r="AX57" s="18">
        <v>52</v>
      </c>
      <c r="AY57" s="18">
        <f t="shared" si="13"/>
        <v>17</v>
      </c>
      <c r="BB57" s="18">
        <v>52</v>
      </c>
      <c r="BC57" s="14">
        <f t="shared" si="19"/>
        <v>180</v>
      </c>
      <c r="BD57" s="14">
        <f t="shared" si="20"/>
        <v>400</v>
      </c>
      <c r="BE57" s="14">
        <f t="shared" si="21"/>
        <v>7950</v>
      </c>
      <c r="BF57" s="14">
        <f t="shared" si="14"/>
        <v>1000</v>
      </c>
      <c r="BG57" s="14">
        <f t="shared" si="15"/>
        <v>580</v>
      </c>
      <c r="BH57" s="14">
        <f t="shared" si="16"/>
        <v>1160</v>
      </c>
      <c r="CF57" s="64">
        <v>53</v>
      </c>
      <c r="CG57" s="64">
        <v>1</v>
      </c>
      <c r="CH57" s="64" t="s">
        <v>380</v>
      </c>
      <c r="CI57" s="64">
        <v>53</v>
      </c>
      <c r="CJ57" s="64"/>
      <c r="CK57" s="64"/>
      <c r="CL57" s="64"/>
      <c r="CM57" s="64" t="s">
        <v>584</v>
      </c>
      <c r="CN57" s="64">
        <v>3600</v>
      </c>
      <c r="CO57" s="64" t="s">
        <v>585</v>
      </c>
      <c r="CP57" s="64">
        <v>55</v>
      </c>
      <c r="CQ57" s="64"/>
      <c r="CR57" s="64"/>
      <c r="CS57" s="64" t="s">
        <v>585</v>
      </c>
      <c r="CT57" s="64">
        <v>70</v>
      </c>
      <c r="CU57" s="64"/>
      <c r="CV57" s="64"/>
      <c r="CW57" s="64"/>
      <c r="CX57" s="64"/>
      <c r="CY57" s="64"/>
      <c r="CZ57" s="64"/>
      <c r="DA57" s="64"/>
      <c r="DB57" s="64"/>
      <c r="DC57" s="64"/>
      <c r="DD57" s="64"/>
    </row>
    <row r="58" spans="1:108" ht="16.5" x14ac:dyDescent="0.2">
      <c r="A58" s="17">
        <v>54</v>
      </c>
      <c r="B58" s="55">
        <v>8</v>
      </c>
      <c r="C58" s="108">
        <v>30</v>
      </c>
      <c r="D58" s="25">
        <f>INDEX(章节关卡!$D$6:$D$20,芦花古楼!B58)*芦花古楼!C58</f>
        <v>420</v>
      </c>
      <c r="E58" s="22">
        <f t="shared" si="2"/>
        <v>55</v>
      </c>
      <c r="F58" s="22">
        <f t="shared" si="3"/>
        <v>70</v>
      </c>
      <c r="G58" s="14">
        <f>INDEX(章节关卡!$F$6:$F$20,芦花古楼!B58)*芦花古楼!C58</f>
        <v>1350</v>
      </c>
      <c r="H58" s="14">
        <v>150</v>
      </c>
      <c r="K58" s="17">
        <v>54</v>
      </c>
      <c r="L58" s="55">
        <v>9</v>
      </c>
      <c r="M58" s="108">
        <v>60</v>
      </c>
      <c r="N58" s="25">
        <f>INDEX(章节关卡!$D$6:$D$20,芦花古楼!L58)*芦花古楼!M58</f>
        <v>960</v>
      </c>
      <c r="O58" s="22">
        <f t="shared" si="4"/>
        <v>60</v>
      </c>
      <c r="P58" s="22">
        <f t="shared" si="5"/>
        <v>70</v>
      </c>
      <c r="Q58" s="14">
        <f>INDEX(章节关卡!$F$6:$F$20,芦花古楼!L58)*芦花古楼!M58</f>
        <v>3000</v>
      </c>
      <c r="R58" s="14">
        <v>150</v>
      </c>
      <c r="U58" s="17">
        <v>54</v>
      </c>
      <c r="V58" s="55">
        <v>11</v>
      </c>
      <c r="W58" s="108">
        <v>90</v>
      </c>
      <c r="X58" s="25">
        <f>INDEX(章节关卡!$D$6:$D$20,芦花古楼!V58)*芦花古楼!W58</f>
        <v>1800</v>
      </c>
      <c r="Y58" s="22">
        <f t="shared" si="17"/>
        <v>65</v>
      </c>
      <c r="Z58" s="22">
        <f t="shared" si="18"/>
        <v>70</v>
      </c>
      <c r="AA58" s="14">
        <f>INDEX(章节关卡!$F$6:$F$20,芦花古楼!V58)*芦花古楼!W58</f>
        <v>5400</v>
      </c>
      <c r="AB58" s="14">
        <v>150</v>
      </c>
      <c r="AE58" s="17">
        <v>54</v>
      </c>
      <c r="AF58" s="55">
        <v>11</v>
      </c>
      <c r="AG58" s="108">
        <v>90</v>
      </c>
      <c r="AH58" s="25">
        <f>INDEX(章节关卡!$D$6:$D$20,芦花古楼!AF58)*芦花古楼!AG58</f>
        <v>1800</v>
      </c>
      <c r="AI58" s="22">
        <f t="shared" si="6"/>
        <v>70</v>
      </c>
      <c r="AJ58" s="22">
        <f t="shared" si="7"/>
        <v>70</v>
      </c>
      <c r="AK58" s="14">
        <f>INDEX(章节关卡!$F$6:$F$20,芦花古楼!AF58)*芦花古楼!AG58</f>
        <v>5400</v>
      </c>
      <c r="AL58" s="14">
        <v>150</v>
      </c>
      <c r="AO58" s="18">
        <v>53</v>
      </c>
      <c r="AP58" s="18">
        <v>15</v>
      </c>
      <c r="AR58" s="18">
        <v>53</v>
      </c>
      <c r="AS58" s="18">
        <f t="shared" si="11"/>
        <v>16</v>
      </c>
      <c r="AU58" s="18">
        <v>53</v>
      </c>
      <c r="AV58" s="18">
        <f t="shared" si="12"/>
        <v>17</v>
      </c>
      <c r="AX58" s="18">
        <v>53</v>
      </c>
      <c r="AY58" s="18">
        <f t="shared" si="13"/>
        <v>18</v>
      </c>
      <c r="BB58" s="18">
        <v>53</v>
      </c>
      <c r="BC58" s="14">
        <f t="shared" si="19"/>
        <v>190</v>
      </c>
      <c r="BD58" s="14">
        <f t="shared" si="20"/>
        <v>400</v>
      </c>
      <c r="BE58" s="14">
        <f t="shared" si="21"/>
        <v>9900</v>
      </c>
      <c r="BF58" s="14">
        <f t="shared" si="14"/>
        <v>1000</v>
      </c>
      <c r="BG58" s="14">
        <f t="shared" si="15"/>
        <v>590</v>
      </c>
      <c r="BH58" s="14">
        <f t="shared" si="16"/>
        <v>1180</v>
      </c>
      <c r="CF58" s="64">
        <v>54</v>
      </c>
      <c r="CG58" s="64">
        <v>1</v>
      </c>
      <c r="CH58" s="64" t="s">
        <v>380</v>
      </c>
      <c r="CI58" s="64">
        <v>54</v>
      </c>
      <c r="CJ58" s="64"/>
      <c r="CK58" s="64"/>
      <c r="CL58" s="64"/>
      <c r="CM58" s="64" t="s">
        <v>584</v>
      </c>
      <c r="CN58" s="64">
        <v>3600</v>
      </c>
      <c r="CO58" s="64" t="s">
        <v>585</v>
      </c>
      <c r="CP58" s="64">
        <v>55</v>
      </c>
      <c r="CQ58" s="64"/>
      <c r="CR58" s="64"/>
      <c r="CS58" s="64" t="s">
        <v>585</v>
      </c>
      <c r="CT58" s="64">
        <v>70</v>
      </c>
      <c r="CU58" s="64"/>
      <c r="CV58" s="64"/>
      <c r="CW58" s="64"/>
      <c r="CX58" s="64"/>
      <c r="CY58" s="64"/>
      <c r="CZ58" s="64"/>
      <c r="DA58" s="64"/>
      <c r="DB58" s="64"/>
      <c r="DC58" s="64"/>
      <c r="DD58" s="64"/>
    </row>
    <row r="59" spans="1:108" ht="16.5" x14ac:dyDescent="0.2">
      <c r="A59" s="17">
        <v>55</v>
      </c>
      <c r="B59" s="55">
        <v>8</v>
      </c>
      <c r="C59" s="108">
        <v>30</v>
      </c>
      <c r="D59" s="25">
        <f>INDEX(章节关卡!$D$6:$D$20,芦花古楼!B59)*芦花古楼!C59</f>
        <v>420</v>
      </c>
      <c r="E59" s="22">
        <f t="shared" si="2"/>
        <v>55</v>
      </c>
      <c r="F59" s="22">
        <f t="shared" si="3"/>
        <v>75</v>
      </c>
      <c r="G59" s="14">
        <f>INDEX(章节关卡!$F$6:$F$20,芦花古楼!B59)*芦花古楼!C59</f>
        <v>1350</v>
      </c>
      <c r="H59" s="14">
        <v>150</v>
      </c>
      <c r="K59" s="17">
        <v>55</v>
      </c>
      <c r="L59" s="25">
        <v>10</v>
      </c>
      <c r="M59" s="108">
        <v>60</v>
      </c>
      <c r="N59" s="25">
        <f>INDEX(章节关卡!$D$6:$D$20,芦花古楼!L59)*芦花古楼!M59</f>
        <v>1080</v>
      </c>
      <c r="O59" s="22">
        <f t="shared" si="4"/>
        <v>60</v>
      </c>
      <c r="P59" s="22">
        <f t="shared" si="5"/>
        <v>75</v>
      </c>
      <c r="Q59" s="14">
        <f>INDEX(章节关卡!$F$6:$F$20,芦花古楼!L59)*芦花古楼!M59</f>
        <v>3300</v>
      </c>
      <c r="R59" s="14">
        <v>150</v>
      </c>
      <c r="U59" s="17">
        <v>55</v>
      </c>
      <c r="V59" s="55">
        <v>11</v>
      </c>
      <c r="W59" s="108">
        <v>90</v>
      </c>
      <c r="X59" s="25">
        <f>INDEX(章节关卡!$D$6:$D$20,芦花古楼!V59)*芦花古楼!W59</f>
        <v>1800</v>
      </c>
      <c r="Y59" s="22">
        <f t="shared" si="17"/>
        <v>65</v>
      </c>
      <c r="Z59" s="22">
        <f t="shared" si="18"/>
        <v>75</v>
      </c>
      <c r="AA59" s="14">
        <f>INDEX(章节关卡!$F$6:$F$20,芦花古楼!V59)*芦花古楼!W59</f>
        <v>5400</v>
      </c>
      <c r="AB59" s="14">
        <v>150</v>
      </c>
      <c r="AE59" s="17">
        <v>55</v>
      </c>
      <c r="AF59" s="55">
        <v>11</v>
      </c>
      <c r="AG59" s="108">
        <v>90</v>
      </c>
      <c r="AH59" s="25">
        <f>INDEX(章节关卡!$D$6:$D$20,芦花古楼!AF59)*芦花古楼!AG59</f>
        <v>1800</v>
      </c>
      <c r="AI59" s="22">
        <f t="shared" si="6"/>
        <v>70</v>
      </c>
      <c r="AJ59" s="22">
        <f t="shared" si="7"/>
        <v>75</v>
      </c>
      <c r="AK59" s="14">
        <f>INDEX(章节关卡!$F$6:$F$20,芦花古楼!AF59)*芦花古楼!AG59</f>
        <v>5400</v>
      </c>
      <c r="AL59" s="14">
        <v>150</v>
      </c>
      <c r="AO59" s="18">
        <v>54</v>
      </c>
      <c r="AP59" s="18">
        <v>15</v>
      </c>
      <c r="AR59" s="18">
        <v>54</v>
      </c>
      <c r="AS59" s="18">
        <f t="shared" si="11"/>
        <v>16</v>
      </c>
      <c r="AU59" s="18">
        <v>54</v>
      </c>
      <c r="AV59" s="18">
        <f t="shared" si="12"/>
        <v>17</v>
      </c>
      <c r="AX59" s="18">
        <v>54</v>
      </c>
      <c r="AY59" s="18">
        <f t="shared" si="13"/>
        <v>18</v>
      </c>
      <c r="BB59" s="18">
        <v>54</v>
      </c>
      <c r="BC59" s="14">
        <f t="shared" si="19"/>
        <v>180</v>
      </c>
      <c r="BD59" s="14">
        <f t="shared" si="20"/>
        <v>400</v>
      </c>
      <c r="BE59" s="14">
        <f t="shared" si="21"/>
        <v>7950</v>
      </c>
      <c r="BF59" s="14">
        <f t="shared" si="14"/>
        <v>1000</v>
      </c>
      <c r="BG59" s="14">
        <f t="shared" si="15"/>
        <v>580</v>
      </c>
      <c r="BH59" s="14">
        <f t="shared" si="16"/>
        <v>1160</v>
      </c>
      <c r="CF59" s="64">
        <v>55</v>
      </c>
      <c r="CG59" s="64">
        <v>1</v>
      </c>
      <c r="CH59" s="64" t="s">
        <v>380</v>
      </c>
      <c r="CI59" s="64">
        <v>55</v>
      </c>
      <c r="CJ59" s="64"/>
      <c r="CK59" s="64"/>
      <c r="CL59" s="64"/>
      <c r="CM59" s="64" t="s">
        <v>584</v>
      </c>
      <c r="CN59" s="64">
        <v>3600</v>
      </c>
      <c r="CO59" s="64" t="s">
        <v>585</v>
      </c>
      <c r="CP59" s="64">
        <v>55</v>
      </c>
      <c r="CQ59" s="64" t="s">
        <v>586</v>
      </c>
      <c r="CR59" s="64">
        <v>2</v>
      </c>
      <c r="CS59" s="64" t="s">
        <v>585</v>
      </c>
      <c r="CT59" s="64">
        <v>75</v>
      </c>
      <c r="CU59" s="64"/>
      <c r="CV59" s="64"/>
      <c r="CW59" s="64"/>
      <c r="CX59" s="64"/>
      <c r="CY59" s="64"/>
      <c r="CZ59" s="64"/>
      <c r="DA59" s="64"/>
      <c r="DB59" s="64"/>
      <c r="DC59" s="64"/>
      <c r="DD59" s="64"/>
    </row>
    <row r="60" spans="1:108" ht="16.5" x14ac:dyDescent="0.2">
      <c r="A60" s="17">
        <v>56</v>
      </c>
      <c r="B60" s="55">
        <v>8</v>
      </c>
      <c r="C60" s="108">
        <v>30</v>
      </c>
      <c r="D60" s="25">
        <f>INDEX(章节关卡!$D$6:$D$20,芦花古楼!B60)*芦花古楼!C60</f>
        <v>420</v>
      </c>
      <c r="E60" s="22">
        <f t="shared" si="2"/>
        <v>60</v>
      </c>
      <c r="F60" s="22">
        <f t="shared" si="3"/>
        <v>75</v>
      </c>
      <c r="G60" s="14">
        <f>INDEX(章节关卡!$F$6:$F$20,芦花古楼!B60)*芦花古楼!C60</f>
        <v>1350</v>
      </c>
      <c r="H60" s="14">
        <v>150</v>
      </c>
      <c r="K60" s="17">
        <v>56</v>
      </c>
      <c r="L60" s="55">
        <v>10</v>
      </c>
      <c r="M60" s="108">
        <v>60</v>
      </c>
      <c r="N60" s="25">
        <f>INDEX(章节关卡!$D$6:$D$20,芦花古楼!L60)*芦花古楼!M60</f>
        <v>1080</v>
      </c>
      <c r="O60" s="22">
        <f t="shared" si="4"/>
        <v>65</v>
      </c>
      <c r="P60" s="22">
        <f t="shared" si="5"/>
        <v>75</v>
      </c>
      <c r="Q60" s="14">
        <f>INDEX(章节关卡!$F$6:$F$20,芦花古楼!L60)*芦花古楼!M60</f>
        <v>3300</v>
      </c>
      <c r="R60" s="14">
        <v>150</v>
      </c>
      <c r="U60" s="17">
        <v>56</v>
      </c>
      <c r="V60" s="55">
        <v>11</v>
      </c>
      <c r="W60" s="108">
        <v>90</v>
      </c>
      <c r="X60" s="25">
        <f>INDEX(章节关卡!$D$6:$D$20,芦花古楼!V60)*芦花古楼!W60</f>
        <v>1800</v>
      </c>
      <c r="Y60" s="22">
        <f t="shared" si="17"/>
        <v>70</v>
      </c>
      <c r="Z60" s="22">
        <f t="shared" si="18"/>
        <v>75</v>
      </c>
      <c r="AA60" s="14">
        <f>INDEX(章节关卡!$F$6:$F$20,芦花古楼!V60)*芦花古楼!W60</f>
        <v>5400</v>
      </c>
      <c r="AB60" s="14">
        <v>150</v>
      </c>
      <c r="AE60" s="17">
        <v>56</v>
      </c>
      <c r="AF60" s="55">
        <v>11</v>
      </c>
      <c r="AG60" s="108">
        <v>90</v>
      </c>
      <c r="AH60" s="25">
        <f>INDEX(章节关卡!$D$6:$D$20,芦花古楼!AF60)*芦花古楼!AG60</f>
        <v>1800</v>
      </c>
      <c r="AI60" s="22">
        <f t="shared" si="6"/>
        <v>75</v>
      </c>
      <c r="AJ60" s="22">
        <f t="shared" si="7"/>
        <v>75</v>
      </c>
      <c r="AK60" s="14">
        <f>INDEX(章节关卡!$F$6:$F$20,芦花古楼!AF60)*芦花古楼!AG60</f>
        <v>5400</v>
      </c>
      <c r="AL60" s="14">
        <v>150</v>
      </c>
      <c r="AO60" s="18">
        <v>55</v>
      </c>
      <c r="AP60" s="18">
        <v>16</v>
      </c>
      <c r="AR60" s="18">
        <v>55</v>
      </c>
      <c r="AS60" s="18">
        <f t="shared" si="11"/>
        <v>17</v>
      </c>
      <c r="AU60" s="18">
        <v>55</v>
      </c>
      <c r="AV60" s="18">
        <f t="shared" si="12"/>
        <v>18</v>
      </c>
      <c r="AX60" s="18">
        <v>55</v>
      </c>
      <c r="AY60" s="18">
        <f t="shared" si="13"/>
        <v>19</v>
      </c>
      <c r="BB60" s="18">
        <v>55</v>
      </c>
      <c r="BC60" s="14">
        <f t="shared" si="19"/>
        <v>190</v>
      </c>
      <c r="BD60" s="14">
        <f t="shared" si="20"/>
        <v>400</v>
      </c>
      <c r="BE60" s="14">
        <f t="shared" si="21"/>
        <v>9900</v>
      </c>
      <c r="BF60" s="14">
        <f t="shared" si="14"/>
        <v>1000</v>
      </c>
      <c r="BG60" s="14">
        <f t="shared" si="15"/>
        <v>590</v>
      </c>
      <c r="BH60" s="14">
        <f t="shared" si="16"/>
        <v>1180</v>
      </c>
      <c r="CF60" s="64">
        <v>56</v>
      </c>
      <c r="CG60" s="64">
        <v>1</v>
      </c>
      <c r="CH60" s="64" t="s">
        <v>380</v>
      </c>
      <c r="CI60" s="64">
        <v>56</v>
      </c>
      <c r="CJ60" s="64"/>
      <c r="CK60" s="64"/>
      <c r="CL60" s="64"/>
      <c r="CM60" s="64" t="s">
        <v>584</v>
      </c>
      <c r="CN60" s="64">
        <v>3600</v>
      </c>
      <c r="CO60" s="64" t="s">
        <v>585</v>
      </c>
      <c r="CP60" s="64">
        <v>60</v>
      </c>
      <c r="CQ60" s="64"/>
      <c r="CR60" s="64"/>
      <c r="CS60" s="64" t="s">
        <v>585</v>
      </c>
      <c r="CT60" s="64">
        <v>75</v>
      </c>
      <c r="CU60" s="64"/>
      <c r="CV60" s="64"/>
      <c r="CW60" s="64"/>
      <c r="CX60" s="64"/>
      <c r="CY60" s="64"/>
      <c r="CZ60" s="64"/>
      <c r="DA60" s="64"/>
      <c r="DB60" s="64"/>
      <c r="DC60" s="64"/>
      <c r="DD60" s="64"/>
    </row>
    <row r="61" spans="1:108" ht="16.5" x14ac:dyDescent="0.2">
      <c r="A61" s="17">
        <v>57</v>
      </c>
      <c r="B61" s="55">
        <v>8</v>
      </c>
      <c r="C61" s="108">
        <v>30</v>
      </c>
      <c r="D61" s="25">
        <f>INDEX(章节关卡!$D$6:$D$20,芦花古楼!B61)*芦花古楼!C61</f>
        <v>420</v>
      </c>
      <c r="E61" s="22">
        <f t="shared" si="2"/>
        <v>60</v>
      </c>
      <c r="F61" s="22">
        <f t="shared" si="3"/>
        <v>75</v>
      </c>
      <c r="G61" s="14">
        <f>INDEX(章节关卡!$F$6:$F$20,芦花古楼!B61)*芦花古楼!C61</f>
        <v>1350</v>
      </c>
      <c r="H61" s="14">
        <v>150</v>
      </c>
      <c r="K61" s="17">
        <v>57</v>
      </c>
      <c r="L61" s="55">
        <v>10</v>
      </c>
      <c r="M61" s="108">
        <v>60</v>
      </c>
      <c r="N61" s="25">
        <f>INDEX(章节关卡!$D$6:$D$20,芦花古楼!L61)*芦花古楼!M61</f>
        <v>1080</v>
      </c>
      <c r="O61" s="22">
        <f t="shared" si="4"/>
        <v>65</v>
      </c>
      <c r="P61" s="22">
        <f t="shared" si="5"/>
        <v>75</v>
      </c>
      <c r="Q61" s="14">
        <f>INDEX(章节关卡!$F$6:$F$20,芦花古楼!L61)*芦花古楼!M61</f>
        <v>3300</v>
      </c>
      <c r="R61" s="14">
        <v>150</v>
      </c>
      <c r="U61" s="17">
        <v>57</v>
      </c>
      <c r="V61" s="55">
        <v>11</v>
      </c>
      <c r="W61" s="108">
        <v>90</v>
      </c>
      <c r="X61" s="25">
        <f>INDEX(章节关卡!$D$6:$D$20,芦花古楼!V61)*芦花古楼!W61</f>
        <v>1800</v>
      </c>
      <c r="Y61" s="22">
        <f t="shared" si="17"/>
        <v>70</v>
      </c>
      <c r="Z61" s="22">
        <f t="shared" si="18"/>
        <v>75</v>
      </c>
      <c r="AA61" s="14">
        <f>INDEX(章节关卡!$F$6:$F$20,芦花古楼!V61)*芦花古楼!W61</f>
        <v>5400</v>
      </c>
      <c r="AB61" s="14">
        <v>150</v>
      </c>
      <c r="AE61" s="17">
        <v>57</v>
      </c>
      <c r="AF61" s="55">
        <v>11</v>
      </c>
      <c r="AG61" s="108">
        <v>90</v>
      </c>
      <c r="AH61" s="25">
        <f>INDEX(章节关卡!$D$6:$D$20,芦花古楼!AF61)*芦花古楼!AG61</f>
        <v>1800</v>
      </c>
      <c r="AI61" s="22">
        <f t="shared" si="6"/>
        <v>75</v>
      </c>
      <c r="AJ61" s="22">
        <f t="shared" si="7"/>
        <v>75</v>
      </c>
      <c r="AK61" s="14">
        <f>INDEX(章节关卡!$F$6:$F$20,芦花古楼!AF61)*芦花古楼!AG61</f>
        <v>5400</v>
      </c>
      <c r="AL61" s="14">
        <v>150</v>
      </c>
      <c r="AO61" s="18">
        <v>56</v>
      </c>
      <c r="AP61" s="18">
        <v>16</v>
      </c>
      <c r="AR61" s="18">
        <v>56</v>
      </c>
      <c r="AS61" s="18">
        <f t="shared" si="11"/>
        <v>17</v>
      </c>
      <c r="AU61" s="18">
        <v>56</v>
      </c>
      <c r="AV61" s="18">
        <f t="shared" si="12"/>
        <v>18</v>
      </c>
      <c r="AX61" s="18">
        <v>56</v>
      </c>
      <c r="AY61" s="18">
        <f t="shared" si="13"/>
        <v>19</v>
      </c>
      <c r="BB61" s="18">
        <v>56</v>
      </c>
      <c r="BC61" s="14">
        <f t="shared" si="19"/>
        <v>180</v>
      </c>
      <c r="BD61" s="14">
        <f t="shared" si="20"/>
        <v>405</v>
      </c>
      <c r="BE61" s="14">
        <f t="shared" si="21"/>
        <v>7950</v>
      </c>
      <c r="BF61" s="14">
        <f t="shared" si="14"/>
        <v>1000</v>
      </c>
      <c r="BG61" s="14">
        <f t="shared" si="15"/>
        <v>580</v>
      </c>
      <c r="BH61" s="14">
        <f t="shared" si="16"/>
        <v>1160</v>
      </c>
      <c r="CF61" s="64">
        <v>57</v>
      </c>
      <c r="CG61" s="64">
        <v>1</v>
      </c>
      <c r="CH61" s="64" t="s">
        <v>380</v>
      </c>
      <c r="CI61" s="64">
        <v>57</v>
      </c>
      <c r="CJ61" s="64"/>
      <c r="CK61" s="64"/>
      <c r="CL61" s="64"/>
      <c r="CM61" s="64" t="s">
        <v>584</v>
      </c>
      <c r="CN61" s="64">
        <v>3600</v>
      </c>
      <c r="CO61" s="64" t="s">
        <v>585</v>
      </c>
      <c r="CP61" s="64">
        <v>60</v>
      </c>
      <c r="CQ61" s="64"/>
      <c r="CR61" s="64"/>
      <c r="CS61" s="64" t="s">
        <v>585</v>
      </c>
      <c r="CT61" s="64">
        <v>75</v>
      </c>
      <c r="CU61" s="64"/>
      <c r="CV61" s="64"/>
      <c r="CW61" s="64"/>
      <c r="CX61" s="64"/>
      <c r="CY61" s="64"/>
      <c r="CZ61" s="64"/>
      <c r="DA61" s="64"/>
      <c r="DB61" s="64"/>
      <c r="DC61" s="64"/>
      <c r="DD61" s="64"/>
    </row>
    <row r="62" spans="1:108" ht="16.5" x14ac:dyDescent="0.2">
      <c r="A62" s="17">
        <v>58</v>
      </c>
      <c r="B62" s="55">
        <v>8</v>
      </c>
      <c r="C62" s="108">
        <v>30</v>
      </c>
      <c r="D62" s="25">
        <f>INDEX(章节关卡!$D$6:$D$20,芦花古楼!B62)*芦花古楼!C62</f>
        <v>420</v>
      </c>
      <c r="E62" s="22">
        <f t="shared" si="2"/>
        <v>60</v>
      </c>
      <c r="F62" s="22">
        <f t="shared" si="3"/>
        <v>75</v>
      </c>
      <c r="G62" s="14">
        <f>INDEX(章节关卡!$F$6:$F$20,芦花古楼!B62)*芦花古楼!C62</f>
        <v>1350</v>
      </c>
      <c r="H62" s="14">
        <v>150</v>
      </c>
      <c r="K62" s="17">
        <v>58</v>
      </c>
      <c r="L62" s="55">
        <v>10</v>
      </c>
      <c r="M62" s="108">
        <v>60</v>
      </c>
      <c r="N62" s="25">
        <f>INDEX(章节关卡!$D$6:$D$20,芦花古楼!L62)*芦花古楼!M62</f>
        <v>1080</v>
      </c>
      <c r="O62" s="22">
        <f t="shared" si="4"/>
        <v>65</v>
      </c>
      <c r="P62" s="22">
        <f t="shared" si="5"/>
        <v>75</v>
      </c>
      <c r="Q62" s="14">
        <f>INDEX(章节关卡!$F$6:$F$20,芦花古楼!L62)*芦花古楼!M62</f>
        <v>3300</v>
      </c>
      <c r="R62" s="14">
        <v>150</v>
      </c>
      <c r="U62" s="17">
        <v>58</v>
      </c>
      <c r="V62" s="55">
        <v>11</v>
      </c>
      <c r="W62" s="108">
        <v>90</v>
      </c>
      <c r="X62" s="25">
        <f>INDEX(章节关卡!$D$6:$D$20,芦花古楼!V62)*芦花古楼!W62</f>
        <v>1800</v>
      </c>
      <c r="Y62" s="22">
        <f t="shared" si="17"/>
        <v>70</v>
      </c>
      <c r="Z62" s="22">
        <f t="shared" si="18"/>
        <v>75</v>
      </c>
      <c r="AA62" s="14">
        <f>INDEX(章节关卡!$F$6:$F$20,芦花古楼!V62)*芦花古楼!W62</f>
        <v>5400</v>
      </c>
      <c r="AB62" s="14">
        <v>150</v>
      </c>
      <c r="AE62" s="17">
        <v>58</v>
      </c>
      <c r="AF62" s="55">
        <v>11</v>
      </c>
      <c r="AG62" s="108">
        <v>90</v>
      </c>
      <c r="AH62" s="25">
        <f>INDEX(章节关卡!$D$6:$D$20,芦花古楼!AF62)*芦花古楼!AG62</f>
        <v>1800</v>
      </c>
      <c r="AI62" s="22">
        <f t="shared" si="6"/>
        <v>75</v>
      </c>
      <c r="AJ62" s="22">
        <f t="shared" si="7"/>
        <v>75</v>
      </c>
      <c r="AK62" s="14">
        <f>INDEX(章节关卡!$F$6:$F$20,芦花古楼!AF62)*芦花古楼!AG62</f>
        <v>5400</v>
      </c>
      <c r="AL62" s="14">
        <v>150</v>
      </c>
      <c r="AO62" s="18">
        <v>57</v>
      </c>
      <c r="AP62" s="18">
        <v>17</v>
      </c>
      <c r="AR62" s="18">
        <v>57</v>
      </c>
      <c r="AS62" s="18">
        <f t="shared" si="11"/>
        <v>18</v>
      </c>
      <c r="AU62" s="18">
        <v>57</v>
      </c>
      <c r="AV62" s="18">
        <f t="shared" si="12"/>
        <v>19</v>
      </c>
      <c r="AX62" s="18">
        <v>57</v>
      </c>
      <c r="AY62" s="18">
        <f t="shared" si="13"/>
        <v>20</v>
      </c>
      <c r="BB62" s="18">
        <v>57</v>
      </c>
      <c r="BC62" s="14">
        <f t="shared" si="19"/>
        <v>190</v>
      </c>
      <c r="BD62" s="14">
        <f t="shared" si="20"/>
        <v>410</v>
      </c>
      <c r="BE62" s="14">
        <f t="shared" si="21"/>
        <v>10200</v>
      </c>
      <c r="BF62" s="14">
        <f t="shared" si="14"/>
        <v>1000</v>
      </c>
      <c r="BG62" s="14">
        <f t="shared" si="15"/>
        <v>595</v>
      </c>
      <c r="BH62" s="14">
        <f t="shared" si="16"/>
        <v>1190</v>
      </c>
      <c r="CF62" s="64">
        <v>58</v>
      </c>
      <c r="CG62" s="64">
        <v>1</v>
      </c>
      <c r="CH62" s="64" t="s">
        <v>380</v>
      </c>
      <c r="CI62" s="64">
        <v>58</v>
      </c>
      <c r="CJ62" s="64"/>
      <c r="CK62" s="64"/>
      <c r="CL62" s="64"/>
      <c r="CM62" s="64" t="s">
        <v>584</v>
      </c>
      <c r="CN62" s="64">
        <v>3600</v>
      </c>
      <c r="CO62" s="64" t="s">
        <v>585</v>
      </c>
      <c r="CP62" s="64">
        <v>60</v>
      </c>
      <c r="CQ62" s="64"/>
      <c r="CR62" s="64"/>
      <c r="CS62" s="64" t="s">
        <v>585</v>
      </c>
      <c r="CT62" s="64">
        <v>75</v>
      </c>
      <c r="CU62" s="64"/>
      <c r="CV62" s="64"/>
      <c r="CW62" s="64"/>
      <c r="CX62" s="64"/>
      <c r="CY62" s="64"/>
      <c r="CZ62" s="64"/>
      <c r="DA62" s="64"/>
      <c r="DB62" s="64"/>
      <c r="DC62" s="64"/>
      <c r="DD62" s="64"/>
    </row>
    <row r="63" spans="1:108" ht="16.5" x14ac:dyDescent="0.2">
      <c r="A63" s="17">
        <v>59</v>
      </c>
      <c r="B63" s="55">
        <v>8</v>
      </c>
      <c r="C63" s="108">
        <v>30</v>
      </c>
      <c r="D63" s="25">
        <f>INDEX(章节关卡!$D$6:$D$20,芦花古楼!B63)*芦花古楼!C63</f>
        <v>420</v>
      </c>
      <c r="E63" s="22">
        <f t="shared" si="2"/>
        <v>60</v>
      </c>
      <c r="F63" s="22">
        <f t="shared" si="3"/>
        <v>75</v>
      </c>
      <c r="G63" s="14">
        <f>INDEX(章节关卡!$F$6:$F$20,芦花古楼!B63)*芦花古楼!C63</f>
        <v>1350</v>
      </c>
      <c r="H63" s="14">
        <v>150</v>
      </c>
      <c r="K63" s="17">
        <v>59</v>
      </c>
      <c r="L63" s="55">
        <v>10</v>
      </c>
      <c r="M63" s="108">
        <v>60</v>
      </c>
      <c r="N63" s="25">
        <f>INDEX(章节关卡!$D$6:$D$20,芦花古楼!L63)*芦花古楼!M63</f>
        <v>1080</v>
      </c>
      <c r="O63" s="22">
        <f t="shared" si="4"/>
        <v>65</v>
      </c>
      <c r="P63" s="22">
        <f t="shared" si="5"/>
        <v>75</v>
      </c>
      <c r="Q63" s="14">
        <f>INDEX(章节关卡!$F$6:$F$20,芦花古楼!L63)*芦花古楼!M63</f>
        <v>3300</v>
      </c>
      <c r="R63" s="14">
        <v>150</v>
      </c>
      <c r="U63" s="17">
        <v>59</v>
      </c>
      <c r="V63" s="55">
        <v>11</v>
      </c>
      <c r="W63" s="108">
        <v>90</v>
      </c>
      <c r="X63" s="25">
        <f>INDEX(章节关卡!$D$6:$D$20,芦花古楼!V63)*芦花古楼!W63</f>
        <v>1800</v>
      </c>
      <c r="Y63" s="22">
        <f t="shared" si="17"/>
        <v>70</v>
      </c>
      <c r="Z63" s="22">
        <f t="shared" si="18"/>
        <v>75</v>
      </c>
      <c r="AA63" s="14">
        <f>INDEX(章节关卡!$F$6:$F$20,芦花古楼!V63)*芦花古楼!W63</f>
        <v>5400</v>
      </c>
      <c r="AB63" s="14">
        <v>150</v>
      </c>
      <c r="AE63" s="17">
        <v>59</v>
      </c>
      <c r="AF63" s="55">
        <v>11</v>
      </c>
      <c r="AG63" s="108">
        <v>90</v>
      </c>
      <c r="AH63" s="25">
        <f>INDEX(章节关卡!$D$6:$D$20,芦花古楼!AF63)*芦花古楼!AG63</f>
        <v>1800</v>
      </c>
      <c r="AI63" s="22">
        <f t="shared" si="6"/>
        <v>75</v>
      </c>
      <c r="AJ63" s="22">
        <f t="shared" si="7"/>
        <v>75</v>
      </c>
      <c r="AK63" s="14">
        <f>INDEX(章节关卡!$F$6:$F$20,芦花古楼!AF63)*芦花古楼!AG63</f>
        <v>5400</v>
      </c>
      <c r="AL63" s="14">
        <v>150</v>
      </c>
      <c r="AO63" s="18">
        <v>58</v>
      </c>
      <c r="AP63" s="18">
        <v>17</v>
      </c>
      <c r="AR63" s="18">
        <v>58</v>
      </c>
      <c r="AS63" s="18">
        <f t="shared" si="11"/>
        <v>18</v>
      </c>
      <c r="AU63" s="18">
        <v>58</v>
      </c>
      <c r="AV63" s="18">
        <f t="shared" si="12"/>
        <v>19</v>
      </c>
      <c r="AX63" s="18">
        <v>58</v>
      </c>
      <c r="AY63" s="18">
        <f t="shared" si="13"/>
        <v>20</v>
      </c>
      <c r="BB63" s="18">
        <v>58</v>
      </c>
      <c r="BC63" s="14">
        <f t="shared" si="19"/>
        <v>185</v>
      </c>
      <c r="BD63" s="14">
        <f t="shared" si="20"/>
        <v>415</v>
      </c>
      <c r="BE63" s="14">
        <f t="shared" si="21"/>
        <v>7950</v>
      </c>
      <c r="BF63" s="14">
        <f t="shared" si="14"/>
        <v>1000</v>
      </c>
      <c r="BG63" s="14">
        <f t="shared" si="15"/>
        <v>595</v>
      </c>
      <c r="BH63" s="14">
        <f t="shared" si="16"/>
        <v>1190</v>
      </c>
      <c r="CF63" s="64">
        <v>59</v>
      </c>
      <c r="CG63" s="64">
        <v>1</v>
      </c>
      <c r="CH63" s="64" t="s">
        <v>380</v>
      </c>
      <c r="CI63" s="64">
        <v>59</v>
      </c>
      <c r="CJ63" s="64"/>
      <c r="CK63" s="64"/>
      <c r="CL63" s="64"/>
      <c r="CM63" s="64" t="s">
        <v>584</v>
      </c>
      <c r="CN63" s="64">
        <v>3600</v>
      </c>
      <c r="CO63" s="64" t="s">
        <v>585</v>
      </c>
      <c r="CP63" s="64">
        <v>60</v>
      </c>
      <c r="CQ63" s="64"/>
      <c r="CR63" s="64"/>
      <c r="CS63" s="64" t="s">
        <v>585</v>
      </c>
      <c r="CT63" s="64">
        <v>75</v>
      </c>
      <c r="CU63" s="64"/>
      <c r="CV63" s="64"/>
      <c r="CW63" s="64"/>
      <c r="CX63" s="64"/>
      <c r="CY63" s="64"/>
      <c r="CZ63" s="64"/>
      <c r="DA63" s="64"/>
      <c r="DB63" s="64"/>
      <c r="DC63" s="64"/>
      <c r="DD63" s="64"/>
    </row>
    <row r="64" spans="1:108" ht="16.5" x14ac:dyDescent="0.2">
      <c r="A64" s="17">
        <v>60</v>
      </c>
      <c r="B64" s="55">
        <v>8</v>
      </c>
      <c r="C64" s="108">
        <v>30</v>
      </c>
      <c r="D64" s="25">
        <f>INDEX(章节关卡!$D$6:$D$20,芦花古楼!B64)*芦花古楼!C64</f>
        <v>420</v>
      </c>
      <c r="E64" s="22">
        <f t="shared" si="2"/>
        <v>60</v>
      </c>
      <c r="F64" s="22">
        <f t="shared" si="3"/>
        <v>80</v>
      </c>
      <c r="G64" s="14">
        <f>INDEX(章节关卡!$F$6:$F$20,芦花古楼!B64)*芦花古楼!C64</f>
        <v>1350</v>
      </c>
      <c r="H64" s="14">
        <v>200</v>
      </c>
      <c r="K64" s="17">
        <v>60</v>
      </c>
      <c r="L64" s="55">
        <v>10</v>
      </c>
      <c r="M64" s="108">
        <v>60</v>
      </c>
      <c r="N64" s="25">
        <f>INDEX(章节关卡!$D$6:$D$20,芦花古楼!L64)*芦花古楼!M64</f>
        <v>1080</v>
      </c>
      <c r="O64" s="22">
        <f t="shared" si="4"/>
        <v>65</v>
      </c>
      <c r="P64" s="22">
        <f t="shared" si="5"/>
        <v>80</v>
      </c>
      <c r="Q64" s="14">
        <f>INDEX(章节关卡!$F$6:$F$20,芦花古楼!L64)*芦花古楼!M64</f>
        <v>3300</v>
      </c>
      <c r="R64" s="14">
        <v>200</v>
      </c>
      <c r="U64" s="17">
        <v>60</v>
      </c>
      <c r="V64" s="25">
        <v>12</v>
      </c>
      <c r="W64" s="108">
        <v>90</v>
      </c>
      <c r="X64" s="25">
        <f>INDEX(章节关卡!$D$6:$D$20,芦花古楼!V64)*芦花古楼!W64</f>
        <v>1980</v>
      </c>
      <c r="Y64" s="22">
        <f t="shared" si="17"/>
        <v>70</v>
      </c>
      <c r="Z64" s="22">
        <f t="shared" si="18"/>
        <v>80</v>
      </c>
      <c r="AA64" s="14">
        <f>INDEX(章节关卡!$F$6:$F$20,芦花古楼!V64)*芦花古楼!W64</f>
        <v>5850</v>
      </c>
      <c r="AB64" s="14">
        <v>200</v>
      </c>
      <c r="AE64" s="17">
        <v>60</v>
      </c>
      <c r="AF64" s="55">
        <v>12</v>
      </c>
      <c r="AG64" s="108">
        <v>90</v>
      </c>
      <c r="AH64" s="25">
        <f>INDEX(章节关卡!$D$6:$D$20,芦花古楼!AF64)*芦花古楼!AG64</f>
        <v>1980</v>
      </c>
      <c r="AI64" s="22">
        <f t="shared" si="6"/>
        <v>75</v>
      </c>
      <c r="AJ64" s="22">
        <f t="shared" si="7"/>
        <v>80</v>
      </c>
      <c r="AK64" s="14">
        <f>INDEX(章节关卡!$F$6:$F$20,芦花古楼!AF64)*芦花古楼!AG64</f>
        <v>5850</v>
      </c>
      <c r="AL64" s="14">
        <v>200</v>
      </c>
      <c r="AO64" s="18">
        <v>59</v>
      </c>
      <c r="AP64" s="18">
        <v>18</v>
      </c>
      <c r="AR64" s="18">
        <v>59</v>
      </c>
      <c r="AS64" s="18">
        <f t="shared" si="11"/>
        <v>19</v>
      </c>
      <c r="AU64" s="18">
        <v>59</v>
      </c>
      <c r="AV64" s="18">
        <f t="shared" si="12"/>
        <v>20</v>
      </c>
      <c r="AX64" s="18">
        <v>59</v>
      </c>
      <c r="AY64" s="18">
        <f t="shared" si="13"/>
        <v>21</v>
      </c>
      <c r="BB64" s="18">
        <v>59</v>
      </c>
      <c r="BC64" s="14">
        <f t="shared" si="19"/>
        <v>195</v>
      </c>
      <c r="BD64" s="14">
        <f t="shared" si="20"/>
        <v>420</v>
      </c>
      <c r="BE64" s="14">
        <f t="shared" si="21"/>
        <v>10200</v>
      </c>
      <c r="BF64" s="14">
        <f t="shared" si="14"/>
        <v>1000</v>
      </c>
      <c r="BG64" s="14">
        <f t="shared" si="15"/>
        <v>610</v>
      </c>
      <c r="BH64" s="14">
        <f t="shared" si="16"/>
        <v>1220</v>
      </c>
      <c r="CF64" s="64">
        <v>60</v>
      </c>
      <c r="CG64" s="64">
        <v>1</v>
      </c>
      <c r="CH64" s="64" t="s">
        <v>380</v>
      </c>
      <c r="CI64" s="64">
        <v>60</v>
      </c>
      <c r="CJ64" s="64"/>
      <c r="CK64" s="64"/>
      <c r="CL64" s="64"/>
      <c r="CM64" s="64" t="s">
        <v>584</v>
      </c>
      <c r="CN64" s="64">
        <v>3600</v>
      </c>
      <c r="CO64" s="64" t="s">
        <v>585</v>
      </c>
      <c r="CP64" s="64">
        <v>60</v>
      </c>
      <c r="CQ64" s="64" t="s">
        <v>415</v>
      </c>
      <c r="CR64" s="64">
        <v>2</v>
      </c>
      <c r="CS64" s="64" t="s">
        <v>585</v>
      </c>
      <c r="CT64" s="64">
        <v>80</v>
      </c>
      <c r="CU64" s="64"/>
      <c r="CV64" s="64"/>
      <c r="CW64" s="64"/>
      <c r="CX64" s="64"/>
      <c r="CY64" s="64"/>
      <c r="CZ64" s="64"/>
      <c r="DA64" s="64"/>
      <c r="DB64" s="64"/>
      <c r="DC64" s="64"/>
      <c r="DD64" s="64"/>
    </row>
    <row r="65" spans="1:108" ht="16.5" x14ac:dyDescent="0.2">
      <c r="A65" s="17">
        <v>61</v>
      </c>
      <c r="B65" s="55">
        <v>8</v>
      </c>
      <c r="C65" s="108">
        <v>30</v>
      </c>
      <c r="D65" s="25">
        <f>INDEX(章节关卡!$D$6:$D$20,芦花古楼!B65)*芦花古楼!C65</f>
        <v>420</v>
      </c>
      <c r="E65" s="22">
        <f t="shared" si="2"/>
        <v>65</v>
      </c>
      <c r="F65" s="22">
        <f t="shared" si="3"/>
        <v>80</v>
      </c>
      <c r="G65" s="14">
        <f>INDEX(章节关卡!$F$6:$F$20,芦花古楼!B65)*芦花古楼!C65</f>
        <v>1350</v>
      </c>
      <c r="H65" s="14">
        <v>200</v>
      </c>
      <c r="K65" s="17">
        <v>61</v>
      </c>
      <c r="L65" s="55">
        <v>10</v>
      </c>
      <c r="M65" s="108">
        <v>60</v>
      </c>
      <c r="N65" s="25">
        <f>INDEX(章节关卡!$D$6:$D$20,芦花古楼!L65)*芦花古楼!M65</f>
        <v>1080</v>
      </c>
      <c r="O65" s="22">
        <f t="shared" si="4"/>
        <v>70</v>
      </c>
      <c r="P65" s="22">
        <f t="shared" si="5"/>
        <v>80</v>
      </c>
      <c r="Q65" s="14">
        <f>INDEX(章节关卡!$F$6:$F$20,芦花古楼!L65)*芦花古楼!M65</f>
        <v>3300</v>
      </c>
      <c r="R65" s="14">
        <v>200</v>
      </c>
      <c r="U65" s="17">
        <v>61</v>
      </c>
      <c r="V65" s="25">
        <v>12</v>
      </c>
      <c r="W65" s="108">
        <v>90</v>
      </c>
      <c r="X65" s="25">
        <f>INDEX(章节关卡!$D$6:$D$20,芦花古楼!V65)*芦花古楼!W65</f>
        <v>1980</v>
      </c>
      <c r="Y65" s="22">
        <f t="shared" si="17"/>
        <v>75</v>
      </c>
      <c r="Z65" s="22">
        <f t="shared" si="18"/>
        <v>80</v>
      </c>
      <c r="AA65" s="14">
        <f>INDEX(章节关卡!$F$6:$F$20,芦花古楼!V65)*芦花古楼!W65</f>
        <v>5850</v>
      </c>
      <c r="AB65" s="14">
        <v>200</v>
      </c>
      <c r="AE65" s="17">
        <v>61</v>
      </c>
      <c r="AF65" s="55">
        <v>12</v>
      </c>
      <c r="AG65" s="108">
        <v>90</v>
      </c>
      <c r="AH65" s="25">
        <f>INDEX(章节关卡!$D$6:$D$20,芦花古楼!AF65)*芦花古楼!AG65</f>
        <v>1980</v>
      </c>
      <c r="AI65" s="22">
        <f t="shared" si="6"/>
        <v>80</v>
      </c>
      <c r="AJ65" s="22">
        <f t="shared" si="7"/>
        <v>80</v>
      </c>
      <c r="AK65" s="14">
        <f>INDEX(章节关卡!$F$6:$F$20,芦花古楼!AF65)*芦花古楼!AG65</f>
        <v>5850</v>
      </c>
      <c r="AL65" s="14">
        <v>200</v>
      </c>
      <c r="AO65" s="18">
        <v>60</v>
      </c>
      <c r="AP65" s="18">
        <v>18</v>
      </c>
      <c r="AR65" s="18">
        <v>60</v>
      </c>
      <c r="AS65" s="18">
        <f t="shared" si="11"/>
        <v>19</v>
      </c>
      <c r="AU65" s="18">
        <v>60</v>
      </c>
      <c r="AV65" s="18">
        <f t="shared" si="12"/>
        <v>20</v>
      </c>
      <c r="AX65" s="18">
        <v>60</v>
      </c>
      <c r="AY65" s="18">
        <f t="shared" si="13"/>
        <v>21</v>
      </c>
      <c r="BB65" s="18">
        <v>60</v>
      </c>
      <c r="BC65" s="14">
        <f t="shared" si="19"/>
        <v>190</v>
      </c>
      <c r="BD65" s="14">
        <f t="shared" si="20"/>
        <v>420</v>
      </c>
      <c r="BE65" s="14">
        <f t="shared" si="21"/>
        <v>7950</v>
      </c>
      <c r="BF65" s="14">
        <f t="shared" si="14"/>
        <v>1000</v>
      </c>
      <c r="BG65" s="14">
        <f t="shared" si="15"/>
        <v>610</v>
      </c>
      <c r="BH65" s="14">
        <f t="shared" si="16"/>
        <v>1220</v>
      </c>
      <c r="CF65" s="64">
        <v>61</v>
      </c>
      <c r="CG65" s="64">
        <v>1</v>
      </c>
      <c r="CH65" s="64" t="s">
        <v>380</v>
      </c>
      <c r="CI65" s="64">
        <v>61</v>
      </c>
      <c r="CJ65" s="64"/>
      <c r="CK65" s="64"/>
      <c r="CL65" s="64"/>
      <c r="CM65" s="64" t="s">
        <v>584</v>
      </c>
      <c r="CN65" s="64">
        <v>3600</v>
      </c>
      <c r="CO65" s="64" t="s">
        <v>585</v>
      </c>
      <c r="CP65" s="64">
        <v>65</v>
      </c>
      <c r="CQ65" s="64"/>
      <c r="CR65" s="64"/>
      <c r="CS65" s="64" t="s">
        <v>585</v>
      </c>
      <c r="CT65" s="64">
        <v>80</v>
      </c>
      <c r="CU65" s="64"/>
      <c r="CV65" s="64"/>
      <c r="CW65" s="64"/>
      <c r="CX65" s="64"/>
      <c r="CY65" s="64"/>
      <c r="CZ65" s="64"/>
      <c r="DA65" s="64"/>
      <c r="DB65" s="64"/>
      <c r="DC65" s="64"/>
      <c r="DD65" s="64"/>
    </row>
    <row r="66" spans="1:108" ht="16.5" x14ac:dyDescent="0.2">
      <c r="A66" s="17">
        <v>62</v>
      </c>
      <c r="B66" s="55">
        <v>8</v>
      </c>
      <c r="C66" s="108">
        <v>30</v>
      </c>
      <c r="D66" s="25">
        <f>INDEX(章节关卡!$D$6:$D$20,芦花古楼!B66)*芦花古楼!C66</f>
        <v>420</v>
      </c>
      <c r="E66" s="22">
        <f t="shared" si="2"/>
        <v>65</v>
      </c>
      <c r="F66" s="22">
        <f t="shared" si="3"/>
        <v>80</v>
      </c>
      <c r="G66" s="14">
        <f>INDEX(章节关卡!$F$6:$F$20,芦花古楼!B66)*芦花古楼!C66</f>
        <v>1350</v>
      </c>
      <c r="H66" s="14">
        <v>200</v>
      </c>
      <c r="K66" s="17">
        <v>62</v>
      </c>
      <c r="L66" s="55">
        <v>10</v>
      </c>
      <c r="M66" s="108">
        <v>60</v>
      </c>
      <c r="N66" s="25">
        <f>INDEX(章节关卡!$D$6:$D$20,芦花古楼!L66)*芦花古楼!M66</f>
        <v>1080</v>
      </c>
      <c r="O66" s="22">
        <f t="shared" si="4"/>
        <v>70</v>
      </c>
      <c r="P66" s="22">
        <f t="shared" si="5"/>
        <v>80</v>
      </c>
      <c r="Q66" s="14">
        <f>INDEX(章节关卡!$F$6:$F$20,芦花古楼!L66)*芦花古楼!M66</f>
        <v>3300</v>
      </c>
      <c r="R66" s="14">
        <v>200</v>
      </c>
      <c r="U66" s="17">
        <v>62</v>
      </c>
      <c r="V66" s="25">
        <v>12</v>
      </c>
      <c r="W66" s="108">
        <v>90</v>
      </c>
      <c r="X66" s="25">
        <f>INDEX(章节关卡!$D$6:$D$20,芦花古楼!V66)*芦花古楼!W66</f>
        <v>1980</v>
      </c>
      <c r="Y66" s="22">
        <f t="shared" si="17"/>
        <v>75</v>
      </c>
      <c r="Z66" s="22">
        <f t="shared" si="18"/>
        <v>80</v>
      </c>
      <c r="AA66" s="14">
        <f>INDEX(章节关卡!$F$6:$F$20,芦花古楼!V66)*芦花古楼!W66</f>
        <v>5850</v>
      </c>
      <c r="AB66" s="14">
        <v>200</v>
      </c>
      <c r="AE66" s="17">
        <v>62</v>
      </c>
      <c r="AF66" s="55">
        <v>12</v>
      </c>
      <c r="AG66" s="108">
        <v>90</v>
      </c>
      <c r="AH66" s="25">
        <f>INDEX(章节关卡!$D$6:$D$20,芦花古楼!AF66)*芦花古楼!AG66</f>
        <v>1980</v>
      </c>
      <c r="AI66" s="22">
        <f t="shared" si="6"/>
        <v>80</v>
      </c>
      <c r="AJ66" s="22">
        <f t="shared" si="7"/>
        <v>80</v>
      </c>
      <c r="AK66" s="14">
        <f>INDEX(章节关卡!$F$6:$F$20,芦花古楼!AF66)*芦花古楼!AG66</f>
        <v>5850</v>
      </c>
      <c r="AL66" s="14">
        <v>200</v>
      </c>
      <c r="AO66" s="18">
        <v>61</v>
      </c>
      <c r="AP66" s="18">
        <v>19</v>
      </c>
      <c r="AR66" s="18">
        <v>61</v>
      </c>
      <c r="AS66" s="18">
        <f t="shared" si="11"/>
        <v>20</v>
      </c>
      <c r="AU66" s="18">
        <v>61</v>
      </c>
      <c r="AV66" s="18">
        <f t="shared" si="12"/>
        <v>21</v>
      </c>
      <c r="AX66" s="18">
        <v>61</v>
      </c>
      <c r="AY66" s="18">
        <f t="shared" si="13"/>
        <v>22</v>
      </c>
      <c r="BB66" s="18">
        <v>61</v>
      </c>
      <c r="BC66" s="14">
        <f t="shared" si="19"/>
        <v>200</v>
      </c>
      <c r="BD66" s="14">
        <f t="shared" si="20"/>
        <v>420</v>
      </c>
      <c r="BE66" s="14">
        <f t="shared" si="21"/>
        <v>10200</v>
      </c>
      <c r="BF66" s="14">
        <f t="shared" si="14"/>
        <v>1000</v>
      </c>
      <c r="BG66" s="14">
        <f t="shared" si="15"/>
        <v>620</v>
      </c>
      <c r="BH66" s="14">
        <f t="shared" si="16"/>
        <v>1240</v>
      </c>
      <c r="CF66" s="64">
        <v>62</v>
      </c>
      <c r="CG66" s="64">
        <v>1</v>
      </c>
      <c r="CH66" s="64" t="s">
        <v>380</v>
      </c>
      <c r="CI66" s="64">
        <v>62</v>
      </c>
      <c r="CJ66" s="64"/>
      <c r="CK66" s="64"/>
      <c r="CL66" s="64"/>
      <c r="CM66" s="64" t="s">
        <v>584</v>
      </c>
      <c r="CN66" s="64">
        <v>3600</v>
      </c>
      <c r="CO66" s="64" t="s">
        <v>585</v>
      </c>
      <c r="CP66" s="64">
        <v>65</v>
      </c>
      <c r="CQ66" s="64"/>
      <c r="CR66" s="64"/>
      <c r="CS66" s="64" t="s">
        <v>585</v>
      </c>
      <c r="CT66" s="64">
        <v>80</v>
      </c>
      <c r="CU66" s="64"/>
      <c r="CV66" s="64"/>
      <c r="CW66" s="64"/>
      <c r="CX66" s="64"/>
      <c r="CY66" s="64"/>
      <c r="CZ66" s="64"/>
      <c r="DA66" s="64"/>
      <c r="DB66" s="64"/>
      <c r="DC66" s="64"/>
      <c r="DD66" s="64"/>
    </row>
    <row r="67" spans="1:108" ht="16.5" x14ac:dyDescent="0.2">
      <c r="A67" s="17">
        <v>63</v>
      </c>
      <c r="B67" s="55">
        <v>8</v>
      </c>
      <c r="C67" s="108">
        <v>30</v>
      </c>
      <c r="D67" s="25">
        <f>INDEX(章节关卡!$D$6:$D$20,芦花古楼!B67)*芦花古楼!C67</f>
        <v>420</v>
      </c>
      <c r="E67" s="22">
        <f t="shared" si="2"/>
        <v>65</v>
      </c>
      <c r="F67" s="22">
        <f t="shared" si="3"/>
        <v>80</v>
      </c>
      <c r="G67" s="14">
        <f>INDEX(章节关卡!$F$6:$F$20,芦花古楼!B67)*芦花古楼!C67</f>
        <v>1350</v>
      </c>
      <c r="H67" s="14">
        <v>200</v>
      </c>
      <c r="K67" s="17">
        <v>63</v>
      </c>
      <c r="L67" s="55">
        <v>10</v>
      </c>
      <c r="M67" s="108">
        <v>60</v>
      </c>
      <c r="N67" s="25">
        <f>INDEX(章节关卡!$D$6:$D$20,芦花古楼!L67)*芦花古楼!M67</f>
        <v>1080</v>
      </c>
      <c r="O67" s="22">
        <f t="shared" si="4"/>
        <v>70</v>
      </c>
      <c r="P67" s="22">
        <f t="shared" si="5"/>
        <v>80</v>
      </c>
      <c r="Q67" s="14">
        <f>INDEX(章节关卡!$F$6:$F$20,芦花古楼!L67)*芦花古楼!M67</f>
        <v>3300</v>
      </c>
      <c r="R67" s="14">
        <v>200</v>
      </c>
      <c r="U67" s="17">
        <v>63</v>
      </c>
      <c r="V67" s="25">
        <v>12</v>
      </c>
      <c r="W67" s="108">
        <v>90</v>
      </c>
      <c r="X67" s="25">
        <f>INDEX(章节关卡!$D$6:$D$20,芦花古楼!V67)*芦花古楼!W67</f>
        <v>1980</v>
      </c>
      <c r="Y67" s="22">
        <f t="shared" si="17"/>
        <v>75</v>
      </c>
      <c r="Z67" s="22">
        <f t="shared" si="18"/>
        <v>80</v>
      </c>
      <c r="AA67" s="14">
        <f>INDEX(章节关卡!$F$6:$F$20,芦花古楼!V67)*芦花古楼!W67</f>
        <v>5850</v>
      </c>
      <c r="AB67" s="14">
        <v>200</v>
      </c>
      <c r="AE67" s="17">
        <v>63</v>
      </c>
      <c r="AF67" s="55">
        <v>12</v>
      </c>
      <c r="AG67" s="108">
        <v>90</v>
      </c>
      <c r="AH67" s="25">
        <f>INDEX(章节关卡!$D$6:$D$20,芦花古楼!AF67)*芦花古楼!AG67</f>
        <v>1980</v>
      </c>
      <c r="AI67" s="22">
        <f t="shared" si="6"/>
        <v>80</v>
      </c>
      <c r="AJ67" s="22">
        <f t="shared" si="7"/>
        <v>80</v>
      </c>
      <c r="AK67" s="14">
        <f>INDEX(章节关卡!$F$6:$F$20,芦花古楼!AF67)*芦花古楼!AG67</f>
        <v>5850</v>
      </c>
      <c r="AL67" s="14">
        <v>200</v>
      </c>
      <c r="AO67" s="18">
        <v>62</v>
      </c>
      <c r="AP67" s="18">
        <v>20</v>
      </c>
      <c r="AR67" s="18">
        <v>62</v>
      </c>
      <c r="AS67" s="18">
        <f t="shared" si="11"/>
        <v>21</v>
      </c>
      <c r="AU67" s="18">
        <v>62</v>
      </c>
      <c r="AV67" s="18">
        <f t="shared" si="12"/>
        <v>22</v>
      </c>
      <c r="AX67" s="18">
        <v>62</v>
      </c>
      <c r="AY67" s="18">
        <f t="shared" si="13"/>
        <v>23</v>
      </c>
      <c r="BB67" s="18">
        <v>62</v>
      </c>
      <c r="BC67" s="14">
        <f t="shared" si="19"/>
        <v>100</v>
      </c>
      <c r="BD67" s="14">
        <f t="shared" si="20"/>
        <v>420</v>
      </c>
      <c r="BE67" s="14">
        <f t="shared" si="21"/>
        <v>6300</v>
      </c>
      <c r="BF67" s="14">
        <f t="shared" si="14"/>
        <v>1000</v>
      </c>
      <c r="BG67" s="14">
        <f t="shared" si="15"/>
        <v>520</v>
      </c>
      <c r="BH67" s="14">
        <f t="shared" si="16"/>
        <v>1040</v>
      </c>
      <c r="CF67" s="64">
        <v>63</v>
      </c>
      <c r="CG67" s="64">
        <v>1</v>
      </c>
      <c r="CH67" s="64" t="s">
        <v>380</v>
      </c>
      <c r="CI67" s="64">
        <v>63</v>
      </c>
      <c r="CJ67" s="64"/>
      <c r="CK67" s="64"/>
      <c r="CL67" s="64"/>
      <c r="CM67" s="64" t="s">
        <v>584</v>
      </c>
      <c r="CN67" s="64">
        <v>3600</v>
      </c>
      <c r="CO67" s="64" t="s">
        <v>585</v>
      </c>
      <c r="CP67" s="64">
        <v>65</v>
      </c>
      <c r="CQ67" s="64"/>
      <c r="CR67" s="64"/>
      <c r="CS67" s="64" t="s">
        <v>585</v>
      </c>
      <c r="CT67" s="64">
        <v>80</v>
      </c>
      <c r="CU67" s="64"/>
      <c r="CV67" s="64"/>
      <c r="CW67" s="64"/>
      <c r="CX67" s="64"/>
      <c r="CY67" s="64"/>
      <c r="CZ67" s="64"/>
      <c r="DA67" s="64"/>
      <c r="DB67" s="64"/>
      <c r="DC67" s="64"/>
      <c r="DD67" s="64"/>
    </row>
    <row r="68" spans="1:108" ht="16.5" x14ac:dyDescent="0.2">
      <c r="A68" s="17">
        <v>64</v>
      </c>
      <c r="B68" s="55">
        <v>8</v>
      </c>
      <c r="C68" s="108">
        <v>30</v>
      </c>
      <c r="D68" s="25">
        <f>INDEX(章节关卡!$D$6:$D$20,芦花古楼!B68)*芦花古楼!C68</f>
        <v>420</v>
      </c>
      <c r="E68" s="22">
        <f t="shared" si="2"/>
        <v>65</v>
      </c>
      <c r="F68" s="22">
        <f t="shared" si="3"/>
        <v>80</v>
      </c>
      <c r="G68" s="14">
        <f>INDEX(章节关卡!$F$6:$F$20,芦花古楼!B68)*芦花古楼!C68</f>
        <v>1350</v>
      </c>
      <c r="H68" s="14">
        <v>200</v>
      </c>
      <c r="K68" s="17">
        <v>64</v>
      </c>
      <c r="L68" s="55">
        <v>10</v>
      </c>
      <c r="M68" s="108">
        <v>60</v>
      </c>
      <c r="N68" s="25">
        <f>INDEX(章节关卡!$D$6:$D$20,芦花古楼!L68)*芦花古楼!M68</f>
        <v>1080</v>
      </c>
      <c r="O68" s="22">
        <f t="shared" si="4"/>
        <v>70</v>
      </c>
      <c r="P68" s="22">
        <f t="shared" si="5"/>
        <v>80</v>
      </c>
      <c r="Q68" s="14">
        <f>INDEX(章节关卡!$F$6:$F$20,芦花古楼!L68)*芦花古楼!M68</f>
        <v>3300</v>
      </c>
      <c r="R68" s="14">
        <v>200</v>
      </c>
      <c r="U68" s="17">
        <v>64</v>
      </c>
      <c r="V68" s="25">
        <v>12</v>
      </c>
      <c r="W68" s="108">
        <v>90</v>
      </c>
      <c r="X68" s="25">
        <f>INDEX(章节关卡!$D$6:$D$20,芦花古楼!V68)*芦花古楼!W68</f>
        <v>1980</v>
      </c>
      <c r="Y68" s="22">
        <f t="shared" si="17"/>
        <v>75</v>
      </c>
      <c r="Z68" s="22">
        <f t="shared" si="18"/>
        <v>80</v>
      </c>
      <c r="AA68" s="14">
        <f>INDEX(章节关卡!$F$6:$F$20,芦花古楼!V68)*芦花古楼!W68</f>
        <v>5850</v>
      </c>
      <c r="AB68" s="14">
        <v>200</v>
      </c>
      <c r="AE68" s="17">
        <v>64</v>
      </c>
      <c r="AF68" s="55">
        <v>12</v>
      </c>
      <c r="AG68" s="108">
        <v>90</v>
      </c>
      <c r="AH68" s="25">
        <f>INDEX(章节关卡!$D$6:$D$20,芦花古楼!AF68)*芦花古楼!AG68</f>
        <v>1980</v>
      </c>
      <c r="AI68" s="22">
        <f t="shared" si="6"/>
        <v>80</v>
      </c>
      <c r="AJ68" s="22">
        <f t="shared" si="7"/>
        <v>80</v>
      </c>
      <c r="AK68" s="14">
        <f>INDEX(章节关卡!$F$6:$F$20,芦花古楼!AF68)*芦花古楼!AG68</f>
        <v>5850</v>
      </c>
      <c r="AL68" s="14">
        <v>200</v>
      </c>
      <c r="AO68" s="18">
        <v>63</v>
      </c>
      <c r="AP68" s="18">
        <v>21</v>
      </c>
      <c r="AR68" s="18">
        <v>63</v>
      </c>
      <c r="AS68" s="18">
        <f t="shared" si="11"/>
        <v>22</v>
      </c>
      <c r="AU68" s="18">
        <v>63</v>
      </c>
      <c r="AV68" s="18">
        <f t="shared" si="12"/>
        <v>23</v>
      </c>
      <c r="AX68" s="18">
        <v>63</v>
      </c>
      <c r="AY68" s="18">
        <f t="shared" si="13"/>
        <v>24</v>
      </c>
      <c r="BB68" s="18">
        <v>63</v>
      </c>
      <c r="BC68" s="14">
        <f t="shared" si="19"/>
        <v>195</v>
      </c>
      <c r="BD68" s="14">
        <f t="shared" si="20"/>
        <v>420</v>
      </c>
      <c r="BE68" s="14">
        <f t="shared" si="21"/>
        <v>7950</v>
      </c>
      <c r="BF68" s="14">
        <f t="shared" si="14"/>
        <v>1000</v>
      </c>
      <c r="BG68" s="14">
        <f t="shared" si="15"/>
        <v>615</v>
      </c>
      <c r="BH68" s="14">
        <f t="shared" si="16"/>
        <v>1230</v>
      </c>
      <c r="CF68" s="64">
        <v>64</v>
      </c>
      <c r="CG68" s="64">
        <v>1</v>
      </c>
      <c r="CH68" s="64" t="s">
        <v>380</v>
      </c>
      <c r="CI68" s="64">
        <v>64</v>
      </c>
      <c r="CJ68" s="64"/>
      <c r="CK68" s="64"/>
      <c r="CL68" s="64"/>
      <c r="CM68" s="64" t="s">
        <v>584</v>
      </c>
      <c r="CN68" s="64">
        <v>3600</v>
      </c>
      <c r="CO68" s="64" t="s">
        <v>585</v>
      </c>
      <c r="CP68" s="64">
        <v>65</v>
      </c>
      <c r="CQ68" s="64"/>
      <c r="CR68" s="64"/>
      <c r="CS68" s="64" t="s">
        <v>585</v>
      </c>
      <c r="CT68" s="64">
        <v>80</v>
      </c>
      <c r="CU68" s="64"/>
      <c r="CV68" s="64"/>
      <c r="CW68" s="64"/>
      <c r="CX68" s="64"/>
      <c r="CY68" s="64"/>
      <c r="CZ68" s="64"/>
      <c r="DA68" s="64"/>
      <c r="DB68" s="64"/>
      <c r="DC68" s="64"/>
      <c r="DD68" s="64"/>
    </row>
    <row r="69" spans="1:108" ht="16.5" x14ac:dyDescent="0.2">
      <c r="A69" s="17">
        <v>65</v>
      </c>
      <c r="B69" s="25">
        <v>9</v>
      </c>
      <c r="C69" s="108">
        <v>30</v>
      </c>
      <c r="D69" s="25">
        <f>INDEX(章节关卡!$D$6:$D$20,芦花古楼!B69)*芦花古楼!C69</f>
        <v>480</v>
      </c>
      <c r="E69" s="22">
        <f t="shared" si="2"/>
        <v>65</v>
      </c>
      <c r="F69" s="22">
        <f t="shared" si="3"/>
        <v>85</v>
      </c>
      <c r="G69" s="14">
        <f>INDEX(章节关卡!$F$6:$F$20,芦花古楼!B69)*芦花古楼!C69</f>
        <v>1500</v>
      </c>
      <c r="H69" s="14">
        <v>200</v>
      </c>
      <c r="K69" s="17">
        <v>65</v>
      </c>
      <c r="L69" s="55">
        <v>10</v>
      </c>
      <c r="M69" s="108">
        <v>60</v>
      </c>
      <c r="N69" s="25">
        <f>INDEX(章节关卡!$D$6:$D$20,芦花古楼!L69)*芦花古楼!M69</f>
        <v>1080</v>
      </c>
      <c r="O69" s="22">
        <f t="shared" si="4"/>
        <v>70</v>
      </c>
      <c r="P69" s="22">
        <f t="shared" si="5"/>
        <v>85</v>
      </c>
      <c r="Q69" s="14">
        <f>INDEX(章节关卡!$F$6:$F$20,芦花古楼!L69)*芦花古楼!M69</f>
        <v>3300</v>
      </c>
      <c r="R69" s="14">
        <v>200</v>
      </c>
      <c r="U69" s="17">
        <v>65</v>
      </c>
      <c r="V69" s="25">
        <v>12</v>
      </c>
      <c r="W69" s="108">
        <v>90</v>
      </c>
      <c r="X69" s="25">
        <f>INDEX(章节关卡!$D$6:$D$20,芦花古楼!V69)*芦花古楼!W69</f>
        <v>1980</v>
      </c>
      <c r="Y69" s="22">
        <f t="shared" ref="Y69:Y104" si="22">INT((U69-1)/5+3)*5</f>
        <v>75</v>
      </c>
      <c r="Z69" s="22">
        <f t="shared" ref="Z69:Z104" si="23">INT(U69/5)*5+20</f>
        <v>85</v>
      </c>
      <c r="AA69" s="14">
        <f>INDEX(章节关卡!$F$6:$F$20,芦花古楼!V69)*芦花古楼!W69</f>
        <v>5850</v>
      </c>
      <c r="AB69" s="14">
        <v>200</v>
      </c>
      <c r="AE69" s="17">
        <v>65</v>
      </c>
      <c r="AF69" s="55">
        <v>12</v>
      </c>
      <c r="AG69" s="108">
        <v>90</v>
      </c>
      <c r="AH69" s="25">
        <f>INDEX(章节关卡!$D$6:$D$20,芦花古楼!AF69)*芦花古楼!AG69</f>
        <v>1980</v>
      </c>
      <c r="AI69" s="22">
        <f t="shared" si="6"/>
        <v>80</v>
      </c>
      <c r="AJ69" s="22">
        <f t="shared" si="7"/>
        <v>85</v>
      </c>
      <c r="AK69" s="14">
        <f>INDEX(章节关卡!$F$6:$F$20,芦花古楼!AF69)*芦花古楼!AG69</f>
        <v>5850</v>
      </c>
      <c r="AL69" s="14">
        <v>200</v>
      </c>
      <c r="AO69" s="18">
        <v>64</v>
      </c>
      <c r="AP69" s="18">
        <v>22</v>
      </c>
      <c r="AR69" s="18">
        <v>64</v>
      </c>
      <c r="AS69" s="18">
        <f t="shared" si="11"/>
        <v>23</v>
      </c>
      <c r="AU69" s="18">
        <v>64</v>
      </c>
      <c r="AV69" s="18">
        <f t="shared" si="12"/>
        <v>24</v>
      </c>
      <c r="AX69" s="18">
        <v>64</v>
      </c>
      <c r="AY69" s="18">
        <f t="shared" si="13"/>
        <v>25</v>
      </c>
      <c r="BB69" s="18">
        <v>64</v>
      </c>
      <c r="BC69" s="14">
        <f t="shared" si="19"/>
        <v>95</v>
      </c>
      <c r="BD69" s="14">
        <f t="shared" si="20"/>
        <v>420</v>
      </c>
      <c r="BE69" s="14">
        <f t="shared" si="21"/>
        <v>3900</v>
      </c>
      <c r="BF69" s="14">
        <f t="shared" si="14"/>
        <v>1000</v>
      </c>
      <c r="BG69" s="14">
        <f t="shared" si="15"/>
        <v>515</v>
      </c>
      <c r="BH69" s="14">
        <f t="shared" si="16"/>
        <v>1030</v>
      </c>
      <c r="CF69" s="64">
        <v>65</v>
      </c>
      <c r="CG69" s="64">
        <v>1</v>
      </c>
      <c r="CH69" s="64" t="s">
        <v>380</v>
      </c>
      <c r="CI69" s="64">
        <v>65</v>
      </c>
      <c r="CJ69" s="64"/>
      <c r="CK69" s="64"/>
      <c r="CL69" s="64"/>
      <c r="CM69" s="64" t="s">
        <v>584</v>
      </c>
      <c r="CN69" s="64">
        <v>4320</v>
      </c>
      <c r="CO69" s="64" t="s">
        <v>585</v>
      </c>
      <c r="CP69" s="64">
        <v>65</v>
      </c>
      <c r="CQ69" s="64" t="s">
        <v>586</v>
      </c>
      <c r="CR69" s="64">
        <v>2</v>
      </c>
      <c r="CS69" s="64" t="s">
        <v>585</v>
      </c>
      <c r="CT69" s="64">
        <v>85</v>
      </c>
      <c r="CU69" s="64"/>
      <c r="CV69" s="64"/>
      <c r="CW69" s="64"/>
      <c r="CX69" s="64"/>
      <c r="CY69" s="64"/>
      <c r="CZ69" s="64"/>
      <c r="DA69" s="64"/>
      <c r="DB69" s="64"/>
      <c r="DC69" s="64"/>
      <c r="DD69" s="64"/>
    </row>
    <row r="70" spans="1:108" ht="16.5" x14ac:dyDescent="0.2">
      <c r="A70" s="17">
        <v>66</v>
      </c>
      <c r="B70" s="55">
        <v>9</v>
      </c>
      <c r="C70" s="108">
        <v>30</v>
      </c>
      <c r="D70" s="25">
        <f>INDEX(章节关卡!$D$6:$D$20,芦花古楼!B70)*芦花古楼!C70</f>
        <v>480</v>
      </c>
      <c r="E70" s="22">
        <f t="shared" ref="E70:E104" si="24">INT((A70-1)/5+1)*5</f>
        <v>70</v>
      </c>
      <c r="F70" s="22">
        <f t="shared" ref="F70:F104" si="25">INT(A70/5)*5+20</f>
        <v>85</v>
      </c>
      <c r="G70" s="14">
        <f>INDEX(章节关卡!$F$6:$F$20,芦花古楼!B70)*芦花古楼!C70</f>
        <v>1500</v>
      </c>
      <c r="H70" s="14">
        <v>200</v>
      </c>
      <c r="K70" s="17">
        <v>66</v>
      </c>
      <c r="L70" s="55">
        <v>10</v>
      </c>
      <c r="M70" s="108">
        <v>60</v>
      </c>
      <c r="N70" s="25">
        <f>INDEX(章节关卡!$D$6:$D$20,芦花古楼!L70)*芦花古楼!M70</f>
        <v>1080</v>
      </c>
      <c r="O70" s="22">
        <f t="shared" ref="O70:O104" si="26">INT((K70-1)/5+2)*5</f>
        <v>75</v>
      </c>
      <c r="P70" s="22">
        <f t="shared" ref="P70:P104" si="27">INT(K70/5)*5+20</f>
        <v>85</v>
      </c>
      <c r="Q70" s="14">
        <f>INDEX(章节关卡!$F$6:$F$20,芦花古楼!L70)*芦花古楼!M70</f>
        <v>3300</v>
      </c>
      <c r="R70" s="14">
        <v>200</v>
      </c>
      <c r="U70" s="17">
        <v>66</v>
      </c>
      <c r="V70" s="25">
        <v>12</v>
      </c>
      <c r="W70" s="108">
        <v>90</v>
      </c>
      <c r="X70" s="25">
        <f>INDEX(章节关卡!$D$6:$D$20,芦花古楼!V70)*芦花古楼!W70</f>
        <v>1980</v>
      </c>
      <c r="Y70" s="22">
        <f t="shared" si="22"/>
        <v>80</v>
      </c>
      <c r="Z70" s="22">
        <f t="shared" si="23"/>
        <v>85</v>
      </c>
      <c r="AA70" s="14">
        <f>INDEX(章节关卡!$F$6:$F$20,芦花古楼!V70)*芦花古楼!W70</f>
        <v>5850</v>
      </c>
      <c r="AB70" s="14">
        <v>200</v>
      </c>
      <c r="AE70" s="17">
        <v>66</v>
      </c>
      <c r="AF70" s="55">
        <v>12</v>
      </c>
      <c r="AG70" s="108">
        <v>90</v>
      </c>
      <c r="AH70" s="25">
        <f>INDEX(章节关卡!$D$6:$D$20,芦花古楼!AF70)*芦花古楼!AG70</f>
        <v>1980</v>
      </c>
      <c r="AI70" s="22">
        <f t="shared" ref="AI70:AI104" si="28">INT((AE70-1)/5+4)*5</f>
        <v>85</v>
      </c>
      <c r="AJ70" s="22">
        <f t="shared" ref="AJ70:AJ104" si="29">INT(AE70/5)*5+20</f>
        <v>85</v>
      </c>
      <c r="AK70" s="14">
        <f>INDEX(章节关卡!$F$6:$F$20,芦花古楼!AF70)*芦花古楼!AG70</f>
        <v>5850</v>
      </c>
      <c r="AL70" s="14">
        <v>200</v>
      </c>
      <c r="AO70" s="18">
        <v>65</v>
      </c>
      <c r="AP70" s="18">
        <v>23</v>
      </c>
      <c r="AR70" s="18">
        <v>65</v>
      </c>
      <c r="AS70" s="18">
        <f t="shared" si="11"/>
        <v>24</v>
      </c>
      <c r="AU70" s="18">
        <v>65</v>
      </c>
      <c r="AV70" s="18">
        <f t="shared" si="12"/>
        <v>25</v>
      </c>
      <c r="AX70" s="18">
        <v>65</v>
      </c>
      <c r="AY70" s="18">
        <f t="shared" si="13"/>
        <v>26</v>
      </c>
      <c r="BB70" s="18">
        <v>65</v>
      </c>
      <c r="BC70" s="14">
        <f t="shared" ref="BC70:BC101" si="30">SUMIFS($E$5:$E$104,$AP$6:$AP$105,"="&amp;BB70)+SUMIFS($O$5:$O$104,$AS$6:$AS$105,"="&amp;BB70)+SUMIFS($Y$5:$Y$104,$AV$6:$AV$105,"="&amp;BB70)+SUMIFS($AI$5:$AI$104,$AY$6:$AY$105,"="&amp;BB70)</f>
        <v>100</v>
      </c>
      <c r="BD70" s="14">
        <f t="shared" ref="BD70:BD105" si="31">INDEX($F$5:$F$104,MATCH(BB70,$AP$5:$AP$105,1)-1)+INDEX($P$5:$P$104,MATCH(BB70,$AS$5:$AS$105,1)-1)+INDEX($Z$5:$Z$104,MATCH(BB70,$AV$5:$AV$105,1)-1)+INDEX($AJ$5:$AJ$104,MATCH(BB70,$AY$5:$AY$105,1)-1)</f>
        <v>420</v>
      </c>
      <c r="BE70" s="14">
        <f t="shared" ref="BE70:BE105" si="32">SUMIFS($G$5:$G$104,$AP$6:$AP$105,"="&amp;BB70)+SUMIFS($Q$5:$Q$104,$AS$6:$AS$105,"="&amp;BB70)+SUMIFS($AA$5:$AA$104,$AV$6:$AV$105,"="&amp;BB70)+SUMIFS($AK$5:$AK$104,$AY$6:$AY$105,"="&amp;BB70)</f>
        <v>6300</v>
      </c>
      <c r="BF70" s="14">
        <f t="shared" si="14"/>
        <v>1000</v>
      </c>
      <c r="BG70" s="14">
        <f t="shared" si="15"/>
        <v>520</v>
      </c>
      <c r="BH70" s="14">
        <f t="shared" si="16"/>
        <v>1040</v>
      </c>
      <c r="CF70" s="64">
        <v>66</v>
      </c>
      <c r="CG70" s="64">
        <v>1</v>
      </c>
      <c r="CH70" s="64" t="s">
        <v>380</v>
      </c>
      <c r="CI70" s="64">
        <v>66</v>
      </c>
      <c r="CJ70" s="64"/>
      <c r="CK70" s="64"/>
      <c r="CL70" s="64"/>
      <c r="CM70" s="64" t="s">
        <v>584</v>
      </c>
      <c r="CN70" s="64">
        <v>4320</v>
      </c>
      <c r="CO70" s="64" t="s">
        <v>585</v>
      </c>
      <c r="CP70" s="64">
        <v>70</v>
      </c>
      <c r="CQ70" s="64"/>
      <c r="CR70" s="64"/>
      <c r="CS70" s="64" t="s">
        <v>585</v>
      </c>
      <c r="CT70" s="64">
        <v>85</v>
      </c>
      <c r="CU70" s="64"/>
      <c r="CV70" s="64"/>
      <c r="CW70" s="64"/>
      <c r="CX70" s="64"/>
      <c r="CY70" s="64"/>
      <c r="CZ70" s="64"/>
      <c r="DA70" s="64"/>
      <c r="DB70" s="64"/>
      <c r="DC70" s="64"/>
      <c r="DD70" s="64"/>
    </row>
    <row r="71" spans="1:108" ht="16.5" x14ac:dyDescent="0.2">
      <c r="A71" s="17">
        <v>67</v>
      </c>
      <c r="B71" s="55">
        <v>9</v>
      </c>
      <c r="C71" s="108">
        <v>30</v>
      </c>
      <c r="D71" s="25">
        <f>INDEX(章节关卡!$D$6:$D$20,芦花古楼!B71)*芦花古楼!C71</f>
        <v>480</v>
      </c>
      <c r="E71" s="22">
        <f t="shared" si="24"/>
        <v>70</v>
      </c>
      <c r="F71" s="22">
        <f t="shared" si="25"/>
        <v>85</v>
      </c>
      <c r="G71" s="14">
        <f>INDEX(章节关卡!$F$6:$F$20,芦花古楼!B71)*芦花古楼!C71</f>
        <v>1500</v>
      </c>
      <c r="H71" s="14">
        <v>200</v>
      </c>
      <c r="K71" s="17">
        <v>67</v>
      </c>
      <c r="L71" s="55">
        <v>10</v>
      </c>
      <c r="M71" s="108">
        <v>60</v>
      </c>
      <c r="N71" s="25">
        <f>INDEX(章节关卡!$D$6:$D$20,芦花古楼!L71)*芦花古楼!M71</f>
        <v>1080</v>
      </c>
      <c r="O71" s="22">
        <f t="shared" si="26"/>
        <v>75</v>
      </c>
      <c r="P71" s="22">
        <f t="shared" si="27"/>
        <v>85</v>
      </c>
      <c r="Q71" s="14">
        <f>INDEX(章节关卡!$F$6:$F$20,芦花古楼!L71)*芦花古楼!M71</f>
        <v>3300</v>
      </c>
      <c r="R71" s="14">
        <v>200</v>
      </c>
      <c r="U71" s="17">
        <v>67</v>
      </c>
      <c r="V71" s="25">
        <v>12</v>
      </c>
      <c r="W71" s="108">
        <v>90</v>
      </c>
      <c r="X71" s="25">
        <f>INDEX(章节关卡!$D$6:$D$20,芦花古楼!V71)*芦花古楼!W71</f>
        <v>1980</v>
      </c>
      <c r="Y71" s="22">
        <f t="shared" si="22"/>
        <v>80</v>
      </c>
      <c r="Z71" s="22">
        <f t="shared" si="23"/>
        <v>85</v>
      </c>
      <c r="AA71" s="14">
        <f>INDEX(章节关卡!$F$6:$F$20,芦花古楼!V71)*芦花古楼!W71</f>
        <v>5850</v>
      </c>
      <c r="AB71" s="14">
        <v>200</v>
      </c>
      <c r="AE71" s="17">
        <v>67</v>
      </c>
      <c r="AF71" s="55">
        <v>12</v>
      </c>
      <c r="AG71" s="108">
        <v>90</v>
      </c>
      <c r="AH71" s="25">
        <f>INDEX(章节关卡!$D$6:$D$20,芦花古楼!AF71)*芦花古楼!AG71</f>
        <v>1980</v>
      </c>
      <c r="AI71" s="22">
        <f t="shared" si="28"/>
        <v>85</v>
      </c>
      <c r="AJ71" s="22">
        <f t="shared" si="29"/>
        <v>85</v>
      </c>
      <c r="AK71" s="14">
        <f>INDEX(章节关卡!$F$6:$F$20,芦花古楼!AF71)*芦花古楼!AG71</f>
        <v>5850</v>
      </c>
      <c r="AL71" s="14">
        <v>200</v>
      </c>
      <c r="AO71" s="18">
        <v>66</v>
      </c>
      <c r="AP71" s="18">
        <v>24</v>
      </c>
      <c r="AR71" s="18">
        <v>66</v>
      </c>
      <c r="AS71" s="18">
        <f t="shared" ref="AS71:AS105" si="33">AP71+1</f>
        <v>25</v>
      </c>
      <c r="AU71" s="18">
        <v>66</v>
      </c>
      <c r="AV71" s="18">
        <f t="shared" ref="AV71:AV105" si="34">AS71+1</f>
        <v>26</v>
      </c>
      <c r="AX71" s="18">
        <v>66</v>
      </c>
      <c r="AY71" s="18">
        <f t="shared" ref="AY71:AY105" si="35">AV71+1</f>
        <v>27</v>
      </c>
      <c r="BB71" s="18">
        <v>66</v>
      </c>
      <c r="BC71" s="14">
        <f t="shared" si="30"/>
        <v>195</v>
      </c>
      <c r="BD71" s="14">
        <f t="shared" si="31"/>
        <v>420</v>
      </c>
      <c r="BE71" s="14">
        <f t="shared" si="32"/>
        <v>7950</v>
      </c>
      <c r="BF71" s="14">
        <f t="shared" ref="BF71:BF105" si="36">INDEX($H$5:$H$104,MATCH(BB71,$AP$5:$AP$105,1)-1)+INDEX($R$5:$R$104,MATCH(BB71,$AS$5:$AS$105,1)-1)+INDEX($AB$5:$AB$104,MATCH(BB71,$AV$5:$AV$105,1)-1)+INDEX($AL$5:$AL$104,MATCH(BB71,$AY$5:$AY$105,1)-1)</f>
        <v>1000</v>
      </c>
      <c r="BG71" s="14">
        <f t="shared" ref="BG71:BG134" si="37">BC71+BD70</f>
        <v>615</v>
      </c>
      <c r="BH71" s="14">
        <f t="shared" ref="BH71:BH134" si="38">BG71*BH$3</f>
        <v>1230</v>
      </c>
      <c r="CF71" s="64">
        <v>67</v>
      </c>
      <c r="CG71" s="64">
        <v>1</v>
      </c>
      <c r="CH71" s="64" t="s">
        <v>380</v>
      </c>
      <c r="CI71" s="64">
        <v>67</v>
      </c>
      <c r="CJ71" s="64"/>
      <c r="CK71" s="64"/>
      <c r="CL71" s="64"/>
      <c r="CM71" s="64" t="s">
        <v>584</v>
      </c>
      <c r="CN71" s="64">
        <v>4320</v>
      </c>
      <c r="CO71" s="64" t="s">
        <v>585</v>
      </c>
      <c r="CP71" s="64">
        <v>70</v>
      </c>
      <c r="CQ71" s="64"/>
      <c r="CR71" s="64"/>
      <c r="CS71" s="64" t="s">
        <v>585</v>
      </c>
      <c r="CT71" s="64">
        <v>85</v>
      </c>
      <c r="CU71" s="64"/>
      <c r="CV71" s="64"/>
      <c r="CW71" s="64"/>
      <c r="CX71" s="64"/>
      <c r="CY71" s="64"/>
      <c r="CZ71" s="64"/>
      <c r="DA71" s="64"/>
      <c r="DB71" s="64"/>
      <c r="DC71" s="64"/>
      <c r="DD71" s="64"/>
    </row>
    <row r="72" spans="1:108" ht="16.5" x14ac:dyDescent="0.2">
      <c r="A72" s="17">
        <v>68</v>
      </c>
      <c r="B72" s="55">
        <v>9</v>
      </c>
      <c r="C72" s="108">
        <v>30</v>
      </c>
      <c r="D72" s="25">
        <f>INDEX(章节关卡!$D$6:$D$20,芦花古楼!B72)*芦花古楼!C72</f>
        <v>480</v>
      </c>
      <c r="E72" s="22">
        <f t="shared" si="24"/>
        <v>70</v>
      </c>
      <c r="F72" s="22">
        <f t="shared" si="25"/>
        <v>85</v>
      </c>
      <c r="G72" s="14">
        <f>INDEX(章节关卡!$F$6:$F$20,芦花古楼!B72)*芦花古楼!C72</f>
        <v>1500</v>
      </c>
      <c r="H72" s="14">
        <v>200</v>
      </c>
      <c r="K72" s="17">
        <v>68</v>
      </c>
      <c r="L72" s="55">
        <v>10</v>
      </c>
      <c r="M72" s="108">
        <v>60</v>
      </c>
      <c r="N72" s="25">
        <f>INDEX(章节关卡!$D$6:$D$20,芦花古楼!L72)*芦花古楼!M72</f>
        <v>1080</v>
      </c>
      <c r="O72" s="22">
        <f t="shared" si="26"/>
        <v>75</v>
      </c>
      <c r="P72" s="22">
        <f t="shared" si="27"/>
        <v>85</v>
      </c>
      <c r="Q72" s="14">
        <f>INDEX(章节关卡!$F$6:$F$20,芦花古楼!L72)*芦花古楼!M72</f>
        <v>3300</v>
      </c>
      <c r="R72" s="14">
        <v>200</v>
      </c>
      <c r="U72" s="17">
        <v>68</v>
      </c>
      <c r="V72" s="25">
        <v>12</v>
      </c>
      <c r="W72" s="108">
        <v>90</v>
      </c>
      <c r="X72" s="25">
        <f>INDEX(章节关卡!$D$6:$D$20,芦花古楼!V72)*芦花古楼!W72</f>
        <v>1980</v>
      </c>
      <c r="Y72" s="22">
        <f t="shared" si="22"/>
        <v>80</v>
      </c>
      <c r="Z72" s="22">
        <f t="shared" si="23"/>
        <v>85</v>
      </c>
      <c r="AA72" s="14">
        <f>INDEX(章节关卡!$F$6:$F$20,芦花古楼!V72)*芦花古楼!W72</f>
        <v>5850</v>
      </c>
      <c r="AB72" s="14">
        <v>200</v>
      </c>
      <c r="AE72" s="17">
        <v>68</v>
      </c>
      <c r="AF72" s="55">
        <v>12</v>
      </c>
      <c r="AG72" s="108">
        <v>90</v>
      </c>
      <c r="AH72" s="25">
        <f>INDEX(章节关卡!$D$6:$D$20,芦花古楼!AF72)*芦花古楼!AG72</f>
        <v>1980</v>
      </c>
      <c r="AI72" s="22">
        <f t="shared" si="28"/>
        <v>85</v>
      </c>
      <c r="AJ72" s="22">
        <f t="shared" si="29"/>
        <v>85</v>
      </c>
      <c r="AK72" s="14">
        <f>INDEX(章节关卡!$F$6:$F$20,芦花古楼!AF72)*芦花古楼!AG72</f>
        <v>5850</v>
      </c>
      <c r="AL72" s="14">
        <v>200</v>
      </c>
      <c r="AO72" s="18">
        <v>67</v>
      </c>
      <c r="AP72" s="18">
        <v>25</v>
      </c>
      <c r="AR72" s="18">
        <v>67</v>
      </c>
      <c r="AS72" s="18">
        <f t="shared" si="33"/>
        <v>26</v>
      </c>
      <c r="AU72" s="18">
        <v>67</v>
      </c>
      <c r="AV72" s="18">
        <f t="shared" si="34"/>
        <v>27</v>
      </c>
      <c r="AX72" s="18">
        <v>67</v>
      </c>
      <c r="AY72" s="18">
        <f t="shared" si="35"/>
        <v>28</v>
      </c>
      <c r="BB72" s="18">
        <v>67</v>
      </c>
      <c r="BC72" s="14">
        <f t="shared" si="30"/>
        <v>95</v>
      </c>
      <c r="BD72" s="14">
        <f t="shared" si="31"/>
        <v>420</v>
      </c>
      <c r="BE72" s="14">
        <f t="shared" si="32"/>
        <v>3900</v>
      </c>
      <c r="BF72" s="14">
        <f t="shared" si="36"/>
        <v>1000</v>
      </c>
      <c r="BG72" s="14">
        <f t="shared" si="37"/>
        <v>515</v>
      </c>
      <c r="BH72" s="14">
        <f t="shared" si="38"/>
        <v>1030</v>
      </c>
      <c r="CF72" s="64">
        <v>68</v>
      </c>
      <c r="CG72" s="64">
        <v>1</v>
      </c>
      <c r="CH72" s="64" t="s">
        <v>380</v>
      </c>
      <c r="CI72" s="64">
        <v>68</v>
      </c>
      <c r="CJ72" s="64"/>
      <c r="CK72" s="64"/>
      <c r="CL72" s="64"/>
      <c r="CM72" s="64" t="s">
        <v>584</v>
      </c>
      <c r="CN72" s="64">
        <v>4320</v>
      </c>
      <c r="CO72" s="64" t="s">
        <v>585</v>
      </c>
      <c r="CP72" s="64">
        <v>70</v>
      </c>
      <c r="CQ72" s="64"/>
      <c r="CR72" s="64"/>
      <c r="CS72" s="64" t="s">
        <v>585</v>
      </c>
      <c r="CT72" s="64">
        <v>85</v>
      </c>
      <c r="CU72" s="64"/>
      <c r="CV72" s="64"/>
      <c r="CW72" s="64"/>
      <c r="CX72" s="64"/>
      <c r="CY72" s="64"/>
      <c r="CZ72" s="64"/>
      <c r="DA72" s="64"/>
      <c r="DB72" s="64"/>
      <c r="DC72" s="64"/>
      <c r="DD72" s="64"/>
    </row>
    <row r="73" spans="1:108" ht="16.5" x14ac:dyDescent="0.2">
      <c r="A73" s="17">
        <v>69</v>
      </c>
      <c r="B73" s="55">
        <v>9</v>
      </c>
      <c r="C73" s="108">
        <v>30</v>
      </c>
      <c r="D73" s="25">
        <f>INDEX(章节关卡!$D$6:$D$20,芦花古楼!B73)*芦花古楼!C73</f>
        <v>480</v>
      </c>
      <c r="E73" s="22">
        <f t="shared" si="24"/>
        <v>70</v>
      </c>
      <c r="F73" s="22">
        <f t="shared" si="25"/>
        <v>85</v>
      </c>
      <c r="G73" s="14">
        <f>INDEX(章节关卡!$F$6:$F$20,芦花古楼!B73)*芦花古楼!C73</f>
        <v>1500</v>
      </c>
      <c r="H73" s="14">
        <v>200</v>
      </c>
      <c r="K73" s="17">
        <v>69</v>
      </c>
      <c r="L73" s="55">
        <v>10</v>
      </c>
      <c r="M73" s="108">
        <v>60</v>
      </c>
      <c r="N73" s="25">
        <f>INDEX(章节关卡!$D$6:$D$20,芦花古楼!L73)*芦花古楼!M73</f>
        <v>1080</v>
      </c>
      <c r="O73" s="22">
        <f t="shared" si="26"/>
        <v>75</v>
      </c>
      <c r="P73" s="22">
        <f t="shared" si="27"/>
        <v>85</v>
      </c>
      <c r="Q73" s="14">
        <f>INDEX(章节关卡!$F$6:$F$20,芦花古楼!L73)*芦花古楼!M73</f>
        <v>3300</v>
      </c>
      <c r="R73" s="14">
        <v>200</v>
      </c>
      <c r="U73" s="17">
        <v>69</v>
      </c>
      <c r="V73" s="25">
        <v>12</v>
      </c>
      <c r="W73" s="108">
        <v>90</v>
      </c>
      <c r="X73" s="25">
        <f>INDEX(章节关卡!$D$6:$D$20,芦花古楼!V73)*芦花古楼!W73</f>
        <v>1980</v>
      </c>
      <c r="Y73" s="22">
        <f t="shared" si="22"/>
        <v>80</v>
      </c>
      <c r="Z73" s="22">
        <f t="shared" si="23"/>
        <v>85</v>
      </c>
      <c r="AA73" s="14">
        <f>INDEX(章节关卡!$F$6:$F$20,芦花古楼!V73)*芦花古楼!W73</f>
        <v>5850</v>
      </c>
      <c r="AB73" s="14">
        <v>200</v>
      </c>
      <c r="AE73" s="17">
        <v>69</v>
      </c>
      <c r="AF73" s="55">
        <v>12</v>
      </c>
      <c r="AG73" s="108">
        <v>90</v>
      </c>
      <c r="AH73" s="25">
        <f>INDEX(章节关卡!$D$6:$D$20,芦花古楼!AF73)*芦花古楼!AG73</f>
        <v>1980</v>
      </c>
      <c r="AI73" s="22">
        <f t="shared" si="28"/>
        <v>85</v>
      </c>
      <c r="AJ73" s="22">
        <f t="shared" si="29"/>
        <v>85</v>
      </c>
      <c r="AK73" s="14">
        <f>INDEX(章节关卡!$F$6:$F$20,芦花古楼!AF73)*芦花古楼!AG73</f>
        <v>5850</v>
      </c>
      <c r="AL73" s="14">
        <v>200</v>
      </c>
      <c r="AO73" s="18">
        <v>68</v>
      </c>
      <c r="AP73" s="18">
        <v>26</v>
      </c>
      <c r="AR73" s="18">
        <v>68</v>
      </c>
      <c r="AS73" s="18">
        <f t="shared" si="33"/>
        <v>27</v>
      </c>
      <c r="AU73" s="18">
        <v>68</v>
      </c>
      <c r="AV73" s="18">
        <f t="shared" si="34"/>
        <v>28</v>
      </c>
      <c r="AX73" s="18">
        <v>68</v>
      </c>
      <c r="AY73" s="18">
        <f t="shared" si="35"/>
        <v>29</v>
      </c>
      <c r="BB73" s="18">
        <v>68</v>
      </c>
      <c r="BC73" s="14">
        <f t="shared" si="30"/>
        <v>100</v>
      </c>
      <c r="BD73" s="14">
        <f t="shared" si="31"/>
        <v>420</v>
      </c>
      <c r="BE73" s="14">
        <f t="shared" si="32"/>
        <v>6300</v>
      </c>
      <c r="BF73" s="14">
        <f t="shared" si="36"/>
        <v>1000</v>
      </c>
      <c r="BG73" s="14">
        <f t="shared" si="37"/>
        <v>520</v>
      </c>
      <c r="BH73" s="14">
        <f t="shared" si="38"/>
        <v>1040</v>
      </c>
      <c r="CF73" s="64">
        <v>69</v>
      </c>
      <c r="CG73" s="64">
        <v>1</v>
      </c>
      <c r="CH73" s="64" t="s">
        <v>380</v>
      </c>
      <c r="CI73" s="64">
        <v>69</v>
      </c>
      <c r="CJ73" s="64"/>
      <c r="CK73" s="64"/>
      <c r="CL73" s="64"/>
      <c r="CM73" s="64" t="s">
        <v>584</v>
      </c>
      <c r="CN73" s="64">
        <v>4320</v>
      </c>
      <c r="CO73" s="64" t="s">
        <v>585</v>
      </c>
      <c r="CP73" s="64">
        <v>70</v>
      </c>
      <c r="CQ73" s="64"/>
      <c r="CR73" s="64"/>
      <c r="CS73" s="64" t="s">
        <v>585</v>
      </c>
      <c r="CT73" s="64">
        <v>85</v>
      </c>
      <c r="CU73" s="64"/>
      <c r="CV73" s="64"/>
      <c r="CW73" s="64"/>
      <c r="CX73" s="64"/>
      <c r="CY73" s="64"/>
      <c r="CZ73" s="64"/>
      <c r="DA73" s="64"/>
      <c r="DB73" s="64"/>
      <c r="DC73" s="64"/>
      <c r="DD73" s="64"/>
    </row>
    <row r="74" spans="1:108" ht="16.5" x14ac:dyDescent="0.2">
      <c r="A74" s="17">
        <v>70</v>
      </c>
      <c r="B74" s="55">
        <v>9</v>
      </c>
      <c r="C74" s="108">
        <v>30</v>
      </c>
      <c r="D74" s="25">
        <f>INDEX(章节关卡!$D$6:$D$20,芦花古楼!B74)*芦花古楼!C74</f>
        <v>480</v>
      </c>
      <c r="E74" s="22">
        <f t="shared" si="24"/>
        <v>70</v>
      </c>
      <c r="F74" s="22">
        <f t="shared" si="25"/>
        <v>90</v>
      </c>
      <c r="G74" s="14">
        <f>INDEX(章节关卡!$F$6:$F$20,芦花古楼!B74)*芦花古楼!C74</f>
        <v>1500</v>
      </c>
      <c r="H74" s="14">
        <v>200</v>
      </c>
      <c r="K74" s="17">
        <v>70</v>
      </c>
      <c r="L74" s="25">
        <v>11</v>
      </c>
      <c r="M74" s="108">
        <v>60</v>
      </c>
      <c r="N74" s="25">
        <f>INDEX(章节关卡!$D$6:$D$20,芦花古楼!L74)*芦花古楼!M74</f>
        <v>1200</v>
      </c>
      <c r="O74" s="22">
        <f t="shared" si="26"/>
        <v>75</v>
      </c>
      <c r="P74" s="22">
        <f t="shared" si="27"/>
        <v>90</v>
      </c>
      <c r="Q74" s="14">
        <f>INDEX(章节关卡!$F$6:$F$20,芦花古楼!L74)*芦花古楼!M74</f>
        <v>3600</v>
      </c>
      <c r="R74" s="14">
        <v>200</v>
      </c>
      <c r="U74" s="17">
        <v>70</v>
      </c>
      <c r="V74" s="55">
        <v>12</v>
      </c>
      <c r="W74" s="108">
        <v>90</v>
      </c>
      <c r="X74" s="25">
        <f>INDEX(章节关卡!$D$6:$D$20,芦花古楼!V74)*芦花古楼!W74</f>
        <v>1980</v>
      </c>
      <c r="Y74" s="22">
        <f t="shared" si="22"/>
        <v>80</v>
      </c>
      <c r="Z74" s="22">
        <f t="shared" si="23"/>
        <v>90</v>
      </c>
      <c r="AA74" s="14">
        <f>INDEX(章节关卡!$F$6:$F$20,芦花古楼!V74)*芦花古楼!W74</f>
        <v>5850</v>
      </c>
      <c r="AB74" s="14">
        <v>200</v>
      </c>
      <c r="AE74" s="17">
        <v>70</v>
      </c>
      <c r="AF74" s="55">
        <v>12</v>
      </c>
      <c r="AG74" s="108">
        <v>90</v>
      </c>
      <c r="AH74" s="25">
        <f>INDEX(章节关卡!$D$6:$D$20,芦花古楼!AF74)*芦花古楼!AG74</f>
        <v>1980</v>
      </c>
      <c r="AI74" s="22">
        <f t="shared" si="28"/>
        <v>85</v>
      </c>
      <c r="AJ74" s="22">
        <f t="shared" si="29"/>
        <v>90</v>
      </c>
      <c r="AK74" s="14">
        <f>INDEX(章节关卡!$F$6:$F$20,芦花古楼!AF74)*芦花古楼!AG74</f>
        <v>5850</v>
      </c>
      <c r="AL74" s="14">
        <v>200</v>
      </c>
      <c r="AO74" s="18">
        <v>69</v>
      </c>
      <c r="AP74" s="18">
        <v>27</v>
      </c>
      <c r="AR74" s="18">
        <v>69</v>
      </c>
      <c r="AS74" s="18">
        <f t="shared" si="33"/>
        <v>28</v>
      </c>
      <c r="AU74" s="18">
        <v>69</v>
      </c>
      <c r="AV74" s="18">
        <f t="shared" si="34"/>
        <v>29</v>
      </c>
      <c r="AX74" s="18">
        <v>69</v>
      </c>
      <c r="AY74" s="18">
        <f t="shared" si="35"/>
        <v>30</v>
      </c>
      <c r="BB74" s="18">
        <v>69</v>
      </c>
      <c r="BC74" s="14">
        <f t="shared" si="30"/>
        <v>195</v>
      </c>
      <c r="BD74" s="14">
        <f t="shared" si="31"/>
        <v>425</v>
      </c>
      <c r="BE74" s="14">
        <f t="shared" si="32"/>
        <v>7950</v>
      </c>
      <c r="BF74" s="14">
        <f t="shared" si="36"/>
        <v>1050</v>
      </c>
      <c r="BG74" s="14">
        <f t="shared" si="37"/>
        <v>615</v>
      </c>
      <c r="BH74" s="14">
        <f t="shared" si="38"/>
        <v>1230</v>
      </c>
      <c r="CF74" s="64">
        <v>70</v>
      </c>
      <c r="CG74" s="64">
        <v>1</v>
      </c>
      <c r="CH74" s="64" t="s">
        <v>380</v>
      </c>
      <c r="CI74" s="64">
        <v>70</v>
      </c>
      <c r="CJ74" s="64"/>
      <c r="CK74" s="64"/>
      <c r="CL74" s="64"/>
      <c r="CM74" s="64" t="s">
        <v>584</v>
      </c>
      <c r="CN74" s="64">
        <v>4320</v>
      </c>
      <c r="CO74" s="64" t="s">
        <v>585</v>
      </c>
      <c r="CP74" s="64">
        <v>70</v>
      </c>
      <c r="CQ74" s="64" t="s">
        <v>415</v>
      </c>
      <c r="CR74" s="64">
        <v>2</v>
      </c>
      <c r="CS74" s="64" t="s">
        <v>585</v>
      </c>
      <c r="CT74" s="64">
        <v>90</v>
      </c>
      <c r="CU74" s="64"/>
      <c r="CV74" s="64"/>
      <c r="CW74" s="64"/>
      <c r="CX74" s="64"/>
      <c r="CY74" s="64"/>
      <c r="CZ74" s="64"/>
      <c r="DA74" s="64"/>
      <c r="DB74" s="64"/>
      <c r="DC74" s="64"/>
      <c r="DD74" s="64"/>
    </row>
    <row r="75" spans="1:108" ht="16.5" x14ac:dyDescent="0.2">
      <c r="A75" s="22">
        <v>71</v>
      </c>
      <c r="B75" s="55">
        <v>9</v>
      </c>
      <c r="C75" s="108">
        <v>30</v>
      </c>
      <c r="D75" s="25">
        <f>INDEX(章节关卡!$D$6:$D$20,芦花古楼!B75)*芦花古楼!C75</f>
        <v>480</v>
      </c>
      <c r="E75" s="22">
        <f t="shared" si="24"/>
        <v>75</v>
      </c>
      <c r="F75" s="22">
        <f t="shared" si="25"/>
        <v>90</v>
      </c>
      <c r="G75" s="14">
        <f>INDEX(章节关卡!$F$6:$F$20,芦花古楼!B75)*芦花古楼!C75</f>
        <v>1500</v>
      </c>
      <c r="H75" s="14">
        <v>200</v>
      </c>
      <c r="K75" s="22">
        <v>71</v>
      </c>
      <c r="L75" s="55">
        <v>11</v>
      </c>
      <c r="M75" s="108">
        <v>60</v>
      </c>
      <c r="N75" s="25">
        <f>INDEX(章节关卡!$D$6:$D$20,芦花古楼!L75)*芦花古楼!M75</f>
        <v>1200</v>
      </c>
      <c r="O75" s="22">
        <f t="shared" si="26"/>
        <v>80</v>
      </c>
      <c r="P75" s="22">
        <f t="shared" si="27"/>
        <v>90</v>
      </c>
      <c r="Q75" s="14">
        <f>INDEX(章节关卡!$F$6:$F$20,芦花古楼!L75)*芦花古楼!M75</f>
        <v>3600</v>
      </c>
      <c r="R75" s="14">
        <v>200</v>
      </c>
      <c r="U75" s="22">
        <v>71</v>
      </c>
      <c r="V75" s="55">
        <v>12</v>
      </c>
      <c r="W75" s="108">
        <v>90</v>
      </c>
      <c r="X75" s="25">
        <f>INDEX(章节关卡!$D$6:$D$20,芦花古楼!V75)*芦花古楼!W75</f>
        <v>1980</v>
      </c>
      <c r="Y75" s="22">
        <f t="shared" si="22"/>
        <v>85</v>
      </c>
      <c r="Z75" s="22">
        <f t="shared" si="23"/>
        <v>90</v>
      </c>
      <c r="AA75" s="14">
        <f>INDEX(章节关卡!$F$6:$F$20,芦花古楼!V75)*芦花古楼!W75</f>
        <v>5850</v>
      </c>
      <c r="AB75" s="14">
        <v>200</v>
      </c>
      <c r="AE75" s="22">
        <v>71</v>
      </c>
      <c r="AF75" s="55">
        <v>12</v>
      </c>
      <c r="AG75" s="108">
        <v>90</v>
      </c>
      <c r="AH75" s="25">
        <f>INDEX(章节关卡!$D$6:$D$20,芦花古楼!AF75)*芦花古楼!AG75</f>
        <v>1980</v>
      </c>
      <c r="AI75" s="22">
        <f t="shared" si="28"/>
        <v>90</v>
      </c>
      <c r="AJ75" s="22">
        <f t="shared" si="29"/>
        <v>90</v>
      </c>
      <c r="AK75" s="14">
        <f>INDEX(章节关卡!$F$6:$F$20,芦花古楼!AF75)*芦花古楼!AG75</f>
        <v>5850</v>
      </c>
      <c r="AL75" s="14">
        <v>200</v>
      </c>
      <c r="AO75" s="18">
        <v>70</v>
      </c>
      <c r="AP75" s="18">
        <v>28</v>
      </c>
      <c r="AR75" s="18">
        <v>70</v>
      </c>
      <c r="AS75" s="18">
        <f t="shared" si="33"/>
        <v>29</v>
      </c>
      <c r="AU75" s="18">
        <v>70</v>
      </c>
      <c r="AV75" s="18">
        <f t="shared" si="34"/>
        <v>30</v>
      </c>
      <c r="AX75" s="18">
        <v>70</v>
      </c>
      <c r="AY75" s="18">
        <f t="shared" si="35"/>
        <v>31</v>
      </c>
      <c r="BB75" s="18">
        <v>70</v>
      </c>
      <c r="BC75" s="14">
        <f t="shared" si="30"/>
        <v>95</v>
      </c>
      <c r="BD75" s="14">
        <f t="shared" si="31"/>
        <v>430</v>
      </c>
      <c r="BE75" s="14">
        <f t="shared" si="32"/>
        <v>3900</v>
      </c>
      <c r="BF75" s="14">
        <f t="shared" si="36"/>
        <v>1100</v>
      </c>
      <c r="BG75" s="14">
        <f t="shared" si="37"/>
        <v>520</v>
      </c>
      <c r="BH75" s="14">
        <f t="shared" si="38"/>
        <v>1040</v>
      </c>
      <c r="CF75" s="64">
        <v>71</v>
      </c>
      <c r="CG75" s="64">
        <v>1</v>
      </c>
      <c r="CH75" s="64" t="s">
        <v>380</v>
      </c>
      <c r="CI75" s="64">
        <v>71</v>
      </c>
      <c r="CJ75" s="64"/>
      <c r="CK75" s="64"/>
      <c r="CL75" s="64"/>
      <c r="CM75" s="64" t="s">
        <v>584</v>
      </c>
      <c r="CN75" s="64">
        <v>4320</v>
      </c>
      <c r="CO75" s="64" t="s">
        <v>585</v>
      </c>
      <c r="CP75" s="64">
        <v>75</v>
      </c>
      <c r="CQ75" s="64"/>
      <c r="CR75" s="64"/>
      <c r="CS75" s="64" t="s">
        <v>585</v>
      </c>
      <c r="CT75" s="64">
        <v>90</v>
      </c>
      <c r="CU75" s="64"/>
      <c r="CV75" s="64"/>
      <c r="CW75" s="64"/>
      <c r="CX75" s="64"/>
      <c r="CY75" s="64"/>
      <c r="CZ75" s="64"/>
      <c r="DA75" s="64"/>
      <c r="DB75" s="64"/>
      <c r="DC75" s="64"/>
      <c r="DD75" s="64"/>
    </row>
    <row r="76" spans="1:108" ht="16.5" x14ac:dyDescent="0.2">
      <c r="A76" s="22">
        <v>72</v>
      </c>
      <c r="B76" s="55">
        <v>9</v>
      </c>
      <c r="C76" s="108">
        <v>30</v>
      </c>
      <c r="D76" s="25">
        <f>INDEX(章节关卡!$D$6:$D$20,芦花古楼!B76)*芦花古楼!C76</f>
        <v>480</v>
      </c>
      <c r="E76" s="22">
        <f t="shared" si="24"/>
        <v>75</v>
      </c>
      <c r="F76" s="22">
        <f t="shared" si="25"/>
        <v>90</v>
      </c>
      <c r="G76" s="14">
        <f>INDEX(章节关卡!$F$6:$F$20,芦花古楼!B76)*芦花古楼!C76</f>
        <v>1500</v>
      </c>
      <c r="H76" s="14">
        <v>200</v>
      </c>
      <c r="K76" s="22">
        <v>72</v>
      </c>
      <c r="L76" s="55">
        <v>11</v>
      </c>
      <c r="M76" s="108">
        <v>60</v>
      </c>
      <c r="N76" s="25">
        <f>INDEX(章节关卡!$D$6:$D$20,芦花古楼!L76)*芦花古楼!M76</f>
        <v>1200</v>
      </c>
      <c r="O76" s="22">
        <f t="shared" si="26"/>
        <v>80</v>
      </c>
      <c r="P76" s="22">
        <f t="shared" si="27"/>
        <v>90</v>
      </c>
      <c r="Q76" s="14">
        <f>INDEX(章节关卡!$F$6:$F$20,芦花古楼!L76)*芦花古楼!M76</f>
        <v>3600</v>
      </c>
      <c r="R76" s="14">
        <v>200</v>
      </c>
      <c r="U76" s="22">
        <v>72</v>
      </c>
      <c r="V76" s="55">
        <v>12</v>
      </c>
      <c r="W76" s="108">
        <v>90</v>
      </c>
      <c r="X76" s="25">
        <f>INDEX(章节关卡!$D$6:$D$20,芦花古楼!V76)*芦花古楼!W76</f>
        <v>1980</v>
      </c>
      <c r="Y76" s="22">
        <f t="shared" si="22"/>
        <v>85</v>
      </c>
      <c r="Z76" s="22">
        <f t="shared" si="23"/>
        <v>90</v>
      </c>
      <c r="AA76" s="14">
        <f>INDEX(章节关卡!$F$6:$F$20,芦花古楼!V76)*芦花古楼!W76</f>
        <v>5850</v>
      </c>
      <c r="AB76" s="14">
        <v>200</v>
      </c>
      <c r="AE76" s="22">
        <v>72</v>
      </c>
      <c r="AF76" s="55">
        <v>12</v>
      </c>
      <c r="AG76" s="108">
        <v>90</v>
      </c>
      <c r="AH76" s="25">
        <f>INDEX(章节关卡!$D$6:$D$20,芦花古楼!AF76)*芦花古楼!AG76</f>
        <v>1980</v>
      </c>
      <c r="AI76" s="22">
        <f t="shared" si="28"/>
        <v>90</v>
      </c>
      <c r="AJ76" s="22">
        <f t="shared" si="29"/>
        <v>90</v>
      </c>
      <c r="AK76" s="14">
        <f>INDEX(章节关卡!$F$6:$F$20,芦花古楼!AF76)*芦花古楼!AG76</f>
        <v>5850</v>
      </c>
      <c r="AL76" s="14">
        <v>200</v>
      </c>
      <c r="AO76" s="18">
        <v>71</v>
      </c>
      <c r="AP76" s="18">
        <v>29</v>
      </c>
      <c r="AR76" s="18">
        <v>71</v>
      </c>
      <c r="AS76" s="18">
        <f t="shared" si="33"/>
        <v>30</v>
      </c>
      <c r="AU76" s="18">
        <v>71</v>
      </c>
      <c r="AV76" s="18">
        <f t="shared" si="34"/>
        <v>31</v>
      </c>
      <c r="AX76" s="18">
        <v>71</v>
      </c>
      <c r="AY76" s="18">
        <f t="shared" si="35"/>
        <v>32</v>
      </c>
      <c r="BB76" s="18">
        <v>71</v>
      </c>
      <c r="BC76" s="14">
        <f t="shared" si="30"/>
        <v>100</v>
      </c>
      <c r="BD76" s="14">
        <f t="shared" si="31"/>
        <v>435</v>
      </c>
      <c r="BE76" s="14">
        <f t="shared" si="32"/>
        <v>6750</v>
      </c>
      <c r="BF76" s="14">
        <f t="shared" si="36"/>
        <v>1150</v>
      </c>
      <c r="BG76" s="14">
        <f t="shared" si="37"/>
        <v>530</v>
      </c>
      <c r="BH76" s="14">
        <f t="shared" si="38"/>
        <v>1060</v>
      </c>
      <c r="CF76" s="64">
        <v>72</v>
      </c>
      <c r="CG76" s="64">
        <v>1</v>
      </c>
      <c r="CH76" s="64" t="s">
        <v>380</v>
      </c>
      <c r="CI76" s="64">
        <v>72</v>
      </c>
      <c r="CJ76" s="64"/>
      <c r="CK76" s="64"/>
      <c r="CL76" s="64"/>
      <c r="CM76" s="64" t="s">
        <v>584</v>
      </c>
      <c r="CN76" s="64">
        <v>4320</v>
      </c>
      <c r="CO76" s="64" t="s">
        <v>585</v>
      </c>
      <c r="CP76" s="64">
        <v>75</v>
      </c>
      <c r="CQ76" s="64"/>
      <c r="CR76" s="64"/>
      <c r="CS76" s="64" t="s">
        <v>585</v>
      </c>
      <c r="CT76" s="64">
        <v>90</v>
      </c>
      <c r="CU76" s="64"/>
      <c r="CV76" s="64"/>
      <c r="CW76" s="64"/>
      <c r="CX76" s="64"/>
      <c r="CY76" s="64"/>
      <c r="CZ76" s="64"/>
      <c r="DA76" s="64"/>
      <c r="DB76" s="64"/>
      <c r="DC76" s="64"/>
      <c r="DD76" s="64"/>
    </row>
    <row r="77" spans="1:108" ht="16.5" x14ac:dyDescent="0.2">
      <c r="A77" s="22">
        <v>73</v>
      </c>
      <c r="B77" s="55">
        <v>9</v>
      </c>
      <c r="C77" s="108">
        <v>30</v>
      </c>
      <c r="D77" s="25">
        <f>INDEX(章节关卡!$D$6:$D$20,芦花古楼!B77)*芦花古楼!C77</f>
        <v>480</v>
      </c>
      <c r="E77" s="22">
        <f t="shared" si="24"/>
        <v>75</v>
      </c>
      <c r="F77" s="22">
        <f t="shared" si="25"/>
        <v>90</v>
      </c>
      <c r="G77" s="14">
        <f>INDEX(章节关卡!$F$6:$F$20,芦花古楼!B77)*芦花古楼!C77</f>
        <v>1500</v>
      </c>
      <c r="H77" s="14">
        <v>200</v>
      </c>
      <c r="K77" s="22">
        <v>73</v>
      </c>
      <c r="L77" s="55">
        <v>11</v>
      </c>
      <c r="M77" s="108">
        <v>60</v>
      </c>
      <c r="N77" s="25">
        <f>INDEX(章节关卡!$D$6:$D$20,芦花古楼!L77)*芦花古楼!M77</f>
        <v>1200</v>
      </c>
      <c r="O77" s="22">
        <f t="shared" si="26"/>
        <v>80</v>
      </c>
      <c r="P77" s="22">
        <f t="shared" si="27"/>
        <v>90</v>
      </c>
      <c r="Q77" s="14">
        <f>INDEX(章节关卡!$F$6:$F$20,芦花古楼!L77)*芦花古楼!M77</f>
        <v>3600</v>
      </c>
      <c r="R77" s="14">
        <v>200</v>
      </c>
      <c r="U77" s="22">
        <v>73</v>
      </c>
      <c r="V77" s="55">
        <v>12</v>
      </c>
      <c r="W77" s="108">
        <v>90</v>
      </c>
      <c r="X77" s="25">
        <f>INDEX(章节关卡!$D$6:$D$20,芦花古楼!V77)*芦花古楼!W77</f>
        <v>1980</v>
      </c>
      <c r="Y77" s="22">
        <f t="shared" si="22"/>
        <v>85</v>
      </c>
      <c r="Z77" s="22">
        <f t="shared" si="23"/>
        <v>90</v>
      </c>
      <c r="AA77" s="14">
        <f>INDEX(章节关卡!$F$6:$F$20,芦花古楼!V77)*芦花古楼!W77</f>
        <v>5850</v>
      </c>
      <c r="AB77" s="14">
        <v>200</v>
      </c>
      <c r="AE77" s="22">
        <v>73</v>
      </c>
      <c r="AF77" s="55">
        <v>12</v>
      </c>
      <c r="AG77" s="108">
        <v>90</v>
      </c>
      <c r="AH77" s="25">
        <f>INDEX(章节关卡!$D$6:$D$20,芦花古楼!AF77)*芦花古楼!AG77</f>
        <v>1980</v>
      </c>
      <c r="AI77" s="22">
        <f t="shared" si="28"/>
        <v>90</v>
      </c>
      <c r="AJ77" s="22">
        <f t="shared" si="29"/>
        <v>90</v>
      </c>
      <c r="AK77" s="14">
        <f>INDEX(章节关卡!$F$6:$F$20,芦花古楼!AF77)*芦花古楼!AG77</f>
        <v>5850</v>
      </c>
      <c r="AL77" s="14">
        <v>200</v>
      </c>
      <c r="AO77" s="18">
        <v>72</v>
      </c>
      <c r="AP77" s="18">
        <v>30</v>
      </c>
      <c r="AR77" s="18">
        <v>72</v>
      </c>
      <c r="AS77" s="18">
        <f t="shared" si="33"/>
        <v>31</v>
      </c>
      <c r="AU77" s="18">
        <v>72</v>
      </c>
      <c r="AV77" s="18">
        <f t="shared" si="34"/>
        <v>32</v>
      </c>
      <c r="AX77" s="18">
        <v>72</v>
      </c>
      <c r="AY77" s="18">
        <f t="shared" si="35"/>
        <v>33</v>
      </c>
      <c r="BB77" s="18">
        <v>72</v>
      </c>
      <c r="BC77" s="14">
        <f t="shared" si="30"/>
        <v>200</v>
      </c>
      <c r="BD77" s="14">
        <f t="shared" si="31"/>
        <v>440</v>
      </c>
      <c r="BE77" s="14">
        <f t="shared" si="32"/>
        <v>8400</v>
      </c>
      <c r="BF77" s="14">
        <f t="shared" si="36"/>
        <v>1200</v>
      </c>
      <c r="BG77" s="14">
        <f t="shared" si="37"/>
        <v>635</v>
      </c>
      <c r="BH77" s="14">
        <f t="shared" si="38"/>
        <v>1270</v>
      </c>
      <c r="CF77" s="64">
        <v>73</v>
      </c>
      <c r="CG77" s="64">
        <v>1</v>
      </c>
      <c r="CH77" s="64" t="s">
        <v>380</v>
      </c>
      <c r="CI77" s="64">
        <v>73</v>
      </c>
      <c r="CJ77" s="64"/>
      <c r="CK77" s="64"/>
      <c r="CL77" s="64"/>
      <c r="CM77" s="64" t="s">
        <v>584</v>
      </c>
      <c r="CN77" s="64">
        <v>4320</v>
      </c>
      <c r="CO77" s="64" t="s">
        <v>585</v>
      </c>
      <c r="CP77" s="64">
        <v>75</v>
      </c>
      <c r="CQ77" s="64"/>
      <c r="CR77" s="64"/>
      <c r="CS77" s="64" t="s">
        <v>585</v>
      </c>
      <c r="CT77" s="64">
        <v>90</v>
      </c>
      <c r="CU77" s="64"/>
      <c r="CV77" s="64"/>
      <c r="CW77" s="64"/>
      <c r="CX77" s="64"/>
      <c r="CY77" s="64"/>
      <c r="CZ77" s="64"/>
      <c r="DA77" s="64"/>
      <c r="DB77" s="64"/>
      <c r="DC77" s="64"/>
      <c r="DD77" s="64"/>
    </row>
    <row r="78" spans="1:108" ht="16.5" x14ac:dyDescent="0.2">
      <c r="A78" s="22">
        <v>74</v>
      </c>
      <c r="B78" s="55">
        <v>9</v>
      </c>
      <c r="C78" s="108">
        <v>30</v>
      </c>
      <c r="D78" s="25">
        <f>INDEX(章节关卡!$D$6:$D$20,芦花古楼!B78)*芦花古楼!C78</f>
        <v>480</v>
      </c>
      <c r="E78" s="22">
        <f t="shared" si="24"/>
        <v>75</v>
      </c>
      <c r="F78" s="22">
        <f t="shared" si="25"/>
        <v>90</v>
      </c>
      <c r="G78" s="14">
        <f>INDEX(章节关卡!$F$6:$F$20,芦花古楼!B78)*芦花古楼!C78</f>
        <v>1500</v>
      </c>
      <c r="H78" s="14">
        <v>200</v>
      </c>
      <c r="K78" s="22">
        <v>74</v>
      </c>
      <c r="L78" s="55">
        <v>11</v>
      </c>
      <c r="M78" s="108">
        <v>60</v>
      </c>
      <c r="N78" s="25">
        <f>INDEX(章节关卡!$D$6:$D$20,芦花古楼!L78)*芦花古楼!M78</f>
        <v>1200</v>
      </c>
      <c r="O78" s="22">
        <f t="shared" si="26"/>
        <v>80</v>
      </c>
      <c r="P78" s="22">
        <f t="shared" si="27"/>
        <v>90</v>
      </c>
      <c r="Q78" s="14">
        <f>INDEX(章节关卡!$F$6:$F$20,芦花古楼!L78)*芦花古楼!M78</f>
        <v>3600</v>
      </c>
      <c r="R78" s="14">
        <v>200</v>
      </c>
      <c r="U78" s="22">
        <v>74</v>
      </c>
      <c r="V78" s="55">
        <v>12</v>
      </c>
      <c r="W78" s="108">
        <v>90</v>
      </c>
      <c r="X78" s="25">
        <f>INDEX(章节关卡!$D$6:$D$20,芦花古楼!V78)*芦花古楼!W78</f>
        <v>1980</v>
      </c>
      <c r="Y78" s="22">
        <f t="shared" si="22"/>
        <v>85</v>
      </c>
      <c r="Z78" s="22">
        <f t="shared" si="23"/>
        <v>90</v>
      </c>
      <c r="AA78" s="14">
        <f>INDEX(章节关卡!$F$6:$F$20,芦花古楼!V78)*芦花古楼!W78</f>
        <v>5850</v>
      </c>
      <c r="AB78" s="14">
        <v>200</v>
      </c>
      <c r="AE78" s="22">
        <v>74</v>
      </c>
      <c r="AF78" s="55">
        <v>12</v>
      </c>
      <c r="AG78" s="108">
        <v>90</v>
      </c>
      <c r="AH78" s="25">
        <f>INDEX(章节关卡!$D$6:$D$20,芦花古楼!AF78)*芦花古楼!AG78</f>
        <v>1980</v>
      </c>
      <c r="AI78" s="22">
        <f t="shared" si="28"/>
        <v>90</v>
      </c>
      <c r="AJ78" s="22">
        <f t="shared" si="29"/>
        <v>90</v>
      </c>
      <c r="AK78" s="14">
        <f>INDEX(章节关卡!$F$6:$F$20,芦花古楼!AF78)*芦花古楼!AG78</f>
        <v>5850</v>
      </c>
      <c r="AL78" s="14">
        <v>200</v>
      </c>
      <c r="AO78" s="18">
        <v>73</v>
      </c>
      <c r="AP78" s="18">
        <v>32</v>
      </c>
      <c r="AR78" s="18">
        <v>73</v>
      </c>
      <c r="AS78" s="18">
        <f t="shared" si="33"/>
        <v>33</v>
      </c>
      <c r="AU78" s="18">
        <v>73</v>
      </c>
      <c r="AV78" s="18">
        <f t="shared" si="34"/>
        <v>34</v>
      </c>
      <c r="AX78" s="18">
        <v>73</v>
      </c>
      <c r="AY78" s="18">
        <f t="shared" si="35"/>
        <v>35</v>
      </c>
      <c r="BB78" s="18">
        <v>73</v>
      </c>
      <c r="BC78" s="14">
        <f t="shared" si="30"/>
        <v>100</v>
      </c>
      <c r="BD78" s="14">
        <f t="shared" si="31"/>
        <v>440</v>
      </c>
      <c r="BE78" s="14">
        <f t="shared" si="32"/>
        <v>3900</v>
      </c>
      <c r="BF78" s="14">
        <f t="shared" si="36"/>
        <v>1200</v>
      </c>
      <c r="BG78" s="14">
        <f t="shared" si="37"/>
        <v>540</v>
      </c>
      <c r="BH78" s="14">
        <f t="shared" si="38"/>
        <v>1080</v>
      </c>
      <c r="CF78" s="64">
        <v>74</v>
      </c>
      <c r="CG78" s="64">
        <v>1</v>
      </c>
      <c r="CH78" s="64" t="s">
        <v>380</v>
      </c>
      <c r="CI78" s="64">
        <v>74</v>
      </c>
      <c r="CJ78" s="64"/>
      <c r="CK78" s="64"/>
      <c r="CL78" s="64"/>
      <c r="CM78" s="64" t="s">
        <v>584</v>
      </c>
      <c r="CN78" s="64">
        <v>4320</v>
      </c>
      <c r="CO78" s="64" t="s">
        <v>585</v>
      </c>
      <c r="CP78" s="64">
        <v>75</v>
      </c>
      <c r="CQ78" s="64"/>
      <c r="CR78" s="64"/>
      <c r="CS78" s="64" t="s">
        <v>585</v>
      </c>
      <c r="CT78" s="64">
        <v>90</v>
      </c>
      <c r="CU78" s="64"/>
      <c r="CV78" s="64"/>
      <c r="CW78" s="64"/>
      <c r="CX78" s="64"/>
      <c r="CY78" s="64"/>
      <c r="CZ78" s="64"/>
      <c r="DA78" s="64"/>
      <c r="DB78" s="64"/>
      <c r="DC78" s="64"/>
      <c r="DD78" s="64"/>
    </row>
    <row r="79" spans="1:108" ht="16.5" x14ac:dyDescent="0.2">
      <c r="A79" s="22">
        <v>75</v>
      </c>
      <c r="B79" s="55">
        <v>9</v>
      </c>
      <c r="C79" s="108">
        <v>30</v>
      </c>
      <c r="D79" s="25">
        <f>INDEX(章节关卡!$D$6:$D$20,芦花古楼!B79)*芦花古楼!C79</f>
        <v>480</v>
      </c>
      <c r="E79" s="22">
        <f t="shared" si="24"/>
        <v>75</v>
      </c>
      <c r="F79" s="22">
        <f t="shared" si="25"/>
        <v>95</v>
      </c>
      <c r="G79" s="14">
        <f>INDEX(章节关卡!$F$6:$F$20,芦花古楼!B79)*芦花古楼!C79</f>
        <v>1500</v>
      </c>
      <c r="H79" s="14">
        <v>200</v>
      </c>
      <c r="K79" s="22">
        <v>75</v>
      </c>
      <c r="L79" s="55">
        <v>11</v>
      </c>
      <c r="M79" s="108">
        <v>60</v>
      </c>
      <c r="N79" s="25">
        <f>INDEX(章节关卡!$D$6:$D$20,芦花古楼!L79)*芦花古楼!M79</f>
        <v>1200</v>
      </c>
      <c r="O79" s="22">
        <f t="shared" si="26"/>
        <v>80</v>
      </c>
      <c r="P79" s="22">
        <f t="shared" si="27"/>
        <v>95</v>
      </c>
      <c r="Q79" s="14">
        <f>INDEX(章节关卡!$F$6:$F$20,芦花古楼!L79)*芦花古楼!M79</f>
        <v>3600</v>
      </c>
      <c r="R79" s="14">
        <v>200</v>
      </c>
      <c r="U79" s="22">
        <v>75</v>
      </c>
      <c r="V79" s="55">
        <v>12</v>
      </c>
      <c r="W79" s="108">
        <v>90</v>
      </c>
      <c r="X79" s="25">
        <f>INDEX(章节关卡!$D$6:$D$20,芦花古楼!V79)*芦花古楼!W79</f>
        <v>1980</v>
      </c>
      <c r="Y79" s="22">
        <f t="shared" si="22"/>
        <v>85</v>
      </c>
      <c r="Z79" s="22">
        <f t="shared" si="23"/>
        <v>95</v>
      </c>
      <c r="AA79" s="14">
        <f>INDEX(章节关卡!$F$6:$F$20,芦花古楼!V79)*芦花古楼!W79</f>
        <v>5850</v>
      </c>
      <c r="AB79" s="14">
        <v>200</v>
      </c>
      <c r="AE79" s="22">
        <v>75</v>
      </c>
      <c r="AF79" s="55">
        <v>12</v>
      </c>
      <c r="AG79" s="108">
        <v>90</v>
      </c>
      <c r="AH79" s="25">
        <f>INDEX(章节关卡!$D$6:$D$20,芦花古楼!AF79)*芦花古楼!AG79</f>
        <v>1980</v>
      </c>
      <c r="AI79" s="22">
        <f t="shared" si="28"/>
        <v>90</v>
      </c>
      <c r="AJ79" s="22">
        <f t="shared" si="29"/>
        <v>95</v>
      </c>
      <c r="AK79" s="14">
        <f>INDEX(章节关卡!$F$6:$F$20,芦花古楼!AF79)*芦花古楼!AG79</f>
        <v>5850</v>
      </c>
      <c r="AL79" s="14">
        <v>200</v>
      </c>
      <c r="AO79" s="18">
        <v>74</v>
      </c>
      <c r="AP79" s="18">
        <v>34</v>
      </c>
      <c r="AR79" s="18">
        <v>74</v>
      </c>
      <c r="AS79" s="18">
        <f t="shared" si="33"/>
        <v>35</v>
      </c>
      <c r="AU79" s="18">
        <v>74</v>
      </c>
      <c r="AV79" s="18">
        <f t="shared" si="34"/>
        <v>36</v>
      </c>
      <c r="AX79" s="18">
        <v>74</v>
      </c>
      <c r="AY79" s="18">
        <f t="shared" si="35"/>
        <v>37</v>
      </c>
      <c r="BB79" s="18">
        <v>74</v>
      </c>
      <c r="BC79" s="14">
        <f t="shared" si="30"/>
        <v>105</v>
      </c>
      <c r="BD79" s="14">
        <f t="shared" si="31"/>
        <v>440</v>
      </c>
      <c r="BE79" s="14">
        <f t="shared" si="32"/>
        <v>6750</v>
      </c>
      <c r="BF79" s="14">
        <f t="shared" si="36"/>
        <v>1200</v>
      </c>
      <c r="BG79" s="14">
        <f t="shared" si="37"/>
        <v>545</v>
      </c>
      <c r="BH79" s="14">
        <f t="shared" si="38"/>
        <v>1090</v>
      </c>
      <c r="CF79" s="64">
        <v>75</v>
      </c>
      <c r="CG79" s="64">
        <v>1</v>
      </c>
      <c r="CH79" s="64" t="s">
        <v>380</v>
      </c>
      <c r="CI79" s="64">
        <v>75</v>
      </c>
      <c r="CJ79" s="64"/>
      <c r="CK79" s="64"/>
      <c r="CL79" s="64"/>
      <c r="CM79" s="64" t="s">
        <v>584</v>
      </c>
      <c r="CN79" s="64">
        <v>4320</v>
      </c>
      <c r="CO79" s="64" t="s">
        <v>585</v>
      </c>
      <c r="CP79" s="64">
        <v>75</v>
      </c>
      <c r="CQ79" s="64" t="s">
        <v>586</v>
      </c>
      <c r="CR79" s="64">
        <v>2</v>
      </c>
      <c r="CS79" s="64" t="s">
        <v>585</v>
      </c>
      <c r="CT79" s="64">
        <v>95</v>
      </c>
      <c r="CU79" s="64"/>
      <c r="CV79" s="64"/>
      <c r="CW79" s="64"/>
      <c r="CX79" s="64"/>
      <c r="CY79" s="64"/>
      <c r="CZ79" s="64"/>
      <c r="DA79" s="64"/>
      <c r="DB79" s="64"/>
      <c r="DC79" s="64"/>
      <c r="DD79" s="64"/>
    </row>
    <row r="80" spans="1:108" ht="16.5" x14ac:dyDescent="0.2">
      <c r="A80" s="22">
        <v>76</v>
      </c>
      <c r="B80" s="55">
        <v>9</v>
      </c>
      <c r="C80" s="108">
        <v>30</v>
      </c>
      <c r="D80" s="25">
        <f>INDEX(章节关卡!$D$6:$D$20,芦花古楼!B80)*芦花古楼!C80</f>
        <v>480</v>
      </c>
      <c r="E80" s="22">
        <f t="shared" si="24"/>
        <v>80</v>
      </c>
      <c r="F80" s="22">
        <f t="shared" si="25"/>
        <v>95</v>
      </c>
      <c r="G80" s="14">
        <f>INDEX(章节关卡!$F$6:$F$20,芦花古楼!B80)*芦花古楼!C80</f>
        <v>1500</v>
      </c>
      <c r="H80" s="14">
        <v>200</v>
      </c>
      <c r="K80" s="22">
        <v>76</v>
      </c>
      <c r="L80" s="55">
        <v>11</v>
      </c>
      <c r="M80" s="108">
        <v>60</v>
      </c>
      <c r="N80" s="25">
        <f>INDEX(章节关卡!$D$6:$D$20,芦花古楼!L80)*芦花古楼!M80</f>
        <v>1200</v>
      </c>
      <c r="O80" s="22">
        <f t="shared" si="26"/>
        <v>85</v>
      </c>
      <c r="P80" s="22">
        <f t="shared" si="27"/>
        <v>95</v>
      </c>
      <c r="Q80" s="14">
        <f>INDEX(章节关卡!$F$6:$F$20,芦花古楼!L80)*芦花古楼!M80</f>
        <v>3600</v>
      </c>
      <c r="R80" s="14">
        <v>200</v>
      </c>
      <c r="U80" s="22">
        <v>76</v>
      </c>
      <c r="V80" s="55">
        <v>12</v>
      </c>
      <c r="W80" s="108">
        <v>90</v>
      </c>
      <c r="X80" s="25">
        <f>INDEX(章节关卡!$D$6:$D$20,芦花古楼!V80)*芦花古楼!W80</f>
        <v>1980</v>
      </c>
      <c r="Y80" s="22">
        <f t="shared" si="22"/>
        <v>90</v>
      </c>
      <c r="Z80" s="22">
        <f t="shared" si="23"/>
        <v>95</v>
      </c>
      <c r="AA80" s="14">
        <f>INDEX(章节关卡!$F$6:$F$20,芦花古楼!V80)*芦花古楼!W80</f>
        <v>5850</v>
      </c>
      <c r="AB80" s="14">
        <v>200</v>
      </c>
      <c r="AE80" s="22">
        <v>76</v>
      </c>
      <c r="AF80" s="55">
        <v>12</v>
      </c>
      <c r="AG80" s="108">
        <v>90</v>
      </c>
      <c r="AH80" s="25">
        <f>INDEX(章节关卡!$D$6:$D$20,芦花古楼!AF80)*芦花古楼!AG80</f>
        <v>1980</v>
      </c>
      <c r="AI80" s="22">
        <f t="shared" si="28"/>
        <v>95</v>
      </c>
      <c r="AJ80" s="22">
        <f t="shared" si="29"/>
        <v>95</v>
      </c>
      <c r="AK80" s="14">
        <f>INDEX(章节关卡!$F$6:$F$20,芦花古楼!AF80)*芦花古楼!AG80</f>
        <v>5850</v>
      </c>
      <c r="AL80" s="14">
        <v>200</v>
      </c>
      <c r="AO80" s="18">
        <v>75</v>
      </c>
      <c r="AP80" s="18">
        <v>36</v>
      </c>
      <c r="AR80" s="18">
        <v>75</v>
      </c>
      <c r="AS80" s="18">
        <f t="shared" si="33"/>
        <v>37</v>
      </c>
      <c r="AU80" s="18">
        <v>75</v>
      </c>
      <c r="AV80" s="18">
        <f t="shared" si="34"/>
        <v>38</v>
      </c>
      <c r="AX80" s="18">
        <v>75</v>
      </c>
      <c r="AY80" s="18">
        <f t="shared" si="35"/>
        <v>39</v>
      </c>
      <c r="BB80" s="18">
        <v>75</v>
      </c>
      <c r="BC80" s="14">
        <f t="shared" si="30"/>
        <v>205</v>
      </c>
      <c r="BD80" s="14">
        <f t="shared" si="31"/>
        <v>440</v>
      </c>
      <c r="BE80" s="14">
        <f t="shared" si="32"/>
        <v>8400</v>
      </c>
      <c r="BF80" s="14">
        <f t="shared" si="36"/>
        <v>1200</v>
      </c>
      <c r="BG80" s="14">
        <f t="shared" si="37"/>
        <v>645</v>
      </c>
      <c r="BH80" s="14">
        <f t="shared" si="38"/>
        <v>1290</v>
      </c>
      <c r="CF80" s="64">
        <v>76</v>
      </c>
      <c r="CG80" s="64">
        <v>1</v>
      </c>
      <c r="CH80" s="64" t="s">
        <v>380</v>
      </c>
      <c r="CI80" s="64">
        <v>76</v>
      </c>
      <c r="CJ80" s="64"/>
      <c r="CK80" s="64"/>
      <c r="CL80" s="64"/>
      <c r="CM80" s="64" t="s">
        <v>584</v>
      </c>
      <c r="CN80" s="64">
        <v>4320</v>
      </c>
      <c r="CO80" s="64" t="s">
        <v>585</v>
      </c>
      <c r="CP80" s="64">
        <v>80</v>
      </c>
      <c r="CQ80" s="64"/>
      <c r="CR80" s="64"/>
      <c r="CS80" s="64" t="s">
        <v>585</v>
      </c>
      <c r="CT80" s="64">
        <v>95</v>
      </c>
      <c r="CU80" s="64"/>
      <c r="CV80" s="64"/>
      <c r="CW80" s="64"/>
      <c r="CX80" s="64"/>
      <c r="CY80" s="64"/>
      <c r="CZ80" s="64"/>
      <c r="DA80" s="64"/>
      <c r="DB80" s="64"/>
      <c r="DC80" s="64"/>
      <c r="DD80" s="64"/>
    </row>
    <row r="81" spans="1:108" ht="16.5" x14ac:dyDescent="0.2">
      <c r="A81" s="22">
        <v>77</v>
      </c>
      <c r="B81" s="55">
        <v>9</v>
      </c>
      <c r="C81" s="108">
        <v>30</v>
      </c>
      <c r="D81" s="25">
        <f>INDEX(章节关卡!$D$6:$D$20,芦花古楼!B81)*芦花古楼!C81</f>
        <v>480</v>
      </c>
      <c r="E81" s="22">
        <f t="shared" si="24"/>
        <v>80</v>
      </c>
      <c r="F81" s="22">
        <f t="shared" si="25"/>
        <v>95</v>
      </c>
      <c r="G81" s="14">
        <f>INDEX(章节关卡!$F$6:$F$20,芦花古楼!B81)*芦花古楼!C81</f>
        <v>1500</v>
      </c>
      <c r="H81" s="14">
        <v>200</v>
      </c>
      <c r="K81" s="22">
        <v>77</v>
      </c>
      <c r="L81" s="55">
        <v>11</v>
      </c>
      <c r="M81" s="108">
        <v>60</v>
      </c>
      <c r="N81" s="25">
        <f>INDEX(章节关卡!$D$6:$D$20,芦花古楼!L81)*芦花古楼!M81</f>
        <v>1200</v>
      </c>
      <c r="O81" s="22">
        <f t="shared" si="26"/>
        <v>85</v>
      </c>
      <c r="P81" s="22">
        <f t="shared" si="27"/>
        <v>95</v>
      </c>
      <c r="Q81" s="14">
        <f>INDEX(章节关卡!$F$6:$F$20,芦花古楼!L81)*芦花古楼!M81</f>
        <v>3600</v>
      </c>
      <c r="R81" s="14">
        <v>200</v>
      </c>
      <c r="U81" s="22">
        <v>77</v>
      </c>
      <c r="V81" s="55">
        <v>12</v>
      </c>
      <c r="W81" s="108">
        <v>90</v>
      </c>
      <c r="X81" s="25">
        <f>INDEX(章节关卡!$D$6:$D$20,芦花古楼!V81)*芦花古楼!W81</f>
        <v>1980</v>
      </c>
      <c r="Y81" s="22">
        <f t="shared" si="22"/>
        <v>90</v>
      </c>
      <c r="Z81" s="22">
        <f t="shared" si="23"/>
        <v>95</v>
      </c>
      <c r="AA81" s="14">
        <f>INDEX(章节关卡!$F$6:$F$20,芦花古楼!V81)*芦花古楼!W81</f>
        <v>5850</v>
      </c>
      <c r="AB81" s="14">
        <v>200</v>
      </c>
      <c r="AE81" s="22">
        <v>77</v>
      </c>
      <c r="AF81" s="55">
        <v>12</v>
      </c>
      <c r="AG81" s="108">
        <v>90</v>
      </c>
      <c r="AH81" s="25">
        <f>INDEX(章节关卡!$D$6:$D$20,芦花古楼!AF81)*芦花古楼!AG81</f>
        <v>1980</v>
      </c>
      <c r="AI81" s="22">
        <f t="shared" si="28"/>
        <v>95</v>
      </c>
      <c r="AJ81" s="22">
        <f t="shared" si="29"/>
        <v>95</v>
      </c>
      <c r="AK81" s="14">
        <f>INDEX(章节关卡!$F$6:$F$20,芦花古楼!AF81)*芦花古楼!AG81</f>
        <v>5850</v>
      </c>
      <c r="AL81" s="14">
        <v>200</v>
      </c>
      <c r="AO81" s="18">
        <v>76</v>
      </c>
      <c r="AP81" s="18">
        <v>38</v>
      </c>
      <c r="AR81" s="18">
        <v>76</v>
      </c>
      <c r="AS81" s="18">
        <f t="shared" si="33"/>
        <v>39</v>
      </c>
      <c r="AU81" s="18">
        <v>76</v>
      </c>
      <c r="AV81" s="18">
        <f t="shared" si="34"/>
        <v>40</v>
      </c>
      <c r="AX81" s="18">
        <v>76</v>
      </c>
      <c r="AY81" s="18">
        <f t="shared" si="35"/>
        <v>41</v>
      </c>
      <c r="BB81" s="18">
        <v>76</v>
      </c>
      <c r="BC81" s="14">
        <f t="shared" si="30"/>
        <v>100</v>
      </c>
      <c r="BD81" s="14">
        <f t="shared" si="31"/>
        <v>440</v>
      </c>
      <c r="BE81" s="14">
        <f t="shared" si="32"/>
        <v>3900</v>
      </c>
      <c r="BF81" s="14">
        <f t="shared" si="36"/>
        <v>1200</v>
      </c>
      <c r="BG81" s="14">
        <f t="shared" si="37"/>
        <v>540</v>
      </c>
      <c r="BH81" s="14">
        <f t="shared" si="38"/>
        <v>1080</v>
      </c>
      <c r="CF81" s="64">
        <v>77</v>
      </c>
      <c r="CG81" s="64">
        <v>1</v>
      </c>
      <c r="CH81" s="64" t="s">
        <v>380</v>
      </c>
      <c r="CI81" s="64">
        <v>77</v>
      </c>
      <c r="CJ81" s="64"/>
      <c r="CK81" s="64"/>
      <c r="CL81" s="64"/>
      <c r="CM81" s="64" t="s">
        <v>584</v>
      </c>
      <c r="CN81" s="64">
        <v>4320</v>
      </c>
      <c r="CO81" s="64" t="s">
        <v>585</v>
      </c>
      <c r="CP81" s="64">
        <v>80</v>
      </c>
      <c r="CQ81" s="64"/>
      <c r="CR81" s="64"/>
      <c r="CS81" s="64" t="s">
        <v>585</v>
      </c>
      <c r="CT81" s="64">
        <v>95</v>
      </c>
      <c r="CU81" s="64"/>
      <c r="CV81" s="64"/>
      <c r="CW81" s="64"/>
      <c r="CX81" s="64"/>
      <c r="CY81" s="64"/>
      <c r="CZ81" s="64"/>
      <c r="DA81" s="64"/>
      <c r="DB81" s="64"/>
      <c r="DC81" s="64"/>
      <c r="DD81" s="64"/>
    </row>
    <row r="82" spans="1:108" ht="16.5" x14ac:dyDescent="0.2">
      <c r="A82" s="22">
        <v>78</v>
      </c>
      <c r="B82" s="55">
        <v>9</v>
      </c>
      <c r="C82" s="108">
        <v>30</v>
      </c>
      <c r="D82" s="25">
        <f>INDEX(章节关卡!$D$6:$D$20,芦花古楼!B82)*芦花古楼!C82</f>
        <v>480</v>
      </c>
      <c r="E82" s="22">
        <f t="shared" si="24"/>
        <v>80</v>
      </c>
      <c r="F82" s="22">
        <f t="shared" si="25"/>
        <v>95</v>
      </c>
      <c r="G82" s="14">
        <f>INDEX(章节关卡!$F$6:$F$20,芦花古楼!B82)*芦花古楼!C82</f>
        <v>1500</v>
      </c>
      <c r="H82" s="14">
        <v>200</v>
      </c>
      <c r="K82" s="22">
        <v>78</v>
      </c>
      <c r="L82" s="55">
        <v>11</v>
      </c>
      <c r="M82" s="108">
        <v>60</v>
      </c>
      <c r="N82" s="25">
        <f>INDEX(章节关卡!$D$6:$D$20,芦花古楼!L82)*芦花古楼!M82</f>
        <v>1200</v>
      </c>
      <c r="O82" s="22">
        <f t="shared" si="26"/>
        <v>85</v>
      </c>
      <c r="P82" s="22">
        <f t="shared" si="27"/>
        <v>95</v>
      </c>
      <c r="Q82" s="14">
        <f>INDEX(章节关卡!$F$6:$F$20,芦花古楼!L82)*芦花古楼!M82</f>
        <v>3600</v>
      </c>
      <c r="R82" s="14">
        <v>200</v>
      </c>
      <c r="U82" s="22">
        <v>78</v>
      </c>
      <c r="V82" s="55">
        <v>12</v>
      </c>
      <c r="W82" s="108">
        <v>90</v>
      </c>
      <c r="X82" s="25">
        <f>INDEX(章节关卡!$D$6:$D$20,芦花古楼!V82)*芦花古楼!W82</f>
        <v>1980</v>
      </c>
      <c r="Y82" s="22">
        <f t="shared" si="22"/>
        <v>90</v>
      </c>
      <c r="Z82" s="22">
        <f t="shared" si="23"/>
        <v>95</v>
      </c>
      <c r="AA82" s="14">
        <f>INDEX(章节关卡!$F$6:$F$20,芦花古楼!V82)*芦花古楼!W82</f>
        <v>5850</v>
      </c>
      <c r="AB82" s="14">
        <v>200</v>
      </c>
      <c r="AE82" s="22">
        <v>78</v>
      </c>
      <c r="AF82" s="55">
        <v>12</v>
      </c>
      <c r="AG82" s="108">
        <v>90</v>
      </c>
      <c r="AH82" s="25">
        <f>INDEX(章节关卡!$D$6:$D$20,芦花古楼!AF82)*芦花古楼!AG82</f>
        <v>1980</v>
      </c>
      <c r="AI82" s="22">
        <f t="shared" si="28"/>
        <v>95</v>
      </c>
      <c r="AJ82" s="22">
        <f t="shared" si="29"/>
        <v>95</v>
      </c>
      <c r="AK82" s="14">
        <f>INDEX(章节关卡!$F$6:$F$20,芦花古楼!AF82)*芦花古楼!AG82</f>
        <v>5850</v>
      </c>
      <c r="AL82" s="14">
        <v>200</v>
      </c>
      <c r="AO82" s="18">
        <v>77</v>
      </c>
      <c r="AP82" s="18">
        <v>40</v>
      </c>
      <c r="AR82" s="18">
        <v>77</v>
      </c>
      <c r="AS82" s="18">
        <f t="shared" si="33"/>
        <v>41</v>
      </c>
      <c r="AU82" s="18">
        <v>77</v>
      </c>
      <c r="AV82" s="18">
        <f t="shared" si="34"/>
        <v>42</v>
      </c>
      <c r="AX82" s="18">
        <v>77</v>
      </c>
      <c r="AY82" s="18">
        <f t="shared" si="35"/>
        <v>43</v>
      </c>
      <c r="BB82" s="18">
        <v>77</v>
      </c>
      <c r="BC82" s="14">
        <f t="shared" si="30"/>
        <v>105</v>
      </c>
      <c r="BD82" s="14">
        <f t="shared" si="31"/>
        <v>440</v>
      </c>
      <c r="BE82" s="14">
        <f t="shared" si="32"/>
        <v>6750</v>
      </c>
      <c r="BF82" s="14">
        <f t="shared" si="36"/>
        <v>1200</v>
      </c>
      <c r="BG82" s="14">
        <f t="shared" si="37"/>
        <v>545</v>
      </c>
      <c r="BH82" s="14">
        <f t="shared" si="38"/>
        <v>1090</v>
      </c>
      <c r="CF82" s="64">
        <v>78</v>
      </c>
      <c r="CG82" s="64">
        <v>1</v>
      </c>
      <c r="CH82" s="64" t="s">
        <v>380</v>
      </c>
      <c r="CI82" s="64">
        <v>78</v>
      </c>
      <c r="CJ82" s="64"/>
      <c r="CK82" s="64"/>
      <c r="CL82" s="64"/>
      <c r="CM82" s="64" t="s">
        <v>584</v>
      </c>
      <c r="CN82" s="64">
        <v>4320</v>
      </c>
      <c r="CO82" s="64" t="s">
        <v>585</v>
      </c>
      <c r="CP82" s="64">
        <v>80</v>
      </c>
      <c r="CQ82" s="64"/>
      <c r="CR82" s="64"/>
      <c r="CS82" s="64" t="s">
        <v>585</v>
      </c>
      <c r="CT82" s="64">
        <v>95</v>
      </c>
      <c r="CU82" s="64"/>
      <c r="CV82" s="64"/>
      <c r="CW82" s="64"/>
      <c r="CX82" s="64"/>
      <c r="CY82" s="64"/>
      <c r="CZ82" s="64"/>
      <c r="DA82" s="64"/>
      <c r="DB82" s="64"/>
      <c r="DC82" s="64"/>
      <c r="DD82" s="64"/>
    </row>
    <row r="83" spans="1:108" ht="16.5" x14ac:dyDescent="0.2">
      <c r="A83" s="22">
        <v>79</v>
      </c>
      <c r="B83" s="55">
        <v>9</v>
      </c>
      <c r="C83" s="108">
        <v>30</v>
      </c>
      <c r="D83" s="25">
        <f>INDEX(章节关卡!$D$6:$D$20,芦花古楼!B83)*芦花古楼!C83</f>
        <v>480</v>
      </c>
      <c r="E83" s="22">
        <f t="shared" si="24"/>
        <v>80</v>
      </c>
      <c r="F83" s="22">
        <f t="shared" si="25"/>
        <v>95</v>
      </c>
      <c r="G83" s="14">
        <f>INDEX(章节关卡!$F$6:$F$20,芦花古楼!B83)*芦花古楼!C83</f>
        <v>1500</v>
      </c>
      <c r="H83" s="14">
        <v>200</v>
      </c>
      <c r="K83" s="22">
        <v>79</v>
      </c>
      <c r="L83" s="55">
        <v>11</v>
      </c>
      <c r="M83" s="108">
        <v>60</v>
      </c>
      <c r="N83" s="25">
        <f>INDEX(章节关卡!$D$6:$D$20,芦花古楼!L83)*芦花古楼!M83</f>
        <v>1200</v>
      </c>
      <c r="O83" s="22">
        <f t="shared" si="26"/>
        <v>85</v>
      </c>
      <c r="P83" s="22">
        <f t="shared" si="27"/>
        <v>95</v>
      </c>
      <c r="Q83" s="14">
        <f>INDEX(章节关卡!$F$6:$F$20,芦花古楼!L83)*芦花古楼!M83</f>
        <v>3600</v>
      </c>
      <c r="R83" s="14">
        <v>200</v>
      </c>
      <c r="U83" s="22">
        <v>79</v>
      </c>
      <c r="V83" s="55">
        <v>12</v>
      </c>
      <c r="W83" s="108">
        <v>90</v>
      </c>
      <c r="X83" s="25">
        <f>INDEX(章节关卡!$D$6:$D$20,芦花古楼!V83)*芦花古楼!W83</f>
        <v>1980</v>
      </c>
      <c r="Y83" s="22">
        <f t="shared" si="22"/>
        <v>90</v>
      </c>
      <c r="Z83" s="22">
        <f t="shared" si="23"/>
        <v>95</v>
      </c>
      <c r="AA83" s="14">
        <f>INDEX(章节关卡!$F$6:$F$20,芦花古楼!V83)*芦花古楼!W83</f>
        <v>5850</v>
      </c>
      <c r="AB83" s="14">
        <v>200</v>
      </c>
      <c r="AE83" s="22">
        <v>79</v>
      </c>
      <c r="AF83" s="55">
        <v>12</v>
      </c>
      <c r="AG83" s="108">
        <v>90</v>
      </c>
      <c r="AH83" s="25">
        <f>INDEX(章节关卡!$D$6:$D$20,芦花古楼!AF83)*芦花古楼!AG83</f>
        <v>1980</v>
      </c>
      <c r="AI83" s="22">
        <f t="shared" si="28"/>
        <v>95</v>
      </c>
      <c r="AJ83" s="22">
        <f t="shared" si="29"/>
        <v>95</v>
      </c>
      <c r="AK83" s="14">
        <f>INDEX(章节关卡!$F$6:$F$20,芦花古楼!AF83)*芦花古楼!AG83</f>
        <v>5850</v>
      </c>
      <c r="AL83" s="14">
        <v>200</v>
      </c>
      <c r="AO83" s="18">
        <v>78</v>
      </c>
      <c r="AP83" s="18">
        <v>42</v>
      </c>
      <c r="AR83" s="18">
        <v>78</v>
      </c>
      <c r="AS83" s="18">
        <f t="shared" si="33"/>
        <v>43</v>
      </c>
      <c r="AU83" s="18">
        <v>78</v>
      </c>
      <c r="AV83" s="18">
        <f t="shared" si="34"/>
        <v>44</v>
      </c>
      <c r="AX83" s="18">
        <v>78</v>
      </c>
      <c r="AY83" s="18">
        <f t="shared" si="35"/>
        <v>45</v>
      </c>
      <c r="BB83" s="18">
        <v>78</v>
      </c>
      <c r="BC83" s="14">
        <f t="shared" si="30"/>
        <v>205</v>
      </c>
      <c r="BD83" s="14">
        <f t="shared" si="31"/>
        <v>440</v>
      </c>
      <c r="BE83" s="14">
        <f t="shared" si="32"/>
        <v>8400</v>
      </c>
      <c r="BF83" s="14">
        <f t="shared" si="36"/>
        <v>1200</v>
      </c>
      <c r="BG83" s="14">
        <f t="shared" si="37"/>
        <v>645</v>
      </c>
      <c r="BH83" s="14">
        <f t="shared" si="38"/>
        <v>1290</v>
      </c>
      <c r="CF83" s="64">
        <v>79</v>
      </c>
      <c r="CG83" s="64">
        <v>1</v>
      </c>
      <c r="CH83" s="64" t="s">
        <v>380</v>
      </c>
      <c r="CI83" s="64">
        <v>79</v>
      </c>
      <c r="CJ83" s="64"/>
      <c r="CK83" s="64"/>
      <c r="CL83" s="64"/>
      <c r="CM83" s="64" t="s">
        <v>584</v>
      </c>
      <c r="CN83" s="64">
        <v>4320</v>
      </c>
      <c r="CO83" s="64" t="s">
        <v>585</v>
      </c>
      <c r="CP83" s="64">
        <v>80</v>
      </c>
      <c r="CQ83" s="64"/>
      <c r="CR83" s="64"/>
      <c r="CS83" s="64" t="s">
        <v>585</v>
      </c>
      <c r="CT83" s="64">
        <v>95</v>
      </c>
      <c r="CU83" s="64"/>
      <c r="CV83" s="64"/>
      <c r="CW83" s="64"/>
      <c r="CX83" s="64"/>
      <c r="CY83" s="64"/>
      <c r="CZ83" s="64"/>
      <c r="DA83" s="64"/>
      <c r="DB83" s="64"/>
      <c r="DC83" s="64"/>
      <c r="DD83" s="64"/>
    </row>
    <row r="84" spans="1:108" ht="16.5" x14ac:dyDescent="0.2">
      <c r="A84" s="22">
        <v>80</v>
      </c>
      <c r="B84" s="25">
        <v>10</v>
      </c>
      <c r="C84" s="108">
        <v>30</v>
      </c>
      <c r="D84" s="25">
        <f>INDEX(章节关卡!$D$6:$D$20,芦花古楼!B84)*芦花古楼!C84</f>
        <v>540</v>
      </c>
      <c r="E84" s="22">
        <f t="shared" si="24"/>
        <v>80</v>
      </c>
      <c r="F84" s="22">
        <f t="shared" si="25"/>
        <v>100</v>
      </c>
      <c r="G84" s="14">
        <f>INDEX(章节关卡!$F$6:$F$20,芦花古楼!B84)*芦花古楼!C84</f>
        <v>1650</v>
      </c>
      <c r="H84" s="14">
        <v>250</v>
      </c>
      <c r="K84" s="22">
        <v>80</v>
      </c>
      <c r="L84" s="55">
        <v>11</v>
      </c>
      <c r="M84" s="108">
        <v>60</v>
      </c>
      <c r="N84" s="25">
        <f>INDEX(章节关卡!$D$6:$D$20,芦花古楼!L84)*芦花古楼!M84</f>
        <v>1200</v>
      </c>
      <c r="O84" s="22">
        <f t="shared" si="26"/>
        <v>85</v>
      </c>
      <c r="P84" s="22">
        <f t="shared" si="27"/>
        <v>100</v>
      </c>
      <c r="Q84" s="14">
        <f>INDEX(章节关卡!$F$6:$F$20,芦花古楼!L84)*芦花古楼!M84</f>
        <v>3600</v>
      </c>
      <c r="R84" s="14">
        <v>250</v>
      </c>
      <c r="U84" s="22">
        <v>80</v>
      </c>
      <c r="V84" s="25">
        <v>13</v>
      </c>
      <c r="W84" s="108">
        <v>90</v>
      </c>
      <c r="X84" s="25">
        <f>INDEX(章节关卡!$D$6:$D$20,芦花古楼!V84)*芦花古楼!W84</f>
        <v>2250</v>
      </c>
      <c r="Y84" s="22">
        <f t="shared" si="22"/>
        <v>90</v>
      </c>
      <c r="Z84" s="22">
        <f t="shared" si="23"/>
        <v>100</v>
      </c>
      <c r="AA84" s="14">
        <f>INDEX(章节关卡!$F$6:$F$20,芦花古楼!V84)*芦花古楼!W84</f>
        <v>6300</v>
      </c>
      <c r="AB84" s="14">
        <v>250</v>
      </c>
      <c r="AE84" s="22">
        <v>80</v>
      </c>
      <c r="AF84" s="55">
        <v>13</v>
      </c>
      <c r="AG84" s="108">
        <v>90</v>
      </c>
      <c r="AH84" s="25">
        <f>INDEX(章节关卡!$D$6:$D$20,芦花古楼!AF84)*芦花古楼!AG84</f>
        <v>2250</v>
      </c>
      <c r="AI84" s="22">
        <f t="shared" si="28"/>
        <v>95</v>
      </c>
      <c r="AJ84" s="22">
        <f t="shared" si="29"/>
        <v>100</v>
      </c>
      <c r="AK84" s="14">
        <f>INDEX(章节关卡!$F$6:$F$20,芦花古楼!AF84)*芦花古楼!AG84</f>
        <v>6300</v>
      </c>
      <c r="AL84" s="14">
        <v>250</v>
      </c>
      <c r="AO84" s="18">
        <v>79</v>
      </c>
      <c r="AP84" s="18">
        <v>44</v>
      </c>
      <c r="AR84" s="18">
        <v>79</v>
      </c>
      <c r="AS84" s="18">
        <f t="shared" si="33"/>
        <v>45</v>
      </c>
      <c r="AU84" s="18">
        <v>79</v>
      </c>
      <c r="AV84" s="18">
        <f t="shared" si="34"/>
        <v>46</v>
      </c>
      <c r="AX84" s="18">
        <v>79</v>
      </c>
      <c r="AY84" s="18">
        <f t="shared" si="35"/>
        <v>47</v>
      </c>
      <c r="BB84" s="18">
        <v>79</v>
      </c>
      <c r="BC84" s="14">
        <f t="shared" si="30"/>
        <v>100</v>
      </c>
      <c r="BD84" s="14">
        <f t="shared" si="31"/>
        <v>440</v>
      </c>
      <c r="BE84" s="14">
        <f t="shared" si="32"/>
        <v>3900</v>
      </c>
      <c r="BF84" s="14">
        <f t="shared" si="36"/>
        <v>1200</v>
      </c>
      <c r="BG84" s="14">
        <f t="shared" si="37"/>
        <v>540</v>
      </c>
      <c r="BH84" s="14">
        <f t="shared" si="38"/>
        <v>1080</v>
      </c>
      <c r="CF84" s="64">
        <v>80</v>
      </c>
      <c r="CG84" s="64">
        <v>1</v>
      </c>
      <c r="CH84" s="64" t="s">
        <v>380</v>
      </c>
      <c r="CI84" s="64">
        <v>80</v>
      </c>
      <c r="CJ84" s="64"/>
      <c r="CK84" s="64"/>
      <c r="CL84" s="64"/>
      <c r="CM84" s="64" t="s">
        <v>584</v>
      </c>
      <c r="CN84" s="64">
        <v>5400</v>
      </c>
      <c r="CO84" s="64" t="s">
        <v>585</v>
      </c>
      <c r="CP84" s="64">
        <v>80</v>
      </c>
      <c r="CQ84" s="64" t="s">
        <v>415</v>
      </c>
      <c r="CR84" s="64">
        <v>2</v>
      </c>
      <c r="CS84" s="64" t="s">
        <v>585</v>
      </c>
      <c r="CT84" s="64">
        <v>100</v>
      </c>
      <c r="CU84" s="64"/>
      <c r="CV84" s="64"/>
      <c r="CW84" s="64"/>
      <c r="CX84" s="64"/>
      <c r="CY84" s="64"/>
      <c r="CZ84" s="64"/>
      <c r="DA84" s="64"/>
      <c r="DB84" s="64"/>
      <c r="DC84" s="64"/>
      <c r="DD84" s="64"/>
    </row>
    <row r="85" spans="1:108" ht="16.5" x14ac:dyDescent="0.2">
      <c r="A85" s="22">
        <v>81</v>
      </c>
      <c r="B85" s="55">
        <v>10</v>
      </c>
      <c r="C85" s="108">
        <v>30</v>
      </c>
      <c r="D85" s="25">
        <f>INDEX(章节关卡!$D$6:$D$20,芦花古楼!B85)*芦花古楼!C85</f>
        <v>540</v>
      </c>
      <c r="E85" s="22">
        <f t="shared" si="24"/>
        <v>85</v>
      </c>
      <c r="F85" s="22">
        <f t="shared" si="25"/>
        <v>100</v>
      </c>
      <c r="G85" s="14">
        <f>INDEX(章节关卡!$F$6:$F$20,芦花古楼!B85)*芦花古楼!C85</f>
        <v>1650</v>
      </c>
      <c r="H85" s="14">
        <v>250</v>
      </c>
      <c r="K85" s="22">
        <v>81</v>
      </c>
      <c r="L85" s="55">
        <v>11</v>
      </c>
      <c r="M85" s="108">
        <v>60</v>
      </c>
      <c r="N85" s="25">
        <f>INDEX(章节关卡!$D$6:$D$20,芦花古楼!L85)*芦花古楼!M85</f>
        <v>1200</v>
      </c>
      <c r="O85" s="22">
        <f t="shared" si="26"/>
        <v>90</v>
      </c>
      <c r="P85" s="22">
        <f t="shared" si="27"/>
        <v>100</v>
      </c>
      <c r="Q85" s="14">
        <f>INDEX(章节关卡!$F$6:$F$20,芦花古楼!L85)*芦花古楼!M85</f>
        <v>3600</v>
      </c>
      <c r="R85" s="14">
        <v>250</v>
      </c>
      <c r="U85" s="22">
        <v>81</v>
      </c>
      <c r="V85" s="55">
        <v>13</v>
      </c>
      <c r="W85" s="108">
        <v>90</v>
      </c>
      <c r="X85" s="25">
        <f>INDEX(章节关卡!$D$6:$D$20,芦花古楼!V85)*芦花古楼!W85</f>
        <v>2250</v>
      </c>
      <c r="Y85" s="22">
        <f t="shared" si="22"/>
        <v>95</v>
      </c>
      <c r="Z85" s="22">
        <f t="shared" si="23"/>
        <v>100</v>
      </c>
      <c r="AA85" s="14">
        <f>INDEX(章节关卡!$F$6:$F$20,芦花古楼!V85)*芦花古楼!W85</f>
        <v>6300</v>
      </c>
      <c r="AB85" s="14">
        <v>250</v>
      </c>
      <c r="AE85" s="22">
        <v>81</v>
      </c>
      <c r="AF85" s="55">
        <v>13</v>
      </c>
      <c r="AG85" s="108">
        <v>90</v>
      </c>
      <c r="AH85" s="25">
        <f>INDEX(章节关卡!$D$6:$D$20,芦花古楼!AF85)*芦花古楼!AG85</f>
        <v>2250</v>
      </c>
      <c r="AI85" s="22">
        <f t="shared" si="28"/>
        <v>100</v>
      </c>
      <c r="AJ85" s="22">
        <f t="shared" si="29"/>
        <v>100</v>
      </c>
      <c r="AK85" s="14">
        <f>INDEX(章节关卡!$F$6:$F$20,芦花古楼!AF85)*芦花古楼!AG85</f>
        <v>6300</v>
      </c>
      <c r="AL85" s="14">
        <v>250</v>
      </c>
      <c r="AO85" s="18">
        <v>80</v>
      </c>
      <c r="AP85" s="18">
        <v>46</v>
      </c>
      <c r="AR85" s="18">
        <v>80</v>
      </c>
      <c r="AS85" s="18">
        <f t="shared" si="33"/>
        <v>47</v>
      </c>
      <c r="AU85" s="18">
        <v>80</v>
      </c>
      <c r="AV85" s="18">
        <f t="shared" si="34"/>
        <v>48</v>
      </c>
      <c r="AX85" s="18">
        <v>80</v>
      </c>
      <c r="AY85" s="18">
        <f t="shared" si="35"/>
        <v>49</v>
      </c>
      <c r="BB85" s="18">
        <v>80</v>
      </c>
      <c r="BC85" s="14">
        <f t="shared" si="30"/>
        <v>105</v>
      </c>
      <c r="BD85" s="14">
        <f t="shared" si="31"/>
        <v>440</v>
      </c>
      <c r="BE85" s="14">
        <f t="shared" si="32"/>
        <v>6750</v>
      </c>
      <c r="BF85" s="14">
        <f t="shared" si="36"/>
        <v>1200</v>
      </c>
      <c r="BG85" s="14">
        <f t="shared" si="37"/>
        <v>545</v>
      </c>
      <c r="BH85" s="14">
        <f t="shared" si="38"/>
        <v>1090</v>
      </c>
      <c r="CF85" s="64">
        <v>81</v>
      </c>
      <c r="CG85" s="64">
        <v>1</v>
      </c>
      <c r="CH85" s="64" t="s">
        <v>380</v>
      </c>
      <c r="CI85" s="64">
        <v>81</v>
      </c>
      <c r="CJ85" s="64"/>
      <c r="CK85" s="64"/>
      <c r="CL85" s="64"/>
      <c r="CM85" s="64" t="s">
        <v>584</v>
      </c>
      <c r="CN85" s="64">
        <v>5400</v>
      </c>
      <c r="CO85" s="64" t="s">
        <v>585</v>
      </c>
      <c r="CP85" s="64">
        <v>85</v>
      </c>
      <c r="CQ85" s="64"/>
      <c r="CR85" s="64"/>
      <c r="CS85" s="64" t="s">
        <v>585</v>
      </c>
      <c r="CT85" s="64">
        <v>100</v>
      </c>
      <c r="CU85" s="64"/>
      <c r="CV85" s="64"/>
      <c r="CW85" s="64"/>
      <c r="CX85" s="64"/>
      <c r="CY85" s="64"/>
      <c r="CZ85" s="64"/>
      <c r="DA85" s="64"/>
      <c r="DB85" s="64"/>
      <c r="DC85" s="64"/>
      <c r="DD85" s="64"/>
    </row>
    <row r="86" spans="1:108" ht="16.5" x14ac:dyDescent="0.2">
      <c r="A86" s="22">
        <v>82</v>
      </c>
      <c r="B86" s="55">
        <v>10</v>
      </c>
      <c r="C86" s="108">
        <v>30</v>
      </c>
      <c r="D86" s="25">
        <f>INDEX(章节关卡!$D$6:$D$20,芦花古楼!B86)*芦花古楼!C86</f>
        <v>540</v>
      </c>
      <c r="E86" s="22">
        <f t="shared" si="24"/>
        <v>85</v>
      </c>
      <c r="F86" s="22">
        <f t="shared" si="25"/>
        <v>100</v>
      </c>
      <c r="G86" s="14">
        <f>INDEX(章节关卡!$F$6:$F$20,芦花古楼!B86)*芦花古楼!C86</f>
        <v>1650</v>
      </c>
      <c r="H86" s="14">
        <v>250</v>
      </c>
      <c r="K86" s="22">
        <v>82</v>
      </c>
      <c r="L86" s="55">
        <v>11</v>
      </c>
      <c r="M86" s="108">
        <v>60</v>
      </c>
      <c r="N86" s="25">
        <f>INDEX(章节关卡!$D$6:$D$20,芦花古楼!L86)*芦花古楼!M86</f>
        <v>1200</v>
      </c>
      <c r="O86" s="22">
        <f t="shared" si="26"/>
        <v>90</v>
      </c>
      <c r="P86" s="22">
        <f t="shared" si="27"/>
        <v>100</v>
      </c>
      <c r="Q86" s="14">
        <f>INDEX(章节关卡!$F$6:$F$20,芦花古楼!L86)*芦花古楼!M86</f>
        <v>3600</v>
      </c>
      <c r="R86" s="14">
        <v>250</v>
      </c>
      <c r="U86" s="22">
        <v>82</v>
      </c>
      <c r="V86" s="55">
        <v>13</v>
      </c>
      <c r="W86" s="108">
        <v>90</v>
      </c>
      <c r="X86" s="25">
        <f>INDEX(章节关卡!$D$6:$D$20,芦花古楼!V86)*芦花古楼!W86</f>
        <v>2250</v>
      </c>
      <c r="Y86" s="22">
        <f t="shared" si="22"/>
        <v>95</v>
      </c>
      <c r="Z86" s="22">
        <f t="shared" si="23"/>
        <v>100</v>
      </c>
      <c r="AA86" s="14">
        <f>INDEX(章节关卡!$F$6:$F$20,芦花古楼!V86)*芦花古楼!W86</f>
        <v>6300</v>
      </c>
      <c r="AB86" s="14">
        <v>250</v>
      </c>
      <c r="AE86" s="22">
        <v>82</v>
      </c>
      <c r="AF86" s="55">
        <v>13</v>
      </c>
      <c r="AG86" s="108">
        <v>90</v>
      </c>
      <c r="AH86" s="25">
        <f>INDEX(章节关卡!$D$6:$D$20,芦花古楼!AF86)*芦花古楼!AG86</f>
        <v>2250</v>
      </c>
      <c r="AI86" s="22">
        <f t="shared" si="28"/>
        <v>100</v>
      </c>
      <c r="AJ86" s="22">
        <f t="shared" si="29"/>
        <v>100</v>
      </c>
      <c r="AK86" s="14">
        <f>INDEX(章节关卡!$F$6:$F$20,芦花古楼!AF86)*芦花古楼!AG86</f>
        <v>6300</v>
      </c>
      <c r="AL86" s="14">
        <v>250</v>
      </c>
      <c r="AO86" s="18">
        <v>81</v>
      </c>
      <c r="AP86" s="18">
        <v>48</v>
      </c>
      <c r="AR86" s="18">
        <v>81</v>
      </c>
      <c r="AS86" s="18">
        <f t="shared" si="33"/>
        <v>49</v>
      </c>
      <c r="AU86" s="18">
        <v>81</v>
      </c>
      <c r="AV86" s="18">
        <f t="shared" si="34"/>
        <v>50</v>
      </c>
      <c r="AX86" s="18">
        <v>81</v>
      </c>
      <c r="AY86" s="18">
        <f t="shared" si="35"/>
        <v>51</v>
      </c>
      <c r="BB86" s="18">
        <v>81</v>
      </c>
      <c r="BC86" s="14">
        <f t="shared" si="30"/>
        <v>205</v>
      </c>
      <c r="BD86" s="14">
        <f t="shared" si="31"/>
        <v>440</v>
      </c>
      <c r="BE86" s="14">
        <f t="shared" si="32"/>
        <v>8400</v>
      </c>
      <c r="BF86" s="14">
        <f t="shared" si="36"/>
        <v>1200</v>
      </c>
      <c r="BG86" s="14">
        <f t="shared" si="37"/>
        <v>645</v>
      </c>
      <c r="BH86" s="14">
        <f t="shared" si="38"/>
        <v>1290</v>
      </c>
      <c r="CF86" s="64">
        <v>82</v>
      </c>
      <c r="CG86" s="64">
        <v>1</v>
      </c>
      <c r="CH86" s="64" t="s">
        <v>380</v>
      </c>
      <c r="CI86" s="64">
        <v>82</v>
      </c>
      <c r="CJ86" s="64"/>
      <c r="CK86" s="64"/>
      <c r="CL86" s="64"/>
      <c r="CM86" s="64" t="s">
        <v>584</v>
      </c>
      <c r="CN86" s="64">
        <v>5400</v>
      </c>
      <c r="CO86" s="64" t="s">
        <v>585</v>
      </c>
      <c r="CP86" s="64">
        <v>85</v>
      </c>
      <c r="CQ86" s="64"/>
      <c r="CR86" s="64"/>
      <c r="CS86" s="64" t="s">
        <v>585</v>
      </c>
      <c r="CT86" s="64">
        <v>100</v>
      </c>
      <c r="CU86" s="64"/>
      <c r="CV86" s="64"/>
      <c r="CW86" s="64"/>
      <c r="CX86" s="64"/>
      <c r="CY86" s="64"/>
      <c r="CZ86" s="64"/>
      <c r="DA86" s="64"/>
      <c r="DB86" s="64"/>
      <c r="DC86" s="64"/>
      <c r="DD86" s="64"/>
    </row>
    <row r="87" spans="1:108" ht="16.5" x14ac:dyDescent="0.2">
      <c r="A87" s="22">
        <v>83</v>
      </c>
      <c r="B87" s="55">
        <v>10</v>
      </c>
      <c r="C87" s="108">
        <v>30</v>
      </c>
      <c r="D87" s="25">
        <f>INDEX(章节关卡!$D$6:$D$20,芦花古楼!B87)*芦花古楼!C87</f>
        <v>540</v>
      </c>
      <c r="E87" s="22">
        <f t="shared" si="24"/>
        <v>85</v>
      </c>
      <c r="F87" s="22">
        <f t="shared" si="25"/>
        <v>100</v>
      </c>
      <c r="G87" s="14">
        <f>INDEX(章节关卡!$F$6:$F$20,芦花古楼!B87)*芦花古楼!C87</f>
        <v>1650</v>
      </c>
      <c r="H87" s="14">
        <v>250</v>
      </c>
      <c r="K87" s="22">
        <v>83</v>
      </c>
      <c r="L87" s="55">
        <v>11</v>
      </c>
      <c r="M87" s="108">
        <v>60</v>
      </c>
      <c r="N87" s="25">
        <f>INDEX(章节关卡!$D$6:$D$20,芦花古楼!L87)*芦花古楼!M87</f>
        <v>1200</v>
      </c>
      <c r="O87" s="22">
        <f t="shared" si="26"/>
        <v>90</v>
      </c>
      <c r="P87" s="22">
        <f t="shared" si="27"/>
        <v>100</v>
      </c>
      <c r="Q87" s="14">
        <f>INDEX(章节关卡!$F$6:$F$20,芦花古楼!L87)*芦花古楼!M87</f>
        <v>3600</v>
      </c>
      <c r="R87" s="14">
        <v>250</v>
      </c>
      <c r="U87" s="22">
        <v>83</v>
      </c>
      <c r="V87" s="55">
        <v>13</v>
      </c>
      <c r="W87" s="108">
        <v>90</v>
      </c>
      <c r="X87" s="25">
        <f>INDEX(章节关卡!$D$6:$D$20,芦花古楼!V87)*芦花古楼!W87</f>
        <v>2250</v>
      </c>
      <c r="Y87" s="22">
        <f t="shared" si="22"/>
        <v>95</v>
      </c>
      <c r="Z87" s="22">
        <f t="shared" si="23"/>
        <v>100</v>
      </c>
      <c r="AA87" s="14">
        <f>INDEX(章节关卡!$F$6:$F$20,芦花古楼!V87)*芦花古楼!W87</f>
        <v>6300</v>
      </c>
      <c r="AB87" s="14">
        <v>250</v>
      </c>
      <c r="AE87" s="22">
        <v>83</v>
      </c>
      <c r="AF87" s="55">
        <v>13</v>
      </c>
      <c r="AG87" s="108">
        <v>90</v>
      </c>
      <c r="AH87" s="25">
        <f>INDEX(章节关卡!$D$6:$D$20,芦花古楼!AF87)*芦花古楼!AG87</f>
        <v>2250</v>
      </c>
      <c r="AI87" s="22">
        <f t="shared" si="28"/>
        <v>100</v>
      </c>
      <c r="AJ87" s="22">
        <f t="shared" si="29"/>
        <v>100</v>
      </c>
      <c r="AK87" s="14">
        <f>INDEX(章节关卡!$F$6:$F$20,芦花古楼!AF87)*芦花古楼!AG87</f>
        <v>6300</v>
      </c>
      <c r="AL87" s="14">
        <v>250</v>
      </c>
      <c r="AO87" s="18">
        <v>82</v>
      </c>
      <c r="AP87" s="18">
        <v>50</v>
      </c>
      <c r="AR87" s="18">
        <v>82</v>
      </c>
      <c r="AS87" s="18">
        <f t="shared" si="33"/>
        <v>51</v>
      </c>
      <c r="AU87" s="18">
        <v>82</v>
      </c>
      <c r="AV87" s="18">
        <f t="shared" si="34"/>
        <v>52</v>
      </c>
      <c r="AX87" s="18">
        <v>82</v>
      </c>
      <c r="AY87" s="18">
        <f t="shared" si="35"/>
        <v>53</v>
      </c>
      <c r="BB87" s="18">
        <v>82</v>
      </c>
      <c r="BC87" s="14">
        <f t="shared" si="30"/>
        <v>100</v>
      </c>
      <c r="BD87" s="14">
        <f t="shared" si="31"/>
        <v>440</v>
      </c>
      <c r="BE87" s="14">
        <f t="shared" si="32"/>
        <v>3900</v>
      </c>
      <c r="BF87" s="14">
        <f t="shared" si="36"/>
        <v>1200</v>
      </c>
      <c r="BG87" s="14">
        <f t="shared" si="37"/>
        <v>540</v>
      </c>
      <c r="BH87" s="14">
        <f t="shared" si="38"/>
        <v>1080</v>
      </c>
      <c r="CF87" s="64">
        <v>83</v>
      </c>
      <c r="CG87" s="64">
        <v>1</v>
      </c>
      <c r="CH87" s="64" t="s">
        <v>380</v>
      </c>
      <c r="CI87" s="64">
        <v>83</v>
      </c>
      <c r="CJ87" s="64"/>
      <c r="CK87" s="64"/>
      <c r="CL87" s="64"/>
      <c r="CM87" s="64" t="s">
        <v>584</v>
      </c>
      <c r="CN87" s="64">
        <v>5400</v>
      </c>
      <c r="CO87" s="64" t="s">
        <v>585</v>
      </c>
      <c r="CP87" s="64">
        <v>85</v>
      </c>
      <c r="CQ87" s="64"/>
      <c r="CR87" s="64"/>
      <c r="CS87" s="64" t="s">
        <v>585</v>
      </c>
      <c r="CT87" s="64">
        <v>100</v>
      </c>
      <c r="CU87" s="64"/>
      <c r="CV87" s="64"/>
      <c r="CW87" s="64"/>
      <c r="CX87" s="64"/>
      <c r="CY87" s="64"/>
      <c r="CZ87" s="64"/>
      <c r="DA87" s="64"/>
      <c r="DB87" s="64"/>
      <c r="DC87" s="64"/>
      <c r="DD87" s="64"/>
    </row>
    <row r="88" spans="1:108" ht="16.5" x14ac:dyDescent="0.2">
      <c r="A88" s="22">
        <v>84</v>
      </c>
      <c r="B88" s="55">
        <v>10</v>
      </c>
      <c r="C88" s="108">
        <v>30</v>
      </c>
      <c r="D88" s="25">
        <f>INDEX(章节关卡!$D$6:$D$20,芦花古楼!B88)*芦花古楼!C88</f>
        <v>540</v>
      </c>
      <c r="E88" s="22">
        <f t="shared" si="24"/>
        <v>85</v>
      </c>
      <c r="F88" s="22">
        <f t="shared" si="25"/>
        <v>100</v>
      </c>
      <c r="G88" s="14">
        <f>INDEX(章节关卡!$F$6:$F$20,芦花古楼!B88)*芦花古楼!C88</f>
        <v>1650</v>
      </c>
      <c r="H88" s="14">
        <v>250</v>
      </c>
      <c r="K88" s="22">
        <v>84</v>
      </c>
      <c r="L88" s="55">
        <v>11</v>
      </c>
      <c r="M88" s="108">
        <v>60</v>
      </c>
      <c r="N88" s="25">
        <f>INDEX(章节关卡!$D$6:$D$20,芦花古楼!L88)*芦花古楼!M88</f>
        <v>1200</v>
      </c>
      <c r="O88" s="22">
        <f t="shared" si="26"/>
        <v>90</v>
      </c>
      <c r="P88" s="22">
        <f t="shared" si="27"/>
        <v>100</v>
      </c>
      <c r="Q88" s="14">
        <f>INDEX(章节关卡!$F$6:$F$20,芦花古楼!L88)*芦花古楼!M88</f>
        <v>3600</v>
      </c>
      <c r="R88" s="14">
        <v>250</v>
      </c>
      <c r="U88" s="22">
        <v>84</v>
      </c>
      <c r="V88" s="55">
        <v>13</v>
      </c>
      <c r="W88" s="108">
        <v>90</v>
      </c>
      <c r="X88" s="25">
        <f>INDEX(章节关卡!$D$6:$D$20,芦花古楼!V88)*芦花古楼!W88</f>
        <v>2250</v>
      </c>
      <c r="Y88" s="22">
        <f t="shared" si="22"/>
        <v>95</v>
      </c>
      <c r="Z88" s="22">
        <f t="shared" si="23"/>
        <v>100</v>
      </c>
      <c r="AA88" s="14">
        <f>INDEX(章节关卡!$F$6:$F$20,芦花古楼!V88)*芦花古楼!W88</f>
        <v>6300</v>
      </c>
      <c r="AB88" s="14">
        <v>250</v>
      </c>
      <c r="AE88" s="22">
        <v>84</v>
      </c>
      <c r="AF88" s="55">
        <v>13</v>
      </c>
      <c r="AG88" s="108">
        <v>90</v>
      </c>
      <c r="AH88" s="25">
        <f>INDEX(章节关卡!$D$6:$D$20,芦花古楼!AF88)*芦花古楼!AG88</f>
        <v>2250</v>
      </c>
      <c r="AI88" s="22">
        <f t="shared" si="28"/>
        <v>100</v>
      </c>
      <c r="AJ88" s="22">
        <f t="shared" si="29"/>
        <v>100</v>
      </c>
      <c r="AK88" s="14">
        <f>INDEX(章节关卡!$F$6:$F$20,芦花古楼!AF88)*芦花古楼!AG88</f>
        <v>6300</v>
      </c>
      <c r="AL88" s="14">
        <v>250</v>
      </c>
      <c r="AO88" s="18">
        <v>83</v>
      </c>
      <c r="AP88" s="18">
        <v>52</v>
      </c>
      <c r="AR88" s="18">
        <v>83</v>
      </c>
      <c r="AS88" s="18">
        <f t="shared" si="33"/>
        <v>53</v>
      </c>
      <c r="AU88" s="18">
        <v>83</v>
      </c>
      <c r="AV88" s="18">
        <f t="shared" si="34"/>
        <v>54</v>
      </c>
      <c r="AX88" s="18">
        <v>83</v>
      </c>
      <c r="AY88" s="18">
        <f t="shared" si="35"/>
        <v>55</v>
      </c>
      <c r="BB88" s="18">
        <v>83</v>
      </c>
      <c r="BC88" s="14">
        <f t="shared" si="30"/>
        <v>105</v>
      </c>
      <c r="BD88" s="14">
        <f t="shared" si="31"/>
        <v>440</v>
      </c>
      <c r="BE88" s="14">
        <f t="shared" si="32"/>
        <v>6750</v>
      </c>
      <c r="BF88" s="14">
        <f t="shared" si="36"/>
        <v>1200</v>
      </c>
      <c r="BG88" s="14">
        <f t="shared" si="37"/>
        <v>545</v>
      </c>
      <c r="BH88" s="14">
        <f t="shared" si="38"/>
        <v>1090</v>
      </c>
      <c r="CF88" s="64">
        <v>84</v>
      </c>
      <c r="CG88" s="64">
        <v>1</v>
      </c>
      <c r="CH88" s="64" t="s">
        <v>380</v>
      </c>
      <c r="CI88" s="64">
        <v>84</v>
      </c>
      <c r="CJ88" s="64"/>
      <c r="CK88" s="64"/>
      <c r="CL88" s="64"/>
      <c r="CM88" s="64" t="s">
        <v>584</v>
      </c>
      <c r="CN88" s="64">
        <v>5400</v>
      </c>
      <c r="CO88" s="64" t="s">
        <v>585</v>
      </c>
      <c r="CP88" s="64">
        <v>85</v>
      </c>
      <c r="CQ88" s="64"/>
      <c r="CR88" s="64"/>
      <c r="CS88" s="64" t="s">
        <v>585</v>
      </c>
      <c r="CT88" s="64">
        <v>100</v>
      </c>
      <c r="CU88" s="64"/>
      <c r="CV88" s="64"/>
      <c r="CW88" s="64"/>
      <c r="CX88" s="64"/>
      <c r="CY88" s="64"/>
      <c r="CZ88" s="64"/>
      <c r="DA88" s="64"/>
      <c r="DB88" s="64"/>
      <c r="DC88" s="64"/>
      <c r="DD88" s="64"/>
    </row>
    <row r="89" spans="1:108" ht="16.5" x14ac:dyDescent="0.2">
      <c r="A89" s="22">
        <v>85</v>
      </c>
      <c r="B89" s="55">
        <v>10</v>
      </c>
      <c r="C89" s="108">
        <v>30</v>
      </c>
      <c r="D89" s="25">
        <f>INDEX(章节关卡!$D$6:$D$20,芦花古楼!B89)*芦花古楼!C89</f>
        <v>540</v>
      </c>
      <c r="E89" s="22">
        <f t="shared" si="24"/>
        <v>85</v>
      </c>
      <c r="F89" s="22">
        <f t="shared" si="25"/>
        <v>105</v>
      </c>
      <c r="G89" s="14">
        <f>INDEX(章节关卡!$F$6:$F$20,芦花古楼!B89)*芦花古楼!C89</f>
        <v>1650</v>
      </c>
      <c r="H89" s="14">
        <v>250</v>
      </c>
      <c r="K89" s="22">
        <v>85</v>
      </c>
      <c r="L89" s="25">
        <v>12</v>
      </c>
      <c r="M89" s="108">
        <v>60</v>
      </c>
      <c r="N89" s="25">
        <f>INDEX(章节关卡!$D$6:$D$20,芦花古楼!L89)*芦花古楼!M89</f>
        <v>1320</v>
      </c>
      <c r="O89" s="22">
        <f t="shared" si="26"/>
        <v>90</v>
      </c>
      <c r="P89" s="22">
        <f t="shared" si="27"/>
        <v>105</v>
      </c>
      <c r="Q89" s="14">
        <f>INDEX(章节关卡!$F$6:$F$20,芦花古楼!L89)*芦花古楼!M89</f>
        <v>3900</v>
      </c>
      <c r="R89" s="14">
        <v>250</v>
      </c>
      <c r="U89" s="22">
        <v>85</v>
      </c>
      <c r="V89" s="55">
        <v>13</v>
      </c>
      <c r="W89" s="108">
        <v>90</v>
      </c>
      <c r="X89" s="25">
        <f>INDEX(章节关卡!$D$6:$D$20,芦花古楼!V89)*芦花古楼!W89</f>
        <v>2250</v>
      </c>
      <c r="Y89" s="22">
        <f t="shared" si="22"/>
        <v>95</v>
      </c>
      <c r="Z89" s="22">
        <f t="shared" si="23"/>
        <v>105</v>
      </c>
      <c r="AA89" s="14">
        <f>INDEX(章节关卡!$F$6:$F$20,芦花古楼!V89)*芦花古楼!W89</f>
        <v>6300</v>
      </c>
      <c r="AB89" s="14">
        <v>250</v>
      </c>
      <c r="AE89" s="22">
        <v>85</v>
      </c>
      <c r="AF89" s="55">
        <v>13</v>
      </c>
      <c r="AG89" s="108">
        <v>90</v>
      </c>
      <c r="AH89" s="25">
        <f>INDEX(章节关卡!$D$6:$D$20,芦花古楼!AF89)*芦花古楼!AG89</f>
        <v>2250</v>
      </c>
      <c r="AI89" s="22">
        <f t="shared" si="28"/>
        <v>100</v>
      </c>
      <c r="AJ89" s="22">
        <f t="shared" si="29"/>
        <v>105</v>
      </c>
      <c r="AK89" s="14">
        <f>INDEX(章节关卡!$F$6:$F$20,芦花古楼!AF89)*芦花古楼!AG89</f>
        <v>6300</v>
      </c>
      <c r="AL89" s="14">
        <v>250</v>
      </c>
      <c r="AO89" s="18">
        <v>84</v>
      </c>
      <c r="AP89" s="18">
        <v>54</v>
      </c>
      <c r="AR89" s="18">
        <v>84</v>
      </c>
      <c r="AS89" s="18">
        <f t="shared" si="33"/>
        <v>55</v>
      </c>
      <c r="AU89" s="18">
        <v>84</v>
      </c>
      <c r="AV89" s="18">
        <f t="shared" si="34"/>
        <v>56</v>
      </c>
      <c r="AX89" s="18">
        <v>84</v>
      </c>
      <c r="AY89" s="18">
        <f t="shared" si="35"/>
        <v>57</v>
      </c>
      <c r="BB89" s="18">
        <v>84</v>
      </c>
      <c r="BC89" s="14">
        <f t="shared" si="30"/>
        <v>205</v>
      </c>
      <c r="BD89" s="14">
        <f t="shared" si="31"/>
        <v>445</v>
      </c>
      <c r="BE89" s="14">
        <f t="shared" si="32"/>
        <v>8400</v>
      </c>
      <c r="BF89" s="14">
        <f t="shared" si="36"/>
        <v>1200</v>
      </c>
      <c r="BG89" s="14">
        <f t="shared" si="37"/>
        <v>645</v>
      </c>
      <c r="BH89" s="14">
        <f t="shared" si="38"/>
        <v>1290</v>
      </c>
      <c r="CF89" s="64">
        <v>85</v>
      </c>
      <c r="CG89" s="64">
        <v>1</v>
      </c>
      <c r="CH89" s="64" t="s">
        <v>380</v>
      </c>
      <c r="CI89" s="64">
        <v>85</v>
      </c>
      <c r="CJ89" s="64"/>
      <c r="CK89" s="64"/>
      <c r="CL89" s="64"/>
      <c r="CM89" s="64" t="s">
        <v>584</v>
      </c>
      <c r="CN89" s="64">
        <v>5400</v>
      </c>
      <c r="CO89" s="64" t="s">
        <v>585</v>
      </c>
      <c r="CP89" s="64">
        <v>85</v>
      </c>
      <c r="CQ89" s="64" t="s">
        <v>586</v>
      </c>
      <c r="CR89" s="64">
        <v>2</v>
      </c>
      <c r="CS89" s="64" t="s">
        <v>585</v>
      </c>
      <c r="CT89" s="64">
        <v>105</v>
      </c>
      <c r="CU89" s="64"/>
      <c r="CV89" s="64"/>
      <c r="CW89" s="64"/>
      <c r="CX89" s="64"/>
      <c r="CY89" s="64"/>
      <c r="CZ89" s="64"/>
      <c r="DA89" s="64"/>
      <c r="DB89" s="64"/>
      <c r="DC89" s="64"/>
      <c r="DD89" s="64"/>
    </row>
    <row r="90" spans="1:108" ht="16.5" x14ac:dyDescent="0.2">
      <c r="A90" s="22">
        <v>86</v>
      </c>
      <c r="B90" s="55">
        <v>10</v>
      </c>
      <c r="C90" s="108">
        <v>30</v>
      </c>
      <c r="D90" s="25">
        <f>INDEX(章节关卡!$D$6:$D$20,芦花古楼!B90)*芦花古楼!C90</f>
        <v>540</v>
      </c>
      <c r="E90" s="22">
        <f t="shared" si="24"/>
        <v>90</v>
      </c>
      <c r="F90" s="22">
        <f t="shared" si="25"/>
        <v>105</v>
      </c>
      <c r="G90" s="14">
        <f>INDEX(章节关卡!$F$6:$F$20,芦花古楼!B90)*芦花古楼!C90</f>
        <v>1650</v>
      </c>
      <c r="H90" s="14">
        <v>250</v>
      </c>
      <c r="K90" s="22">
        <v>86</v>
      </c>
      <c r="L90" s="55">
        <v>12</v>
      </c>
      <c r="M90" s="108">
        <v>60</v>
      </c>
      <c r="N90" s="25">
        <f>INDEX(章节关卡!$D$6:$D$20,芦花古楼!L90)*芦花古楼!M90</f>
        <v>1320</v>
      </c>
      <c r="O90" s="22">
        <f t="shared" si="26"/>
        <v>95</v>
      </c>
      <c r="P90" s="22">
        <f t="shared" si="27"/>
        <v>105</v>
      </c>
      <c r="Q90" s="14">
        <f>INDEX(章节关卡!$F$6:$F$20,芦花古楼!L90)*芦花古楼!M90</f>
        <v>3900</v>
      </c>
      <c r="R90" s="14">
        <v>250</v>
      </c>
      <c r="U90" s="22">
        <v>86</v>
      </c>
      <c r="V90" s="55">
        <v>13</v>
      </c>
      <c r="W90" s="108">
        <v>90</v>
      </c>
      <c r="X90" s="25">
        <f>INDEX(章节关卡!$D$6:$D$20,芦花古楼!V90)*芦花古楼!W90</f>
        <v>2250</v>
      </c>
      <c r="Y90" s="22">
        <f t="shared" si="22"/>
        <v>100</v>
      </c>
      <c r="Z90" s="22">
        <f t="shared" si="23"/>
        <v>105</v>
      </c>
      <c r="AA90" s="14">
        <f>INDEX(章节关卡!$F$6:$F$20,芦花古楼!V90)*芦花古楼!W90</f>
        <v>6300</v>
      </c>
      <c r="AB90" s="14">
        <v>250</v>
      </c>
      <c r="AE90" s="22">
        <v>86</v>
      </c>
      <c r="AF90" s="55">
        <v>13</v>
      </c>
      <c r="AG90" s="108">
        <v>90</v>
      </c>
      <c r="AH90" s="25">
        <f>INDEX(章节关卡!$D$6:$D$20,芦花古楼!AF90)*芦花古楼!AG90</f>
        <v>2250</v>
      </c>
      <c r="AI90" s="22">
        <f t="shared" si="28"/>
        <v>105</v>
      </c>
      <c r="AJ90" s="22">
        <f t="shared" si="29"/>
        <v>105</v>
      </c>
      <c r="AK90" s="14">
        <f>INDEX(章节关卡!$F$6:$F$20,芦花古楼!AF90)*芦花古楼!AG90</f>
        <v>6300</v>
      </c>
      <c r="AL90" s="14">
        <v>250</v>
      </c>
      <c r="AO90" s="18">
        <v>85</v>
      </c>
      <c r="AP90" s="18">
        <v>56</v>
      </c>
      <c r="AR90" s="18">
        <v>85</v>
      </c>
      <c r="AS90" s="18">
        <f t="shared" si="33"/>
        <v>57</v>
      </c>
      <c r="AU90" s="18">
        <v>85</v>
      </c>
      <c r="AV90" s="18">
        <f t="shared" si="34"/>
        <v>58</v>
      </c>
      <c r="AX90" s="18">
        <v>85</v>
      </c>
      <c r="AY90" s="18">
        <f t="shared" si="35"/>
        <v>59</v>
      </c>
      <c r="BB90" s="18">
        <v>85</v>
      </c>
      <c r="BC90" s="14">
        <f t="shared" si="30"/>
        <v>100</v>
      </c>
      <c r="BD90" s="14">
        <f t="shared" si="31"/>
        <v>450</v>
      </c>
      <c r="BE90" s="14">
        <f t="shared" si="32"/>
        <v>3900</v>
      </c>
      <c r="BF90" s="14">
        <f t="shared" si="36"/>
        <v>1200</v>
      </c>
      <c r="BG90" s="14">
        <f t="shared" si="37"/>
        <v>545</v>
      </c>
      <c r="BH90" s="14">
        <f t="shared" si="38"/>
        <v>1090</v>
      </c>
      <c r="CF90" s="64">
        <v>86</v>
      </c>
      <c r="CG90" s="64">
        <v>1</v>
      </c>
      <c r="CH90" s="64" t="s">
        <v>380</v>
      </c>
      <c r="CI90" s="64">
        <v>86</v>
      </c>
      <c r="CJ90" s="64"/>
      <c r="CK90" s="64"/>
      <c r="CL90" s="64"/>
      <c r="CM90" s="64" t="s">
        <v>584</v>
      </c>
      <c r="CN90" s="64">
        <v>5400</v>
      </c>
      <c r="CO90" s="64" t="s">
        <v>585</v>
      </c>
      <c r="CP90" s="64">
        <v>90</v>
      </c>
      <c r="CQ90" s="64"/>
      <c r="CR90" s="64"/>
      <c r="CS90" s="64" t="s">
        <v>585</v>
      </c>
      <c r="CT90" s="64">
        <v>105</v>
      </c>
      <c r="CU90" s="64"/>
      <c r="CV90" s="64"/>
      <c r="CW90" s="64"/>
      <c r="CX90" s="64"/>
      <c r="CY90" s="64"/>
      <c r="CZ90" s="64"/>
      <c r="DA90" s="64"/>
      <c r="DB90" s="64"/>
      <c r="DC90" s="64"/>
      <c r="DD90" s="64"/>
    </row>
    <row r="91" spans="1:108" ht="16.5" x14ac:dyDescent="0.2">
      <c r="A91" s="22">
        <v>87</v>
      </c>
      <c r="B91" s="55">
        <v>10</v>
      </c>
      <c r="C91" s="108">
        <v>30</v>
      </c>
      <c r="D91" s="25">
        <f>INDEX(章节关卡!$D$6:$D$20,芦花古楼!B91)*芦花古楼!C91</f>
        <v>540</v>
      </c>
      <c r="E91" s="22">
        <f t="shared" si="24"/>
        <v>90</v>
      </c>
      <c r="F91" s="22">
        <f t="shared" si="25"/>
        <v>105</v>
      </c>
      <c r="G91" s="14">
        <f>INDEX(章节关卡!$F$6:$F$20,芦花古楼!B91)*芦花古楼!C91</f>
        <v>1650</v>
      </c>
      <c r="H91" s="14">
        <v>250</v>
      </c>
      <c r="K91" s="22">
        <v>87</v>
      </c>
      <c r="L91" s="55">
        <v>12</v>
      </c>
      <c r="M91" s="108">
        <v>60</v>
      </c>
      <c r="N91" s="25">
        <f>INDEX(章节关卡!$D$6:$D$20,芦花古楼!L91)*芦花古楼!M91</f>
        <v>1320</v>
      </c>
      <c r="O91" s="22">
        <f t="shared" si="26"/>
        <v>95</v>
      </c>
      <c r="P91" s="22">
        <f t="shared" si="27"/>
        <v>105</v>
      </c>
      <c r="Q91" s="14">
        <f>INDEX(章节关卡!$F$6:$F$20,芦花古楼!L91)*芦花古楼!M91</f>
        <v>3900</v>
      </c>
      <c r="R91" s="14">
        <v>250</v>
      </c>
      <c r="U91" s="22">
        <v>87</v>
      </c>
      <c r="V91" s="55">
        <v>13</v>
      </c>
      <c r="W91" s="108">
        <v>90</v>
      </c>
      <c r="X91" s="25">
        <f>INDEX(章节关卡!$D$6:$D$20,芦花古楼!V91)*芦花古楼!W91</f>
        <v>2250</v>
      </c>
      <c r="Y91" s="22">
        <f t="shared" si="22"/>
        <v>100</v>
      </c>
      <c r="Z91" s="22">
        <f t="shared" si="23"/>
        <v>105</v>
      </c>
      <c r="AA91" s="14">
        <f>INDEX(章节关卡!$F$6:$F$20,芦花古楼!V91)*芦花古楼!W91</f>
        <v>6300</v>
      </c>
      <c r="AB91" s="14">
        <v>250</v>
      </c>
      <c r="AE91" s="22">
        <v>87</v>
      </c>
      <c r="AF91" s="55">
        <v>13</v>
      </c>
      <c r="AG91" s="108">
        <v>90</v>
      </c>
      <c r="AH91" s="25">
        <f>INDEX(章节关卡!$D$6:$D$20,芦花古楼!AF91)*芦花古楼!AG91</f>
        <v>2250</v>
      </c>
      <c r="AI91" s="22">
        <f t="shared" si="28"/>
        <v>105</v>
      </c>
      <c r="AJ91" s="22">
        <f t="shared" si="29"/>
        <v>105</v>
      </c>
      <c r="AK91" s="14">
        <f>INDEX(章节关卡!$F$6:$F$20,芦花古楼!AF91)*芦花古楼!AG91</f>
        <v>6300</v>
      </c>
      <c r="AL91" s="14">
        <v>250</v>
      </c>
      <c r="AO91" s="18">
        <v>86</v>
      </c>
      <c r="AP91" s="18">
        <v>58</v>
      </c>
      <c r="AR91" s="18">
        <v>86</v>
      </c>
      <c r="AS91" s="18">
        <f t="shared" si="33"/>
        <v>59</v>
      </c>
      <c r="AU91" s="18">
        <v>86</v>
      </c>
      <c r="AV91" s="18">
        <f t="shared" si="34"/>
        <v>60</v>
      </c>
      <c r="AX91" s="18">
        <v>86</v>
      </c>
      <c r="AY91" s="18">
        <f t="shared" si="35"/>
        <v>61</v>
      </c>
      <c r="BB91" s="18">
        <v>86</v>
      </c>
      <c r="BC91" s="14">
        <f t="shared" si="30"/>
        <v>105</v>
      </c>
      <c r="BD91" s="14">
        <f t="shared" si="31"/>
        <v>455</v>
      </c>
      <c r="BE91" s="14">
        <f t="shared" si="32"/>
        <v>6750</v>
      </c>
      <c r="BF91" s="14">
        <f t="shared" si="36"/>
        <v>1200</v>
      </c>
      <c r="BG91" s="14">
        <f t="shared" si="37"/>
        <v>555</v>
      </c>
      <c r="BH91" s="14">
        <f t="shared" si="38"/>
        <v>1110</v>
      </c>
      <c r="CF91" s="64">
        <v>87</v>
      </c>
      <c r="CG91" s="64">
        <v>1</v>
      </c>
      <c r="CH91" s="64" t="s">
        <v>380</v>
      </c>
      <c r="CI91" s="64">
        <v>87</v>
      </c>
      <c r="CJ91" s="64"/>
      <c r="CK91" s="64"/>
      <c r="CL91" s="64"/>
      <c r="CM91" s="64" t="s">
        <v>584</v>
      </c>
      <c r="CN91" s="64">
        <v>5400</v>
      </c>
      <c r="CO91" s="64" t="s">
        <v>585</v>
      </c>
      <c r="CP91" s="64">
        <v>90</v>
      </c>
      <c r="CQ91" s="64"/>
      <c r="CR91" s="64"/>
      <c r="CS91" s="64" t="s">
        <v>585</v>
      </c>
      <c r="CT91" s="64">
        <v>105</v>
      </c>
      <c r="CU91" s="64"/>
      <c r="CV91" s="64"/>
      <c r="CW91" s="64"/>
      <c r="CX91" s="64"/>
      <c r="CY91" s="64"/>
      <c r="CZ91" s="64"/>
      <c r="DA91" s="64"/>
      <c r="DB91" s="64"/>
      <c r="DC91" s="64"/>
      <c r="DD91" s="64"/>
    </row>
    <row r="92" spans="1:108" ht="16.5" x14ac:dyDescent="0.2">
      <c r="A92" s="22">
        <v>88</v>
      </c>
      <c r="B92" s="55">
        <v>10</v>
      </c>
      <c r="C92" s="108">
        <v>30</v>
      </c>
      <c r="D92" s="25">
        <f>INDEX(章节关卡!$D$6:$D$20,芦花古楼!B92)*芦花古楼!C92</f>
        <v>540</v>
      </c>
      <c r="E92" s="22">
        <f t="shared" si="24"/>
        <v>90</v>
      </c>
      <c r="F92" s="22">
        <f t="shared" si="25"/>
        <v>105</v>
      </c>
      <c r="G92" s="14">
        <f>INDEX(章节关卡!$F$6:$F$20,芦花古楼!B92)*芦花古楼!C92</f>
        <v>1650</v>
      </c>
      <c r="H92" s="14">
        <v>250</v>
      </c>
      <c r="K92" s="22">
        <v>88</v>
      </c>
      <c r="L92" s="55">
        <v>12</v>
      </c>
      <c r="M92" s="108">
        <v>60</v>
      </c>
      <c r="N92" s="25">
        <f>INDEX(章节关卡!$D$6:$D$20,芦花古楼!L92)*芦花古楼!M92</f>
        <v>1320</v>
      </c>
      <c r="O92" s="22">
        <f t="shared" si="26"/>
        <v>95</v>
      </c>
      <c r="P92" s="22">
        <f t="shared" si="27"/>
        <v>105</v>
      </c>
      <c r="Q92" s="14">
        <f>INDEX(章节关卡!$F$6:$F$20,芦花古楼!L92)*芦花古楼!M92</f>
        <v>3900</v>
      </c>
      <c r="R92" s="14">
        <v>250</v>
      </c>
      <c r="U92" s="22">
        <v>88</v>
      </c>
      <c r="V92" s="55">
        <v>13</v>
      </c>
      <c r="W92" s="108">
        <v>90</v>
      </c>
      <c r="X92" s="25">
        <f>INDEX(章节关卡!$D$6:$D$20,芦花古楼!V92)*芦花古楼!W92</f>
        <v>2250</v>
      </c>
      <c r="Y92" s="22">
        <f t="shared" si="22"/>
        <v>100</v>
      </c>
      <c r="Z92" s="22">
        <f t="shared" si="23"/>
        <v>105</v>
      </c>
      <c r="AA92" s="14">
        <f>INDEX(章节关卡!$F$6:$F$20,芦花古楼!V92)*芦花古楼!W92</f>
        <v>6300</v>
      </c>
      <c r="AB92" s="14">
        <v>250</v>
      </c>
      <c r="AE92" s="22">
        <v>88</v>
      </c>
      <c r="AF92" s="55">
        <v>13</v>
      </c>
      <c r="AG92" s="108">
        <v>90</v>
      </c>
      <c r="AH92" s="25">
        <f>INDEX(章节关卡!$D$6:$D$20,芦花古楼!AF92)*芦花古楼!AG92</f>
        <v>2250</v>
      </c>
      <c r="AI92" s="22">
        <f t="shared" si="28"/>
        <v>105</v>
      </c>
      <c r="AJ92" s="22">
        <f t="shared" si="29"/>
        <v>105</v>
      </c>
      <c r="AK92" s="14">
        <f>INDEX(章节关卡!$F$6:$F$20,芦花古楼!AF92)*芦花古楼!AG92</f>
        <v>6300</v>
      </c>
      <c r="AL92" s="14">
        <v>250</v>
      </c>
      <c r="AO92" s="18">
        <v>87</v>
      </c>
      <c r="AP92" s="18">
        <v>60</v>
      </c>
      <c r="AR92" s="18">
        <v>87</v>
      </c>
      <c r="AS92" s="18">
        <f t="shared" si="33"/>
        <v>61</v>
      </c>
      <c r="AU92" s="18">
        <v>87</v>
      </c>
      <c r="AV92" s="18">
        <f t="shared" si="34"/>
        <v>62</v>
      </c>
      <c r="AX92" s="18">
        <v>87</v>
      </c>
      <c r="AY92" s="18">
        <f t="shared" si="35"/>
        <v>63</v>
      </c>
      <c r="BB92" s="18">
        <v>87</v>
      </c>
      <c r="BC92" s="14">
        <f t="shared" si="30"/>
        <v>210</v>
      </c>
      <c r="BD92" s="14">
        <f t="shared" si="31"/>
        <v>460</v>
      </c>
      <c r="BE92" s="14">
        <f t="shared" si="32"/>
        <v>8550</v>
      </c>
      <c r="BF92" s="14">
        <f t="shared" si="36"/>
        <v>1200</v>
      </c>
      <c r="BG92" s="14">
        <f t="shared" si="37"/>
        <v>665</v>
      </c>
      <c r="BH92" s="14">
        <f t="shared" si="38"/>
        <v>1330</v>
      </c>
      <c r="CF92" s="64">
        <v>88</v>
      </c>
      <c r="CG92" s="64">
        <v>1</v>
      </c>
      <c r="CH92" s="64" t="s">
        <v>380</v>
      </c>
      <c r="CI92" s="64">
        <v>88</v>
      </c>
      <c r="CJ92" s="64"/>
      <c r="CK92" s="64"/>
      <c r="CL92" s="64"/>
      <c r="CM92" s="64" t="s">
        <v>584</v>
      </c>
      <c r="CN92" s="64">
        <v>5400</v>
      </c>
      <c r="CO92" s="64" t="s">
        <v>585</v>
      </c>
      <c r="CP92" s="64">
        <v>90</v>
      </c>
      <c r="CQ92" s="64"/>
      <c r="CR92" s="64"/>
      <c r="CS92" s="64" t="s">
        <v>585</v>
      </c>
      <c r="CT92" s="64">
        <v>105</v>
      </c>
      <c r="CU92" s="64"/>
      <c r="CV92" s="64"/>
      <c r="CW92" s="64"/>
      <c r="CX92" s="64"/>
      <c r="CY92" s="64"/>
      <c r="CZ92" s="64"/>
      <c r="DA92" s="64"/>
      <c r="DB92" s="64"/>
      <c r="DC92" s="64"/>
      <c r="DD92" s="64"/>
    </row>
    <row r="93" spans="1:108" ht="16.5" x14ac:dyDescent="0.2">
      <c r="A93" s="22">
        <v>89</v>
      </c>
      <c r="B93" s="55">
        <v>10</v>
      </c>
      <c r="C93" s="108">
        <v>30</v>
      </c>
      <c r="D93" s="25">
        <f>INDEX(章节关卡!$D$6:$D$20,芦花古楼!B93)*芦花古楼!C93</f>
        <v>540</v>
      </c>
      <c r="E93" s="22">
        <f t="shared" si="24"/>
        <v>90</v>
      </c>
      <c r="F93" s="22">
        <f t="shared" si="25"/>
        <v>105</v>
      </c>
      <c r="G93" s="14">
        <f>INDEX(章节关卡!$F$6:$F$20,芦花古楼!B93)*芦花古楼!C93</f>
        <v>1650</v>
      </c>
      <c r="H93" s="14">
        <v>250</v>
      </c>
      <c r="K93" s="22">
        <v>89</v>
      </c>
      <c r="L93" s="55">
        <v>12</v>
      </c>
      <c r="M93" s="108">
        <v>60</v>
      </c>
      <c r="N93" s="25">
        <f>INDEX(章节关卡!$D$6:$D$20,芦花古楼!L93)*芦花古楼!M93</f>
        <v>1320</v>
      </c>
      <c r="O93" s="22">
        <f t="shared" si="26"/>
        <v>95</v>
      </c>
      <c r="P93" s="22">
        <f t="shared" si="27"/>
        <v>105</v>
      </c>
      <c r="Q93" s="14">
        <f>INDEX(章节关卡!$F$6:$F$20,芦花古楼!L93)*芦花古楼!M93</f>
        <v>3900</v>
      </c>
      <c r="R93" s="14">
        <v>250</v>
      </c>
      <c r="U93" s="22">
        <v>89</v>
      </c>
      <c r="V93" s="55">
        <v>13</v>
      </c>
      <c r="W93" s="108">
        <v>90</v>
      </c>
      <c r="X93" s="25">
        <f>INDEX(章节关卡!$D$6:$D$20,芦花古楼!V93)*芦花古楼!W93</f>
        <v>2250</v>
      </c>
      <c r="Y93" s="22">
        <f t="shared" si="22"/>
        <v>100</v>
      </c>
      <c r="Z93" s="22">
        <f t="shared" si="23"/>
        <v>105</v>
      </c>
      <c r="AA93" s="14">
        <f>INDEX(章节关卡!$F$6:$F$20,芦花古楼!V93)*芦花古楼!W93</f>
        <v>6300</v>
      </c>
      <c r="AB93" s="14">
        <v>250</v>
      </c>
      <c r="AE93" s="22">
        <v>89</v>
      </c>
      <c r="AF93" s="55">
        <v>13</v>
      </c>
      <c r="AG93" s="108">
        <v>90</v>
      </c>
      <c r="AH93" s="25">
        <f>INDEX(章节关卡!$D$6:$D$20,芦花古楼!AF93)*芦花古楼!AG93</f>
        <v>2250</v>
      </c>
      <c r="AI93" s="22">
        <f t="shared" si="28"/>
        <v>105</v>
      </c>
      <c r="AJ93" s="22">
        <f t="shared" si="29"/>
        <v>105</v>
      </c>
      <c r="AK93" s="14">
        <f>INDEX(章节关卡!$F$6:$F$20,芦花古楼!AF93)*芦花古楼!AG93</f>
        <v>6300</v>
      </c>
      <c r="AL93" s="14">
        <v>250</v>
      </c>
      <c r="AO93" s="18">
        <v>88</v>
      </c>
      <c r="AP93" s="18">
        <v>63</v>
      </c>
      <c r="AR93" s="18">
        <v>88</v>
      </c>
      <c r="AS93" s="18">
        <f t="shared" si="33"/>
        <v>64</v>
      </c>
      <c r="AU93" s="18">
        <v>88</v>
      </c>
      <c r="AV93" s="18">
        <f t="shared" si="34"/>
        <v>65</v>
      </c>
      <c r="AX93" s="18">
        <v>88</v>
      </c>
      <c r="AY93" s="18">
        <f t="shared" si="35"/>
        <v>66</v>
      </c>
      <c r="BB93" s="18">
        <v>88</v>
      </c>
      <c r="BC93" s="14">
        <f t="shared" si="30"/>
        <v>105</v>
      </c>
      <c r="BD93" s="14">
        <f t="shared" si="31"/>
        <v>460</v>
      </c>
      <c r="BE93" s="14">
        <f t="shared" si="32"/>
        <v>3900</v>
      </c>
      <c r="BF93" s="14">
        <f t="shared" si="36"/>
        <v>1200</v>
      </c>
      <c r="BG93" s="14">
        <f t="shared" si="37"/>
        <v>565</v>
      </c>
      <c r="BH93" s="14">
        <f t="shared" si="38"/>
        <v>1130</v>
      </c>
      <c r="CF93" s="64">
        <v>89</v>
      </c>
      <c r="CG93" s="64">
        <v>1</v>
      </c>
      <c r="CH93" s="64" t="s">
        <v>380</v>
      </c>
      <c r="CI93" s="64">
        <v>89</v>
      </c>
      <c r="CJ93" s="64"/>
      <c r="CK93" s="64"/>
      <c r="CL93" s="64"/>
      <c r="CM93" s="64" t="s">
        <v>584</v>
      </c>
      <c r="CN93" s="64">
        <v>5400</v>
      </c>
      <c r="CO93" s="64" t="s">
        <v>585</v>
      </c>
      <c r="CP93" s="64">
        <v>90</v>
      </c>
      <c r="CQ93" s="64"/>
      <c r="CR93" s="64"/>
      <c r="CS93" s="64" t="s">
        <v>585</v>
      </c>
      <c r="CT93" s="64">
        <v>105</v>
      </c>
      <c r="CU93" s="64"/>
      <c r="CV93" s="64"/>
      <c r="CW93" s="64"/>
      <c r="CX93" s="64"/>
      <c r="CY93" s="64"/>
      <c r="CZ93" s="64"/>
      <c r="DA93" s="64"/>
      <c r="DB93" s="64"/>
      <c r="DC93" s="64"/>
      <c r="DD93" s="64"/>
    </row>
    <row r="94" spans="1:108" ht="16.5" x14ac:dyDescent="0.2">
      <c r="A94" s="22">
        <v>90</v>
      </c>
      <c r="B94" s="55">
        <v>10</v>
      </c>
      <c r="C94" s="108">
        <v>30</v>
      </c>
      <c r="D94" s="25">
        <f>INDEX(章节关卡!$D$6:$D$20,芦花古楼!B94)*芦花古楼!C94</f>
        <v>540</v>
      </c>
      <c r="E94" s="22">
        <f t="shared" si="24"/>
        <v>90</v>
      </c>
      <c r="F94" s="22">
        <f t="shared" si="25"/>
        <v>110</v>
      </c>
      <c r="G94" s="14">
        <f>INDEX(章节关卡!$F$6:$F$20,芦花古楼!B94)*芦花古楼!C94</f>
        <v>1650</v>
      </c>
      <c r="H94" s="14">
        <v>300</v>
      </c>
      <c r="K94" s="22">
        <v>90</v>
      </c>
      <c r="L94" s="55">
        <v>12</v>
      </c>
      <c r="M94" s="108">
        <v>60</v>
      </c>
      <c r="N94" s="25">
        <f>INDEX(章节关卡!$D$6:$D$20,芦花古楼!L94)*芦花古楼!M94</f>
        <v>1320</v>
      </c>
      <c r="O94" s="22">
        <f t="shared" si="26"/>
        <v>95</v>
      </c>
      <c r="P94" s="22">
        <f t="shared" si="27"/>
        <v>110</v>
      </c>
      <c r="Q94" s="14">
        <f>INDEX(章节关卡!$F$6:$F$20,芦花古楼!L94)*芦花古楼!M94</f>
        <v>3900</v>
      </c>
      <c r="R94" s="14">
        <v>300</v>
      </c>
      <c r="U94" s="22">
        <v>90</v>
      </c>
      <c r="V94" s="25">
        <v>14</v>
      </c>
      <c r="W94" s="108">
        <v>90</v>
      </c>
      <c r="X94" s="25">
        <f>INDEX(章节关卡!$D$6:$D$20,芦花古楼!V94)*芦花古楼!W94</f>
        <v>2430</v>
      </c>
      <c r="Y94" s="22">
        <f t="shared" si="22"/>
        <v>100</v>
      </c>
      <c r="Z94" s="22">
        <f t="shared" si="23"/>
        <v>110</v>
      </c>
      <c r="AA94" s="14">
        <f>INDEX(章节关卡!$F$6:$F$20,芦花古楼!V94)*芦花古楼!W94</f>
        <v>6750</v>
      </c>
      <c r="AB94" s="14">
        <v>300</v>
      </c>
      <c r="AE94" s="22">
        <v>90</v>
      </c>
      <c r="AF94" s="55">
        <v>14</v>
      </c>
      <c r="AG94" s="108">
        <v>90</v>
      </c>
      <c r="AH94" s="25">
        <f>INDEX(章节关卡!$D$6:$D$20,芦花古楼!AF94)*芦花古楼!AG94</f>
        <v>2430</v>
      </c>
      <c r="AI94" s="22">
        <f t="shared" si="28"/>
        <v>105</v>
      </c>
      <c r="AJ94" s="22">
        <f t="shared" si="29"/>
        <v>110</v>
      </c>
      <c r="AK94" s="14">
        <f>INDEX(章节关卡!$F$6:$F$20,芦花古楼!AF94)*芦花古楼!AG94</f>
        <v>6750</v>
      </c>
      <c r="AL94" s="14">
        <v>300</v>
      </c>
      <c r="AO94" s="18">
        <v>89</v>
      </c>
      <c r="AP94" s="18">
        <v>66</v>
      </c>
      <c r="AR94" s="18">
        <v>89</v>
      </c>
      <c r="AS94" s="18">
        <f t="shared" si="33"/>
        <v>67</v>
      </c>
      <c r="AU94" s="18">
        <v>89</v>
      </c>
      <c r="AV94" s="18">
        <f t="shared" si="34"/>
        <v>68</v>
      </c>
      <c r="AX94" s="18">
        <v>89</v>
      </c>
      <c r="AY94" s="18">
        <f t="shared" si="35"/>
        <v>69</v>
      </c>
      <c r="BB94" s="18">
        <v>89</v>
      </c>
      <c r="BC94" s="14">
        <f t="shared" si="30"/>
        <v>110</v>
      </c>
      <c r="BD94" s="14">
        <f t="shared" si="31"/>
        <v>460</v>
      </c>
      <c r="BE94" s="14">
        <f t="shared" si="32"/>
        <v>7200</v>
      </c>
      <c r="BF94" s="14">
        <f t="shared" si="36"/>
        <v>1200</v>
      </c>
      <c r="BG94" s="14">
        <f t="shared" si="37"/>
        <v>570</v>
      </c>
      <c r="BH94" s="14">
        <f t="shared" si="38"/>
        <v>1140</v>
      </c>
      <c r="CF94" s="64">
        <v>90</v>
      </c>
      <c r="CG94" s="64">
        <v>1</v>
      </c>
      <c r="CH94" s="64" t="s">
        <v>380</v>
      </c>
      <c r="CI94" s="64">
        <v>90</v>
      </c>
      <c r="CJ94" s="64"/>
      <c r="CK94" s="64"/>
      <c r="CL94" s="64"/>
      <c r="CM94" s="64" t="s">
        <v>584</v>
      </c>
      <c r="CN94" s="64">
        <v>5400</v>
      </c>
      <c r="CO94" s="64" t="s">
        <v>585</v>
      </c>
      <c r="CP94" s="64">
        <v>90</v>
      </c>
      <c r="CQ94" s="64" t="s">
        <v>415</v>
      </c>
      <c r="CR94" s="64">
        <v>2</v>
      </c>
      <c r="CS94" s="64" t="s">
        <v>585</v>
      </c>
      <c r="CT94" s="64">
        <v>110</v>
      </c>
      <c r="CU94" s="64"/>
      <c r="CV94" s="64"/>
      <c r="CW94" s="64"/>
      <c r="CX94" s="64"/>
      <c r="CY94" s="64"/>
      <c r="CZ94" s="64"/>
      <c r="DA94" s="64"/>
      <c r="DB94" s="64"/>
      <c r="DC94" s="64"/>
      <c r="DD94" s="64"/>
    </row>
    <row r="95" spans="1:108" ht="16.5" x14ac:dyDescent="0.2">
      <c r="A95" s="22">
        <v>91</v>
      </c>
      <c r="B95" s="55">
        <v>10</v>
      </c>
      <c r="C95" s="108">
        <v>30</v>
      </c>
      <c r="D95" s="25">
        <f>INDEX(章节关卡!$D$6:$D$20,芦花古楼!B95)*芦花古楼!C95</f>
        <v>540</v>
      </c>
      <c r="E95" s="22">
        <f t="shared" si="24"/>
        <v>95</v>
      </c>
      <c r="F95" s="22">
        <f t="shared" si="25"/>
        <v>110</v>
      </c>
      <c r="G95" s="14">
        <f>INDEX(章节关卡!$F$6:$F$20,芦花古楼!B95)*芦花古楼!C95</f>
        <v>1650</v>
      </c>
      <c r="H95" s="14">
        <v>300</v>
      </c>
      <c r="K95" s="22">
        <v>91</v>
      </c>
      <c r="L95" s="55">
        <v>12</v>
      </c>
      <c r="M95" s="108">
        <v>60</v>
      </c>
      <c r="N95" s="25">
        <f>INDEX(章节关卡!$D$6:$D$20,芦花古楼!L95)*芦花古楼!M95</f>
        <v>1320</v>
      </c>
      <c r="O95" s="22">
        <f t="shared" si="26"/>
        <v>100</v>
      </c>
      <c r="P95" s="22">
        <f t="shared" si="27"/>
        <v>110</v>
      </c>
      <c r="Q95" s="14">
        <f>INDEX(章节关卡!$F$6:$F$20,芦花古楼!L95)*芦花古楼!M95</f>
        <v>3900</v>
      </c>
      <c r="R95" s="14">
        <v>300</v>
      </c>
      <c r="U95" s="22">
        <v>91</v>
      </c>
      <c r="V95" s="55">
        <v>14</v>
      </c>
      <c r="W95" s="108">
        <v>90</v>
      </c>
      <c r="X95" s="25">
        <f>INDEX(章节关卡!$D$6:$D$20,芦花古楼!V95)*芦花古楼!W95</f>
        <v>2430</v>
      </c>
      <c r="Y95" s="22">
        <f t="shared" si="22"/>
        <v>105</v>
      </c>
      <c r="Z95" s="22">
        <f t="shared" si="23"/>
        <v>110</v>
      </c>
      <c r="AA95" s="14">
        <f>INDEX(章节关卡!$F$6:$F$20,芦花古楼!V95)*芦花古楼!W95</f>
        <v>6750</v>
      </c>
      <c r="AB95" s="14">
        <v>300</v>
      </c>
      <c r="AE95" s="22">
        <v>91</v>
      </c>
      <c r="AF95" s="55">
        <v>14</v>
      </c>
      <c r="AG95" s="108">
        <v>90</v>
      </c>
      <c r="AH95" s="25">
        <f>INDEX(章节关卡!$D$6:$D$20,芦花古楼!AF95)*芦花古楼!AG95</f>
        <v>2430</v>
      </c>
      <c r="AI95" s="22">
        <f t="shared" si="28"/>
        <v>110</v>
      </c>
      <c r="AJ95" s="22">
        <f t="shared" si="29"/>
        <v>110</v>
      </c>
      <c r="AK95" s="14">
        <f>INDEX(章节关卡!$F$6:$F$20,芦花古楼!AF95)*芦花古楼!AG95</f>
        <v>6750</v>
      </c>
      <c r="AL95" s="14">
        <v>300</v>
      </c>
      <c r="AO95" s="18">
        <v>90</v>
      </c>
      <c r="AP95" s="18">
        <v>69</v>
      </c>
      <c r="AR95" s="18">
        <v>90</v>
      </c>
      <c r="AS95" s="18">
        <f t="shared" si="33"/>
        <v>70</v>
      </c>
      <c r="AU95" s="18">
        <v>90</v>
      </c>
      <c r="AV95" s="18">
        <f t="shared" si="34"/>
        <v>71</v>
      </c>
      <c r="AX95" s="18">
        <v>90</v>
      </c>
      <c r="AY95" s="18">
        <f t="shared" si="35"/>
        <v>72</v>
      </c>
      <c r="BB95" s="18">
        <v>90</v>
      </c>
      <c r="BC95" s="14">
        <f t="shared" si="30"/>
        <v>215</v>
      </c>
      <c r="BD95" s="14">
        <f t="shared" si="31"/>
        <v>460</v>
      </c>
      <c r="BE95" s="14">
        <f t="shared" si="32"/>
        <v>9000</v>
      </c>
      <c r="BF95" s="14">
        <f t="shared" si="36"/>
        <v>1200</v>
      </c>
      <c r="BG95" s="14">
        <f t="shared" si="37"/>
        <v>675</v>
      </c>
      <c r="BH95" s="14">
        <f t="shared" si="38"/>
        <v>1350</v>
      </c>
      <c r="CF95" s="64">
        <v>91</v>
      </c>
      <c r="CG95" s="64">
        <v>1</v>
      </c>
      <c r="CH95" s="64" t="s">
        <v>380</v>
      </c>
      <c r="CI95" s="64">
        <v>91</v>
      </c>
      <c r="CJ95" s="64"/>
      <c r="CK95" s="64"/>
      <c r="CL95" s="64"/>
      <c r="CM95" s="64" t="s">
        <v>584</v>
      </c>
      <c r="CN95" s="64">
        <v>5400</v>
      </c>
      <c r="CO95" s="64" t="s">
        <v>585</v>
      </c>
      <c r="CP95" s="64">
        <v>95</v>
      </c>
      <c r="CQ95" s="64"/>
      <c r="CR95" s="64"/>
      <c r="CS95" s="64" t="s">
        <v>585</v>
      </c>
      <c r="CT95" s="64">
        <v>110</v>
      </c>
      <c r="CU95" s="64"/>
      <c r="CV95" s="64"/>
      <c r="CW95" s="64"/>
      <c r="CX95" s="64"/>
      <c r="CY95" s="64"/>
      <c r="CZ95" s="64"/>
      <c r="DA95" s="64"/>
      <c r="DB95" s="64"/>
      <c r="DC95" s="64"/>
      <c r="DD95" s="64"/>
    </row>
    <row r="96" spans="1:108" ht="16.5" x14ac:dyDescent="0.2">
      <c r="A96" s="22">
        <v>92</v>
      </c>
      <c r="B96" s="55">
        <v>10</v>
      </c>
      <c r="C96" s="108">
        <v>30</v>
      </c>
      <c r="D96" s="25">
        <f>INDEX(章节关卡!$D$6:$D$20,芦花古楼!B96)*芦花古楼!C96</f>
        <v>540</v>
      </c>
      <c r="E96" s="22">
        <f t="shared" si="24"/>
        <v>95</v>
      </c>
      <c r="F96" s="22">
        <f t="shared" si="25"/>
        <v>110</v>
      </c>
      <c r="G96" s="14">
        <f>INDEX(章节关卡!$F$6:$F$20,芦花古楼!B96)*芦花古楼!C96</f>
        <v>1650</v>
      </c>
      <c r="H96" s="14">
        <v>300</v>
      </c>
      <c r="K96" s="22">
        <v>92</v>
      </c>
      <c r="L96" s="55">
        <v>12</v>
      </c>
      <c r="M96" s="108">
        <v>60</v>
      </c>
      <c r="N96" s="25">
        <f>INDEX(章节关卡!$D$6:$D$20,芦花古楼!L96)*芦花古楼!M96</f>
        <v>1320</v>
      </c>
      <c r="O96" s="22">
        <f t="shared" si="26"/>
        <v>100</v>
      </c>
      <c r="P96" s="22">
        <f t="shared" si="27"/>
        <v>110</v>
      </c>
      <c r="Q96" s="14">
        <f>INDEX(章节关卡!$F$6:$F$20,芦花古楼!L96)*芦花古楼!M96</f>
        <v>3900</v>
      </c>
      <c r="R96" s="14">
        <v>300</v>
      </c>
      <c r="U96" s="22">
        <v>92</v>
      </c>
      <c r="V96" s="55">
        <v>14</v>
      </c>
      <c r="W96" s="108">
        <v>90</v>
      </c>
      <c r="X96" s="25">
        <f>INDEX(章节关卡!$D$6:$D$20,芦花古楼!V96)*芦花古楼!W96</f>
        <v>2430</v>
      </c>
      <c r="Y96" s="22">
        <f t="shared" si="22"/>
        <v>105</v>
      </c>
      <c r="Z96" s="22">
        <f t="shared" si="23"/>
        <v>110</v>
      </c>
      <c r="AA96" s="14">
        <f>INDEX(章节关卡!$F$6:$F$20,芦花古楼!V96)*芦花古楼!W96</f>
        <v>6750</v>
      </c>
      <c r="AB96" s="14">
        <v>300</v>
      </c>
      <c r="AE96" s="22">
        <v>92</v>
      </c>
      <c r="AF96" s="55">
        <v>14</v>
      </c>
      <c r="AG96" s="108">
        <v>90</v>
      </c>
      <c r="AH96" s="25">
        <f>INDEX(章节关卡!$D$6:$D$20,芦花古楼!AF96)*芦花古楼!AG96</f>
        <v>2430</v>
      </c>
      <c r="AI96" s="22">
        <f t="shared" si="28"/>
        <v>110</v>
      </c>
      <c r="AJ96" s="22">
        <f t="shared" si="29"/>
        <v>110</v>
      </c>
      <c r="AK96" s="14">
        <f>INDEX(章节关卡!$F$6:$F$20,芦花古楼!AF96)*芦花古楼!AG96</f>
        <v>6750</v>
      </c>
      <c r="AL96" s="14">
        <v>300</v>
      </c>
      <c r="AO96" s="18">
        <v>91</v>
      </c>
      <c r="AP96" s="18">
        <v>72</v>
      </c>
      <c r="AR96" s="18">
        <v>91</v>
      </c>
      <c r="AS96" s="18">
        <f t="shared" si="33"/>
        <v>73</v>
      </c>
      <c r="AU96" s="18">
        <v>91</v>
      </c>
      <c r="AV96" s="18">
        <f t="shared" si="34"/>
        <v>74</v>
      </c>
      <c r="AX96" s="18">
        <v>91</v>
      </c>
      <c r="AY96" s="18">
        <f t="shared" si="35"/>
        <v>75</v>
      </c>
      <c r="BB96" s="18">
        <v>91</v>
      </c>
      <c r="BC96" s="14">
        <f t="shared" si="30"/>
        <v>105</v>
      </c>
      <c r="BD96" s="14">
        <f t="shared" si="31"/>
        <v>460</v>
      </c>
      <c r="BE96" s="14">
        <f t="shared" si="32"/>
        <v>3900</v>
      </c>
      <c r="BF96" s="14">
        <f t="shared" si="36"/>
        <v>1200</v>
      </c>
      <c r="BG96" s="14">
        <f t="shared" si="37"/>
        <v>565</v>
      </c>
      <c r="BH96" s="14">
        <f t="shared" si="38"/>
        <v>1130</v>
      </c>
      <c r="CF96" s="64">
        <v>92</v>
      </c>
      <c r="CG96" s="64">
        <v>1</v>
      </c>
      <c r="CH96" s="64" t="s">
        <v>380</v>
      </c>
      <c r="CI96" s="64">
        <v>92</v>
      </c>
      <c r="CJ96" s="64"/>
      <c r="CK96" s="64"/>
      <c r="CL96" s="64"/>
      <c r="CM96" s="64" t="s">
        <v>584</v>
      </c>
      <c r="CN96" s="64">
        <v>5400</v>
      </c>
      <c r="CO96" s="64" t="s">
        <v>585</v>
      </c>
      <c r="CP96" s="64">
        <v>95</v>
      </c>
      <c r="CQ96" s="64"/>
      <c r="CR96" s="64"/>
      <c r="CS96" s="64" t="s">
        <v>585</v>
      </c>
      <c r="CT96" s="64">
        <v>110</v>
      </c>
      <c r="CU96" s="64"/>
      <c r="CV96" s="64"/>
      <c r="CW96" s="64"/>
      <c r="CX96" s="64"/>
      <c r="CY96" s="64"/>
      <c r="CZ96" s="64"/>
      <c r="DA96" s="64"/>
      <c r="DB96" s="64"/>
      <c r="DC96" s="64"/>
      <c r="DD96" s="64"/>
    </row>
    <row r="97" spans="1:108" ht="16.5" x14ac:dyDescent="0.2">
      <c r="A97" s="22">
        <v>93</v>
      </c>
      <c r="B97" s="55">
        <v>10</v>
      </c>
      <c r="C97" s="108">
        <v>30</v>
      </c>
      <c r="D97" s="25">
        <f>INDEX(章节关卡!$D$6:$D$20,芦花古楼!B97)*芦花古楼!C97</f>
        <v>540</v>
      </c>
      <c r="E97" s="22">
        <f t="shared" si="24"/>
        <v>95</v>
      </c>
      <c r="F97" s="22">
        <f t="shared" si="25"/>
        <v>110</v>
      </c>
      <c r="G97" s="14">
        <f>INDEX(章节关卡!$F$6:$F$20,芦花古楼!B97)*芦花古楼!C97</f>
        <v>1650</v>
      </c>
      <c r="H97" s="14">
        <v>300</v>
      </c>
      <c r="K97" s="22">
        <v>93</v>
      </c>
      <c r="L97" s="55">
        <v>12</v>
      </c>
      <c r="M97" s="108">
        <v>60</v>
      </c>
      <c r="N97" s="25">
        <f>INDEX(章节关卡!$D$6:$D$20,芦花古楼!L97)*芦花古楼!M97</f>
        <v>1320</v>
      </c>
      <c r="O97" s="22">
        <f t="shared" si="26"/>
        <v>100</v>
      </c>
      <c r="P97" s="22">
        <f t="shared" si="27"/>
        <v>110</v>
      </c>
      <c r="Q97" s="14">
        <f>INDEX(章节关卡!$F$6:$F$20,芦花古楼!L97)*芦花古楼!M97</f>
        <v>3900</v>
      </c>
      <c r="R97" s="14">
        <v>300</v>
      </c>
      <c r="U97" s="22">
        <v>93</v>
      </c>
      <c r="V97" s="55">
        <v>14</v>
      </c>
      <c r="W97" s="108">
        <v>90</v>
      </c>
      <c r="X97" s="25">
        <f>INDEX(章节关卡!$D$6:$D$20,芦花古楼!V97)*芦花古楼!W97</f>
        <v>2430</v>
      </c>
      <c r="Y97" s="22">
        <f t="shared" si="22"/>
        <v>105</v>
      </c>
      <c r="Z97" s="22">
        <f t="shared" si="23"/>
        <v>110</v>
      </c>
      <c r="AA97" s="14">
        <f>INDEX(章节关卡!$F$6:$F$20,芦花古楼!V97)*芦花古楼!W97</f>
        <v>6750</v>
      </c>
      <c r="AB97" s="14">
        <v>300</v>
      </c>
      <c r="AE97" s="22">
        <v>93</v>
      </c>
      <c r="AF97" s="55">
        <v>14</v>
      </c>
      <c r="AG97" s="108">
        <v>90</v>
      </c>
      <c r="AH97" s="25">
        <f>INDEX(章节关卡!$D$6:$D$20,芦花古楼!AF97)*芦花古楼!AG97</f>
        <v>2430</v>
      </c>
      <c r="AI97" s="22">
        <f t="shared" si="28"/>
        <v>110</v>
      </c>
      <c r="AJ97" s="22">
        <f t="shared" si="29"/>
        <v>110</v>
      </c>
      <c r="AK97" s="14">
        <f>INDEX(章节关卡!$F$6:$F$20,芦花古楼!AF97)*芦花古楼!AG97</f>
        <v>6750</v>
      </c>
      <c r="AL97" s="14">
        <v>300</v>
      </c>
      <c r="AO97" s="18">
        <v>92</v>
      </c>
      <c r="AP97" s="18">
        <v>75</v>
      </c>
      <c r="AR97" s="18">
        <v>92</v>
      </c>
      <c r="AS97" s="18">
        <f t="shared" si="33"/>
        <v>76</v>
      </c>
      <c r="AU97" s="18">
        <v>92</v>
      </c>
      <c r="AV97" s="18">
        <f t="shared" si="34"/>
        <v>77</v>
      </c>
      <c r="AX97" s="18">
        <v>92</v>
      </c>
      <c r="AY97" s="18">
        <f t="shared" si="35"/>
        <v>78</v>
      </c>
      <c r="BB97" s="18">
        <v>92</v>
      </c>
      <c r="BC97" s="14">
        <f t="shared" si="30"/>
        <v>110</v>
      </c>
      <c r="BD97" s="14">
        <f t="shared" si="31"/>
        <v>460</v>
      </c>
      <c r="BE97" s="14">
        <f t="shared" si="32"/>
        <v>7200</v>
      </c>
      <c r="BF97" s="14">
        <f t="shared" si="36"/>
        <v>1200</v>
      </c>
      <c r="BG97" s="14">
        <f t="shared" si="37"/>
        <v>570</v>
      </c>
      <c r="BH97" s="14">
        <f t="shared" si="38"/>
        <v>1140</v>
      </c>
      <c r="CF97" s="64">
        <v>93</v>
      </c>
      <c r="CG97" s="64">
        <v>1</v>
      </c>
      <c r="CH97" s="64" t="s">
        <v>380</v>
      </c>
      <c r="CI97" s="64">
        <v>93</v>
      </c>
      <c r="CJ97" s="64"/>
      <c r="CK97" s="64"/>
      <c r="CL97" s="64"/>
      <c r="CM97" s="64" t="s">
        <v>584</v>
      </c>
      <c r="CN97" s="64">
        <v>5400</v>
      </c>
      <c r="CO97" s="64" t="s">
        <v>585</v>
      </c>
      <c r="CP97" s="64">
        <v>95</v>
      </c>
      <c r="CQ97" s="64"/>
      <c r="CR97" s="64"/>
      <c r="CS97" s="64" t="s">
        <v>585</v>
      </c>
      <c r="CT97" s="64">
        <v>110</v>
      </c>
      <c r="CU97" s="64"/>
      <c r="CV97" s="64"/>
      <c r="CW97" s="64"/>
      <c r="CX97" s="64"/>
      <c r="CY97" s="64"/>
      <c r="CZ97" s="64"/>
      <c r="DA97" s="64"/>
      <c r="DB97" s="64"/>
      <c r="DC97" s="64"/>
      <c r="DD97" s="64"/>
    </row>
    <row r="98" spans="1:108" ht="16.5" x14ac:dyDescent="0.2">
      <c r="A98" s="22">
        <v>94</v>
      </c>
      <c r="B98" s="55">
        <v>10</v>
      </c>
      <c r="C98" s="108">
        <v>30</v>
      </c>
      <c r="D98" s="25">
        <f>INDEX(章节关卡!$D$6:$D$20,芦花古楼!B98)*芦花古楼!C98</f>
        <v>540</v>
      </c>
      <c r="E98" s="22">
        <f t="shared" si="24"/>
        <v>95</v>
      </c>
      <c r="F98" s="22">
        <f t="shared" si="25"/>
        <v>110</v>
      </c>
      <c r="G98" s="14">
        <f>INDEX(章节关卡!$F$6:$F$20,芦花古楼!B98)*芦花古楼!C98</f>
        <v>1650</v>
      </c>
      <c r="H98" s="14">
        <v>300</v>
      </c>
      <c r="K98" s="22">
        <v>94</v>
      </c>
      <c r="L98" s="55">
        <v>12</v>
      </c>
      <c r="M98" s="108">
        <v>60</v>
      </c>
      <c r="N98" s="25">
        <f>INDEX(章节关卡!$D$6:$D$20,芦花古楼!L98)*芦花古楼!M98</f>
        <v>1320</v>
      </c>
      <c r="O98" s="22">
        <f t="shared" si="26"/>
        <v>100</v>
      </c>
      <c r="P98" s="22">
        <f t="shared" si="27"/>
        <v>110</v>
      </c>
      <c r="Q98" s="14">
        <f>INDEX(章节关卡!$F$6:$F$20,芦花古楼!L98)*芦花古楼!M98</f>
        <v>3900</v>
      </c>
      <c r="R98" s="14">
        <v>300</v>
      </c>
      <c r="U98" s="22">
        <v>94</v>
      </c>
      <c r="V98" s="55">
        <v>14</v>
      </c>
      <c r="W98" s="108">
        <v>90</v>
      </c>
      <c r="X98" s="25">
        <f>INDEX(章节关卡!$D$6:$D$20,芦花古楼!V98)*芦花古楼!W98</f>
        <v>2430</v>
      </c>
      <c r="Y98" s="22">
        <f t="shared" si="22"/>
        <v>105</v>
      </c>
      <c r="Z98" s="22">
        <f t="shared" si="23"/>
        <v>110</v>
      </c>
      <c r="AA98" s="14">
        <f>INDEX(章节关卡!$F$6:$F$20,芦花古楼!V98)*芦花古楼!W98</f>
        <v>6750</v>
      </c>
      <c r="AB98" s="14">
        <v>300</v>
      </c>
      <c r="AE98" s="22">
        <v>94</v>
      </c>
      <c r="AF98" s="55">
        <v>14</v>
      </c>
      <c r="AG98" s="108">
        <v>90</v>
      </c>
      <c r="AH98" s="25">
        <f>INDEX(章节关卡!$D$6:$D$20,芦花古楼!AF98)*芦花古楼!AG98</f>
        <v>2430</v>
      </c>
      <c r="AI98" s="22">
        <f t="shared" si="28"/>
        <v>110</v>
      </c>
      <c r="AJ98" s="22">
        <f t="shared" si="29"/>
        <v>110</v>
      </c>
      <c r="AK98" s="14">
        <f>INDEX(章节关卡!$F$6:$F$20,芦花古楼!AF98)*芦花古楼!AG98</f>
        <v>6750</v>
      </c>
      <c r="AL98" s="14">
        <v>300</v>
      </c>
      <c r="AO98" s="18">
        <v>93</v>
      </c>
      <c r="AP98" s="18">
        <v>78</v>
      </c>
      <c r="AR98" s="18">
        <v>93</v>
      </c>
      <c r="AS98" s="18">
        <f t="shared" si="33"/>
        <v>79</v>
      </c>
      <c r="AU98" s="18">
        <v>93</v>
      </c>
      <c r="AV98" s="18">
        <f t="shared" si="34"/>
        <v>80</v>
      </c>
      <c r="AX98" s="18">
        <v>93</v>
      </c>
      <c r="AY98" s="18">
        <f t="shared" si="35"/>
        <v>81</v>
      </c>
      <c r="BB98" s="18">
        <v>93</v>
      </c>
      <c r="BC98" s="14">
        <f t="shared" si="30"/>
        <v>215</v>
      </c>
      <c r="BD98" s="14">
        <f t="shared" si="31"/>
        <v>460</v>
      </c>
      <c r="BE98" s="14">
        <f t="shared" si="32"/>
        <v>9000</v>
      </c>
      <c r="BF98" s="14">
        <f t="shared" si="36"/>
        <v>1200</v>
      </c>
      <c r="BG98" s="14">
        <f t="shared" si="37"/>
        <v>675</v>
      </c>
      <c r="BH98" s="14">
        <f t="shared" si="38"/>
        <v>1350</v>
      </c>
      <c r="CF98" s="64">
        <v>94</v>
      </c>
      <c r="CG98" s="64">
        <v>1</v>
      </c>
      <c r="CH98" s="64" t="s">
        <v>380</v>
      </c>
      <c r="CI98" s="64">
        <v>94</v>
      </c>
      <c r="CJ98" s="64"/>
      <c r="CK98" s="64"/>
      <c r="CL98" s="64"/>
      <c r="CM98" s="64" t="s">
        <v>584</v>
      </c>
      <c r="CN98" s="64">
        <v>5400</v>
      </c>
      <c r="CO98" s="64" t="s">
        <v>585</v>
      </c>
      <c r="CP98" s="64">
        <v>95</v>
      </c>
      <c r="CQ98" s="64"/>
      <c r="CR98" s="64"/>
      <c r="CS98" s="64" t="s">
        <v>585</v>
      </c>
      <c r="CT98" s="64">
        <v>110</v>
      </c>
      <c r="CU98" s="64"/>
      <c r="CV98" s="64"/>
      <c r="CW98" s="64"/>
      <c r="CX98" s="64"/>
      <c r="CY98" s="64"/>
      <c r="CZ98" s="64"/>
      <c r="DA98" s="64"/>
      <c r="DB98" s="64"/>
      <c r="DC98" s="64"/>
      <c r="DD98" s="64"/>
    </row>
    <row r="99" spans="1:108" ht="16.5" x14ac:dyDescent="0.2">
      <c r="A99" s="22">
        <v>95</v>
      </c>
      <c r="B99" s="55">
        <v>10</v>
      </c>
      <c r="C99" s="108">
        <v>30</v>
      </c>
      <c r="D99" s="25">
        <f>INDEX(章节关卡!$D$6:$D$20,芦花古楼!B99)*芦花古楼!C99</f>
        <v>540</v>
      </c>
      <c r="E99" s="22">
        <f t="shared" si="24"/>
        <v>95</v>
      </c>
      <c r="F99" s="22">
        <f t="shared" si="25"/>
        <v>115</v>
      </c>
      <c r="G99" s="14">
        <f>INDEX(章节关卡!$F$6:$F$20,芦花古楼!B99)*芦花古楼!C99</f>
        <v>1650</v>
      </c>
      <c r="H99" s="14">
        <v>300</v>
      </c>
      <c r="K99" s="22">
        <v>95</v>
      </c>
      <c r="L99" s="55">
        <v>12</v>
      </c>
      <c r="M99" s="108">
        <v>60</v>
      </c>
      <c r="N99" s="25">
        <f>INDEX(章节关卡!$D$6:$D$20,芦花古楼!L99)*芦花古楼!M99</f>
        <v>1320</v>
      </c>
      <c r="O99" s="22">
        <f t="shared" si="26"/>
        <v>100</v>
      </c>
      <c r="P99" s="22">
        <f t="shared" si="27"/>
        <v>115</v>
      </c>
      <c r="Q99" s="14">
        <f>INDEX(章节关卡!$F$6:$F$20,芦花古楼!L99)*芦花古楼!M99</f>
        <v>3900</v>
      </c>
      <c r="R99" s="14">
        <v>300</v>
      </c>
      <c r="U99" s="22">
        <v>95</v>
      </c>
      <c r="V99" s="55">
        <v>14</v>
      </c>
      <c r="W99" s="108">
        <v>90</v>
      </c>
      <c r="X99" s="25">
        <f>INDEX(章节关卡!$D$6:$D$20,芦花古楼!V99)*芦花古楼!W99</f>
        <v>2430</v>
      </c>
      <c r="Y99" s="22">
        <f t="shared" si="22"/>
        <v>105</v>
      </c>
      <c r="Z99" s="22">
        <f t="shared" si="23"/>
        <v>115</v>
      </c>
      <c r="AA99" s="14">
        <f>INDEX(章节关卡!$F$6:$F$20,芦花古楼!V99)*芦花古楼!W99</f>
        <v>6750</v>
      </c>
      <c r="AB99" s="14">
        <v>300</v>
      </c>
      <c r="AE99" s="22">
        <v>95</v>
      </c>
      <c r="AF99" s="55">
        <v>14</v>
      </c>
      <c r="AG99" s="108">
        <v>90</v>
      </c>
      <c r="AH99" s="25">
        <f>INDEX(章节关卡!$D$6:$D$20,芦花古楼!AF99)*芦花古楼!AG99</f>
        <v>2430</v>
      </c>
      <c r="AI99" s="22">
        <f t="shared" si="28"/>
        <v>110</v>
      </c>
      <c r="AJ99" s="22">
        <f t="shared" si="29"/>
        <v>115</v>
      </c>
      <c r="AK99" s="14">
        <f>INDEX(章节关卡!$F$6:$F$20,芦花古楼!AF99)*芦花古楼!AG99</f>
        <v>6750</v>
      </c>
      <c r="AL99" s="14">
        <v>300</v>
      </c>
      <c r="AO99" s="18">
        <v>94</v>
      </c>
      <c r="AP99" s="18">
        <v>81</v>
      </c>
      <c r="AR99" s="18">
        <v>94</v>
      </c>
      <c r="AS99" s="18">
        <f t="shared" si="33"/>
        <v>82</v>
      </c>
      <c r="AU99" s="18">
        <v>94</v>
      </c>
      <c r="AV99" s="18">
        <f t="shared" si="34"/>
        <v>83</v>
      </c>
      <c r="AX99" s="18">
        <v>94</v>
      </c>
      <c r="AY99" s="18">
        <f t="shared" si="35"/>
        <v>84</v>
      </c>
      <c r="BB99" s="18">
        <v>94</v>
      </c>
      <c r="BC99" s="14">
        <f t="shared" si="30"/>
        <v>105</v>
      </c>
      <c r="BD99" s="14">
        <f t="shared" si="31"/>
        <v>460</v>
      </c>
      <c r="BE99" s="14">
        <f t="shared" si="32"/>
        <v>3900</v>
      </c>
      <c r="BF99" s="14">
        <f t="shared" si="36"/>
        <v>1200</v>
      </c>
      <c r="BG99" s="14">
        <f t="shared" si="37"/>
        <v>565</v>
      </c>
      <c r="BH99" s="14">
        <f t="shared" si="38"/>
        <v>1130</v>
      </c>
      <c r="CF99" s="64">
        <v>95</v>
      </c>
      <c r="CG99" s="64">
        <v>1</v>
      </c>
      <c r="CH99" s="64" t="s">
        <v>380</v>
      </c>
      <c r="CI99" s="64">
        <v>95</v>
      </c>
      <c r="CJ99" s="64"/>
      <c r="CK99" s="64"/>
      <c r="CL99" s="64"/>
      <c r="CM99" s="64" t="s">
        <v>584</v>
      </c>
      <c r="CN99" s="64">
        <v>5400</v>
      </c>
      <c r="CO99" s="64" t="s">
        <v>585</v>
      </c>
      <c r="CP99" s="64">
        <v>95</v>
      </c>
      <c r="CQ99" s="64" t="s">
        <v>586</v>
      </c>
      <c r="CR99" s="64">
        <v>2</v>
      </c>
      <c r="CS99" s="64" t="s">
        <v>585</v>
      </c>
      <c r="CT99" s="64">
        <v>115</v>
      </c>
      <c r="CU99" s="64"/>
      <c r="CV99" s="64"/>
      <c r="CW99" s="64"/>
      <c r="CX99" s="64"/>
      <c r="CY99" s="64"/>
      <c r="CZ99" s="64"/>
      <c r="DA99" s="64"/>
      <c r="DB99" s="64"/>
      <c r="DC99" s="64"/>
      <c r="DD99" s="64"/>
    </row>
    <row r="100" spans="1:108" ht="16.5" x14ac:dyDescent="0.2">
      <c r="A100" s="22">
        <v>96</v>
      </c>
      <c r="B100" s="25">
        <v>11</v>
      </c>
      <c r="C100" s="108">
        <v>30</v>
      </c>
      <c r="D100" s="25">
        <f>INDEX(章节关卡!$D$6:$D$20,芦花古楼!B100)*芦花古楼!C100</f>
        <v>600</v>
      </c>
      <c r="E100" s="22">
        <f t="shared" si="24"/>
        <v>100</v>
      </c>
      <c r="F100" s="22">
        <f t="shared" si="25"/>
        <v>115</v>
      </c>
      <c r="G100" s="14">
        <f>INDEX(章节关卡!$F$6:$F$20,芦花古楼!B100)*芦花古楼!C100</f>
        <v>1800</v>
      </c>
      <c r="H100" s="14">
        <v>300</v>
      </c>
      <c r="K100" s="22">
        <v>96</v>
      </c>
      <c r="L100" s="55">
        <v>12</v>
      </c>
      <c r="M100" s="108">
        <v>60</v>
      </c>
      <c r="N100" s="25">
        <f>INDEX(章节关卡!$D$6:$D$20,芦花古楼!L100)*芦花古楼!M100</f>
        <v>1320</v>
      </c>
      <c r="O100" s="22">
        <f t="shared" si="26"/>
        <v>105</v>
      </c>
      <c r="P100" s="22">
        <f t="shared" si="27"/>
        <v>115</v>
      </c>
      <c r="Q100" s="14">
        <f>INDEX(章节关卡!$F$6:$F$20,芦花古楼!L100)*芦花古楼!M100</f>
        <v>3900</v>
      </c>
      <c r="R100" s="14">
        <v>300</v>
      </c>
      <c r="U100" s="22">
        <v>96</v>
      </c>
      <c r="V100" s="25">
        <v>15</v>
      </c>
      <c r="W100" s="108">
        <v>90</v>
      </c>
      <c r="X100" s="25">
        <f>INDEX(章节关卡!$D$6:$D$20,芦花古楼!V100)*芦花古楼!W100</f>
        <v>2700</v>
      </c>
      <c r="Y100" s="22">
        <f t="shared" si="22"/>
        <v>110</v>
      </c>
      <c r="Z100" s="22">
        <f t="shared" si="23"/>
        <v>115</v>
      </c>
      <c r="AA100" s="14">
        <f>INDEX(章节关卡!$F$6:$F$20,芦花古楼!V100)*芦花古楼!W100</f>
        <v>7200</v>
      </c>
      <c r="AB100" s="14">
        <v>300</v>
      </c>
      <c r="AE100" s="22">
        <v>96</v>
      </c>
      <c r="AF100" s="55">
        <v>15</v>
      </c>
      <c r="AG100" s="108">
        <v>90</v>
      </c>
      <c r="AH100" s="25">
        <f>INDEX(章节关卡!$D$6:$D$20,芦花古楼!AF100)*芦花古楼!AG100</f>
        <v>2700</v>
      </c>
      <c r="AI100" s="22">
        <f t="shared" si="28"/>
        <v>115</v>
      </c>
      <c r="AJ100" s="22">
        <f t="shared" si="29"/>
        <v>115</v>
      </c>
      <c r="AK100" s="14">
        <f>INDEX(章节关卡!$F$6:$F$20,芦花古楼!AF100)*芦花古楼!AG100</f>
        <v>7200</v>
      </c>
      <c r="AL100" s="14">
        <v>300</v>
      </c>
      <c r="AO100" s="18">
        <v>95</v>
      </c>
      <c r="AP100" s="18">
        <v>84</v>
      </c>
      <c r="AR100" s="18">
        <v>95</v>
      </c>
      <c r="AS100" s="18">
        <f t="shared" si="33"/>
        <v>85</v>
      </c>
      <c r="AU100" s="18">
        <v>95</v>
      </c>
      <c r="AV100" s="18">
        <f t="shared" si="34"/>
        <v>86</v>
      </c>
      <c r="AX100" s="18">
        <v>95</v>
      </c>
      <c r="AY100" s="18">
        <f t="shared" si="35"/>
        <v>87</v>
      </c>
      <c r="BB100" s="18">
        <v>95</v>
      </c>
      <c r="BC100" s="14">
        <f t="shared" si="30"/>
        <v>110</v>
      </c>
      <c r="BD100" s="14">
        <f t="shared" si="31"/>
        <v>460</v>
      </c>
      <c r="BE100" s="14">
        <f t="shared" si="32"/>
        <v>7200</v>
      </c>
      <c r="BF100" s="14">
        <f t="shared" si="36"/>
        <v>1200</v>
      </c>
      <c r="BG100" s="14">
        <f t="shared" si="37"/>
        <v>570</v>
      </c>
      <c r="BH100" s="14">
        <f t="shared" si="38"/>
        <v>1140</v>
      </c>
      <c r="CF100" s="64">
        <v>96</v>
      </c>
      <c r="CG100" s="64">
        <v>1</v>
      </c>
      <c r="CH100" s="64" t="s">
        <v>380</v>
      </c>
      <c r="CI100" s="64">
        <v>96</v>
      </c>
      <c r="CJ100" s="64"/>
      <c r="CK100" s="64"/>
      <c r="CL100" s="64"/>
      <c r="CM100" s="64" t="s">
        <v>584</v>
      </c>
      <c r="CN100" s="64">
        <v>6600</v>
      </c>
      <c r="CO100" s="64" t="s">
        <v>585</v>
      </c>
      <c r="CP100" s="64">
        <v>100</v>
      </c>
      <c r="CQ100" s="64"/>
      <c r="CR100" s="64"/>
      <c r="CS100" s="64" t="s">
        <v>585</v>
      </c>
      <c r="CT100" s="64">
        <v>115</v>
      </c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</row>
    <row r="101" spans="1:108" ht="16.5" x14ac:dyDescent="0.2">
      <c r="A101" s="22">
        <v>97</v>
      </c>
      <c r="B101" s="55">
        <v>11</v>
      </c>
      <c r="C101" s="108">
        <v>30</v>
      </c>
      <c r="D101" s="25">
        <f>INDEX(章节关卡!$D$6:$D$20,芦花古楼!B101)*芦花古楼!C101</f>
        <v>600</v>
      </c>
      <c r="E101" s="22">
        <f t="shared" si="24"/>
        <v>100</v>
      </c>
      <c r="F101" s="22">
        <f t="shared" si="25"/>
        <v>115</v>
      </c>
      <c r="G101" s="14">
        <f>INDEX(章节关卡!$F$6:$F$20,芦花古楼!B101)*芦花古楼!C101</f>
        <v>1800</v>
      </c>
      <c r="H101" s="14">
        <v>300</v>
      </c>
      <c r="K101" s="22">
        <v>97</v>
      </c>
      <c r="L101" s="55">
        <v>12</v>
      </c>
      <c r="M101" s="108">
        <v>60</v>
      </c>
      <c r="N101" s="25">
        <f>INDEX(章节关卡!$D$6:$D$20,芦花古楼!L101)*芦花古楼!M101</f>
        <v>1320</v>
      </c>
      <c r="O101" s="22">
        <f t="shared" si="26"/>
        <v>105</v>
      </c>
      <c r="P101" s="22">
        <f t="shared" si="27"/>
        <v>115</v>
      </c>
      <c r="Q101" s="14">
        <f>INDEX(章节关卡!$F$6:$F$20,芦花古楼!L101)*芦花古楼!M101</f>
        <v>3900</v>
      </c>
      <c r="R101" s="14">
        <v>300</v>
      </c>
      <c r="U101" s="22">
        <v>97</v>
      </c>
      <c r="V101" s="25">
        <v>15</v>
      </c>
      <c r="W101" s="108">
        <v>90</v>
      </c>
      <c r="X101" s="25">
        <f>INDEX(章节关卡!$D$6:$D$20,芦花古楼!V101)*芦花古楼!W101</f>
        <v>2700</v>
      </c>
      <c r="Y101" s="22">
        <f t="shared" si="22"/>
        <v>110</v>
      </c>
      <c r="Z101" s="22">
        <f t="shared" si="23"/>
        <v>115</v>
      </c>
      <c r="AA101" s="14">
        <f>INDEX(章节关卡!$F$6:$F$20,芦花古楼!V101)*芦花古楼!W101</f>
        <v>7200</v>
      </c>
      <c r="AB101" s="14">
        <v>300</v>
      </c>
      <c r="AE101" s="22">
        <v>97</v>
      </c>
      <c r="AF101" s="55">
        <v>15</v>
      </c>
      <c r="AG101" s="108">
        <v>90</v>
      </c>
      <c r="AH101" s="25">
        <f>INDEX(章节关卡!$D$6:$D$20,芦花古楼!AF101)*芦花古楼!AG101</f>
        <v>2700</v>
      </c>
      <c r="AI101" s="22">
        <f t="shared" si="28"/>
        <v>115</v>
      </c>
      <c r="AJ101" s="22">
        <f t="shared" si="29"/>
        <v>115</v>
      </c>
      <c r="AK101" s="14">
        <f>INDEX(章节关卡!$F$6:$F$20,芦花古楼!AF101)*芦花古楼!AG101</f>
        <v>7200</v>
      </c>
      <c r="AL101" s="14">
        <v>300</v>
      </c>
      <c r="AO101" s="18">
        <v>96</v>
      </c>
      <c r="AP101" s="18">
        <v>87</v>
      </c>
      <c r="AR101" s="18">
        <v>96</v>
      </c>
      <c r="AS101" s="18">
        <f t="shared" si="33"/>
        <v>88</v>
      </c>
      <c r="AU101" s="18">
        <v>96</v>
      </c>
      <c r="AV101" s="18">
        <f t="shared" si="34"/>
        <v>89</v>
      </c>
      <c r="AX101" s="18">
        <v>96</v>
      </c>
      <c r="AY101" s="18">
        <f t="shared" si="35"/>
        <v>90</v>
      </c>
      <c r="BB101" s="18">
        <v>96</v>
      </c>
      <c r="BC101" s="14">
        <f t="shared" si="30"/>
        <v>215</v>
      </c>
      <c r="BD101" s="14">
        <f t="shared" si="31"/>
        <v>460</v>
      </c>
      <c r="BE101" s="14">
        <f t="shared" si="32"/>
        <v>9000</v>
      </c>
      <c r="BF101" s="14">
        <f t="shared" si="36"/>
        <v>1200</v>
      </c>
      <c r="BG101" s="14">
        <f t="shared" si="37"/>
        <v>675</v>
      </c>
      <c r="BH101" s="14">
        <f t="shared" si="38"/>
        <v>1350</v>
      </c>
      <c r="CF101" s="64">
        <v>97</v>
      </c>
      <c r="CG101" s="64">
        <v>1</v>
      </c>
      <c r="CH101" s="64" t="s">
        <v>380</v>
      </c>
      <c r="CI101" s="64">
        <v>97</v>
      </c>
      <c r="CJ101" s="64"/>
      <c r="CK101" s="64"/>
      <c r="CL101" s="64"/>
      <c r="CM101" s="64" t="s">
        <v>584</v>
      </c>
      <c r="CN101" s="64">
        <v>6600</v>
      </c>
      <c r="CO101" s="64" t="s">
        <v>585</v>
      </c>
      <c r="CP101" s="64">
        <v>100</v>
      </c>
      <c r="CQ101" s="64"/>
      <c r="CR101" s="64"/>
      <c r="CS101" s="64" t="s">
        <v>585</v>
      </c>
      <c r="CT101" s="64">
        <v>115</v>
      </c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</row>
    <row r="102" spans="1:108" ht="16.5" x14ac:dyDescent="0.2">
      <c r="A102" s="22">
        <v>98</v>
      </c>
      <c r="B102" s="55">
        <v>11</v>
      </c>
      <c r="C102" s="108">
        <v>30</v>
      </c>
      <c r="D102" s="25">
        <f>INDEX(章节关卡!$D$6:$D$20,芦花古楼!B102)*芦花古楼!C102</f>
        <v>600</v>
      </c>
      <c r="E102" s="22">
        <f t="shared" si="24"/>
        <v>100</v>
      </c>
      <c r="F102" s="22">
        <f t="shared" si="25"/>
        <v>115</v>
      </c>
      <c r="G102" s="14">
        <f>INDEX(章节关卡!$F$6:$F$20,芦花古楼!B102)*芦花古楼!C102</f>
        <v>1800</v>
      </c>
      <c r="H102" s="14">
        <v>300</v>
      </c>
      <c r="K102" s="22">
        <v>98</v>
      </c>
      <c r="L102" s="55">
        <v>12</v>
      </c>
      <c r="M102" s="108">
        <v>60</v>
      </c>
      <c r="N102" s="25">
        <f>INDEX(章节关卡!$D$6:$D$20,芦花古楼!L102)*芦花古楼!M102</f>
        <v>1320</v>
      </c>
      <c r="O102" s="22">
        <f t="shared" si="26"/>
        <v>105</v>
      </c>
      <c r="P102" s="22">
        <f t="shared" si="27"/>
        <v>115</v>
      </c>
      <c r="Q102" s="14">
        <f>INDEX(章节关卡!$F$6:$F$20,芦花古楼!L102)*芦花古楼!M102</f>
        <v>3900</v>
      </c>
      <c r="R102" s="14">
        <v>300</v>
      </c>
      <c r="U102" s="22">
        <v>98</v>
      </c>
      <c r="V102" s="25">
        <v>15</v>
      </c>
      <c r="W102" s="108">
        <v>90</v>
      </c>
      <c r="X102" s="25">
        <f>INDEX(章节关卡!$D$6:$D$20,芦花古楼!V102)*芦花古楼!W102</f>
        <v>2700</v>
      </c>
      <c r="Y102" s="22">
        <f t="shared" si="22"/>
        <v>110</v>
      </c>
      <c r="Z102" s="22">
        <f t="shared" si="23"/>
        <v>115</v>
      </c>
      <c r="AA102" s="14">
        <f>INDEX(章节关卡!$F$6:$F$20,芦花古楼!V102)*芦花古楼!W102</f>
        <v>7200</v>
      </c>
      <c r="AB102" s="14">
        <v>300</v>
      </c>
      <c r="AE102" s="22">
        <v>98</v>
      </c>
      <c r="AF102" s="55">
        <v>15</v>
      </c>
      <c r="AG102" s="108">
        <v>90</v>
      </c>
      <c r="AH102" s="25">
        <f>INDEX(章节关卡!$D$6:$D$20,芦花古楼!AF102)*芦花古楼!AG102</f>
        <v>2700</v>
      </c>
      <c r="AI102" s="22">
        <f t="shared" si="28"/>
        <v>115</v>
      </c>
      <c r="AJ102" s="22">
        <f t="shared" si="29"/>
        <v>115</v>
      </c>
      <c r="AK102" s="14">
        <f>INDEX(章节关卡!$F$6:$F$20,芦花古楼!AF102)*芦花古楼!AG102</f>
        <v>7200</v>
      </c>
      <c r="AL102" s="14">
        <v>300</v>
      </c>
      <c r="AO102" s="18">
        <v>97</v>
      </c>
      <c r="AP102" s="18">
        <v>90</v>
      </c>
      <c r="AR102" s="18">
        <v>97</v>
      </c>
      <c r="AS102" s="18">
        <f t="shared" si="33"/>
        <v>91</v>
      </c>
      <c r="AU102" s="18">
        <v>97</v>
      </c>
      <c r="AV102" s="18">
        <f t="shared" si="34"/>
        <v>92</v>
      </c>
      <c r="AX102" s="18">
        <v>97</v>
      </c>
      <c r="AY102" s="18">
        <f t="shared" si="35"/>
        <v>93</v>
      </c>
      <c r="BB102" s="18">
        <v>97</v>
      </c>
      <c r="BC102" s="14">
        <f>SUMIFS($E$5:$E$104,$AP$6:$AP$105,"="&amp;BB102)+SUMIFS($O$5:$O$104,$AS$6:$AS$105,"="&amp;BB102)+SUMIFS($Y$5:$Y$104,$AV$6:$AV$105,"="&amp;BB102)+SUMIFS($AI$5:$AI$104,$AY$6:$AY$105,"="&amp;BB102)</f>
        <v>105</v>
      </c>
      <c r="BD102" s="14">
        <f t="shared" si="31"/>
        <v>460</v>
      </c>
      <c r="BE102" s="14">
        <f t="shared" si="32"/>
        <v>3900</v>
      </c>
      <c r="BF102" s="14">
        <f t="shared" si="36"/>
        <v>1200</v>
      </c>
      <c r="BG102" s="14">
        <f t="shared" si="37"/>
        <v>565</v>
      </c>
      <c r="BH102" s="14">
        <f t="shared" si="38"/>
        <v>1130</v>
      </c>
      <c r="CF102" s="64">
        <v>98</v>
      </c>
      <c r="CG102" s="64">
        <v>1</v>
      </c>
      <c r="CH102" s="64" t="s">
        <v>380</v>
      </c>
      <c r="CI102" s="64">
        <v>98</v>
      </c>
      <c r="CJ102" s="64"/>
      <c r="CK102" s="64"/>
      <c r="CL102" s="64"/>
      <c r="CM102" s="64" t="s">
        <v>584</v>
      </c>
      <c r="CN102" s="64">
        <v>6600</v>
      </c>
      <c r="CO102" s="64" t="s">
        <v>585</v>
      </c>
      <c r="CP102" s="64">
        <v>100</v>
      </c>
      <c r="CQ102" s="64"/>
      <c r="CR102" s="64"/>
      <c r="CS102" s="64" t="s">
        <v>585</v>
      </c>
      <c r="CT102" s="64">
        <v>115</v>
      </c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</row>
    <row r="103" spans="1:108" ht="16.5" x14ac:dyDescent="0.2">
      <c r="A103" s="22">
        <v>99</v>
      </c>
      <c r="B103" s="55">
        <v>11</v>
      </c>
      <c r="C103" s="108">
        <v>30</v>
      </c>
      <c r="D103" s="25">
        <f>INDEX(章节关卡!$D$6:$D$20,芦花古楼!B103)*芦花古楼!C103</f>
        <v>600</v>
      </c>
      <c r="E103" s="22">
        <f t="shared" si="24"/>
        <v>100</v>
      </c>
      <c r="F103" s="22">
        <f t="shared" si="25"/>
        <v>115</v>
      </c>
      <c r="G103" s="14">
        <f>INDEX(章节关卡!$F$6:$F$20,芦花古楼!B103)*芦花古楼!C103</f>
        <v>1800</v>
      </c>
      <c r="H103" s="14">
        <v>300</v>
      </c>
      <c r="K103" s="22">
        <v>99</v>
      </c>
      <c r="L103" s="55">
        <v>12</v>
      </c>
      <c r="M103" s="108">
        <v>60</v>
      </c>
      <c r="N103" s="25">
        <f>INDEX(章节关卡!$D$6:$D$20,芦花古楼!L103)*芦花古楼!M103</f>
        <v>1320</v>
      </c>
      <c r="O103" s="22">
        <f t="shared" si="26"/>
        <v>105</v>
      </c>
      <c r="P103" s="22">
        <f t="shared" si="27"/>
        <v>115</v>
      </c>
      <c r="Q103" s="14">
        <f>INDEX(章节关卡!$F$6:$F$20,芦花古楼!L103)*芦花古楼!M103</f>
        <v>3900</v>
      </c>
      <c r="R103" s="14">
        <v>300</v>
      </c>
      <c r="U103" s="22">
        <v>99</v>
      </c>
      <c r="V103" s="25">
        <v>15</v>
      </c>
      <c r="W103" s="108">
        <v>90</v>
      </c>
      <c r="X103" s="25">
        <f>INDEX(章节关卡!$D$6:$D$20,芦花古楼!V103)*芦花古楼!W103</f>
        <v>2700</v>
      </c>
      <c r="Y103" s="22">
        <f t="shared" si="22"/>
        <v>110</v>
      </c>
      <c r="Z103" s="22">
        <f t="shared" si="23"/>
        <v>115</v>
      </c>
      <c r="AA103" s="14">
        <f>INDEX(章节关卡!$F$6:$F$20,芦花古楼!V103)*芦花古楼!W103</f>
        <v>7200</v>
      </c>
      <c r="AB103" s="14">
        <v>300</v>
      </c>
      <c r="AE103" s="22">
        <v>99</v>
      </c>
      <c r="AF103" s="55">
        <v>15</v>
      </c>
      <c r="AG103" s="108">
        <v>90</v>
      </c>
      <c r="AH103" s="25">
        <f>INDEX(章节关卡!$D$6:$D$20,芦花古楼!AF103)*芦花古楼!AG103</f>
        <v>2700</v>
      </c>
      <c r="AI103" s="22">
        <f t="shared" si="28"/>
        <v>115</v>
      </c>
      <c r="AJ103" s="22">
        <f t="shared" si="29"/>
        <v>115</v>
      </c>
      <c r="AK103" s="14">
        <f>INDEX(章节关卡!$F$6:$F$20,芦花古楼!AF103)*芦花古楼!AG103</f>
        <v>7200</v>
      </c>
      <c r="AL103" s="14">
        <v>300</v>
      </c>
      <c r="AO103" s="18">
        <v>98</v>
      </c>
      <c r="AP103" s="18">
        <v>93</v>
      </c>
      <c r="AR103" s="18">
        <v>98</v>
      </c>
      <c r="AS103" s="18">
        <f t="shared" si="33"/>
        <v>94</v>
      </c>
      <c r="AU103" s="18">
        <v>98</v>
      </c>
      <c r="AV103" s="18">
        <f t="shared" si="34"/>
        <v>95</v>
      </c>
      <c r="AX103" s="18">
        <v>98</v>
      </c>
      <c r="AY103" s="18">
        <f t="shared" si="35"/>
        <v>96</v>
      </c>
      <c r="BB103" s="18">
        <v>98</v>
      </c>
      <c r="BC103" s="14">
        <f>SUMIFS($E$5:$E$104,$AP$6:$AP$105,"="&amp;BB103)+SUMIFS($O$5:$O$104,$AS$6:$AS$105,"="&amp;BB103)+SUMIFS($Y$5:$Y$104,$AV$6:$AV$105,"="&amp;BB103)+SUMIFS($AI$5:$AI$104,$AY$6:$AY$105,"="&amp;BB103)</f>
        <v>110</v>
      </c>
      <c r="BD103" s="14">
        <f t="shared" si="31"/>
        <v>460</v>
      </c>
      <c r="BE103" s="14">
        <f t="shared" si="32"/>
        <v>7200</v>
      </c>
      <c r="BF103" s="14">
        <f t="shared" si="36"/>
        <v>1200</v>
      </c>
      <c r="BG103" s="14">
        <f t="shared" si="37"/>
        <v>570</v>
      </c>
      <c r="BH103" s="14">
        <f t="shared" si="38"/>
        <v>1140</v>
      </c>
      <c r="CF103" s="64">
        <v>99</v>
      </c>
      <c r="CG103" s="64">
        <v>1</v>
      </c>
      <c r="CH103" s="64" t="s">
        <v>380</v>
      </c>
      <c r="CI103" s="64">
        <v>99</v>
      </c>
      <c r="CJ103" s="64"/>
      <c r="CK103" s="64"/>
      <c r="CL103" s="64"/>
      <c r="CM103" s="64" t="s">
        <v>584</v>
      </c>
      <c r="CN103" s="64">
        <v>6600</v>
      </c>
      <c r="CO103" s="64" t="s">
        <v>585</v>
      </c>
      <c r="CP103" s="64">
        <v>100</v>
      </c>
      <c r="CQ103" s="64"/>
      <c r="CR103" s="64"/>
      <c r="CS103" s="64" t="s">
        <v>585</v>
      </c>
      <c r="CT103" s="64">
        <v>115</v>
      </c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</row>
    <row r="104" spans="1:108" ht="16.5" x14ac:dyDescent="0.2">
      <c r="A104" s="22">
        <v>100</v>
      </c>
      <c r="B104" s="55">
        <v>11</v>
      </c>
      <c r="C104" s="108">
        <v>30</v>
      </c>
      <c r="D104" s="25">
        <f>INDEX(章节关卡!$D$6:$D$20,芦花古楼!B104)*芦花古楼!C104</f>
        <v>600</v>
      </c>
      <c r="E104" s="22">
        <f t="shared" si="24"/>
        <v>100</v>
      </c>
      <c r="F104" s="22">
        <f t="shared" si="25"/>
        <v>120</v>
      </c>
      <c r="G104" s="14">
        <f>INDEX(章节关卡!$F$6:$F$20,芦花古楼!B104)*芦花古楼!C104</f>
        <v>1800</v>
      </c>
      <c r="H104" s="14">
        <v>300</v>
      </c>
      <c r="K104" s="22">
        <v>100</v>
      </c>
      <c r="L104" s="25">
        <v>13</v>
      </c>
      <c r="M104" s="108">
        <v>60</v>
      </c>
      <c r="N104" s="25">
        <f>INDEX(章节关卡!$D$6:$D$20,芦花古楼!L104)*芦花古楼!M104</f>
        <v>1500</v>
      </c>
      <c r="O104" s="22">
        <f t="shared" si="26"/>
        <v>105</v>
      </c>
      <c r="P104" s="22">
        <f t="shared" si="27"/>
        <v>120</v>
      </c>
      <c r="Q104" s="14">
        <f>INDEX(章节关卡!$F$6:$F$20,芦花古楼!L104)*芦花古楼!M104</f>
        <v>4200</v>
      </c>
      <c r="R104" s="14">
        <v>300</v>
      </c>
      <c r="U104" s="22">
        <v>100</v>
      </c>
      <c r="V104" s="25">
        <v>15</v>
      </c>
      <c r="W104" s="108">
        <v>90</v>
      </c>
      <c r="X104" s="25">
        <f>INDEX(章节关卡!$D$6:$D$20,芦花古楼!V104)*芦花古楼!W104</f>
        <v>2700</v>
      </c>
      <c r="Y104" s="22">
        <f t="shared" si="22"/>
        <v>110</v>
      </c>
      <c r="Z104" s="22">
        <f t="shared" si="23"/>
        <v>120</v>
      </c>
      <c r="AA104" s="14">
        <f>INDEX(章节关卡!$F$6:$F$20,芦花古楼!V104)*芦花古楼!W104</f>
        <v>7200</v>
      </c>
      <c r="AB104" s="14">
        <v>300</v>
      </c>
      <c r="AE104" s="22">
        <v>100</v>
      </c>
      <c r="AF104" s="55">
        <v>15</v>
      </c>
      <c r="AG104" s="108">
        <v>90</v>
      </c>
      <c r="AH104" s="25">
        <f>INDEX(章节关卡!$D$6:$D$20,芦花古楼!AF104)*芦花古楼!AG104</f>
        <v>2700</v>
      </c>
      <c r="AI104" s="22">
        <f t="shared" si="28"/>
        <v>115</v>
      </c>
      <c r="AJ104" s="22">
        <f t="shared" si="29"/>
        <v>120</v>
      </c>
      <c r="AK104" s="14">
        <f>INDEX(章节关卡!$F$6:$F$20,芦花古楼!AF104)*芦花古楼!AG104</f>
        <v>7200</v>
      </c>
      <c r="AL104" s="14">
        <v>300</v>
      </c>
      <c r="AO104" s="18">
        <v>99</v>
      </c>
      <c r="AP104" s="18">
        <v>96</v>
      </c>
      <c r="AR104" s="18">
        <v>99</v>
      </c>
      <c r="AS104" s="18">
        <f t="shared" si="33"/>
        <v>97</v>
      </c>
      <c r="AU104" s="18">
        <v>99</v>
      </c>
      <c r="AV104" s="18">
        <f t="shared" si="34"/>
        <v>98</v>
      </c>
      <c r="AX104" s="18">
        <v>99</v>
      </c>
      <c r="AY104" s="18">
        <f t="shared" si="35"/>
        <v>99</v>
      </c>
      <c r="BB104" s="18">
        <v>99</v>
      </c>
      <c r="BC104" s="14">
        <f>SUMIFS($E$5:$E$104,$AP$6:$AP$105,"="&amp;BB104)+SUMIFS($O$5:$O$104,$AS$6:$AS$105,"="&amp;BB104)+SUMIFS($Y$5:$Y$104,$AV$6:$AV$105,"="&amp;BB104)+SUMIFS($AI$5:$AI$104,$AY$6:$AY$105,"="&amp;BB104)</f>
        <v>215</v>
      </c>
      <c r="BD104" s="14">
        <f t="shared" si="31"/>
        <v>465</v>
      </c>
      <c r="BE104" s="14">
        <f t="shared" si="32"/>
        <v>9000</v>
      </c>
      <c r="BF104" s="14">
        <f t="shared" si="36"/>
        <v>1200</v>
      </c>
      <c r="BG104" s="14">
        <f t="shared" si="37"/>
        <v>675</v>
      </c>
      <c r="BH104" s="14">
        <f t="shared" si="38"/>
        <v>1350</v>
      </c>
      <c r="CF104" s="64">
        <v>100</v>
      </c>
      <c r="CG104" s="64">
        <v>1</v>
      </c>
      <c r="CH104" s="64" t="s">
        <v>380</v>
      </c>
      <c r="CI104" s="64">
        <v>100</v>
      </c>
      <c r="CJ104" s="64"/>
      <c r="CK104" s="64"/>
      <c r="CL104" s="64"/>
      <c r="CM104" s="64" t="s">
        <v>584</v>
      </c>
      <c r="CN104" s="64">
        <v>6600</v>
      </c>
      <c r="CO104" s="64" t="s">
        <v>585</v>
      </c>
      <c r="CP104" s="64">
        <v>100</v>
      </c>
      <c r="CQ104" s="64" t="s">
        <v>415</v>
      </c>
      <c r="CR104" s="64">
        <v>2</v>
      </c>
      <c r="CS104" s="64" t="s">
        <v>585</v>
      </c>
      <c r="CT104" s="64">
        <v>120</v>
      </c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</row>
    <row r="105" spans="1:108" ht="16.5" x14ac:dyDescent="0.2">
      <c r="AO105" s="18">
        <v>100</v>
      </c>
      <c r="AP105" s="18">
        <v>99</v>
      </c>
      <c r="AR105" s="18">
        <v>100</v>
      </c>
      <c r="AS105" s="18">
        <f t="shared" si="33"/>
        <v>100</v>
      </c>
      <c r="AU105" s="18">
        <v>100</v>
      </c>
      <c r="AV105" s="18">
        <f t="shared" si="34"/>
        <v>101</v>
      </c>
      <c r="AX105" s="18">
        <v>100</v>
      </c>
      <c r="AY105" s="18">
        <f t="shared" si="35"/>
        <v>102</v>
      </c>
      <c r="BB105" s="18">
        <v>100</v>
      </c>
      <c r="BC105" s="14">
        <f>SUMIFS($E$5:$E$104,$AP$6:$AP$105,"="&amp;BB105)+SUMIFS($O$5:$O$104,$AS$6:$AS$105,"="&amp;BB105)+SUMIFS($Y$5:$Y$104,$AV$6:$AV$105,"="&amp;BB105)+SUMIFS($AI$5:$AI$104,$AY$6:$AY$105,"="&amp;BB105)</f>
        <v>105</v>
      </c>
      <c r="BD105" s="14">
        <f t="shared" si="31"/>
        <v>470</v>
      </c>
      <c r="BE105" s="14">
        <f t="shared" si="32"/>
        <v>4200</v>
      </c>
      <c r="BF105" s="14">
        <f t="shared" si="36"/>
        <v>1200</v>
      </c>
      <c r="BG105" s="14">
        <f t="shared" si="37"/>
        <v>570</v>
      </c>
      <c r="BH105" s="14">
        <f t="shared" si="38"/>
        <v>1140</v>
      </c>
      <c r="CF105" s="64">
        <v>101</v>
      </c>
      <c r="CG105" s="64">
        <v>2</v>
      </c>
      <c r="CH105" s="64" t="s">
        <v>380</v>
      </c>
      <c r="CI105" s="64">
        <v>1</v>
      </c>
      <c r="CJ105" s="64"/>
      <c r="CK105" s="64"/>
      <c r="CL105" s="64"/>
      <c r="CM105" s="64" t="s">
        <v>584</v>
      </c>
      <c r="CN105" s="64">
        <v>3000</v>
      </c>
      <c r="CO105" s="64" t="s">
        <v>585</v>
      </c>
      <c r="CP105" s="64">
        <v>10</v>
      </c>
      <c r="CQ105" s="64"/>
      <c r="CR105" s="64"/>
      <c r="CS105" s="64" t="s">
        <v>585</v>
      </c>
      <c r="CT105" s="64">
        <v>20</v>
      </c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</row>
    <row r="106" spans="1:108" ht="16.5" x14ac:dyDescent="0.2">
      <c r="BB106" s="64">
        <v>101</v>
      </c>
      <c r="BC106" s="14">
        <f t="shared" ref="BC106:BC169" si="39">SUMIFS($E$5:$E$104,$AP$6:$AP$105,"="&amp;BB106)+SUMIFS($O$5:$O$104,$AS$6:$AS$105,"="&amp;BB106)+SUMIFS($Y$5:$Y$104,$AV$6:$AV$105,"="&amp;BB106)+SUMIFS($AI$5:$AI$104,$AY$6:$AY$105,"="&amp;BB106)</f>
        <v>110</v>
      </c>
      <c r="BD106" s="14">
        <f t="shared" ref="BD106:BD169" si="40">INDEX($F$5:$F$104,MATCH(BB106,$AP$5:$AP$105,1)-1)+INDEX($P$5:$P$104,MATCH(BB106,$AS$5:$AS$105,1)-1)+INDEX($Z$5:$Z$104,MATCH(BB106,$AV$5:$AV$105,1)-1)+INDEX($AJ$5:$AJ$104,MATCH(BB106,$AY$5:$AY$105,1)-1)</f>
        <v>475</v>
      </c>
      <c r="BE106" s="14">
        <f t="shared" ref="BE106:BE169" si="41">SUMIFS($G$5:$G$104,$AP$6:$AP$105,"="&amp;BB106)+SUMIFS($Q$5:$Q$104,$AS$6:$AS$105,"="&amp;BB106)+SUMIFS($AA$5:$AA$104,$AV$6:$AV$105,"="&amp;BB106)+SUMIFS($AK$5:$AK$104,$AY$6:$AY$105,"="&amp;BB106)</f>
        <v>7200</v>
      </c>
      <c r="BF106" s="14">
        <f t="shared" ref="BF106:BF169" si="42">INDEX($H$5:$H$104,MATCH(BB106,$AP$5:$AP$105,1)-1)+INDEX($R$5:$R$104,MATCH(BB106,$AS$5:$AS$105,1)-1)+INDEX($AB$5:$AB$104,MATCH(BB106,$AV$5:$AV$105,1)-1)+INDEX($AL$5:$AL$104,MATCH(BB106,$AY$5:$AY$105,1)-1)</f>
        <v>1200</v>
      </c>
      <c r="BG106" s="14">
        <f t="shared" si="37"/>
        <v>580</v>
      </c>
      <c r="BH106" s="14">
        <f t="shared" si="38"/>
        <v>1160</v>
      </c>
      <c r="CF106" s="64">
        <v>102</v>
      </c>
      <c r="CG106" s="64">
        <v>2</v>
      </c>
      <c r="CH106" s="64" t="s">
        <v>380</v>
      </c>
      <c r="CI106" s="64">
        <v>2</v>
      </c>
      <c r="CJ106" s="64"/>
      <c r="CK106" s="64"/>
      <c r="CL106" s="64"/>
      <c r="CM106" s="64" t="s">
        <v>584</v>
      </c>
      <c r="CN106" s="64">
        <v>3000</v>
      </c>
      <c r="CO106" s="64" t="s">
        <v>585</v>
      </c>
      <c r="CP106" s="64">
        <v>10</v>
      </c>
      <c r="CQ106" s="64" t="s">
        <v>416</v>
      </c>
      <c r="CR106" s="64">
        <v>1</v>
      </c>
      <c r="CS106" s="64" t="s">
        <v>585</v>
      </c>
      <c r="CT106" s="64">
        <v>20</v>
      </c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</row>
    <row r="107" spans="1:108" ht="16.5" x14ac:dyDescent="0.2">
      <c r="BB107" s="64">
        <v>102</v>
      </c>
      <c r="BC107" s="14">
        <f t="shared" si="39"/>
        <v>115</v>
      </c>
      <c r="BD107" s="14">
        <f t="shared" si="40"/>
        <v>480</v>
      </c>
      <c r="BE107" s="14">
        <f t="shared" si="41"/>
        <v>7200</v>
      </c>
      <c r="BF107" s="14">
        <f t="shared" si="42"/>
        <v>1200</v>
      </c>
      <c r="BG107" s="14">
        <f t="shared" si="37"/>
        <v>590</v>
      </c>
      <c r="BH107" s="14">
        <f t="shared" si="38"/>
        <v>1180</v>
      </c>
      <c r="CF107" s="64">
        <v>103</v>
      </c>
      <c r="CG107" s="64">
        <v>2</v>
      </c>
      <c r="CH107" s="64" t="s">
        <v>380</v>
      </c>
      <c r="CI107" s="64">
        <v>3</v>
      </c>
      <c r="CJ107" s="64"/>
      <c r="CK107" s="64"/>
      <c r="CL107" s="64"/>
      <c r="CM107" s="64" t="s">
        <v>584</v>
      </c>
      <c r="CN107" s="64">
        <v>3000</v>
      </c>
      <c r="CO107" s="64" t="s">
        <v>585</v>
      </c>
      <c r="CP107" s="64">
        <v>10</v>
      </c>
      <c r="CQ107" s="64"/>
      <c r="CR107" s="64"/>
      <c r="CS107" s="64" t="s">
        <v>585</v>
      </c>
      <c r="CT107" s="64">
        <v>20</v>
      </c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</row>
    <row r="108" spans="1:108" ht="16.5" x14ac:dyDescent="0.2">
      <c r="BB108" s="64">
        <v>103</v>
      </c>
      <c r="BC108" s="14">
        <f t="shared" si="39"/>
        <v>0</v>
      </c>
      <c r="BD108" s="14">
        <f t="shared" si="40"/>
        <v>480</v>
      </c>
      <c r="BE108" s="14">
        <f t="shared" si="41"/>
        <v>0</v>
      </c>
      <c r="BF108" s="14">
        <f t="shared" si="42"/>
        <v>1200</v>
      </c>
      <c r="BG108" s="14">
        <f t="shared" si="37"/>
        <v>480</v>
      </c>
      <c r="BH108" s="14">
        <f t="shared" si="38"/>
        <v>960</v>
      </c>
      <c r="CF108" s="64">
        <v>104</v>
      </c>
      <c r="CG108" s="64">
        <v>2</v>
      </c>
      <c r="CH108" s="64" t="s">
        <v>380</v>
      </c>
      <c r="CI108" s="64">
        <v>4</v>
      </c>
      <c r="CJ108" s="64"/>
      <c r="CK108" s="64"/>
      <c r="CL108" s="64"/>
      <c r="CM108" s="64" t="s">
        <v>584</v>
      </c>
      <c r="CN108" s="64">
        <v>3000</v>
      </c>
      <c r="CO108" s="64" t="s">
        <v>585</v>
      </c>
      <c r="CP108" s="64">
        <v>10</v>
      </c>
      <c r="CQ108" s="64" t="s">
        <v>417</v>
      </c>
      <c r="CR108" s="64">
        <v>1</v>
      </c>
      <c r="CS108" s="64" t="s">
        <v>585</v>
      </c>
      <c r="CT108" s="64">
        <v>20</v>
      </c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</row>
    <row r="109" spans="1:108" ht="16.5" x14ac:dyDescent="0.2">
      <c r="BB109" s="64">
        <v>104</v>
      </c>
      <c r="BC109" s="14">
        <f t="shared" si="39"/>
        <v>0</v>
      </c>
      <c r="BD109" s="14">
        <f t="shared" si="40"/>
        <v>480</v>
      </c>
      <c r="BE109" s="14">
        <f t="shared" si="41"/>
        <v>0</v>
      </c>
      <c r="BF109" s="14">
        <f t="shared" si="42"/>
        <v>1200</v>
      </c>
      <c r="BG109" s="14">
        <f t="shared" si="37"/>
        <v>480</v>
      </c>
      <c r="BH109" s="14">
        <f t="shared" si="38"/>
        <v>960</v>
      </c>
      <c r="CF109" s="64">
        <v>105</v>
      </c>
      <c r="CG109" s="64">
        <v>2</v>
      </c>
      <c r="CH109" s="64" t="s">
        <v>380</v>
      </c>
      <c r="CI109" s="64">
        <v>5</v>
      </c>
      <c r="CJ109" s="64"/>
      <c r="CK109" s="64"/>
      <c r="CL109" s="64"/>
      <c r="CM109" s="64" t="s">
        <v>584</v>
      </c>
      <c r="CN109" s="64">
        <v>3840</v>
      </c>
      <c r="CO109" s="64" t="s">
        <v>585</v>
      </c>
      <c r="CP109" s="64">
        <v>10</v>
      </c>
      <c r="CQ109" s="64"/>
      <c r="CR109" s="64"/>
      <c r="CS109" s="64" t="s">
        <v>585</v>
      </c>
      <c r="CT109" s="64">
        <v>25</v>
      </c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</row>
    <row r="110" spans="1:108" ht="16.5" x14ac:dyDescent="0.2">
      <c r="BB110" s="64">
        <v>105</v>
      </c>
      <c r="BC110" s="14">
        <f t="shared" si="39"/>
        <v>0</v>
      </c>
      <c r="BD110" s="14">
        <f t="shared" si="40"/>
        <v>480</v>
      </c>
      <c r="BE110" s="14">
        <f t="shared" si="41"/>
        <v>0</v>
      </c>
      <c r="BF110" s="14">
        <f t="shared" si="42"/>
        <v>1200</v>
      </c>
      <c r="BG110" s="14">
        <f t="shared" si="37"/>
        <v>480</v>
      </c>
      <c r="BH110" s="14">
        <f t="shared" si="38"/>
        <v>960</v>
      </c>
      <c r="CF110" s="64">
        <v>106</v>
      </c>
      <c r="CG110" s="64">
        <v>2</v>
      </c>
      <c r="CH110" s="64" t="s">
        <v>380</v>
      </c>
      <c r="CI110" s="64">
        <v>6</v>
      </c>
      <c r="CJ110" s="64"/>
      <c r="CK110" s="64"/>
      <c r="CL110" s="64"/>
      <c r="CM110" s="64" t="s">
        <v>584</v>
      </c>
      <c r="CN110" s="64">
        <v>3840</v>
      </c>
      <c r="CO110" s="64" t="s">
        <v>585</v>
      </c>
      <c r="CP110" s="64">
        <v>15</v>
      </c>
      <c r="CQ110" s="64"/>
      <c r="CR110" s="64"/>
      <c r="CS110" s="64" t="s">
        <v>585</v>
      </c>
      <c r="CT110" s="64">
        <v>25</v>
      </c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</row>
    <row r="111" spans="1:108" ht="16.5" x14ac:dyDescent="0.2">
      <c r="BB111" s="64">
        <v>106</v>
      </c>
      <c r="BC111" s="14">
        <f t="shared" si="39"/>
        <v>0</v>
      </c>
      <c r="BD111" s="14">
        <f t="shared" si="40"/>
        <v>480</v>
      </c>
      <c r="BE111" s="14">
        <f t="shared" si="41"/>
        <v>0</v>
      </c>
      <c r="BF111" s="14">
        <f t="shared" si="42"/>
        <v>1200</v>
      </c>
      <c r="BG111" s="14">
        <f t="shared" si="37"/>
        <v>480</v>
      </c>
      <c r="BH111" s="14">
        <f t="shared" si="38"/>
        <v>960</v>
      </c>
      <c r="CF111" s="64">
        <v>107</v>
      </c>
      <c r="CG111" s="64">
        <v>2</v>
      </c>
      <c r="CH111" s="64" t="s">
        <v>380</v>
      </c>
      <c r="CI111" s="64">
        <v>7</v>
      </c>
      <c r="CJ111" s="64"/>
      <c r="CK111" s="64"/>
      <c r="CL111" s="64"/>
      <c r="CM111" s="64" t="s">
        <v>584</v>
      </c>
      <c r="CN111" s="64">
        <v>3840</v>
      </c>
      <c r="CO111" s="64" t="s">
        <v>585</v>
      </c>
      <c r="CP111" s="64">
        <v>15</v>
      </c>
      <c r="CQ111" s="64" t="s">
        <v>416</v>
      </c>
      <c r="CR111" s="64">
        <v>1</v>
      </c>
      <c r="CS111" s="64" t="s">
        <v>585</v>
      </c>
      <c r="CT111" s="64">
        <v>25</v>
      </c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</row>
    <row r="112" spans="1:108" ht="16.5" x14ac:dyDescent="0.2">
      <c r="BB112" s="64">
        <v>107</v>
      </c>
      <c r="BC112" s="14">
        <f t="shared" si="39"/>
        <v>0</v>
      </c>
      <c r="BD112" s="14">
        <f t="shared" si="40"/>
        <v>480</v>
      </c>
      <c r="BE112" s="14">
        <f t="shared" si="41"/>
        <v>0</v>
      </c>
      <c r="BF112" s="14">
        <f t="shared" si="42"/>
        <v>1200</v>
      </c>
      <c r="BG112" s="14">
        <f t="shared" si="37"/>
        <v>480</v>
      </c>
      <c r="BH112" s="14">
        <f t="shared" si="38"/>
        <v>960</v>
      </c>
      <c r="CF112" s="64">
        <v>108</v>
      </c>
      <c r="CG112" s="64">
        <v>2</v>
      </c>
      <c r="CH112" s="64" t="s">
        <v>380</v>
      </c>
      <c r="CI112" s="64">
        <v>8</v>
      </c>
      <c r="CJ112" s="64"/>
      <c r="CK112" s="64"/>
      <c r="CL112" s="64"/>
      <c r="CM112" s="64" t="s">
        <v>584</v>
      </c>
      <c r="CN112" s="64">
        <v>3840</v>
      </c>
      <c r="CO112" s="64" t="s">
        <v>585</v>
      </c>
      <c r="CP112" s="64">
        <v>15</v>
      </c>
      <c r="CQ112" s="64"/>
      <c r="CR112" s="64"/>
      <c r="CS112" s="64" t="s">
        <v>585</v>
      </c>
      <c r="CT112" s="64">
        <v>25</v>
      </c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</row>
    <row r="113" spans="54:108" ht="16.5" x14ac:dyDescent="0.2">
      <c r="BB113" s="64">
        <v>108</v>
      </c>
      <c r="BC113" s="14">
        <f t="shared" si="39"/>
        <v>0</v>
      </c>
      <c r="BD113" s="14">
        <f t="shared" si="40"/>
        <v>480</v>
      </c>
      <c r="BE113" s="14">
        <f t="shared" si="41"/>
        <v>0</v>
      </c>
      <c r="BF113" s="14">
        <f t="shared" si="42"/>
        <v>1200</v>
      </c>
      <c r="BG113" s="14">
        <f t="shared" si="37"/>
        <v>480</v>
      </c>
      <c r="BH113" s="14">
        <f t="shared" si="38"/>
        <v>960</v>
      </c>
      <c r="CF113" s="64">
        <v>109</v>
      </c>
      <c r="CG113" s="64">
        <v>2</v>
      </c>
      <c r="CH113" s="64" t="s">
        <v>380</v>
      </c>
      <c r="CI113" s="64">
        <v>9</v>
      </c>
      <c r="CJ113" s="64"/>
      <c r="CK113" s="64"/>
      <c r="CL113" s="64"/>
      <c r="CM113" s="64" t="s">
        <v>584</v>
      </c>
      <c r="CN113" s="64">
        <v>3840</v>
      </c>
      <c r="CO113" s="64" t="s">
        <v>585</v>
      </c>
      <c r="CP113" s="64">
        <v>15</v>
      </c>
      <c r="CQ113" s="64"/>
      <c r="CR113" s="64"/>
      <c r="CS113" s="64" t="s">
        <v>585</v>
      </c>
      <c r="CT113" s="64">
        <v>25</v>
      </c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</row>
    <row r="114" spans="54:108" ht="16.5" x14ac:dyDescent="0.2">
      <c r="BB114" s="64">
        <v>109</v>
      </c>
      <c r="BC114" s="14">
        <f t="shared" si="39"/>
        <v>0</v>
      </c>
      <c r="BD114" s="14">
        <f t="shared" si="40"/>
        <v>480</v>
      </c>
      <c r="BE114" s="14">
        <f t="shared" si="41"/>
        <v>0</v>
      </c>
      <c r="BF114" s="14">
        <f t="shared" si="42"/>
        <v>1200</v>
      </c>
      <c r="BG114" s="14">
        <f t="shared" si="37"/>
        <v>480</v>
      </c>
      <c r="BH114" s="14">
        <f t="shared" si="38"/>
        <v>960</v>
      </c>
      <c r="CF114" s="64">
        <v>110</v>
      </c>
      <c r="CG114" s="64">
        <v>2</v>
      </c>
      <c r="CH114" s="64" t="s">
        <v>380</v>
      </c>
      <c r="CI114" s="64">
        <v>10</v>
      </c>
      <c r="CJ114" s="64"/>
      <c r="CK114" s="64"/>
      <c r="CL114" s="64"/>
      <c r="CM114" s="64" t="s">
        <v>584</v>
      </c>
      <c r="CN114" s="64">
        <v>3840</v>
      </c>
      <c r="CO114" s="64" t="s">
        <v>585</v>
      </c>
      <c r="CP114" s="64">
        <v>15</v>
      </c>
      <c r="CQ114" s="64" t="s">
        <v>417</v>
      </c>
      <c r="CR114" s="64">
        <v>1</v>
      </c>
      <c r="CS114" s="64" t="s">
        <v>585</v>
      </c>
      <c r="CT114" s="64">
        <v>30</v>
      </c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</row>
    <row r="115" spans="54:108" ht="16.5" x14ac:dyDescent="0.2">
      <c r="BB115" s="64">
        <v>110</v>
      </c>
      <c r="BC115" s="14">
        <f t="shared" si="39"/>
        <v>0</v>
      </c>
      <c r="BD115" s="14">
        <f t="shared" si="40"/>
        <v>480</v>
      </c>
      <c r="BE115" s="14">
        <f t="shared" si="41"/>
        <v>0</v>
      </c>
      <c r="BF115" s="14">
        <f t="shared" si="42"/>
        <v>1200</v>
      </c>
      <c r="BG115" s="14">
        <f t="shared" si="37"/>
        <v>480</v>
      </c>
      <c r="BH115" s="14">
        <f t="shared" si="38"/>
        <v>960</v>
      </c>
      <c r="CF115" s="64">
        <v>111</v>
      </c>
      <c r="CG115" s="64">
        <v>2</v>
      </c>
      <c r="CH115" s="64" t="s">
        <v>380</v>
      </c>
      <c r="CI115" s="64">
        <v>11</v>
      </c>
      <c r="CJ115" s="64"/>
      <c r="CK115" s="64"/>
      <c r="CL115" s="64"/>
      <c r="CM115" s="64" t="s">
        <v>584</v>
      </c>
      <c r="CN115" s="64">
        <v>4800</v>
      </c>
      <c r="CO115" s="64" t="s">
        <v>585</v>
      </c>
      <c r="CP115" s="64">
        <v>20</v>
      </c>
      <c r="CQ115" s="64"/>
      <c r="CR115" s="64"/>
      <c r="CS115" s="64" t="s">
        <v>585</v>
      </c>
      <c r="CT115" s="64">
        <v>30</v>
      </c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</row>
    <row r="116" spans="54:108" ht="16.5" x14ac:dyDescent="0.2">
      <c r="BB116" s="64">
        <v>111</v>
      </c>
      <c r="BC116" s="14">
        <f t="shared" si="39"/>
        <v>0</v>
      </c>
      <c r="BD116" s="14">
        <f t="shared" si="40"/>
        <v>480</v>
      </c>
      <c r="BE116" s="14">
        <f t="shared" si="41"/>
        <v>0</v>
      </c>
      <c r="BF116" s="14">
        <f t="shared" si="42"/>
        <v>1200</v>
      </c>
      <c r="BG116" s="14">
        <f t="shared" si="37"/>
        <v>480</v>
      </c>
      <c r="BH116" s="14">
        <f t="shared" si="38"/>
        <v>960</v>
      </c>
      <c r="CF116" s="64">
        <v>112</v>
      </c>
      <c r="CG116" s="64">
        <v>2</v>
      </c>
      <c r="CH116" s="64" t="s">
        <v>380</v>
      </c>
      <c r="CI116" s="64">
        <v>12</v>
      </c>
      <c r="CJ116" s="64"/>
      <c r="CK116" s="64"/>
      <c r="CL116" s="64"/>
      <c r="CM116" s="64" t="s">
        <v>584</v>
      </c>
      <c r="CN116" s="64">
        <v>4800</v>
      </c>
      <c r="CO116" s="64" t="s">
        <v>585</v>
      </c>
      <c r="CP116" s="64">
        <v>20</v>
      </c>
      <c r="CQ116" s="64"/>
      <c r="CR116" s="64"/>
      <c r="CS116" s="64" t="s">
        <v>585</v>
      </c>
      <c r="CT116" s="64">
        <v>30</v>
      </c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</row>
    <row r="117" spans="54:108" ht="16.5" x14ac:dyDescent="0.2">
      <c r="BB117" s="64">
        <v>112</v>
      </c>
      <c r="BC117" s="14">
        <f t="shared" si="39"/>
        <v>0</v>
      </c>
      <c r="BD117" s="14">
        <f t="shared" si="40"/>
        <v>480</v>
      </c>
      <c r="BE117" s="14">
        <f t="shared" si="41"/>
        <v>0</v>
      </c>
      <c r="BF117" s="14">
        <f t="shared" si="42"/>
        <v>1200</v>
      </c>
      <c r="BG117" s="14">
        <f t="shared" si="37"/>
        <v>480</v>
      </c>
      <c r="BH117" s="14">
        <f t="shared" si="38"/>
        <v>960</v>
      </c>
      <c r="CF117" s="64">
        <v>113</v>
      </c>
      <c r="CG117" s="64">
        <v>2</v>
      </c>
      <c r="CH117" s="64" t="s">
        <v>380</v>
      </c>
      <c r="CI117" s="64">
        <v>13</v>
      </c>
      <c r="CJ117" s="64"/>
      <c r="CK117" s="64"/>
      <c r="CL117" s="64"/>
      <c r="CM117" s="64" t="s">
        <v>584</v>
      </c>
      <c r="CN117" s="64">
        <v>4800</v>
      </c>
      <c r="CO117" s="64" t="s">
        <v>585</v>
      </c>
      <c r="CP117" s="64">
        <v>20</v>
      </c>
      <c r="CQ117" s="64"/>
      <c r="CR117" s="64"/>
      <c r="CS117" s="64" t="s">
        <v>585</v>
      </c>
      <c r="CT117" s="64">
        <v>30</v>
      </c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</row>
    <row r="118" spans="54:108" ht="16.5" x14ac:dyDescent="0.2">
      <c r="BB118" s="64">
        <v>113</v>
      </c>
      <c r="BC118" s="14">
        <f t="shared" si="39"/>
        <v>0</v>
      </c>
      <c r="BD118" s="14">
        <f t="shared" si="40"/>
        <v>480</v>
      </c>
      <c r="BE118" s="14">
        <f t="shared" si="41"/>
        <v>0</v>
      </c>
      <c r="BF118" s="14">
        <f t="shared" si="42"/>
        <v>1200</v>
      </c>
      <c r="BG118" s="14">
        <f t="shared" si="37"/>
        <v>480</v>
      </c>
      <c r="BH118" s="14">
        <f t="shared" si="38"/>
        <v>960</v>
      </c>
      <c r="CF118" s="64">
        <v>114</v>
      </c>
      <c r="CG118" s="64">
        <v>2</v>
      </c>
      <c r="CH118" s="64" t="s">
        <v>380</v>
      </c>
      <c r="CI118" s="64">
        <v>14</v>
      </c>
      <c r="CJ118" s="64"/>
      <c r="CK118" s="64"/>
      <c r="CL118" s="64"/>
      <c r="CM118" s="64" t="s">
        <v>584</v>
      </c>
      <c r="CN118" s="64">
        <v>4800</v>
      </c>
      <c r="CO118" s="64" t="s">
        <v>585</v>
      </c>
      <c r="CP118" s="64">
        <v>20</v>
      </c>
      <c r="CQ118" s="64"/>
      <c r="CR118" s="64"/>
      <c r="CS118" s="64" t="s">
        <v>585</v>
      </c>
      <c r="CT118" s="64">
        <v>30</v>
      </c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</row>
    <row r="119" spans="54:108" ht="16.5" x14ac:dyDescent="0.2">
      <c r="BB119" s="64">
        <v>114</v>
      </c>
      <c r="BC119" s="14">
        <f t="shared" si="39"/>
        <v>0</v>
      </c>
      <c r="BD119" s="14">
        <f t="shared" si="40"/>
        <v>480</v>
      </c>
      <c r="BE119" s="14">
        <f t="shared" si="41"/>
        <v>0</v>
      </c>
      <c r="BF119" s="14">
        <f t="shared" si="42"/>
        <v>1200</v>
      </c>
      <c r="BG119" s="14">
        <f t="shared" si="37"/>
        <v>480</v>
      </c>
      <c r="BH119" s="14">
        <f t="shared" si="38"/>
        <v>960</v>
      </c>
      <c r="CF119" s="64">
        <v>115</v>
      </c>
      <c r="CG119" s="64">
        <v>2</v>
      </c>
      <c r="CH119" s="64" t="s">
        <v>380</v>
      </c>
      <c r="CI119" s="64">
        <v>15</v>
      </c>
      <c r="CJ119" s="64"/>
      <c r="CK119" s="64"/>
      <c r="CL119" s="64"/>
      <c r="CM119" s="64" t="s">
        <v>584</v>
      </c>
      <c r="CN119" s="64">
        <v>4800</v>
      </c>
      <c r="CO119" s="64" t="s">
        <v>585</v>
      </c>
      <c r="CP119" s="64">
        <v>20</v>
      </c>
      <c r="CQ119" s="64" t="s">
        <v>416</v>
      </c>
      <c r="CR119" s="64">
        <v>2</v>
      </c>
      <c r="CS119" s="64" t="s">
        <v>585</v>
      </c>
      <c r="CT119" s="64">
        <v>35</v>
      </c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</row>
    <row r="120" spans="54:108" ht="16.5" x14ac:dyDescent="0.2">
      <c r="BB120" s="64">
        <v>115</v>
      </c>
      <c r="BC120" s="14">
        <f t="shared" si="39"/>
        <v>0</v>
      </c>
      <c r="BD120" s="14">
        <f t="shared" si="40"/>
        <v>480</v>
      </c>
      <c r="BE120" s="14">
        <f t="shared" si="41"/>
        <v>0</v>
      </c>
      <c r="BF120" s="14">
        <f t="shared" si="42"/>
        <v>1200</v>
      </c>
      <c r="BG120" s="14">
        <f t="shared" si="37"/>
        <v>480</v>
      </c>
      <c r="BH120" s="14">
        <f t="shared" si="38"/>
        <v>960</v>
      </c>
      <c r="CF120" s="64">
        <v>116</v>
      </c>
      <c r="CG120" s="64">
        <v>2</v>
      </c>
      <c r="CH120" s="64" t="s">
        <v>380</v>
      </c>
      <c r="CI120" s="64">
        <v>16</v>
      </c>
      <c r="CJ120" s="64"/>
      <c r="CK120" s="64"/>
      <c r="CL120" s="64"/>
      <c r="CM120" s="64" t="s">
        <v>584</v>
      </c>
      <c r="CN120" s="64">
        <v>4800</v>
      </c>
      <c r="CO120" s="64" t="s">
        <v>585</v>
      </c>
      <c r="CP120" s="64">
        <v>25</v>
      </c>
      <c r="CQ120" s="64"/>
      <c r="CR120" s="64"/>
      <c r="CS120" s="64" t="s">
        <v>585</v>
      </c>
      <c r="CT120" s="64">
        <v>35</v>
      </c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</row>
    <row r="121" spans="54:108" ht="16.5" x14ac:dyDescent="0.2">
      <c r="BB121" s="64">
        <v>116</v>
      </c>
      <c r="BC121" s="14">
        <f t="shared" si="39"/>
        <v>0</v>
      </c>
      <c r="BD121" s="14">
        <f t="shared" si="40"/>
        <v>480</v>
      </c>
      <c r="BE121" s="14">
        <f t="shared" si="41"/>
        <v>0</v>
      </c>
      <c r="BF121" s="14">
        <f t="shared" si="42"/>
        <v>1200</v>
      </c>
      <c r="BG121" s="14">
        <f t="shared" si="37"/>
        <v>480</v>
      </c>
      <c r="BH121" s="14">
        <f t="shared" si="38"/>
        <v>960</v>
      </c>
      <c r="CF121" s="64">
        <v>117</v>
      </c>
      <c r="CG121" s="64">
        <v>2</v>
      </c>
      <c r="CH121" s="64" t="s">
        <v>380</v>
      </c>
      <c r="CI121" s="64">
        <v>17</v>
      </c>
      <c r="CJ121" s="64"/>
      <c r="CK121" s="64"/>
      <c r="CL121" s="64"/>
      <c r="CM121" s="64" t="s">
        <v>584</v>
      </c>
      <c r="CN121" s="64">
        <v>4800</v>
      </c>
      <c r="CO121" s="64" t="s">
        <v>585</v>
      </c>
      <c r="CP121" s="64">
        <v>25</v>
      </c>
      <c r="CQ121" s="64"/>
      <c r="CR121" s="64"/>
      <c r="CS121" s="64" t="s">
        <v>585</v>
      </c>
      <c r="CT121" s="64">
        <v>35</v>
      </c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</row>
    <row r="122" spans="54:108" ht="16.5" x14ac:dyDescent="0.2">
      <c r="BB122" s="64">
        <v>117</v>
      </c>
      <c r="BC122" s="14">
        <f t="shared" si="39"/>
        <v>0</v>
      </c>
      <c r="BD122" s="14">
        <f t="shared" si="40"/>
        <v>480</v>
      </c>
      <c r="BE122" s="14">
        <f t="shared" si="41"/>
        <v>0</v>
      </c>
      <c r="BF122" s="14">
        <f t="shared" si="42"/>
        <v>1200</v>
      </c>
      <c r="BG122" s="14">
        <f t="shared" si="37"/>
        <v>480</v>
      </c>
      <c r="BH122" s="14">
        <f t="shared" si="38"/>
        <v>960</v>
      </c>
      <c r="CF122" s="64">
        <v>118</v>
      </c>
      <c r="CG122" s="64">
        <v>2</v>
      </c>
      <c r="CH122" s="64" t="s">
        <v>380</v>
      </c>
      <c r="CI122" s="64">
        <v>18</v>
      </c>
      <c r="CJ122" s="64"/>
      <c r="CK122" s="64"/>
      <c r="CL122" s="64"/>
      <c r="CM122" s="64" t="s">
        <v>584</v>
      </c>
      <c r="CN122" s="64">
        <v>4800</v>
      </c>
      <c r="CO122" s="64" t="s">
        <v>585</v>
      </c>
      <c r="CP122" s="64">
        <v>25</v>
      </c>
      <c r="CQ122" s="64"/>
      <c r="CR122" s="64"/>
      <c r="CS122" s="64" t="s">
        <v>585</v>
      </c>
      <c r="CT122" s="64">
        <v>35</v>
      </c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</row>
    <row r="123" spans="54:108" ht="16.5" x14ac:dyDescent="0.2">
      <c r="BB123" s="64">
        <v>118</v>
      </c>
      <c r="BC123" s="14">
        <f t="shared" si="39"/>
        <v>0</v>
      </c>
      <c r="BD123" s="14">
        <f t="shared" si="40"/>
        <v>480</v>
      </c>
      <c r="BE123" s="14">
        <f t="shared" si="41"/>
        <v>0</v>
      </c>
      <c r="BF123" s="14">
        <f t="shared" si="42"/>
        <v>1200</v>
      </c>
      <c r="BG123" s="14">
        <f t="shared" si="37"/>
        <v>480</v>
      </c>
      <c r="BH123" s="14">
        <f t="shared" si="38"/>
        <v>960</v>
      </c>
      <c r="CF123" s="64">
        <v>119</v>
      </c>
      <c r="CG123" s="64">
        <v>2</v>
      </c>
      <c r="CH123" s="64" t="s">
        <v>380</v>
      </c>
      <c r="CI123" s="64">
        <v>19</v>
      </c>
      <c r="CJ123" s="64"/>
      <c r="CK123" s="64"/>
      <c r="CL123" s="64"/>
      <c r="CM123" s="64" t="s">
        <v>584</v>
      </c>
      <c r="CN123" s="64">
        <v>4800</v>
      </c>
      <c r="CO123" s="64" t="s">
        <v>585</v>
      </c>
      <c r="CP123" s="64">
        <v>25</v>
      </c>
      <c r="CQ123" s="64"/>
      <c r="CR123" s="64"/>
      <c r="CS123" s="64" t="s">
        <v>585</v>
      </c>
      <c r="CT123" s="64">
        <v>35</v>
      </c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</row>
    <row r="124" spans="54:108" ht="16.5" x14ac:dyDescent="0.2">
      <c r="BB124" s="64">
        <v>119</v>
      </c>
      <c r="BC124" s="14">
        <f t="shared" si="39"/>
        <v>0</v>
      </c>
      <c r="BD124" s="14">
        <f t="shared" si="40"/>
        <v>480</v>
      </c>
      <c r="BE124" s="14">
        <f t="shared" si="41"/>
        <v>0</v>
      </c>
      <c r="BF124" s="14">
        <f t="shared" si="42"/>
        <v>1200</v>
      </c>
      <c r="BG124" s="14">
        <f t="shared" si="37"/>
        <v>480</v>
      </c>
      <c r="BH124" s="14">
        <f t="shared" si="38"/>
        <v>960</v>
      </c>
      <c r="CF124" s="64">
        <v>120</v>
      </c>
      <c r="CG124" s="64">
        <v>2</v>
      </c>
      <c r="CH124" s="64" t="s">
        <v>380</v>
      </c>
      <c r="CI124" s="64">
        <v>20</v>
      </c>
      <c r="CJ124" s="64"/>
      <c r="CK124" s="64"/>
      <c r="CL124" s="64"/>
      <c r="CM124" s="64" t="s">
        <v>584</v>
      </c>
      <c r="CN124" s="64">
        <v>6000</v>
      </c>
      <c r="CO124" s="64" t="s">
        <v>585</v>
      </c>
      <c r="CP124" s="64">
        <v>25</v>
      </c>
      <c r="CQ124" s="64" t="s">
        <v>417</v>
      </c>
      <c r="CR124" s="64">
        <v>2</v>
      </c>
      <c r="CS124" s="64" t="s">
        <v>585</v>
      </c>
      <c r="CT124" s="64">
        <v>40</v>
      </c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</row>
    <row r="125" spans="54:108" ht="16.5" x14ac:dyDescent="0.2">
      <c r="BB125" s="64">
        <v>120</v>
      </c>
      <c r="BC125" s="14">
        <f t="shared" si="39"/>
        <v>0</v>
      </c>
      <c r="BD125" s="14">
        <f t="shared" si="40"/>
        <v>480</v>
      </c>
      <c r="BE125" s="14">
        <f t="shared" si="41"/>
        <v>0</v>
      </c>
      <c r="BF125" s="14">
        <f t="shared" si="42"/>
        <v>1200</v>
      </c>
      <c r="BG125" s="14">
        <f t="shared" si="37"/>
        <v>480</v>
      </c>
      <c r="BH125" s="14">
        <f t="shared" si="38"/>
        <v>960</v>
      </c>
      <c r="CF125" s="64">
        <v>121</v>
      </c>
      <c r="CG125" s="64">
        <v>2</v>
      </c>
      <c r="CH125" s="64" t="s">
        <v>380</v>
      </c>
      <c r="CI125" s="64">
        <v>21</v>
      </c>
      <c r="CJ125" s="64"/>
      <c r="CK125" s="64"/>
      <c r="CL125" s="64"/>
      <c r="CM125" s="64" t="s">
        <v>584</v>
      </c>
      <c r="CN125" s="64">
        <v>6000</v>
      </c>
      <c r="CO125" s="64" t="s">
        <v>585</v>
      </c>
      <c r="CP125" s="64">
        <v>30</v>
      </c>
      <c r="CQ125" s="64"/>
      <c r="CR125" s="64"/>
      <c r="CS125" s="64" t="s">
        <v>585</v>
      </c>
      <c r="CT125" s="64">
        <v>40</v>
      </c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</row>
    <row r="126" spans="54:108" ht="16.5" x14ac:dyDescent="0.2">
      <c r="BB126" s="64">
        <v>121</v>
      </c>
      <c r="BC126" s="14">
        <f t="shared" si="39"/>
        <v>0</v>
      </c>
      <c r="BD126" s="14">
        <f t="shared" si="40"/>
        <v>480</v>
      </c>
      <c r="BE126" s="14">
        <f t="shared" si="41"/>
        <v>0</v>
      </c>
      <c r="BF126" s="14">
        <f t="shared" si="42"/>
        <v>1200</v>
      </c>
      <c r="BG126" s="14">
        <f t="shared" si="37"/>
        <v>480</v>
      </c>
      <c r="BH126" s="14">
        <f t="shared" si="38"/>
        <v>960</v>
      </c>
      <c r="CF126" s="64">
        <v>122</v>
      </c>
      <c r="CG126" s="64">
        <v>2</v>
      </c>
      <c r="CH126" s="64" t="s">
        <v>380</v>
      </c>
      <c r="CI126" s="64">
        <v>22</v>
      </c>
      <c r="CJ126" s="64"/>
      <c r="CK126" s="64"/>
      <c r="CL126" s="64"/>
      <c r="CM126" s="64" t="s">
        <v>584</v>
      </c>
      <c r="CN126" s="64">
        <v>6000</v>
      </c>
      <c r="CO126" s="64" t="s">
        <v>585</v>
      </c>
      <c r="CP126" s="64">
        <v>30</v>
      </c>
      <c r="CQ126" s="64"/>
      <c r="CR126" s="64"/>
      <c r="CS126" s="64" t="s">
        <v>585</v>
      </c>
      <c r="CT126" s="64">
        <v>40</v>
      </c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</row>
    <row r="127" spans="54:108" ht="16.5" x14ac:dyDescent="0.2">
      <c r="BB127" s="64">
        <v>122</v>
      </c>
      <c r="BC127" s="14">
        <f t="shared" si="39"/>
        <v>0</v>
      </c>
      <c r="BD127" s="14">
        <f t="shared" si="40"/>
        <v>480</v>
      </c>
      <c r="BE127" s="14">
        <f t="shared" si="41"/>
        <v>0</v>
      </c>
      <c r="BF127" s="14">
        <f t="shared" si="42"/>
        <v>1200</v>
      </c>
      <c r="BG127" s="14">
        <f t="shared" si="37"/>
        <v>480</v>
      </c>
      <c r="BH127" s="14">
        <f t="shared" si="38"/>
        <v>960</v>
      </c>
      <c r="CF127" s="64">
        <v>123</v>
      </c>
      <c r="CG127" s="64">
        <v>2</v>
      </c>
      <c r="CH127" s="64" t="s">
        <v>380</v>
      </c>
      <c r="CI127" s="64">
        <v>23</v>
      </c>
      <c r="CJ127" s="64"/>
      <c r="CK127" s="64"/>
      <c r="CL127" s="64"/>
      <c r="CM127" s="64" t="s">
        <v>584</v>
      </c>
      <c r="CN127" s="64">
        <v>6000</v>
      </c>
      <c r="CO127" s="64" t="s">
        <v>585</v>
      </c>
      <c r="CP127" s="64">
        <v>30</v>
      </c>
      <c r="CQ127" s="64"/>
      <c r="CR127" s="64"/>
      <c r="CS127" s="64" t="s">
        <v>585</v>
      </c>
      <c r="CT127" s="64">
        <v>40</v>
      </c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</row>
    <row r="128" spans="54:108" ht="16.5" x14ac:dyDescent="0.2">
      <c r="BB128" s="64">
        <v>123</v>
      </c>
      <c r="BC128" s="14">
        <f t="shared" si="39"/>
        <v>0</v>
      </c>
      <c r="BD128" s="14">
        <f t="shared" si="40"/>
        <v>480</v>
      </c>
      <c r="BE128" s="14">
        <f t="shared" si="41"/>
        <v>0</v>
      </c>
      <c r="BF128" s="14">
        <f t="shared" si="42"/>
        <v>1200</v>
      </c>
      <c r="BG128" s="14">
        <f t="shared" si="37"/>
        <v>480</v>
      </c>
      <c r="BH128" s="14">
        <f t="shared" si="38"/>
        <v>960</v>
      </c>
      <c r="CF128" s="64">
        <v>124</v>
      </c>
      <c r="CG128" s="64">
        <v>2</v>
      </c>
      <c r="CH128" s="64" t="s">
        <v>380</v>
      </c>
      <c r="CI128" s="64">
        <v>24</v>
      </c>
      <c r="CJ128" s="64"/>
      <c r="CK128" s="64"/>
      <c r="CL128" s="64"/>
      <c r="CM128" s="64" t="s">
        <v>584</v>
      </c>
      <c r="CN128" s="64">
        <v>6000</v>
      </c>
      <c r="CO128" s="64" t="s">
        <v>585</v>
      </c>
      <c r="CP128" s="64">
        <v>30</v>
      </c>
      <c r="CQ128" s="64"/>
      <c r="CR128" s="64"/>
      <c r="CS128" s="64" t="s">
        <v>585</v>
      </c>
      <c r="CT128" s="64">
        <v>40</v>
      </c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</row>
    <row r="129" spans="54:108" ht="16.5" x14ac:dyDescent="0.2">
      <c r="BB129" s="64">
        <v>124</v>
      </c>
      <c r="BC129" s="14">
        <f t="shared" si="39"/>
        <v>0</v>
      </c>
      <c r="BD129" s="14">
        <f t="shared" si="40"/>
        <v>480</v>
      </c>
      <c r="BE129" s="14">
        <f t="shared" si="41"/>
        <v>0</v>
      </c>
      <c r="BF129" s="14">
        <f t="shared" si="42"/>
        <v>1200</v>
      </c>
      <c r="BG129" s="14">
        <f t="shared" si="37"/>
        <v>480</v>
      </c>
      <c r="BH129" s="14">
        <f t="shared" si="38"/>
        <v>960</v>
      </c>
      <c r="CF129" s="64">
        <v>125</v>
      </c>
      <c r="CG129" s="64">
        <v>2</v>
      </c>
      <c r="CH129" s="64" t="s">
        <v>380</v>
      </c>
      <c r="CI129" s="64">
        <v>25</v>
      </c>
      <c r="CJ129" s="64"/>
      <c r="CK129" s="64"/>
      <c r="CL129" s="64"/>
      <c r="CM129" s="64" t="s">
        <v>584</v>
      </c>
      <c r="CN129" s="64">
        <v>6000</v>
      </c>
      <c r="CO129" s="64" t="s">
        <v>585</v>
      </c>
      <c r="CP129" s="64">
        <v>30</v>
      </c>
      <c r="CQ129" s="64" t="s">
        <v>416</v>
      </c>
      <c r="CR129" s="64">
        <v>2</v>
      </c>
      <c r="CS129" s="64" t="s">
        <v>585</v>
      </c>
      <c r="CT129" s="64">
        <v>45</v>
      </c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</row>
    <row r="130" spans="54:108" ht="16.5" x14ac:dyDescent="0.2">
      <c r="BB130" s="64">
        <v>125</v>
      </c>
      <c r="BC130" s="14">
        <f t="shared" si="39"/>
        <v>0</v>
      </c>
      <c r="BD130" s="14">
        <f t="shared" si="40"/>
        <v>480</v>
      </c>
      <c r="BE130" s="14">
        <f t="shared" si="41"/>
        <v>0</v>
      </c>
      <c r="BF130" s="14">
        <f t="shared" si="42"/>
        <v>1200</v>
      </c>
      <c r="BG130" s="14">
        <f t="shared" si="37"/>
        <v>480</v>
      </c>
      <c r="BH130" s="14">
        <f t="shared" si="38"/>
        <v>960</v>
      </c>
      <c r="CF130" s="64">
        <v>126</v>
      </c>
      <c r="CG130" s="64">
        <v>2</v>
      </c>
      <c r="CH130" s="64" t="s">
        <v>380</v>
      </c>
      <c r="CI130" s="64">
        <v>26</v>
      </c>
      <c r="CJ130" s="64"/>
      <c r="CK130" s="64"/>
      <c r="CL130" s="64"/>
      <c r="CM130" s="64" t="s">
        <v>584</v>
      </c>
      <c r="CN130" s="64">
        <v>6000</v>
      </c>
      <c r="CO130" s="64" t="s">
        <v>585</v>
      </c>
      <c r="CP130" s="64">
        <v>35</v>
      </c>
      <c r="CQ130" s="64"/>
      <c r="CR130" s="64"/>
      <c r="CS130" s="64" t="s">
        <v>585</v>
      </c>
      <c r="CT130" s="64">
        <v>45</v>
      </c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</row>
    <row r="131" spans="54:108" ht="16.5" x14ac:dyDescent="0.2">
      <c r="BB131" s="64">
        <v>126</v>
      </c>
      <c r="BC131" s="14">
        <f t="shared" si="39"/>
        <v>0</v>
      </c>
      <c r="BD131" s="14">
        <f t="shared" si="40"/>
        <v>480</v>
      </c>
      <c r="BE131" s="14">
        <f t="shared" si="41"/>
        <v>0</v>
      </c>
      <c r="BF131" s="14">
        <f t="shared" si="42"/>
        <v>1200</v>
      </c>
      <c r="BG131" s="14">
        <f t="shared" si="37"/>
        <v>480</v>
      </c>
      <c r="BH131" s="14">
        <f t="shared" si="38"/>
        <v>960</v>
      </c>
      <c r="CF131" s="64">
        <v>127</v>
      </c>
      <c r="CG131" s="64">
        <v>2</v>
      </c>
      <c r="CH131" s="64" t="s">
        <v>380</v>
      </c>
      <c r="CI131" s="64">
        <v>27</v>
      </c>
      <c r="CJ131" s="64"/>
      <c r="CK131" s="64"/>
      <c r="CL131" s="64"/>
      <c r="CM131" s="64" t="s">
        <v>584</v>
      </c>
      <c r="CN131" s="64">
        <v>6000</v>
      </c>
      <c r="CO131" s="64" t="s">
        <v>585</v>
      </c>
      <c r="CP131" s="64">
        <v>35</v>
      </c>
      <c r="CQ131" s="64"/>
      <c r="CR131" s="64"/>
      <c r="CS131" s="64" t="s">
        <v>585</v>
      </c>
      <c r="CT131" s="64">
        <v>45</v>
      </c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</row>
    <row r="132" spans="54:108" ht="16.5" x14ac:dyDescent="0.2">
      <c r="BB132" s="64">
        <v>127</v>
      </c>
      <c r="BC132" s="14">
        <f t="shared" si="39"/>
        <v>0</v>
      </c>
      <c r="BD132" s="14">
        <f t="shared" si="40"/>
        <v>480</v>
      </c>
      <c r="BE132" s="14">
        <f t="shared" si="41"/>
        <v>0</v>
      </c>
      <c r="BF132" s="14">
        <f t="shared" si="42"/>
        <v>1200</v>
      </c>
      <c r="BG132" s="14">
        <f t="shared" si="37"/>
        <v>480</v>
      </c>
      <c r="BH132" s="14">
        <f t="shared" si="38"/>
        <v>960</v>
      </c>
      <c r="CF132" s="64">
        <v>128</v>
      </c>
      <c r="CG132" s="64">
        <v>2</v>
      </c>
      <c r="CH132" s="64" t="s">
        <v>380</v>
      </c>
      <c r="CI132" s="64">
        <v>28</v>
      </c>
      <c r="CJ132" s="64"/>
      <c r="CK132" s="64"/>
      <c r="CL132" s="64"/>
      <c r="CM132" s="64" t="s">
        <v>584</v>
      </c>
      <c r="CN132" s="64">
        <v>6000</v>
      </c>
      <c r="CO132" s="64" t="s">
        <v>585</v>
      </c>
      <c r="CP132" s="64">
        <v>35</v>
      </c>
      <c r="CQ132" s="64"/>
      <c r="CR132" s="64"/>
      <c r="CS132" s="64" t="s">
        <v>585</v>
      </c>
      <c r="CT132" s="64">
        <v>45</v>
      </c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</row>
    <row r="133" spans="54:108" ht="16.5" x14ac:dyDescent="0.2">
      <c r="BB133" s="64">
        <v>128</v>
      </c>
      <c r="BC133" s="14">
        <f t="shared" si="39"/>
        <v>0</v>
      </c>
      <c r="BD133" s="14">
        <f t="shared" si="40"/>
        <v>480</v>
      </c>
      <c r="BE133" s="14">
        <f t="shared" si="41"/>
        <v>0</v>
      </c>
      <c r="BF133" s="14">
        <f t="shared" si="42"/>
        <v>1200</v>
      </c>
      <c r="BG133" s="14">
        <f t="shared" si="37"/>
        <v>480</v>
      </c>
      <c r="BH133" s="14">
        <f t="shared" si="38"/>
        <v>960</v>
      </c>
      <c r="CF133" s="64">
        <v>129</v>
      </c>
      <c r="CG133" s="64">
        <v>2</v>
      </c>
      <c r="CH133" s="64" t="s">
        <v>380</v>
      </c>
      <c r="CI133" s="64">
        <v>29</v>
      </c>
      <c r="CJ133" s="64"/>
      <c r="CK133" s="64"/>
      <c r="CL133" s="64"/>
      <c r="CM133" s="64" t="s">
        <v>584</v>
      </c>
      <c r="CN133" s="64">
        <v>6000</v>
      </c>
      <c r="CO133" s="64" t="s">
        <v>585</v>
      </c>
      <c r="CP133" s="64">
        <v>35</v>
      </c>
      <c r="CQ133" s="64"/>
      <c r="CR133" s="64"/>
      <c r="CS133" s="64" t="s">
        <v>585</v>
      </c>
      <c r="CT133" s="64">
        <v>45</v>
      </c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</row>
    <row r="134" spans="54:108" ht="16.5" x14ac:dyDescent="0.2">
      <c r="BB134" s="64">
        <v>129</v>
      </c>
      <c r="BC134" s="14">
        <f t="shared" si="39"/>
        <v>0</v>
      </c>
      <c r="BD134" s="14">
        <f t="shared" si="40"/>
        <v>480</v>
      </c>
      <c r="BE134" s="14">
        <f t="shared" si="41"/>
        <v>0</v>
      </c>
      <c r="BF134" s="14">
        <f t="shared" si="42"/>
        <v>1200</v>
      </c>
      <c r="BG134" s="14">
        <f t="shared" si="37"/>
        <v>480</v>
      </c>
      <c r="BH134" s="14">
        <f t="shared" si="38"/>
        <v>960</v>
      </c>
      <c r="CF134" s="64">
        <v>130</v>
      </c>
      <c r="CG134" s="64">
        <v>2</v>
      </c>
      <c r="CH134" s="64" t="s">
        <v>380</v>
      </c>
      <c r="CI134" s="64">
        <v>30</v>
      </c>
      <c r="CJ134" s="64"/>
      <c r="CK134" s="64"/>
      <c r="CL134" s="64"/>
      <c r="CM134" s="64" t="s">
        <v>584</v>
      </c>
      <c r="CN134" s="64">
        <v>7200</v>
      </c>
      <c r="CO134" s="64" t="s">
        <v>585</v>
      </c>
      <c r="CP134" s="64">
        <v>35</v>
      </c>
      <c r="CQ134" s="64" t="s">
        <v>416</v>
      </c>
      <c r="CR134" s="64">
        <v>2</v>
      </c>
      <c r="CS134" s="64" t="s">
        <v>585</v>
      </c>
      <c r="CT134" s="64">
        <v>50</v>
      </c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</row>
    <row r="135" spans="54:108" ht="16.5" x14ac:dyDescent="0.2">
      <c r="BB135" s="64">
        <v>130</v>
      </c>
      <c r="BC135" s="14">
        <f t="shared" si="39"/>
        <v>0</v>
      </c>
      <c r="BD135" s="14">
        <f t="shared" si="40"/>
        <v>480</v>
      </c>
      <c r="BE135" s="14">
        <f t="shared" si="41"/>
        <v>0</v>
      </c>
      <c r="BF135" s="14">
        <f t="shared" si="42"/>
        <v>1200</v>
      </c>
      <c r="BG135" s="14">
        <f t="shared" ref="BG135:BG198" si="43">BC135+BD134</f>
        <v>480</v>
      </c>
      <c r="BH135" s="14">
        <f t="shared" ref="BH135:BH198" si="44">BG135*BH$3</f>
        <v>960</v>
      </c>
      <c r="CF135" s="64">
        <v>131</v>
      </c>
      <c r="CG135" s="64">
        <v>2</v>
      </c>
      <c r="CH135" s="64" t="s">
        <v>380</v>
      </c>
      <c r="CI135" s="64">
        <v>31</v>
      </c>
      <c r="CJ135" s="64"/>
      <c r="CK135" s="64"/>
      <c r="CL135" s="64"/>
      <c r="CM135" s="64" t="s">
        <v>584</v>
      </c>
      <c r="CN135" s="64">
        <v>7200</v>
      </c>
      <c r="CO135" s="64" t="s">
        <v>585</v>
      </c>
      <c r="CP135" s="64">
        <v>40</v>
      </c>
      <c r="CQ135" s="64"/>
      <c r="CR135" s="64"/>
      <c r="CS135" s="64" t="s">
        <v>585</v>
      </c>
      <c r="CT135" s="64">
        <v>50</v>
      </c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</row>
    <row r="136" spans="54:108" ht="16.5" x14ac:dyDescent="0.2">
      <c r="BB136" s="64">
        <v>131</v>
      </c>
      <c r="BC136" s="14">
        <f t="shared" si="39"/>
        <v>0</v>
      </c>
      <c r="BD136" s="14">
        <f t="shared" si="40"/>
        <v>480</v>
      </c>
      <c r="BE136" s="14">
        <f t="shared" si="41"/>
        <v>0</v>
      </c>
      <c r="BF136" s="14">
        <f t="shared" si="42"/>
        <v>1200</v>
      </c>
      <c r="BG136" s="14">
        <f t="shared" si="43"/>
        <v>480</v>
      </c>
      <c r="BH136" s="14">
        <f t="shared" si="44"/>
        <v>960</v>
      </c>
      <c r="CF136" s="64">
        <v>132</v>
      </c>
      <c r="CG136" s="64">
        <v>2</v>
      </c>
      <c r="CH136" s="64" t="s">
        <v>380</v>
      </c>
      <c r="CI136" s="64">
        <v>32</v>
      </c>
      <c r="CJ136" s="64"/>
      <c r="CK136" s="64"/>
      <c r="CL136" s="64"/>
      <c r="CM136" s="64" t="s">
        <v>584</v>
      </c>
      <c r="CN136" s="64">
        <v>7200</v>
      </c>
      <c r="CO136" s="64" t="s">
        <v>585</v>
      </c>
      <c r="CP136" s="64">
        <v>40</v>
      </c>
      <c r="CQ136" s="64"/>
      <c r="CR136" s="64"/>
      <c r="CS136" s="64" t="s">
        <v>585</v>
      </c>
      <c r="CT136" s="64">
        <v>50</v>
      </c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</row>
    <row r="137" spans="54:108" ht="16.5" x14ac:dyDescent="0.2">
      <c r="BB137" s="64">
        <v>132</v>
      </c>
      <c r="BC137" s="14">
        <f t="shared" si="39"/>
        <v>0</v>
      </c>
      <c r="BD137" s="14">
        <f t="shared" si="40"/>
        <v>480</v>
      </c>
      <c r="BE137" s="14">
        <f t="shared" si="41"/>
        <v>0</v>
      </c>
      <c r="BF137" s="14">
        <f t="shared" si="42"/>
        <v>1200</v>
      </c>
      <c r="BG137" s="14">
        <f t="shared" si="43"/>
        <v>480</v>
      </c>
      <c r="BH137" s="14">
        <f t="shared" si="44"/>
        <v>960</v>
      </c>
      <c r="CF137" s="64">
        <v>133</v>
      </c>
      <c r="CG137" s="64">
        <v>2</v>
      </c>
      <c r="CH137" s="64" t="s">
        <v>380</v>
      </c>
      <c r="CI137" s="64">
        <v>33</v>
      </c>
      <c r="CJ137" s="64"/>
      <c r="CK137" s="64"/>
      <c r="CL137" s="64"/>
      <c r="CM137" s="64" t="s">
        <v>584</v>
      </c>
      <c r="CN137" s="64">
        <v>7200</v>
      </c>
      <c r="CO137" s="64" t="s">
        <v>585</v>
      </c>
      <c r="CP137" s="64">
        <v>40</v>
      </c>
      <c r="CQ137" s="64"/>
      <c r="CR137" s="64"/>
      <c r="CS137" s="64" t="s">
        <v>585</v>
      </c>
      <c r="CT137" s="64">
        <v>50</v>
      </c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</row>
    <row r="138" spans="54:108" ht="16.5" x14ac:dyDescent="0.2">
      <c r="BB138" s="64">
        <v>133</v>
      </c>
      <c r="BC138" s="14">
        <f t="shared" si="39"/>
        <v>0</v>
      </c>
      <c r="BD138" s="14">
        <f t="shared" si="40"/>
        <v>480</v>
      </c>
      <c r="BE138" s="14">
        <f t="shared" si="41"/>
        <v>0</v>
      </c>
      <c r="BF138" s="14">
        <f t="shared" si="42"/>
        <v>1200</v>
      </c>
      <c r="BG138" s="14">
        <f t="shared" si="43"/>
        <v>480</v>
      </c>
      <c r="BH138" s="14">
        <f t="shared" si="44"/>
        <v>960</v>
      </c>
      <c r="CF138" s="64">
        <v>134</v>
      </c>
      <c r="CG138" s="64">
        <v>2</v>
      </c>
      <c r="CH138" s="64" t="s">
        <v>380</v>
      </c>
      <c r="CI138" s="64">
        <v>34</v>
      </c>
      <c r="CJ138" s="64"/>
      <c r="CK138" s="64"/>
      <c r="CL138" s="64"/>
      <c r="CM138" s="64" t="s">
        <v>584</v>
      </c>
      <c r="CN138" s="64">
        <v>7200</v>
      </c>
      <c r="CO138" s="64" t="s">
        <v>585</v>
      </c>
      <c r="CP138" s="64">
        <v>40</v>
      </c>
      <c r="CQ138" s="64"/>
      <c r="CR138" s="64"/>
      <c r="CS138" s="64" t="s">
        <v>585</v>
      </c>
      <c r="CT138" s="64">
        <v>50</v>
      </c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</row>
    <row r="139" spans="54:108" ht="16.5" x14ac:dyDescent="0.2">
      <c r="BB139" s="64">
        <v>134</v>
      </c>
      <c r="BC139" s="14">
        <f t="shared" si="39"/>
        <v>0</v>
      </c>
      <c r="BD139" s="14">
        <f t="shared" si="40"/>
        <v>480</v>
      </c>
      <c r="BE139" s="14">
        <f t="shared" si="41"/>
        <v>0</v>
      </c>
      <c r="BF139" s="14">
        <f t="shared" si="42"/>
        <v>1200</v>
      </c>
      <c r="BG139" s="14">
        <f t="shared" si="43"/>
        <v>480</v>
      </c>
      <c r="BH139" s="14">
        <f t="shared" si="44"/>
        <v>960</v>
      </c>
      <c r="CF139" s="64">
        <v>135</v>
      </c>
      <c r="CG139" s="64">
        <v>2</v>
      </c>
      <c r="CH139" s="64" t="s">
        <v>380</v>
      </c>
      <c r="CI139" s="64">
        <v>35</v>
      </c>
      <c r="CJ139" s="64"/>
      <c r="CK139" s="64"/>
      <c r="CL139" s="64"/>
      <c r="CM139" s="64" t="s">
        <v>584</v>
      </c>
      <c r="CN139" s="64">
        <v>7200</v>
      </c>
      <c r="CO139" s="64" t="s">
        <v>585</v>
      </c>
      <c r="CP139" s="64">
        <v>40</v>
      </c>
      <c r="CQ139" s="64" t="s">
        <v>417</v>
      </c>
      <c r="CR139" s="64">
        <v>2</v>
      </c>
      <c r="CS139" s="64" t="s">
        <v>585</v>
      </c>
      <c r="CT139" s="64">
        <v>55</v>
      </c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</row>
    <row r="140" spans="54:108" ht="16.5" x14ac:dyDescent="0.2">
      <c r="BB140" s="64">
        <v>135</v>
      </c>
      <c r="BC140" s="14">
        <f t="shared" si="39"/>
        <v>0</v>
      </c>
      <c r="BD140" s="14">
        <f t="shared" si="40"/>
        <v>480</v>
      </c>
      <c r="BE140" s="14">
        <f t="shared" si="41"/>
        <v>0</v>
      </c>
      <c r="BF140" s="14">
        <f t="shared" si="42"/>
        <v>1200</v>
      </c>
      <c r="BG140" s="14">
        <f t="shared" si="43"/>
        <v>480</v>
      </c>
      <c r="BH140" s="14">
        <f t="shared" si="44"/>
        <v>960</v>
      </c>
      <c r="CF140" s="64">
        <v>136</v>
      </c>
      <c r="CG140" s="64">
        <v>2</v>
      </c>
      <c r="CH140" s="64" t="s">
        <v>380</v>
      </c>
      <c r="CI140" s="64">
        <v>36</v>
      </c>
      <c r="CJ140" s="64"/>
      <c r="CK140" s="64"/>
      <c r="CL140" s="64"/>
      <c r="CM140" s="64" t="s">
        <v>584</v>
      </c>
      <c r="CN140" s="64">
        <v>7200</v>
      </c>
      <c r="CO140" s="64" t="s">
        <v>585</v>
      </c>
      <c r="CP140" s="64">
        <v>45</v>
      </c>
      <c r="CQ140" s="64"/>
      <c r="CR140" s="64"/>
      <c r="CS140" s="64" t="s">
        <v>585</v>
      </c>
      <c r="CT140" s="64">
        <v>55</v>
      </c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</row>
    <row r="141" spans="54:108" ht="16.5" x14ac:dyDescent="0.2">
      <c r="BB141" s="64">
        <v>136</v>
      </c>
      <c r="BC141" s="14">
        <f t="shared" si="39"/>
        <v>0</v>
      </c>
      <c r="BD141" s="14">
        <f t="shared" si="40"/>
        <v>480</v>
      </c>
      <c r="BE141" s="14">
        <f t="shared" si="41"/>
        <v>0</v>
      </c>
      <c r="BF141" s="14">
        <f t="shared" si="42"/>
        <v>1200</v>
      </c>
      <c r="BG141" s="14">
        <f t="shared" si="43"/>
        <v>480</v>
      </c>
      <c r="BH141" s="14">
        <f t="shared" si="44"/>
        <v>960</v>
      </c>
      <c r="CF141" s="64">
        <v>137</v>
      </c>
      <c r="CG141" s="64">
        <v>2</v>
      </c>
      <c r="CH141" s="64" t="s">
        <v>380</v>
      </c>
      <c r="CI141" s="64">
        <v>37</v>
      </c>
      <c r="CJ141" s="64"/>
      <c r="CK141" s="64"/>
      <c r="CL141" s="64"/>
      <c r="CM141" s="64" t="s">
        <v>584</v>
      </c>
      <c r="CN141" s="64">
        <v>7200</v>
      </c>
      <c r="CO141" s="64" t="s">
        <v>585</v>
      </c>
      <c r="CP141" s="64">
        <v>45</v>
      </c>
      <c r="CQ141" s="64"/>
      <c r="CR141" s="64"/>
      <c r="CS141" s="64" t="s">
        <v>585</v>
      </c>
      <c r="CT141" s="64">
        <v>55</v>
      </c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</row>
    <row r="142" spans="54:108" ht="16.5" x14ac:dyDescent="0.2">
      <c r="BB142" s="64">
        <v>137</v>
      </c>
      <c r="BC142" s="14">
        <f t="shared" si="39"/>
        <v>0</v>
      </c>
      <c r="BD142" s="14">
        <f t="shared" si="40"/>
        <v>480</v>
      </c>
      <c r="BE142" s="14">
        <f t="shared" si="41"/>
        <v>0</v>
      </c>
      <c r="BF142" s="14">
        <f t="shared" si="42"/>
        <v>1200</v>
      </c>
      <c r="BG142" s="14">
        <f t="shared" si="43"/>
        <v>480</v>
      </c>
      <c r="BH142" s="14">
        <f t="shared" si="44"/>
        <v>960</v>
      </c>
      <c r="CF142" s="64">
        <v>138</v>
      </c>
      <c r="CG142" s="64">
        <v>2</v>
      </c>
      <c r="CH142" s="64" t="s">
        <v>380</v>
      </c>
      <c r="CI142" s="64">
        <v>38</v>
      </c>
      <c r="CJ142" s="64"/>
      <c r="CK142" s="64"/>
      <c r="CL142" s="64"/>
      <c r="CM142" s="64" t="s">
        <v>584</v>
      </c>
      <c r="CN142" s="64">
        <v>7200</v>
      </c>
      <c r="CO142" s="64" t="s">
        <v>585</v>
      </c>
      <c r="CP142" s="64">
        <v>45</v>
      </c>
      <c r="CQ142" s="64"/>
      <c r="CR142" s="64"/>
      <c r="CS142" s="64" t="s">
        <v>585</v>
      </c>
      <c r="CT142" s="64">
        <v>55</v>
      </c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</row>
    <row r="143" spans="54:108" ht="16.5" x14ac:dyDescent="0.2">
      <c r="BB143" s="64">
        <v>138</v>
      </c>
      <c r="BC143" s="14">
        <f t="shared" si="39"/>
        <v>0</v>
      </c>
      <c r="BD143" s="14">
        <f t="shared" si="40"/>
        <v>480</v>
      </c>
      <c r="BE143" s="14">
        <f t="shared" si="41"/>
        <v>0</v>
      </c>
      <c r="BF143" s="14">
        <f t="shared" si="42"/>
        <v>1200</v>
      </c>
      <c r="BG143" s="14">
        <f t="shared" si="43"/>
        <v>480</v>
      </c>
      <c r="BH143" s="14">
        <f t="shared" si="44"/>
        <v>960</v>
      </c>
      <c r="CF143" s="64">
        <v>139</v>
      </c>
      <c r="CG143" s="64">
        <v>2</v>
      </c>
      <c r="CH143" s="64" t="s">
        <v>380</v>
      </c>
      <c r="CI143" s="64">
        <v>39</v>
      </c>
      <c r="CJ143" s="64"/>
      <c r="CK143" s="64"/>
      <c r="CL143" s="64"/>
      <c r="CM143" s="64" t="s">
        <v>584</v>
      </c>
      <c r="CN143" s="64">
        <v>7200</v>
      </c>
      <c r="CO143" s="64" t="s">
        <v>585</v>
      </c>
      <c r="CP143" s="64">
        <v>45</v>
      </c>
      <c r="CQ143" s="64"/>
      <c r="CR143" s="64"/>
      <c r="CS143" s="64" t="s">
        <v>585</v>
      </c>
      <c r="CT143" s="64">
        <v>55</v>
      </c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</row>
    <row r="144" spans="54:108" ht="16.5" x14ac:dyDescent="0.2">
      <c r="BB144" s="64">
        <v>139</v>
      </c>
      <c r="BC144" s="14">
        <f t="shared" si="39"/>
        <v>0</v>
      </c>
      <c r="BD144" s="14">
        <f t="shared" si="40"/>
        <v>480</v>
      </c>
      <c r="BE144" s="14">
        <f t="shared" si="41"/>
        <v>0</v>
      </c>
      <c r="BF144" s="14">
        <f t="shared" si="42"/>
        <v>1200</v>
      </c>
      <c r="BG144" s="14">
        <f t="shared" si="43"/>
        <v>480</v>
      </c>
      <c r="BH144" s="14">
        <f t="shared" si="44"/>
        <v>960</v>
      </c>
      <c r="CF144" s="64">
        <v>140</v>
      </c>
      <c r="CG144" s="64">
        <v>2</v>
      </c>
      <c r="CH144" s="64" t="s">
        <v>380</v>
      </c>
      <c r="CI144" s="64">
        <v>40</v>
      </c>
      <c r="CJ144" s="64"/>
      <c r="CK144" s="64"/>
      <c r="CL144" s="64"/>
      <c r="CM144" s="64" t="s">
        <v>584</v>
      </c>
      <c r="CN144" s="64">
        <v>8640</v>
      </c>
      <c r="CO144" s="64" t="s">
        <v>585</v>
      </c>
      <c r="CP144" s="64">
        <v>45</v>
      </c>
      <c r="CQ144" s="64" t="s">
        <v>416</v>
      </c>
      <c r="CR144" s="64">
        <v>2</v>
      </c>
      <c r="CS144" s="64" t="s">
        <v>585</v>
      </c>
      <c r="CT144" s="64">
        <v>60</v>
      </c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</row>
    <row r="145" spans="54:108" ht="16.5" x14ac:dyDescent="0.2">
      <c r="BB145" s="64">
        <v>140</v>
      </c>
      <c r="BC145" s="14">
        <f t="shared" si="39"/>
        <v>0</v>
      </c>
      <c r="BD145" s="14">
        <f t="shared" si="40"/>
        <v>480</v>
      </c>
      <c r="BE145" s="14">
        <f t="shared" si="41"/>
        <v>0</v>
      </c>
      <c r="BF145" s="14">
        <f t="shared" si="42"/>
        <v>1200</v>
      </c>
      <c r="BG145" s="14">
        <f t="shared" si="43"/>
        <v>480</v>
      </c>
      <c r="BH145" s="14">
        <f t="shared" si="44"/>
        <v>960</v>
      </c>
      <c r="CF145" s="64">
        <v>141</v>
      </c>
      <c r="CG145" s="64">
        <v>2</v>
      </c>
      <c r="CH145" s="64" t="s">
        <v>380</v>
      </c>
      <c r="CI145" s="64">
        <v>41</v>
      </c>
      <c r="CJ145" s="64"/>
      <c r="CK145" s="64"/>
      <c r="CL145" s="64"/>
      <c r="CM145" s="64" t="s">
        <v>584</v>
      </c>
      <c r="CN145" s="64">
        <v>8640</v>
      </c>
      <c r="CO145" s="64" t="s">
        <v>585</v>
      </c>
      <c r="CP145" s="64">
        <v>50</v>
      </c>
      <c r="CQ145" s="64"/>
      <c r="CR145" s="64"/>
      <c r="CS145" s="64" t="s">
        <v>585</v>
      </c>
      <c r="CT145" s="64">
        <v>60</v>
      </c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</row>
    <row r="146" spans="54:108" ht="16.5" x14ac:dyDescent="0.2">
      <c r="BB146" s="64">
        <v>141</v>
      </c>
      <c r="BC146" s="14">
        <f t="shared" si="39"/>
        <v>0</v>
      </c>
      <c r="BD146" s="14">
        <f t="shared" si="40"/>
        <v>480</v>
      </c>
      <c r="BE146" s="14">
        <f t="shared" si="41"/>
        <v>0</v>
      </c>
      <c r="BF146" s="14">
        <f t="shared" si="42"/>
        <v>1200</v>
      </c>
      <c r="BG146" s="14">
        <f t="shared" si="43"/>
        <v>480</v>
      </c>
      <c r="BH146" s="14">
        <f t="shared" si="44"/>
        <v>960</v>
      </c>
      <c r="CF146" s="64">
        <v>142</v>
      </c>
      <c r="CG146" s="64">
        <v>2</v>
      </c>
      <c r="CH146" s="64" t="s">
        <v>380</v>
      </c>
      <c r="CI146" s="64">
        <v>42</v>
      </c>
      <c r="CJ146" s="64"/>
      <c r="CK146" s="64"/>
      <c r="CL146" s="64"/>
      <c r="CM146" s="64" t="s">
        <v>584</v>
      </c>
      <c r="CN146" s="64">
        <v>8640</v>
      </c>
      <c r="CO146" s="64" t="s">
        <v>585</v>
      </c>
      <c r="CP146" s="64">
        <v>50</v>
      </c>
      <c r="CQ146" s="64"/>
      <c r="CR146" s="64"/>
      <c r="CS146" s="64" t="s">
        <v>585</v>
      </c>
      <c r="CT146" s="64">
        <v>60</v>
      </c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</row>
    <row r="147" spans="54:108" ht="16.5" x14ac:dyDescent="0.2">
      <c r="BB147" s="64">
        <v>142</v>
      </c>
      <c r="BC147" s="14">
        <f t="shared" si="39"/>
        <v>0</v>
      </c>
      <c r="BD147" s="14">
        <f t="shared" si="40"/>
        <v>480</v>
      </c>
      <c r="BE147" s="14">
        <f t="shared" si="41"/>
        <v>0</v>
      </c>
      <c r="BF147" s="14">
        <f t="shared" si="42"/>
        <v>1200</v>
      </c>
      <c r="BG147" s="14">
        <f t="shared" si="43"/>
        <v>480</v>
      </c>
      <c r="BH147" s="14">
        <f t="shared" si="44"/>
        <v>960</v>
      </c>
      <c r="CF147" s="64">
        <v>143</v>
      </c>
      <c r="CG147" s="64">
        <v>2</v>
      </c>
      <c r="CH147" s="64" t="s">
        <v>380</v>
      </c>
      <c r="CI147" s="64">
        <v>43</v>
      </c>
      <c r="CJ147" s="64"/>
      <c r="CK147" s="64"/>
      <c r="CL147" s="64"/>
      <c r="CM147" s="64" t="s">
        <v>584</v>
      </c>
      <c r="CN147" s="64">
        <v>8640</v>
      </c>
      <c r="CO147" s="64" t="s">
        <v>585</v>
      </c>
      <c r="CP147" s="64">
        <v>50</v>
      </c>
      <c r="CQ147" s="64"/>
      <c r="CR147" s="64"/>
      <c r="CS147" s="64" t="s">
        <v>585</v>
      </c>
      <c r="CT147" s="64">
        <v>60</v>
      </c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</row>
    <row r="148" spans="54:108" ht="16.5" x14ac:dyDescent="0.2">
      <c r="BB148" s="64">
        <v>143</v>
      </c>
      <c r="BC148" s="14">
        <f t="shared" si="39"/>
        <v>0</v>
      </c>
      <c r="BD148" s="14">
        <f t="shared" si="40"/>
        <v>480</v>
      </c>
      <c r="BE148" s="14">
        <f t="shared" si="41"/>
        <v>0</v>
      </c>
      <c r="BF148" s="14">
        <f t="shared" si="42"/>
        <v>1200</v>
      </c>
      <c r="BG148" s="14">
        <f t="shared" si="43"/>
        <v>480</v>
      </c>
      <c r="BH148" s="14">
        <f t="shared" si="44"/>
        <v>960</v>
      </c>
      <c r="CF148" s="64">
        <v>144</v>
      </c>
      <c r="CG148" s="64">
        <v>2</v>
      </c>
      <c r="CH148" s="64" t="s">
        <v>380</v>
      </c>
      <c r="CI148" s="64">
        <v>44</v>
      </c>
      <c r="CJ148" s="64"/>
      <c r="CK148" s="64"/>
      <c r="CL148" s="64"/>
      <c r="CM148" s="64" t="s">
        <v>584</v>
      </c>
      <c r="CN148" s="64">
        <v>8640</v>
      </c>
      <c r="CO148" s="64" t="s">
        <v>585</v>
      </c>
      <c r="CP148" s="64">
        <v>50</v>
      </c>
      <c r="CQ148" s="64"/>
      <c r="CR148" s="64"/>
      <c r="CS148" s="64" t="s">
        <v>585</v>
      </c>
      <c r="CT148" s="64">
        <v>60</v>
      </c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</row>
    <row r="149" spans="54:108" ht="16.5" x14ac:dyDescent="0.2">
      <c r="BB149" s="64">
        <v>144</v>
      </c>
      <c r="BC149" s="14">
        <f t="shared" si="39"/>
        <v>0</v>
      </c>
      <c r="BD149" s="14">
        <f t="shared" si="40"/>
        <v>480</v>
      </c>
      <c r="BE149" s="14">
        <f t="shared" si="41"/>
        <v>0</v>
      </c>
      <c r="BF149" s="14">
        <f t="shared" si="42"/>
        <v>1200</v>
      </c>
      <c r="BG149" s="14">
        <f t="shared" si="43"/>
        <v>480</v>
      </c>
      <c r="BH149" s="14">
        <f t="shared" si="44"/>
        <v>960</v>
      </c>
      <c r="CF149" s="64">
        <v>145</v>
      </c>
      <c r="CG149" s="64">
        <v>2</v>
      </c>
      <c r="CH149" s="64" t="s">
        <v>380</v>
      </c>
      <c r="CI149" s="64">
        <v>45</v>
      </c>
      <c r="CJ149" s="64"/>
      <c r="CK149" s="64"/>
      <c r="CL149" s="64"/>
      <c r="CM149" s="64" t="s">
        <v>584</v>
      </c>
      <c r="CN149" s="64">
        <v>8640</v>
      </c>
      <c r="CO149" s="64" t="s">
        <v>585</v>
      </c>
      <c r="CP149" s="64">
        <v>50</v>
      </c>
      <c r="CQ149" s="64" t="s">
        <v>417</v>
      </c>
      <c r="CR149" s="64">
        <v>2</v>
      </c>
      <c r="CS149" s="64" t="s">
        <v>585</v>
      </c>
      <c r="CT149" s="64">
        <v>65</v>
      </c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</row>
    <row r="150" spans="54:108" ht="16.5" x14ac:dyDescent="0.2">
      <c r="BB150" s="64">
        <v>145</v>
      </c>
      <c r="BC150" s="14">
        <f t="shared" si="39"/>
        <v>0</v>
      </c>
      <c r="BD150" s="14">
        <f t="shared" si="40"/>
        <v>480</v>
      </c>
      <c r="BE150" s="14">
        <f t="shared" si="41"/>
        <v>0</v>
      </c>
      <c r="BF150" s="14">
        <f t="shared" si="42"/>
        <v>1200</v>
      </c>
      <c r="BG150" s="14">
        <f t="shared" si="43"/>
        <v>480</v>
      </c>
      <c r="BH150" s="14">
        <f t="shared" si="44"/>
        <v>960</v>
      </c>
      <c r="CF150" s="64">
        <v>146</v>
      </c>
      <c r="CG150" s="64">
        <v>2</v>
      </c>
      <c r="CH150" s="64" t="s">
        <v>380</v>
      </c>
      <c r="CI150" s="64">
        <v>46</v>
      </c>
      <c r="CJ150" s="64"/>
      <c r="CK150" s="64"/>
      <c r="CL150" s="64"/>
      <c r="CM150" s="64" t="s">
        <v>584</v>
      </c>
      <c r="CN150" s="64">
        <v>8640</v>
      </c>
      <c r="CO150" s="64" t="s">
        <v>585</v>
      </c>
      <c r="CP150" s="64">
        <v>55</v>
      </c>
      <c r="CQ150" s="64"/>
      <c r="CR150" s="64"/>
      <c r="CS150" s="64" t="s">
        <v>585</v>
      </c>
      <c r="CT150" s="64">
        <v>65</v>
      </c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</row>
    <row r="151" spans="54:108" ht="16.5" x14ac:dyDescent="0.2">
      <c r="BB151" s="64">
        <v>146</v>
      </c>
      <c r="BC151" s="14">
        <f t="shared" si="39"/>
        <v>0</v>
      </c>
      <c r="BD151" s="14">
        <f t="shared" si="40"/>
        <v>480</v>
      </c>
      <c r="BE151" s="14">
        <f t="shared" si="41"/>
        <v>0</v>
      </c>
      <c r="BF151" s="14">
        <f t="shared" si="42"/>
        <v>1200</v>
      </c>
      <c r="BG151" s="14">
        <f t="shared" si="43"/>
        <v>480</v>
      </c>
      <c r="BH151" s="14">
        <f t="shared" si="44"/>
        <v>960</v>
      </c>
      <c r="CF151" s="64">
        <v>147</v>
      </c>
      <c r="CG151" s="64">
        <v>2</v>
      </c>
      <c r="CH151" s="64" t="s">
        <v>380</v>
      </c>
      <c r="CI151" s="64">
        <v>47</v>
      </c>
      <c r="CJ151" s="64"/>
      <c r="CK151" s="64"/>
      <c r="CL151" s="64"/>
      <c r="CM151" s="64" t="s">
        <v>584</v>
      </c>
      <c r="CN151" s="64">
        <v>8640</v>
      </c>
      <c r="CO151" s="64" t="s">
        <v>585</v>
      </c>
      <c r="CP151" s="64">
        <v>55</v>
      </c>
      <c r="CQ151" s="64"/>
      <c r="CR151" s="64"/>
      <c r="CS151" s="64" t="s">
        <v>585</v>
      </c>
      <c r="CT151" s="64">
        <v>65</v>
      </c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</row>
    <row r="152" spans="54:108" ht="16.5" x14ac:dyDescent="0.2">
      <c r="BB152" s="64">
        <v>147</v>
      </c>
      <c r="BC152" s="14">
        <f t="shared" si="39"/>
        <v>0</v>
      </c>
      <c r="BD152" s="14">
        <f t="shared" si="40"/>
        <v>480</v>
      </c>
      <c r="BE152" s="14">
        <f t="shared" si="41"/>
        <v>0</v>
      </c>
      <c r="BF152" s="14">
        <f t="shared" si="42"/>
        <v>1200</v>
      </c>
      <c r="BG152" s="14">
        <f t="shared" si="43"/>
        <v>480</v>
      </c>
      <c r="BH152" s="14">
        <f t="shared" si="44"/>
        <v>960</v>
      </c>
      <c r="CF152" s="64">
        <v>148</v>
      </c>
      <c r="CG152" s="64">
        <v>2</v>
      </c>
      <c r="CH152" s="64" t="s">
        <v>380</v>
      </c>
      <c r="CI152" s="64">
        <v>48</v>
      </c>
      <c r="CJ152" s="64"/>
      <c r="CK152" s="64"/>
      <c r="CL152" s="64"/>
      <c r="CM152" s="64" t="s">
        <v>584</v>
      </c>
      <c r="CN152" s="64">
        <v>8640</v>
      </c>
      <c r="CO152" s="64" t="s">
        <v>585</v>
      </c>
      <c r="CP152" s="64">
        <v>55</v>
      </c>
      <c r="CQ152" s="64"/>
      <c r="CR152" s="64"/>
      <c r="CS152" s="64" t="s">
        <v>585</v>
      </c>
      <c r="CT152" s="64">
        <v>65</v>
      </c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</row>
    <row r="153" spans="54:108" ht="16.5" x14ac:dyDescent="0.2">
      <c r="BB153" s="64">
        <v>148</v>
      </c>
      <c r="BC153" s="14">
        <f t="shared" si="39"/>
        <v>0</v>
      </c>
      <c r="BD153" s="14">
        <f t="shared" si="40"/>
        <v>480</v>
      </c>
      <c r="BE153" s="14">
        <f t="shared" si="41"/>
        <v>0</v>
      </c>
      <c r="BF153" s="14">
        <f t="shared" si="42"/>
        <v>1200</v>
      </c>
      <c r="BG153" s="14">
        <f t="shared" si="43"/>
        <v>480</v>
      </c>
      <c r="BH153" s="14">
        <f t="shared" si="44"/>
        <v>960</v>
      </c>
      <c r="CF153" s="64">
        <v>149</v>
      </c>
      <c r="CG153" s="64">
        <v>2</v>
      </c>
      <c r="CH153" s="64" t="s">
        <v>380</v>
      </c>
      <c r="CI153" s="64">
        <v>49</v>
      </c>
      <c r="CJ153" s="64"/>
      <c r="CK153" s="64"/>
      <c r="CL153" s="64"/>
      <c r="CM153" s="64" t="s">
        <v>584</v>
      </c>
      <c r="CN153" s="64">
        <v>8640</v>
      </c>
      <c r="CO153" s="64" t="s">
        <v>585</v>
      </c>
      <c r="CP153" s="64">
        <v>55</v>
      </c>
      <c r="CQ153" s="64"/>
      <c r="CR153" s="64"/>
      <c r="CS153" s="64" t="s">
        <v>585</v>
      </c>
      <c r="CT153" s="64">
        <v>65</v>
      </c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</row>
    <row r="154" spans="54:108" ht="16.5" x14ac:dyDescent="0.2">
      <c r="BB154" s="64">
        <v>149</v>
      </c>
      <c r="BC154" s="14">
        <f t="shared" si="39"/>
        <v>0</v>
      </c>
      <c r="BD154" s="14">
        <f t="shared" si="40"/>
        <v>480</v>
      </c>
      <c r="BE154" s="14">
        <f t="shared" si="41"/>
        <v>0</v>
      </c>
      <c r="BF154" s="14">
        <f t="shared" si="42"/>
        <v>1200</v>
      </c>
      <c r="BG154" s="14">
        <f t="shared" si="43"/>
        <v>480</v>
      </c>
      <c r="BH154" s="14">
        <f t="shared" si="44"/>
        <v>960</v>
      </c>
      <c r="CF154" s="64">
        <v>150</v>
      </c>
      <c r="CG154" s="64">
        <v>2</v>
      </c>
      <c r="CH154" s="64" t="s">
        <v>380</v>
      </c>
      <c r="CI154" s="64">
        <v>50</v>
      </c>
      <c r="CJ154" s="64"/>
      <c r="CK154" s="64"/>
      <c r="CL154" s="64"/>
      <c r="CM154" s="64" t="s">
        <v>584</v>
      </c>
      <c r="CN154" s="64">
        <v>8640</v>
      </c>
      <c r="CO154" s="64" t="s">
        <v>585</v>
      </c>
      <c r="CP154" s="64">
        <v>55</v>
      </c>
      <c r="CQ154" s="64" t="s">
        <v>416</v>
      </c>
      <c r="CR154" s="64">
        <v>2</v>
      </c>
      <c r="CS154" s="64" t="s">
        <v>585</v>
      </c>
      <c r="CT154" s="64">
        <v>70</v>
      </c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</row>
    <row r="155" spans="54:108" ht="16.5" x14ac:dyDescent="0.2">
      <c r="BB155" s="64">
        <v>150</v>
      </c>
      <c r="BC155" s="14">
        <f t="shared" si="39"/>
        <v>0</v>
      </c>
      <c r="BD155" s="14">
        <f t="shared" si="40"/>
        <v>480</v>
      </c>
      <c r="BE155" s="14">
        <f t="shared" si="41"/>
        <v>0</v>
      </c>
      <c r="BF155" s="14">
        <f t="shared" si="42"/>
        <v>1200</v>
      </c>
      <c r="BG155" s="14">
        <f t="shared" si="43"/>
        <v>480</v>
      </c>
      <c r="BH155" s="14">
        <f t="shared" si="44"/>
        <v>960</v>
      </c>
      <c r="CF155" s="64">
        <v>151</v>
      </c>
      <c r="CG155" s="64">
        <v>2</v>
      </c>
      <c r="CH155" s="64" t="s">
        <v>380</v>
      </c>
      <c r="CI155" s="64">
        <v>51</v>
      </c>
      <c r="CJ155" s="64"/>
      <c r="CK155" s="64"/>
      <c r="CL155" s="64"/>
      <c r="CM155" s="64" t="s">
        <v>584</v>
      </c>
      <c r="CN155" s="64">
        <v>8640</v>
      </c>
      <c r="CO155" s="64" t="s">
        <v>585</v>
      </c>
      <c r="CP155" s="64">
        <v>60</v>
      </c>
      <c r="CQ155" s="64"/>
      <c r="CR155" s="64"/>
      <c r="CS155" s="64" t="s">
        <v>585</v>
      </c>
      <c r="CT155" s="64">
        <v>70</v>
      </c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</row>
    <row r="156" spans="54:108" ht="16.5" x14ac:dyDescent="0.2">
      <c r="BB156" s="64">
        <v>151</v>
      </c>
      <c r="BC156" s="14">
        <f t="shared" si="39"/>
        <v>0</v>
      </c>
      <c r="BD156" s="14">
        <f t="shared" si="40"/>
        <v>480</v>
      </c>
      <c r="BE156" s="14">
        <f t="shared" si="41"/>
        <v>0</v>
      </c>
      <c r="BF156" s="14">
        <f t="shared" si="42"/>
        <v>1200</v>
      </c>
      <c r="BG156" s="14">
        <f t="shared" si="43"/>
        <v>480</v>
      </c>
      <c r="BH156" s="14">
        <f t="shared" si="44"/>
        <v>960</v>
      </c>
      <c r="CF156" s="64">
        <v>152</v>
      </c>
      <c r="CG156" s="64">
        <v>2</v>
      </c>
      <c r="CH156" s="64" t="s">
        <v>380</v>
      </c>
      <c r="CI156" s="64">
        <v>52</v>
      </c>
      <c r="CJ156" s="64"/>
      <c r="CK156" s="64"/>
      <c r="CL156" s="64"/>
      <c r="CM156" s="64" t="s">
        <v>584</v>
      </c>
      <c r="CN156" s="64">
        <v>8640</v>
      </c>
      <c r="CO156" s="64" t="s">
        <v>585</v>
      </c>
      <c r="CP156" s="64">
        <v>60</v>
      </c>
      <c r="CQ156" s="64"/>
      <c r="CR156" s="64"/>
      <c r="CS156" s="64" t="s">
        <v>585</v>
      </c>
      <c r="CT156" s="64">
        <v>70</v>
      </c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</row>
    <row r="157" spans="54:108" ht="16.5" x14ac:dyDescent="0.2">
      <c r="BB157" s="64">
        <v>152</v>
      </c>
      <c r="BC157" s="14">
        <f t="shared" si="39"/>
        <v>0</v>
      </c>
      <c r="BD157" s="14">
        <f t="shared" si="40"/>
        <v>480</v>
      </c>
      <c r="BE157" s="14">
        <f t="shared" si="41"/>
        <v>0</v>
      </c>
      <c r="BF157" s="14">
        <f t="shared" si="42"/>
        <v>1200</v>
      </c>
      <c r="BG157" s="14">
        <f t="shared" si="43"/>
        <v>480</v>
      </c>
      <c r="BH157" s="14">
        <f t="shared" si="44"/>
        <v>960</v>
      </c>
      <c r="CF157" s="64">
        <v>153</v>
      </c>
      <c r="CG157" s="64">
        <v>2</v>
      </c>
      <c r="CH157" s="64" t="s">
        <v>380</v>
      </c>
      <c r="CI157" s="64">
        <v>53</v>
      </c>
      <c r="CJ157" s="64"/>
      <c r="CK157" s="64"/>
      <c r="CL157" s="64"/>
      <c r="CM157" s="64" t="s">
        <v>584</v>
      </c>
      <c r="CN157" s="64">
        <v>8640</v>
      </c>
      <c r="CO157" s="64" t="s">
        <v>585</v>
      </c>
      <c r="CP157" s="64">
        <v>60</v>
      </c>
      <c r="CQ157" s="64"/>
      <c r="CR157" s="64"/>
      <c r="CS157" s="64" t="s">
        <v>585</v>
      </c>
      <c r="CT157" s="64">
        <v>70</v>
      </c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</row>
    <row r="158" spans="54:108" ht="16.5" x14ac:dyDescent="0.2">
      <c r="BB158" s="64">
        <v>153</v>
      </c>
      <c r="BC158" s="14">
        <f t="shared" si="39"/>
        <v>0</v>
      </c>
      <c r="BD158" s="14">
        <f t="shared" si="40"/>
        <v>480</v>
      </c>
      <c r="BE158" s="14">
        <f t="shared" si="41"/>
        <v>0</v>
      </c>
      <c r="BF158" s="14">
        <f t="shared" si="42"/>
        <v>1200</v>
      </c>
      <c r="BG158" s="14">
        <f t="shared" si="43"/>
        <v>480</v>
      </c>
      <c r="BH158" s="14">
        <f t="shared" si="44"/>
        <v>960</v>
      </c>
      <c r="CF158" s="64">
        <v>154</v>
      </c>
      <c r="CG158" s="64">
        <v>2</v>
      </c>
      <c r="CH158" s="64" t="s">
        <v>380</v>
      </c>
      <c r="CI158" s="64">
        <v>54</v>
      </c>
      <c r="CJ158" s="64"/>
      <c r="CK158" s="64"/>
      <c r="CL158" s="64"/>
      <c r="CM158" s="64" t="s">
        <v>584</v>
      </c>
      <c r="CN158" s="64">
        <v>8640</v>
      </c>
      <c r="CO158" s="64" t="s">
        <v>585</v>
      </c>
      <c r="CP158" s="64">
        <v>60</v>
      </c>
      <c r="CQ158" s="64"/>
      <c r="CR158" s="64"/>
      <c r="CS158" s="64" t="s">
        <v>585</v>
      </c>
      <c r="CT158" s="64">
        <v>70</v>
      </c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</row>
    <row r="159" spans="54:108" ht="16.5" x14ac:dyDescent="0.2">
      <c r="BB159" s="64">
        <v>154</v>
      </c>
      <c r="BC159" s="14">
        <f t="shared" si="39"/>
        <v>0</v>
      </c>
      <c r="BD159" s="14">
        <f t="shared" si="40"/>
        <v>480</v>
      </c>
      <c r="BE159" s="14">
        <f t="shared" si="41"/>
        <v>0</v>
      </c>
      <c r="BF159" s="14">
        <f t="shared" si="42"/>
        <v>1200</v>
      </c>
      <c r="BG159" s="14">
        <f t="shared" si="43"/>
        <v>480</v>
      </c>
      <c r="BH159" s="14">
        <f t="shared" si="44"/>
        <v>960</v>
      </c>
      <c r="CF159" s="64">
        <v>155</v>
      </c>
      <c r="CG159" s="64">
        <v>2</v>
      </c>
      <c r="CH159" s="64" t="s">
        <v>380</v>
      </c>
      <c r="CI159" s="64">
        <v>55</v>
      </c>
      <c r="CJ159" s="64"/>
      <c r="CK159" s="64"/>
      <c r="CL159" s="64"/>
      <c r="CM159" s="64" t="s">
        <v>584</v>
      </c>
      <c r="CN159" s="64">
        <v>10800</v>
      </c>
      <c r="CO159" s="64" t="s">
        <v>585</v>
      </c>
      <c r="CP159" s="64">
        <v>60</v>
      </c>
      <c r="CQ159" s="64" t="s">
        <v>417</v>
      </c>
      <c r="CR159" s="64">
        <v>2</v>
      </c>
      <c r="CS159" s="64" t="s">
        <v>585</v>
      </c>
      <c r="CT159" s="64">
        <v>75</v>
      </c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</row>
    <row r="160" spans="54:108" ht="16.5" x14ac:dyDescent="0.2">
      <c r="BB160" s="64">
        <v>155</v>
      </c>
      <c r="BC160" s="14">
        <f t="shared" si="39"/>
        <v>0</v>
      </c>
      <c r="BD160" s="14">
        <f t="shared" si="40"/>
        <v>480</v>
      </c>
      <c r="BE160" s="14">
        <f t="shared" si="41"/>
        <v>0</v>
      </c>
      <c r="BF160" s="14">
        <f t="shared" si="42"/>
        <v>1200</v>
      </c>
      <c r="BG160" s="14">
        <f t="shared" si="43"/>
        <v>480</v>
      </c>
      <c r="BH160" s="14">
        <f t="shared" si="44"/>
        <v>960</v>
      </c>
      <c r="CF160" s="64">
        <v>156</v>
      </c>
      <c r="CG160" s="64">
        <v>2</v>
      </c>
      <c r="CH160" s="64" t="s">
        <v>380</v>
      </c>
      <c r="CI160" s="64">
        <v>56</v>
      </c>
      <c r="CJ160" s="64"/>
      <c r="CK160" s="64"/>
      <c r="CL160" s="64"/>
      <c r="CM160" s="64" t="s">
        <v>584</v>
      </c>
      <c r="CN160" s="64">
        <v>10800</v>
      </c>
      <c r="CO160" s="64" t="s">
        <v>585</v>
      </c>
      <c r="CP160" s="64">
        <v>65</v>
      </c>
      <c r="CQ160" s="64"/>
      <c r="CR160" s="64"/>
      <c r="CS160" s="64" t="s">
        <v>585</v>
      </c>
      <c r="CT160" s="64">
        <v>75</v>
      </c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</row>
    <row r="161" spans="54:108" ht="16.5" x14ac:dyDescent="0.2">
      <c r="BB161" s="64">
        <v>156</v>
      </c>
      <c r="BC161" s="14">
        <f t="shared" si="39"/>
        <v>0</v>
      </c>
      <c r="BD161" s="14">
        <f t="shared" si="40"/>
        <v>480</v>
      </c>
      <c r="BE161" s="14">
        <f t="shared" si="41"/>
        <v>0</v>
      </c>
      <c r="BF161" s="14">
        <f t="shared" si="42"/>
        <v>1200</v>
      </c>
      <c r="BG161" s="14">
        <f t="shared" si="43"/>
        <v>480</v>
      </c>
      <c r="BH161" s="14">
        <f t="shared" si="44"/>
        <v>960</v>
      </c>
      <c r="CF161" s="64">
        <v>157</v>
      </c>
      <c r="CG161" s="64">
        <v>2</v>
      </c>
      <c r="CH161" s="64" t="s">
        <v>380</v>
      </c>
      <c r="CI161" s="64">
        <v>57</v>
      </c>
      <c r="CJ161" s="64"/>
      <c r="CK161" s="64"/>
      <c r="CL161" s="64"/>
      <c r="CM161" s="64" t="s">
        <v>584</v>
      </c>
      <c r="CN161" s="64">
        <v>10800</v>
      </c>
      <c r="CO161" s="64" t="s">
        <v>585</v>
      </c>
      <c r="CP161" s="64">
        <v>65</v>
      </c>
      <c r="CQ161" s="64"/>
      <c r="CR161" s="64"/>
      <c r="CS161" s="64" t="s">
        <v>585</v>
      </c>
      <c r="CT161" s="64">
        <v>75</v>
      </c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</row>
    <row r="162" spans="54:108" ht="16.5" x14ac:dyDescent="0.2">
      <c r="BB162" s="64">
        <v>157</v>
      </c>
      <c r="BC162" s="14">
        <f t="shared" si="39"/>
        <v>0</v>
      </c>
      <c r="BD162" s="14">
        <f t="shared" si="40"/>
        <v>480</v>
      </c>
      <c r="BE162" s="14">
        <f t="shared" si="41"/>
        <v>0</v>
      </c>
      <c r="BF162" s="14">
        <f t="shared" si="42"/>
        <v>1200</v>
      </c>
      <c r="BG162" s="14">
        <f t="shared" si="43"/>
        <v>480</v>
      </c>
      <c r="BH162" s="14">
        <f t="shared" si="44"/>
        <v>960</v>
      </c>
      <c r="CF162" s="64">
        <v>158</v>
      </c>
      <c r="CG162" s="64">
        <v>2</v>
      </c>
      <c r="CH162" s="64" t="s">
        <v>380</v>
      </c>
      <c r="CI162" s="64">
        <v>58</v>
      </c>
      <c r="CJ162" s="64"/>
      <c r="CK162" s="64"/>
      <c r="CL162" s="64"/>
      <c r="CM162" s="64" t="s">
        <v>584</v>
      </c>
      <c r="CN162" s="64">
        <v>10800</v>
      </c>
      <c r="CO162" s="64" t="s">
        <v>585</v>
      </c>
      <c r="CP162" s="64">
        <v>65</v>
      </c>
      <c r="CQ162" s="64"/>
      <c r="CR162" s="64"/>
      <c r="CS162" s="64" t="s">
        <v>585</v>
      </c>
      <c r="CT162" s="64">
        <v>75</v>
      </c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</row>
    <row r="163" spans="54:108" ht="16.5" x14ac:dyDescent="0.2">
      <c r="BB163" s="64">
        <v>158</v>
      </c>
      <c r="BC163" s="14">
        <f t="shared" si="39"/>
        <v>0</v>
      </c>
      <c r="BD163" s="14">
        <f t="shared" si="40"/>
        <v>480</v>
      </c>
      <c r="BE163" s="14">
        <f t="shared" si="41"/>
        <v>0</v>
      </c>
      <c r="BF163" s="14">
        <f t="shared" si="42"/>
        <v>1200</v>
      </c>
      <c r="BG163" s="14">
        <f t="shared" si="43"/>
        <v>480</v>
      </c>
      <c r="BH163" s="14">
        <f t="shared" si="44"/>
        <v>960</v>
      </c>
      <c r="CF163" s="64">
        <v>159</v>
      </c>
      <c r="CG163" s="64">
        <v>2</v>
      </c>
      <c r="CH163" s="64" t="s">
        <v>380</v>
      </c>
      <c r="CI163" s="64">
        <v>59</v>
      </c>
      <c r="CJ163" s="64"/>
      <c r="CK163" s="64"/>
      <c r="CL163" s="64"/>
      <c r="CM163" s="64" t="s">
        <v>584</v>
      </c>
      <c r="CN163" s="64">
        <v>10800</v>
      </c>
      <c r="CO163" s="64" t="s">
        <v>585</v>
      </c>
      <c r="CP163" s="64">
        <v>65</v>
      </c>
      <c r="CQ163" s="64"/>
      <c r="CR163" s="64"/>
      <c r="CS163" s="64" t="s">
        <v>585</v>
      </c>
      <c r="CT163" s="64">
        <v>75</v>
      </c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</row>
    <row r="164" spans="54:108" ht="16.5" x14ac:dyDescent="0.2">
      <c r="BB164" s="64">
        <v>159</v>
      </c>
      <c r="BC164" s="14">
        <f t="shared" si="39"/>
        <v>0</v>
      </c>
      <c r="BD164" s="14">
        <f t="shared" si="40"/>
        <v>480</v>
      </c>
      <c r="BE164" s="14">
        <f t="shared" si="41"/>
        <v>0</v>
      </c>
      <c r="BF164" s="14">
        <f t="shared" si="42"/>
        <v>1200</v>
      </c>
      <c r="BG164" s="14">
        <f t="shared" si="43"/>
        <v>480</v>
      </c>
      <c r="BH164" s="14">
        <f t="shared" si="44"/>
        <v>960</v>
      </c>
      <c r="CF164" s="64">
        <v>160</v>
      </c>
      <c r="CG164" s="64">
        <v>2</v>
      </c>
      <c r="CH164" s="64" t="s">
        <v>380</v>
      </c>
      <c r="CI164" s="64">
        <v>60</v>
      </c>
      <c r="CJ164" s="64"/>
      <c r="CK164" s="64"/>
      <c r="CL164" s="64"/>
      <c r="CM164" s="64" t="s">
        <v>584</v>
      </c>
      <c r="CN164" s="64">
        <v>10800</v>
      </c>
      <c r="CO164" s="64" t="s">
        <v>585</v>
      </c>
      <c r="CP164" s="64">
        <v>65</v>
      </c>
      <c r="CQ164" s="64" t="s">
        <v>416</v>
      </c>
      <c r="CR164" s="64">
        <v>2</v>
      </c>
      <c r="CS164" s="64" t="s">
        <v>585</v>
      </c>
      <c r="CT164" s="64">
        <v>80</v>
      </c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</row>
    <row r="165" spans="54:108" ht="16.5" x14ac:dyDescent="0.2">
      <c r="BB165" s="64">
        <v>160</v>
      </c>
      <c r="BC165" s="14">
        <f t="shared" si="39"/>
        <v>0</v>
      </c>
      <c r="BD165" s="14">
        <f t="shared" si="40"/>
        <v>480</v>
      </c>
      <c r="BE165" s="14">
        <f t="shared" si="41"/>
        <v>0</v>
      </c>
      <c r="BF165" s="14">
        <f t="shared" si="42"/>
        <v>1200</v>
      </c>
      <c r="BG165" s="14">
        <f t="shared" si="43"/>
        <v>480</v>
      </c>
      <c r="BH165" s="14">
        <f t="shared" si="44"/>
        <v>960</v>
      </c>
      <c r="CF165" s="64">
        <v>161</v>
      </c>
      <c r="CG165" s="64">
        <v>2</v>
      </c>
      <c r="CH165" s="64" t="s">
        <v>380</v>
      </c>
      <c r="CI165" s="64">
        <v>61</v>
      </c>
      <c r="CJ165" s="64"/>
      <c r="CK165" s="64"/>
      <c r="CL165" s="64"/>
      <c r="CM165" s="64" t="s">
        <v>584</v>
      </c>
      <c r="CN165" s="64">
        <v>10800</v>
      </c>
      <c r="CO165" s="64" t="s">
        <v>585</v>
      </c>
      <c r="CP165" s="64">
        <v>70</v>
      </c>
      <c r="CQ165" s="64"/>
      <c r="CR165" s="64"/>
      <c r="CS165" s="64" t="s">
        <v>585</v>
      </c>
      <c r="CT165" s="64">
        <v>80</v>
      </c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</row>
    <row r="166" spans="54:108" ht="16.5" x14ac:dyDescent="0.2">
      <c r="BB166" s="64">
        <v>161</v>
      </c>
      <c r="BC166" s="14">
        <f t="shared" si="39"/>
        <v>0</v>
      </c>
      <c r="BD166" s="14">
        <f t="shared" si="40"/>
        <v>480</v>
      </c>
      <c r="BE166" s="14">
        <f t="shared" si="41"/>
        <v>0</v>
      </c>
      <c r="BF166" s="14">
        <f t="shared" si="42"/>
        <v>1200</v>
      </c>
      <c r="BG166" s="14">
        <f t="shared" si="43"/>
        <v>480</v>
      </c>
      <c r="BH166" s="14">
        <f t="shared" si="44"/>
        <v>960</v>
      </c>
      <c r="CF166" s="64">
        <v>162</v>
      </c>
      <c r="CG166" s="64">
        <v>2</v>
      </c>
      <c r="CH166" s="64" t="s">
        <v>380</v>
      </c>
      <c r="CI166" s="64">
        <v>62</v>
      </c>
      <c r="CJ166" s="64"/>
      <c r="CK166" s="64"/>
      <c r="CL166" s="64"/>
      <c r="CM166" s="64" t="s">
        <v>584</v>
      </c>
      <c r="CN166" s="64">
        <v>10800</v>
      </c>
      <c r="CO166" s="64" t="s">
        <v>585</v>
      </c>
      <c r="CP166" s="64">
        <v>70</v>
      </c>
      <c r="CQ166" s="64"/>
      <c r="CR166" s="64"/>
      <c r="CS166" s="64" t="s">
        <v>585</v>
      </c>
      <c r="CT166" s="64">
        <v>80</v>
      </c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</row>
    <row r="167" spans="54:108" ht="16.5" x14ac:dyDescent="0.2">
      <c r="BB167" s="64">
        <v>162</v>
      </c>
      <c r="BC167" s="14">
        <f t="shared" si="39"/>
        <v>0</v>
      </c>
      <c r="BD167" s="14">
        <f t="shared" si="40"/>
        <v>480</v>
      </c>
      <c r="BE167" s="14">
        <f t="shared" si="41"/>
        <v>0</v>
      </c>
      <c r="BF167" s="14">
        <f t="shared" si="42"/>
        <v>1200</v>
      </c>
      <c r="BG167" s="14">
        <f t="shared" si="43"/>
        <v>480</v>
      </c>
      <c r="BH167" s="14">
        <f t="shared" si="44"/>
        <v>960</v>
      </c>
      <c r="CF167" s="64">
        <v>163</v>
      </c>
      <c r="CG167" s="64">
        <v>2</v>
      </c>
      <c r="CH167" s="64" t="s">
        <v>380</v>
      </c>
      <c r="CI167" s="64">
        <v>63</v>
      </c>
      <c r="CJ167" s="64"/>
      <c r="CK167" s="64"/>
      <c r="CL167" s="64"/>
      <c r="CM167" s="64" t="s">
        <v>584</v>
      </c>
      <c r="CN167" s="64">
        <v>10800</v>
      </c>
      <c r="CO167" s="64" t="s">
        <v>585</v>
      </c>
      <c r="CP167" s="64">
        <v>70</v>
      </c>
      <c r="CQ167" s="64"/>
      <c r="CR167" s="64"/>
      <c r="CS167" s="64" t="s">
        <v>585</v>
      </c>
      <c r="CT167" s="64">
        <v>80</v>
      </c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</row>
    <row r="168" spans="54:108" ht="16.5" x14ac:dyDescent="0.2">
      <c r="BB168" s="64">
        <v>163</v>
      </c>
      <c r="BC168" s="14">
        <f t="shared" si="39"/>
        <v>0</v>
      </c>
      <c r="BD168" s="14">
        <f t="shared" si="40"/>
        <v>480</v>
      </c>
      <c r="BE168" s="14">
        <f t="shared" si="41"/>
        <v>0</v>
      </c>
      <c r="BF168" s="14">
        <f t="shared" si="42"/>
        <v>1200</v>
      </c>
      <c r="BG168" s="14">
        <f t="shared" si="43"/>
        <v>480</v>
      </c>
      <c r="BH168" s="14">
        <f t="shared" si="44"/>
        <v>960</v>
      </c>
      <c r="CF168" s="64">
        <v>164</v>
      </c>
      <c r="CG168" s="64">
        <v>2</v>
      </c>
      <c r="CH168" s="64" t="s">
        <v>380</v>
      </c>
      <c r="CI168" s="64">
        <v>64</v>
      </c>
      <c r="CJ168" s="64"/>
      <c r="CK168" s="64"/>
      <c r="CL168" s="64"/>
      <c r="CM168" s="64" t="s">
        <v>584</v>
      </c>
      <c r="CN168" s="64">
        <v>10800</v>
      </c>
      <c r="CO168" s="64" t="s">
        <v>585</v>
      </c>
      <c r="CP168" s="64">
        <v>70</v>
      </c>
      <c r="CQ168" s="64"/>
      <c r="CR168" s="64"/>
      <c r="CS168" s="64" t="s">
        <v>585</v>
      </c>
      <c r="CT168" s="64">
        <v>80</v>
      </c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</row>
    <row r="169" spans="54:108" ht="16.5" x14ac:dyDescent="0.2">
      <c r="BB169" s="64">
        <v>164</v>
      </c>
      <c r="BC169" s="14">
        <f t="shared" si="39"/>
        <v>0</v>
      </c>
      <c r="BD169" s="14">
        <f t="shared" si="40"/>
        <v>480</v>
      </c>
      <c r="BE169" s="14">
        <f t="shared" si="41"/>
        <v>0</v>
      </c>
      <c r="BF169" s="14">
        <f t="shared" si="42"/>
        <v>1200</v>
      </c>
      <c r="BG169" s="14">
        <f t="shared" si="43"/>
        <v>480</v>
      </c>
      <c r="BH169" s="14">
        <f t="shared" si="44"/>
        <v>960</v>
      </c>
      <c r="CF169" s="64">
        <v>165</v>
      </c>
      <c r="CG169" s="64">
        <v>2</v>
      </c>
      <c r="CH169" s="64" t="s">
        <v>380</v>
      </c>
      <c r="CI169" s="64">
        <v>65</v>
      </c>
      <c r="CJ169" s="64"/>
      <c r="CK169" s="64"/>
      <c r="CL169" s="64"/>
      <c r="CM169" s="64" t="s">
        <v>584</v>
      </c>
      <c r="CN169" s="64">
        <v>10800</v>
      </c>
      <c r="CO169" s="64" t="s">
        <v>585</v>
      </c>
      <c r="CP169" s="64">
        <v>70</v>
      </c>
      <c r="CQ169" s="64" t="s">
        <v>417</v>
      </c>
      <c r="CR169" s="64">
        <v>2</v>
      </c>
      <c r="CS169" s="64" t="s">
        <v>585</v>
      </c>
      <c r="CT169" s="64">
        <v>85</v>
      </c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</row>
    <row r="170" spans="54:108" ht="16.5" x14ac:dyDescent="0.2">
      <c r="BB170" s="64">
        <v>165</v>
      </c>
      <c r="BC170" s="14">
        <f t="shared" ref="BC170:BC233" si="45">SUMIFS($E$5:$E$104,$AP$6:$AP$105,"="&amp;BB170)+SUMIFS($O$5:$O$104,$AS$6:$AS$105,"="&amp;BB170)+SUMIFS($Y$5:$Y$104,$AV$6:$AV$105,"="&amp;BB170)+SUMIFS($AI$5:$AI$104,$AY$6:$AY$105,"="&amp;BB170)</f>
        <v>0</v>
      </c>
      <c r="BD170" s="14">
        <f t="shared" ref="BD170:BD233" si="46">INDEX($F$5:$F$104,MATCH(BB170,$AP$5:$AP$105,1)-1)+INDEX($P$5:$P$104,MATCH(BB170,$AS$5:$AS$105,1)-1)+INDEX($Z$5:$Z$104,MATCH(BB170,$AV$5:$AV$105,1)-1)+INDEX($AJ$5:$AJ$104,MATCH(BB170,$AY$5:$AY$105,1)-1)</f>
        <v>480</v>
      </c>
      <c r="BE170" s="14">
        <f t="shared" ref="BE170:BE233" si="47">SUMIFS($G$5:$G$104,$AP$6:$AP$105,"="&amp;BB170)+SUMIFS($Q$5:$Q$104,$AS$6:$AS$105,"="&amp;BB170)+SUMIFS($AA$5:$AA$104,$AV$6:$AV$105,"="&amp;BB170)+SUMIFS($AK$5:$AK$104,$AY$6:$AY$105,"="&amp;BB170)</f>
        <v>0</v>
      </c>
      <c r="BF170" s="14">
        <f t="shared" ref="BF170:BF233" si="48">INDEX($H$5:$H$104,MATCH(BB170,$AP$5:$AP$105,1)-1)+INDEX($R$5:$R$104,MATCH(BB170,$AS$5:$AS$105,1)-1)+INDEX($AB$5:$AB$104,MATCH(BB170,$AV$5:$AV$105,1)-1)+INDEX($AL$5:$AL$104,MATCH(BB170,$AY$5:$AY$105,1)-1)</f>
        <v>1200</v>
      </c>
      <c r="BG170" s="14">
        <f t="shared" si="43"/>
        <v>480</v>
      </c>
      <c r="BH170" s="14">
        <f t="shared" si="44"/>
        <v>960</v>
      </c>
      <c r="CF170" s="64">
        <v>166</v>
      </c>
      <c r="CG170" s="64">
        <v>2</v>
      </c>
      <c r="CH170" s="64" t="s">
        <v>380</v>
      </c>
      <c r="CI170" s="64">
        <v>66</v>
      </c>
      <c r="CJ170" s="64"/>
      <c r="CK170" s="64"/>
      <c r="CL170" s="64"/>
      <c r="CM170" s="64" t="s">
        <v>584</v>
      </c>
      <c r="CN170" s="64">
        <v>10800</v>
      </c>
      <c r="CO170" s="64" t="s">
        <v>585</v>
      </c>
      <c r="CP170" s="64">
        <v>75</v>
      </c>
      <c r="CQ170" s="64"/>
      <c r="CR170" s="64"/>
      <c r="CS170" s="64" t="s">
        <v>585</v>
      </c>
      <c r="CT170" s="64">
        <v>85</v>
      </c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</row>
    <row r="171" spans="54:108" ht="16.5" x14ac:dyDescent="0.2">
      <c r="BB171" s="64">
        <v>166</v>
      </c>
      <c r="BC171" s="14">
        <f t="shared" si="45"/>
        <v>0</v>
      </c>
      <c r="BD171" s="14">
        <f t="shared" si="46"/>
        <v>480</v>
      </c>
      <c r="BE171" s="14">
        <f t="shared" si="47"/>
        <v>0</v>
      </c>
      <c r="BF171" s="14">
        <f t="shared" si="48"/>
        <v>1200</v>
      </c>
      <c r="BG171" s="14">
        <f t="shared" si="43"/>
        <v>480</v>
      </c>
      <c r="BH171" s="14">
        <f t="shared" si="44"/>
        <v>960</v>
      </c>
      <c r="CF171" s="64">
        <v>167</v>
      </c>
      <c r="CG171" s="64">
        <v>2</v>
      </c>
      <c r="CH171" s="64" t="s">
        <v>380</v>
      </c>
      <c r="CI171" s="64">
        <v>67</v>
      </c>
      <c r="CJ171" s="64"/>
      <c r="CK171" s="64"/>
      <c r="CL171" s="64"/>
      <c r="CM171" s="64" t="s">
        <v>584</v>
      </c>
      <c r="CN171" s="64">
        <v>10800</v>
      </c>
      <c r="CO171" s="64" t="s">
        <v>585</v>
      </c>
      <c r="CP171" s="64">
        <v>75</v>
      </c>
      <c r="CQ171" s="64"/>
      <c r="CR171" s="64"/>
      <c r="CS171" s="64" t="s">
        <v>585</v>
      </c>
      <c r="CT171" s="64">
        <v>85</v>
      </c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</row>
    <row r="172" spans="54:108" ht="16.5" x14ac:dyDescent="0.2">
      <c r="BB172" s="64">
        <v>167</v>
      </c>
      <c r="BC172" s="14">
        <f t="shared" si="45"/>
        <v>0</v>
      </c>
      <c r="BD172" s="14">
        <f t="shared" si="46"/>
        <v>480</v>
      </c>
      <c r="BE172" s="14">
        <f t="shared" si="47"/>
        <v>0</v>
      </c>
      <c r="BF172" s="14">
        <f t="shared" si="48"/>
        <v>1200</v>
      </c>
      <c r="BG172" s="14">
        <f t="shared" si="43"/>
        <v>480</v>
      </c>
      <c r="BH172" s="14">
        <f t="shared" si="44"/>
        <v>960</v>
      </c>
      <c r="CF172" s="64">
        <v>168</v>
      </c>
      <c r="CG172" s="64">
        <v>2</v>
      </c>
      <c r="CH172" s="64" t="s">
        <v>380</v>
      </c>
      <c r="CI172" s="64">
        <v>68</v>
      </c>
      <c r="CJ172" s="64"/>
      <c r="CK172" s="64"/>
      <c r="CL172" s="64"/>
      <c r="CM172" s="64" t="s">
        <v>584</v>
      </c>
      <c r="CN172" s="64">
        <v>10800</v>
      </c>
      <c r="CO172" s="64" t="s">
        <v>585</v>
      </c>
      <c r="CP172" s="64">
        <v>75</v>
      </c>
      <c r="CQ172" s="64"/>
      <c r="CR172" s="64"/>
      <c r="CS172" s="64" t="s">
        <v>585</v>
      </c>
      <c r="CT172" s="64">
        <v>85</v>
      </c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</row>
    <row r="173" spans="54:108" ht="16.5" x14ac:dyDescent="0.2">
      <c r="BB173" s="64">
        <v>168</v>
      </c>
      <c r="BC173" s="14">
        <f t="shared" si="45"/>
        <v>0</v>
      </c>
      <c r="BD173" s="14">
        <f t="shared" si="46"/>
        <v>480</v>
      </c>
      <c r="BE173" s="14">
        <f t="shared" si="47"/>
        <v>0</v>
      </c>
      <c r="BF173" s="14">
        <f t="shared" si="48"/>
        <v>1200</v>
      </c>
      <c r="BG173" s="14">
        <f t="shared" si="43"/>
        <v>480</v>
      </c>
      <c r="BH173" s="14">
        <f t="shared" si="44"/>
        <v>960</v>
      </c>
      <c r="CF173" s="64">
        <v>169</v>
      </c>
      <c r="CG173" s="64">
        <v>2</v>
      </c>
      <c r="CH173" s="64" t="s">
        <v>380</v>
      </c>
      <c r="CI173" s="64">
        <v>69</v>
      </c>
      <c r="CJ173" s="64"/>
      <c r="CK173" s="64"/>
      <c r="CL173" s="64"/>
      <c r="CM173" s="64" t="s">
        <v>584</v>
      </c>
      <c r="CN173" s="64">
        <v>10800</v>
      </c>
      <c r="CO173" s="64" t="s">
        <v>585</v>
      </c>
      <c r="CP173" s="64">
        <v>75</v>
      </c>
      <c r="CQ173" s="64"/>
      <c r="CR173" s="64"/>
      <c r="CS173" s="64" t="s">
        <v>585</v>
      </c>
      <c r="CT173" s="64">
        <v>85</v>
      </c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</row>
    <row r="174" spans="54:108" ht="16.5" x14ac:dyDescent="0.2">
      <c r="BB174" s="64">
        <v>169</v>
      </c>
      <c r="BC174" s="14">
        <f t="shared" si="45"/>
        <v>0</v>
      </c>
      <c r="BD174" s="14">
        <f t="shared" si="46"/>
        <v>480</v>
      </c>
      <c r="BE174" s="14">
        <f t="shared" si="47"/>
        <v>0</v>
      </c>
      <c r="BF174" s="14">
        <f t="shared" si="48"/>
        <v>1200</v>
      </c>
      <c r="BG174" s="14">
        <f t="shared" si="43"/>
        <v>480</v>
      </c>
      <c r="BH174" s="14">
        <f t="shared" si="44"/>
        <v>960</v>
      </c>
      <c r="CF174" s="64">
        <v>170</v>
      </c>
      <c r="CG174" s="64">
        <v>2</v>
      </c>
      <c r="CH174" s="64" t="s">
        <v>380</v>
      </c>
      <c r="CI174" s="64">
        <v>70</v>
      </c>
      <c r="CJ174" s="64"/>
      <c r="CK174" s="64"/>
      <c r="CL174" s="64"/>
      <c r="CM174" s="64" t="s">
        <v>584</v>
      </c>
      <c r="CN174" s="64">
        <v>13200</v>
      </c>
      <c r="CO174" s="64" t="s">
        <v>585</v>
      </c>
      <c r="CP174" s="64">
        <v>75</v>
      </c>
      <c r="CQ174" s="64" t="s">
        <v>416</v>
      </c>
      <c r="CR174" s="64">
        <v>2</v>
      </c>
      <c r="CS174" s="64" t="s">
        <v>585</v>
      </c>
      <c r="CT174" s="64">
        <v>90</v>
      </c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</row>
    <row r="175" spans="54:108" ht="16.5" x14ac:dyDescent="0.2">
      <c r="BB175" s="64">
        <v>170</v>
      </c>
      <c r="BC175" s="14">
        <f t="shared" si="45"/>
        <v>0</v>
      </c>
      <c r="BD175" s="14">
        <f t="shared" si="46"/>
        <v>480</v>
      </c>
      <c r="BE175" s="14">
        <f t="shared" si="47"/>
        <v>0</v>
      </c>
      <c r="BF175" s="14">
        <f t="shared" si="48"/>
        <v>1200</v>
      </c>
      <c r="BG175" s="14">
        <f t="shared" si="43"/>
        <v>480</v>
      </c>
      <c r="BH175" s="14">
        <f t="shared" si="44"/>
        <v>960</v>
      </c>
      <c r="CF175" s="64">
        <v>171</v>
      </c>
      <c r="CG175" s="64">
        <v>2</v>
      </c>
      <c r="CH175" s="64" t="s">
        <v>380</v>
      </c>
      <c r="CI175" s="64">
        <v>71</v>
      </c>
      <c r="CJ175" s="64"/>
      <c r="CK175" s="64"/>
      <c r="CL175" s="64"/>
      <c r="CM175" s="64" t="s">
        <v>584</v>
      </c>
      <c r="CN175" s="64">
        <v>13200</v>
      </c>
      <c r="CO175" s="64" t="s">
        <v>585</v>
      </c>
      <c r="CP175" s="64">
        <v>80</v>
      </c>
      <c r="CQ175" s="64"/>
      <c r="CR175" s="64"/>
      <c r="CS175" s="64" t="s">
        <v>585</v>
      </c>
      <c r="CT175" s="64">
        <v>90</v>
      </c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</row>
    <row r="176" spans="54:108" ht="16.5" x14ac:dyDescent="0.2">
      <c r="BB176" s="64">
        <v>171</v>
      </c>
      <c r="BC176" s="14">
        <f t="shared" si="45"/>
        <v>0</v>
      </c>
      <c r="BD176" s="14">
        <f t="shared" si="46"/>
        <v>480</v>
      </c>
      <c r="BE176" s="14">
        <f t="shared" si="47"/>
        <v>0</v>
      </c>
      <c r="BF176" s="14">
        <f t="shared" si="48"/>
        <v>1200</v>
      </c>
      <c r="BG176" s="14">
        <f t="shared" si="43"/>
        <v>480</v>
      </c>
      <c r="BH176" s="14">
        <f t="shared" si="44"/>
        <v>960</v>
      </c>
      <c r="CF176" s="64">
        <v>172</v>
      </c>
      <c r="CG176" s="64">
        <v>2</v>
      </c>
      <c r="CH176" s="64" t="s">
        <v>380</v>
      </c>
      <c r="CI176" s="64">
        <v>72</v>
      </c>
      <c r="CJ176" s="64"/>
      <c r="CK176" s="64"/>
      <c r="CL176" s="64"/>
      <c r="CM176" s="64" t="s">
        <v>584</v>
      </c>
      <c r="CN176" s="64">
        <v>13200</v>
      </c>
      <c r="CO176" s="64" t="s">
        <v>585</v>
      </c>
      <c r="CP176" s="64">
        <v>80</v>
      </c>
      <c r="CQ176" s="64"/>
      <c r="CR176" s="64"/>
      <c r="CS176" s="64" t="s">
        <v>585</v>
      </c>
      <c r="CT176" s="64">
        <v>90</v>
      </c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</row>
    <row r="177" spans="54:108" ht="16.5" x14ac:dyDescent="0.2">
      <c r="BB177" s="64">
        <v>172</v>
      </c>
      <c r="BC177" s="14">
        <f t="shared" si="45"/>
        <v>0</v>
      </c>
      <c r="BD177" s="14">
        <f t="shared" si="46"/>
        <v>480</v>
      </c>
      <c r="BE177" s="14">
        <f t="shared" si="47"/>
        <v>0</v>
      </c>
      <c r="BF177" s="14">
        <f t="shared" si="48"/>
        <v>1200</v>
      </c>
      <c r="BG177" s="14">
        <f t="shared" si="43"/>
        <v>480</v>
      </c>
      <c r="BH177" s="14">
        <f t="shared" si="44"/>
        <v>960</v>
      </c>
      <c r="CF177" s="64">
        <v>173</v>
      </c>
      <c r="CG177" s="64">
        <v>2</v>
      </c>
      <c r="CH177" s="64" t="s">
        <v>380</v>
      </c>
      <c r="CI177" s="64">
        <v>73</v>
      </c>
      <c r="CJ177" s="64"/>
      <c r="CK177" s="64"/>
      <c r="CL177" s="64"/>
      <c r="CM177" s="64" t="s">
        <v>584</v>
      </c>
      <c r="CN177" s="64">
        <v>13200</v>
      </c>
      <c r="CO177" s="64" t="s">
        <v>585</v>
      </c>
      <c r="CP177" s="64">
        <v>80</v>
      </c>
      <c r="CQ177" s="64"/>
      <c r="CR177" s="64"/>
      <c r="CS177" s="64" t="s">
        <v>585</v>
      </c>
      <c r="CT177" s="64">
        <v>90</v>
      </c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</row>
    <row r="178" spans="54:108" ht="16.5" x14ac:dyDescent="0.2">
      <c r="BB178" s="64">
        <v>173</v>
      </c>
      <c r="BC178" s="14">
        <f t="shared" si="45"/>
        <v>0</v>
      </c>
      <c r="BD178" s="14">
        <f t="shared" si="46"/>
        <v>480</v>
      </c>
      <c r="BE178" s="14">
        <f t="shared" si="47"/>
        <v>0</v>
      </c>
      <c r="BF178" s="14">
        <f t="shared" si="48"/>
        <v>1200</v>
      </c>
      <c r="BG178" s="14">
        <f t="shared" si="43"/>
        <v>480</v>
      </c>
      <c r="BH178" s="14">
        <f t="shared" si="44"/>
        <v>960</v>
      </c>
      <c r="CF178" s="64">
        <v>174</v>
      </c>
      <c r="CG178" s="64">
        <v>2</v>
      </c>
      <c r="CH178" s="64" t="s">
        <v>380</v>
      </c>
      <c r="CI178" s="64">
        <v>74</v>
      </c>
      <c r="CJ178" s="64"/>
      <c r="CK178" s="64"/>
      <c r="CL178" s="64"/>
      <c r="CM178" s="64" t="s">
        <v>584</v>
      </c>
      <c r="CN178" s="64">
        <v>13200</v>
      </c>
      <c r="CO178" s="64" t="s">
        <v>585</v>
      </c>
      <c r="CP178" s="64">
        <v>80</v>
      </c>
      <c r="CQ178" s="64"/>
      <c r="CR178" s="64"/>
      <c r="CS178" s="64" t="s">
        <v>585</v>
      </c>
      <c r="CT178" s="64">
        <v>90</v>
      </c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</row>
    <row r="179" spans="54:108" ht="16.5" x14ac:dyDescent="0.2">
      <c r="BB179" s="64">
        <v>174</v>
      </c>
      <c r="BC179" s="14">
        <f t="shared" si="45"/>
        <v>0</v>
      </c>
      <c r="BD179" s="14">
        <f t="shared" si="46"/>
        <v>480</v>
      </c>
      <c r="BE179" s="14">
        <f t="shared" si="47"/>
        <v>0</v>
      </c>
      <c r="BF179" s="14">
        <f t="shared" si="48"/>
        <v>1200</v>
      </c>
      <c r="BG179" s="14">
        <f t="shared" si="43"/>
        <v>480</v>
      </c>
      <c r="BH179" s="14">
        <f t="shared" si="44"/>
        <v>960</v>
      </c>
      <c r="CF179" s="64">
        <v>175</v>
      </c>
      <c r="CG179" s="64">
        <v>2</v>
      </c>
      <c r="CH179" s="64" t="s">
        <v>380</v>
      </c>
      <c r="CI179" s="64">
        <v>75</v>
      </c>
      <c r="CJ179" s="64"/>
      <c r="CK179" s="64"/>
      <c r="CL179" s="64"/>
      <c r="CM179" s="64" t="s">
        <v>584</v>
      </c>
      <c r="CN179" s="64">
        <v>13200</v>
      </c>
      <c r="CO179" s="64" t="s">
        <v>585</v>
      </c>
      <c r="CP179" s="64">
        <v>80</v>
      </c>
      <c r="CQ179" s="64" t="s">
        <v>417</v>
      </c>
      <c r="CR179" s="64">
        <v>2</v>
      </c>
      <c r="CS179" s="64" t="s">
        <v>585</v>
      </c>
      <c r="CT179" s="64">
        <v>95</v>
      </c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</row>
    <row r="180" spans="54:108" ht="16.5" x14ac:dyDescent="0.2">
      <c r="BB180" s="64">
        <v>175</v>
      </c>
      <c r="BC180" s="14">
        <f t="shared" si="45"/>
        <v>0</v>
      </c>
      <c r="BD180" s="14">
        <f t="shared" si="46"/>
        <v>480</v>
      </c>
      <c r="BE180" s="14">
        <f t="shared" si="47"/>
        <v>0</v>
      </c>
      <c r="BF180" s="14">
        <f t="shared" si="48"/>
        <v>1200</v>
      </c>
      <c r="BG180" s="14">
        <f t="shared" si="43"/>
        <v>480</v>
      </c>
      <c r="BH180" s="14">
        <f t="shared" si="44"/>
        <v>960</v>
      </c>
      <c r="CF180" s="64">
        <v>176</v>
      </c>
      <c r="CG180" s="64">
        <v>2</v>
      </c>
      <c r="CH180" s="64" t="s">
        <v>380</v>
      </c>
      <c r="CI180" s="64">
        <v>76</v>
      </c>
      <c r="CJ180" s="64"/>
      <c r="CK180" s="64"/>
      <c r="CL180" s="64"/>
      <c r="CM180" s="64" t="s">
        <v>584</v>
      </c>
      <c r="CN180" s="64">
        <v>13200</v>
      </c>
      <c r="CO180" s="64" t="s">
        <v>585</v>
      </c>
      <c r="CP180" s="64">
        <v>85</v>
      </c>
      <c r="CQ180" s="64"/>
      <c r="CR180" s="64"/>
      <c r="CS180" s="64" t="s">
        <v>585</v>
      </c>
      <c r="CT180" s="64">
        <v>95</v>
      </c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</row>
    <row r="181" spans="54:108" ht="16.5" x14ac:dyDescent="0.2">
      <c r="BB181" s="64">
        <v>176</v>
      </c>
      <c r="BC181" s="14">
        <f t="shared" si="45"/>
        <v>0</v>
      </c>
      <c r="BD181" s="14">
        <f t="shared" si="46"/>
        <v>480</v>
      </c>
      <c r="BE181" s="14">
        <f t="shared" si="47"/>
        <v>0</v>
      </c>
      <c r="BF181" s="14">
        <f t="shared" si="48"/>
        <v>1200</v>
      </c>
      <c r="BG181" s="14">
        <f t="shared" si="43"/>
        <v>480</v>
      </c>
      <c r="BH181" s="14">
        <f t="shared" si="44"/>
        <v>960</v>
      </c>
      <c r="CF181" s="64">
        <v>177</v>
      </c>
      <c r="CG181" s="64">
        <v>2</v>
      </c>
      <c r="CH181" s="64" t="s">
        <v>380</v>
      </c>
      <c r="CI181" s="64">
        <v>77</v>
      </c>
      <c r="CJ181" s="64"/>
      <c r="CK181" s="64"/>
      <c r="CL181" s="64"/>
      <c r="CM181" s="64" t="s">
        <v>584</v>
      </c>
      <c r="CN181" s="64">
        <v>13200</v>
      </c>
      <c r="CO181" s="64" t="s">
        <v>585</v>
      </c>
      <c r="CP181" s="64">
        <v>85</v>
      </c>
      <c r="CQ181" s="64"/>
      <c r="CR181" s="64"/>
      <c r="CS181" s="64" t="s">
        <v>585</v>
      </c>
      <c r="CT181" s="64">
        <v>95</v>
      </c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</row>
    <row r="182" spans="54:108" ht="16.5" x14ac:dyDescent="0.2">
      <c r="BB182" s="64">
        <v>177</v>
      </c>
      <c r="BC182" s="14">
        <f t="shared" si="45"/>
        <v>0</v>
      </c>
      <c r="BD182" s="14">
        <f t="shared" si="46"/>
        <v>480</v>
      </c>
      <c r="BE182" s="14">
        <f t="shared" si="47"/>
        <v>0</v>
      </c>
      <c r="BF182" s="14">
        <f t="shared" si="48"/>
        <v>1200</v>
      </c>
      <c r="BG182" s="14">
        <f t="shared" si="43"/>
        <v>480</v>
      </c>
      <c r="BH182" s="14">
        <f t="shared" si="44"/>
        <v>960</v>
      </c>
      <c r="CF182" s="64">
        <v>178</v>
      </c>
      <c r="CG182" s="64">
        <v>2</v>
      </c>
      <c r="CH182" s="64" t="s">
        <v>380</v>
      </c>
      <c r="CI182" s="64">
        <v>78</v>
      </c>
      <c r="CJ182" s="64"/>
      <c r="CK182" s="64"/>
      <c r="CL182" s="64"/>
      <c r="CM182" s="64" t="s">
        <v>584</v>
      </c>
      <c r="CN182" s="64">
        <v>13200</v>
      </c>
      <c r="CO182" s="64" t="s">
        <v>585</v>
      </c>
      <c r="CP182" s="64">
        <v>85</v>
      </c>
      <c r="CQ182" s="64"/>
      <c r="CR182" s="64"/>
      <c r="CS182" s="64" t="s">
        <v>585</v>
      </c>
      <c r="CT182" s="64">
        <v>95</v>
      </c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</row>
    <row r="183" spans="54:108" ht="16.5" x14ac:dyDescent="0.2">
      <c r="BB183" s="64">
        <v>178</v>
      </c>
      <c r="BC183" s="14">
        <f t="shared" si="45"/>
        <v>0</v>
      </c>
      <c r="BD183" s="14">
        <f t="shared" si="46"/>
        <v>480</v>
      </c>
      <c r="BE183" s="14">
        <f t="shared" si="47"/>
        <v>0</v>
      </c>
      <c r="BF183" s="14">
        <f t="shared" si="48"/>
        <v>1200</v>
      </c>
      <c r="BG183" s="14">
        <f t="shared" si="43"/>
        <v>480</v>
      </c>
      <c r="BH183" s="14">
        <f t="shared" si="44"/>
        <v>960</v>
      </c>
      <c r="CF183" s="64">
        <v>179</v>
      </c>
      <c r="CG183" s="64">
        <v>2</v>
      </c>
      <c r="CH183" s="64" t="s">
        <v>380</v>
      </c>
      <c r="CI183" s="64">
        <v>79</v>
      </c>
      <c r="CJ183" s="64"/>
      <c r="CK183" s="64"/>
      <c r="CL183" s="64"/>
      <c r="CM183" s="64" t="s">
        <v>584</v>
      </c>
      <c r="CN183" s="64">
        <v>13200</v>
      </c>
      <c r="CO183" s="64" t="s">
        <v>585</v>
      </c>
      <c r="CP183" s="64">
        <v>85</v>
      </c>
      <c r="CQ183" s="64"/>
      <c r="CR183" s="64"/>
      <c r="CS183" s="64" t="s">
        <v>585</v>
      </c>
      <c r="CT183" s="64">
        <v>95</v>
      </c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</row>
    <row r="184" spans="54:108" ht="16.5" x14ac:dyDescent="0.2">
      <c r="BB184" s="64">
        <v>179</v>
      </c>
      <c r="BC184" s="14">
        <f t="shared" si="45"/>
        <v>0</v>
      </c>
      <c r="BD184" s="14">
        <f t="shared" si="46"/>
        <v>480</v>
      </c>
      <c r="BE184" s="14">
        <f t="shared" si="47"/>
        <v>0</v>
      </c>
      <c r="BF184" s="14">
        <f t="shared" si="48"/>
        <v>1200</v>
      </c>
      <c r="BG184" s="14">
        <f t="shared" si="43"/>
        <v>480</v>
      </c>
      <c r="BH184" s="14">
        <f t="shared" si="44"/>
        <v>960</v>
      </c>
      <c r="CF184" s="64">
        <v>180</v>
      </c>
      <c r="CG184" s="64">
        <v>2</v>
      </c>
      <c r="CH184" s="64" t="s">
        <v>380</v>
      </c>
      <c r="CI184" s="64">
        <v>80</v>
      </c>
      <c r="CJ184" s="64"/>
      <c r="CK184" s="64"/>
      <c r="CL184" s="64"/>
      <c r="CM184" s="64" t="s">
        <v>584</v>
      </c>
      <c r="CN184" s="64">
        <v>13200</v>
      </c>
      <c r="CO184" s="64" t="s">
        <v>585</v>
      </c>
      <c r="CP184" s="64">
        <v>85</v>
      </c>
      <c r="CQ184" s="64" t="s">
        <v>416</v>
      </c>
      <c r="CR184" s="64">
        <v>2</v>
      </c>
      <c r="CS184" s="64" t="s">
        <v>585</v>
      </c>
      <c r="CT184" s="64">
        <v>100</v>
      </c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</row>
    <row r="185" spans="54:108" ht="16.5" x14ac:dyDescent="0.2">
      <c r="BB185" s="64">
        <v>180</v>
      </c>
      <c r="BC185" s="14">
        <f t="shared" si="45"/>
        <v>0</v>
      </c>
      <c r="BD185" s="14">
        <f t="shared" si="46"/>
        <v>480</v>
      </c>
      <c r="BE185" s="14">
        <f t="shared" si="47"/>
        <v>0</v>
      </c>
      <c r="BF185" s="14">
        <f t="shared" si="48"/>
        <v>1200</v>
      </c>
      <c r="BG185" s="14">
        <f t="shared" si="43"/>
        <v>480</v>
      </c>
      <c r="BH185" s="14">
        <f t="shared" si="44"/>
        <v>960</v>
      </c>
      <c r="CF185" s="64">
        <v>181</v>
      </c>
      <c r="CG185" s="64">
        <v>2</v>
      </c>
      <c r="CH185" s="64" t="s">
        <v>380</v>
      </c>
      <c r="CI185" s="64">
        <v>81</v>
      </c>
      <c r="CJ185" s="64"/>
      <c r="CK185" s="64"/>
      <c r="CL185" s="64"/>
      <c r="CM185" s="64" t="s">
        <v>584</v>
      </c>
      <c r="CN185" s="64">
        <v>13200</v>
      </c>
      <c r="CO185" s="64" t="s">
        <v>585</v>
      </c>
      <c r="CP185" s="64">
        <v>90</v>
      </c>
      <c r="CQ185" s="64"/>
      <c r="CR185" s="64"/>
      <c r="CS185" s="64" t="s">
        <v>585</v>
      </c>
      <c r="CT185" s="64">
        <v>100</v>
      </c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</row>
    <row r="186" spans="54:108" ht="16.5" x14ac:dyDescent="0.2">
      <c r="BB186" s="64">
        <v>181</v>
      </c>
      <c r="BC186" s="14">
        <f t="shared" si="45"/>
        <v>0</v>
      </c>
      <c r="BD186" s="14">
        <f t="shared" si="46"/>
        <v>480</v>
      </c>
      <c r="BE186" s="14">
        <f t="shared" si="47"/>
        <v>0</v>
      </c>
      <c r="BF186" s="14">
        <f t="shared" si="48"/>
        <v>1200</v>
      </c>
      <c r="BG186" s="14">
        <f t="shared" si="43"/>
        <v>480</v>
      </c>
      <c r="BH186" s="14">
        <f t="shared" si="44"/>
        <v>960</v>
      </c>
      <c r="CF186" s="64">
        <v>182</v>
      </c>
      <c r="CG186" s="64">
        <v>2</v>
      </c>
      <c r="CH186" s="64" t="s">
        <v>380</v>
      </c>
      <c r="CI186" s="64">
        <v>82</v>
      </c>
      <c r="CJ186" s="64"/>
      <c r="CK186" s="64"/>
      <c r="CL186" s="64"/>
      <c r="CM186" s="64" t="s">
        <v>584</v>
      </c>
      <c r="CN186" s="64">
        <v>13200</v>
      </c>
      <c r="CO186" s="64" t="s">
        <v>585</v>
      </c>
      <c r="CP186" s="64">
        <v>90</v>
      </c>
      <c r="CQ186" s="64"/>
      <c r="CR186" s="64"/>
      <c r="CS186" s="64" t="s">
        <v>585</v>
      </c>
      <c r="CT186" s="64">
        <v>100</v>
      </c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</row>
    <row r="187" spans="54:108" ht="16.5" x14ac:dyDescent="0.2">
      <c r="BB187" s="64">
        <v>182</v>
      </c>
      <c r="BC187" s="14">
        <f t="shared" si="45"/>
        <v>0</v>
      </c>
      <c r="BD187" s="14">
        <f t="shared" si="46"/>
        <v>480</v>
      </c>
      <c r="BE187" s="14">
        <f t="shared" si="47"/>
        <v>0</v>
      </c>
      <c r="BF187" s="14">
        <f t="shared" si="48"/>
        <v>1200</v>
      </c>
      <c r="BG187" s="14">
        <f t="shared" si="43"/>
        <v>480</v>
      </c>
      <c r="BH187" s="14">
        <f t="shared" si="44"/>
        <v>960</v>
      </c>
      <c r="CF187" s="64">
        <v>183</v>
      </c>
      <c r="CG187" s="64">
        <v>2</v>
      </c>
      <c r="CH187" s="64" t="s">
        <v>380</v>
      </c>
      <c r="CI187" s="64">
        <v>83</v>
      </c>
      <c r="CJ187" s="64"/>
      <c r="CK187" s="64"/>
      <c r="CL187" s="64"/>
      <c r="CM187" s="64" t="s">
        <v>584</v>
      </c>
      <c r="CN187" s="64">
        <v>13200</v>
      </c>
      <c r="CO187" s="64" t="s">
        <v>585</v>
      </c>
      <c r="CP187" s="64">
        <v>90</v>
      </c>
      <c r="CQ187" s="64"/>
      <c r="CR187" s="64"/>
      <c r="CS187" s="64" t="s">
        <v>585</v>
      </c>
      <c r="CT187" s="64">
        <v>100</v>
      </c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</row>
    <row r="188" spans="54:108" ht="16.5" x14ac:dyDescent="0.2">
      <c r="BB188" s="64">
        <v>183</v>
      </c>
      <c r="BC188" s="14">
        <f t="shared" si="45"/>
        <v>0</v>
      </c>
      <c r="BD188" s="14">
        <f t="shared" si="46"/>
        <v>480</v>
      </c>
      <c r="BE188" s="14">
        <f t="shared" si="47"/>
        <v>0</v>
      </c>
      <c r="BF188" s="14">
        <f t="shared" si="48"/>
        <v>1200</v>
      </c>
      <c r="BG188" s="14">
        <f t="shared" si="43"/>
        <v>480</v>
      </c>
      <c r="BH188" s="14">
        <f t="shared" si="44"/>
        <v>960</v>
      </c>
      <c r="CF188" s="64">
        <v>184</v>
      </c>
      <c r="CG188" s="64">
        <v>2</v>
      </c>
      <c r="CH188" s="64" t="s">
        <v>380</v>
      </c>
      <c r="CI188" s="64">
        <v>84</v>
      </c>
      <c r="CJ188" s="64"/>
      <c r="CK188" s="64"/>
      <c r="CL188" s="64"/>
      <c r="CM188" s="64" t="s">
        <v>584</v>
      </c>
      <c r="CN188" s="64">
        <v>13200</v>
      </c>
      <c r="CO188" s="64" t="s">
        <v>585</v>
      </c>
      <c r="CP188" s="64">
        <v>90</v>
      </c>
      <c r="CQ188" s="64"/>
      <c r="CR188" s="64"/>
      <c r="CS188" s="64" t="s">
        <v>585</v>
      </c>
      <c r="CT188" s="64">
        <v>100</v>
      </c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</row>
    <row r="189" spans="54:108" ht="16.5" x14ac:dyDescent="0.2">
      <c r="BB189" s="64">
        <v>184</v>
      </c>
      <c r="BC189" s="14">
        <f t="shared" si="45"/>
        <v>0</v>
      </c>
      <c r="BD189" s="14">
        <f t="shared" si="46"/>
        <v>480</v>
      </c>
      <c r="BE189" s="14">
        <f t="shared" si="47"/>
        <v>0</v>
      </c>
      <c r="BF189" s="14">
        <f t="shared" si="48"/>
        <v>1200</v>
      </c>
      <c r="BG189" s="14">
        <f t="shared" si="43"/>
        <v>480</v>
      </c>
      <c r="BH189" s="14">
        <f t="shared" si="44"/>
        <v>960</v>
      </c>
      <c r="CF189" s="64">
        <v>185</v>
      </c>
      <c r="CG189" s="64">
        <v>2</v>
      </c>
      <c r="CH189" s="64" t="s">
        <v>380</v>
      </c>
      <c r="CI189" s="64">
        <v>85</v>
      </c>
      <c r="CJ189" s="64"/>
      <c r="CK189" s="64"/>
      <c r="CL189" s="64"/>
      <c r="CM189" s="64" t="s">
        <v>584</v>
      </c>
      <c r="CN189" s="64">
        <v>15600</v>
      </c>
      <c r="CO189" s="64" t="s">
        <v>585</v>
      </c>
      <c r="CP189" s="64">
        <v>90</v>
      </c>
      <c r="CQ189" s="64" t="s">
        <v>417</v>
      </c>
      <c r="CR189" s="64">
        <v>2</v>
      </c>
      <c r="CS189" s="64" t="s">
        <v>585</v>
      </c>
      <c r="CT189" s="64">
        <v>105</v>
      </c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</row>
    <row r="190" spans="54:108" ht="16.5" x14ac:dyDescent="0.2">
      <c r="BB190" s="64">
        <v>185</v>
      </c>
      <c r="BC190" s="14">
        <f t="shared" si="45"/>
        <v>0</v>
      </c>
      <c r="BD190" s="14">
        <f t="shared" si="46"/>
        <v>480</v>
      </c>
      <c r="BE190" s="14">
        <f t="shared" si="47"/>
        <v>0</v>
      </c>
      <c r="BF190" s="14">
        <f t="shared" si="48"/>
        <v>1200</v>
      </c>
      <c r="BG190" s="14">
        <f t="shared" si="43"/>
        <v>480</v>
      </c>
      <c r="BH190" s="14">
        <f t="shared" si="44"/>
        <v>960</v>
      </c>
      <c r="CF190" s="64">
        <v>186</v>
      </c>
      <c r="CG190" s="64">
        <v>2</v>
      </c>
      <c r="CH190" s="64" t="s">
        <v>380</v>
      </c>
      <c r="CI190" s="64">
        <v>86</v>
      </c>
      <c r="CJ190" s="64"/>
      <c r="CK190" s="64"/>
      <c r="CL190" s="64"/>
      <c r="CM190" s="64" t="s">
        <v>584</v>
      </c>
      <c r="CN190" s="64">
        <v>15600</v>
      </c>
      <c r="CO190" s="64" t="s">
        <v>585</v>
      </c>
      <c r="CP190" s="64">
        <v>95</v>
      </c>
      <c r="CQ190" s="64"/>
      <c r="CR190" s="64"/>
      <c r="CS190" s="64" t="s">
        <v>585</v>
      </c>
      <c r="CT190" s="64">
        <v>105</v>
      </c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</row>
    <row r="191" spans="54:108" ht="16.5" x14ac:dyDescent="0.2">
      <c r="BB191" s="64">
        <v>186</v>
      </c>
      <c r="BC191" s="14">
        <f t="shared" si="45"/>
        <v>0</v>
      </c>
      <c r="BD191" s="14">
        <f t="shared" si="46"/>
        <v>480</v>
      </c>
      <c r="BE191" s="14">
        <f t="shared" si="47"/>
        <v>0</v>
      </c>
      <c r="BF191" s="14">
        <f t="shared" si="48"/>
        <v>1200</v>
      </c>
      <c r="BG191" s="14">
        <f t="shared" si="43"/>
        <v>480</v>
      </c>
      <c r="BH191" s="14">
        <f t="shared" si="44"/>
        <v>960</v>
      </c>
      <c r="CF191" s="64">
        <v>187</v>
      </c>
      <c r="CG191" s="64">
        <v>2</v>
      </c>
      <c r="CH191" s="64" t="s">
        <v>380</v>
      </c>
      <c r="CI191" s="64">
        <v>87</v>
      </c>
      <c r="CJ191" s="64"/>
      <c r="CK191" s="64"/>
      <c r="CL191" s="64"/>
      <c r="CM191" s="64" t="s">
        <v>584</v>
      </c>
      <c r="CN191" s="64">
        <v>15600</v>
      </c>
      <c r="CO191" s="64" t="s">
        <v>585</v>
      </c>
      <c r="CP191" s="64">
        <v>95</v>
      </c>
      <c r="CQ191" s="64"/>
      <c r="CR191" s="64"/>
      <c r="CS191" s="64" t="s">
        <v>585</v>
      </c>
      <c r="CT191" s="64">
        <v>105</v>
      </c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</row>
    <row r="192" spans="54:108" ht="16.5" x14ac:dyDescent="0.2">
      <c r="BB192" s="64">
        <v>187</v>
      </c>
      <c r="BC192" s="14">
        <f t="shared" si="45"/>
        <v>0</v>
      </c>
      <c r="BD192" s="14">
        <f t="shared" si="46"/>
        <v>480</v>
      </c>
      <c r="BE192" s="14">
        <f t="shared" si="47"/>
        <v>0</v>
      </c>
      <c r="BF192" s="14">
        <f t="shared" si="48"/>
        <v>1200</v>
      </c>
      <c r="BG192" s="14">
        <f t="shared" si="43"/>
        <v>480</v>
      </c>
      <c r="BH192" s="14">
        <f t="shared" si="44"/>
        <v>960</v>
      </c>
      <c r="CF192" s="64">
        <v>188</v>
      </c>
      <c r="CG192" s="64">
        <v>2</v>
      </c>
      <c r="CH192" s="64" t="s">
        <v>380</v>
      </c>
      <c r="CI192" s="64">
        <v>88</v>
      </c>
      <c r="CJ192" s="64"/>
      <c r="CK192" s="64"/>
      <c r="CL192" s="64"/>
      <c r="CM192" s="64" t="s">
        <v>584</v>
      </c>
      <c r="CN192" s="64">
        <v>15600</v>
      </c>
      <c r="CO192" s="64" t="s">
        <v>585</v>
      </c>
      <c r="CP192" s="64">
        <v>95</v>
      </c>
      <c r="CQ192" s="64"/>
      <c r="CR192" s="64"/>
      <c r="CS192" s="64" t="s">
        <v>585</v>
      </c>
      <c r="CT192" s="64">
        <v>105</v>
      </c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</row>
    <row r="193" spans="54:108" ht="16.5" x14ac:dyDescent="0.2">
      <c r="BB193" s="64">
        <v>188</v>
      </c>
      <c r="BC193" s="14">
        <f t="shared" si="45"/>
        <v>0</v>
      </c>
      <c r="BD193" s="14">
        <f t="shared" si="46"/>
        <v>480</v>
      </c>
      <c r="BE193" s="14">
        <f t="shared" si="47"/>
        <v>0</v>
      </c>
      <c r="BF193" s="14">
        <f t="shared" si="48"/>
        <v>1200</v>
      </c>
      <c r="BG193" s="14">
        <f t="shared" si="43"/>
        <v>480</v>
      </c>
      <c r="BH193" s="14">
        <f t="shared" si="44"/>
        <v>960</v>
      </c>
      <c r="CF193" s="64">
        <v>189</v>
      </c>
      <c r="CG193" s="64">
        <v>2</v>
      </c>
      <c r="CH193" s="64" t="s">
        <v>380</v>
      </c>
      <c r="CI193" s="64">
        <v>89</v>
      </c>
      <c r="CJ193" s="64"/>
      <c r="CK193" s="64"/>
      <c r="CL193" s="64"/>
      <c r="CM193" s="64" t="s">
        <v>584</v>
      </c>
      <c r="CN193" s="64">
        <v>15600</v>
      </c>
      <c r="CO193" s="64" t="s">
        <v>585</v>
      </c>
      <c r="CP193" s="64">
        <v>95</v>
      </c>
      <c r="CQ193" s="64"/>
      <c r="CR193" s="64"/>
      <c r="CS193" s="64" t="s">
        <v>585</v>
      </c>
      <c r="CT193" s="64">
        <v>105</v>
      </c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</row>
    <row r="194" spans="54:108" ht="16.5" x14ac:dyDescent="0.2">
      <c r="BB194" s="64">
        <v>189</v>
      </c>
      <c r="BC194" s="14">
        <f t="shared" si="45"/>
        <v>0</v>
      </c>
      <c r="BD194" s="14">
        <f t="shared" si="46"/>
        <v>480</v>
      </c>
      <c r="BE194" s="14">
        <f t="shared" si="47"/>
        <v>0</v>
      </c>
      <c r="BF194" s="14">
        <f t="shared" si="48"/>
        <v>1200</v>
      </c>
      <c r="BG194" s="14">
        <f t="shared" si="43"/>
        <v>480</v>
      </c>
      <c r="BH194" s="14">
        <f t="shared" si="44"/>
        <v>960</v>
      </c>
      <c r="CF194" s="64">
        <v>190</v>
      </c>
      <c r="CG194" s="64">
        <v>2</v>
      </c>
      <c r="CH194" s="64" t="s">
        <v>380</v>
      </c>
      <c r="CI194" s="64">
        <v>90</v>
      </c>
      <c r="CJ194" s="64"/>
      <c r="CK194" s="64"/>
      <c r="CL194" s="64"/>
      <c r="CM194" s="64" t="s">
        <v>584</v>
      </c>
      <c r="CN194" s="64">
        <v>15600</v>
      </c>
      <c r="CO194" s="64" t="s">
        <v>585</v>
      </c>
      <c r="CP194" s="64">
        <v>95</v>
      </c>
      <c r="CQ194" s="64" t="s">
        <v>416</v>
      </c>
      <c r="CR194" s="64">
        <v>2</v>
      </c>
      <c r="CS194" s="64" t="s">
        <v>585</v>
      </c>
      <c r="CT194" s="64">
        <v>110</v>
      </c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</row>
    <row r="195" spans="54:108" ht="16.5" x14ac:dyDescent="0.2">
      <c r="BB195" s="64">
        <v>190</v>
      </c>
      <c r="BC195" s="14">
        <f t="shared" si="45"/>
        <v>0</v>
      </c>
      <c r="BD195" s="14">
        <f t="shared" si="46"/>
        <v>480</v>
      </c>
      <c r="BE195" s="14">
        <f t="shared" si="47"/>
        <v>0</v>
      </c>
      <c r="BF195" s="14">
        <f t="shared" si="48"/>
        <v>1200</v>
      </c>
      <c r="BG195" s="14">
        <f t="shared" si="43"/>
        <v>480</v>
      </c>
      <c r="BH195" s="14">
        <f t="shared" si="44"/>
        <v>960</v>
      </c>
      <c r="CF195" s="64">
        <v>191</v>
      </c>
      <c r="CG195" s="64">
        <v>2</v>
      </c>
      <c r="CH195" s="64" t="s">
        <v>380</v>
      </c>
      <c r="CI195" s="64">
        <v>91</v>
      </c>
      <c r="CJ195" s="64"/>
      <c r="CK195" s="64"/>
      <c r="CL195" s="64"/>
      <c r="CM195" s="64" t="s">
        <v>584</v>
      </c>
      <c r="CN195" s="64">
        <v>15600</v>
      </c>
      <c r="CO195" s="64" t="s">
        <v>585</v>
      </c>
      <c r="CP195" s="64">
        <v>100</v>
      </c>
      <c r="CQ195" s="64"/>
      <c r="CR195" s="64"/>
      <c r="CS195" s="64" t="s">
        <v>585</v>
      </c>
      <c r="CT195" s="64">
        <v>110</v>
      </c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</row>
    <row r="196" spans="54:108" ht="16.5" x14ac:dyDescent="0.2">
      <c r="BB196" s="64">
        <v>191</v>
      </c>
      <c r="BC196" s="14">
        <f t="shared" si="45"/>
        <v>0</v>
      </c>
      <c r="BD196" s="14">
        <f t="shared" si="46"/>
        <v>480</v>
      </c>
      <c r="BE196" s="14">
        <f t="shared" si="47"/>
        <v>0</v>
      </c>
      <c r="BF196" s="14">
        <f t="shared" si="48"/>
        <v>1200</v>
      </c>
      <c r="BG196" s="14">
        <f t="shared" si="43"/>
        <v>480</v>
      </c>
      <c r="BH196" s="14">
        <f t="shared" si="44"/>
        <v>960</v>
      </c>
      <c r="CF196" s="64">
        <v>192</v>
      </c>
      <c r="CG196" s="64">
        <v>2</v>
      </c>
      <c r="CH196" s="64" t="s">
        <v>380</v>
      </c>
      <c r="CI196" s="64">
        <v>92</v>
      </c>
      <c r="CJ196" s="64"/>
      <c r="CK196" s="64"/>
      <c r="CL196" s="64"/>
      <c r="CM196" s="64" t="s">
        <v>584</v>
      </c>
      <c r="CN196" s="64">
        <v>15600</v>
      </c>
      <c r="CO196" s="64" t="s">
        <v>585</v>
      </c>
      <c r="CP196" s="64">
        <v>100</v>
      </c>
      <c r="CQ196" s="64"/>
      <c r="CR196" s="64"/>
      <c r="CS196" s="64" t="s">
        <v>585</v>
      </c>
      <c r="CT196" s="64">
        <v>110</v>
      </c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</row>
    <row r="197" spans="54:108" ht="16.5" x14ac:dyDescent="0.2">
      <c r="BB197" s="64">
        <v>192</v>
      </c>
      <c r="BC197" s="14">
        <f t="shared" si="45"/>
        <v>0</v>
      </c>
      <c r="BD197" s="14">
        <f t="shared" si="46"/>
        <v>480</v>
      </c>
      <c r="BE197" s="14">
        <f t="shared" si="47"/>
        <v>0</v>
      </c>
      <c r="BF197" s="14">
        <f t="shared" si="48"/>
        <v>1200</v>
      </c>
      <c r="BG197" s="14">
        <f t="shared" si="43"/>
        <v>480</v>
      </c>
      <c r="BH197" s="14">
        <f t="shared" si="44"/>
        <v>960</v>
      </c>
      <c r="CF197" s="64">
        <v>193</v>
      </c>
      <c r="CG197" s="64">
        <v>2</v>
      </c>
      <c r="CH197" s="64" t="s">
        <v>380</v>
      </c>
      <c r="CI197" s="64">
        <v>93</v>
      </c>
      <c r="CJ197" s="64"/>
      <c r="CK197" s="64"/>
      <c r="CL197" s="64"/>
      <c r="CM197" s="64" t="s">
        <v>584</v>
      </c>
      <c r="CN197" s="64">
        <v>15600</v>
      </c>
      <c r="CO197" s="64" t="s">
        <v>585</v>
      </c>
      <c r="CP197" s="64">
        <v>100</v>
      </c>
      <c r="CQ197" s="64"/>
      <c r="CR197" s="64"/>
      <c r="CS197" s="64" t="s">
        <v>585</v>
      </c>
      <c r="CT197" s="64">
        <v>110</v>
      </c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</row>
    <row r="198" spans="54:108" ht="16.5" x14ac:dyDescent="0.2">
      <c r="BB198" s="64">
        <v>193</v>
      </c>
      <c r="BC198" s="14">
        <f t="shared" si="45"/>
        <v>0</v>
      </c>
      <c r="BD198" s="14">
        <f t="shared" si="46"/>
        <v>480</v>
      </c>
      <c r="BE198" s="14">
        <f t="shared" si="47"/>
        <v>0</v>
      </c>
      <c r="BF198" s="14">
        <f t="shared" si="48"/>
        <v>1200</v>
      </c>
      <c r="BG198" s="14">
        <f t="shared" si="43"/>
        <v>480</v>
      </c>
      <c r="BH198" s="14">
        <f t="shared" si="44"/>
        <v>960</v>
      </c>
      <c r="CF198" s="64">
        <v>194</v>
      </c>
      <c r="CG198" s="64">
        <v>2</v>
      </c>
      <c r="CH198" s="64" t="s">
        <v>380</v>
      </c>
      <c r="CI198" s="64">
        <v>94</v>
      </c>
      <c r="CJ198" s="64"/>
      <c r="CK198" s="64"/>
      <c r="CL198" s="64"/>
      <c r="CM198" s="64" t="s">
        <v>584</v>
      </c>
      <c r="CN198" s="64">
        <v>15600</v>
      </c>
      <c r="CO198" s="64" t="s">
        <v>585</v>
      </c>
      <c r="CP198" s="64">
        <v>100</v>
      </c>
      <c r="CQ198" s="64"/>
      <c r="CR198" s="64"/>
      <c r="CS198" s="64" t="s">
        <v>585</v>
      </c>
      <c r="CT198" s="64">
        <v>110</v>
      </c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</row>
    <row r="199" spans="54:108" ht="16.5" x14ac:dyDescent="0.2">
      <c r="BB199" s="64">
        <v>194</v>
      </c>
      <c r="BC199" s="14">
        <f t="shared" si="45"/>
        <v>0</v>
      </c>
      <c r="BD199" s="14">
        <f t="shared" si="46"/>
        <v>480</v>
      </c>
      <c r="BE199" s="14">
        <f t="shared" si="47"/>
        <v>0</v>
      </c>
      <c r="BF199" s="14">
        <f t="shared" si="48"/>
        <v>1200</v>
      </c>
      <c r="BG199" s="14">
        <f t="shared" ref="BG199:BG262" si="49">BC199+BD198</f>
        <v>480</v>
      </c>
      <c r="BH199" s="14">
        <f t="shared" ref="BH199:BH262" si="50">BG199*BH$3</f>
        <v>960</v>
      </c>
      <c r="CF199" s="64">
        <v>195</v>
      </c>
      <c r="CG199" s="64">
        <v>2</v>
      </c>
      <c r="CH199" s="64" t="s">
        <v>380</v>
      </c>
      <c r="CI199" s="64">
        <v>95</v>
      </c>
      <c r="CJ199" s="64"/>
      <c r="CK199" s="64"/>
      <c r="CL199" s="64"/>
      <c r="CM199" s="64" t="s">
        <v>584</v>
      </c>
      <c r="CN199" s="64">
        <v>15600</v>
      </c>
      <c r="CO199" s="64" t="s">
        <v>585</v>
      </c>
      <c r="CP199" s="64">
        <v>100</v>
      </c>
      <c r="CQ199" s="64" t="s">
        <v>417</v>
      </c>
      <c r="CR199" s="64">
        <v>2</v>
      </c>
      <c r="CS199" s="64" t="s">
        <v>585</v>
      </c>
      <c r="CT199" s="64">
        <v>115</v>
      </c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</row>
    <row r="200" spans="54:108" ht="16.5" x14ac:dyDescent="0.2">
      <c r="BB200" s="64">
        <v>195</v>
      </c>
      <c r="BC200" s="14">
        <f t="shared" si="45"/>
        <v>0</v>
      </c>
      <c r="BD200" s="14">
        <f t="shared" si="46"/>
        <v>480</v>
      </c>
      <c r="BE200" s="14">
        <f t="shared" si="47"/>
        <v>0</v>
      </c>
      <c r="BF200" s="14">
        <f t="shared" si="48"/>
        <v>1200</v>
      </c>
      <c r="BG200" s="14">
        <f t="shared" si="49"/>
        <v>480</v>
      </c>
      <c r="BH200" s="14">
        <f t="shared" si="50"/>
        <v>960</v>
      </c>
      <c r="CF200" s="64">
        <v>196</v>
      </c>
      <c r="CG200" s="64">
        <v>2</v>
      </c>
      <c r="CH200" s="64" t="s">
        <v>380</v>
      </c>
      <c r="CI200" s="64">
        <v>96</v>
      </c>
      <c r="CJ200" s="64"/>
      <c r="CK200" s="64"/>
      <c r="CL200" s="64"/>
      <c r="CM200" s="64" t="s">
        <v>584</v>
      </c>
      <c r="CN200" s="64">
        <v>15600</v>
      </c>
      <c r="CO200" s="64" t="s">
        <v>585</v>
      </c>
      <c r="CP200" s="64">
        <v>105</v>
      </c>
      <c r="CQ200" s="64"/>
      <c r="CR200" s="64"/>
      <c r="CS200" s="64" t="s">
        <v>585</v>
      </c>
      <c r="CT200" s="64">
        <v>115</v>
      </c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</row>
    <row r="201" spans="54:108" ht="16.5" x14ac:dyDescent="0.2">
      <c r="BB201" s="64">
        <v>196</v>
      </c>
      <c r="BC201" s="14">
        <f t="shared" si="45"/>
        <v>0</v>
      </c>
      <c r="BD201" s="14">
        <f t="shared" si="46"/>
        <v>480</v>
      </c>
      <c r="BE201" s="14">
        <f t="shared" si="47"/>
        <v>0</v>
      </c>
      <c r="BF201" s="14">
        <f t="shared" si="48"/>
        <v>1200</v>
      </c>
      <c r="BG201" s="14">
        <f t="shared" si="49"/>
        <v>480</v>
      </c>
      <c r="BH201" s="14">
        <f t="shared" si="50"/>
        <v>960</v>
      </c>
      <c r="CF201" s="64">
        <v>197</v>
      </c>
      <c r="CG201" s="64">
        <v>2</v>
      </c>
      <c r="CH201" s="64" t="s">
        <v>380</v>
      </c>
      <c r="CI201" s="64">
        <v>97</v>
      </c>
      <c r="CJ201" s="64"/>
      <c r="CK201" s="64"/>
      <c r="CL201" s="64"/>
      <c r="CM201" s="64" t="s">
        <v>584</v>
      </c>
      <c r="CN201" s="64">
        <v>15600</v>
      </c>
      <c r="CO201" s="64" t="s">
        <v>585</v>
      </c>
      <c r="CP201" s="64">
        <v>105</v>
      </c>
      <c r="CQ201" s="64"/>
      <c r="CR201" s="64"/>
      <c r="CS201" s="64" t="s">
        <v>585</v>
      </c>
      <c r="CT201" s="64">
        <v>115</v>
      </c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</row>
    <row r="202" spans="54:108" ht="16.5" x14ac:dyDescent="0.2">
      <c r="BB202" s="64">
        <v>197</v>
      </c>
      <c r="BC202" s="14">
        <f t="shared" si="45"/>
        <v>0</v>
      </c>
      <c r="BD202" s="14">
        <f t="shared" si="46"/>
        <v>480</v>
      </c>
      <c r="BE202" s="14">
        <f t="shared" si="47"/>
        <v>0</v>
      </c>
      <c r="BF202" s="14">
        <f t="shared" si="48"/>
        <v>1200</v>
      </c>
      <c r="BG202" s="14">
        <f t="shared" si="49"/>
        <v>480</v>
      </c>
      <c r="BH202" s="14">
        <f t="shared" si="50"/>
        <v>960</v>
      </c>
      <c r="CF202" s="64">
        <v>198</v>
      </c>
      <c r="CG202" s="64">
        <v>2</v>
      </c>
      <c r="CH202" s="64" t="s">
        <v>380</v>
      </c>
      <c r="CI202" s="64">
        <v>98</v>
      </c>
      <c r="CJ202" s="64"/>
      <c r="CK202" s="64"/>
      <c r="CL202" s="64"/>
      <c r="CM202" s="64" t="s">
        <v>584</v>
      </c>
      <c r="CN202" s="64">
        <v>15600</v>
      </c>
      <c r="CO202" s="64" t="s">
        <v>585</v>
      </c>
      <c r="CP202" s="64">
        <v>105</v>
      </c>
      <c r="CQ202" s="64"/>
      <c r="CR202" s="64"/>
      <c r="CS202" s="64" t="s">
        <v>585</v>
      </c>
      <c r="CT202" s="64">
        <v>115</v>
      </c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</row>
    <row r="203" spans="54:108" ht="16.5" x14ac:dyDescent="0.2">
      <c r="BB203" s="64">
        <v>198</v>
      </c>
      <c r="BC203" s="14">
        <f t="shared" si="45"/>
        <v>0</v>
      </c>
      <c r="BD203" s="14">
        <f t="shared" si="46"/>
        <v>480</v>
      </c>
      <c r="BE203" s="14">
        <f t="shared" si="47"/>
        <v>0</v>
      </c>
      <c r="BF203" s="14">
        <f t="shared" si="48"/>
        <v>1200</v>
      </c>
      <c r="BG203" s="14">
        <f t="shared" si="49"/>
        <v>480</v>
      </c>
      <c r="BH203" s="14">
        <f t="shared" si="50"/>
        <v>960</v>
      </c>
      <c r="CF203" s="64">
        <v>199</v>
      </c>
      <c r="CG203" s="64">
        <v>2</v>
      </c>
      <c r="CH203" s="64" t="s">
        <v>380</v>
      </c>
      <c r="CI203" s="64">
        <v>99</v>
      </c>
      <c r="CJ203" s="64"/>
      <c r="CK203" s="64"/>
      <c r="CL203" s="64"/>
      <c r="CM203" s="64" t="s">
        <v>584</v>
      </c>
      <c r="CN203" s="64">
        <v>15600</v>
      </c>
      <c r="CO203" s="64" t="s">
        <v>585</v>
      </c>
      <c r="CP203" s="64">
        <v>105</v>
      </c>
      <c r="CQ203" s="64"/>
      <c r="CR203" s="64"/>
      <c r="CS203" s="64" t="s">
        <v>585</v>
      </c>
      <c r="CT203" s="64">
        <v>115</v>
      </c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</row>
    <row r="204" spans="54:108" ht="16.5" x14ac:dyDescent="0.2">
      <c r="BB204" s="64">
        <v>199</v>
      </c>
      <c r="BC204" s="14">
        <f t="shared" si="45"/>
        <v>0</v>
      </c>
      <c r="BD204" s="14">
        <f t="shared" si="46"/>
        <v>480</v>
      </c>
      <c r="BE204" s="14">
        <f t="shared" si="47"/>
        <v>0</v>
      </c>
      <c r="BF204" s="14">
        <f t="shared" si="48"/>
        <v>1200</v>
      </c>
      <c r="BG204" s="14">
        <f t="shared" si="49"/>
        <v>480</v>
      </c>
      <c r="BH204" s="14">
        <f t="shared" si="50"/>
        <v>960</v>
      </c>
      <c r="CF204" s="64">
        <v>200</v>
      </c>
      <c r="CG204" s="64">
        <v>2</v>
      </c>
      <c r="CH204" s="64" t="s">
        <v>380</v>
      </c>
      <c r="CI204" s="64">
        <v>100</v>
      </c>
      <c r="CJ204" s="64"/>
      <c r="CK204" s="64"/>
      <c r="CL204" s="64"/>
      <c r="CM204" s="64" t="s">
        <v>584</v>
      </c>
      <c r="CN204" s="64">
        <v>18000</v>
      </c>
      <c r="CO204" s="64" t="s">
        <v>585</v>
      </c>
      <c r="CP204" s="64">
        <v>105</v>
      </c>
      <c r="CQ204" s="64" t="s">
        <v>416</v>
      </c>
      <c r="CR204" s="64">
        <v>2</v>
      </c>
      <c r="CS204" s="64" t="s">
        <v>585</v>
      </c>
      <c r="CT204" s="64">
        <v>120</v>
      </c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</row>
    <row r="205" spans="54:108" ht="16.5" x14ac:dyDescent="0.2">
      <c r="BB205" s="64">
        <v>200</v>
      </c>
      <c r="BC205" s="14">
        <f t="shared" si="45"/>
        <v>0</v>
      </c>
      <c r="BD205" s="14">
        <f t="shared" si="46"/>
        <v>480</v>
      </c>
      <c r="BE205" s="14">
        <f t="shared" si="47"/>
        <v>0</v>
      </c>
      <c r="BF205" s="14">
        <f t="shared" si="48"/>
        <v>1200</v>
      </c>
      <c r="BG205" s="14">
        <f t="shared" si="49"/>
        <v>480</v>
      </c>
      <c r="BH205" s="14">
        <f t="shared" si="50"/>
        <v>960</v>
      </c>
      <c r="CF205" s="64">
        <v>201</v>
      </c>
      <c r="CG205" s="64">
        <v>3</v>
      </c>
      <c r="CH205" s="64" t="s">
        <v>380</v>
      </c>
      <c r="CI205" s="64">
        <v>1</v>
      </c>
      <c r="CJ205" s="64"/>
      <c r="CK205" s="64"/>
      <c r="CL205" s="64"/>
      <c r="CM205" s="64" t="s">
        <v>584</v>
      </c>
      <c r="CN205" s="64">
        <v>5760</v>
      </c>
      <c r="CO205" s="64" t="s">
        <v>585</v>
      </c>
      <c r="CP205" s="64">
        <v>15</v>
      </c>
      <c r="CQ205" s="64"/>
      <c r="CR205" s="64"/>
      <c r="CS205" s="64" t="s">
        <v>585</v>
      </c>
      <c r="CT205" s="64">
        <v>20</v>
      </c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</row>
    <row r="206" spans="54:108" ht="16.5" x14ac:dyDescent="0.2">
      <c r="BB206" s="64">
        <v>201</v>
      </c>
      <c r="BC206" s="14">
        <f t="shared" si="45"/>
        <v>0</v>
      </c>
      <c r="BD206" s="14">
        <f t="shared" si="46"/>
        <v>480</v>
      </c>
      <c r="BE206" s="14">
        <f t="shared" si="47"/>
        <v>0</v>
      </c>
      <c r="BF206" s="14">
        <f t="shared" si="48"/>
        <v>1200</v>
      </c>
      <c r="BG206" s="14">
        <f t="shared" si="49"/>
        <v>480</v>
      </c>
      <c r="BH206" s="14">
        <f t="shared" si="50"/>
        <v>960</v>
      </c>
      <c r="CF206" s="64">
        <v>202</v>
      </c>
      <c r="CG206" s="64">
        <v>3</v>
      </c>
      <c r="CH206" s="64" t="s">
        <v>380</v>
      </c>
      <c r="CI206" s="64">
        <v>2</v>
      </c>
      <c r="CJ206" s="64"/>
      <c r="CK206" s="64"/>
      <c r="CL206" s="64"/>
      <c r="CM206" s="64" t="s">
        <v>584</v>
      </c>
      <c r="CN206" s="64">
        <v>5760</v>
      </c>
      <c r="CO206" s="64" t="s">
        <v>585</v>
      </c>
      <c r="CP206" s="64">
        <v>15</v>
      </c>
      <c r="CQ206" s="64" t="s">
        <v>418</v>
      </c>
      <c r="CR206" s="64">
        <v>1</v>
      </c>
      <c r="CS206" s="64" t="s">
        <v>585</v>
      </c>
      <c r="CT206" s="64">
        <v>20</v>
      </c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</row>
    <row r="207" spans="54:108" ht="16.5" x14ac:dyDescent="0.2">
      <c r="BB207" s="64">
        <v>202</v>
      </c>
      <c r="BC207" s="14">
        <f t="shared" si="45"/>
        <v>0</v>
      </c>
      <c r="BD207" s="14">
        <f t="shared" si="46"/>
        <v>480</v>
      </c>
      <c r="BE207" s="14">
        <f t="shared" si="47"/>
        <v>0</v>
      </c>
      <c r="BF207" s="14">
        <f t="shared" si="48"/>
        <v>1200</v>
      </c>
      <c r="BG207" s="14">
        <f t="shared" si="49"/>
        <v>480</v>
      </c>
      <c r="BH207" s="14">
        <f t="shared" si="50"/>
        <v>960</v>
      </c>
      <c r="CF207" s="64">
        <v>203</v>
      </c>
      <c r="CG207" s="64">
        <v>3</v>
      </c>
      <c r="CH207" s="64" t="s">
        <v>380</v>
      </c>
      <c r="CI207" s="64">
        <v>3</v>
      </c>
      <c r="CJ207" s="64"/>
      <c r="CK207" s="64"/>
      <c r="CL207" s="64"/>
      <c r="CM207" s="64" t="s">
        <v>584</v>
      </c>
      <c r="CN207" s="64">
        <v>5760</v>
      </c>
      <c r="CO207" s="64" t="s">
        <v>585</v>
      </c>
      <c r="CP207" s="64">
        <v>15</v>
      </c>
      <c r="CQ207" s="64"/>
      <c r="CR207" s="64"/>
      <c r="CS207" s="64" t="s">
        <v>585</v>
      </c>
      <c r="CT207" s="64">
        <v>20</v>
      </c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</row>
    <row r="208" spans="54:108" ht="16.5" x14ac:dyDescent="0.2">
      <c r="BB208" s="64">
        <v>203</v>
      </c>
      <c r="BC208" s="14">
        <f t="shared" si="45"/>
        <v>0</v>
      </c>
      <c r="BD208" s="14">
        <f t="shared" si="46"/>
        <v>480</v>
      </c>
      <c r="BE208" s="14">
        <f t="shared" si="47"/>
        <v>0</v>
      </c>
      <c r="BF208" s="14">
        <f t="shared" si="48"/>
        <v>1200</v>
      </c>
      <c r="BG208" s="14">
        <f t="shared" si="49"/>
        <v>480</v>
      </c>
      <c r="BH208" s="14">
        <f t="shared" si="50"/>
        <v>960</v>
      </c>
      <c r="CF208" s="64">
        <v>204</v>
      </c>
      <c r="CG208" s="64">
        <v>3</v>
      </c>
      <c r="CH208" s="64" t="s">
        <v>380</v>
      </c>
      <c r="CI208" s="64">
        <v>4</v>
      </c>
      <c r="CJ208" s="64"/>
      <c r="CK208" s="64"/>
      <c r="CL208" s="64"/>
      <c r="CM208" s="64" t="s">
        <v>584</v>
      </c>
      <c r="CN208" s="64">
        <v>5760</v>
      </c>
      <c r="CO208" s="64" t="s">
        <v>585</v>
      </c>
      <c r="CP208" s="64">
        <v>15</v>
      </c>
      <c r="CQ208" s="64" t="s">
        <v>419</v>
      </c>
      <c r="CR208" s="64">
        <v>1</v>
      </c>
      <c r="CS208" s="64" t="s">
        <v>585</v>
      </c>
      <c r="CT208" s="64">
        <v>20</v>
      </c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</row>
    <row r="209" spans="54:108" ht="16.5" x14ac:dyDescent="0.2">
      <c r="BB209" s="64">
        <v>204</v>
      </c>
      <c r="BC209" s="14">
        <f t="shared" si="45"/>
        <v>0</v>
      </c>
      <c r="BD209" s="14">
        <f t="shared" si="46"/>
        <v>480</v>
      </c>
      <c r="BE209" s="14">
        <f t="shared" si="47"/>
        <v>0</v>
      </c>
      <c r="BF209" s="14">
        <f t="shared" si="48"/>
        <v>1200</v>
      </c>
      <c r="BG209" s="14">
        <f t="shared" si="49"/>
        <v>480</v>
      </c>
      <c r="BH209" s="14">
        <f t="shared" si="50"/>
        <v>960</v>
      </c>
      <c r="CF209" s="64">
        <v>205</v>
      </c>
      <c r="CG209" s="64">
        <v>3</v>
      </c>
      <c r="CH209" s="64" t="s">
        <v>380</v>
      </c>
      <c r="CI209" s="64">
        <v>5</v>
      </c>
      <c r="CJ209" s="64"/>
      <c r="CK209" s="64"/>
      <c r="CL209" s="64"/>
      <c r="CM209" s="64" t="s">
        <v>584</v>
      </c>
      <c r="CN209" s="64">
        <v>5760</v>
      </c>
      <c r="CO209" s="64" t="s">
        <v>585</v>
      </c>
      <c r="CP209" s="64">
        <v>15</v>
      </c>
      <c r="CQ209" s="64"/>
      <c r="CR209" s="64"/>
      <c r="CS209" s="64" t="s">
        <v>585</v>
      </c>
      <c r="CT209" s="64">
        <v>25</v>
      </c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</row>
    <row r="210" spans="54:108" ht="16.5" x14ac:dyDescent="0.2">
      <c r="BB210" s="64">
        <v>205</v>
      </c>
      <c r="BC210" s="14">
        <f t="shared" si="45"/>
        <v>0</v>
      </c>
      <c r="BD210" s="14">
        <f t="shared" si="46"/>
        <v>480</v>
      </c>
      <c r="BE210" s="14">
        <f t="shared" si="47"/>
        <v>0</v>
      </c>
      <c r="BF210" s="14">
        <f t="shared" si="48"/>
        <v>1200</v>
      </c>
      <c r="BG210" s="14">
        <f t="shared" si="49"/>
        <v>480</v>
      </c>
      <c r="BH210" s="14">
        <f t="shared" si="50"/>
        <v>960</v>
      </c>
      <c r="CF210" s="64">
        <v>206</v>
      </c>
      <c r="CG210" s="64">
        <v>3</v>
      </c>
      <c r="CH210" s="64" t="s">
        <v>380</v>
      </c>
      <c r="CI210" s="64">
        <v>6</v>
      </c>
      <c r="CJ210" s="64"/>
      <c r="CK210" s="64"/>
      <c r="CL210" s="64"/>
      <c r="CM210" s="64" t="s">
        <v>584</v>
      </c>
      <c r="CN210" s="64">
        <v>7200</v>
      </c>
      <c r="CO210" s="64" t="s">
        <v>585</v>
      </c>
      <c r="CP210" s="64">
        <v>20</v>
      </c>
      <c r="CQ210" s="64"/>
      <c r="CR210" s="64"/>
      <c r="CS210" s="64" t="s">
        <v>585</v>
      </c>
      <c r="CT210" s="64">
        <v>25</v>
      </c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</row>
    <row r="211" spans="54:108" ht="16.5" x14ac:dyDescent="0.2">
      <c r="BB211" s="64">
        <v>206</v>
      </c>
      <c r="BC211" s="14">
        <f t="shared" si="45"/>
        <v>0</v>
      </c>
      <c r="BD211" s="14">
        <f t="shared" si="46"/>
        <v>480</v>
      </c>
      <c r="BE211" s="14">
        <f t="shared" si="47"/>
        <v>0</v>
      </c>
      <c r="BF211" s="14">
        <f t="shared" si="48"/>
        <v>1200</v>
      </c>
      <c r="BG211" s="14">
        <f t="shared" si="49"/>
        <v>480</v>
      </c>
      <c r="BH211" s="14">
        <f t="shared" si="50"/>
        <v>960</v>
      </c>
      <c r="CF211" s="64">
        <v>207</v>
      </c>
      <c r="CG211" s="64">
        <v>3</v>
      </c>
      <c r="CH211" s="64" t="s">
        <v>380</v>
      </c>
      <c r="CI211" s="64">
        <v>7</v>
      </c>
      <c r="CJ211" s="64"/>
      <c r="CK211" s="64"/>
      <c r="CL211" s="64"/>
      <c r="CM211" s="64" t="s">
        <v>584</v>
      </c>
      <c r="CN211" s="64">
        <v>7200</v>
      </c>
      <c r="CO211" s="64" t="s">
        <v>585</v>
      </c>
      <c r="CP211" s="64">
        <v>20</v>
      </c>
      <c r="CQ211" s="64" t="s">
        <v>422</v>
      </c>
      <c r="CR211" s="64">
        <v>1</v>
      </c>
      <c r="CS211" s="64" t="s">
        <v>585</v>
      </c>
      <c r="CT211" s="64">
        <v>25</v>
      </c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</row>
    <row r="212" spans="54:108" ht="16.5" x14ac:dyDescent="0.2">
      <c r="BB212" s="64">
        <v>207</v>
      </c>
      <c r="BC212" s="14">
        <f t="shared" si="45"/>
        <v>0</v>
      </c>
      <c r="BD212" s="14">
        <f t="shared" si="46"/>
        <v>480</v>
      </c>
      <c r="BE212" s="14">
        <f t="shared" si="47"/>
        <v>0</v>
      </c>
      <c r="BF212" s="14">
        <f t="shared" si="48"/>
        <v>1200</v>
      </c>
      <c r="BG212" s="14">
        <f t="shared" si="49"/>
        <v>480</v>
      </c>
      <c r="BH212" s="14">
        <f t="shared" si="50"/>
        <v>960</v>
      </c>
      <c r="CF212" s="64">
        <v>208</v>
      </c>
      <c r="CG212" s="64">
        <v>3</v>
      </c>
      <c r="CH212" s="64" t="s">
        <v>380</v>
      </c>
      <c r="CI212" s="64">
        <v>8</v>
      </c>
      <c r="CJ212" s="64"/>
      <c r="CK212" s="64"/>
      <c r="CL212" s="64"/>
      <c r="CM212" s="64" t="s">
        <v>584</v>
      </c>
      <c r="CN212" s="64">
        <v>7200</v>
      </c>
      <c r="CO212" s="64" t="s">
        <v>585</v>
      </c>
      <c r="CP212" s="64">
        <v>20</v>
      </c>
      <c r="CQ212" s="64"/>
      <c r="CR212" s="64"/>
      <c r="CS212" s="64" t="s">
        <v>585</v>
      </c>
      <c r="CT212" s="64">
        <v>25</v>
      </c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</row>
    <row r="213" spans="54:108" ht="16.5" x14ac:dyDescent="0.2">
      <c r="BB213" s="64">
        <v>208</v>
      </c>
      <c r="BC213" s="14">
        <f t="shared" si="45"/>
        <v>0</v>
      </c>
      <c r="BD213" s="14">
        <f t="shared" si="46"/>
        <v>480</v>
      </c>
      <c r="BE213" s="14">
        <f t="shared" si="47"/>
        <v>0</v>
      </c>
      <c r="BF213" s="14">
        <f t="shared" si="48"/>
        <v>1200</v>
      </c>
      <c r="BG213" s="14">
        <f t="shared" si="49"/>
        <v>480</v>
      </c>
      <c r="BH213" s="14">
        <f t="shared" si="50"/>
        <v>960</v>
      </c>
      <c r="CF213" s="64">
        <v>209</v>
      </c>
      <c r="CG213" s="64">
        <v>3</v>
      </c>
      <c r="CH213" s="64" t="s">
        <v>380</v>
      </c>
      <c r="CI213" s="64">
        <v>9</v>
      </c>
      <c r="CJ213" s="64"/>
      <c r="CK213" s="64"/>
      <c r="CL213" s="64"/>
      <c r="CM213" s="64" t="s">
        <v>584</v>
      </c>
      <c r="CN213" s="64">
        <v>7200</v>
      </c>
      <c r="CO213" s="64" t="s">
        <v>585</v>
      </c>
      <c r="CP213" s="64">
        <v>20</v>
      </c>
      <c r="CQ213" s="64"/>
      <c r="CR213" s="64"/>
      <c r="CS213" s="64" t="s">
        <v>585</v>
      </c>
      <c r="CT213" s="64">
        <v>25</v>
      </c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</row>
    <row r="214" spans="54:108" ht="16.5" x14ac:dyDescent="0.2">
      <c r="BB214" s="64">
        <v>209</v>
      </c>
      <c r="BC214" s="14">
        <f t="shared" si="45"/>
        <v>0</v>
      </c>
      <c r="BD214" s="14">
        <f t="shared" si="46"/>
        <v>480</v>
      </c>
      <c r="BE214" s="14">
        <f t="shared" si="47"/>
        <v>0</v>
      </c>
      <c r="BF214" s="14">
        <f t="shared" si="48"/>
        <v>1200</v>
      </c>
      <c r="BG214" s="14">
        <f t="shared" si="49"/>
        <v>480</v>
      </c>
      <c r="BH214" s="14">
        <f t="shared" si="50"/>
        <v>960</v>
      </c>
      <c r="CF214" s="64">
        <v>210</v>
      </c>
      <c r="CG214" s="64">
        <v>3</v>
      </c>
      <c r="CH214" s="64" t="s">
        <v>380</v>
      </c>
      <c r="CI214" s="64">
        <v>10</v>
      </c>
      <c r="CJ214" s="64"/>
      <c r="CK214" s="64"/>
      <c r="CL214" s="64"/>
      <c r="CM214" s="64" t="s">
        <v>584</v>
      </c>
      <c r="CN214" s="64">
        <v>7200</v>
      </c>
      <c r="CO214" s="64" t="s">
        <v>585</v>
      </c>
      <c r="CP214" s="64">
        <v>20</v>
      </c>
      <c r="CQ214" s="64" t="s">
        <v>423</v>
      </c>
      <c r="CR214" s="64">
        <v>1</v>
      </c>
      <c r="CS214" s="64" t="s">
        <v>585</v>
      </c>
      <c r="CT214" s="64">
        <v>30</v>
      </c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</row>
    <row r="215" spans="54:108" ht="16.5" x14ac:dyDescent="0.2">
      <c r="BB215" s="64">
        <v>210</v>
      </c>
      <c r="BC215" s="14">
        <f t="shared" si="45"/>
        <v>0</v>
      </c>
      <c r="BD215" s="14">
        <f t="shared" si="46"/>
        <v>480</v>
      </c>
      <c r="BE215" s="14">
        <f t="shared" si="47"/>
        <v>0</v>
      </c>
      <c r="BF215" s="14">
        <f t="shared" si="48"/>
        <v>1200</v>
      </c>
      <c r="BG215" s="14">
        <f t="shared" si="49"/>
        <v>480</v>
      </c>
      <c r="BH215" s="14">
        <f t="shared" si="50"/>
        <v>960</v>
      </c>
      <c r="CF215" s="64">
        <v>211</v>
      </c>
      <c r="CG215" s="64">
        <v>3</v>
      </c>
      <c r="CH215" s="64" t="s">
        <v>380</v>
      </c>
      <c r="CI215" s="64">
        <v>11</v>
      </c>
      <c r="CJ215" s="64"/>
      <c r="CK215" s="64"/>
      <c r="CL215" s="64"/>
      <c r="CM215" s="64" t="s">
        <v>584</v>
      </c>
      <c r="CN215" s="64">
        <v>9000</v>
      </c>
      <c r="CO215" s="64" t="s">
        <v>585</v>
      </c>
      <c r="CP215" s="64">
        <v>25</v>
      </c>
      <c r="CQ215" s="64"/>
      <c r="CR215" s="64"/>
      <c r="CS215" s="64" t="s">
        <v>585</v>
      </c>
      <c r="CT215" s="64">
        <v>30</v>
      </c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</row>
    <row r="216" spans="54:108" ht="16.5" x14ac:dyDescent="0.2">
      <c r="BB216" s="64">
        <v>211</v>
      </c>
      <c r="BC216" s="14">
        <f t="shared" si="45"/>
        <v>0</v>
      </c>
      <c r="BD216" s="14">
        <f t="shared" si="46"/>
        <v>480</v>
      </c>
      <c r="BE216" s="14">
        <f t="shared" si="47"/>
        <v>0</v>
      </c>
      <c r="BF216" s="14">
        <f t="shared" si="48"/>
        <v>1200</v>
      </c>
      <c r="BG216" s="14">
        <f t="shared" si="49"/>
        <v>480</v>
      </c>
      <c r="BH216" s="14">
        <f t="shared" si="50"/>
        <v>960</v>
      </c>
      <c r="CF216" s="64">
        <v>212</v>
      </c>
      <c r="CG216" s="64">
        <v>3</v>
      </c>
      <c r="CH216" s="64" t="s">
        <v>380</v>
      </c>
      <c r="CI216" s="64">
        <v>12</v>
      </c>
      <c r="CJ216" s="64"/>
      <c r="CK216" s="64"/>
      <c r="CL216" s="64"/>
      <c r="CM216" s="64" t="s">
        <v>584</v>
      </c>
      <c r="CN216" s="64">
        <v>9000</v>
      </c>
      <c r="CO216" s="64" t="s">
        <v>585</v>
      </c>
      <c r="CP216" s="64">
        <v>25</v>
      </c>
      <c r="CQ216" s="64"/>
      <c r="CR216" s="64"/>
      <c r="CS216" s="64" t="s">
        <v>585</v>
      </c>
      <c r="CT216" s="64">
        <v>30</v>
      </c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</row>
    <row r="217" spans="54:108" ht="16.5" x14ac:dyDescent="0.2">
      <c r="BB217" s="64">
        <v>212</v>
      </c>
      <c r="BC217" s="14">
        <f t="shared" si="45"/>
        <v>0</v>
      </c>
      <c r="BD217" s="14">
        <f t="shared" si="46"/>
        <v>480</v>
      </c>
      <c r="BE217" s="14">
        <f t="shared" si="47"/>
        <v>0</v>
      </c>
      <c r="BF217" s="14">
        <f t="shared" si="48"/>
        <v>1200</v>
      </c>
      <c r="BG217" s="14">
        <f t="shared" si="49"/>
        <v>480</v>
      </c>
      <c r="BH217" s="14">
        <f t="shared" si="50"/>
        <v>960</v>
      </c>
      <c r="CF217" s="64">
        <v>213</v>
      </c>
      <c r="CG217" s="64">
        <v>3</v>
      </c>
      <c r="CH217" s="64" t="s">
        <v>380</v>
      </c>
      <c r="CI217" s="64">
        <v>13</v>
      </c>
      <c r="CJ217" s="64"/>
      <c r="CK217" s="64"/>
      <c r="CL217" s="64"/>
      <c r="CM217" s="64" t="s">
        <v>584</v>
      </c>
      <c r="CN217" s="64">
        <v>9000</v>
      </c>
      <c r="CO217" s="64" t="s">
        <v>585</v>
      </c>
      <c r="CP217" s="64">
        <v>25</v>
      </c>
      <c r="CQ217" s="64"/>
      <c r="CR217" s="64"/>
      <c r="CS217" s="64" t="s">
        <v>585</v>
      </c>
      <c r="CT217" s="64">
        <v>30</v>
      </c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</row>
    <row r="218" spans="54:108" ht="16.5" x14ac:dyDescent="0.2">
      <c r="BB218" s="64">
        <v>213</v>
      </c>
      <c r="BC218" s="14">
        <f t="shared" si="45"/>
        <v>0</v>
      </c>
      <c r="BD218" s="14">
        <f t="shared" si="46"/>
        <v>480</v>
      </c>
      <c r="BE218" s="14">
        <f t="shared" si="47"/>
        <v>0</v>
      </c>
      <c r="BF218" s="14">
        <f t="shared" si="48"/>
        <v>1200</v>
      </c>
      <c r="BG218" s="14">
        <f t="shared" si="49"/>
        <v>480</v>
      </c>
      <c r="BH218" s="14">
        <f t="shared" si="50"/>
        <v>960</v>
      </c>
      <c r="CF218" s="64">
        <v>214</v>
      </c>
      <c r="CG218" s="64">
        <v>3</v>
      </c>
      <c r="CH218" s="64" t="s">
        <v>380</v>
      </c>
      <c r="CI218" s="64">
        <v>14</v>
      </c>
      <c r="CJ218" s="64"/>
      <c r="CK218" s="64"/>
      <c r="CL218" s="64"/>
      <c r="CM218" s="64" t="s">
        <v>584</v>
      </c>
      <c r="CN218" s="64">
        <v>9000</v>
      </c>
      <c r="CO218" s="64" t="s">
        <v>585</v>
      </c>
      <c r="CP218" s="64">
        <v>25</v>
      </c>
      <c r="CQ218" s="64"/>
      <c r="CR218" s="64"/>
      <c r="CS218" s="64" t="s">
        <v>585</v>
      </c>
      <c r="CT218" s="64">
        <v>30</v>
      </c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</row>
    <row r="219" spans="54:108" ht="16.5" x14ac:dyDescent="0.2">
      <c r="BB219" s="64">
        <v>214</v>
      </c>
      <c r="BC219" s="14">
        <f t="shared" si="45"/>
        <v>0</v>
      </c>
      <c r="BD219" s="14">
        <f t="shared" si="46"/>
        <v>480</v>
      </c>
      <c r="BE219" s="14">
        <f t="shared" si="47"/>
        <v>0</v>
      </c>
      <c r="BF219" s="14">
        <f t="shared" si="48"/>
        <v>1200</v>
      </c>
      <c r="BG219" s="14">
        <f t="shared" si="49"/>
        <v>480</v>
      </c>
      <c r="BH219" s="14">
        <f t="shared" si="50"/>
        <v>960</v>
      </c>
      <c r="CF219" s="64">
        <v>215</v>
      </c>
      <c r="CG219" s="64">
        <v>3</v>
      </c>
      <c r="CH219" s="64" t="s">
        <v>380</v>
      </c>
      <c r="CI219" s="64">
        <v>15</v>
      </c>
      <c r="CJ219" s="64"/>
      <c r="CK219" s="64"/>
      <c r="CL219" s="64"/>
      <c r="CM219" s="64" t="s">
        <v>584</v>
      </c>
      <c r="CN219" s="64">
        <v>9000</v>
      </c>
      <c r="CO219" s="64" t="s">
        <v>585</v>
      </c>
      <c r="CP219" s="64">
        <v>25</v>
      </c>
      <c r="CQ219" s="64" t="s">
        <v>418</v>
      </c>
      <c r="CR219" s="64">
        <v>2</v>
      </c>
      <c r="CS219" s="64" t="s">
        <v>585</v>
      </c>
      <c r="CT219" s="64">
        <v>35</v>
      </c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</row>
    <row r="220" spans="54:108" ht="16.5" x14ac:dyDescent="0.2">
      <c r="BB220" s="64">
        <v>215</v>
      </c>
      <c r="BC220" s="14">
        <f t="shared" si="45"/>
        <v>0</v>
      </c>
      <c r="BD220" s="14">
        <f t="shared" si="46"/>
        <v>480</v>
      </c>
      <c r="BE220" s="14">
        <f t="shared" si="47"/>
        <v>0</v>
      </c>
      <c r="BF220" s="14">
        <f t="shared" si="48"/>
        <v>1200</v>
      </c>
      <c r="BG220" s="14">
        <f t="shared" si="49"/>
        <v>480</v>
      </c>
      <c r="BH220" s="14">
        <f t="shared" si="50"/>
        <v>960</v>
      </c>
      <c r="CF220" s="64">
        <v>216</v>
      </c>
      <c r="CG220" s="64">
        <v>3</v>
      </c>
      <c r="CH220" s="64" t="s">
        <v>380</v>
      </c>
      <c r="CI220" s="64">
        <v>16</v>
      </c>
      <c r="CJ220" s="64"/>
      <c r="CK220" s="64"/>
      <c r="CL220" s="64"/>
      <c r="CM220" s="64" t="s">
        <v>584</v>
      </c>
      <c r="CN220" s="64">
        <v>10800</v>
      </c>
      <c r="CO220" s="64" t="s">
        <v>585</v>
      </c>
      <c r="CP220" s="64">
        <v>30</v>
      </c>
      <c r="CQ220" s="64"/>
      <c r="CR220" s="64"/>
      <c r="CS220" s="64" t="s">
        <v>585</v>
      </c>
      <c r="CT220" s="64">
        <v>35</v>
      </c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</row>
    <row r="221" spans="54:108" ht="16.5" x14ac:dyDescent="0.2">
      <c r="BB221" s="64">
        <v>216</v>
      </c>
      <c r="BC221" s="14">
        <f t="shared" si="45"/>
        <v>0</v>
      </c>
      <c r="BD221" s="14">
        <f t="shared" si="46"/>
        <v>480</v>
      </c>
      <c r="BE221" s="14">
        <f t="shared" si="47"/>
        <v>0</v>
      </c>
      <c r="BF221" s="14">
        <f t="shared" si="48"/>
        <v>1200</v>
      </c>
      <c r="BG221" s="14">
        <f t="shared" si="49"/>
        <v>480</v>
      </c>
      <c r="BH221" s="14">
        <f t="shared" si="50"/>
        <v>960</v>
      </c>
      <c r="CF221" s="64">
        <v>217</v>
      </c>
      <c r="CG221" s="64">
        <v>3</v>
      </c>
      <c r="CH221" s="64" t="s">
        <v>380</v>
      </c>
      <c r="CI221" s="64">
        <v>17</v>
      </c>
      <c r="CJ221" s="64"/>
      <c r="CK221" s="64"/>
      <c r="CL221" s="64"/>
      <c r="CM221" s="64" t="s">
        <v>584</v>
      </c>
      <c r="CN221" s="64">
        <v>10800</v>
      </c>
      <c r="CO221" s="64" t="s">
        <v>585</v>
      </c>
      <c r="CP221" s="64">
        <v>30</v>
      </c>
      <c r="CQ221" s="64"/>
      <c r="CR221" s="64"/>
      <c r="CS221" s="64" t="s">
        <v>585</v>
      </c>
      <c r="CT221" s="64">
        <v>35</v>
      </c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</row>
    <row r="222" spans="54:108" ht="16.5" x14ac:dyDescent="0.2">
      <c r="BB222" s="64">
        <v>217</v>
      </c>
      <c r="BC222" s="14">
        <f t="shared" si="45"/>
        <v>0</v>
      </c>
      <c r="BD222" s="14">
        <f t="shared" si="46"/>
        <v>480</v>
      </c>
      <c r="BE222" s="14">
        <f t="shared" si="47"/>
        <v>0</v>
      </c>
      <c r="BF222" s="14">
        <f t="shared" si="48"/>
        <v>1200</v>
      </c>
      <c r="BG222" s="14">
        <f t="shared" si="49"/>
        <v>480</v>
      </c>
      <c r="BH222" s="14">
        <f t="shared" si="50"/>
        <v>960</v>
      </c>
      <c r="CF222" s="64">
        <v>218</v>
      </c>
      <c r="CG222" s="64">
        <v>3</v>
      </c>
      <c r="CH222" s="64" t="s">
        <v>380</v>
      </c>
      <c r="CI222" s="64">
        <v>18</v>
      </c>
      <c r="CJ222" s="64"/>
      <c r="CK222" s="64"/>
      <c r="CL222" s="64"/>
      <c r="CM222" s="64" t="s">
        <v>584</v>
      </c>
      <c r="CN222" s="64">
        <v>10800</v>
      </c>
      <c r="CO222" s="64" t="s">
        <v>585</v>
      </c>
      <c r="CP222" s="64">
        <v>30</v>
      </c>
      <c r="CQ222" s="64"/>
      <c r="CR222" s="64"/>
      <c r="CS222" s="64" t="s">
        <v>585</v>
      </c>
      <c r="CT222" s="64">
        <v>35</v>
      </c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</row>
    <row r="223" spans="54:108" ht="16.5" x14ac:dyDescent="0.2">
      <c r="BB223" s="64">
        <v>218</v>
      </c>
      <c r="BC223" s="14">
        <f t="shared" si="45"/>
        <v>0</v>
      </c>
      <c r="BD223" s="14">
        <f t="shared" si="46"/>
        <v>480</v>
      </c>
      <c r="BE223" s="14">
        <f t="shared" si="47"/>
        <v>0</v>
      </c>
      <c r="BF223" s="14">
        <f t="shared" si="48"/>
        <v>1200</v>
      </c>
      <c r="BG223" s="14">
        <f t="shared" si="49"/>
        <v>480</v>
      </c>
      <c r="BH223" s="14">
        <f t="shared" si="50"/>
        <v>960</v>
      </c>
      <c r="CF223" s="64">
        <v>219</v>
      </c>
      <c r="CG223" s="64">
        <v>3</v>
      </c>
      <c r="CH223" s="64" t="s">
        <v>380</v>
      </c>
      <c r="CI223" s="64">
        <v>19</v>
      </c>
      <c r="CJ223" s="64"/>
      <c r="CK223" s="64"/>
      <c r="CL223" s="64"/>
      <c r="CM223" s="64" t="s">
        <v>584</v>
      </c>
      <c r="CN223" s="64">
        <v>10800</v>
      </c>
      <c r="CO223" s="64" t="s">
        <v>585</v>
      </c>
      <c r="CP223" s="64">
        <v>30</v>
      </c>
      <c r="CQ223" s="64"/>
      <c r="CR223" s="64"/>
      <c r="CS223" s="64" t="s">
        <v>585</v>
      </c>
      <c r="CT223" s="64">
        <v>35</v>
      </c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</row>
    <row r="224" spans="54:108" ht="16.5" x14ac:dyDescent="0.2">
      <c r="BB224" s="64">
        <v>219</v>
      </c>
      <c r="BC224" s="14">
        <f t="shared" si="45"/>
        <v>0</v>
      </c>
      <c r="BD224" s="14">
        <f t="shared" si="46"/>
        <v>480</v>
      </c>
      <c r="BE224" s="14">
        <f t="shared" si="47"/>
        <v>0</v>
      </c>
      <c r="BF224" s="14">
        <f t="shared" si="48"/>
        <v>1200</v>
      </c>
      <c r="BG224" s="14">
        <f t="shared" si="49"/>
        <v>480</v>
      </c>
      <c r="BH224" s="14">
        <f t="shared" si="50"/>
        <v>960</v>
      </c>
      <c r="CF224" s="64">
        <v>220</v>
      </c>
      <c r="CG224" s="64">
        <v>3</v>
      </c>
      <c r="CH224" s="64" t="s">
        <v>380</v>
      </c>
      <c r="CI224" s="64">
        <v>20</v>
      </c>
      <c r="CJ224" s="64"/>
      <c r="CK224" s="64"/>
      <c r="CL224" s="64"/>
      <c r="CM224" s="64" t="s">
        <v>584</v>
      </c>
      <c r="CN224" s="64">
        <v>12960</v>
      </c>
      <c r="CO224" s="64" t="s">
        <v>585</v>
      </c>
      <c r="CP224" s="64">
        <v>30</v>
      </c>
      <c r="CQ224" s="64" t="s">
        <v>419</v>
      </c>
      <c r="CR224" s="64">
        <v>2</v>
      </c>
      <c r="CS224" s="64" t="s">
        <v>585</v>
      </c>
      <c r="CT224" s="64">
        <v>40</v>
      </c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</row>
    <row r="225" spans="54:108" ht="16.5" x14ac:dyDescent="0.2">
      <c r="BB225" s="64">
        <v>220</v>
      </c>
      <c r="BC225" s="14">
        <f t="shared" si="45"/>
        <v>0</v>
      </c>
      <c r="BD225" s="14">
        <f t="shared" si="46"/>
        <v>480</v>
      </c>
      <c r="BE225" s="14">
        <f t="shared" si="47"/>
        <v>0</v>
      </c>
      <c r="BF225" s="14">
        <f t="shared" si="48"/>
        <v>1200</v>
      </c>
      <c r="BG225" s="14">
        <f t="shared" si="49"/>
        <v>480</v>
      </c>
      <c r="BH225" s="14">
        <f t="shared" si="50"/>
        <v>960</v>
      </c>
      <c r="CF225" s="64">
        <v>221</v>
      </c>
      <c r="CG225" s="64">
        <v>3</v>
      </c>
      <c r="CH225" s="64" t="s">
        <v>380</v>
      </c>
      <c r="CI225" s="64">
        <v>21</v>
      </c>
      <c r="CJ225" s="64"/>
      <c r="CK225" s="64"/>
      <c r="CL225" s="64"/>
      <c r="CM225" s="64" t="s">
        <v>584</v>
      </c>
      <c r="CN225" s="64">
        <v>12960</v>
      </c>
      <c r="CO225" s="64" t="s">
        <v>585</v>
      </c>
      <c r="CP225" s="64">
        <v>35</v>
      </c>
      <c r="CQ225" s="64"/>
      <c r="CR225" s="64"/>
      <c r="CS225" s="64" t="s">
        <v>585</v>
      </c>
      <c r="CT225" s="64">
        <v>40</v>
      </c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</row>
    <row r="226" spans="54:108" ht="16.5" x14ac:dyDescent="0.2">
      <c r="BB226" s="64">
        <v>221</v>
      </c>
      <c r="BC226" s="14">
        <f t="shared" si="45"/>
        <v>0</v>
      </c>
      <c r="BD226" s="14">
        <f t="shared" si="46"/>
        <v>480</v>
      </c>
      <c r="BE226" s="14">
        <f t="shared" si="47"/>
        <v>0</v>
      </c>
      <c r="BF226" s="14">
        <f t="shared" si="48"/>
        <v>1200</v>
      </c>
      <c r="BG226" s="14">
        <f t="shared" si="49"/>
        <v>480</v>
      </c>
      <c r="BH226" s="14">
        <f t="shared" si="50"/>
        <v>960</v>
      </c>
      <c r="CF226" s="64">
        <v>222</v>
      </c>
      <c r="CG226" s="64">
        <v>3</v>
      </c>
      <c r="CH226" s="64" t="s">
        <v>380</v>
      </c>
      <c r="CI226" s="64">
        <v>22</v>
      </c>
      <c r="CJ226" s="64"/>
      <c r="CK226" s="64"/>
      <c r="CL226" s="64"/>
      <c r="CM226" s="64" t="s">
        <v>584</v>
      </c>
      <c r="CN226" s="64">
        <v>12960</v>
      </c>
      <c r="CO226" s="64" t="s">
        <v>585</v>
      </c>
      <c r="CP226" s="64">
        <v>35</v>
      </c>
      <c r="CQ226" s="64"/>
      <c r="CR226" s="64"/>
      <c r="CS226" s="64" t="s">
        <v>585</v>
      </c>
      <c r="CT226" s="64">
        <v>40</v>
      </c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</row>
    <row r="227" spans="54:108" ht="16.5" x14ac:dyDescent="0.2">
      <c r="BB227" s="64">
        <v>222</v>
      </c>
      <c r="BC227" s="14">
        <f t="shared" si="45"/>
        <v>0</v>
      </c>
      <c r="BD227" s="14">
        <f t="shared" si="46"/>
        <v>480</v>
      </c>
      <c r="BE227" s="14">
        <f t="shared" si="47"/>
        <v>0</v>
      </c>
      <c r="BF227" s="14">
        <f t="shared" si="48"/>
        <v>1200</v>
      </c>
      <c r="BG227" s="14">
        <f t="shared" si="49"/>
        <v>480</v>
      </c>
      <c r="BH227" s="14">
        <f t="shared" si="50"/>
        <v>960</v>
      </c>
      <c r="CF227" s="64">
        <v>223</v>
      </c>
      <c r="CG227" s="64">
        <v>3</v>
      </c>
      <c r="CH227" s="64" t="s">
        <v>380</v>
      </c>
      <c r="CI227" s="64">
        <v>23</v>
      </c>
      <c r="CJ227" s="64"/>
      <c r="CK227" s="64"/>
      <c r="CL227" s="64"/>
      <c r="CM227" s="64" t="s">
        <v>584</v>
      </c>
      <c r="CN227" s="64">
        <v>12960</v>
      </c>
      <c r="CO227" s="64" t="s">
        <v>585</v>
      </c>
      <c r="CP227" s="64">
        <v>35</v>
      </c>
      <c r="CQ227" s="64"/>
      <c r="CR227" s="64"/>
      <c r="CS227" s="64" t="s">
        <v>585</v>
      </c>
      <c r="CT227" s="64">
        <v>40</v>
      </c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</row>
    <row r="228" spans="54:108" ht="16.5" x14ac:dyDescent="0.2">
      <c r="BB228" s="64">
        <v>223</v>
      </c>
      <c r="BC228" s="14">
        <f t="shared" si="45"/>
        <v>0</v>
      </c>
      <c r="BD228" s="14">
        <f t="shared" si="46"/>
        <v>480</v>
      </c>
      <c r="BE228" s="14">
        <f t="shared" si="47"/>
        <v>0</v>
      </c>
      <c r="BF228" s="14">
        <f t="shared" si="48"/>
        <v>1200</v>
      </c>
      <c r="BG228" s="14">
        <f t="shared" si="49"/>
        <v>480</v>
      </c>
      <c r="BH228" s="14">
        <f t="shared" si="50"/>
        <v>960</v>
      </c>
      <c r="CF228" s="64">
        <v>224</v>
      </c>
      <c r="CG228" s="64">
        <v>3</v>
      </c>
      <c r="CH228" s="64" t="s">
        <v>380</v>
      </c>
      <c r="CI228" s="64">
        <v>24</v>
      </c>
      <c r="CJ228" s="64"/>
      <c r="CK228" s="64"/>
      <c r="CL228" s="64"/>
      <c r="CM228" s="64" t="s">
        <v>584</v>
      </c>
      <c r="CN228" s="64">
        <v>12960</v>
      </c>
      <c r="CO228" s="64" t="s">
        <v>585</v>
      </c>
      <c r="CP228" s="64">
        <v>35</v>
      </c>
      <c r="CQ228" s="64"/>
      <c r="CR228" s="64"/>
      <c r="CS228" s="64" t="s">
        <v>585</v>
      </c>
      <c r="CT228" s="64">
        <v>40</v>
      </c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</row>
    <row r="229" spans="54:108" ht="16.5" x14ac:dyDescent="0.2">
      <c r="BB229" s="64">
        <v>224</v>
      </c>
      <c r="BC229" s="14">
        <f t="shared" si="45"/>
        <v>0</v>
      </c>
      <c r="BD229" s="14">
        <f t="shared" si="46"/>
        <v>480</v>
      </c>
      <c r="BE229" s="14">
        <f t="shared" si="47"/>
        <v>0</v>
      </c>
      <c r="BF229" s="14">
        <f t="shared" si="48"/>
        <v>1200</v>
      </c>
      <c r="BG229" s="14">
        <f t="shared" si="49"/>
        <v>480</v>
      </c>
      <c r="BH229" s="14">
        <f t="shared" si="50"/>
        <v>960</v>
      </c>
      <c r="CF229" s="64">
        <v>225</v>
      </c>
      <c r="CG229" s="64">
        <v>3</v>
      </c>
      <c r="CH229" s="64" t="s">
        <v>380</v>
      </c>
      <c r="CI229" s="64">
        <v>25</v>
      </c>
      <c r="CJ229" s="64"/>
      <c r="CK229" s="64"/>
      <c r="CL229" s="64"/>
      <c r="CM229" s="64" t="s">
        <v>584</v>
      </c>
      <c r="CN229" s="64">
        <v>12960</v>
      </c>
      <c r="CO229" s="64" t="s">
        <v>585</v>
      </c>
      <c r="CP229" s="64">
        <v>35</v>
      </c>
      <c r="CQ229" s="64" t="s">
        <v>422</v>
      </c>
      <c r="CR229" s="64">
        <v>2</v>
      </c>
      <c r="CS229" s="64" t="s">
        <v>585</v>
      </c>
      <c r="CT229" s="64">
        <v>45</v>
      </c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</row>
    <row r="230" spans="54:108" ht="16.5" x14ac:dyDescent="0.2">
      <c r="BB230" s="64">
        <v>225</v>
      </c>
      <c r="BC230" s="14">
        <f t="shared" si="45"/>
        <v>0</v>
      </c>
      <c r="BD230" s="14">
        <f t="shared" si="46"/>
        <v>480</v>
      </c>
      <c r="BE230" s="14">
        <f t="shared" si="47"/>
        <v>0</v>
      </c>
      <c r="BF230" s="14">
        <f t="shared" si="48"/>
        <v>1200</v>
      </c>
      <c r="BG230" s="14">
        <f t="shared" si="49"/>
        <v>480</v>
      </c>
      <c r="BH230" s="14">
        <f t="shared" si="50"/>
        <v>960</v>
      </c>
      <c r="CF230" s="64">
        <v>226</v>
      </c>
      <c r="CG230" s="64">
        <v>3</v>
      </c>
      <c r="CH230" s="64" t="s">
        <v>380</v>
      </c>
      <c r="CI230" s="64">
        <v>26</v>
      </c>
      <c r="CJ230" s="64"/>
      <c r="CK230" s="64"/>
      <c r="CL230" s="64"/>
      <c r="CM230" s="64" t="s">
        <v>584</v>
      </c>
      <c r="CN230" s="64">
        <v>12960</v>
      </c>
      <c r="CO230" s="64" t="s">
        <v>585</v>
      </c>
      <c r="CP230" s="64">
        <v>40</v>
      </c>
      <c r="CQ230" s="64"/>
      <c r="CR230" s="64"/>
      <c r="CS230" s="64" t="s">
        <v>585</v>
      </c>
      <c r="CT230" s="64">
        <v>45</v>
      </c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</row>
    <row r="231" spans="54:108" ht="16.5" x14ac:dyDescent="0.2">
      <c r="BB231" s="64">
        <v>226</v>
      </c>
      <c r="BC231" s="14">
        <f t="shared" si="45"/>
        <v>0</v>
      </c>
      <c r="BD231" s="14">
        <f t="shared" si="46"/>
        <v>480</v>
      </c>
      <c r="BE231" s="14">
        <f t="shared" si="47"/>
        <v>0</v>
      </c>
      <c r="BF231" s="14">
        <f t="shared" si="48"/>
        <v>1200</v>
      </c>
      <c r="BG231" s="14">
        <f t="shared" si="49"/>
        <v>480</v>
      </c>
      <c r="BH231" s="14">
        <f t="shared" si="50"/>
        <v>960</v>
      </c>
      <c r="CF231" s="64">
        <v>227</v>
      </c>
      <c r="CG231" s="64">
        <v>3</v>
      </c>
      <c r="CH231" s="64" t="s">
        <v>380</v>
      </c>
      <c r="CI231" s="64">
        <v>27</v>
      </c>
      <c r="CJ231" s="64"/>
      <c r="CK231" s="64"/>
      <c r="CL231" s="64"/>
      <c r="CM231" s="64" t="s">
        <v>584</v>
      </c>
      <c r="CN231" s="64">
        <v>12960</v>
      </c>
      <c r="CO231" s="64" t="s">
        <v>585</v>
      </c>
      <c r="CP231" s="64">
        <v>40</v>
      </c>
      <c r="CQ231" s="64"/>
      <c r="CR231" s="64"/>
      <c r="CS231" s="64" t="s">
        <v>585</v>
      </c>
      <c r="CT231" s="64">
        <v>45</v>
      </c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</row>
    <row r="232" spans="54:108" ht="16.5" x14ac:dyDescent="0.2">
      <c r="BB232" s="64">
        <v>227</v>
      </c>
      <c r="BC232" s="14">
        <f t="shared" si="45"/>
        <v>0</v>
      </c>
      <c r="BD232" s="14">
        <f t="shared" si="46"/>
        <v>480</v>
      </c>
      <c r="BE232" s="14">
        <f t="shared" si="47"/>
        <v>0</v>
      </c>
      <c r="BF232" s="14">
        <f t="shared" si="48"/>
        <v>1200</v>
      </c>
      <c r="BG232" s="14">
        <f t="shared" si="49"/>
        <v>480</v>
      </c>
      <c r="BH232" s="14">
        <f t="shared" si="50"/>
        <v>960</v>
      </c>
      <c r="CF232" s="64">
        <v>228</v>
      </c>
      <c r="CG232" s="64">
        <v>3</v>
      </c>
      <c r="CH232" s="64" t="s">
        <v>380</v>
      </c>
      <c r="CI232" s="64">
        <v>28</v>
      </c>
      <c r="CJ232" s="64"/>
      <c r="CK232" s="64"/>
      <c r="CL232" s="64"/>
      <c r="CM232" s="64" t="s">
        <v>584</v>
      </c>
      <c r="CN232" s="64">
        <v>12960</v>
      </c>
      <c r="CO232" s="64" t="s">
        <v>585</v>
      </c>
      <c r="CP232" s="64">
        <v>40</v>
      </c>
      <c r="CQ232" s="64"/>
      <c r="CR232" s="64"/>
      <c r="CS232" s="64" t="s">
        <v>585</v>
      </c>
      <c r="CT232" s="64">
        <v>45</v>
      </c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</row>
    <row r="233" spans="54:108" ht="16.5" x14ac:dyDescent="0.2">
      <c r="BB233" s="64">
        <v>228</v>
      </c>
      <c r="BC233" s="14">
        <f t="shared" si="45"/>
        <v>0</v>
      </c>
      <c r="BD233" s="14">
        <f t="shared" si="46"/>
        <v>480</v>
      </c>
      <c r="BE233" s="14">
        <f t="shared" si="47"/>
        <v>0</v>
      </c>
      <c r="BF233" s="14">
        <f t="shared" si="48"/>
        <v>1200</v>
      </c>
      <c r="BG233" s="14">
        <f t="shared" si="49"/>
        <v>480</v>
      </c>
      <c r="BH233" s="14">
        <f t="shared" si="50"/>
        <v>960</v>
      </c>
      <c r="CF233" s="64">
        <v>229</v>
      </c>
      <c r="CG233" s="64">
        <v>3</v>
      </c>
      <c r="CH233" s="64" t="s">
        <v>380</v>
      </c>
      <c r="CI233" s="64">
        <v>29</v>
      </c>
      <c r="CJ233" s="64"/>
      <c r="CK233" s="64"/>
      <c r="CL233" s="64"/>
      <c r="CM233" s="64" t="s">
        <v>584</v>
      </c>
      <c r="CN233" s="64">
        <v>12960</v>
      </c>
      <c r="CO233" s="64" t="s">
        <v>585</v>
      </c>
      <c r="CP233" s="64">
        <v>40</v>
      </c>
      <c r="CQ233" s="64"/>
      <c r="CR233" s="64"/>
      <c r="CS233" s="64" t="s">
        <v>585</v>
      </c>
      <c r="CT233" s="64">
        <v>45</v>
      </c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</row>
    <row r="234" spans="54:108" ht="16.5" x14ac:dyDescent="0.2">
      <c r="BB234" s="64">
        <v>229</v>
      </c>
      <c r="BC234" s="14">
        <f t="shared" ref="BC234:BC297" si="51">SUMIFS($E$5:$E$104,$AP$6:$AP$105,"="&amp;BB234)+SUMIFS($O$5:$O$104,$AS$6:$AS$105,"="&amp;BB234)+SUMIFS($Y$5:$Y$104,$AV$6:$AV$105,"="&amp;BB234)+SUMIFS($AI$5:$AI$104,$AY$6:$AY$105,"="&amp;BB234)</f>
        <v>0</v>
      </c>
      <c r="BD234" s="14">
        <f t="shared" ref="BD234:BD297" si="52">INDEX($F$5:$F$104,MATCH(BB234,$AP$5:$AP$105,1)-1)+INDEX($P$5:$P$104,MATCH(BB234,$AS$5:$AS$105,1)-1)+INDEX($Z$5:$Z$104,MATCH(BB234,$AV$5:$AV$105,1)-1)+INDEX($AJ$5:$AJ$104,MATCH(BB234,$AY$5:$AY$105,1)-1)</f>
        <v>480</v>
      </c>
      <c r="BE234" s="14">
        <f t="shared" ref="BE234:BE297" si="53">SUMIFS($G$5:$G$104,$AP$6:$AP$105,"="&amp;BB234)+SUMIFS($Q$5:$Q$104,$AS$6:$AS$105,"="&amp;BB234)+SUMIFS($AA$5:$AA$104,$AV$6:$AV$105,"="&amp;BB234)+SUMIFS($AK$5:$AK$104,$AY$6:$AY$105,"="&amp;BB234)</f>
        <v>0</v>
      </c>
      <c r="BF234" s="14">
        <f t="shared" ref="BF234:BF297" si="54">INDEX($H$5:$H$104,MATCH(BB234,$AP$5:$AP$105,1)-1)+INDEX($R$5:$R$104,MATCH(BB234,$AS$5:$AS$105,1)-1)+INDEX($AB$5:$AB$104,MATCH(BB234,$AV$5:$AV$105,1)-1)+INDEX($AL$5:$AL$104,MATCH(BB234,$AY$5:$AY$105,1)-1)</f>
        <v>1200</v>
      </c>
      <c r="BG234" s="14">
        <f t="shared" si="49"/>
        <v>480</v>
      </c>
      <c r="BH234" s="14">
        <f t="shared" si="50"/>
        <v>960</v>
      </c>
      <c r="CF234" s="64">
        <v>230</v>
      </c>
      <c r="CG234" s="64">
        <v>3</v>
      </c>
      <c r="CH234" s="64" t="s">
        <v>380</v>
      </c>
      <c r="CI234" s="64">
        <v>30</v>
      </c>
      <c r="CJ234" s="64"/>
      <c r="CK234" s="64"/>
      <c r="CL234" s="64"/>
      <c r="CM234" s="64" t="s">
        <v>584</v>
      </c>
      <c r="CN234" s="64">
        <v>16200</v>
      </c>
      <c r="CO234" s="64" t="s">
        <v>585</v>
      </c>
      <c r="CP234" s="64">
        <v>40</v>
      </c>
      <c r="CQ234" s="64" t="s">
        <v>423</v>
      </c>
      <c r="CR234" s="64">
        <v>2</v>
      </c>
      <c r="CS234" s="64" t="s">
        <v>585</v>
      </c>
      <c r="CT234" s="64">
        <v>50</v>
      </c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</row>
    <row r="235" spans="54:108" ht="16.5" x14ac:dyDescent="0.2">
      <c r="BB235" s="64">
        <v>230</v>
      </c>
      <c r="BC235" s="14">
        <f t="shared" si="51"/>
        <v>0</v>
      </c>
      <c r="BD235" s="14">
        <f t="shared" si="52"/>
        <v>480</v>
      </c>
      <c r="BE235" s="14">
        <f t="shared" si="53"/>
        <v>0</v>
      </c>
      <c r="BF235" s="14">
        <f t="shared" si="54"/>
        <v>1200</v>
      </c>
      <c r="BG235" s="14">
        <f t="shared" si="49"/>
        <v>480</v>
      </c>
      <c r="BH235" s="14">
        <f t="shared" si="50"/>
        <v>960</v>
      </c>
      <c r="CF235" s="64">
        <v>231</v>
      </c>
      <c r="CG235" s="64">
        <v>3</v>
      </c>
      <c r="CH235" s="64" t="s">
        <v>380</v>
      </c>
      <c r="CI235" s="64">
        <v>31</v>
      </c>
      <c r="CJ235" s="64"/>
      <c r="CK235" s="64"/>
      <c r="CL235" s="64"/>
      <c r="CM235" s="64" t="s">
        <v>584</v>
      </c>
      <c r="CN235" s="64">
        <v>16200</v>
      </c>
      <c r="CO235" s="64" t="s">
        <v>585</v>
      </c>
      <c r="CP235" s="64">
        <v>45</v>
      </c>
      <c r="CQ235" s="64"/>
      <c r="CR235" s="64"/>
      <c r="CS235" s="64" t="s">
        <v>585</v>
      </c>
      <c r="CT235" s="64">
        <v>50</v>
      </c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</row>
    <row r="236" spans="54:108" ht="16.5" x14ac:dyDescent="0.2">
      <c r="BB236" s="64">
        <v>231</v>
      </c>
      <c r="BC236" s="14">
        <f t="shared" si="51"/>
        <v>0</v>
      </c>
      <c r="BD236" s="14">
        <f t="shared" si="52"/>
        <v>480</v>
      </c>
      <c r="BE236" s="14">
        <f t="shared" si="53"/>
        <v>0</v>
      </c>
      <c r="BF236" s="14">
        <f t="shared" si="54"/>
        <v>1200</v>
      </c>
      <c r="BG236" s="14">
        <f t="shared" si="49"/>
        <v>480</v>
      </c>
      <c r="BH236" s="14">
        <f t="shared" si="50"/>
        <v>960</v>
      </c>
      <c r="CF236" s="64">
        <v>232</v>
      </c>
      <c r="CG236" s="64">
        <v>3</v>
      </c>
      <c r="CH236" s="64" t="s">
        <v>380</v>
      </c>
      <c r="CI236" s="64">
        <v>32</v>
      </c>
      <c r="CJ236" s="64"/>
      <c r="CK236" s="64"/>
      <c r="CL236" s="64"/>
      <c r="CM236" s="64" t="s">
        <v>584</v>
      </c>
      <c r="CN236" s="64">
        <v>16200</v>
      </c>
      <c r="CO236" s="64" t="s">
        <v>585</v>
      </c>
      <c r="CP236" s="64">
        <v>45</v>
      </c>
      <c r="CQ236" s="64"/>
      <c r="CR236" s="64"/>
      <c r="CS236" s="64" t="s">
        <v>585</v>
      </c>
      <c r="CT236" s="64">
        <v>50</v>
      </c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</row>
    <row r="237" spans="54:108" ht="16.5" x14ac:dyDescent="0.2">
      <c r="BB237" s="64">
        <v>232</v>
      </c>
      <c r="BC237" s="14">
        <f t="shared" si="51"/>
        <v>0</v>
      </c>
      <c r="BD237" s="14">
        <f t="shared" si="52"/>
        <v>480</v>
      </c>
      <c r="BE237" s="14">
        <f t="shared" si="53"/>
        <v>0</v>
      </c>
      <c r="BF237" s="14">
        <f t="shared" si="54"/>
        <v>1200</v>
      </c>
      <c r="BG237" s="14">
        <f t="shared" si="49"/>
        <v>480</v>
      </c>
      <c r="BH237" s="14">
        <f t="shared" si="50"/>
        <v>960</v>
      </c>
      <c r="CF237" s="64">
        <v>233</v>
      </c>
      <c r="CG237" s="64">
        <v>3</v>
      </c>
      <c r="CH237" s="64" t="s">
        <v>380</v>
      </c>
      <c r="CI237" s="64">
        <v>33</v>
      </c>
      <c r="CJ237" s="64"/>
      <c r="CK237" s="64"/>
      <c r="CL237" s="64"/>
      <c r="CM237" s="64" t="s">
        <v>584</v>
      </c>
      <c r="CN237" s="64">
        <v>16200</v>
      </c>
      <c r="CO237" s="64" t="s">
        <v>585</v>
      </c>
      <c r="CP237" s="64">
        <v>45</v>
      </c>
      <c r="CQ237" s="64"/>
      <c r="CR237" s="64"/>
      <c r="CS237" s="64" t="s">
        <v>585</v>
      </c>
      <c r="CT237" s="64">
        <v>50</v>
      </c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</row>
    <row r="238" spans="54:108" ht="16.5" x14ac:dyDescent="0.2">
      <c r="BB238" s="64">
        <v>233</v>
      </c>
      <c r="BC238" s="14">
        <f t="shared" si="51"/>
        <v>0</v>
      </c>
      <c r="BD238" s="14">
        <f t="shared" si="52"/>
        <v>480</v>
      </c>
      <c r="BE238" s="14">
        <f t="shared" si="53"/>
        <v>0</v>
      </c>
      <c r="BF238" s="14">
        <f t="shared" si="54"/>
        <v>1200</v>
      </c>
      <c r="BG238" s="14">
        <f t="shared" si="49"/>
        <v>480</v>
      </c>
      <c r="BH238" s="14">
        <f t="shared" si="50"/>
        <v>960</v>
      </c>
      <c r="CF238" s="64">
        <v>234</v>
      </c>
      <c r="CG238" s="64">
        <v>3</v>
      </c>
      <c r="CH238" s="64" t="s">
        <v>380</v>
      </c>
      <c r="CI238" s="64">
        <v>34</v>
      </c>
      <c r="CJ238" s="64"/>
      <c r="CK238" s="64"/>
      <c r="CL238" s="64"/>
      <c r="CM238" s="64" t="s">
        <v>584</v>
      </c>
      <c r="CN238" s="64">
        <v>16200</v>
      </c>
      <c r="CO238" s="64" t="s">
        <v>585</v>
      </c>
      <c r="CP238" s="64">
        <v>45</v>
      </c>
      <c r="CQ238" s="64"/>
      <c r="CR238" s="64"/>
      <c r="CS238" s="64" t="s">
        <v>585</v>
      </c>
      <c r="CT238" s="64">
        <v>50</v>
      </c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</row>
    <row r="239" spans="54:108" ht="16.5" x14ac:dyDescent="0.2">
      <c r="BB239" s="64">
        <v>234</v>
      </c>
      <c r="BC239" s="14">
        <f t="shared" si="51"/>
        <v>0</v>
      </c>
      <c r="BD239" s="14">
        <f t="shared" si="52"/>
        <v>480</v>
      </c>
      <c r="BE239" s="14">
        <f t="shared" si="53"/>
        <v>0</v>
      </c>
      <c r="BF239" s="14">
        <f t="shared" si="54"/>
        <v>1200</v>
      </c>
      <c r="BG239" s="14">
        <f t="shared" si="49"/>
        <v>480</v>
      </c>
      <c r="BH239" s="14">
        <f t="shared" si="50"/>
        <v>960</v>
      </c>
      <c r="CF239" s="64">
        <v>235</v>
      </c>
      <c r="CG239" s="64">
        <v>3</v>
      </c>
      <c r="CH239" s="64" t="s">
        <v>380</v>
      </c>
      <c r="CI239" s="64">
        <v>35</v>
      </c>
      <c r="CJ239" s="64"/>
      <c r="CK239" s="64"/>
      <c r="CL239" s="64"/>
      <c r="CM239" s="64" t="s">
        <v>584</v>
      </c>
      <c r="CN239" s="64">
        <v>16200</v>
      </c>
      <c r="CO239" s="64" t="s">
        <v>585</v>
      </c>
      <c r="CP239" s="64">
        <v>45</v>
      </c>
      <c r="CQ239" s="64" t="s">
        <v>418</v>
      </c>
      <c r="CR239" s="64">
        <v>2</v>
      </c>
      <c r="CS239" s="64" t="s">
        <v>585</v>
      </c>
      <c r="CT239" s="64">
        <v>55</v>
      </c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</row>
    <row r="240" spans="54:108" ht="16.5" x14ac:dyDescent="0.2">
      <c r="BB240" s="64">
        <v>235</v>
      </c>
      <c r="BC240" s="14">
        <f t="shared" si="51"/>
        <v>0</v>
      </c>
      <c r="BD240" s="14">
        <f t="shared" si="52"/>
        <v>480</v>
      </c>
      <c r="BE240" s="14">
        <f t="shared" si="53"/>
        <v>0</v>
      </c>
      <c r="BF240" s="14">
        <f t="shared" si="54"/>
        <v>1200</v>
      </c>
      <c r="BG240" s="14">
        <f t="shared" si="49"/>
        <v>480</v>
      </c>
      <c r="BH240" s="14">
        <f t="shared" si="50"/>
        <v>960</v>
      </c>
      <c r="CF240" s="64">
        <v>236</v>
      </c>
      <c r="CG240" s="64">
        <v>3</v>
      </c>
      <c r="CH240" s="64" t="s">
        <v>380</v>
      </c>
      <c r="CI240" s="64">
        <v>36</v>
      </c>
      <c r="CJ240" s="64"/>
      <c r="CK240" s="64"/>
      <c r="CL240" s="64"/>
      <c r="CM240" s="64" t="s">
        <v>584</v>
      </c>
      <c r="CN240" s="64">
        <v>16200</v>
      </c>
      <c r="CO240" s="64" t="s">
        <v>585</v>
      </c>
      <c r="CP240" s="64">
        <v>50</v>
      </c>
      <c r="CQ240" s="64"/>
      <c r="CR240" s="64"/>
      <c r="CS240" s="64" t="s">
        <v>585</v>
      </c>
      <c r="CT240" s="64">
        <v>55</v>
      </c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</row>
    <row r="241" spans="54:108" ht="16.5" x14ac:dyDescent="0.2">
      <c r="BB241" s="64">
        <v>236</v>
      </c>
      <c r="BC241" s="14">
        <f t="shared" si="51"/>
        <v>0</v>
      </c>
      <c r="BD241" s="14">
        <f t="shared" si="52"/>
        <v>480</v>
      </c>
      <c r="BE241" s="14">
        <f t="shared" si="53"/>
        <v>0</v>
      </c>
      <c r="BF241" s="14">
        <f t="shared" si="54"/>
        <v>1200</v>
      </c>
      <c r="BG241" s="14">
        <f t="shared" si="49"/>
        <v>480</v>
      </c>
      <c r="BH241" s="14">
        <f t="shared" si="50"/>
        <v>960</v>
      </c>
      <c r="CF241" s="64">
        <v>237</v>
      </c>
      <c r="CG241" s="64">
        <v>3</v>
      </c>
      <c r="CH241" s="64" t="s">
        <v>380</v>
      </c>
      <c r="CI241" s="64">
        <v>37</v>
      </c>
      <c r="CJ241" s="64"/>
      <c r="CK241" s="64"/>
      <c r="CL241" s="64"/>
      <c r="CM241" s="64" t="s">
        <v>584</v>
      </c>
      <c r="CN241" s="64">
        <v>16200</v>
      </c>
      <c r="CO241" s="64" t="s">
        <v>585</v>
      </c>
      <c r="CP241" s="64">
        <v>50</v>
      </c>
      <c r="CQ241" s="64"/>
      <c r="CR241" s="64"/>
      <c r="CS241" s="64" t="s">
        <v>585</v>
      </c>
      <c r="CT241" s="64">
        <v>55</v>
      </c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</row>
    <row r="242" spans="54:108" ht="16.5" x14ac:dyDescent="0.2">
      <c r="BB242" s="64">
        <v>237</v>
      </c>
      <c r="BC242" s="14">
        <f t="shared" si="51"/>
        <v>0</v>
      </c>
      <c r="BD242" s="14">
        <f t="shared" si="52"/>
        <v>480</v>
      </c>
      <c r="BE242" s="14">
        <f t="shared" si="53"/>
        <v>0</v>
      </c>
      <c r="BF242" s="14">
        <f t="shared" si="54"/>
        <v>1200</v>
      </c>
      <c r="BG242" s="14">
        <f t="shared" si="49"/>
        <v>480</v>
      </c>
      <c r="BH242" s="14">
        <f t="shared" si="50"/>
        <v>960</v>
      </c>
      <c r="CF242" s="64">
        <v>238</v>
      </c>
      <c r="CG242" s="64">
        <v>3</v>
      </c>
      <c r="CH242" s="64" t="s">
        <v>380</v>
      </c>
      <c r="CI242" s="64">
        <v>38</v>
      </c>
      <c r="CJ242" s="64"/>
      <c r="CK242" s="64"/>
      <c r="CL242" s="64"/>
      <c r="CM242" s="64" t="s">
        <v>584</v>
      </c>
      <c r="CN242" s="64">
        <v>16200</v>
      </c>
      <c r="CO242" s="64" t="s">
        <v>585</v>
      </c>
      <c r="CP242" s="64">
        <v>50</v>
      </c>
      <c r="CQ242" s="64"/>
      <c r="CR242" s="64"/>
      <c r="CS242" s="64" t="s">
        <v>585</v>
      </c>
      <c r="CT242" s="64">
        <v>55</v>
      </c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</row>
    <row r="243" spans="54:108" ht="16.5" x14ac:dyDescent="0.2">
      <c r="BB243" s="64">
        <v>238</v>
      </c>
      <c r="BC243" s="14">
        <f t="shared" si="51"/>
        <v>0</v>
      </c>
      <c r="BD243" s="14">
        <f t="shared" si="52"/>
        <v>480</v>
      </c>
      <c r="BE243" s="14">
        <f t="shared" si="53"/>
        <v>0</v>
      </c>
      <c r="BF243" s="14">
        <f t="shared" si="54"/>
        <v>1200</v>
      </c>
      <c r="BG243" s="14">
        <f t="shared" si="49"/>
        <v>480</v>
      </c>
      <c r="BH243" s="14">
        <f t="shared" si="50"/>
        <v>960</v>
      </c>
      <c r="CF243" s="64">
        <v>239</v>
      </c>
      <c r="CG243" s="64">
        <v>3</v>
      </c>
      <c r="CH243" s="64" t="s">
        <v>380</v>
      </c>
      <c r="CI243" s="64">
        <v>39</v>
      </c>
      <c r="CJ243" s="64"/>
      <c r="CK243" s="64"/>
      <c r="CL243" s="64"/>
      <c r="CM243" s="64" t="s">
        <v>584</v>
      </c>
      <c r="CN243" s="64">
        <v>16200</v>
      </c>
      <c r="CO243" s="64" t="s">
        <v>585</v>
      </c>
      <c r="CP243" s="64">
        <v>50</v>
      </c>
      <c r="CQ243" s="64"/>
      <c r="CR243" s="64"/>
      <c r="CS243" s="64" t="s">
        <v>585</v>
      </c>
      <c r="CT243" s="64">
        <v>55</v>
      </c>
      <c r="CU243" s="64"/>
      <c r="CV243" s="64"/>
      <c r="CW243" s="64"/>
      <c r="CX243" s="64"/>
      <c r="CY243" s="64"/>
      <c r="CZ243" s="64"/>
      <c r="DA243" s="64"/>
      <c r="DB243" s="64"/>
      <c r="DC243" s="64"/>
      <c r="DD243" s="64"/>
    </row>
    <row r="244" spans="54:108" ht="16.5" x14ac:dyDescent="0.2">
      <c r="BB244" s="64">
        <v>239</v>
      </c>
      <c r="BC244" s="14">
        <f t="shared" si="51"/>
        <v>0</v>
      </c>
      <c r="BD244" s="14">
        <f t="shared" si="52"/>
        <v>480</v>
      </c>
      <c r="BE244" s="14">
        <f t="shared" si="53"/>
        <v>0</v>
      </c>
      <c r="BF244" s="14">
        <f t="shared" si="54"/>
        <v>1200</v>
      </c>
      <c r="BG244" s="14">
        <f t="shared" si="49"/>
        <v>480</v>
      </c>
      <c r="BH244" s="14">
        <f t="shared" si="50"/>
        <v>960</v>
      </c>
      <c r="CF244" s="64">
        <v>240</v>
      </c>
      <c r="CG244" s="64">
        <v>3</v>
      </c>
      <c r="CH244" s="64" t="s">
        <v>380</v>
      </c>
      <c r="CI244" s="64">
        <v>40</v>
      </c>
      <c r="CJ244" s="64"/>
      <c r="CK244" s="64"/>
      <c r="CL244" s="64"/>
      <c r="CM244" s="64" t="s">
        <v>584</v>
      </c>
      <c r="CN244" s="64">
        <v>16200</v>
      </c>
      <c r="CO244" s="64" t="s">
        <v>585</v>
      </c>
      <c r="CP244" s="64">
        <v>50</v>
      </c>
      <c r="CQ244" s="64" t="s">
        <v>419</v>
      </c>
      <c r="CR244" s="64">
        <v>2</v>
      </c>
      <c r="CS244" s="64" t="s">
        <v>585</v>
      </c>
      <c r="CT244" s="64">
        <v>60</v>
      </c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</row>
    <row r="245" spans="54:108" ht="16.5" x14ac:dyDescent="0.2">
      <c r="BB245" s="64">
        <v>240</v>
      </c>
      <c r="BC245" s="14">
        <f t="shared" si="51"/>
        <v>0</v>
      </c>
      <c r="BD245" s="14">
        <f t="shared" si="52"/>
        <v>480</v>
      </c>
      <c r="BE245" s="14">
        <f t="shared" si="53"/>
        <v>0</v>
      </c>
      <c r="BF245" s="14">
        <f t="shared" si="54"/>
        <v>1200</v>
      </c>
      <c r="BG245" s="14">
        <f t="shared" si="49"/>
        <v>480</v>
      </c>
      <c r="BH245" s="14">
        <f t="shared" si="50"/>
        <v>960</v>
      </c>
      <c r="CF245" s="64">
        <v>241</v>
      </c>
      <c r="CG245" s="64">
        <v>3</v>
      </c>
      <c r="CH245" s="64" t="s">
        <v>380</v>
      </c>
      <c r="CI245" s="64">
        <v>41</v>
      </c>
      <c r="CJ245" s="64"/>
      <c r="CK245" s="64"/>
      <c r="CL245" s="64"/>
      <c r="CM245" s="64" t="s">
        <v>584</v>
      </c>
      <c r="CN245" s="64">
        <v>16200</v>
      </c>
      <c r="CO245" s="64" t="s">
        <v>585</v>
      </c>
      <c r="CP245" s="64">
        <v>55</v>
      </c>
      <c r="CQ245" s="64"/>
      <c r="CR245" s="64"/>
      <c r="CS245" s="64" t="s">
        <v>585</v>
      </c>
      <c r="CT245" s="64">
        <v>60</v>
      </c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</row>
    <row r="246" spans="54:108" ht="16.5" x14ac:dyDescent="0.2">
      <c r="BB246" s="64">
        <v>241</v>
      </c>
      <c r="BC246" s="14">
        <f t="shared" si="51"/>
        <v>0</v>
      </c>
      <c r="BD246" s="14">
        <f t="shared" si="52"/>
        <v>480</v>
      </c>
      <c r="BE246" s="14">
        <f t="shared" si="53"/>
        <v>0</v>
      </c>
      <c r="BF246" s="14">
        <f t="shared" si="54"/>
        <v>1200</v>
      </c>
      <c r="BG246" s="14">
        <f t="shared" si="49"/>
        <v>480</v>
      </c>
      <c r="BH246" s="14">
        <f t="shared" si="50"/>
        <v>960</v>
      </c>
      <c r="CF246" s="64">
        <v>242</v>
      </c>
      <c r="CG246" s="64">
        <v>3</v>
      </c>
      <c r="CH246" s="64" t="s">
        <v>380</v>
      </c>
      <c r="CI246" s="64">
        <v>42</v>
      </c>
      <c r="CJ246" s="64"/>
      <c r="CK246" s="64"/>
      <c r="CL246" s="64"/>
      <c r="CM246" s="64" t="s">
        <v>584</v>
      </c>
      <c r="CN246" s="64">
        <v>16200</v>
      </c>
      <c r="CO246" s="64" t="s">
        <v>585</v>
      </c>
      <c r="CP246" s="64">
        <v>55</v>
      </c>
      <c r="CQ246" s="64"/>
      <c r="CR246" s="64"/>
      <c r="CS246" s="64" t="s">
        <v>585</v>
      </c>
      <c r="CT246" s="64">
        <v>60</v>
      </c>
      <c r="CU246" s="64"/>
      <c r="CV246" s="64"/>
      <c r="CW246" s="64"/>
      <c r="CX246" s="64"/>
      <c r="CY246" s="64"/>
      <c r="CZ246" s="64"/>
      <c r="DA246" s="64"/>
      <c r="DB246" s="64"/>
      <c r="DC246" s="64"/>
      <c r="DD246" s="64"/>
    </row>
    <row r="247" spans="54:108" ht="16.5" x14ac:dyDescent="0.2">
      <c r="BB247" s="64">
        <v>242</v>
      </c>
      <c r="BC247" s="14">
        <f t="shared" si="51"/>
        <v>0</v>
      </c>
      <c r="BD247" s="14">
        <f t="shared" si="52"/>
        <v>480</v>
      </c>
      <c r="BE247" s="14">
        <f t="shared" si="53"/>
        <v>0</v>
      </c>
      <c r="BF247" s="14">
        <f t="shared" si="54"/>
        <v>1200</v>
      </c>
      <c r="BG247" s="14">
        <f t="shared" si="49"/>
        <v>480</v>
      </c>
      <c r="BH247" s="14">
        <f t="shared" si="50"/>
        <v>960</v>
      </c>
      <c r="CF247" s="64">
        <v>243</v>
      </c>
      <c r="CG247" s="64">
        <v>3</v>
      </c>
      <c r="CH247" s="64" t="s">
        <v>380</v>
      </c>
      <c r="CI247" s="64">
        <v>43</v>
      </c>
      <c r="CJ247" s="64"/>
      <c r="CK247" s="64"/>
      <c r="CL247" s="64"/>
      <c r="CM247" s="64" t="s">
        <v>584</v>
      </c>
      <c r="CN247" s="64">
        <v>16200</v>
      </c>
      <c r="CO247" s="64" t="s">
        <v>585</v>
      </c>
      <c r="CP247" s="64">
        <v>55</v>
      </c>
      <c r="CQ247" s="64"/>
      <c r="CR247" s="64"/>
      <c r="CS247" s="64" t="s">
        <v>585</v>
      </c>
      <c r="CT247" s="64">
        <v>60</v>
      </c>
      <c r="CU247" s="64"/>
      <c r="CV247" s="64"/>
      <c r="CW247" s="64"/>
      <c r="CX247" s="64"/>
      <c r="CY247" s="64"/>
      <c r="CZ247" s="64"/>
      <c r="DA247" s="64"/>
      <c r="DB247" s="64"/>
      <c r="DC247" s="64"/>
      <c r="DD247" s="64"/>
    </row>
    <row r="248" spans="54:108" ht="16.5" x14ac:dyDescent="0.2">
      <c r="BB248" s="64">
        <v>243</v>
      </c>
      <c r="BC248" s="14">
        <f t="shared" si="51"/>
        <v>0</v>
      </c>
      <c r="BD248" s="14">
        <f t="shared" si="52"/>
        <v>480</v>
      </c>
      <c r="BE248" s="14">
        <f t="shared" si="53"/>
        <v>0</v>
      </c>
      <c r="BF248" s="14">
        <f t="shared" si="54"/>
        <v>1200</v>
      </c>
      <c r="BG248" s="14">
        <f t="shared" si="49"/>
        <v>480</v>
      </c>
      <c r="BH248" s="14">
        <f t="shared" si="50"/>
        <v>960</v>
      </c>
      <c r="CF248" s="64">
        <v>244</v>
      </c>
      <c r="CG248" s="64">
        <v>3</v>
      </c>
      <c r="CH248" s="64" t="s">
        <v>380</v>
      </c>
      <c r="CI248" s="64">
        <v>44</v>
      </c>
      <c r="CJ248" s="64"/>
      <c r="CK248" s="64"/>
      <c r="CL248" s="64"/>
      <c r="CM248" s="64" t="s">
        <v>584</v>
      </c>
      <c r="CN248" s="64">
        <v>16200</v>
      </c>
      <c r="CO248" s="64" t="s">
        <v>585</v>
      </c>
      <c r="CP248" s="64">
        <v>55</v>
      </c>
      <c r="CQ248" s="64"/>
      <c r="CR248" s="64"/>
      <c r="CS248" s="64" t="s">
        <v>585</v>
      </c>
      <c r="CT248" s="64">
        <v>60</v>
      </c>
      <c r="CU248" s="64"/>
      <c r="CV248" s="64"/>
      <c r="CW248" s="64"/>
      <c r="CX248" s="64"/>
      <c r="CY248" s="64"/>
      <c r="CZ248" s="64"/>
      <c r="DA248" s="64"/>
      <c r="DB248" s="64"/>
      <c r="DC248" s="64"/>
      <c r="DD248" s="64"/>
    </row>
    <row r="249" spans="54:108" ht="16.5" x14ac:dyDescent="0.2">
      <c r="BB249" s="64">
        <v>244</v>
      </c>
      <c r="BC249" s="14">
        <f t="shared" si="51"/>
        <v>0</v>
      </c>
      <c r="BD249" s="14">
        <f t="shared" si="52"/>
        <v>480</v>
      </c>
      <c r="BE249" s="14">
        <f t="shared" si="53"/>
        <v>0</v>
      </c>
      <c r="BF249" s="14">
        <f t="shared" si="54"/>
        <v>1200</v>
      </c>
      <c r="BG249" s="14">
        <f t="shared" si="49"/>
        <v>480</v>
      </c>
      <c r="BH249" s="14">
        <f t="shared" si="50"/>
        <v>960</v>
      </c>
      <c r="CF249" s="64">
        <v>245</v>
      </c>
      <c r="CG249" s="64">
        <v>3</v>
      </c>
      <c r="CH249" s="64" t="s">
        <v>380</v>
      </c>
      <c r="CI249" s="64">
        <v>45</v>
      </c>
      <c r="CJ249" s="64"/>
      <c r="CK249" s="64"/>
      <c r="CL249" s="64"/>
      <c r="CM249" s="64" t="s">
        <v>584</v>
      </c>
      <c r="CN249" s="64">
        <v>19800</v>
      </c>
      <c r="CO249" s="64" t="s">
        <v>585</v>
      </c>
      <c r="CP249" s="64">
        <v>55</v>
      </c>
      <c r="CQ249" s="64" t="s">
        <v>422</v>
      </c>
      <c r="CR249" s="64">
        <v>2</v>
      </c>
      <c r="CS249" s="64" t="s">
        <v>585</v>
      </c>
      <c r="CT249" s="64">
        <v>65</v>
      </c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</row>
    <row r="250" spans="54:108" ht="16.5" x14ac:dyDescent="0.2">
      <c r="BB250" s="64">
        <v>245</v>
      </c>
      <c r="BC250" s="14">
        <f t="shared" si="51"/>
        <v>0</v>
      </c>
      <c r="BD250" s="14">
        <f t="shared" si="52"/>
        <v>480</v>
      </c>
      <c r="BE250" s="14">
        <f t="shared" si="53"/>
        <v>0</v>
      </c>
      <c r="BF250" s="14">
        <f t="shared" si="54"/>
        <v>1200</v>
      </c>
      <c r="BG250" s="14">
        <f t="shared" si="49"/>
        <v>480</v>
      </c>
      <c r="BH250" s="14">
        <f t="shared" si="50"/>
        <v>960</v>
      </c>
      <c r="CF250" s="64">
        <v>246</v>
      </c>
      <c r="CG250" s="64">
        <v>3</v>
      </c>
      <c r="CH250" s="64" t="s">
        <v>380</v>
      </c>
      <c r="CI250" s="64">
        <v>46</v>
      </c>
      <c r="CJ250" s="64"/>
      <c r="CK250" s="64"/>
      <c r="CL250" s="64"/>
      <c r="CM250" s="64" t="s">
        <v>584</v>
      </c>
      <c r="CN250" s="64">
        <v>19800</v>
      </c>
      <c r="CO250" s="64" t="s">
        <v>585</v>
      </c>
      <c r="CP250" s="64">
        <v>60</v>
      </c>
      <c r="CQ250" s="64"/>
      <c r="CR250" s="64"/>
      <c r="CS250" s="64" t="s">
        <v>585</v>
      </c>
      <c r="CT250" s="64">
        <v>65</v>
      </c>
      <c r="CU250" s="64"/>
      <c r="CV250" s="64"/>
      <c r="CW250" s="64"/>
      <c r="CX250" s="64"/>
      <c r="CY250" s="64"/>
      <c r="CZ250" s="64"/>
      <c r="DA250" s="64"/>
      <c r="DB250" s="64"/>
      <c r="DC250" s="64"/>
      <c r="DD250" s="64"/>
    </row>
    <row r="251" spans="54:108" ht="16.5" x14ac:dyDescent="0.2">
      <c r="BB251" s="64">
        <v>246</v>
      </c>
      <c r="BC251" s="14">
        <f t="shared" si="51"/>
        <v>0</v>
      </c>
      <c r="BD251" s="14">
        <f t="shared" si="52"/>
        <v>480</v>
      </c>
      <c r="BE251" s="14">
        <f t="shared" si="53"/>
        <v>0</v>
      </c>
      <c r="BF251" s="14">
        <f t="shared" si="54"/>
        <v>1200</v>
      </c>
      <c r="BG251" s="14">
        <f t="shared" si="49"/>
        <v>480</v>
      </c>
      <c r="BH251" s="14">
        <f t="shared" si="50"/>
        <v>960</v>
      </c>
      <c r="CF251" s="64">
        <v>247</v>
      </c>
      <c r="CG251" s="64">
        <v>3</v>
      </c>
      <c r="CH251" s="64" t="s">
        <v>380</v>
      </c>
      <c r="CI251" s="64">
        <v>47</v>
      </c>
      <c r="CJ251" s="64"/>
      <c r="CK251" s="64"/>
      <c r="CL251" s="64"/>
      <c r="CM251" s="64" t="s">
        <v>584</v>
      </c>
      <c r="CN251" s="64">
        <v>19800</v>
      </c>
      <c r="CO251" s="64" t="s">
        <v>585</v>
      </c>
      <c r="CP251" s="64">
        <v>60</v>
      </c>
      <c r="CQ251" s="64"/>
      <c r="CR251" s="64"/>
      <c r="CS251" s="64" t="s">
        <v>585</v>
      </c>
      <c r="CT251" s="64">
        <v>65</v>
      </c>
      <c r="CU251" s="64"/>
      <c r="CV251" s="64"/>
      <c r="CW251" s="64"/>
      <c r="CX251" s="64"/>
      <c r="CY251" s="64"/>
      <c r="CZ251" s="64"/>
      <c r="DA251" s="64"/>
      <c r="DB251" s="64"/>
      <c r="DC251" s="64"/>
      <c r="DD251" s="64"/>
    </row>
    <row r="252" spans="54:108" ht="16.5" x14ac:dyDescent="0.2">
      <c r="BB252" s="64">
        <v>247</v>
      </c>
      <c r="BC252" s="14">
        <f t="shared" si="51"/>
        <v>0</v>
      </c>
      <c r="BD252" s="14">
        <f t="shared" si="52"/>
        <v>480</v>
      </c>
      <c r="BE252" s="14">
        <f t="shared" si="53"/>
        <v>0</v>
      </c>
      <c r="BF252" s="14">
        <f t="shared" si="54"/>
        <v>1200</v>
      </c>
      <c r="BG252" s="14">
        <f t="shared" si="49"/>
        <v>480</v>
      </c>
      <c r="BH252" s="14">
        <f t="shared" si="50"/>
        <v>960</v>
      </c>
      <c r="CF252" s="64">
        <v>248</v>
      </c>
      <c r="CG252" s="64">
        <v>3</v>
      </c>
      <c r="CH252" s="64" t="s">
        <v>380</v>
      </c>
      <c r="CI252" s="64">
        <v>48</v>
      </c>
      <c r="CJ252" s="64"/>
      <c r="CK252" s="64"/>
      <c r="CL252" s="64"/>
      <c r="CM252" s="64" t="s">
        <v>584</v>
      </c>
      <c r="CN252" s="64">
        <v>19800</v>
      </c>
      <c r="CO252" s="64" t="s">
        <v>585</v>
      </c>
      <c r="CP252" s="64">
        <v>60</v>
      </c>
      <c r="CQ252" s="64"/>
      <c r="CR252" s="64"/>
      <c r="CS252" s="64" t="s">
        <v>585</v>
      </c>
      <c r="CT252" s="64">
        <v>65</v>
      </c>
      <c r="CU252" s="64"/>
      <c r="CV252" s="64"/>
      <c r="CW252" s="64"/>
      <c r="CX252" s="64"/>
      <c r="CY252" s="64"/>
      <c r="CZ252" s="64"/>
      <c r="DA252" s="64"/>
      <c r="DB252" s="64"/>
      <c r="DC252" s="64"/>
      <c r="DD252" s="64"/>
    </row>
    <row r="253" spans="54:108" ht="16.5" x14ac:dyDescent="0.2">
      <c r="BB253" s="64">
        <v>248</v>
      </c>
      <c r="BC253" s="14">
        <f t="shared" si="51"/>
        <v>0</v>
      </c>
      <c r="BD253" s="14">
        <f t="shared" si="52"/>
        <v>480</v>
      </c>
      <c r="BE253" s="14">
        <f t="shared" si="53"/>
        <v>0</v>
      </c>
      <c r="BF253" s="14">
        <f t="shared" si="54"/>
        <v>1200</v>
      </c>
      <c r="BG253" s="14">
        <f t="shared" si="49"/>
        <v>480</v>
      </c>
      <c r="BH253" s="14">
        <f t="shared" si="50"/>
        <v>960</v>
      </c>
      <c r="CF253" s="64">
        <v>249</v>
      </c>
      <c r="CG253" s="64">
        <v>3</v>
      </c>
      <c r="CH253" s="64" t="s">
        <v>380</v>
      </c>
      <c r="CI253" s="64">
        <v>49</v>
      </c>
      <c r="CJ253" s="64"/>
      <c r="CK253" s="64"/>
      <c r="CL253" s="64"/>
      <c r="CM253" s="64" t="s">
        <v>584</v>
      </c>
      <c r="CN253" s="64">
        <v>19800</v>
      </c>
      <c r="CO253" s="64" t="s">
        <v>585</v>
      </c>
      <c r="CP253" s="64">
        <v>60</v>
      </c>
      <c r="CQ253" s="64"/>
      <c r="CR253" s="64"/>
      <c r="CS253" s="64" t="s">
        <v>585</v>
      </c>
      <c r="CT253" s="64">
        <v>65</v>
      </c>
      <c r="CU253" s="64"/>
      <c r="CV253" s="64"/>
      <c r="CW253" s="64"/>
      <c r="CX253" s="64"/>
      <c r="CY253" s="64"/>
      <c r="CZ253" s="64"/>
      <c r="DA253" s="64"/>
      <c r="DB253" s="64"/>
      <c r="DC253" s="64"/>
      <c r="DD253" s="64"/>
    </row>
    <row r="254" spans="54:108" ht="16.5" x14ac:dyDescent="0.2">
      <c r="BB254" s="64">
        <v>249</v>
      </c>
      <c r="BC254" s="14">
        <f t="shared" si="51"/>
        <v>0</v>
      </c>
      <c r="BD254" s="14">
        <f t="shared" si="52"/>
        <v>480</v>
      </c>
      <c r="BE254" s="14">
        <f t="shared" si="53"/>
        <v>0</v>
      </c>
      <c r="BF254" s="14">
        <f t="shared" si="54"/>
        <v>1200</v>
      </c>
      <c r="BG254" s="14">
        <f t="shared" si="49"/>
        <v>480</v>
      </c>
      <c r="BH254" s="14">
        <f t="shared" si="50"/>
        <v>960</v>
      </c>
      <c r="CF254" s="64">
        <v>250</v>
      </c>
      <c r="CG254" s="64">
        <v>3</v>
      </c>
      <c r="CH254" s="64" t="s">
        <v>380</v>
      </c>
      <c r="CI254" s="64">
        <v>50</v>
      </c>
      <c r="CJ254" s="64"/>
      <c r="CK254" s="64"/>
      <c r="CL254" s="64"/>
      <c r="CM254" s="64" t="s">
        <v>584</v>
      </c>
      <c r="CN254" s="64">
        <v>19800</v>
      </c>
      <c r="CO254" s="64" t="s">
        <v>585</v>
      </c>
      <c r="CP254" s="64">
        <v>60</v>
      </c>
      <c r="CQ254" s="64" t="s">
        <v>423</v>
      </c>
      <c r="CR254" s="64">
        <v>2</v>
      </c>
      <c r="CS254" s="64" t="s">
        <v>585</v>
      </c>
      <c r="CT254" s="64">
        <v>70</v>
      </c>
      <c r="CU254" s="64"/>
      <c r="CV254" s="64"/>
      <c r="CW254" s="64"/>
      <c r="CX254" s="64"/>
      <c r="CY254" s="64"/>
      <c r="CZ254" s="64"/>
      <c r="DA254" s="64"/>
      <c r="DB254" s="64"/>
      <c r="DC254" s="64"/>
      <c r="DD254" s="64"/>
    </row>
    <row r="255" spans="54:108" ht="16.5" x14ac:dyDescent="0.2">
      <c r="BB255" s="64">
        <v>250</v>
      </c>
      <c r="BC255" s="14">
        <f t="shared" si="51"/>
        <v>0</v>
      </c>
      <c r="BD255" s="14">
        <f t="shared" si="52"/>
        <v>480</v>
      </c>
      <c r="BE255" s="14">
        <f t="shared" si="53"/>
        <v>0</v>
      </c>
      <c r="BF255" s="14">
        <f t="shared" si="54"/>
        <v>1200</v>
      </c>
      <c r="BG255" s="14">
        <f t="shared" si="49"/>
        <v>480</v>
      </c>
      <c r="BH255" s="14">
        <f t="shared" si="50"/>
        <v>960</v>
      </c>
      <c r="CF255" s="64">
        <v>251</v>
      </c>
      <c r="CG255" s="64">
        <v>3</v>
      </c>
      <c r="CH255" s="64" t="s">
        <v>380</v>
      </c>
      <c r="CI255" s="64">
        <v>51</v>
      </c>
      <c r="CJ255" s="64"/>
      <c r="CK255" s="64"/>
      <c r="CL255" s="64"/>
      <c r="CM255" s="64" t="s">
        <v>584</v>
      </c>
      <c r="CN255" s="64">
        <v>19800</v>
      </c>
      <c r="CO255" s="64" t="s">
        <v>585</v>
      </c>
      <c r="CP255" s="64">
        <v>65</v>
      </c>
      <c r="CQ255" s="64"/>
      <c r="CR255" s="64"/>
      <c r="CS255" s="64" t="s">
        <v>585</v>
      </c>
      <c r="CT255" s="64">
        <v>70</v>
      </c>
      <c r="CU255" s="64"/>
      <c r="CV255" s="64"/>
      <c r="CW255" s="64"/>
      <c r="CX255" s="64"/>
      <c r="CY255" s="64"/>
      <c r="CZ255" s="64"/>
      <c r="DA255" s="64"/>
      <c r="DB255" s="64"/>
      <c r="DC255" s="64"/>
      <c r="DD255" s="64"/>
    </row>
    <row r="256" spans="54:108" ht="16.5" x14ac:dyDescent="0.2">
      <c r="BB256" s="64">
        <v>251</v>
      </c>
      <c r="BC256" s="14">
        <f t="shared" si="51"/>
        <v>0</v>
      </c>
      <c r="BD256" s="14">
        <f t="shared" si="52"/>
        <v>480</v>
      </c>
      <c r="BE256" s="14">
        <f t="shared" si="53"/>
        <v>0</v>
      </c>
      <c r="BF256" s="14">
        <f t="shared" si="54"/>
        <v>1200</v>
      </c>
      <c r="BG256" s="14">
        <f t="shared" si="49"/>
        <v>480</v>
      </c>
      <c r="BH256" s="14">
        <f t="shared" si="50"/>
        <v>960</v>
      </c>
      <c r="CF256" s="64">
        <v>252</v>
      </c>
      <c r="CG256" s="64">
        <v>3</v>
      </c>
      <c r="CH256" s="64" t="s">
        <v>380</v>
      </c>
      <c r="CI256" s="64">
        <v>52</v>
      </c>
      <c r="CJ256" s="64"/>
      <c r="CK256" s="64"/>
      <c r="CL256" s="64"/>
      <c r="CM256" s="64" t="s">
        <v>584</v>
      </c>
      <c r="CN256" s="64">
        <v>19800</v>
      </c>
      <c r="CO256" s="64" t="s">
        <v>585</v>
      </c>
      <c r="CP256" s="64">
        <v>65</v>
      </c>
      <c r="CQ256" s="64"/>
      <c r="CR256" s="64"/>
      <c r="CS256" s="64" t="s">
        <v>585</v>
      </c>
      <c r="CT256" s="64">
        <v>70</v>
      </c>
      <c r="CU256" s="64"/>
      <c r="CV256" s="64"/>
      <c r="CW256" s="64"/>
      <c r="CX256" s="64"/>
      <c r="CY256" s="64"/>
      <c r="CZ256" s="64"/>
      <c r="DA256" s="64"/>
      <c r="DB256" s="64"/>
      <c r="DC256" s="64"/>
      <c r="DD256" s="64"/>
    </row>
    <row r="257" spans="54:108" ht="16.5" x14ac:dyDescent="0.2">
      <c r="BB257" s="64">
        <v>252</v>
      </c>
      <c r="BC257" s="14">
        <f t="shared" si="51"/>
        <v>0</v>
      </c>
      <c r="BD257" s="14">
        <f t="shared" si="52"/>
        <v>480</v>
      </c>
      <c r="BE257" s="14">
        <f t="shared" si="53"/>
        <v>0</v>
      </c>
      <c r="BF257" s="14">
        <f t="shared" si="54"/>
        <v>1200</v>
      </c>
      <c r="BG257" s="14">
        <f t="shared" si="49"/>
        <v>480</v>
      </c>
      <c r="BH257" s="14">
        <f t="shared" si="50"/>
        <v>960</v>
      </c>
      <c r="CF257" s="64">
        <v>253</v>
      </c>
      <c r="CG257" s="64">
        <v>3</v>
      </c>
      <c r="CH257" s="64" t="s">
        <v>380</v>
      </c>
      <c r="CI257" s="64">
        <v>53</v>
      </c>
      <c r="CJ257" s="64"/>
      <c r="CK257" s="64"/>
      <c r="CL257" s="64"/>
      <c r="CM257" s="64" t="s">
        <v>584</v>
      </c>
      <c r="CN257" s="64">
        <v>19800</v>
      </c>
      <c r="CO257" s="64" t="s">
        <v>585</v>
      </c>
      <c r="CP257" s="64">
        <v>65</v>
      </c>
      <c r="CQ257" s="64"/>
      <c r="CR257" s="64"/>
      <c r="CS257" s="64" t="s">
        <v>585</v>
      </c>
      <c r="CT257" s="64">
        <v>70</v>
      </c>
      <c r="CU257" s="64"/>
      <c r="CV257" s="64"/>
      <c r="CW257" s="64"/>
      <c r="CX257" s="64"/>
      <c r="CY257" s="64"/>
      <c r="CZ257" s="64"/>
      <c r="DA257" s="64"/>
      <c r="DB257" s="64"/>
      <c r="DC257" s="64"/>
      <c r="DD257" s="64"/>
    </row>
    <row r="258" spans="54:108" ht="16.5" x14ac:dyDescent="0.2">
      <c r="BB258" s="64">
        <v>253</v>
      </c>
      <c r="BC258" s="14">
        <f t="shared" si="51"/>
        <v>0</v>
      </c>
      <c r="BD258" s="14">
        <f t="shared" si="52"/>
        <v>480</v>
      </c>
      <c r="BE258" s="14">
        <f t="shared" si="53"/>
        <v>0</v>
      </c>
      <c r="BF258" s="14">
        <f t="shared" si="54"/>
        <v>1200</v>
      </c>
      <c r="BG258" s="14">
        <f t="shared" si="49"/>
        <v>480</v>
      </c>
      <c r="BH258" s="14">
        <f t="shared" si="50"/>
        <v>960</v>
      </c>
      <c r="CF258" s="64">
        <v>254</v>
      </c>
      <c r="CG258" s="64">
        <v>3</v>
      </c>
      <c r="CH258" s="64" t="s">
        <v>380</v>
      </c>
      <c r="CI258" s="64">
        <v>54</v>
      </c>
      <c r="CJ258" s="64"/>
      <c r="CK258" s="64"/>
      <c r="CL258" s="64"/>
      <c r="CM258" s="64" t="s">
        <v>584</v>
      </c>
      <c r="CN258" s="64">
        <v>19800</v>
      </c>
      <c r="CO258" s="64" t="s">
        <v>585</v>
      </c>
      <c r="CP258" s="64">
        <v>65</v>
      </c>
      <c r="CQ258" s="64"/>
      <c r="CR258" s="64"/>
      <c r="CS258" s="64" t="s">
        <v>585</v>
      </c>
      <c r="CT258" s="64">
        <v>70</v>
      </c>
      <c r="CU258" s="64"/>
      <c r="CV258" s="64"/>
      <c r="CW258" s="64"/>
      <c r="CX258" s="64"/>
      <c r="CY258" s="64"/>
      <c r="CZ258" s="64"/>
      <c r="DA258" s="64"/>
      <c r="DB258" s="64"/>
      <c r="DC258" s="64"/>
      <c r="DD258" s="64"/>
    </row>
    <row r="259" spans="54:108" ht="16.5" x14ac:dyDescent="0.2">
      <c r="BB259" s="64">
        <v>254</v>
      </c>
      <c r="BC259" s="14">
        <f t="shared" si="51"/>
        <v>0</v>
      </c>
      <c r="BD259" s="14">
        <f t="shared" si="52"/>
        <v>480</v>
      </c>
      <c r="BE259" s="14">
        <f t="shared" si="53"/>
        <v>0</v>
      </c>
      <c r="BF259" s="14">
        <f t="shared" si="54"/>
        <v>1200</v>
      </c>
      <c r="BG259" s="14">
        <f t="shared" si="49"/>
        <v>480</v>
      </c>
      <c r="BH259" s="14">
        <f t="shared" si="50"/>
        <v>960</v>
      </c>
      <c r="CF259" s="64">
        <v>255</v>
      </c>
      <c r="CG259" s="64">
        <v>3</v>
      </c>
      <c r="CH259" s="64" t="s">
        <v>380</v>
      </c>
      <c r="CI259" s="64">
        <v>55</v>
      </c>
      <c r="CJ259" s="64"/>
      <c r="CK259" s="64"/>
      <c r="CL259" s="64"/>
      <c r="CM259" s="64" t="s">
        <v>584</v>
      </c>
      <c r="CN259" s="64">
        <v>19800</v>
      </c>
      <c r="CO259" s="64" t="s">
        <v>585</v>
      </c>
      <c r="CP259" s="64">
        <v>65</v>
      </c>
      <c r="CQ259" s="64" t="s">
        <v>418</v>
      </c>
      <c r="CR259" s="64">
        <v>2</v>
      </c>
      <c r="CS259" s="64" t="s">
        <v>585</v>
      </c>
      <c r="CT259" s="64">
        <v>75</v>
      </c>
      <c r="CU259" s="64"/>
      <c r="CV259" s="64"/>
      <c r="CW259" s="64"/>
      <c r="CX259" s="64"/>
      <c r="CY259" s="64"/>
      <c r="CZ259" s="64"/>
      <c r="DA259" s="64"/>
      <c r="DB259" s="64"/>
      <c r="DC259" s="64"/>
      <c r="DD259" s="64"/>
    </row>
    <row r="260" spans="54:108" ht="16.5" x14ac:dyDescent="0.2">
      <c r="BB260" s="64">
        <v>255</v>
      </c>
      <c r="BC260" s="14">
        <f t="shared" si="51"/>
        <v>0</v>
      </c>
      <c r="BD260" s="14">
        <f t="shared" si="52"/>
        <v>480</v>
      </c>
      <c r="BE260" s="14">
        <f t="shared" si="53"/>
        <v>0</v>
      </c>
      <c r="BF260" s="14">
        <f t="shared" si="54"/>
        <v>1200</v>
      </c>
      <c r="BG260" s="14">
        <f t="shared" si="49"/>
        <v>480</v>
      </c>
      <c r="BH260" s="14">
        <f t="shared" si="50"/>
        <v>960</v>
      </c>
      <c r="CF260" s="64">
        <v>256</v>
      </c>
      <c r="CG260" s="64">
        <v>3</v>
      </c>
      <c r="CH260" s="64" t="s">
        <v>380</v>
      </c>
      <c r="CI260" s="64">
        <v>56</v>
      </c>
      <c r="CJ260" s="64"/>
      <c r="CK260" s="64"/>
      <c r="CL260" s="64"/>
      <c r="CM260" s="64" t="s">
        <v>584</v>
      </c>
      <c r="CN260" s="64">
        <v>19800</v>
      </c>
      <c r="CO260" s="64" t="s">
        <v>585</v>
      </c>
      <c r="CP260" s="64">
        <v>70</v>
      </c>
      <c r="CQ260" s="64"/>
      <c r="CR260" s="64"/>
      <c r="CS260" s="64" t="s">
        <v>585</v>
      </c>
      <c r="CT260" s="64">
        <v>75</v>
      </c>
      <c r="CU260" s="64"/>
      <c r="CV260" s="64"/>
      <c r="CW260" s="64"/>
      <c r="CX260" s="64"/>
      <c r="CY260" s="64"/>
      <c r="CZ260" s="64"/>
      <c r="DA260" s="64"/>
      <c r="DB260" s="64"/>
      <c r="DC260" s="64"/>
      <c r="DD260" s="64"/>
    </row>
    <row r="261" spans="54:108" ht="16.5" x14ac:dyDescent="0.2">
      <c r="BB261" s="64">
        <v>256</v>
      </c>
      <c r="BC261" s="14">
        <f t="shared" si="51"/>
        <v>0</v>
      </c>
      <c r="BD261" s="14">
        <f t="shared" si="52"/>
        <v>480</v>
      </c>
      <c r="BE261" s="14">
        <f t="shared" si="53"/>
        <v>0</v>
      </c>
      <c r="BF261" s="14">
        <f t="shared" si="54"/>
        <v>1200</v>
      </c>
      <c r="BG261" s="14">
        <f t="shared" si="49"/>
        <v>480</v>
      </c>
      <c r="BH261" s="14">
        <f t="shared" si="50"/>
        <v>960</v>
      </c>
      <c r="CF261" s="64">
        <v>257</v>
      </c>
      <c r="CG261" s="64">
        <v>3</v>
      </c>
      <c r="CH261" s="64" t="s">
        <v>380</v>
      </c>
      <c r="CI261" s="64">
        <v>57</v>
      </c>
      <c r="CJ261" s="64"/>
      <c r="CK261" s="64"/>
      <c r="CL261" s="64"/>
      <c r="CM261" s="64" t="s">
        <v>584</v>
      </c>
      <c r="CN261" s="64">
        <v>19800</v>
      </c>
      <c r="CO261" s="64" t="s">
        <v>585</v>
      </c>
      <c r="CP261" s="64">
        <v>70</v>
      </c>
      <c r="CQ261" s="64"/>
      <c r="CR261" s="64"/>
      <c r="CS261" s="64" t="s">
        <v>585</v>
      </c>
      <c r="CT261" s="64">
        <v>75</v>
      </c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</row>
    <row r="262" spans="54:108" ht="16.5" x14ac:dyDescent="0.2">
      <c r="BB262" s="64">
        <v>257</v>
      </c>
      <c r="BC262" s="14">
        <f t="shared" si="51"/>
        <v>0</v>
      </c>
      <c r="BD262" s="14">
        <f t="shared" si="52"/>
        <v>480</v>
      </c>
      <c r="BE262" s="14">
        <f t="shared" si="53"/>
        <v>0</v>
      </c>
      <c r="BF262" s="14">
        <f t="shared" si="54"/>
        <v>1200</v>
      </c>
      <c r="BG262" s="14">
        <f t="shared" si="49"/>
        <v>480</v>
      </c>
      <c r="BH262" s="14">
        <f t="shared" si="50"/>
        <v>960</v>
      </c>
      <c r="CF262" s="64">
        <v>258</v>
      </c>
      <c r="CG262" s="64">
        <v>3</v>
      </c>
      <c r="CH262" s="64" t="s">
        <v>380</v>
      </c>
      <c r="CI262" s="64">
        <v>58</v>
      </c>
      <c r="CJ262" s="64"/>
      <c r="CK262" s="64"/>
      <c r="CL262" s="64"/>
      <c r="CM262" s="64" t="s">
        <v>584</v>
      </c>
      <c r="CN262" s="64">
        <v>19800</v>
      </c>
      <c r="CO262" s="64" t="s">
        <v>585</v>
      </c>
      <c r="CP262" s="64">
        <v>70</v>
      </c>
      <c r="CQ262" s="64"/>
      <c r="CR262" s="64"/>
      <c r="CS262" s="64" t="s">
        <v>585</v>
      </c>
      <c r="CT262" s="64">
        <v>75</v>
      </c>
      <c r="CU262" s="64"/>
      <c r="CV262" s="64"/>
      <c r="CW262" s="64"/>
      <c r="CX262" s="64"/>
      <c r="CY262" s="64"/>
      <c r="CZ262" s="64"/>
      <c r="DA262" s="64"/>
      <c r="DB262" s="64"/>
      <c r="DC262" s="64"/>
      <c r="DD262" s="64"/>
    </row>
    <row r="263" spans="54:108" ht="16.5" x14ac:dyDescent="0.2">
      <c r="BB263" s="64">
        <v>258</v>
      </c>
      <c r="BC263" s="14">
        <f t="shared" si="51"/>
        <v>0</v>
      </c>
      <c r="BD263" s="14">
        <f t="shared" si="52"/>
        <v>480</v>
      </c>
      <c r="BE263" s="14">
        <f t="shared" si="53"/>
        <v>0</v>
      </c>
      <c r="BF263" s="14">
        <f t="shared" si="54"/>
        <v>1200</v>
      </c>
      <c r="BG263" s="14">
        <f t="shared" ref="BG263:BG326" si="55">BC263+BD262</f>
        <v>480</v>
      </c>
      <c r="BH263" s="14">
        <f t="shared" ref="BH263:BH326" si="56">BG263*BH$3</f>
        <v>960</v>
      </c>
      <c r="CF263" s="64">
        <v>259</v>
      </c>
      <c r="CG263" s="64">
        <v>3</v>
      </c>
      <c r="CH263" s="64" t="s">
        <v>380</v>
      </c>
      <c r="CI263" s="64">
        <v>59</v>
      </c>
      <c r="CJ263" s="64"/>
      <c r="CK263" s="64"/>
      <c r="CL263" s="64"/>
      <c r="CM263" s="64" t="s">
        <v>584</v>
      </c>
      <c r="CN263" s="64">
        <v>19800</v>
      </c>
      <c r="CO263" s="64" t="s">
        <v>585</v>
      </c>
      <c r="CP263" s="64">
        <v>70</v>
      </c>
      <c r="CQ263" s="64"/>
      <c r="CR263" s="64"/>
      <c r="CS263" s="64" t="s">
        <v>585</v>
      </c>
      <c r="CT263" s="64">
        <v>75</v>
      </c>
      <c r="CU263" s="64"/>
      <c r="CV263" s="64"/>
      <c r="CW263" s="64"/>
      <c r="CX263" s="64"/>
      <c r="CY263" s="64"/>
      <c r="CZ263" s="64"/>
      <c r="DA263" s="64"/>
      <c r="DB263" s="64"/>
      <c r="DC263" s="64"/>
      <c r="DD263" s="64"/>
    </row>
    <row r="264" spans="54:108" ht="16.5" x14ac:dyDescent="0.2">
      <c r="BB264" s="64">
        <v>259</v>
      </c>
      <c r="BC264" s="14">
        <f t="shared" si="51"/>
        <v>0</v>
      </c>
      <c r="BD264" s="14">
        <f t="shared" si="52"/>
        <v>480</v>
      </c>
      <c r="BE264" s="14">
        <f t="shared" si="53"/>
        <v>0</v>
      </c>
      <c r="BF264" s="14">
        <f t="shared" si="54"/>
        <v>1200</v>
      </c>
      <c r="BG264" s="14">
        <f t="shared" si="55"/>
        <v>480</v>
      </c>
      <c r="BH264" s="14">
        <f t="shared" si="56"/>
        <v>960</v>
      </c>
      <c r="CF264" s="64">
        <v>260</v>
      </c>
      <c r="CG264" s="64">
        <v>3</v>
      </c>
      <c r="CH264" s="64" t="s">
        <v>380</v>
      </c>
      <c r="CI264" s="64">
        <v>60</v>
      </c>
      <c r="CJ264" s="64"/>
      <c r="CK264" s="64"/>
      <c r="CL264" s="64"/>
      <c r="CM264" s="64" t="s">
        <v>584</v>
      </c>
      <c r="CN264" s="64">
        <v>23400</v>
      </c>
      <c r="CO264" s="64" t="s">
        <v>585</v>
      </c>
      <c r="CP264" s="64">
        <v>70</v>
      </c>
      <c r="CQ264" s="64" t="s">
        <v>419</v>
      </c>
      <c r="CR264" s="64">
        <v>2</v>
      </c>
      <c r="CS264" s="64" t="s">
        <v>585</v>
      </c>
      <c r="CT264" s="64">
        <v>80</v>
      </c>
      <c r="CU264" s="64"/>
      <c r="CV264" s="64"/>
      <c r="CW264" s="64"/>
      <c r="CX264" s="64"/>
      <c r="CY264" s="64"/>
      <c r="CZ264" s="64"/>
      <c r="DA264" s="64"/>
      <c r="DB264" s="64"/>
      <c r="DC264" s="64"/>
      <c r="DD264" s="64"/>
    </row>
    <row r="265" spans="54:108" ht="16.5" x14ac:dyDescent="0.2">
      <c r="BB265" s="64">
        <v>260</v>
      </c>
      <c r="BC265" s="14">
        <f t="shared" si="51"/>
        <v>0</v>
      </c>
      <c r="BD265" s="14">
        <f t="shared" si="52"/>
        <v>480</v>
      </c>
      <c r="BE265" s="14">
        <f t="shared" si="53"/>
        <v>0</v>
      </c>
      <c r="BF265" s="14">
        <f t="shared" si="54"/>
        <v>1200</v>
      </c>
      <c r="BG265" s="14">
        <f t="shared" si="55"/>
        <v>480</v>
      </c>
      <c r="BH265" s="14">
        <f t="shared" si="56"/>
        <v>960</v>
      </c>
      <c r="CF265" s="64">
        <v>261</v>
      </c>
      <c r="CG265" s="64">
        <v>3</v>
      </c>
      <c r="CH265" s="64" t="s">
        <v>380</v>
      </c>
      <c r="CI265" s="64">
        <v>61</v>
      </c>
      <c r="CJ265" s="64"/>
      <c r="CK265" s="64"/>
      <c r="CL265" s="64"/>
      <c r="CM265" s="64" t="s">
        <v>584</v>
      </c>
      <c r="CN265" s="64">
        <v>23400</v>
      </c>
      <c r="CO265" s="64" t="s">
        <v>585</v>
      </c>
      <c r="CP265" s="64">
        <v>75</v>
      </c>
      <c r="CQ265" s="64"/>
      <c r="CR265" s="64"/>
      <c r="CS265" s="64" t="s">
        <v>585</v>
      </c>
      <c r="CT265" s="64">
        <v>80</v>
      </c>
      <c r="CU265" s="64"/>
      <c r="CV265" s="64"/>
      <c r="CW265" s="64"/>
      <c r="CX265" s="64"/>
      <c r="CY265" s="64"/>
      <c r="CZ265" s="64"/>
      <c r="DA265" s="64"/>
      <c r="DB265" s="64"/>
      <c r="DC265" s="64"/>
      <c r="DD265" s="64"/>
    </row>
    <row r="266" spans="54:108" ht="16.5" x14ac:dyDescent="0.2">
      <c r="BB266" s="64">
        <v>261</v>
      </c>
      <c r="BC266" s="14">
        <f t="shared" si="51"/>
        <v>0</v>
      </c>
      <c r="BD266" s="14">
        <f t="shared" si="52"/>
        <v>480</v>
      </c>
      <c r="BE266" s="14">
        <f t="shared" si="53"/>
        <v>0</v>
      </c>
      <c r="BF266" s="14">
        <f t="shared" si="54"/>
        <v>1200</v>
      </c>
      <c r="BG266" s="14">
        <f t="shared" si="55"/>
        <v>480</v>
      </c>
      <c r="BH266" s="14">
        <f t="shared" si="56"/>
        <v>960</v>
      </c>
      <c r="CF266" s="64">
        <v>262</v>
      </c>
      <c r="CG266" s="64">
        <v>3</v>
      </c>
      <c r="CH266" s="64" t="s">
        <v>380</v>
      </c>
      <c r="CI266" s="64">
        <v>62</v>
      </c>
      <c r="CJ266" s="64"/>
      <c r="CK266" s="64"/>
      <c r="CL266" s="64"/>
      <c r="CM266" s="64" t="s">
        <v>584</v>
      </c>
      <c r="CN266" s="64">
        <v>23400</v>
      </c>
      <c r="CO266" s="64" t="s">
        <v>585</v>
      </c>
      <c r="CP266" s="64">
        <v>75</v>
      </c>
      <c r="CQ266" s="64"/>
      <c r="CR266" s="64"/>
      <c r="CS266" s="64" t="s">
        <v>585</v>
      </c>
      <c r="CT266" s="64">
        <v>80</v>
      </c>
      <c r="CU266" s="64"/>
      <c r="CV266" s="64"/>
      <c r="CW266" s="64"/>
      <c r="CX266" s="64"/>
      <c r="CY266" s="64"/>
      <c r="CZ266" s="64"/>
      <c r="DA266" s="64"/>
      <c r="DB266" s="64"/>
      <c r="DC266" s="64"/>
      <c r="DD266" s="64"/>
    </row>
    <row r="267" spans="54:108" ht="16.5" x14ac:dyDescent="0.2">
      <c r="BB267" s="64">
        <v>262</v>
      </c>
      <c r="BC267" s="14">
        <f t="shared" si="51"/>
        <v>0</v>
      </c>
      <c r="BD267" s="14">
        <f t="shared" si="52"/>
        <v>480</v>
      </c>
      <c r="BE267" s="14">
        <f t="shared" si="53"/>
        <v>0</v>
      </c>
      <c r="BF267" s="14">
        <f t="shared" si="54"/>
        <v>1200</v>
      </c>
      <c r="BG267" s="14">
        <f t="shared" si="55"/>
        <v>480</v>
      </c>
      <c r="BH267" s="14">
        <f t="shared" si="56"/>
        <v>960</v>
      </c>
      <c r="CF267" s="64">
        <v>263</v>
      </c>
      <c r="CG267" s="64">
        <v>3</v>
      </c>
      <c r="CH267" s="64" t="s">
        <v>380</v>
      </c>
      <c r="CI267" s="64">
        <v>63</v>
      </c>
      <c r="CJ267" s="64"/>
      <c r="CK267" s="64"/>
      <c r="CL267" s="64"/>
      <c r="CM267" s="64" t="s">
        <v>584</v>
      </c>
      <c r="CN267" s="64">
        <v>23400</v>
      </c>
      <c r="CO267" s="64" t="s">
        <v>585</v>
      </c>
      <c r="CP267" s="64">
        <v>75</v>
      </c>
      <c r="CQ267" s="64"/>
      <c r="CR267" s="64"/>
      <c r="CS267" s="64" t="s">
        <v>585</v>
      </c>
      <c r="CT267" s="64">
        <v>80</v>
      </c>
      <c r="CU267" s="64"/>
      <c r="CV267" s="64"/>
      <c r="CW267" s="64"/>
      <c r="CX267" s="64"/>
      <c r="CY267" s="64"/>
      <c r="CZ267" s="64"/>
      <c r="DA267" s="64"/>
      <c r="DB267" s="64"/>
      <c r="DC267" s="64"/>
      <c r="DD267" s="64"/>
    </row>
    <row r="268" spans="54:108" ht="16.5" x14ac:dyDescent="0.2">
      <c r="BB268" s="64">
        <v>263</v>
      </c>
      <c r="BC268" s="14">
        <f t="shared" si="51"/>
        <v>0</v>
      </c>
      <c r="BD268" s="14">
        <f t="shared" si="52"/>
        <v>480</v>
      </c>
      <c r="BE268" s="14">
        <f t="shared" si="53"/>
        <v>0</v>
      </c>
      <c r="BF268" s="14">
        <f t="shared" si="54"/>
        <v>1200</v>
      </c>
      <c r="BG268" s="14">
        <f t="shared" si="55"/>
        <v>480</v>
      </c>
      <c r="BH268" s="14">
        <f t="shared" si="56"/>
        <v>960</v>
      </c>
      <c r="CF268" s="64">
        <v>264</v>
      </c>
      <c r="CG268" s="64">
        <v>3</v>
      </c>
      <c r="CH268" s="64" t="s">
        <v>380</v>
      </c>
      <c r="CI268" s="64">
        <v>64</v>
      </c>
      <c r="CJ268" s="64"/>
      <c r="CK268" s="64"/>
      <c r="CL268" s="64"/>
      <c r="CM268" s="64" t="s">
        <v>584</v>
      </c>
      <c r="CN268" s="64">
        <v>23400</v>
      </c>
      <c r="CO268" s="64" t="s">
        <v>585</v>
      </c>
      <c r="CP268" s="64">
        <v>75</v>
      </c>
      <c r="CQ268" s="64"/>
      <c r="CR268" s="64"/>
      <c r="CS268" s="64" t="s">
        <v>585</v>
      </c>
      <c r="CT268" s="64">
        <v>80</v>
      </c>
      <c r="CU268" s="64"/>
      <c r="CV268" s="64"/>
      <c r="CW268" s="64"/>
      <c r="CX268" s="64"/>
      <c r="CY268" s="64"/>
      <c r="CZ268" s="64"/>
      <c r="DA268" s="64"/>
      <c r="DB268" s="64"/>
      <c r="DC268" s="64"/>
      <c r="DD268" s="64"/>
    </row>
    <row r="269" spans="54:108" ht="16.5" x14ac:dyDescent="0.2">
      <c r="BB269" s="64">
        <v>264</v>
      </c>
      <c r="BC269" s="14">
        <f t="shared" si="51"/>
        <v>0</v>
      </c>
      <c r="BD269" s="14">
        <f t="shared" si="52"/>
        <v>480</v>
      </c>
      <c r="BE269" s="14">
        <f t="shared" si="53"/>
        <v>0</v>
      </c>
      <c r="BF269" s="14">
        <f t="shared" si="54"/>
        <v>1200</v>
      </c>
      <c r="BG269" s="14">
        <f t="shared" si="55"/>
        <v>480</v>
      </c>
      <c r="BH269" s="14">
        <f t="shared" si="56"/>
        <v>960</v>
      </c>
      <c r="CF269" s="64">
        <v>265</v>
      </c>
      <c r="CG269" s="64">
        <v>3</v>
      </c>
      <c r="CH269" s="64" t="s">
        <v>380</v>
      </c>
      <c r="CI269" s="64">
        <v>65</v>
      </c>
      <c r="CJ269" s="64"/>
      <c r="CK269" s="64"/>
      <c r="CL269" s="64"/>
      <c r="CM269" s="64" t="s">
        <v>584</v>
      </c>
      <c r="CN269" s="64">
        <v>23400</v>
      </c>
      <c r="CO269" s="64" t="s">
        <v>585</v>
      </c>
      <c r="CP269" s="64">
        <v>75</v>
      </c>
      <c r="CQ269" s="64" t="s">
        <v>422</v>
      </c>
      <c r="CR269" s="64">
        <v>2</v>
      </c>
      <c r="CS269" s="64" t="s">
        <v>585</v>
      </c>
      <c r="CT269" s="64">
        <v>85</v>
      </c>
      <c r="CU269" s="64"/>
      <c r="CV269" s="64"/>
      <c r="CW269" s="64"/>
      <c r="CX269" s="64"/>
      <c r="CY269" s="64"/>
      <c r="CZ269" s="64"/>
      <c r="DA269" s="64"/>
      <c r="DB269" s="64"/>
      <c r="DC269" s="64"/>
      <c r="DD269" s="64"/>
    </row>
    <row r="270" spans="54:108" ht="16.5" x14ac:dyDescent="0.2">
      <c r="BB270" s="64">
        <v>265</v>
      </c>
      <c r="BC270" s="14">
        <f t="shared" si="51"/>
        <v>0</v>
      </c>
      <c r="BD270" s="14">
        <f t="shared" si="52"/>
        <v>480</v>
      </c>
      <c r="BE270" s="14">
        <f t="shared" si="53"/>
        <v>0</v>
      </c>
      <c r="BF270" s="14">
        <f t="shared" si="54"/>
        <v>1200</v>
      </c>
      <c r="BG270" s="14">
        <f t="shared" si="55"/>
        <v>480</v>
      </c>
      <c r="BH270" s="14">
        <f t="shared" si="56"/>
        <v>960</v>
      </c>
      <c r="CF270" s="64">
        <v>266</v>
      </c>
      <c r="CG270" s="64">
        <v>3</v>
      </c>
      <c r="CH270" s="64" t="s">
        <v>380</v>
      </c>
      <c r="CI270" s="64">
        <v>66</v>
      </c>
      <c r="CJ270" s="64"/>
      <c r="CK270" s="64"/>
      <c r="CL270" s="64"/>
      <c r="CM270" s="64" t="s">
        <v>584</v>
      </c>
      <c r="CN270" s="64">
        <v>23400</v>
      </c>
      <c r="CO270" s="64" t="s">
        <v>585</v>
      </c>
      <c r="CP270" s="64">
        <v>80</v>
      </c>
      <c r="CQ270" s="64"/>
      <c r="CR270" s="64"/>
      <c r="CS270" s="64" t="s">
        <v>585</v>
      </c>
      <c r="CT270" s="64">
        <v>85</v>
      </c>
      <c r="CU270" s="64"/>
      <c r="CV270" s="64"/>
      <c r="CW270" s="64"/>
      <c r="CX270" s="64"/>
      <c r="CY270" s="64"/>
      <c r="CZ270" s="64"/>
      <c r="DA270" s="64"/>
      <c r="DB270" s="64"/>
      <c r="DC270" s="64"/>
      <c r="DD270" s="64"/>
    </row>
    <row r="271" spans="54:108" ht="16.5" x14ac:dyDescent="0.2">
      <c r="BB271" s="64">
        <v>266</v>
      </c>
      <c r="BC271" s="14">
        <f t="shared" si="51"/>
        <v>0</v>
      </c>
      <c r="BD271" s="14">
        <f t="shared" si="52"/>
        <v>480</v>
      </c>
      <c r="BE271" s="14">
        <f t="shared" si="53"/>
        <v>0</v>
      </c>
      <c r="BF271" s="14">
        <f t="shared" si="54"/>
        <v>1200</v>
      </c>
      <c r="BG271" s="14">
        <f t="shared" si="55"/>
        <v>480</v>
      </c>
      <c r="BH271" s="14">
        <f t="shared" si="56"/>
        <v>960</v>
      </c>
      <c r="CF271" s="64">
        <v>267</v>
      </c>
      <c r="CG271" s="64">
        <v>3</v>
      </c>
      <c r="CH271" s="64" t="s">
        <v>380</v>
      </c>
      <c r="CI271" s="64">
        <v>67</v>
      </c>
      <c r="CJ271" s="64"/>
      <c r="CK271" s="64"/>
      <c r="CL271" s="64"/>
      <c r="CM271" s="64" t="s">
        <v>584</v>
      </c>
      <c r="CN271" s="64">
        <v>23400</v>
      </c>
      <c r="CO271" s="64" t="s">
        <v>585</v>
      </c>
      <c r="CP271" s="64">
        <v>80</v>
      </c>
      <c r="CQ271" s="64"/>
      <c r="CR271" s="64"/>
      <c r="CS271" s="64" t="s">
        <v>585</v>
      </c>
      <c r="CT271" s="64">
        <v>85</v>
      </c>
      <c r="CU271" s="64"/>
      <c r="CV271" s="64"/>
      <c r="CW271" s="64"/>
      <c r="CX271" s="64"/>
      <c r="CY271" s="64"/>
      <c r="CZ271" s="64"/>
      <c r="DA271" s="64"/>
      <c r="DB271" s="64"/>
      <c r="DC271" s="64"/>
      <c r="DD271" s="64"/>
    </row>
    <row r="272" spans="54:108" ht="16.5" x14ac:dyDescent="0.2">
      <c r="BB272" s="64">
        <v>267</v>
      </c>
      <c r="BC272" s="14">
        <f t="shared" si="51"/>
        <v>0</v>
      </c>
      <c r="BD272" s="14">
        <f t="shared" si="52"/>
        <v>480</v>
      </c>
      <c r="BE272" s="14">
        <f t="shared" si="53"/>
        <v>0</v>
      </c>
      <c r="BF272" s="14">
        <f t="shared" si="54"/>
        <v>1200</v>
      </c>
      <c r="BG272" s="14">
        <f t="shared" si="55"/>
        <v>480</v>
      </c>
      <c r="BH272" s="14">
        <f t="shared" si="56"/>
        <v>960</v>
      </c>
      <c r="CF272" s="64">
        <v>268</v>
      </c>
      <c r="CG272" s="64">
        <v>3</v>
      </c>
      <c r="CH272" s="64" t="s">
        <v>380</v>
      </c>
      <c r="CI272" s="64">
        <v>68</v>
      </c>
      <c r="CJ272" s="64"/>
      <c r="CK272" s="64"/>
      <c r="CL272" s="64"/>
      <c r="CM272" s="64" t="s">
        <v>584</v>
      </c>
      <c r="CN272" s="64">
        <v>23400</v>
      </c>
      <c r="CO272" s="64" t="s">
        <v>585</v>
      </c>
      <c r="CP272" s="64">
        <v>80</v>
      </c>
      <c r="CQ272" s="64"/>
      <c r="CR272" s="64"/>
      <c r="CS272" s="64" t="s">
        <v>585</v>
      </c>
      <c r="CT272" s="64">
        <v>85</v>
      </c>
      <c r="CU272" s="64"/>
      <c r="CV272" s="64"/>
      <c r="CW272" s="64"/>
      <c r="CX272" s="64"/>
      <c r="CY272" s="64"/>
      <c r="CZ272" s="64"/>
      <c r="DA272" s="64"/>
      <c r="DB272" s="64"/>
      <c r="DC272" s="64"/>
      <c r="DD272" s="64"/>
    </row>
    <row r="273" spans="54:108" ht="16.5" x14ac:dyDescent="0.2">
      <c r="BB273" s="64">
        <v>268</v>
      </c>
      <c r="BC273" s="14">
        <f t="shared" si="51"/>
        <v>0</v>
      </c>
      <c r="BD273" s="14">
        <f t="shared" si="52"/>
        <v>480</v>
      </c>
      <c r="BE273" s="14">
        <f t="shared" si="53"/>
        <v>0</v>
      </c>
      <c r="BF273" s="14">
        <f t="shared" si="54"/>
        <v>1200</v>
      </c>
      <c r="BG273" s="14">
        <f t="shared" si="55"/>
        <v>480</v>
      </c>
      <c r="BH273" s="14">
        <f t="shared" si="56"/>
        <v>960</v>
      </c>
      <c r="CF273" s="64">
        <v>269</v>
      </c>
      <c r="CG273" s="64">
        <v>3</v>
      </c>
      <c r="CH273" s="64" t="s">
        <v>380</v>
      </c>
      <c r="CI273" s="64">
        <v>69</v>
      </c>
      <c r="CJ273" s="64"/>
      <c r="CK273" s="64"/>
      <c r="CL273" s="64"/>
      <c r="CM273" s="64" t="s">
        <v>584</v>
      </c>
      <c r="CN273" s="64">
        <v>23400</v>
      </c>
      <c r="CO273" s="64" t="s">
        <v>585</v>
      </c>
      <c r="CP273" s="64">
        <v>80</v>
      </c>
      <c r="CQ273" s="64"/>
      <c r="CR273" s="64"/>
      <c r="CS273" s="64" t="s">
        <v>585</v>
      </c>
      <c r="CT273" s="64">
        <v>85</v>
      </c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</row>
    <row r="274" spans="54:108" ht="16.5" x14ac:dyDescent="0.2">
      <c r="BB274" s="64">
        <v>269</v>
      </c>
      <c r="BC274" s="14">
        <f t="shared" si="51"/>
        <v>0</v>
      </c>
      <c r="BD274" s="14">
        <f t="shared" si="52"/>
        <v>480</v>
      </c>
      <c r="BE274" s="14">
        <f t="shared" si="53"/>
        <v>0</v>
      </c>
      <c r="BF274" s="14">
        <f t="shared" si="54"/>
        <v>1200</v>
      </c>
      <c r="BG274" s="14">
        <f t="shared" si="55"/>
        <v>480</v>
      </c>
      <c r="BH274" s="14">
        <f t="shared" si="56"/>
        <v>960</v>
      </c>
      <c r="CF274" s="64">
        <v>270</v>
      </c>
      <c r="CG274" s="64">
        <v>3</v>
      </c>
      <c r="CH274" s="64" t="s">
        <v>380</v>
      </c>
      <c r="CI274" s="64">
        <v>70</v>
      </c>
      <c r="CJ274" s="64"/>
      <c r="CK274" s="64"/>
      <c r="CL274" s="64"/>
      <c r="CM274" s="64" t="s">
        <v>584</v>
      </c>
      <c r="CN274" s="64">
        <v>23400</v>
      </c>
      <c r="CO274" s="64" t="s">
        <v>585</v>
      </c>
      <c r="CP274" s="64">
        <v>80</v>
      </c>
      <c r="CQ274" s="64" t="s">
        <v>423</v>
      </c>
      <c r="CR274" s="64">
        <v>2</v>
      </c>
      <c r="CS274" s="64" t="s">
        <v>585</v>
      </c>
      <c r="CT274" s="64">
        <v>90</v>
      </c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</row>
    <row r="275" spans="54:108" ht="16.5" x14ac:dyDescent="0.2">
      <c r="BB275" s="64">
        <v>270</v>
      </c>
      <c r="BC275" s="14">
        <f t="shared" si="51"/>
        <v>0</v>
      </c>
      <c r="BD275" s="14">
        <f t="shared" si="52"/>
        <v>480</v>
      </c>
      <c r="BE275" s="14">
        <f t="shared" si="53"/>
        <v>0</v>
      </c>
      <c r="BF275" s="14">
        <f t="shared" si="54"/>
        <v>1200</v>
      </c>
      <c r="BG275" s="14">
        <f t="shared" si="55"/>
        <v>480</v>
      </c>
      <c r="BH275" s="14">
        <f t="shared" si="56"/>
        <v>960</v>
      </c>
      <c r="CF275" s="64">
        <v>271</v>
      </c>
      <c r="CG275" s="64">
        <v>3</v>
      </c>
      <c r="CH275" s="64" t="s">
        <v>380</v>
      </c>
      <c r="CI275" s="64">
        <v>71</v>
      </c>
      <c r="CJ275" s="64"/>
      <c r="CK275" s="64"/>
      <c r="CL275" s="64"/>
      <c r="CM275" s="64" t="s">
        <v>584</v>
      </c>
      <c r="CN275" s="64">
        <v>23400</v>
      </c>
      <c r="CO275" s="64" t="s">
        <v>585</v>
      </c>
      <c r="CP275" s="64">
        <v>85</v>
      </c>
      <c r="CQ275" s="64"/>
      <c r="CR275" s="64"/>
      <c r="CS275" s="64" t="s">
        <v>585</v>
      </c>
      <c r="CT275" s="64">
        <v>90</v>
      </c>
      <c r="CU275" s="64"/>
      <c r="CV275" s="64"/>
      <c r="CW275" s="64"/>
      <c r="CX275" s="64"/>
      <c r="CY275" s="64"/>
      <c r="CZ275" s="64"/>
      <c r="DA275" s="64"/>
      <c r="DB275" s="64"/>
      <c r="DC275" s="64"/>
      <c r="DD275" s="64"/>
    </row>
    <row r="276" spans="54:108" ht="16.5" x14ac:dyDescent="0.2">
      <c r="BB276" s="64">
        <v>271</v>
      </c>
      <c r="BC276" s="14">
        <f t="shared" si="51"/>
        <v>0</v>
      </c>
      <c r="BD276" s="14">
        <f t="shared" si="52"/>
        <v>480</v>
      </c>
      <c r="BE276" s="14">
        <f t="shared" si="53"/>
        <v>0</v>
      </c>
      <c r="BF276" s="14">
        <f t="shared" si="54"/>
        <v>1200</v>
      </c>
      <c r="BG276" s="14">
        <f t="shared" si="55"/>
        <v>480</v>
      </c>
      <c r="BH276" s="14">
        <f t="shared" si="56"/>
        <v>960</v>
      </c>
      <c r="CF276" s="64">
        <v>272</v>
      </c>
      <c r="CG276" s="64">
        <v>3</v>
      </c>
      <c r="CH276" s="64" t="s">
        <v>380</v>
      </c>
      <c r="CI276" s="64">
        <v>72</v>
      </c>
      <c r="CJ276" s="64"/>
      <c r="CK276" s="64"/>
      <c r="CL276" s="64"/>
      <c r="CM276" s="64" t="s">
        <v>584</v>
      </c>
      <c r="CN276" s="64">
        <v>23400</v>
      </c>
      <c r="CO276" s="64" t="s">
        <v>585</v>
      </c>
      <c r="CP276" s="64">
        <v>85</v>
      </c>
      <c r="CQ276" s="64"/>
      <c r="CR276" s="64"/>
      <c r="CS276" s="64" t="s">
        <v>585</v>
      </c>
      <c r="CT276" s="64">
        <v>90</v>
      </c>
      <c r="CU276" s="64"/>
      <c r="CV276" s="64"/>
      <c r="CW276" s="64"/>
      <c r="CX276" s="64"/>
      <c r="CY276" s="64"/>
      <c r="CZ276" s="64"/>
      <c r="DA276" s="64"/>
      <c r="DB276" s="64"/>
      <c r="DC276" s="64"/>
      <c r="DD276" s="64"/>
    </row>
    <row r="277" spans="54:108" ht="16.5" x14ac:dyDescent="0.2">
      <c r="BB277" s="64">
        <v>272</v>
      </c>
      <c r="BC277" s="14">
        <f t="shared" si="51"/>
        <v>0</v>
      </c>
      <c r="BD277" s="14">
        <f t="shared" si="52"/>
        <v>480</v>
      </c>
      <c r="BE277" s="14">
        <f t="shared" si="53"/>
        <v>0</v>
      </c>
      <c r="BF277" s="14">
        <f t="shared" si="54"/>
        <v>1200</v>
      </c>
      <c r="BG277" s="14">
        <f t="shared" si="55"/>
        <v>480</v>
      </c>
      <c r="BH277" s="14">
        <f t="shared" si="56"/>
        <v>960</v>
      </c>
      <c r="CF277" s="64">
        <v>273</v>
      </c>
      <c r="CG277" s="64">
        <v>3</v>
      </c>
      <c r="CH277" s="64" t="s">
        <v>380</v>
      </c>
      <c r="CI277" s="64">
        <v>73</v>
      </c>
      <c r="CJ277" s="64"/>
      <c r="CK277" s="64"/>
      <c r="CL277" s="64"/>
      <c r="CM277" s="64" t="s">
        <v>584</v>
      </c>
      <c r="CN277" s="64">
        <v>23400</v>
      </c>
      <c r="CO277" s="64" t="s">
        <v>585</v>
      </c>
      <c r="CP277" s="64">
        <v>85</v>
      </c>
      <c r="CQ277" s="64"/>
      <c r="CR277" s="64"/>
      <c r="CS277" s="64" t="s">
        <v>585</v>
      </c>
      <c r="CT277" s="64">
        <v>90</v>
      </c>
      <c r="CU277" s="64"/>
      <c r="CV277" s="64"/>
      <c r="CW277" s="64"/>
      <c r="CX277" s="64"/>
      <c r="CY277" s="64"/>
      <c r="CZ277" s="64"/>
      <c r="DA277" s="64"/>
      <c r="DB277" s="64"/>
      <c r="DC277" s="64"/>
      <c r="DD277" s="64"/>
    </row>
    <row r="278" spans="54:108" ht="16.5" x14ac:dyDescent="0.2">
      <c r="BB278" s="64">
        <v>273</v>
      </c>
      <c r="BC278" s="14">
        <f t="shared" si="51"/>
        <v>0</v>
      </c>
      <c r="BD278" s="14">
        <f t="shared" si="52"/>
        <v>480</v>
      </c>
      <c r="BE278" s="14">
        <f t="shared" si="53"/>
        <v>0</v>
      </c>
      <c r="BF278" s="14">
        <f t="shared" si="54"/>
        <v>1200</v>
      </c>
      <c r="BG278" s="14">
        <f t="shared" si="55"/>
        <v>480</v>
      </c>
      <c r="BH278" s="14">
        <f t="shared" si="56"/>
        <v>960</v>
      </c>
      <c r="CF278" s="64">
        <v>274</v>
      </c>
      <c r="CG278" s="64">
        <v>3</v>
      </c>
      <c r="CH278" s="64" t="s">
        <v>380</v>
      </c>
      <c r="CI278" s="64">
        <v>74</v>
      </c>
      <c r="CJ278" s="64"/>
      <c r="CK278" s="64"/>
      <c r="CL278" s="64"/>
      <c r="CM278" s="64" t="s">
        <v>584</v>
      </c>
      <c r="CN278" s="64">
        <v>23400</v>
      </c>
      <c r="CO278" s="64" t="s">
        <v>585</v>
      </c>
      <c r="CP278" s="64">
        <v>85</v>
      </c>
      <c r="CQ278" s="64"/>
      <c r="CR278" s="64"/>
      <c r="CS278" s="64" t="s">
        <v>585</v>
      </c>
      <c r="CT278" s="64">
        <v>90</v>
      </c>
      <c r="CU278" s="64"/>
      <c r="CV278" s="64"/>
      <c r="CW278" s="64"/>
      <c r="CX278" s="64"/>
      <c r="CY278" s="64"/>
      <c r="CZ278" s="64"/>
      <c r="DA278" s="64"/>
      <c r="DB278" s="64"/>
      <c r="DC278" s="64"/>
      <c r="DD278" s="64"/>
    </row>
    <row r="279" spans="54:108" ht="16.5" x14ac:dyDescent="0.2">
      <c r="BB279" s="64">
        <v>274</v>
      </c>
      <c r="BC279" s="14">
        <f t="shared" si="51"/>
        <v>0</v>
      </c>
      <c r="BD279" s="14">
        <f t="shared" si="52"/>
        <v>480</v>
      </c>
      <c r="BE279" s="14">
        <f t="shared" si="53"/>
        <v>0</v>
      </c>
      <c r="BF279" s="14">
        <f t="shared" si="54"/>
        <v>1200</v>
      </c>
      <c r="BG279" s="14">
        <f t="shared" si="55"/>
        <v>480</v>
      </c>
      <c r="BH279" s="14">
        <f t="shared" si="56"/>
        <v>960</v>
      </c>
      <c r="CF279" s="64">
        <v>275</v>
      </c>
      <c r="CG279" s="64">
        <v>3</v>
      </c>
      <c r="CH279" s="64" t="s">
        <v>380</v>
      </c>
      <c r="CI279" s="64">
        <v>75</v>
      </c>
      <c r="CJ279" s="64"/>
      <c r="CK279" s="64"/>
      <c r="CL279" s="64"/>
      <c r="CM279" s="64" t="s">
        <v>584</v>
      </c>
      <c r="CN279" s="64">
        <v>23400</v>
      </c>
      <c r="CO279" s="64" t="s">
        <v>585</v>
      </c>
      <c r="CP279" s="64">
        <v>85</v>
      </c>
      <c r="CQ279" s="64" t="s">
        <v>418</v>
      </c>
      <c r="CR279" s="64">
        <v>2</v>
      </c>
      <c r="CS279" s="64" t="s">
        <v>585</v>
      </c>
      <c r="CT279" s="64">
        <v>95</v>
      </c>
      <c r="CU279" s="64"/>
      <c r="CV279" s="64"/>
      <c r="CW279" s="64"/>
      <c r="CX279" s="64"/>
      <c r="CY279" s="64"/>
      <c r="CZ279" s="64"/>
      <c r="DA279" s="64"/>
      <c r="DB279" s="64"/>
      <c r="DC279" s="64"/>
      <c r="DD279" s="64"/>
    </row>
    <row r="280" spans="54:108" ht="16.5" x14ac:dyDescent="0.2">
      <c r="BB280" s="64">
        <v>275</v>
      </c>
      <c r="BC280" s="14">
        <f t="shared" si="51"/>
        <v>0</v>
      </c>
      <c r="BD280" s="14">
        <f t="shared" si="52"/>
        <v>480</v>
      </c>
      <c r="BE280" s="14">
        <f t="shared" si="53"/>
        <v>0</v>
      </c>
      <c r="BF280" s="14">
        <f t="shared" si="54"/>
        <v>1200</v>
      </c>
      <c r="BG280" s="14">
        <f t="shared" si="55"/>
        <v>480</v>
      </c>
      <c r="BH280" s="14">
        <f t="shared" si="56"/>
        <v>960</v>
      </c>
      <c r="CF280" s="64">
        <v>276</v>
      </c>
      <c r="CG280" s="64">
        <v>3</v>
      </c>
      <c r="CH280" s="64" t="s">
        <v>380</v>
      </c>
      <c r="CI280" s="64">
        <v>76</v>
      </c>
      <c r="CJ280" s="64"/>
      <c r="CK280" s="64"/>
      <c r="CL280" s="64"/>
      <c r="CM280" s="64" t="s">
        <v>584</v>
      </c>
      <c r="CN280" s="64">
        <v>23400</v>
      </c>
      <c r="CO280" s="64" t="s">
        <v>585</v>
      </c>
      <c r="CP280" s="64">
        <v>90</v>
      </c>
      <c r="CQ280" s="64"/>
      <c r="CR280" s="64"/>
      <c r="CS280" s="64" t="s">
        <v>585</v>
      </c>
      <c r="CT280" s="64">
        <v>95</v>
      </c>
      <c r="CU280" s="64"/>
      <c r="CV280" s="64"/>
      <c r="CW280" s="64"/>
      <c r="CX280" s="64"/>
      <c r="CY280" s="64"/>
      <c r="CZ280" s="64"/>
      <c r="DA280" s="64"/>
      <c r="DB280" s="64"/>
      <c r="DC280" s="64"/>
      <c r="DD280" s="64"/>
    </row>
    <row r="281" spans="54:108" ht="16.5" x14ac:dyDescent="0.2">
      <c r="BB281" s="64">
        <v>276</v>
      </c>
      <c r="BC281" s="14">
        <f t="shared" si="51"/>
        <v>0</v>
      </c>
      <c r="BD281" s="14">
        <f t="shared" si="52"/>
        <v>480</v>
      </c>
      <c r="BE281" s="14">
        <f t="shared" si="53"/>
        <v>0</v>
      </c>
      <c r="BF281" s="14">
        <f t="shared" si="54"/>
        <v>1200</v>
      </c>
      <c r="BG281" s="14">
        <f t="shared" si="55"/>
        <v>480</v>
      </c>
      <c r="BH281" s="14">
        <f t="shared" si="56"/>
        <v>960</v>
      </c>
      <c r="CF281" s="64">
        <v>277</v>
      </c>
      <c r="CG281" s="64">
        <v>3</v>
      </c>
      <c r="CH281" s="64" t="s">
        <v>380</v>
      </c>
      <c r="CI281" s="64">
        <v>77</v>
      </c>
      <c r="CJ281" s="64"/>
      <c r="CK281" s="64"/>
      <c r="CL281" s="64"/>
      <c r="CM281" s="64" t="s">
        <v>584</v>
      </c>
      <c r="CN281" s="64">
        <v>23400</v>
      </c>
      <c r="CO281" s="64" t="s">
        <v>585</v>
      </c>
      <c r="CP281" s="64">
        <v>90</v>
      </c>
      <c r="CQ281" s="64"/>
      <c r="CR281" s="64"/>
      <c r="CS281" s="64" t="s">
        <v>585</v>
      </c>
      <c r="CT281" s="64">
        <v>95</v>
      </c>
      <c r="CU281" s="64"/>
      <c r="CV281" s="64"/>
      <c r="CW281" s="64"/>
      <c r="CX281" s="64"/>
      <c r="CY281" s="64"/>
      <c r="CZ281" s="64"/>
      <c r="DA281" s="64"/>
      <c r="DB281" s="64"/>
      <c r="DC281" s="64"/>
      <c r="DD281" s="64"/>
    </row>
    <row r="282" spans="54:108" ht="16.5" x14ac:dyDescent="0.2">
      <c r="BB282" s="64">
        <v>277</v>
      </c>
      <c r="BC282" s="14">
        <f t="shared" si="51"/>
        <v>0</v>
      </c>
      <c r="BD282" s="14">
        <f t="shared" si="52"/>
        <v>480</v>
      </c>
      <c r="BE282" s="14">
        <f t="shared" si="53"/>
        <v>0</v>
      </c>
      <c r="BF282" s="14">
        <f t="shared" si="54"/>
        <v>1200</v>
      </c>
      <c r="BG282" s="14">
        <f t="shared" si="55"/>
        <v>480</v>
      </c>
      <c r="BH282" s="14">
        <f t="shared" si="56"/>
        <v>960</v>
      </c>
      <c r="CF282" s="64">
        <v>278</v>
      </c>
      <c r="CG282" s="64">
        <v>3</v>
      </c>
      <c r="CH282" s="64" t="s">
        <v>380</v>
      </c>
      <c r="CI282" s="64">
        <v>78</v>
      </c>
      <c r="CJ282" s="64"/>
      <c r="CK282" s="64"/>
      <c r="CL282" s="64"/>
      <c r="CM282" s="64" t="s">
        <v>584</v>
      </c>
      <c r="CN282" s="64">
        <v>23400</v>
      </c>
      <c r="CO282" s="64" t="s">
        <v>585</v>
      </c>
      <c r="CP282" s="64">
        <v>90</v>
      </c>
      <c r="CQ282" s="64"/>
      <c r="CR282" s="64"/>
      <c r="CS282" s="64" t="s">
        <v>585</v>
      </c>
      <c r="CT282" s="64">
        <v>95</v>
      </c>
      <c r="CU282" s="64"/>
      <c r="CV282" s="64"/>
      <c r="CW282" s="64"/>
      <c r="CX282" s="64"/>
      <c r="CY282" s="64"/>
      <c r="CZ282" s="64"/>
      <c r="DA282" s="64"/>
      <c r="DB282" s="64"/>
      <c r="DC282" s="64"/>
      <c r="DD282" s="64"/>
    </row>
    <row r="283" spans="54:108" ht="16.5" x14ac:dyDescent="0.2">
      <c r="BB283" s="64">
        <v>278</v>
      </c>
      <c r="BC283" s="14">
        <f t="shared" si="51"/>
        <v>0</v>
      </c>
      <c r="BD283" s="14">
        <f t="shared" si="52"/>
        <v>480</v>
      </c>
      <c r="BE283" s="14">
        <f t="shared" si="53"/>
        <v>0</v>
      </c>
      <c r="BF283" s="14">
        <f t="shared" si="54"/>
        <v>1200</v>
      </c>
      <c r="BG283" s="14">
        <f t="shared" si="55"/>
        <v>480</v>
      </c>
      <c r="BH283" s="14">
        <f t="shared" si="56"/>
        <v>960</v>
      </c>
      <c r="CF283" s="64">
        <v>279</v>
      </c>
      <c r="CG283" s="64">
        <v>3</v>
      </c>
      <c r="CH283" s="64" t="s">
        <v>380</v>
      </c>
      <c r="CI283" s="64">
        <v>79</v>
      </c>
      <c r="CJ283" s="64"/>
      <c r="CK283" s="64"/>
      <c r="CL283" s="64"/>
      <c r="CM283" s="64" t="s">
        <v>584</v>
      </c>
      <c r="CN283" s="64">
        <v>23400</v>
      </c>
      <c r="CO283" s="64" t="s">
        <v>585</v>
      </c>
      <c r="CP283" s="64">
        <v>90</v>
      </c>
      <c r="CQ283" s="64"/>
      <c r="CR283" s="64"/>
      <c r="CS283" s="64" t="s">
        <v>585</v>
      </c>
      <c r="CT283" s="64">
        <v>95</v>
      </c>
      <c r="CU283" s="64"/>
      <c r="CV283" s="64"/>
      <c r="CW283" s="64"/>
      <c r="CX283" s="64"/>
      <c r="CY283" s="64"/>
      <c r="CZ283" s="64"/>
      <c r="DA283" s="64"/>
      <c r="DB283" s="64"/>
      <c r="DC283" s="64"/>
      <c r="DD283" s="64"/>
    </row>
    <row r="284" spans="54:108" ht="16.5" x14ac:dyDescent="0.2">
      <c r="BB284" s="64">
        <v>279</v>
      </c>
      <c r="BC284" s="14">
        <f t="shared" si="51"/>
        <v>0</v>
      </c>
      <c r="BD284" s="14">
        <f t="shared" si="52"/>
        <v>480</v>
      </c>
      <c r="BE284" s="14">
        <f t="shared" si="53"/>
        <v>0</v>
      </c>
      <c r="BF284" s="14">
        <f t="shared" si="54"/>
        <v>1200</v>
      </c>
      <c r="BG284" s="14">
        <f t="shared" si="55"/>
        <v>480</v>
      </c>
      <c r="BH284" s="14">
        <f t="shared" si="56"/>
        <v>960</v>
      </c>
      <c r="CF284" s="64">
        <v>280</v>
      </c>
      <c r="CG284" s="64">
        <v>3</v>
      </c>
      <c r="CH284" s="64" t="s">
        <v>380</v>
      </c>
      <c r="CI284" s="64">
        <v>80</v>
      </c>
      <c r="CJ284" s="64"/>
      <c r="CK284" s="64"/>
      <c r="CL284" s="64"/>
      <c r="CM284" s="64" t="s">
        <v>584</v>
      </c>
      <c r="CN284" s="64">
        <v>27000</v>
      </c>
      <c r="CO284" s="64" t="s">
        <v>585</v>
      </c>
      <c r="CP284" s="64">
        <v>90</v>
      </c>
      <c r="CQ284" s="64" t="s">
        <v>419</v>
      </c>
      <c r="CR284" s="64">
        <v>2</v>
      </c>
      <c r="CS284" s="64" t="s">
        <v>585</v>
      </c>
      <c r="CT284" s="64">
        <v>100</v>
      </c>
      <c r="CU284" s="64"/>
      <c r="CV284" s="64"/>
      <c r="CW284" s="64"/>
      <c r="CX284" s="64"/>
      <c r="CY284" s="64"/>
      <c r="CZ284" s="64"/>
      <c r="DA284" s="64"/>
      <c r="DB284" s="64"/>
      <c r="DC284" s="64"/>
      <c r="DD284" s="64"/>
    </row>
    <row r="285" spans="54:108" ht="16.5" x14ac:dyDescent="0.2">
      <c r="BB285" s="64">
        <v>280</v>
      </c>
      <c r="BC285" s="14">
        <f t="shared" si="51"/>
        <v>0</v>
      </c>
      <c r="BD285" s="14">
        <f t="shared" si="52"/>
        <v>480</v>
      </c>
      <c r="BE285" s="14">
        <f t="shared" si="53"/>
        <v>0</v>
      </c>
      <c r="BF285" s="14">
        <f t="shared" si="54"/>
        <v>1200</v>
      </c>
      <c r="BG285" s="14">
        <f t="shared" si="55"/>
        <v>480</v>
      </c>
      <c r="BH285" s="14">
        <f t="shared" si="56"/>
        <v>960</v>
      </c>
      <c r="CF285" s="64">
        <v>281</v>
      </c>
      <c r="CG285" s="64">
        <v>3</v>
      </c>
      <c r="CH285" s="64" t="s">
        <v>380</v>
      </c>
      <c r="CI285" s="64">
        <v>81</v>
      </c>
      <c r="CJ285" s="64"/>
      <c r="CK285" s="64"/>
      <c r="CL285" s="64"/>
      <c r="CM285" s="64" t="s">
        <v>584</v>
      </c>
      <c r="CN285" s="64">
        <v>27000</v>
      </c>
      <c r="CO285" s="64" t="s">
        <v>585</v>
      </c>
      <c r="CP285" s="64">
        <v>95</v>
      </c>
      <c r="CQ285" s="64"/>
      <c r="CR285" s="64"/>
      <c r="CS285" s="64" t="s">
        <v>585</v>
      </c>
      <c r="CT285" s="64">
        <v>100</v>
      </c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</row>
    <row r="286" spans="54:108" ht="16.5" x14ac:dyDescent="0.2">
      <c r="BB286" s="64">
        <v>281</v>
      </c>
      <c r="BC286" s="14">
        <f t="shared" si="51"/>
        <v>0</v>
      </c>
      <c r="BD286" s="14">
        <f t="shared" si="52"/>
        <v>480</v>
      </c>
      <c r="BE286" s="14">
        <f t="shared" si="53"/>
        <v>0</v>
      </c>
      <c r="BF286" s="14">
        <f t="shared" si="54"/>
        <v>1200</v>
      </c>
      <c r="BG286" s="14">
        <f t="shared" si="55"/>
        <v>480</v>
      </c>
      <c r="BH286" s="14">
        <f t="shared" si="56"/>
        <v>960</v>
      </c>
      <c r="CF286" s="64">
        <v>282</v>
      </c>
      <c r="CG286" s="64">
        <v>3</v>
      </c>
      <c r="CH286" s="64" t="s">
        <v>380</v>
      </c>
      <c r="CI286" s="64">
        <v>82</v>
      </c>
      <c r="CJ286" s="64"/>
      <c r="CK286" s="64"/>
      <c r="CL286" s="64"/>
      <c r="CM286" s="64" t="s">
        <v>584</v>
      </c>
      <c r="CN286" s="64">
        <v>27000</v>
      </c>
      <c r="CO286" s="64" t="s">
        <v>585</v>
      </c>
      <c r="CP286" s="64">
        <v>95</v>
      </c>
      <c r="CQ286" s="64"/>
      <c r="CR286" s="64"/>
      <c r="CS286" s="64" t="s">
        <v>585</v>
      </c>
      <c r="CT286" s="64">
        <v>100</v>
      </c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</row>
    <row r="287" spans="54:108" ht="16.5" x14ac:dyDescent="0.2">
      <c r="BB287" s="64">
        <v>282</v>
      </c>
      <c r="BC287" s="14">
        <f t="shared" si="51"/>
        <v>0</v>
      </c>
      <c r="BD287" s="14">
        <f t="shared" si="52"/>
        <v>480</v>
      </c>
      <c r="BE287" s="14">
        <f t="shared" si="53"/>
        <v>0</v>
      </c>
      <c r="BF287" s="14">
        <f t="shared" si="54"/>
        <v>1200</v>
      </c>
      <c r="BG287" s="14">
        <f t="shared" si="55"/>
        <v>480</v>
      </c>
      <c r="BH287" s="14">
        <f t="shared" si="56"/>
        <v>960</v>
      </c>
      <c r="CF287" s="64">
        <v>283</v>
      </c>
      <c r="CG287" s="64">
        <v>3</v>
      </c>
      <c r="CH287" s="64" t="s">
        <v>380</v>
      </c>
      <c r="CI287" s="64">
        <v>83</v>
      </c>
      <c r="CJ287" s="64"/>
      <c r="CK287" s="64"/>
      <c r="CL287" s="64"/>
      <c r="CM287" s="64" t="s">
        <v>584</v>
      </c>
      <c r="CN287" s="64">
        <v>27000</v>
      </c>
      <c r="CO287" s="64" t="s">
        <v>585</v>
      </c>
      <c r="CP287" s="64">
        <v>95</v>
      </c>
      <c r="CQ287" s="64"/>
      <c r="CR287" s="64"/>
      <c r="CS287" s="64" t="s">
        <v>585</v>
      </c>
      <c r="CT287" s="64">
        <v>100</v>
      </c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</row>
    <row r="288" spans="54:108" ht="16.5" x14ac:dyDescent="0.2">
      <c r="BB288" s="64">
        <v>283</v>
      </c>
      <c r="BC288" s="14">
        <f t="shared" si="51"/>
        <v>0</v>
      </c>
      <c r="BD288" s="14">
        <f t="shared" si="52"/>
        <v>480</v>
      </c>
      <c r="BE288" s="14">
        <f t="shared" si="53"/>
        <v>0</v>
      </c>
      <c r="BF288" s="14">
        <f t="shared" si="54"/>
        <v>1200</v>
      </c>
      <c r="BG288" s="14">
        <f t="shared" si="55"/>
        <v>480</v>
      </c>
      <c r="BH288" s="14">
        <f t="shared" si="56"/>
        <v>960</v>
      </c>
      <c r="CF288" s="64">
        <v>284</v>
      </c>
      <c r="CG288" s="64">
        <v>3</v>
      </c>
      <c r="CH288" s="64" t="s">
        <v>380</v>
      </c>
      <c r="CI288" s="64">
        <v>84</v>
      </c>
      <c r="CJ288" s="64"/>
      <c r="CK288" s="64"/>
      <c r="CL288" s="64"/>
      <c r="CM288" s="64" t="s">
        <v>584</v>
      </c>
      <c r="CN288" s="64">
        <v>27000</v>
      </c>
      <c r="CO288" s="64" t="s">
        <v>585</v>
      </c>
      <c r="CP288" s="64">
        <v>95</v>
      </c>
      <c r="CQ288" s="64"/>
      <c r="CR288" s="64"/>
      <c r="CS288" s="64" t="s">
        <v>585</v>
      </c>
      <c r="CT288" s="64">
        <v>100</v>
      </c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</row>
    <row r="289" spans="54:108" ht="16.5" x14ac:dyDescent="0.2">
      <c r="BB289" s="64">
        <v>284</v>
      </c>
      <c r="BC289" s="14">
        <f t="shared" si="51"/>
        <v>0</v>
      </c>
      <c r="BD289" s="14">
        <f t="shared" si="52"/>
        <v>480</v>
      </c>
      <c r="BE289" s="14">
        <f t="shared" si="53"/>
        <v>0</v>
      </c>
      <c r="BF289" s="14">
        <f t="shared" si="54"/>
        <v>1200</v>
      </c>
      <c r="BG289" s="14">
        <f t="shared" si="55"/>
        <v>480</v>
      </c>
      <c r="BH289" s="14">
        <f t="shared" si="56"/>
        <v>960</v>
      </c>
      <c r="CF289" s="64">
        <v>285</v>
      </c>
      <c r="CG289" s="64">
        <v>3</v>
      </c>
      <c r="CH289" s="64" t="s">
        <v>380</v>
      </c>
      <c r="CI289" s="64">
        <v>85</v>
      </c>
      <c r="CJ289" s="64"/>
      <c r="CK289" s="64"/>
      <c r="CL289" s="64"/>
      <c r="CM289" s="64" t="s">
        <v>584</v>
      </c>
      <c r="CN289" s="64">
        <v>27000</v>
      </c>
      <c r="CO289" s="64" t="s">
        <v>585</v>
      </c>
      <c r="CP289" s="64">
        <v>95</v>
      </c>
      <c r="CQ289" s="64" t="s">
        <v>422</v>
      </c>
      <c r="CR289" s="64">
        <v>2</v>
      </c>
      <c r="CS289" s="64" t="s">
        <v>585</v>
      </c>
      <c r="CT289" s="64">
        <v>105</v>
      </c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</row>
    <row r="290" spans="54:108" ht="16.5" x14ac:dyDescent="0.2">
      <c r="BB290" s="64">
        <v>285</v>
      </c>
      <c r="BC290" s="14">
        <f t="shared" si="51"/>
        <v>0</v>
      </c>
      <c r="BD290" s="14">
        <f t="shared" si="52"/>
        <v>480</v>
      </c>
      <c r="BE290" s="14">
        <f t="shared" si="53"/>
        <v>0</v>
      </c>
      <c r="BF290" s="14">
        <f t="shared" si="54"/>
        <v>1200</v>
      </c>
      <c r="BG290" s="14">
        <f t="shared" si="55"/>
        <v>480</v>
      </c>
      <c r="BH290" s="14">
        <f t="shared" si="56"/>
        <v>960</v>
      </c>
      <c r="CF290" s="64">
        <v>286</v>
      </c>
      <c r="CG290" s="64">
        <v>3</v>
      </c>
      <c r="CH290" s="64" t="s">
        <v>380</v>
      </c>
      <c r="CI290" s="64">
        <v>86</v>
      </c>
      <c r="CJ290" s="64"/>
      <c r="CK290" s="64"/>
      <c r="CL290" s="64"/>
      <c r="CM290" s="64" t="s">
        <v>584</v>
      </c>
      <c r="CN290" s="64">
        <v>27000</v>
      </c>
      <c r="CO290" s="64" t="s">
        <v>585</v>
      </c>
      <c r="CP290" s="64">
        <v>100</v>
      </c>
      <c r="CQ290" s="64"/>
      <c r="CR290" s="64"/>
      <c r="CS290" s="64" t="s">
        <v>585</v>
      </c>
      <c r="CT290" s="64">
        <v>105</v>
      </c>
      <c r="CU290" s="64"/>
      <c r="CV290" s="64"/>
      <c r="CW290" s="64"/>
      <c r="CX290" s="64"/>
      <c r="CY290" s="64"/>
      <c r="CZ290" s="64"/>
      <c r="DA290" s="64"/>
      <c r="DB290" s="64"/>
      <c r="DC290" s="64"/>
      <c r="DD290" s="64"/>
    </row>
    <row r="291" spans="54:108" ht="16.5" x14ac:dyDescent="0.2">
      <c r="BB291" s="64">
        <v>286</v>
      </c>
      <c r="BC291" s="14">
        <f t="shared" si="51"/>
        <v>0</v>
      </c>
      <c r="BD291" s="14">
        <f t="shared" si="52"/>
        <v>480</v>
      </c>
      <c r="BE291" s="14">
        <f t="shared" si="53"/>
        <v>0</v>
      </c>
      <c r="BF291" s="14">
        <f t="shared" si="54"/>
        <v>1200</v>
      </c>
      <c r="BG291" s="14">
        <f t="shared" si="55"/>
        <v>480</v>
      </c>
      <c r="BH291" s="14">
        <f t="shared" si="56"/>
        <v>960</v>
      </c>
      <c r="CF291" s="64">
        <v>287</v>
      </c>
      <c r="CG291" s="64">
        <v>3</v>
      </c>
      <c r="CH291" s="64" t="s">
        <v>380</v>
      </c>
      <c r="CI291" s="64">
        <v>87</v>
      </c>
      <c r="CJ291" s="64"/>
      <c r="CK291" s="64"/>
      <c r="CL291" s="64"/>
      <c r="CM291" s="64" t="s">
        <v>584</v>
      </c>
      <c r="CN291" s="64">
        <v>27000</v>
      </c>
      <c r="CO291" s="64" t="s">
        <v>585</v>
      </c>
      <c r="CP291" s="64">
        <v>100</v>
      </c>
      <c r="CQ291" s="64"/>
      <c r="CR291" s="64"/>
      <c r="CS291" s="64" t="s">
        <v>585</v>
      </c>
      <c r="CT291" s="64">
        <v>105</v>
      </c>
      <c r="CU291" s="64"/>
      <c r="CV291" s="64"/>
      <c r="CW291" s="64"/>
      <c r="CX291" s="64"/>
      <c r="CY291" s="64"/>
      <c r="CZ291" s="64"/>
      <c r="DA291" s="64"/>
      <c r="DB291" s="64"/>
      <c r="DC291" s="64"/>
      <c r="DD291" s="64"/>
    </row>
    <row r="292" spans="54:108" ht="16.5" x14ac:dyDescent="0.2">
      <c r="BB292" s="64">
        <v>287</v>
      </c>
      <c r="BC292" s="14">
        <f t="shared" si="51"/>
        <v>0</v>
      </c>
      <c r="BD292" s="14">
        <f t="shared" si="52"/>
        <v>480</v>
      </c>
      <c r="BE292" s="14">
        <f t="shared" si="53"/>
        <v>0</v>
      </c>
      <c r="BF292" s="14">
        <f t="shared" si="54"/>
        <v>1200</v>
      </c>
      <c r="BG292" s="14">
        <f t="shared" si="55"/>
        <v>480</v>
      </c>
      <c r="BH292" s="14">
        <f t="shared" si="56"/>
        <v>960</v>
      </c>
      <c r="CF292" s="64">
        <v>288</v>
      </c>
      <c r="CG292" s="64">
        <v>3</v>
      </c>
      <c r="CH292" s="64" t="s">
        <v>380</v>
      </c>
      <c r="CI292" s="64">
        <v>88</v>
      </c>
      <c r="CJ292" s="64"/>
      <c r="CK292" s="64"/>
      <c r="CL292" s="64"/>
      <c r="CM292" s="64" t="s">
        <v>584</v>
      </c>
      <c r="CN292" s="64">
        <v>27000</v>
      </c>
      <c r="CO292" s="64" t="s">
        <v>585</v>
      </c>
      <c r="CP292" s="64">
        <v>100</v>
      </c>
      <c r="CQ292" s="64"/>
      <c r="CR292" s="64"/>
      <c r="CS292" s="64" t="s">
        <v>585</v>
      </c>
      <c r="CT292" s="64">
        <v>105</v>
      </c>
      <c r="CU292" s="64"/>
      <c r="CV292" s="64"/>
      <c r="CW292" s="64"/>
      <c r="CX292" s="64"/>
      <c r="CY292" s="64"/>
      <c r="CZ292" s="64"/>
      <c r="DA292" s="64"/>
      <c r="DB292" s="64"/>
      <c r="DC292" s="64"/>
      <c r="DD292" s="64"/>
    </row>
    <row r="293" spans="54:108" ht="16.5" x14ac:dyDescent="0.2">
      <c r="BB293" s="64">
        <v>288</v>
      </c>
      <c r="BC293" s="14">
        <f t="shared" si="51"/>
        <v>0</v>
      </c>
      <c r="BD293" s="14">
        <f t="shared" si="52"/>
        <v>480</v>
      </c>
      <c r="BE293" s="14">
        <f t="shared" si="53"/>
        <v>0</v>
      </c>
      <c r="BF293" s="14">
        <f t="shared" si="54"/>
        <v>1200</v>
      </c>
      <c r="BG293" s="14">
        <f t="shared" si="55"/>
        <v>480</v>
      </c>
      <c r="BH293" s="14">
        <f t="shared" si="56"/>
        <v>960</v>
      </c>
      <c r="CF293" s="64">
        <v>289</v>
      </c>
      <c r="CG293" s="64">
        <v>3</v>
      </c>
      <c r="CH293" s="64" t="s">
        <v>380</v>
      </c>
      <c r="CI293" s="64">
        <v>89</v>
      </c>
      <c r="CJ293" s="64"/>
      <c r="CK293" s="64"/>
      <c r="CL293" s="64"/>
      <c r="CM293" s="64" t="s">
        <v>584</v>
      </c>
      <c r="CN293" s="64">
        <v>27000</v>
      </c>
      <c r="CO293" s="64" t="s">
        <v>585</v>
      </c>
      <c r="CP293" s="64">
        <v>100</v>
      </c>
      <c r="CQ293" s="64"/>
      <c r="CR293" s="64"/>
      <c r="CS293" s="64" t="s">
        <v>585</v>
      </c>
      <c r="CT293" s="64">
        <v>105</v>
      </c>
      <c r="CU293" s="64"/>
      <c r="CV293" s="64"/>
      <c r="CW293" s="64"/>
      <c r="CX293" s="64"/>
      <c r="CY293" s="64"/>
      <c r="CZ293" s="64"/>
      <c r="DA293" s="64"/>
      <c r="DB293" s="64"/>
      <c r="DC293" s="64"/>
      <c r="DD293" s="64"/>
    </row>
    <row r="294" spans="54:108" ht="16.5" x14ac:dyDescent="0.2">
      <c r="BB294" s="64">
        <v>289</v>
      </c>
      <c r="BC294" s="14">
        <f t="shared" si="51"/>
        <v>0</v>
      </c>
      <c r="BD294" s="14">
        <f t="shared" si="52"/>
        <v>480</v>
      </c>
      <c r="BE294" s="14">
        <f t="shared" si="53"/>
        <v>0</v>
      </c>
      <c r="BF294" s="14">
        <f t="shared" si="54"/>
        <v>1200</v>
      </c>
      <c r="BG294" s="14">
        <f t="shared" si="55"/>
        <v>480</v>
      </c>
      <c r="BH294" s="14">
        <f t="shared" si="56"/>
        <v>960</v>
      </c>
      <c r="CF294" s="64">
        <v>290</v>
      </c>
      <c r="CG294" s="64">
        <v>3</v>
      </c>
      <c r="CH294" s="64" t="s">
        <v>380</v>
      </c>
      <c r="CI294" s="64">
        <v>90</v>
      </c>
      <c r="CJ294" s="64"/>
      <c r="CK294" s="64"/>
      <c r="CL294" s="64"/>
      <c r="CM294" s="64" t="s">
        <v>584</v>
      </c>
      <c r="CN294" s="64">
        <v>31500</v>
      </c>
      <c r="CO294" s="64" t="s">
        <v>585</v>
      </c>
      <c r="CP294" s="64">
        <v>100</v>
      </c>
      <c r="CQ294" s="64" t="s">
        <v>423</v>
      </c>
      <c r="CR294" s="64">
        <v>2</v>
      </c>
      <c r="CS294" s="64" t="s">
        <v>585</v>
      </c>
      <c r="CT294" s="64">
        <v>110</v>
      </c>
      <c r="CU294" s="64"/>
      <c r="CV294" s="64"/>
      <c r="CW294" s="64"/>
      <c r="CX294" s="64"/>
      <c r="CY294" s="64"/>
      <c r="CZ294" s="64"/>
      <c r="DA294" s="64"/>
      <c r="DB294" s="64"/>
      <c r="DC294" s="64"/>
      <c r="DD294" s="64"/>
    </row>
    <row r="295" spans="54:108" ht="16.5" x14ac:dyDescent="0.2">
      <c r="BB295" s="64">
        <v>290</v>
      </c>
      <c r="BC295" s="14">
        <f t="shared" si="51"/>
        <v>0</v>
      </c>
      <c r="BD295" s="14">
        <f t="shared" si="52"/>
        <v>480</v>
      </c>
      <c r="BE295" s="14">
        <f t="shared" si="53"/>
        <v>0</v>
      </c>
      <c r="BF295" s="14">
        <f t="shared" si="54"/>
        <v>1200</v>
      </c>
      <c r="BG295" s="14">
        <f t="shared" si="55"/>
        <v>480</v>
      </c>
      <c r="BH295" s="14">
        <f t="shared" si="56"/>
        <v>960</v>
      </c>
      <c r="CF295" s="64">
        <v>291</v>
      </c>
      <c r="CG295" s="64">
        <v>3</v>
      </c>
      <c r="CH295" s="64" t="s">
        <v>380</v>
      </c>
      <c r="CI295" s="64">
        <v>91</v>
      </c>
      <c r="CJ295" s="64"/>
      <c r="CK295" s="64"/>
      <c r="CL295" s="64"/>
      <c r="CM295" s="64" t="s">
        <v>584</v>
      </c>
      <c r="CN295" s="64">
        <v>31500</v>
      </c>
      <c r="CO295" s="64" t="s">
        <v>585</v>
      </c>
      <c r="CP295" s="64">
        <v>105</v>
      </c>
      <c r="CQ295" s="64"/>
      <c r="CR295" s="64"/>
      <c r="CS295" s="64" t="s">
        <v>585</v>
      </c>
      <c r="CT295" s="64">
        <v>110</v>
      </c>
      <c r="CU295" s="64"/>
      <c r="CV295" s="64"/>
      <c r="CW295" s="64"/>
      <c r="CX295" s="64"/>
      <c r="CY295" s="64"/>
      <c r="CZ295" s="64"/>
      <c r="DA295" s="64"/>
      <c r="DB295" s="64"/>
      <c r="DC295" s="64"/>
      <c r="DD295" s="64"/>
    </row>
    <row r="296" spans="54:108" ht="16.5" x14ac:dyDescent="0.2">
      <c r="BB296" s="64">
        <v>291</v>
      </c>
      <c r="BC296" s="14">
        <f t="shared" si="51"/>
        <v>0</v>
      </c>
      <c r="BD296" s="14">
        <f t="shared" si="52"/>
        <v>480</v>
      </c>
      <c r="BE296" s="14">
        <f t="shared" si="53"/>
        <v>0</v>
      </c>
      <c r="BF296" s="14">
        <f t="shared" si="54"/>
        <v>1200</v>
      </c>
      <c r="BG296" s="14">
        <f t="shared" si="55"/>
        <v>480</v>
      </c>
      <c r="BH296" s="14">
        <f t="shared" si="56"/>
        <v>960</v>
      </c>
      <c r="CF296" s="64">
        <v>292</v>
      </c>
      <c r="CG296" s="64">
        <v>3</v>
      </c>
      <c r="CH296" s="64" t="s">
        <v>380</v>
      </c>
      <c r="CI296" s="64">
        <v>92</v>
      </c>
      <c r="CJ296" s="64"/>
      <c r="CK296" s="64"/>
      <c r="CL296" s="64"/>
      <c r="CM296" s="64" t="s">
        <v>584</v>
      </c>
      <c r="CN296" s="64">
        <v>31500</v>
      </c>
      <c r="CO296" s="64" t="s">
        <v>585</v>
      </c>
      <c r="CP296" s="64">
        <v>105</v>
      </c>
      <c r="CQ296" s="64"/>
      <c r="CR296" s="64"/>
      <c r="CS296" s="64" t="s">
        <v>585</v>
      </c>
      <c r="CT296" s="64">
        <v>110</v>
      </c>
      <c r="CU296" s="64"/>
      <c r="CV296" s="64"/>
      <c r="CW296" s="64"/>
      <c r="CX296" s="64"/>
      <c r="CY296" s="64"/>
      <c r="CZ296" s="64"/>
      <c r="DA296" s="64"/>
      <c r="DB296" s="64"/>
      <c r="DC296" s="64"/>
      <c r="DD296" s="64"/>
    </row>
    <row r="297" spans="54:108" ht="16.5" x14ac:dyDescent="0.2">
      <c r="BB297" s="64">
        <v>292</v>
      </c>
      <c r="BC297" s="14">
        <f t="shared" si="51"/>
        <v>0</v>
      </c>
      <c r="BD297" s="14">
        <f t="shared" si="52"/>
        <v>480</v>
      </c>
      <c r="BE297" s="14">
        <f t="shared" si="53"/>
        <v>0</v>
      </c>
      <c r="BF297" s="14">
        <f t="shared" si="54"/>
        <v>1200</v>
      </c>
      <c r="BG297" s="14">
        <f t="shared" si="55"/>
        <v>480</v>
      </c>
      <c r="BH297" s="14">
        <f t="shared" si="56"/>
        <v>960</v>
      </c>
      <c r="CF297" s="64">
        <v>293</v>
      </c>
      <c r="CG297" s="64">
        <v>3</v>
      </c>
      <c r="CH297" s="64" t="s">
        <v>380</v>
      </c>
      <c r="CI297" s="64">
        <v>93</v>
      </c>
      <c r="CJ297" s="64"/>
      <c r="CK297" s="64"/>
      <c r="CL297" s="64"/>
      <c r="CM297" s="64" t="s">
        <v>584</v>
      </c>
      <c r="CN297" s="64">
        <v>31500</v>
      </c>
      <c r="CO297" s="64" t="s">
        <v>585</v>
      </c>
      <c r="CP297" s="64">
        <v>105</v>
      </c>
      <c r="CQ297" s="64"/>
      <c r="CR297" s="64"/>
      <c r="CS297" s="64" t="s">
        <v>585</v>
      </c>
      <c r="CT297" s="64">
        <v>110</v>
      </c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</row>
    <row r="298" spans="54:108" ht="16.5" x14ac:dyDescent="0.2">
      <c r="BB298" s="64">
        <v>293</v>
      </c>
      <c r="BC298" s="14">
        <f t="shared" ref="BC298:BC361" si="57">SUMIFS($E$5:$E$104,$AP$6:$AP$105,"="&amp;BB298)+SUMIFS($O$5:$O$104,$AS$6:$AS$105,"="&amp;BB298)+SUMIFS($Y$5:$Y$104,$AV$6:$AV$105,"="&amp;BB298)+SUMIFS($AI$5:$AI$104,$AY$6:$AY$105,"="&amp;BB298)</f>
        <v>0</v>
      </c>
      <c r="BD298" s="14">
        <f t="shared" ref="BD298:BD361" si="58">INDEX($F$5:$F$104,MATCH(BB298,$AP$5:$AP$105,1)-1)+INDEX($P$5:$P$104,MATCH(BB298,$AS$5:$AS$105,1)-1)+INDEX($Z$5:$Z$104,MATCH(BB298,$AV$5:$AV$105,1)-1)+INDEX($AJ$5:$AJ$104,MATCH(BB298,$AY$5:$AY$105,1)-1)</f>
        <v>480</v>
      </c>
      <c r="BE298" s="14">
        <f t="shared" ref="BE298:BE361" si="59">SUMIFS($G$5:$G$104,$AP$6:$AP$105,"="&amp;BB298)+SUMIFS($Q$5:$Q$104,$AS$6:$AS$105,"="&amp;BB298)+SUMIFS($AA$5:$AA$104,$AV$6:$AV$105,"="&amp;BB298)+SUMIFS($AK$5:$AK$104,$AY$6:$AY$105,"="&amp;BB298)</f>
        <v>0</v>
      </c>
      <c r="BF298" s="14">
        <f t="shared" ref="BF298:BF361" si="60">INDEX($H$5:$H$104,MATCH(BB298,$AP$5:$AP$105,1)-1)+INDEX($R$5:$R$104,MATCH(BB298,$AS$5:$AS$105,1)-1)+INDEX($AB$5:$AB$104,MATCH(BB298,$AV$5:$AV$105,1)-1)+INDEX($AL$5:$AL$104,MATCH(BB298,$AY$5:$AY$105,1)-1)</f>
        <v>1200</v>
      </c>
      <c r="BG298" s="14">
        <f t="shared" si="55"/>
        <v>480</v>
      </c>
      <c r="BH298" s="14">
        <f t="shared" si="56"/>
        <v>960</v>
      </c>
      <c r="CF298" s="64">
        <v>294</v>
      </c>
      <c r="CG298" s="64">
        <v>3</v>
      </c>
      <c r="CH298" s="64" t="s">
        <v>380</v>
      </c>
      <c r="CI298" s="64">
        <v>94</v>
      </c>
      <c r="CJ298" s="64"/>
      <c r="CK298" s="64"/>
      <c r="CL298" s="64"/>
      <c r="CM298" s="64" t="s">
        <v>584</v>
      </c>
      <c r="CN298" s="64">
        <v>31500</v>
      </c>
      <c r="CO298" s="64" t="s">
        <v>585</v>
      </c>
      <c r="CP298" s="64">
        <v>105</v>
      </c>
      <c r="CQ298" s="64"/>
      <c r="CR298" s="64"/>
      <c r="CS298" s="64" t="s">
        <v>585</v>
      </c>
      <c r="CT298" s="64">
        <v>110</v>
      </c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</row>
    <row r="299" spans="54:108" ht="16.5" x14ac:dyDescent="0.2">
      <c r="BB299" s="64">
        <v>294</v>
      </c>
      <c r="BC299" s="14">
        <f t="shared" si="57"/>
        <v>0</v>
      </c>
      <c r="BD299" s="14">
        <f t="shared" si="58"/>
        <v>480</v>
      </c>
      <c r="BE299" s="14">
        <f t="shared" si="59"/>
        <v>0</v>
      </c>
      <c r="BF299" s="14">
        <f t="shared" si="60"/>
        <v>1200</v>
      </c>
      <c r="BG299" s="14">
        <f t="shared" si="55"/>
        <v>480</v>
      </c>
      <c r="BH299" s="14">
        <f t="shared" si="56"/>
        <v>960</v>
      </c>
      <c r="CF299" s="64">
        <v>295</v>
      </c>
      <c r="CG299" s="64">
        <v>3</v>
      </c>
      <c r="CH299" s="64" t="s">
        <v>380</v>
      </c>
      <c r="CI299" s="64">
        <v>95</v>
      </c>
      <c r="CJ299" s="64"/>
      <c r="CK299" s="64"/>
      <c r="CL299" s="64"/>
      <c r="CM299" s="64" t="s">
        <v>584</v>
      </c>
      <c r="CN299" s="64">
        <v>31500</v>
      </c>
      <c r="CO299" s="64" t="s">
        <v>585</v>
      </c>
      <c r="CP299" s="64">
        <v>105</v>
      </c>
      <c r="CQ299" s="64" t="s">
        <v>418</v>
      </c>
      <c r="CR299" s="64">
        <v>3</v>
      </c>
      <c r="CS299" s="64" t="s">
        <v>585</v>
      </c>
      <c r="CT299" s="64">
        <v>115</v>
      </c>
      <c r="CU299" s="64"/>
      <c r="CV299" s="64"/>
      <c r="CW299" s="64"/>
      <c r="CX299" s="64"/>
      <c r="CY299" s="64"/>
      <c r="CZ299" s="64"/>
      <c r="DA299" s="64"/>
      <c r="DB299" s="64"/>
      <c r="DC299" s="64"/>
      <c r="DD299" s="64"/>
    </row>
    <row r="300" spans="54:108" ht="16.5" x14ac:dyDescent="0.2">
      <c r="BB300" s="64">
        <v>295</v>
      </c>
      <c r="BC300" s="14">
        <f t="shared" si="57"/>
        <v>0</v>
      </c>
      <c r="BD300" s="14">
        <f t="shared" si="58"/>
        <v>480</v>
      </c>
      <c r="BE300" s="14">
        <f t="shared" si="59"/>
        <v>0</v>
      </c>
      <c r="BF300" s="14">
        <f t="shared" si="60"/>
        <v>1200</v>
      </c>
      <c r="BG300" s="14">
        <f t="shared" si="55"/>
        <v>480</v>
      </c>
      <c r="BH300" s="14">
        <f t="shared" si="56"/>
        <v>960</v>
      </c>
      <c r="CF300" s="64">
        <v>296</v>
      </c>
      <c r="CG300" s="64">
        <v>3</v>
      </c>
      <c r="CH300" s="64" t="s">
        <v>380</v>
      </c>
      <c r="CI300" s="64">
        <v>96</v>
      </c>
      <c r="CJ300" s="64"/>
      <c r="CK300" s="64"/>
      <c r="CL300" s="64"/>
      <c r="CM300" s="64" t="s">
        <v>584</v>
      </c>
      <c r="CN300" s="64">
        <v>36000</v>
      </c>
      <c r="CO300" s="64" t="s">
        <v>585</v>
      </c>
      <c r="CP300" s="64">
        <v>110</v>
      </c>
      <c r="CQ300" s="64"/>
      <c r="CR300" s="64"/>
      <c r="CS300" s="64" t="s">
        <v>585</v>
      </c>
      <c r="CT300" s="64">
        <v>115</v>
      </c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</row>
    <row r="301" spans="54:108" ht="16.5" x14ac:dyDescent="0.2">
      <c r="BB301" s="64">
        <v>296</v>
      </c>
      <c r="BC301" s="14">
        <f t="shared" si="57"/>
        <v>0</v>
      </c>
      <c r="BD301" s="14">
        <f t="shared" si="58"/>
        <v>480</v>
      </c>
      <c r="BE301" s="14">
        <f t="shared" si="59"/>
        <v>0</v>
      </c>
      <c r="BF301" s="14">
        <f t="shared" si="60"/>
        <v>1200</v>
      </c>
      <c r="BG301" s="14">
        <f t="shared" si="55"/>
        <v>480</v>
      </c>
      <c r="BH301" s="14">
        <f t="shared" si="56"/>
        <v>960</v>
      </c>
      <c r="CF301" s="64">
        <v>297</v>
      </c>
      <c r="CG301" s="64">
        <v>3</v>
      </c>
      <c r="CH301" s="64" t="s">
        <v>380</v>
      </c>
      <c r="CI301" s="64">
        <v>97</v>
      </c>
      <c r="CJ301" s="64"/>
      <c r="CK301" s="64"/>
      <c r="CL301" s="64"/>
      <c r="CM301" s="64" t="s">
        <v>584</v>
      </c>
      <c r="CN301" s="64">
        <v>36000</v>
      </c>
      <c r="CO301" s="64" t="s">
        <v>585</v>
      </c>
      <c r="CP301" s="64">
        <v>110</v>
      </c>
      <c r="CQ301" s="64"/>
      <c r="CR301" s="64"/>
      <c r="CS301" s="64" t="s">
        <v>585</v>
      </c>
      <c r="CT301" s="64">
        <v>115</v>
      </c>
      <c r="CU301" s="64"/>
      <c r="CV301" s="64"/>
      <c r="CW301" s="64"/>
      <c r="CX301" s="64"/>
      <c r="CY301" s="64"/>
      <c r="CZ301" s="64"/>
      <c r="DA301" s="64"/>
      <c r="DB301" s="64"/>
      <c r="DC301" s="64"/>
      <c r="DD301" s="64"/>
    </row>
    <row r="302" spans="54:108" ht="16.5" x14ac:dyDescent="0.2">
      <c r="BB302" s="64">
        <v>297</v>
      </c>
      <c r="BC302" s="14">
        <f t="shared" si="57"/>
        <v>0</v>
      </c>
      <c r="BD302" s="14">
        <f t="shared" si="58"/>
        <v>480</v>
      </c>
      <c r="BE302" s="14">
        <f t="shared" si="59"/>
        <v>0</v>
      </c>
      <c r="BF302" s="14">
        <f t="shared" si="60"/>
        <v>1200</v>
      </c>
      <c r="BG302" s="14">
        <f t="shared" si="55"/>
        <v>480</v>
      </c>
      <c r="BH302" s="14">
        <f t="shared" si="56"/>
        <v>960</v>
      </c>
      <c r="CF302" s="64">
        <v>298</v>
      </c>
      <c r="CG302" s="64">
        <v>3</v>
      </c>
      <c r="CH302" s="64" t="s">
        <v>380</v>
      </c>
      <c r="CI302" s="64">
        <v>98</v>
      </c>
      <c r="CJ302" s="64"/>
      <c r="CK302" s="64"/>
      <c r="CL302" s="64"/>
      <c r="CM302" s="64" t="s">
        <v>584</v>
      </c>
      <c r="CN302" s="64">
        <v>36000</v>
      </c>
      <c r="CO302" s="64" t="s">
        <v>585</v>
      </c>
      <c r="CP302" s="64">
        <v>110</v>
      </c>
      <c r="CQ302" s="64"/>
      <c r="CR302" s="64"/>
      <c r="CS302" s="64" t="s">
        <v>585</v>
      </c>
      <c r="CT302" s="64">
        <v>115</v>
      </c>
      <c r="CU302" s="64"/>
      <c r="CV302" s="64"/>
      <c r="CW302" s="64"/>
      <c r="CX302" s="64"/>
      <c r="CY302" s="64"/>
      <c r="CZ302" s="64"/>
      <c r="DA302" s="64"/>
      <c r="DB302" s="64"/>
      <c r="DC302" s="64"/>
      <c r="DD302" s="64"/>
    </row>
    <row r="303" spans="54:108" ht="16.5" x14ac:dyDescent="0.2">
      <c r="BB303" s="64">
        <v>298</v>
      </c>
      <c r="BC303" s="14">
        <f t="shared" si="57"/>
        <v>0</v>
      </c>
      <c r="BD303" s="14">
        <f t="shared" si="58"/>
        <v>480</v>
      </c>
      <c r="BE303" s="14">
        <f t="shared" si="59"/>
        <v>0</v>
      </c>
      <c r="BF303" s="14">
        <f t="shared" si="60"/>
        <v>1200</v>
      </c>
      <c r="BG303" s="14">
        <f t="shared" si="55"/>
        <v>480</v>
      </c>
      <c r="BH303" s="14">
        <f t="shared" si="56"/>
        <v>960</v>
      </c>
      <c r="CF303" s="64">
        <v>299</v>
      </c>
      <c r="CG303" s="64">
        <v>3</v>
      </c>
      <c r="CH303" s="64" t="s">
        <v>380</v>
      </c>
      <c r="CI303" s="64">
        <v>99</v>
      </c>
      <c r="CJ303" s="64"/>
      <c r="CK303" s="64"/>
      <c r="CL303" s="64"/>
      <c r="CM303" s="64" t="s">
        <v>584</v>
      </c>
      <c r="CN303" s="64">
        <v>36000</v>
      </c>
      <c r="CO303" s="64" t="s">
        <v>585</v>
      </c>
      <c r="CP303" s="64">
        <v>110</v>
      </c>
      <c r="CQ303" s="64"/>
      <c r="CR303" s="64"/>
      <c r="CS303" s="64" t="s">
        <v>585</v>
      </c>
      <c r="CT303" s="64">
        <v>115</v>
      </c>
      <c r="CU303" s="64"/>
      <c r="CV303" s="64"/>
      <c r="CW303" s="64"/>
      <c r="CX303" s="64"/>
      <c r="CY303" s="64"/>
      <c r="CZ303" s="64"/>
      <c r="DA303" s="64"/>
      <c r="DB303" s="64"/>
      <c r="DC303" s="64"/>
      <c r="DD303" s="64"/>
    </row>
    <row r="304" spans="54:108" ht="16.5" x14ac:dyDescent="0.2">
      <c r="BB304" s="64">
        <v>299</v>
      </c>
      <c r="BC304" s="14">
        <f t="shared" si="57"/>
        <v>0</v>
      </c>
      <c r="BD304" s="14">
        <f t="shared" si="58"/>
        <v>480</v>
      </c>
      <c r="BE304" s="14">
        <f t="shared" si="59"/>
        <v>0</v>
      </c>
      <c r="BF304" s="14">
        <f t="shared" si="60"/>
        <v>1200</v>
      </c>
      <c r="BG304" s="14">
        <f t="shared" si="55"/>
        <v>480</v>
      </c>
      <c r="BH304" s="14">
        <f t="shared" si="56"/>
        <v>960</v>
      </c>
      <c r="CF304" s="64">
        <v>300</v>
      </c>
      <c r="CG304" s="64">
        <v>3</v>
      </c>
      <c r="CH304" s="64" t="s">
        <v>380</v>
      </c>
      <c r="CI304" s="64">
        <v>100</v>
      </c>
      <c r="CJ304" s="64"/>
      <c r="CK304" s="64"/>
      <c r="CL304" s="64"/>
      <c r="CM304" s="64" t="s">
        <v>584</v>
      </c>
      <c r="CN304" s="64">
        <v>36000</v>
      </c>
      <c r="CO304" s="64" t="s">
        <v>585</v>
      </c>
      <c r="CP304" s="64">
        <v>110</v>
      </c>
      <c r="CQ304" s="64" t="s">
        <v>422</v>
      </c>
      <c r="CR304" s="64">
        <v>3</v>
      </c>
      <c r="CS304" s="64" t="s">
        <v>585</v>
      </c>
      <c r="CT304" s="64">
        <v>120</v>
      </c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</row>
    <row r="305" spans="54:108" ht="16.5" x14ac:dyDescent="0.2">
      <c r="BB305" s="64">
        <v>300</v>
      </c>
      <c r="BC305" s="14">
        <f t="shared" si="57"/>
        <v>0</v>
      </c>
      <c r="BD305" s="14">
        <f t="shared" si="58"/>
        <v>480</v>
      </c>
      <c r="BE305" s="14">
        <f t="shared" si="59"/>
        <v>0</v>
      </c>
      <c r="BF305" s="14">
        <f t="shared" si="60"/>
        <v>1200</v>
      </c>
      <c r="BG305" s="14">
        <f t="shared" si="55"/>
        <v>480</v>
      </c>
      <c r="BH305" s="14">
        <f t="shared" si="56"/>
        <v>960</v>
      </c>
      <c r="CF305" s="64">
        <v>301</v>
      </c>
      <c r="CG305" s="64">
        <v>4</v>
      </c>
      <c r="CH305" s="64" t="s">
        <v>380</v>
      </c>
      <c r="CI305" s="64">
        <v>1</v>
      </c>
      <c r="CJ305" s="64"/>
      <c r="CK305" s="64"/>
      <c r="CL305" s="64"/>
      <c r="CM305" s="64" t="s">
        <v>584</v>
      </c>
      <c r="CN305" s="64">
        <v>5760</v>
      </c>
      <c r="CO305" s="64" t="s">
        <v>585</v>
      </c>
      <c r="CP305" s="64">
        <v>20</v>
      </c>
      <c r="CQ305" s="64"/>
      <c r="CR305" s="64"/>
      <c r="CS305" s="64" t="s">
        <v>585</v>
      </c>
      <c r="CT305" s="64">
        <v>20</v>
      </c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</row>
    <row r="306" spans="54:108" ht="16.5" x14ac:dyDescent="0.2">
      <c r="BB306" s="64">
        <v>301</v>
      </c>
      <c r="BC306" s="14">
        <f t="shared" si="57"/>
        <v>0</v>
      </c>
      <c r="BD306" s="14">
        <f t="shared" si="58"/>
        <v>480</v>
      </c>
      <c r="BE306" s="14">
        <f t="shared" si="59"/>
        <v>0</v>
      </c>
      <c r="BF306" s="14">
        <f t="shared" si="60"/>
        <v>1200</v>
      </c>
      <c r="BG306" s="14">
        <f t="shared" si="55"/>
        <v>480</v>
      </c>
      <c r="BH306" s="14">
        <f t="shared" si="56"/>
        <v>960</v>
      </c>
      <c r="CF306" s="64">
        <v>302</v>
      </c>
      <c r="CG306" s="64">
        <v>4</v>
      </c>
      <c r="CH306" s="64" t="s">
        <v>380</v>
      </c>
      <c r="CI306" s="64">
        <v>2</v>
      </c>
      <c r="CJ306" s="64"/>
      <c r="CK306" s="64"/>
      <c r="CL306" s="64"/>
      <c r="CM306" s="64" t="s">
        <v>584</v>
      </c>
      <c r="CN306" s="64">
        <v>5760</v>
      </c>
      <c r="CO306" s="64" t="s">
        <v>585</v>
      </c>
      <c r="CP306" s="64">
        <v>20</v>
      </c>
      <c r="CQ306" s="64" t="s">
        <v>420</v>
      </c>
      <c r="CR306" s="64">
        <v>1</v>
      </c>
      <c r="CS306" s="64" t="s">
        <v>585</v>
      </c>
      <c r="CT306" s="64">
        <v>20</v>
      </c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</row>
    <row r="307" spans="54:108" ht="16.5" x14ac:dyDescent="0.2">
      <c r="BB307" s="64">
        <v>302</v>
      </c>
      <c r="BC307" s="14">
        <f t="shared" si="57"/>
        <v>0</v>
      </c>
      <c r="BD307" s="14">
        <f t="shared" si="58"/>
        <v>480</v>
      </c>
      <c r="BE307" s="14">
        <f t="shared" si="59"/>
        <v>0</v>
      </c>
      <c r="BF307" s="14">
        <f t="shared" si="60"/>
        <v>1200</v>
      </c>
      <c r="BG307" s="14">
        <f t="shared" si="55"/>
        <v>480</v>
      </c>
      <c r="BH307" s="14">
        <f t="shared" si="56"/>
        <v>960</v>
      </c>
      <c r="CF307" s="64">
        <v>303</v>
      </c>
      <c r="CG307" s="64">
        <v>4</v>
      </c>
      <c r="CH307" s="64" t="s">
        <v>380</v>
      </c>
      <c r="CI307" s="64">
        <v>3</v>
      </c>
      <c r="CJ307" s="64"/>
      <c r="CK307" s="64"/>
      <c r="CL307" s="64"/>
      <c r="CM307" s="64" t="s">
        <v>584</v>
      </c>
      <c r="CN307" s="64">
        <v>5760</v>
      </c>
      <c r="CO307" s="64" t="s">
        <v>585</v>
      </c>
      <c r="CP307" s="64">
        <v>20</v>
      </c>
      <c r="CQ307" s="64"/>
      <c r="CR307" s="64"/>
      <c r="CS307" s="64" t="s">
        <v>585</v>
      </c>
      <c r="CT307" s="64">
        <v>20</v>
      </c>
      <c r="CU307" s="64"/>
      <c r="CV307" s="64"/>
      <c r="CW307" s="64"/>
      <c r="CX307" s="64"/>
      <c r="CY307" s="64"/>
      <c r="CZ307" s="64"/>
      <c r="DA307" s="64"/>
      <c r="DB307" s="64"/>
      <c r="DC307" s="64"/>
      <c r="DD307" s="64"/>
    </row>
    <row r="308" spans="54:108" ht="16.5" x14ac:dyDescent="0.2">
      <c r="BB308" s="64">
        <v>303</v>
      </c>
      <c r="BC308" s="14">
        <f t="shared" si="57"/>
        <v>0</v>
      </c>
      <c r="BD308" s="14">
        <f t="shared" si="58"/>
        <v>480</v>
      </c>
      <c r="BE308" s="14">
        <f t="shared" si="59"/>
        <v>0</v>
      </c>
      <c r="BF308" s="14">
        <f t="shared" si="60"/>
        <v>1200</v>
      </c>
      <c r="BG308" s="14">
        <f t="shared" si="55"/>
        <v>480</v>
      </c>
      <c r="BH308" s="14">
        <f t="shared" si="56"/>
        <v>960</v>
      </c>
      <c r="CF308" s="64">
        <v>304</v>
      </c>
      <c r="CG308" s="64">
        <v>4</v>
      </c>
      <c r="CH308" s="64" t="s">
        <v>380</v>
      </c>
      <c r="CI308" s="64">
        <v>4</v>
      </c>
      <c r="CJ308" s="64"/>
      <c r="CK308" s="64"/>
      <c r="CL308" s="64"/>
      <c r="CM308" s="64" t="s">
        <v>584</v>
      </c>
      <c r="CN308" s="64">
        <v>5760</v>
      </c>
      <c r="CO308" s="64" t="s">
        <v>585</v>
      </c>
      <c r="CP308" s="64">
        <v>20</v>
      </c>
      <c r="CQ308" s="64" t="s">
        <v>421</v>
      </c>
      <c r="CR308" s="64">
        <v>1</v>
      </c>
      <c r="CS308" s="64" t="s">
        <v>585</v>
      </c>
      <c r="CT308" s="64">
        <v>20</v>
      </c>
      <c r="CU308" s="64"/>
      <c r="CV308" s="64"/>
      <c r="CW308" s="64"/>
      <c r="CX308" s="64"/>
      <c r="CY308" s="64"/>
      <c r="CZ308" s="64"/>
      <c r="DA308" s="64"/>
      <c r="DB308" s="64"/>
      <c r="DC308" s="64"/>
      <c r="DD308" s="64"/>
    </row>
    <row r="309" spans="54:108" ht="16.5" x14ac:dyDescent="0.2">
      <c r="BB309" s="64">
        <v>304</v>
      </c>
      <c r="BC309" s="14">
        <f t="shared" si="57"/>
        <v>0</v>
      </c>
      <c r="BD309" s="14">
        <f t="shared" si="58"/>
        <v>480</v>
      </c>
      <c r="BE309" s="14">
        <f t="shared" si="59"/>
        <v>0</v>
      </c>
      <c r="BF309" s="14">
        <f t="shared" si="60"/>
        <v>1200</v>
      </c>
      <c r="BG309" s="14">
        <f t="shared" si="55"/>
        <v>480</v>
      </c>
      <c r="BH309" s="14">
        <f t="shared" si="56"/>
        <v>960</v>
      </c>
      <c r="CF309" s="64">
        <v>305</v>
      </c>
      <c r="CG309" s="64">
        <v>4</v>
      </c>
      <c r="CH309" s="64" t="s">
        <v>380</v>
      </c>
      <c r="CI309" s="64">
        <v>5</v>
      </c>
      <c r="CJ309" s="64"/>
      <c r="CK309" s="64"/>
      <c r="CL309" s="64"/>
      <c r="CM309" s="64" t="s">
        <v>584</v>
      </c>
      <c r="CN309" s="64">
        <v>5760</v>
      </c>
      <c r="CO309" s="64" t="s">
        <v>585</v>
      </c>
      <c r="CP309" s="64">
        <v>20</v>
      </c>
      <c r="CQ309" s="64"/>
      <c r="CR309" s="64"/>
      <c r="CS309" s="64" t="s">
        <v>585</v>
      </c>
      <c r="CT309" s="64">
        <v>25</v>
      </c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</row>
    <row r="310" spans="54:108" ht="16.5" x14ac:dyDescent="0.2">
      <c r="BB310" s="64">
        <v>305</v>
      </c>
      <c r="BC310" s="14">
        <f t="shared" si="57"/>
        <v>0</v>
      </c>
      <c r="BD310" s="14">
        <f t="shared" si="58"/>
        <v>480</v>
      </c>
      <c r="BE310" s="14">
        <f t="shared" si="59"/>
        <v>0</v>
      </c>
      <c r="BF310" s="14">
        <f t="shared" si="60"/>
        <v>1200</v>
      </c>
      <c r="BG310" s="14">
        <f t="shared" si="55"/>
        <v>480</v>
      </c>
      <c r="BH310" s="14">
        <f t="shared" si="56"/>
        <v>960</v>
      </c>
      <c r="CF310" s="64">
        <v>306</v>
      </c>
      <c r="CG310" s="64">
        <v>4</v>
      </c>
      <c r="CH310" s="64" t="s">
        <v>380</v>
      </c>
      <c r="CI310" s="64">
        <v>6</v>
      </c>
      <c r="CJ310" s="64"/>
      <c r="CK310" s="64"/>
      <c r="CL310" s="64"/>
      <c r="CM310" s="64" t="s">
        <v>584</v>
      </c>
      <c r="CN310" s="64">
        <v>7200</v>
      </c>
      <c r="CO310" s="64" t="s">
        <v>585</v>
      </c>
      <c r="CP310" s="64">
        <v>25</v>
      </c>
      <c r="CQ310" s="64"/>
      <c r="CR310" s="64"/>
      <c r="CS310" s="64" t="s">
        <v>585</v>
      </c>
      <c r="CT310" s="64">
        <v>25</v>
      </c>
      <c r="CU310" s="64"/>
      <c r="CV310" s="64"/>
      <c r="CW310" s="64"/>
      <c r="CX310" s="64"/>
      <c r="CY310" s="64"/>
      <c r="CZ310" s="64"/>
      <c r="DA310" s="64"/>
      <c r="DB310" s="64"/>
      <c r="DC310" s="64"/>
      <c r="DD310" s="64"/>
    </row>
    <row r="311" spans="54:108" ht="16.5" x14ac:dyDescent="0.2">
      <c r="BB311" s="64">
        <v>306</v>
      </c>
      <c r="BC311" s="14">
        <f t="shared" si="57"/>
        <v>0</v>
      </c>
      <c r="BD311" s="14">
        <f t="shared" si="58"/>
        <v>480</v>
      </c>
      <c r="BE311" s="14">
        <f t="shared" si="59"/>
        <v>0</v>
      </c>
      <c r="BF311" s="14">
        <f t="shared" si="60"/>
        <v>1200</v>
      </c>
      <c r="BG311" s="14">
        <f t="shared" si="55"/>
        <v>480</v>
      </c>
      <c r="BH311" s="14">
        <f t="shared" si="56"/>
        <v>960</v>
      </c>
      <c r="CF311" s="64">
        <v>307</v>
      </c>
      <c r="CG311" s="64">
        <v>4</v>
      </c>
      <c r="CH311" s="64" t="s">
        <v>380</v>
      </c>
      <c r="CI311" s="64">
        <v>7</v>
      </c>
      <c r="CJ311" s="64"/>
      <c r="CK311" s="64"/>
      <c r="CL311" s="64"/>
      <c r="CM311" s="64" t="s">
        <v>584</v>
      </c>
      <c r="CN311" s="64">
        <v>7200</v>
      </c>
      <c r="CO311" s="64" t="s">
        <v>585</v>
      </c>
      <c r="CP311" s="64">
        <v>25</v>
      </c>
      <c r="CQ311" s="64" t="s">
        <v>424</v>
      </c>
      <c r="CR311" s="64">
        <v>1</v>
      </c>
      <c r="CS311" s="64" t="s">
        <v>585</v>
      </c>
      <c r="CT311" s="64">
        <v>25</v>
      </c>
      <c r="CU311" s="64"/>
      <c r="CV311" s="64"/>
      <c r="CW311" s="64"/>
      <c r="CX311" s="64"/>
      <c r="CY311" s="64"/>
      <c r="CZ311" s="64"/>
      <c r="DA311" s="64"/>
      <c r="DB311" s="64"/>
      <c r="DC311" s="64"/>
      <c r="DD311" s="64"/>
    </row>
    <row r="312" spans="54:108" ht="16.5" x14ac:dyDescent="0.2">
      <c r="BB312" s="64">
        <v>307</v>
      </c>
      <c r="BC312" s="14">
        <f t="shared" si="57"/>
        <v>0</v>
      </c>
      <c r="BD312" s="14">
        <f t="shared" si="58"/>
        <v>480</v>
      </c>
      <c r="BE312" s="14">
        <f t="shared" si="59"/>
        <v>0</v>
      </c>
      <c r="BF312" s="14">
        <f t="shared" si="60"/>
        <v>1200</v>
      </c>
      <c r="BG312" s="14">
        <f t="shared" si="55"/>
        <v>480</v>
      </c>
      <c r="BH312" s="14">
        <f t="shared" si="56"/>
        <v>960</v>
      </c>
      <c r="CF312" s="64">
        <v>308</v>
      </c>
      <c r="CG312" s="64">
        <v>4</v>
      </c>
      <c r="CH312" s="64" t="s">
        <v>380</v>
      </c>
      <c r="CI312" s="64">
        <v>8</v>
      </c>
      <c r="CJ312" s="64"/>
      <c r="CK312" s="64"/>
      <c r="CL312" s="64"/>
      <c r="CM312" s="64" t="s">
        <v>584</v>
      </c>
      <c r="CN312" s="64">
        <v>7200</v>
      </c>
      <c r="CO312" s="64" t="s">
        <v>585</v>
      </c>
      <c r="CP312" s="64">
        <v>25</v>
      </c>
      <c r="CQ312" s="64"/>
      <c r="CR312" s="64"/>
      <c r="CS312" s="64" t="s">
        <v>585</v>
      </c>
      <c r="CT312" s="64">
        <v>25</v>
      </c>
      <c r="CU312" s="64"/>
      <c r="CV312" s="64"/>
      <c r="CW312" s="64"/>
      <c r="CX312" s="64"/>
      <c r="CY312" s="64"/>
      <c r="CZ312" s="64"/>
      <c r="DA312" s="64"/>
      <c r="DB312" s="64"/>
      <c r="DC312" s="64"/>
      <c r="DD312" s="64"/>
    </row>
    <row r="313" spans="54:108" ht="16.5" x14ac:dyDescent="0.2">
      <c r="BB313" s="64">
        <v>308</v>
      </c>
      <c r="BC313" s="14">
        <f t="shared" si="57"/>
        <v>0</v>
      </c>
      <c r="BD313" s="14">
        <f t="shared" si="58"/>
        <v>480</v>
      </c>
      <c r="BE313" s="14">
        <f t="shared" si="59"/>
        <v>0</v>
      </c>
      <c r="BF313" s="14">
        <f t="shared" si="60"/>
        <v>1200</v>
      </c>
      <c r="BG313" s="14">
        <f t="shared" si="55"/>
        <v>480</v>
      </c>
      <c r="BH313" s="14">
        <f t="shared" si="56"/>
        <v>960</v>
      </c>
      <c r="CF313" s="64">
        <v>309</v>
      </c>
      <c r="CG313" s="64">
        <v>4</v>
      </c>
      <c r="CH313" s="64" t="s">
        <v>380</v>
      </c>
      <c r="CI313" s="64">
        <v>9</v>
      </c>
      <c r="CJ313" s="64"/>
      <c r="CK313" s="64"/>
      <c r="CL313" s="64"/>
      <c r="CM313" s="64" t="s">
        <v>584</v>
      </c>
      <c r="CN313" s="64">
        <v>7200</v>
      </c>
      <c r="CO313" s="64" t="s">
        <v>585</v>
      </c>
      <c r="CP313" s="64">
        <v>25</v>
      </c>
      <c r="CQ313" s="64"/>
      <c r="CR313" s="64"/>
      <c r="CS313" s="64" t="s">
        <v>585</v>
      </c>
      <c r="CT313" s="64">
        <v>25</v>
      </c>
      <c r="CU313" s="64"/>
      <c r="CV313" s="64"/>
      <c r="CW313" s="64"/>
      <c r="CX313" s="64"/>
      <c r="CY313" s="64"/>
      <c r="CZ313" s="64"/>
      <c r="DA313" s="64"/>
      <c r="DB313" s="64"/>
      <c r="DC313" s="64"/>
      <c r="DD313" s="64"/>
    </row>
    <row r="314" spans="54:108" ht="16.5" x14ac:dyDescent="0.2">
      <c r="BB314" s="64">
        <v>309</v>
      </c>
      <c r="BC314" s="14">
        <f t="shared" si="57"/>
        <v>0</v>
      </c>
      <c r="BD314" s="14">
        <f t="shared" si="58"/>
        <v>480</v>
      </c>
      <c r="BE314" s="14">
        <f t="shared" si="59"/>
        <v>0</v>
      </c>
      <c r="BF314" s="14">
        <f t="shared" si="60"/>
        <v>1200</v>
      </c>
      <c r="BG314" s="14">
        <f t="shared" si="55"/>
        <v>480</v>
      </c>
      <c r="BH314" s="14">
        <f t="shared" si="56"/>
        <v>960</v>
      </c>
      <c r="CF314" s="64">
        <v>310</v>
      </c>
      <c r="CG314" s="64">
        <v>4</v>
      </c>
      <c r="CH314" s="64" t="s">
        <v>380</v>
      </c>
      <c r="CI314" s="64">
        <v>10</v>
      </c>
      <c r="CJ314" s="64"/>
      <c r="CK314" s="64"/>
      <c r="CL314" s="64"/>
      <c r="CM314" s="64" t="s">
        <v>584</v>
      </c>
      <c r="CN314" s="64">
        <v>7200</v>
      </c>
      <c r="CO314" s="64" t="s">
        <v>585</v>
      </c>
      <c r="CP314" s="64">
        <v>25</v>
      </c>
      <c r="CQ314" s="64" t="s">
        <v>425</v>
      </c>
      <c r="CR314" s="64">
        <v>1</v>
      </c>
      <c r="CS314" s="64" t="s">
        <v>585</v>
      </c>
      <c r="CT314" s="64">
        <v>30</v>
      </c>
      <c r="CU314" s="64"/>
      <c r="CV314" s="64"/>
      <c r="CW314" s="64"/>
      <c r="CX314" s="64"/>
      <c r="CY314" s="64"/>
      <c r="CZ314" s="64"/>
      <c r="DA314" s="64"/>
      <c r="DB314" s="64"/>
      <c r="DC314" s="64"/>
      <c r="DD314" s="64"/>
    </row>
    <row r="315" spans="54:108" ht="16.5" x14ac:dyDescent="0.2">
      <c r="BB315" s="64">
        <v>310</v>
      </c>
      <c r="BC315" s="14">
        <f t="shared" si="57"/>
        <v>0</v>
      </c>
      <c r="BD315" s="14">
        <f t="shared" si="58"/>
        <v>480</v>
      </c>
      <c r="BE315" s="14">
        <f t="shared" si="59"/>
        <v>0</v>
      </c>
      <c r="BF315" s="14">
        <f t="shared" si="60"/>
        <v>1200</v>
      </c>
      <c r="BG315" s="14">
        <f t="shared" si="55"/>
        <v>480</v>
      </c>
      <c r="BH315" s="14">
        <f t="shared" si="56"/>
        <v>960</v>
      </c>
      <c r="CF315" s="64">
        <v>311</v>
      </c>
      <c r="CG315" s="64">
        <v>4</v>
      </c>
      <c r="CH315" s="64" t="s">
        <v>380</v>
      </c>
      <c r="CI315" s="64">
        <v>11</v>
      </c>
      <c r="CJ315" s="64"/>
      <c r="CK315" s="64"/>
      <c r="CL315" s="64"/>
      <c r="CM315" s="64" t="s">
        <v>584</v>
      </c>
      <c r="CN315" s="64">
        <v>9000</v>
      </c>
      <c r="CO315" s="64" t="s">
        <v>585</v>
      </c>
      <c r="CP315" s="64">
        <v>30</v>
      </c>
      <c r="CQ315" s="64"/>
      <c r="CR315" s="64"/>
      <c r="CS315" s="64" t="s">
        <v>585</v>
      </c>
      <c r="CT315" s="64">
        <v>30</v>
      </c>
      <c r="CU315" s="64"/>
      <c r="CV315" s="64"/>
      <c r="CW315" s="64"/>
      <c r="CX315" s="64"/>
      <c r="CY315" s="64"/>
      <c r="CZ315" s="64"/>
      <c r="DA315" s="64"/>
      <c r="DB315" s="64"/>
      <c r="DC315" s="64"/>
      <c r="DD315" s="64"/>
    </row>
    <row r="316" spans="54:108" ht="16.5" x14ac:dyDescent="0.2">
      <c r="BB316" s="64">
        <v>311</v>
      </c>
      <c r="BC316" s="14">
        <f t="shared" si="57"/>
        <v>0</v>
      </c>
      <c r="BD316" s="14">
        <f t="shared" si="58"/>
        <v>480</v>
      </c>
      <c r="BE316" s="14">
        <f t="shared" si="59"/>
        <v>0</v>
      </c>
      <c r="BF316" s="14">
        <f t="shared" si="60"/>
        <v>1200</v>
      </c>
      <c r="BG316" s="14">
        <f t="shared" si="55"/>
        <v>480</v>
      </c>
      <c r="BH316" s="14">
        <f t="shared" si="56"/>
        <v>960</v>
      </c>
      <c r="CF316" s="64">
        <v>312</v>
      </c>
      <c r="CG316" s="64">
        <v>4</v>
      </c>
      <c r="CH316" s="64" t="s">
        <v>380</v>
      </c>
      <c r="CI316" s="64">
        <v>12</v>
      </c>
      <c r="CJ316" s="64"/>
      <c r="CK316" s="64"/>
      <c r="CL316" s="64"/>
      <c r="CM316" s="64" t="s">
        <v>584</v>
      </c>
      <c r="CN316" s="64">
        <v>9000</v>
      </c>
      <c r="CO316" s="64" t="s">
        <v>585</v>
      </c>
      <c r="CP316" s="64">
        <v>30</v>
      </c>
      <c r="CQ316" s="64"/>
      <c r="CR316" s="64"/>
      <c r="CS316" s="64" t="s">
        <v>585</v>
      </c>
      <c r="CT316" s="64">
        <v>30</v>
      </c>
      <c r="CU316" s="64"/>
      <c r="CV316" s="64"/>
      <c r="CW316" s="64"/>
      <c r="CX316" s="64"/>
      <c r="CY316" s="64"/>
      <c r="CZ316" s="64"/>
      <c r="DA316" s="64"/>
      <c r="DB316" s="64"/>
      <c r="DC316" s="64"/>
      <c r="DD316" s="64"/>
    </row>
    <row r="317" spans="54:108" ht="16.5" x14ac:dyDescent="0.2">
      <c r="BB317" s="64">
        <v>312</v>
      </c>
      <c r="BC317" s="14">
        <f t="shared" si="57"/>
        <v>0</v>
      </c>
      <c r="BD317" s="14">
        <f t="shared" si="58"/>
        <v>480</v>
      </c>
      <c r="BE317" s="14">
        <f t="shared" si="59"/>
        <v>0</v>
      </c>
      <c r="BF317" s="14">
        <f t="shared" si="60"/>
        <v>1200</v>
      </c>
      <c r="BG317" s="14">
        <f t="shared" si="55"/>
        <v>480</v>
      </c>
      <c r="BH317" s="14">
        <f t="shared" si="56"/>
        <v>960</v>
      </c>
      <c r="CF317" s="64">
        <v>313</v>
      </c>
      <c r="CG317" s="64">
        <v>4</v>
      </c>
      <c r="CH317" s="64" t="s">
        <v>380</v>
      </c>
      <c r="CI317" s="64">
        <v>13</v>
      </c>
      <c r="CJ317" s="64"/>
      <c r="CK317" s="64"/>
      <c r="CL317" s="64"/>
      <c r="CM317" s="64" t="s">
        <v>584</v>
      </c>
      <c r="CN317" s="64">
        <v>9000</v>
      </c>
      <c r="CO317" s="64" t="s">
        <v>585</v>
      </c>
      <c r="CP317" s="64">
        <v>30</v>
      </c>
      <c r="CQ317" s="64"/>
      <c r="CR317" s="64"/>
      <c r="CS317" s="64" t="s">
        <v>585</v>
      </c>
      <c r="CT317" s="64">
        <v>30</v>
      </c>
      <c r="CU317" s="64"/>
      <c r="CV317" s="64"/>
      <c r="CW317" s="64"/>
      <c r="CX317" s="64"/>
      <c r="CY317" s="64"/>
      <c r="CZ317" s="64"/>
      <c r="DA317" s="64"/>
      <c r="DB317" s="64"/>
      <c r="DC317" s="64"/>
      <c r="DD317" s="64"/>
    </row>
    <row r="318" spans="54:108" ht="16.5" x14ac:dyDescent="0.2">
      <c r="BB318" s="64">
        <v>313</v>
      </c>
      <c r="BC318" s="14">
        <f t="shared" si="57"/>
        <v>0</v>
      </c>
      <c r="BD318" s="14">
        <f t="shared" si="58"/>
        <v>480</v>
      </c>
      <c r="BE318" s="14">
        <f t="shared" si="59"/>
        <v>0</v>
      </c>
      <c r="BF318" s="14">
        <f t="shared" si="60"/>
        <v>1200</v>
      </c>
      <c r="BG318" s="14">
        <f t="shared" si="55"/>
        <v>480</v>
      </c>
      <c r="BH318" s="14">
        <f t="shared" si="56"/>
        <v>960</v>
      </c>
      <c r="CF318" s="64">
        <v>314</v>
      </c>
      <c r="CG318" s="64">
        <v>4</v>
      </c>
      <c r="CH318" s="64" t="s">
        <v>380</v>
      </c>
      <c r="CI318" s="64">
        <v>14</v>
      </c>
      <c r="CJ318" s="64"/>
      <c r="CK318" s="64"/>
      <c r="CL318" s="64"/>
      <c r="CM318" s="64" t="s">
        <v>584</v>
      </c>
      <c r="CN318" s="64">
        <v>9000</v>
      </c>
      <c r="CO318" s="64" t="s">
        <v>585</v>
      </c>
      <c r="CP318" s="64">
        <v>30</v>
      </c>
      <c r="CQ318" s="64"/>
      <c r="CR318" s="64"/>
      <c r="CS318" s="64" t="s">
        <v>585</v>
      </c>
      <c r="CT318" s="64">
        <v>30</v>
      </c>
      <c r="CU318" s="64"/>
      <c r="CV318" s="64"/>
      <c r="CW318" s="64"/>
      <c r="CX318" s="64"/>
      <c r="CY318" s="64"/>
      <c r="CZ318" s="64"/>
      <c r="DA318" s="64"/>
      <c r="DB318" s="64"/>
      <c r="DC318" s="64"/>
      <c r="DD318" s="64"/>
    </row>
    <row r="319" spans="54:108" ht="16.5" x14ac:dyDescent="0.2">
      <c r="BB319" s="64">
        <v>314</v>
      </c>
      <c r="BC319" s="14">
        <f t="shared" si="57"/>
        <v>0</v>
      </c>
      <c r="BD319" s="14">
        <f t="shared" si="58"/>
        <v>480</v>
      </c>
      <c r="BE319" s="14">
        <f t="shared" si="59"/>
        <v>0</v>
      </c>
      <c r="BF319" s="14">
        <f t="shared" si="60"/>
        <v>1200</v>
      </c>
      <c r="BG319" s="14">
        <f t="shared" si="55"/>
        <v>480</v>
      </c>
      <c r="BH319" s="14">
        <f t="shared" si="56"/>
        <v>960</v>
      </c>
      <c r="CF319" s="64">
        <v>315</v>
      </c>
      <c r="CG319" s="64">
        <v>4</v>
      </c>
      <c r="CH319" s="64" t="s">
        <v>380</v>
      </c>
      <c r="CI319" s="64">
        <v>15</v>
      </c>
      <c r="CJ319" s="64"/>
      <c r="CK319" s="64"/>
      <c r="CL319" s="64"/>
      <c r="CM319" s="64" t="s">
        <v>584</v>
      </c>
      <c r="CN319" s="64">
        <v>9000</v>
      </c>
      <c r="CO319" s="64" t="s">
        <v>585</v>
      </c>
      <c r="CP319" s="64">
        <v>30</v>
      </c>
      <c r="CQ319" s="64" t="s">
        <v>420</v>
      </c>
      <c r="CR319" s="64">
        <v>2</v>
      </c>
      <c r="CS319" s="64" t="s">
        <v>585</v>
      </c>
      <c r="CT319" s="64">
        <v>35</v>
      </c>
      <c r="CU319" s="64"/>
      <c r="CV319" s="64"/>
      <c r="CW319" s="64"/>
      <c r="CX319" s="64"/>
      <c r="CY319" s="64"/>
      <c r="CZ319" s="64"/>
      <c r="DA319" s="64"/>
      <c r="DB319" s="64"/>
      <c r="DC319" s="64"/>
      <c r="DD319" s="64"/>
    </row>
    <row r="320" spans="54:108" ht="16.5" x14ac:dyDescent="0.2">
      <c r="BB320" s="64">
        <v>315</v>
      </c>
      <c r="BC320" s="14">
        <f t="shared" si="57"/>
        <v>0</v>
      </c>
      <c r="BD320" s="14">
        <f t="shared" si="58"/>
        <v>480</v>
      </c>
      <c r="BE320" s="14">
        <f t="shared" si="59"/>
        <v>0</v>
      </c>
      <c r="BF320" s="14">
        <f t="shared" si="60"/>
        <v>1200</v>
      </c>
      <c r="BG320" s="14">
        <f t="shared" si="55"/>
        <v>480</v>
      </c>
      <c r="BH320" s="14">
        <f t="shared" si="56"/>
        <v>960</v>
      </c>
      <c r="CF320" s="64">
        <v>316</v>
      </c>
      <c r="CG320" s="64">
        <v>4</v>
      </c>
      <c r="CH320" s="64" t="s">
        <v>380</v>
      </c>
      <c r="CI320" s="64">
        <v>16</v>
      </c>
      <c r="CJ320" s="64"/>
      <c r="CK320" s="64"/>
      <c r="CL320" s="64"/>
      <c r="CM320" s="64" t="s">
        <v>584</v>
      </c>
      <c r="CN320" s="64">
        <v>10800</v>
      </c>
      <c r="CO320" s="64" t="s">
        <v>585</v>
      </c>
      <c r="CP320" s="64">
        <v>35</v>
      </c>
      <c r="CQ320" s="64"/>
      <c r="CR320" s="64"/>
      <c r="CS320" s="64" t="s">
        <v>585</v>
      </c>
      <c r="CT320" s="64">
        <v>35</v>
      </c>
      <c r="CU320" s="64"/>
      <c r="CV320" s="64"/>
      <c r="CW320" s="64"/>
      <c r="CX320" s="64"/>
      <c r="CY320" s="64"/>
      <c r="CZ320" s="64"/>
      <c r="DA320" s="64"/>
      <c r="DB320" s="64"/>
      <c r="DC320" s="64"/>
      <c r="DD320" s="64"/>
    </row>
    <row r="321" spans="54:108" ht="16.5" x14ac:dyDescent="0.2">
      <c r="BB321" s="64">
        <v>316</v>
      </c>
      <c r="BC321" s="14">
        <f t="shared" si="57"/>
        <v>0</v>
      </c>
      <c r="BD321" s="14">
        <f t="shared" si="58"/>
        <v>480</v>
      </c>
      <c r="BE321" s="14">
        <f t="shared" si="59"/>
        <v>0</v>
      </c>
      <c r="BF321" s="14">
        <f t="shared" si="60"/>
        <v>1200</v>
      </c>
      <c r="BG321" s="14">
        <f t="shared" si="55"/>
        <v>480</v>
      </c>
      <c r="BH321" s="14">
        <f t="shared" si="56"/>
        <v>960</v>
      </c>
      <c r="CF321" s="64">
        <v>317</v>
      </c>
      <c r="CG321" s="64">
        <v>4</v>
      </c>
      <c r="CH321" s="64" t="s">
        <v>380</v>
      </c>
      <c r="CI321" s="64">
        <v>17</v>
      </c>
      <c r="CJ321" s="64"/>
      <c r="CK321" s="64"/>
      <c r="CL321" s="64"/>
      <c r="CM321" s="64" t="s">
        <v>584</v>
      </c>
      <c r="CN321" s="64">
        <v>10800</v>
      </c>
      <c r="CO321" s="64" t="s">
        <v>585</v>
      </c>
      <c r="CP321" s="64">
        <v>35</v>
      </c>
      <c r="CQ321" s="64"/>
      <c r="CR321" s="64"/>
      <c r="CS321" s="64" t="s">
        <v>585</v>
      </c>
      <c r="CT321" s="64">
        <v>35</v>
      </c>
      <c r="CU321" s="64"/>
      <c r="CV321" s="64"/>
      <c r="CW321" s="64"/>
      <c r="CX321" s="64"/>
      <c r="CY321" s="64"/>
      <c r="CZ321" s="64"/>
      <c r="DA321" s="64"/>
      <c r="DB321" s="64"/>
      <c r="DC321" s="64"/>
      <c r="DD321" s="64"/>
    </row>
    <row r="322" spans="54:108" ht="16.5" x14ac:dyDescent="0.2">
      <c r="BB322" s="64">
        <v>317</v>
      </c>
      <c r="BC322" s="14">
        <f t="shared" si="57"/>
        <v>0</v>
      </c>
      <c r="BD322" s="14">
        <f t="shared" si="58"/>
        <v>480</v>
      </c>
      <c r="BE322" s="14">
        <f t="shared" si="59"/>
        <v>0</v>
      </c>
      <c r="BF322" s="14">
        <f t="shared" si="60"/>
        <v>1200</v>
      </c>
      <c r="BG322" s="14">
        <f t="shared" si="55"/>
        <v>480</v>
      </c>
      <c r="BH322" s="14">
        <f t="shared" si="56"/>
        <v>960</v>
      </c>
      <c r="CF322" s="64">
        <v>318</v>
      </c>
      <c r="CG322" s="64">
        <v>4</v>
      </c>
      <c r="CH322" s="64" t="s">
        <v>380</v>
      </c>
      <c r="CI322" s="64">
        <v>18</v>
      </c>
      <c r="CJ322" s="64"/>
      <c r="CK322" s="64"/>
      <c r="CL322" s="64"/>
      <c r="CM322" s="64" t="s">
        <v>584</v>
      </c>
      <c r="CN322" s="64">
        <v>10800</v>
      </c>
      <c r="CO322" s="64" t="s">
        <v>585</v>
      </c>
      <c r="CP322" s="64">
        <v>35</v>
      </c>
      <c r="CQ322" s="64"/>
      <c r="CR322" s="64"/>
      <c r="CS322" s="64" t="s">
        <v>585</v>
      </c>
      <c r="CT322" s="64">
        <v>35</v>
      </c>
      <c r="CU322" s="64"/>
      <c r="CV322" s="64"/>
      <c r="CW322" s="64"/>
      <c r="CX322" s="64"/>
      <c r="CY322" s="64"/>
      <c r="CZ322" s="64"/>
      <c r="DA322" s="64"/>
      <c r="DB322" s="64"/>
      <c r="DC322" s="64"/>
      <c r="DD322" s="64"/>
    </row>
    <row r="323" spans="54:108" ht="16.5" x14ac:dyDescent="0.2">
      <c r="BB323" s="64">
        <v>318</v>
      </c>
      <c r="BC323" s="14">
        <f t="shared" si="57"/>
        <v>0</v>
      </c>
      <c r="BD323" s="14">
        <f t="shared" si="58"/>
        <v>480</v>
      </c>
      <c r="BE323" s="14">
        <f t="shared" si="59"/>
        <v>0</v>
      </c>
      <c r="BF323" s="14">
        <f t="shared" si="60"/>
        <v>1200</v>
      </c>
      <c r="BG323" s="14">
        <f t="shared" si="55"/>
        <v>480</v>
      </c>
      <c r="BH323" s="14">
        <f t="shared" si="56"/>
        <v>960</v>
      </c>
      <c r="CF323" s="64">
        <v>319</v>
      </c>
      <c r="CG323" s="64">
        <v>4</v>
      </c>
      <c r="CH323" s="64" t="s">
        <v>380</v>
      </c>
      <c r="CI323" s="64">
        <v>19</v>
      </c>
      <c r="CJ323" s="64"/>
      <c r="CK323" s="64"/>
      <c r="CL323" s="64"/>
      <c r="CM323" s="64" t="s">
        <v>584</v>
      </c>
      <c r="CN323" s="64">
        <v>10800</v>
      </c>
      <c r="CO323" s="64" t="s">
        <v>585</v>
      </c>
      <c r="CP323" s="64">
        <v>35</v>
      </c>
      <c r="CQ323" s="64"/>
      <c r="CR323" s="64"/>
      <c r="CS323" s="64" t="s">
        <v>585</v>
      </c>
      <c r="CT323" s="64">
        <v>35</v>
      </c>
      <c r="CU323" s="64"/>
      <c r="CV323" s="64"/>
      <c r="CW323" s="64"/>
      <c r="CX323" s="64"/>
      <c r="CY323" s="64"/>
      <c r="CZ323" s="64"/>
      <c r="DA323" s="64"/>
      <c r="DB323" s="64"/>
      <c r="DC323" s="64"/>
      <c r="DD323" s="64"/>
    </row>
    <row r="324" spans="54:108" ht="16.5" x14ac:dyDescent="0.2">
      <c r="BB324" s="64">
        <v>319</v>
      </c>
      <c r="BC324" s="14">
        <f t="shared" si="57"/>
        <v>0</v>
      </c>
      <c r="BD324" s="14">
        <f t="shared" si="58"/>
        <v>480</v>
      </c>
      <c r="BE324" s="14">
        <f t="shared" si="59"/>
        <v>0</v>
      </c>
      <c r="BF324" s="14">
        <f t="shared" si="60"/>
        <v>1200</v>
      </c>
      <c r="BG324" s="14">
        <f t="shared" si="55"/>
        <v>480</v>
      </c>
      <c r="BH324" s="14">
        <f t="shared" si="56"/>
        <v>960</v>
      </c>
      <c r="CF324" s="64">
        <v>320</v>
      </c>
      <c r="CG324" s="64">
        <v>4</v>
      </c>
      <c r="CH324" s="64" t="s">
        <v>380</v>
      </c>
      <c r="CI324" s="64">
        <v>20</v>
      </c>
      <c r="CJ324" s="64"/>
      <c r="CK324" s="64"/>
      <c r="CL324" s="64"/>
      <c r="CM324" s="64" t="s">
        <v>584</v>
      </c>
      <c r="CN324" s="64">
        <v>12960</v>
      </c>
      <c r="CO324" s="64" t="s">
        <v>585</v>
      </c>
      <c r="CP324" s="64">
        <v>35</v>
      </c>
      <c r="CQ324" s="64" t="s">
        <v>421</v>
      </c>
      <c r="CR324" s="64">
        <v>2</v>
      </c>
      <c r="CS324" s="64" t="s">
        <v>585</v>
      </c>
      <c r="CT324" s="64">
        <v>40</v>
      </c>
      <c r="CU324" s="64"/>
      <c r="CV324" s="64"/>
      <c r="CW324" s="64"/>
      <c r="CX324" s="64"/>
      <c r="CY324" s="64"/>
      <c r="CZ324" s="64"/>
      <c r="DA324" s="64"/>
      <c r="DB324" s="64"/>
      <c r="DC324" s="64"/>
      <c r="DD324" s="64"/>
    </row>
    <row r="325" spans="54:108" ht="16.5" x14ac:dyDescent="0.2">
      <c r="BB325" s="64">
        <v>320</v>
      </c>
      <c r="BC325" s="14">
        <f t="shared" si="57"/>
        <v>0</v>
      </c>
      <c r="BD325" s="14">
        <f t="shared" si="58"/>
        <v>480</v>
      </c>
      <c r="BE325" s="14">
        <f t="shared" si="59"/>
        <v>0</v>
      </c>
      <c r="BF325" s="14">
        <f t="shared" si="60"/>
        <v>1200</v>
      </c>
      <c r="BG325" s="14">
        <f t="shared" si="55"/>
        <v>480</v>
      </c>
      <c r="BH325" s="14">
        <f t="shared" si="56"/>
        <v>960</v>
      </c>
      <c r="CF325" s="64">
        <v>321</v>
      </c>
      <c r="CG325" s="64">
        <v>4</v>
      </c>
      <c r="CH325" s="64" t="s">
        <v>380</v>
      </c>
      <c r="CI325" s="64">
        <v>21</v>
      </c>
      <c r="CJ325" s="64"/>
      <c r="CK325" s="64"/>
      <c r="CL325" s="64"/>
      <c r="CM325" s="64" t="s">
        <v>584</v>
      </c>
      <c r="CN325" s="64">
        <v>12960</v>
      </c>
      <c r="CO325" s="64" t="s">
        <v>585</v>
      </c>
      <c r="CP325" s="64">
        <v>40</v>
      </c>
      <c r="CQ325" s="64"/>
      <c r="CR325" s="64"/>
      <c r="CS325" s="64" t="s">
        <v>585</v>
      </c>
      <c r="CT325" s="64">
        <v>40</v>
      </c>
      <c r="CU325" s="64"/>
      <c r="CV325" s="64"/>
      <c r="CW325" s="64"/>
      <c r="CX325" s="64"/>
      <c r="CY325" s="64"/>
      <c r="CZ325" s="64"/>
      <c r="DA325" s="64"/>
      <c r="DB325" s="64"/>
      <c r="DC325" s="64"/>
      <c r="DD325" s="64"/>
    </row>
    <row r="326" spans="54:108" ht="16.5" x14ac:dyDescent="0.2">
      <c r="BB326" s="64">
        <v>321</v>
      </c>
      <c r="BC326" s="14">
        <f t="shared" si="57"/>
        <v>0</v>
      </c>
      <c r="BD326" s="14">
        <f t="shared" si="58"/>
        <v>480</v>
      </c>
      <c r="BE326" s="14">
        <f t="shared" si="59"/>
        <v>0</v>
      </c>
      <c r="BF326" s="14">
        <f t="shared" si="60"/>
        <v>1200</v>
      </c>
      <c r="BG326" s="14">
        <f t="shared" si="55"/>
        <v>480</v>
      </c>
      <c r="BH326" s="14">
        <f t="shared" si="56"/>
        <v>960</v>
      </c>
      <c r="CF326" s="64">
        <v>322</v>
      </c>
      <c r="CG326" s="64">
        <v>4</v>
      </c>
      <c r="CH326" s="64" t="s">
        <v>380</v>
      </c>
      <c r="CI326" s="64">
        <v>22</v>
      </c>
      <c r="CJ326" s="64"/>
      <c r="CK326" s="64"/>
      <c r="CL326" s="64"/>
      <c r="CM326" s="64" t="s">
        <v>584</v>
      </c>
      <c r="CN326" s="64">
        <v>12960</v>
      </c>
      <c r="CO326" s="64" t="s">
        <v>585</v>
      </c>
      <c r="CP326" s="64">
        <v>40</v>
      </c>
      <c r="CQ326" s="64"/>
      <c r="CR326" s="64"/>
      <c r="CS326" s="64" t="s">
        <v>585</v>
      </c>
      <c r="CT326" s="64">
        <v>40</v>
      </c>
      <c r="CU326" s="64"/>
      <c r="CV326" s="64"/>
      <c r="CW326" s="64"/>
      <c r="CX326" s="64"/>
      <c r="CY326" s="64"/>
      <c r="CZ326" s="64"/>
      <c r="DA326" s="64"/>
      <c r="DB326" s="64"/>
      <c r="DC326" s="64"/>
      <c r="DD326" s="64"/>
    </row>
    <row r="327" spans="54:108" ht="16.5" x14ac:dyDescent="0.2">
      <c r="BB327" s="64">
        <v>322</v>
      </c>
      <c r="BC327" s="14">
        <f t="shared" si="57"/>
        <v>0</v>
      </c>
      <c r="BD327" s="14">
        <f t="shared" si="58"/>
        <v>480</v>
      </c>
      <c r="BE327" s="14">
        <f t="shared" si="59"/>
        <v>0</v>
      </c>
      <c r="BF327" s="14">
        <f t="shared" si="60"/>
        <v>1200</v>
      </c>
      <c r="BG327" s="14">
        <f t="shared" ref="BG327:BG390" si="61">BC327+BD326</f>
        <v>480</v>
      </c>
      <c r="BH327" s="14">
        <f t="shared" ref="BH327:BH390" si="62">BG327*BH$3</f>
        <v>960</v>
      </c>
      <c r="CF327" s="64">
        <v>323</v>
      </c>
      <c r="CG327" s="64">
        <v>4</v>
      </c>
      <c r="CH327" s="64" t="s">
        <v>380</v>
      </c>
      <c r="CI327" s="64">
        <v>23</v>
      </c>
      <c r="CJ327" s="64"/>
      <c r="CK327" s="64"/>
      <c r="CL327" s="64"/>
      <c r="CM327" s="64" t="s">
        <v>584</v>
      </c>
      <c r="CN327" s="64">
        <v>12960</v>
      </c>
      <c r="CO327" s="64" t="s">
        <v>585</v>
      </c>
      <c r="CP327" s="64">
        <v>40</v>
      </c>
      <c r="CQ327" s="64"/>
      <c r="CR327" s="64"/>
      <c r="CS327" s="64" t="s">
        <v>585</v>
      </c>
      <c r="CT327" s="64">
        <v>40</v>
      </c>
      <c r="CU327" s="64"/>
      <c r="CV327" s="64"/>
      <c r="CW327" s="64"/>
      <c r="CX327" s="64"/>
      <c r="CY327" s="64"/>
      <c r="CZ327" s="64"/>
      <c r="DA327" s="64"/>
      <c r="DB327" s="64"/>
      <c r="DC327" s="64"/>
      <c r="DD327" s="64"/>
    </row>
    <row r="328" spans="54:108" ht="16.5" x14ac:dyDescent="0.2">
      <c r="BB328" s="64">
        <v>323</v>
      </c>
      <c r="BC328" s="14">
        <f t="shared" si="57"/>
        <v>0</v>
      </c>
      <c r="BD328" s="14">
        <f t="shared" si="58"/>
        <v>480</v>
      </c>
      <c r="BE328" s="14">
        <f t="shared" si="59"/>
        <v>0</v>
      </c>
      <c r="BF328" s="14">
        <f t="shared" si="60"/>
        <v>1200</v>
      </c>
      <c r="BG328" s="14">
        <f t="shared" si="61"/>
        <v>480</v>
      </c>
      <c r="BH328" s="14">
        <f t="shared" si="62"/>
        <v>960</v>
      </c>
      <c r="CF328" s="64">
        <v>324</v>
      </c>
      <c r="CG328" s="64">
        <v>4</v>
      </c>
      <c r="CH328" s="64" t="s">
        <v>380</v>
      </c>
      <c r="CI328" s="64">
        <v>24</v>
      </c>
      <c r="CJ328" s="64"/>
      <c r="CK328" s="64"/>
      <c r="CL328" s="64"/>
      <c r="CM328" s="64" t="s">
        <v>584</v>
      </c>
      <c r="CN328" s="64">
        <v>12960</v>
      </c>
      <c r="CO328" s="64" t="s">
        <v>585</v>
      </c>
      <c r="CP328" s="64">
        <v>40</v>
      </c>
      <c r="CQ328" s="64"/>
      <c r="CR328" s="64"/>
      <c r="CS328" s="64" t="s">
        <v>585</v>
      </c>
      <c r="CT328" s="64">
        <v>40</v>
      </c>
      <c r="CU328" s="64"/>
      <c r="CV328" s="64"/>
      <c r="CW328" s="64"/>
      <c r="CX328" s="64"/>
      <c r="CY328" s="64"/>
      <c r="CZ328" s="64"/>
      <c r="DA328" s="64"/>
      <c r="DB328" s="64"/>
      <c r="DC328" s="64"/>
      <c r="DD328" s="64"/>
    </row>
    <row r="329" spans="54:108" ht="16.5" x14ac:dyDescent="0.2">
      <c r="BB329" s="64">
        <v>324</v>
      </c>
      <c r="BC329" s="14">
        <f t="shared" si="57"/>
        <v>0</v>
      </c>
      <c r="BD329" s="14">
        <f t="shared" si="58"/>
        <v>480</v>
      </c>
      <c r="BE329" s="14">
        <f t="shared" si="59"/>
        <v>0</v>
      </c>
      <c r="BF329" s="14">
        <f t="shared" si="60"/>
        <v>1200</v>
      </c>
      <c r="BG329" s="14">
        <f t="shared" si="61"/>
        <v>480</v>
      </c>
      <c r="BH329" s="14">
        <f t="shared" si="62"/>
        <v>960</v>
      </c>
      <c r="CF329" s="64">
        <v>325</v>
      </c>
      <c r="CG329" s="64">
        <v>4</v>
      </c>
      <c r="CH329" s="64" t="s">
        <v>380</v>
      </c>
      <c r="CI329" s="64">
        <v>25</v>
      </c>
      <c r="CJ329" s="64"/>
      <c r="CK329" s="64"/>
      <c r="CL329" s="64"/>
      <c r="CM329" s="64" t="s">
        <v>584</v>
      </c>
      <c r="CN329" s="64">
        <v>12960</v>
      </c>
      <c r="CO329" s="64" t="s">
        <v>585</v>
      </c>
      <c r="CP329" s="64">
        <v>40</v>
      </c>
      <c r="CQ329" s="64" t="s">
        <v>424</v>
      </c>
      <c r="CR329" s="64">
        <v>2</v>
      </c>
      <c r="CS329" s="64" t="s">
        <v>585</v>
      </c>
      <c r="CT329" s="64">
        <v>45</v>
      </c>
      <c r="CU329" s="64"/>
      <c r="CV329" s="64"/>
      <c r="CW329" s="64"/>
      <c r="CX329" s="64"/>
      <c r="CY329" s="64"/>
      <c r="CZ329" s="64"/>
      <c r="DA329" s="64"/>
      <c r="DB329" s="64"/>
      <c r="DC329" s="64"/>
      <c r="DD329" s="64"/>
    </row>
    <row r="330" spans="54:108" ht="16.5" x14ac:dyDescent="0.2">
      <c r="BB330" s="64">
        <v>325</v>
      </c>
      <c r="BC330" s="14">
        <f t="shared" si="57"/>
        <v>0</v>
      </c>
      <c r="BD330" s="14">
        <f t="shared" si="58"/>
        <v>480</v>
      </c>
      <c r="BE330" s="14">
        <f t="shared" si="59"/>
        <v>0</v>
      </c>
      <c r="BF330" s="14">
        <f t="shared" si="60"/>
        <v>1200</v>
      </c>
      <c r="BG330" s="14">
        <f t="shared" si="61"/>
        <v>480</v>
      </c>
      <c r="BH330" s="14">
        <f t="shared" si="62"/>
        <v>960</v>
      </c>
      <c r="CF330" s="64">
        <v>326</v>
      </c>
      <c r="CG330" s="64">
        <v>4</v>
      </c>
      <c r="CH330" s="64" t="s">
        <v>380</v>
      </c>
      <c r="CI330" s="64">
        <v>26</v>
      </c>
      <c r="CJ330" s="64"/>
      <c r="CK330" s="64"/>
      <c r="CL330" s="64"/>
      <c r="CM330" s="64" t="s">
        <v>584</v>
      </c>
      <c r="CN330" s="64">
        <v>12960</v>
      </c>
      <c r="CO330" s="64" t="s">
        <v>585</v>
      </c>
      <c r="CP330" s="64">
        <v>45</v>
      </c>
      <c r="CQ330" s="64"/>
      <c r="CR330" s="64"/>
      <c r="CS330" s="64" t="s">
        <v>585</v>
      </c>
      <c r="CT330" s="64">
        <v>45</v>
      </c>
      <c r="CU330" s="64"/>
      <c r="CV330" s="64"/>
      <c r="CW330" s="64"/>
      <c r="CX330" s="64"/>
      <c r="CY330" s="64"/>
      <c r="CZ330" s="64"/>
      <c r="DA330" s="64"/>
      <c r="DB330" s="64"/>
      <c r="DC330" s="64"/>
      <c r="DD330" s="64"/>
    </row>
    <row r="331" spans="54:108" ht="16.5" x14ac:dyDescent="0.2">
      <c r="BB331" s="64">
        <v>326</v>
      </c>
      <c r="BC331" s="14">
        <f t="shared" si="57"/>
        <v>0</v>
      </c>
      <c r="BD331" s="14">
        <f t="shared" si="58"/>
        <v>480</v>
      </c>
      <c r="BE331" s="14">
        <f t="shared" si="59"/>
        <v>0</v>
      </c>
      <c r="BF331" s="14">
        <f t="shared" si="60"/>
        <v>1200</v>
      </c>
      <c r="BG331" s="14">
        <f t="shared" si="61"/>
        <v>480</v>
      </c>
      <c r="BH331" s="14">
        <f t="shared" si="62"/>
        <v>960</v>
      </c>
      <c r="CF331" s="64">
        <v>327</v>
      </c>
      <c r="CG331" s="64">
        <v>4</v>
      </c>
      <c r="CH331" s="64" t="s">
        <v>380</v>
      </c>
      <c r="CI331" s="64">
        <v>27</v>
      </c>
      <c r="CJ331" s="64"/>
      <c r="CK331" s="64"/>
      <c r="CL331" s="64"/>
      <c r="CM331" s="64" t="s">
        <v>584</v>
      </c>
      <c r="CN331" s="64">
        <v>12960</v>
      </c>
      <c r="CO331" s="64" t="s">
        <v>585</v>
      </c>
      <c r="CP331" s="64">
        <v>45</v>
      </c>
      <c r="CQ331" s="64"/>
      <c r="CR331" s="64"/>
      <c r="CS331" s="64" t="s">
        <v>585</v>
      </c>
      <c r="CT331" s="64">
        <v>45</v>
      </c>
      <c r="CU331" s="64"/>
      <c r="CV331" s="64"/>
      <c r="CW331" s="64"/>
      <c r="CX331" s="64"/>
      <c r="CY331" s="64"/>
      <c r="CZ331" s="64"/>
      <c r="DA331" s="64"/>
      <c r="DB331" s="64"/>
      <c r="DC331" s="64"/>
      <c r="DD331" s="64"/>
    </row>
    <row r="332" spans="54:108" ht="16.5" x14ac:dyDescent="0.2">
      <c r="BB332" s="64">
        <v>327</v>
      </c>
      <c r="BC332" s="14">
        <f t="shared" si="57"/>
        <v>0</v>
      </c>
      <c r="BD332" s="14">
        <f t="shared" si="58"/>
        <v>480</v>
      </c>
      <c r="BE332" s="14">
        <f t="shared" si="59"/>
        <v>0</v>
      </c>
      <c r="BF332" s="14">
        <f t="shared" si="60"/>
        <v>1200</v>
      </c>
      <c r="BG332" s="14">
        <f t="shared" si="61"/>
        <v>480</v>
      </c>
      <c r="BH332" s="14">
        <f t="shared" si="62"/>
        <v>960</v>
      </c>
      <c r="CF332" s="64">
        <v>328</v>
      </c>
      <c r="CG332" s="64">
        <v>4</v>
      </c>
      <c r="CH332" s="64" t="s">
        <v>380</v>
      </c>
      <c r="CI332" s="64">
        <v>28</v>
      </c>
      <c r="CJ332" s="64"/>
      <c r="CK332" s="64"/>
      <c r="CL332" s="64"/>
      <c r="CM332" s="64" t="s">
        <v>584</v>
      </c>
      <c r="CN332" s="64">
        <v>12960</v>
      </c>
      <c r="CO332" s="64" t="s">
        <v>585</v>
      </c>
      <c r="CP332" s="64">
        <v>45</v>
      </c>
      <c r="CQ332" s="64"/>
      <c r="CR332" s="64"/>
      <c r="CS332" s="64" t="s">
        <v>585</v>
      </c>
      <c r="CT332" s="64">
        <v>45</v>
      </c>
      <c r="CU332" s="64"/>
      <c r="CV332" s="64"/>
      <c r="CW332" s="64"/>
      <c r="CX332" s="64"/>
      <c r="CY332" s="64"/>
      <c r="CZ332" s="64"/>
      <c r="DA332" s="64"/>
      <c r="DB332" s="64"/>
      <c r="DC332" s="64"/>
      <c r="DD332" s="64"/>
    </row>
    <row r="333" spans="54:108" ht="16.5" x14ac:dyDescent="0.2">
      <c r="BB333" s="64">
        <v>328</v>
      </c>
      <c r="BC333" s="14">
        <f t="shared" si="57"/>
        <v>0</v>
      </c>
      <c r="BD333" s="14">
        <f t="shared" si="58"/>
        <v>480</v>
      </c>
      <c r="BE333" s="14">
        <f t="shared" si="59"/>
        <v>0</v>
      </c>
      <c r="BF333" s="14">
        <f t="shared" si="60"/>
        <v>1200</v>
      </c>
      <c r="BG333" s="14">
        <f t="shared" si="61"/>
        <v>480</v>
      </c>
      <c r="BH333" s="14">
        <f t="shared" si="62"/>
        <v>960</v>
      </c>
      <c r="CF333" s="64">
        <v>329</v>
      </c>
      <c r="CG333" s="64">
        <v>4</v>
      </c>
      <c r="CH333" s="64" t="s">
        <v>380</v>
      </c>
      <c r="CI333" s="64">
        <v>29</v>
      </c>
      <c r="CJ333" s="64"/>
      <c r="CK333" s="64"/>
      <c r="CL333" s="64"/>
      <c r="CM333" s="64" t="s">
        <v>584</v>
      </c>
      <c r="CN333" s="64">
        <v>12960</v>
      </c>
      <c r="CO333" s="64" t="s">
        <v>585</v>
      </c>
      <c r="CP333" s="64">
        <v>45</v>
      </c>
      <c r="CQ333" s="64"/>
      <c r="CR333" s="64"/>
      <c r="CS333" s="64" t="s">
        <v>585</v>
      </c>
      <c r="CT333" s="64">
        <v>45</v>
      </c>
      <c r="CU333" s="64"/>
      <c r="CV333" s="64"/>
      <c r="CW333" s="64"/>
      <c r="CX333" s="64"/>
      <c r="CY333" s="64"/>
      <c r="CZ333" s="64"/>
      <c r="DA333" s="64"/>
      <c r="DB333" s="64"/>
      <c r="DC333" s="64"/>
      <c r="DD333" s="64"/>
    </row>
    <row r="334" spans="54:108" ht="16.5" x14ac:dyDescent="0.2">
      <c r="BB334" s="64">
        <v>329</v>
      </c>
      <c r="BC334" s="14">
        <f t="shared" si="57"/>
        <v>0</v>
      </c>
      <c r="BD334" s="14">
        <f t="shared" si="58"/>
        <v>480</v>
      </c>
      <c r="BE334" s="14">
        <f t="shared" si="59"/>
        <v>0</v>
      </c>
      <c r="BF334" s="14">
        <f t="shared" si="60"/>
        <v>1200</v>
      </c>
      <c r="BG334" s="14">
        <f t="shared" si="61"/>
        <v>480</v>
      </c>
      <c r="BH334" s="14">
        <f t="shared" si="62"/>
        <v>960</v>
      </c>
      <c r="CF334" s="64">
        <v>330</v>
      </c>
      <c r="CG334" s="64">
        <v>4</v>
      </c>
      <c r="CH334" s="64" t="s">
        <v>380</v>
      </c>
      <c r="CI334" s="64">
        <v>30</v>
      </c>
      <c r="CJ334" s="64"/>
      <c r="CK334" s="64"/>
      <c r="CL334" s="64"/>
      <c r="CM334" s="64" t="s">
        <v>584</v>
      </c>
      <c r="CN334" s="64">
        <v>16200</v>
      </c>
      <c r="CO334" s="64" t="s">
        <v>585</v>
      </c>
      <c r="CP334" s="64">
        <v>45</v>
      </c>
      <c r="CQ334" s="64" t="s">
        <v>425</v>
      </c>
      <c r="CR334" s="64">
        <v>2</v>
      </c>
      <c r="CS334" s="64" t="s">
        <v>585</v>
      </c>
      <c r="CT334" s="64">
        <v>50</v>
      </c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</row>
    <row r="335" spans="54:108" ht="16.5" x14ac:dyDescent="0.2">
      <c r="BB335" s="64">
        <v>330</v>
      </c>
      <c r="BC335" s="14">
        <f t="shared" si="57"/>
        <v>0</v>
      </c>
      <c r="BD335" s="14">
        <f t="shared" si="58"/>
        <v>480</v>
      </c>
      <c r="BE335" s="14">
        <f t="shared" si="59"/>
        <v>0</v>
      </c>
      <c r="BF335" s="14">
        <f t="shared" si="60"/>
        <v>1200</v>
      </c>
      <c r="BG335" s="14">
        <f t="shared" si="61"/>
        <v>480</v>
      </c>
      <c r="BH335" s="14">
        <f t="shared" si="62"/>
        <v>960</v>
      </c>
      <c r="CF335" s="64">
        <v>331</v>
      </c>
      <c r="CG335" s="64">
        <v>4</v>
      </c>
      <c r="CH335" s="64" t="s">
        <v>380</v>
      </c>
      <c r="CI335" s="64">
        <v>31</v>
      </c>
      <c r="CJ335" s="64"/>
      <c r="CK335" s="64"/>
      <c r="CL335" s="64"/>
      <c r="CM335" s="64" t="s">
        <v>584</v>
      </c>
      <c r="CN335" s="64">
        <v>16200</v>
      </c>
      <c r="CO335" s="64" t="s">
        <v>585</v>
      </c>
      <c r="CP335" s="64">
        <v>50</v>
      </c>
      <c r="CQ335" s="64"/>
      <c r="CR335" s="64"/>
      <c r="CS335" s="64" t="s">
        <v>585</v>
      </c>
      <c r="CT335" s="64">
        <v>50</v>
      </c>
      <c r="CU335" s="64"/>
      <c r="CV335" s="64"/>
      <c r="CW335" s="64"/>
      <c r="CX335" s="64"/>
      <c r="CY335" s="64"/>
      <c r="CZ335" s="64"/>
      <c r="DA335" s="64"/>
      <c r="DB335" s="64"/>
      <c r="DC335" s="64"/>
      <c r="DD335" s="64"/>
    </row>
    <row r="336" spans="54:108" ht="16.5" x14ac:dyDescent="0.2">
      <c r="BB336" s="64">
        <v>331</v>
      </c>
      <c r="BC336" s="14">
        <f t="shared" si="57"/>
        <v>0</v>
      </c>
      <c r="BD336" s="14">
        <f t="shared" si="58"/>
        <v>480</v>
      </c>
      <c r="BE336" s="14">
        <f t="shared" si="59"/>
        <v>0</v>
      </c>
      <c r="BF336" s="14">
        <f t="shared" si="60"/>
        <v>1200</v>
      </c>
      <c r="BG336" s="14">
        <f t="shared" si="61"/>
        <v>480</v>
      </c>
      <c r="BH336" s="14">
        <f t="shared" si="62"/>
        <v>960</v>
      </c>
      <c r="CF336" s="64">
        <v>332</v>
      </c>
      <c r="CG336" s="64">
        <v>4</v>
      </c>
      <c r="CH336" s="64" t="s">
        <v>380</v>
      </c>
      <c r="CI336" s="64">
        <v>32</v>
      </c>
      <c r="CJ336" s="64"/>
      <c r="CK336" s="64"/>
      <c r="CL336" s="64"/>
      <c r="CM336" s="64" t="s">
        <v>584</v>
      </c>
      <c r="CN336" s="64">
        <v>16200</v>
      </c>
      <c r="CO336" s="64" t="s">
        <v>585</v>
      </c>
      <c r="CP336" s="64">
        <v>50</v>
      </c>
      <c r="CQ336" s="64"/>
      <c r="CR336" s="64"/>
      <c r="CS336" s="64" t="s">
        <v>585</v>
      </c>
      <c r="CT336" s="64">
        <v>50</v>
      </c>
      <c r="CU336" s="64"/>
      <c r="CV336" s="64"/>
      <c r="CW336" s="64"/>
      <c r="CX336" s="64"/>
      <c r="CY336" s="64"/>
      <c r="CZ336" s="64"/>
      <c r="DA336" s="64"/>
      <c r="DB336" s="64"/>
      <c r="DC336" s="64"/>
      <c r="DD336" s="64"/>
    </row>
    <row r="337" spans="54:108" ht="16.5" x14ac:dyDescent="0.2">
      <c r="BB337" s="64">
        <v>332</v>
      </c>
      <c r="BC337" s="14">
        <f t="shared" si="57"/>
        <v>0</v>
      </c>
      <c r="BD337" s="14">
        <f t="shared" si="58"/>
        <v>480</v>
      </c>
      <c r="BE337" s="14">
        <f t="shared" si="59"/>
        <v>0</v>
      </c>
      <c r="BF337" s="14">
        <f t="shared" si="60"/>
        <v>1200</v>
      </c>
      <c r="BG337" s="14">
        <f t="shared" si="61"/>
        <v>480</v>
      </c>
      <c r="BH337" s="14">
        <f t="shared" si="62"/>
        <v>960</v>
      </c>
      <c r="CF337" s="64">
        <v>333</v>
      </c>
      <c r="CG337" s="64">
        <v>4</v>
      </c>
      <c r="CH337" s="64" t="s">
        <v>380</v>
      </c>
      <c r="CI337" s="64">
        <v>33</v>
      </c>
      <c r="CJ337" s="64"/>
      <c r="CK337" s="64"/>
      <c r="CL337" s="64"/>
      <c r="CM337" s="64" t="s">
        <v>584</v>
      </c>
      <c r="CN337" s="64">
        <v>16200</v>
      </c>
      <c r="CO337" s="64" t="s">
        <v>585</v>
      </c>
      <c r="CP337" s="64">
        <v>50</v>
      </c>
      <c r="CQ337" s="64"/>
      <c r="CR337" s="64"/>
      <c r="CS337" s="64" t="s">
        <v>585</v>
      </c>
      <c r="CT337" s="64">
        <v>50</v>
      </c>
      <c r="CU337" s="64"/>
      <c r="CV337" s="64"/>
      <c r="CW337" s="64"/>
      <c r="CX337" s="64"/>
      <c r="CY337" s="64"/>
      <c r="CZ337" s="64"/>
      <c r="DA337" s="64"/>
      <c r="DB337" s="64"/>
      <c r="DC337" s="64"/>
      <c r="DD337" s="64"/>
    </row>
    <row r="338" spans="54:108" ht="16.5" x14ac:dyDescent="0.2">
      <c r="BB338" s="64">
        <v>333</v>
      </c>
      <c r="BC338" s="14">
        <f t="shared" si="57"/>
        <v>0</v>
      </c>
      <c r="BD338" s="14">
        <f t="shared" si="58"/>
        <v>480</v>
      </c>
      <c r="BE338" s="14">
        <f t="shared" si="59"/>
        <v>0</v>
      </c>
      <c r="BF338" s="14">
        <f t="shared" si="60"/>
        <v>1200</v>
      </c>
      <c r="BG338" s="14">
        <f t="shared" si="61"/>
        <v>480</v>
      </c>
      <c r="BH338" s="14">
        <f t="shared" si="62"/>
        <v>960</v>
      </c>
      <c r="CF338" s="64">
        <v>334</v>
      </c>
      <c r="CG338" s="64">
        <v>4</v>
      </c>
      <c r="CH338" s="64" t="s">
        <v>380</v>
      </c>
      <c r="CI338" s="64">
        <v>34</v>
      </c>
      <c r="CJ338" s="64"/>
      <c r="CK338" s="64"/>
      <c r="CL338" s="64"/>
      <c r="CM338" s="64" t="s">
        <v>584</v>
      </c>
      <c r="CN338" s="64">
        <v>16200</v>
      </c>
      <c r="CO338" s="64" t="s">
        <v>585</v>
      </c>
      <c r="CP338" s="64">
        <v>50</v>
      </c>
      <c r="CQ338" s="64"/>
      <c r="CR338" s="64"/>
      <c r="CS338" s="64" t="s">
        <v>585</v>
      </c>
      <c r="CT338" s="64">
        <v>50</v>
      </c>
      <c r="CU338" s="64"/>
      <c r="CV338" s="64"/>
      <c r="CW338" s="64"/>
      <c r="CX338" s="64"/>
      <c r="CY338" s="64"/>
      <c r="CZ338" s="64"/>
      <c r="DA338" s="64"/>
      <c r="DB338" s="64"/>
      <c r="DC338" s="64"/>
      <c r="DD338" s="64"/>
    </row>
    <row r="339" spans="54:108" ht="16.5" x14ac:dyDescent="0.2">
      <c r="BB339" s="64">
        <v>334</v>
      </c>
      <c r="BC339" s="14">
        <f t="shared" si="57"/>
        <v>0</v>
      </c>
      <c r="BD339" s="14">
        <f t="shared" si="58"/>
        <v>480</v>
      </c>
      <c r="BE339" s="14">
        <f t="shared" si="59"/>
        <v>0</v>
      </c>
      <c r="BF339" s="14">
        <f t="shared" si="60"/>
        <v>1200</v>
      </c>
      <c r="BG339" s="14">
        <f t="shared" si="61"/>
        <v>480</v>
      </c>
      <c r="BH339" s="14">
        <f t="shared" si="62"/>
        <v>960</v>
      </c>
      <c r="CF339" s="64">
        <v>335</v>
      </c>
      <c r="CG339" s="64">
        <v>4</v>
      </c>
      <c r="CH339" s="64" t="s">
        <v>380</v>
      </c>
      <c r="CI339" s="64">
        <v>35</v>
      </c>
      <c r="CJ339" s="64"/>
      <c r="CK339" s="64"/>
      <c r="CL339" s="64"/>
      <c r="CM339" s="64" t="s">
        <v>584</v>
      </c>
      <c r="CN339" s="64">
        <v>16200</v>
      </c>
      <c r="CO339" s="64" t="s">
        <v>585</v>
      </c>
      <c r="CP339" s="64">
        <v>50</v>
      </c>
      <c r="CQ339" s="64" t="s">
        <v>420</v>
      </c>
      <c r="CR339" s="64">
        <v>2</v>
      </c>
      <c r="CS339" s="64" t="s">
        <v>585</v>
      </c>
      <c r="CT339" s="64">
        <v>55</v>
      </c>
      <c r="CU339" s="64"/>
      <c r="CV339" s="64"/>
      <c r="CW339" s="64"/>
      <c r="CX339" s="64"/>
      <c r="CY339" s="64"/>
      <c r="CZ339" s="64"/>
      <c r="DA339" s="64"/>
      <c r="DB339" s="64"/>
      <c r="DC339" s="64"/>
      <c r="DD339" s="64"/>
    </row>
    <row r="340" spans="54:108" ht="16.5" x14ac:dyDescent="0.2">
      <c r="BB340" s="64">
        <v>335</v>
      </c>
      <c r="BC340" s="14">
        <f t="shared" si="57"/>
        <v>0</v>
      </c>
      <c r="BD340" s="14">
        <f t="shared" si="58"/>
        <v>480</v>
      </c>
      <c r="BE340" s="14">
        <f t="shared" si="59"/>
        <v>0</v>
      </c>
      <c r="BF340" s="14">
        <f t="shared" si="60"/>
        <v>1200</v>
      </c>
      <c r="BG340" s="14">
        <f t="shared" si="61"/>
        <v>480</v>
      </c>
      <c r="BH340" s="14">
        <f t="shared" si="62"/>
        <v>960</v>
      </c>
      <c r="CF340" s="64">
        <v>336</v>
      </c>
      <c r="CG340" s="64">
        <v>4</v>
      </c>
      <c r="CH340" s="64" t="s">
        <v>380</v>
      </c>
      <c r="CI340" s="64">
        <v>36</v>
      </c>
      <c r="CJ340" s="64"/>
      <c r="CK340" s="64"/>
      <c r="CL340" s="64"/>
      <c r="CM340" s="64" t="s">
        <v>584</v>
      </c>
      <c r="CN340" s="64">
        <v>16200</v>
      </c>
      <c r="CO340" s="64" t="s">
        <v>585</v>
      </c>
      <c r="CP340" s="64">
        <v>55</v>
      </c>
      <c r="CQ340" s="64"/>
      <c r="CR340" s="64"/>
      <c r="CS340" s="64" t="s">
        <v>585</v>
      </c>
      <c r="CT340" s="64">
        <v>55</v>
      </c>
      <c r="CU340" s="64"/>
      <c r="CV340" s="64"/>
      <c r="CW340" s="64"/>
      <c r="CX340" s="64"/>
      <c r="CY340" s="64"/>
      <c r="CZ340" s="64"/>
      <c r="DA340" s="64"/>
      <c r="DB340" s="64"/>
      <c r="DC340" s="64"/>
      <c r="DD340" s="64"/>
    </row>
    <row r="341" spans="54:108" ht="16.5" x14ac:dyDescent="0.2">
      <c r="BB341" s="64">
        <v>336</v>
      </c>
      <c r="BC341" s="14">
        <f t="shared" si="57"/>
        <v>0</v>
      </c>
      <c r="BD341" s="14">
        <f t="shared" si="58"/>
        <v>480</v>
      </c>
      <c r="BE341" s="14">
        <f t="shared" si="59"/>
        <v>0</v>
      </c>
      <c r="BF341" s="14">
        <f t="shared" si="60"/>
        <v>1200</v>
      </c>
      <c r="BG341" s="14">
        <f t="shared" si="61"/>
        <v>480</v>
      </c>
      <c r="BH341" s="14">
        <f t="shared" si="62"/>
        <v>960</v>
      </c>
      <c r="CF341" s="64">
        <v>337</v>
      </c>
      <c r="CG341" s="64">
        <v>4</v>
      </c>
      <c r="CH341" s="64" t="s">
        <v>380</v>
      </c>
      <c r="CI341" s="64">
        <v>37</v>
      </c>
      <c r="CJ341" s="64"/>
      <c r="CK341" s="64"/>
      <c r="CL341" s="64"/>
      <c r="CM341" s="64" t="s">
        <v>584</v>
      </c>
      <c r="CN341" s="64">
        <v>16200</v>
      </c>
      <c r="CO341" s="64" t="s">
        <v>585</v>
      </c>
      <c r="CP341" s="64">
        <v>55</v>
      </c>
      <c r="CQ341" s="64"/>
      <c r="CR341" s="64"/>
      <c r="CS341" s="64" t="s">
        <v>585</v>
      </c>
      <c r="CT341" s="64">
        <v>55</v>
      </c>
      <c r="CU341" s="64"/>
      <c r="CV341" s="64"/>
      <c r="CW341" s="64"/>
      <c r="CX341" s="64"/>
      <c r="CY341" s="64"/>
      <c r="CZ341" s="64"/>
      <c r="DA341" s="64"/>
      <c r="DB341" s="64"/>
      <c r="DC341" s="64"/>
      <c r="DD341" s="64"/>
    </row>
    <row r="342" spans="54:108" ht="16.5" x14ac:dyDescent="0.2">
      <c r="BB342" s="64">
        <v>337</v>
      </c>
      <c r="BC342" s="14">
        <f t="shared" si="57"/>
        <v>0</v>
      </c>
      <c r="BD342" s="14">
        <f t="shared" si="58"/>
        <v>480</v>
      </c>
      <c r="BE342" s="14">
        <f t="shared" si="59"/>
        <v>0</v>
      </c>
      <c r="BF342" s="14">
        <f t="shared" si="60"/>
        <v>1200</v>
      </c>
      <c r="BG342" s="14">
        <f t="shared" si="61"/>
        <v>480</v>
      </c>
      <c r="BH342" s="14">
        <f t="shared" si="62"/>
        <v>960</v>
      </c>
      <c r="CF342" s="64">
        <v>338</v>
      </c>
      <c r="CG342" s="64">
        <v>4</v>
      </c>
      <c r="CH342" s="64" t="s">
        <v>380</v>
      </c>
      <c r="CI342" s="64">
        <v>38</v>
      </c>
      <c r="CJ342" s="64"/>
      <c r="CK342" s="64"/>
      <c r="CL342" s="64"/>
      <c r="CM342" s="64" t="s">
        <v>584</v>
      </c>
      <c r="CN342" s="64">
        <v>16200</v>
      </c>
      <c r="CO342" s="64" t="s">
        <v>585</v>
      </c>
      <c r="CP342" s="64">
        <v>55</v>
      </c>
      <c r="CQ342" s="64"/>
      <c r="CR342" s="64"/>
      <c r="CS342" s="64" t="s">
        <v>585</v>
      </c>
      <c r="CT342" s="64">
        <v>55</v>
      </c>
      <c r="CU342" s="64"/>
      <c r="CV342" s="64"/>
      <c r="CW342" s="64"/>
      <c r="CX342" s="64"/>
      <c r="CY342" s="64"/>
      <c r="CZ342" s="64"/>
      <c r="DA342" s="64"/>
      <c r="DB342" s="64"/>
      <c r="DC342" s="64"/>
      <c r="DD342" s="64"/>
    </row>
    <row r="343" spans="54:108" ht="16.5" x14ac:dyDescent="0.2">
      <c r="BB343" s="64">
        <v>338</v>
      </c>
      <c r="BC343" s="14">
        <f t="shared" si="57"/>
        <v>0</v>
      </c>
      <c r="BD343" s="14">
        <f t="shared" si="58"/>
        <v>480</v>
      </c>
      <c r="BE343" s="14">
        <f t="shared" si="59"/>
        <v>0</v>
      </c>
      <c r="BF343" s="14">
        <f t="shared" si="60"/>
        <v>1200</v>
      </c>
      <c r="BG343" s="14">
        <f t="shared" si="61"/>
        <v>480</v>
      </c>
      <c r="BH343" s="14">
        <f t="shared" si="62"/>
        <v>960</v>
      </c>
      <c r="CF343" s="64">
        <v>339</v>
      </c>
      <c r="CG343" s="64">
        <v>4</v>
      </c>
      <c r="CH343" s="64" t="s">
        <v>380</v>
      </c>
      <c r="CI343" s="64">
        <v>39</v>
      </c>
      <c r="CJ343" s="64"/>
      <c r="CK343" s="64"/>
      <c r="CL343" s="64"/>
      <c r="CM343" s="64" t="s">
        <v>584</v>
      </c>
      <c r="CN343" s="64">
        <v>16200</v>
      </c>
      <c r="CO343" s="64" t="s">
        <v>585</v>
      </c>
      <c r="CP343" s="64">
        <v>55</v>
      </c>
      <c r="CQ343" s="64"/>
      <c r="CR343" s="64"/>
      <c r="CS343" s="64" t="s">
        <v>585</v>
      </c>
      <c r="CT343" s="64">
        <v>55</v>
      </c>
      <c r="CU343" s="64"/>
      <c r="CV343" s="64"/>
      <c r="CW343" s="64"/>
      <c r="CX343" s="64"/>
      <c r="CY343" s="64"/>
      <c r="CZ343" s="64"/>
      <c r="DA343" s="64"/>
      <c r="DB343" s="64"/>
      <c r="DC343" s="64"/>
      <c r="DD343" s="64"/>
    </row>
    <row r="344" spans="54:108" ht="16.5" x14ac:dyDescent="0.2">
      <c r="BB344" s="64">
        <v>339</v>
      </c>
      <c r="BC344" s="14">
        <f t="shared" si="57"/>
        <v>0</v>
      </c>
      <c r="BD344" s="14">
        <f t="shared" si="58"/>
        <v>480</v>
      </c>
      <c r="BE344" s="14">
        <f t="shared" si="59"/>
        <v>0</v>
      </c>
      <c r="BF344" s="14">
        <f t="shared" si="60"/>
        <v>1200</v>
      </c>
      <c r="BG344" s="14">
        <f t="shared" si="61"/>
        <v>480</v>
      </c>
      <c r="BH344" s="14">
        <f t="shared" si="62"/>
        <v>960</v>
      </c>
      <c r="CF344" s="64">
        <v>340</v>
      </c>
      <c r="CG344" s="64">
        <v>4</v>
      </c>
      <c r="CH344" s="64" t="s">
        <v>380</v>
      </c>
      <c r="CI344" s="64">
        <v>40</v>
      </c>
      <c r="CJ344" s="64"/>
      <c r="CK344" s="64"/>
      <c r="CL344" s="64"/>
      <c r="CM344" s="64" t="s">
        <v>584</v>
      </c>
      <c r="CN344" s="64">
        <v>16200</v>
      </c>
      <c r="CO344" s="64" t="s">
        <v>585</v>
      </c>
      <c r="CP344" s="64">
        <v>55</v>
      </c>
      <c r="CQ344" s="64" t="s">
        <v>421</v>
      </c>
      <c r="CR344" s="64">
        <v>2</v>
      </c>
      <c r="CS344" s="64" t="s">
        <v>585</v>
      </c>
      <c r="CT344" s="64">
        <v>60</v>
      </c>
      <c r="CU344" s="64"/>
      <c r="CV344" s="64"/>
      <c r="CW344" s="64"/>
      <c r="CX344" s="64"/>
      <c r="CY344" s="64"/>
      <c r="CZ344" s="64"/>
      <c r="DA344" s="64"/>
      <c r="DB344" s="64"/>
      <c r="DC344" s="64"/>
      <c r="DD344" s="64"/>
    </row>
    <row r="345" spans="54:108" ht="16.5" x14ac:dyDescent="0.2">
      <c r="BB345" s="64">
        <v>340</v>
      </c>
      <c r="BC345" s="14">
        <f t="shared" si="57"/>
        <v>0</v>
      </c>
      <c r="BD345" s="14">
        <f t="shared" si="58"/>
        <v>480</v>
      </c>
      <c r="BE345" s="14">
        <f t="shared" si="59"/>
        <v>0</v>
      </c>
      <c r="BF345" s="14">
        <f t="shared" si="60"/>
        <v>1200</v>
      </c>
      <c r="BG345" s="14">
        <f t="shared" si="61"/>
        <v>480</v>
      </c>
      <c r="BH345" s="14">
        <f t="shared" si="62"/>
        <v>960</v>
      </c>
      <c r="CF345" s="64">
        <v>341</v>
      </c>
      <c r="CG345" s="64">
        <v>4</v>
      </c>
      <c r="CH345" s="64" t="s">
        <v>380</v>
      </c>
      <c r="CI345" s="64">
        <v>41</v>
      </c>
      <c r="CJ345" s="64"/>
      <c r="CK345" s="64"/>
      <c r="CL345" s="64"/>
      <c r="CM345" s="64" t="s">
        <v>584</v>
      </c>
      <c r="CN345" s="64">
        <v>16200</v>
      </c>
      <c r="CO345" s="64" t="s">
        <v>585</v>
      </c>
      <c r="CP345" s="64">
        <v>60</v>
      </c>
      <c r="CQ345" s="64"/>
      <c r="CR345" s="64"/>
      <c r="CS345" s="64" t="s">
        <v>585</v>
      </c>
      <c r="CT345" s="64">
        <v>60</v>
      </c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</row>
    <row r="346" spans="54:108" ht="16.5" x14ac:dyDescent="0.2">
      <c r="BB346" s="64">
        <v>341</v>
      </c>
      <c r="BC346" s="14">
        <f t="shared" si="57"/>
        <v>0</v>
      </c>
      <c r="BD346" s="14">
        <f t="shared" si="58"/>
        <v>480</v>
      </c>
      <c r="BE346" s="14">
        <f t="shared" si="59"/>
        <v>0</v>
      </c>
      <c r="BF346" s="14">
        <f t="shared" si="60"/>
        <v>1200</v>
      </c>
      <c r="BG346" s="14">
        <f t="shared" si="61"/>
        <v>480</v>
      </c>
      <c r="BH346" s="14">
        <f t="shared" si="62"/>
        <v>960</v>
      </c>
      <c r="CF346" s="64">
        <v>342</v>
      </c>
      <c r="CG346" s="64">
        <v>4</v>
      </c>
      <c r="CH346" s="64" t="s">
        <v>380</v>
      </c>
      <c r="CI346" s="64">
        <v>42</v>
      </c>
      <c r="CJ346" s="64"/>
      <c r="CK346" s="64"/>
      <c r="CL346" s="64"/>
      <c r="CM346" s="64" t="s">
        <v>584</v>
      </c>
      <c r="CN346" s="64">
        <v>16200</v>
      </c>
      <c r="CO346" s="64" t="s">
        <v>585</v>
      </c>
      <c r="CP346" s="64">
        <v>60</v>
      </c>
      <c r="CQ346" s="64"/>
      <c r="CR346" s="64"/>
      <c r="CS346" s="64" t="s">
        <v>585</v>
      </c>
      <c r="CT346" s="64">
        <v>60</v>
      </c>
      <c r="CU346" s="64"/>
      <c r="CV346" s="64"/>
      <c r="CW346" s="64"/>
      <c r="CX346" s="64"/>
      <c r="CY346" s="64"/>
      <c r="CZ346" s="64"/>
      <c r="DA346" s="64"/>
      <c r="DB346" s="64"/>
      <c r="DC346" s="64"/>
      <c r="DD346" s="64"/>
    </row>
    <row r="347" spans="54:108" ht="16.5" x14ac:dyDescent="0.2">
      <c r="BB347" s="64">
        <v>342</v>
      </c>
      <c r="BC347" s="14">
        <f t="shared" si="57"/>
        <v>0</v>
      </c>
      <c r="BD347" s="14">
        <f t="shared" si="58"/>
        <v>480</v>
      </c>
      <c r="BE347" s="14">
        <f t="shared" si="59"/>
        <v>0</v>
      </c>
      <c r="BF347" s="14">
        <f t="shared" si="60"/>
        <v>1200</v>
      </c>
      <c r="BG347" s="14">
        <f t="shared" si="61"/>
        <v>480</v>
      </c>
      <c r="BH347" s="14">
        <f t="shared" si="62"/>
        <v>960</v>
      </c>
      <c r="CF347" s="64">
        <v>343</v>
      </c>
      <c r="CG347" s="64">
        <v>4</v>
      </c>
      <c r="CH347" s="64" t="s">
        <v>380</v>
      </c>
      <c r="CI347" s="64">
        <v>43</v>
      </c>
      <c r="CJ347" s="64"/>
      <c r="CK347" s="64"/>
      <c r="CL347" s="64"/>
      <c r="CM347" s="64" t="s">
        <v>584</v>
      </c>
      <c r="CN347" s="64">
        <v>16200</v>
      </c>
      <c r="CO347" s="64" t="s">
        <v>585</v>
      </c>
      <c r="CP347" s="64">
        <v>60</v>
      </c>
      <c r="CQ347" s="64"/>
      <c r="CR347" s="64"/>
      <c r="CS347" s="64" t="s">
        <v>585</v>
      </c>
      <c r="CT347" s="64">
        <v>60</v>
      </c>
      <c r="CU347" s="64"/>
      <c r="CV347" s="64"/>
      <c r="CW347" s="64"/>
      <c r="CX347" s="64"/>
      <c r="CY347" s="64"/>
      <c r="CZ347" s="64"/>
      <c r="DA347" s="64"/>
      <c r="DB347" s="64"/>
      <c r="DC347" s="64"/>
      <c r="DD347" s="64"/>
    </row>
    <row r="348" spans="54:108" ht="16.5" x14ac:dyDescent="0.2">
      <c r="BB348" s="64">
        <v>343</v>
      </c>
      <c r="BC348" s="14">
        <f t="shared" si="57"/>
        <v>0</v>
      </c>
      <c r="BD348" s="14">
        <f t="shared" si="58"/>
        <v>480</v>
      </c>
      <c r="BE348" s="14">
        <f t="shared" si="59"/>
        <v>0</v>
      </c>
      <c r="BF348" s="14">
        <f t="shared" si="60"/>
        <v>1200</v>
      </c>
      <c r="BG348" s="14">
        <f t="shared" si="61"/>
        <v>480</v>
      </c>
      <c r="BH348" s="14">
        <f t="shared" si="62"/>
        <v>960</v>
      </c>
      <c r="CF348" s="64">
        <v>344</v>
      </c>
      <c r="CG348" s="64">
        <v>4</v>
      </c>
      <c r="CH348" s="64" t="s">
        <v>380</v>
      </c>
      <c r="CI348" s="64">
        <v>44</v>
      </c>
      <c r="CJ348" s="64"/>
      <c r="CK348" s="64"/>
      <c r="CL348" s="64"/>
      <c r="CM348" s="64" t="s">
        <v>584</v>
      </c>
      <c r="CN348" s="64">
        <v>16200</v>
      </c>
      <c r="CO348" s="64" t="s">
        <v>585</v>
      </c>
      <c r="CP348" s="64">
        <v>60</v>
      </c>
      <c r="CQ348" s="64"/>
      <c r="CR348" s="64"/>
      <c r="CS348" s="64" t="s">
        <v>585</v>
      </c>
      <c r="CT348" s="64">
        <v>60</v>
      </c>
      <c r="CU348" s="64"/>
      <c r="CV348" s="64"/>
      <c r="CW348" s="64"/>
      <c r="CX348" s="64"/>
      <c r="CY348" s="64"/>
      <c r="CZ348" s="64"/>
      <c r="DA348" s="64"/>
      <c r="DB348" s="64"/>
      <c r="DC348" s="64"/>
      <c r="DD348" s="64"/>
    </row>
    <row r="349" spans="54:108" ht="16.5" x14ac:dyDescent="0.2">
      <c r="BB349" s="64">
        <v>344</v>
      </c>
      <c r="BC349" s="14">
        <f t="shared" si="57"/>
        <v>0</v>
      </c>
      <c r="BD349" s="14">
        <f t="shared" si="58"/>
        <v>480</v>
      </c>
      <c r="BE349" s="14">
        <f t="shared" si="59"/>
        <v>0</v>
      </c>
      <c r="BF349" s="14">
        <f t="shared" si="60"/>
        <v>1200</v>
      </c>
      <c r="BG349" s="14">
        <f t="shared" si="61"/>
        <v>480</v>
      </c>
      <c r="BH349" s="14">
        <f t="shared" si="62"/>
        <v>960</v>
      </c>
      <c r="CF349" s="64">
        <v>345</v>
      </c>
      <c r="CG349" s="64">
        <v>4</v>
      </c>
      <c r="CH349" s="64" t="s">
        <v>380</v>
      </c>
      <c r="CI349" s="64">
        <v>45</v>
      </c>
      <c r="CJ349" s="64"/>
      <c r="CK349" s="64"/>
      <c r="CL349" s="64"/>
      <c r="CM349" s="64" t="s">
        <v>584</v>
      </c>
      <c r="CN349" s="64">
        <v>19800</v>
      </c>
      <c r="CO349" s="64" t="s">
        <v>585</v>
      </c>
      <c r="CP349" s="64">
        <v>60</v>
      </c>
      <c r="CQ349" s="64" t="s">
        <v>424</v>
      </c>
      <c r="CR349" s="64">
        <v>2</v>
      </c>
      <c r="CS349" s="64" t="s">
        <v>585</v>
      </c>
      <c r="CT349" s="64">
        <v>65</v>
      </c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</row>
    <row r="350" spans="54:108" ht="16.5" x14ac:dyDescent="0.2">
      <c r="BB350" s="64">
        <v>345</v>
      </c>
      <c r="BC350" s="14">
        <f t="shared" si="57"/>
        <v>0</v>
      </c>
      <c r="BD350" s="14">
        <f t="shared" si="58"/>
        <v>480</v>
      </c>
      <c r="BE350" s="14">
        <f t="shared" si="59"/>
        <v>0</v>
      </c>
      <c r="BF350" s="14">
        <f t="shared" si="60"/>
        <v>1200</v>
      </c>
      <c r="BG350" s="14">
        <f t="shared" si="61"/>
        <v>480</v>
      </c>
      <c r="BH350" s="14">
        <f t="shared" si="62"/>
        <v>960</v>
      </c>
      <c r="CF350" s="64">
        <v>346</v>
      </c>
      <c r="CG350" s="64">
        <v>4</v>
      </c>
      <c r="CH350" s="64" t="s">
        <v>380</v>
      </c>
      <c r="CI350" s="64">
        <v>46</v>
      </c>
      <c r="CJ350" s="64"/>
      <c r="CK350" s="64"/>
      <c r="CL350" s="64"/>
      <c r="CM350" s="64" t="s">
        <v>584</v>
      </c>
      <c r="CN350" s="64">
        <v>19800</v>
      </c>
      <c r="CO350" s="64" t="s">
        <v>585</v>
      </c>
      <c r="CP350" s="64">
        <v>65</v>
      </c>
      <c r="CQ350" s="64"/>
      <c r="CR350" s="64"/>
      <c r="CS350" s="64" t="s">
        <v>585</v>
      </c>
      <c r="CT350" s="64">
        <v>65</v>
      </c>
      <c r="CU350" s="64"/>
      <c r="CV350" s="64"/>
      <c r="CW350" s="64"/>
      <c r="CX350" s="64"/>
      <c r="CY350" s="64"/>
      <c r="CZ350" s="64"/>
      <c r="DA350" s="64"/>
      <c r="DB350" s="64"/>
      <c r="DC350" s="64"/>
      <c r="DD350" s="64"/>
    </row>
    <row r="351" spans="54:108" ht="16.5" x14ac:dyDescent="0.2">
      <c r="BB351" s="64">
        <v>346</v>
      </c>
      <c r="BC351" s="14">
        <f t="shared" si="57"/>
        <v>0</v>
      </c>
      <c r="BD351" s="14">
        <f t="shared" si="58"/>
        <v>480</v>
      </c>
      <c r="BE351" s="14">
        <f t="shared" si="59"/>
        <v>0</v>
      </c>
      <c r="BF351" s="14">
        <f t="shared" si="60"/>
        <v>1200</v>
      </c>
      <c r="BG351" s="14">
        <f t="shared" si="61"/>
        <v>480</v>
      </c>
      <c r="BH351" s="14">
        <f t="shared" si="62"/>
        <v>960</v>
      </c>
      <c r="CF351" s="64">
        <v>347</v>
      </c>
      <c r="CG351" s="64">
        <v>4</v>
      </c>
      <c r="CH351" s="64" t="s">
        <v>380</v>
      </c>
      <c r="CI351" s="64">
        <v>47</v>
      </c>
      <c r="CJ351" s="64"/>
      <c r="CK351" s="64"/>
      <c r="CL351" s="64"/>
      <c r="CM351" s="64" t="s">
        <v>584</v>
      </c>
      <c r="CN351" s="64">
        <v>19800</v>
      </c>
      <c r="CO351" s="64" t="s">
        <v>585</v>
      </c>
      <c r="CP351" s="64">
        <v>65</v>
      </c>
      <c r="CQ351" s="64"/>
      <c r="CR351" s="64"/>
      <c r="CS351" s="64" t="s">
        <v>585</v>
      </c>
      <c r="CT351" s="64">
        <v>65</v>
      </c>
      <c r="CU351" s="64"/>
      <c r="CV351" s="64"/>
      <c r="CW351" s="64"/>
      <c r="CX351" s="64"/>
      <c r="CY351" s="64"/>
      <c r="CZ351" s="64"/>
      <c r="DA351" s="64"/>
      <c r="DB351" s="64"/>
      <c r="DC351" s="64"/>
      <c r="DD351" s="64"/>
    </row>
    <row r="352" spans="54:108" ht="16.5" x14ac:dyDescent="0.2">
      <c r="BB352" s="64">
        <v>347</v>
      </c>
      <c r="BC352" s="14">
        <f t="shared" si="57"/>
        <v>0</v>
      </c>
      <c r="BD352" s="14">
        <f t="shared" si="58"/>
        <v>480</v>
      </c>
      <c r="BE352" s="14">
        <f t="shared" si="59"/>
        <v>0</v>
      </c>
      <c r="BF352" s="14">
        <f t="shared" si="60"/>
        <v>1200</v>
      </c>
      <c r="BG352" s="14">
        <f t="shared" si="61"/>
        <v>480</v>
      </c>
      <c r="BH352" s="14">
        <f t="shared" si="62"/>
        <v>960</v>
      </c>
      <c r="CF352" s="64">
        <v>348</v>
      </c>
      <c r="CG352" s="64">
        <v>4</v>
      </c>
      <c r="CH352" s="64" t="s">
        <v>380</v>
      </c>
      <c r="CI352" s="64">
        <v>48</v>
      </c>
      <c r="CJ352" s="64"/>
      <c r="CK352" s="64"/>
      <c r="CL352" s="64"/>
      <c r="CM352" s="64" t="s">
        <v>584</v>
      </c>
      <c r="CN352" s="64">
        <v>19800</v>
      </c>
      <c r="CO352" s="64" t="s">
        <v>585</v>
      </c>
      <c r="CP352" s="64">
        <v>65</v>
      </c>
      <c r="CQ352" s="64"/>
      <c r="CR352" s="64"/>
      <c r="CS352" s="64" t="s">
        <v>585</v>
      </c>
      <c r="CT352" s="64">
        <v>65</v>
      </c>
      <c r="CU352" s="64"/>
      <c r="CV352" s="64"/>
      <c r="CW352" s="64"/>
      <c r="CX352" s="64"/>
      <c r="CY352" s="64"/>
      <c r="CZ352" s="64"/>
      <c r="DA352" s="64"/>
      <c r="DB352" s="64"/>
      <c r="DC352" s="64"/>
      <c r="DD352" s="64"/>
    </row>
    <row r="353" spans="54:108" ht="16.5" x14ac:dyDescent="0.2">
      <c r="BB353" s="64">
        <v>348</v>
      </c>
      <c r="BC353" s="14">
        <f t="shared" si="57"/>
        <v>0</v>
      </c>
      <c r="BD353" s="14">
        <f t="shared" si="58"/>
        <v>480</v>
      </c>
      <c r="BE353" s="14">
        <f t="shared" si="59"/>
        <v>0</v>
      </c>
      <c r="BF353" s="14">
        <f t="shared" si="60"/>
        <v>1200</v>
      </c>
      <c r="BG353" s="14">
        <f t="shared" si="61"/>
        <v>480</v>
      </c>
      <c r="BH353" s="14">
        <f t="shared" si="62"/>
        <v>960</v>
      </c>
      <c r="CF353" s="64">
        <v>349</v>
      </c>
      <c r="CG353" s="64">
        <v>4</v>
      </c>
      <c r="CH353" s="64" t="s">
        <v>380</v>
      </c>
      <c r="CI353" s="64">
        <v>49</v>
      </c>
      <c r="CJ353" s="64"/>
      <c r="CK353" s="64"/>
      <c r="CL353" s="64"/>
      <c r="CM353" s="64" t="s">
        <v>584</v>
      </c>
      <c r="CN353" s="64">
        <v>19800</v>
      </c>
      <c r="CO353" s="64" t="s">
        <v>585</v>
      </c>
      <c r="CP353" s="64">
        <v>65</v>
      </c>
      <c r="CQ353" s="64"/>
      <c r="CR353" s="64"/>
      <c r="CS353" s="64" t="s">
        <v>585</v>
      </c>
      <c r="CT353" s="64">
        <v>65</v>
      </c>
      <c r="CU353" s="64"/>
      <c r="CV353" s="64"/>
      <c r="CW353" s="64"/>
      <c r="CX353" s="64"/>
      <c r="CY353" s="64"/>
      <c r="CZ353" s="64"/>
      <c r="DA353" s="64"/>
      <c r="DB353" s="64"/>
      <c r="DC353" s="64"/>
      <c r="DD353" s="64"/>
    </row>
    <row r="354" spans="54:108" ht="16.5" x14ac:dyDescent="0.2">
      <c r="BB354" s="64">
        <v>349</v>
      </c>
      <c r="BC354" s="14">
        <f t="shared" si="57"/>
        <v>0</v>
      </c>
      <c r="BD354" s="14">
        <f t="shared" si="58"/>
        <v>480</v>
      </c>
      <c r="BE354" s="14">
        <f t="shared" si="59"/>
        <v>0</v>
      </c>
      <c r="BF354" s="14">
        <f t="shared" si="60"/>
        <v>1200</v>
      </c>
      <c r="BG354" s="14">
        <f t="shared" si="61"/>
        <v>480</v>
      </c>
      <c r="BH354" s="14">
        <f t="shared" si="62"/>
        <v>960</v>
      </c>
      <c r="CF354" s="64">
        <v>350</v>
      </c>
      <c r="CG354" s="64">
        <v>4</v>
      </c>
      <c r="CH354" s="64" t="s">
        <v>380</v>
      </c>
      <c r="CI354" s="64">
        <v>50</v>
      </c>
      <c r="CJ354" s="64"/>
      <c r="CK354" s="64"/>
      <c r="CL354" s="64"/>
      <c r="CM354" s="64" t="s">
        <v>584</v>
      </c>
      <c r="CN354" s="64">
        <v>19800</v>
      </c>
      <c r="CO354" s="64" t="s">
        <v>585</v>
      </c>
      <c r="CP354" s="64">
        <v>65</v>
      </c>
      <c r="CQ354" s="64" t="s">
        <v>425</v>
      </c>
      <c r="CR354" s="64">
        <v>2</v>
      </c>
      <c r="CS354" s="64" t="s">
        <v>585</v>
      </c>
      <c r="CT354" s="64">
        <v>70</v>
      </c>
      <c r="CU354" s="64"/>
      <c r="CV354" s="64"/>
      <c r="CW354" s="64"/>
      <c r="CX354" s="64"/>
      <c r="CY354" s="64"/>
      <c r="CZ354" s="64"/>
      <c r="DA354" s="64"/>
      <c r="DB354" s="64"/>
      <c r="DC354" s="64"/>
      <c r="DD354" s="64"/>
    </row>
    <row r="355" spans="54:108" ht="16.5" x14ac:dyDescent="0.2">
      <c r="BB355" s="64">
        <v>350</v>
      </c>
      <c r="BC355" s="14">
        <f t="shared" si="57"/>
        <v>0</v>
      </c>
      <c r="BD355" s="14">
        <f t="shared" si="58"/>
        <v>480</v>
      </c>
      <c r="BE355" s="14">
        <f t="shared" si="59"/>
        <v>0</v>
      </c>
      <c r="BF355" s="14">
        <f t="shared" si="60"/>
        <v>1200</v>
      </c>
      <c r="BG355" s="14">
        <f t="shared" si="61"/>
        <v>480</v>
      </c>
      <c r="BH355" s="14">
        <f t="shared" si="62"/>
        <v>960</v>
      </c>
      <c r="CF355" s="64">
        <v>351</v>
      </c>
      <c r="CG355" s="64">
        <v>4</v>
      </c>
      <c r="CH355" s="64" t="s">
        <v>380</v>
      </c>
      <c r="CI355" s="64">
        <v>51</v>
      </c>
      <c r="CJ355" s="64"/>
      <c r="CK355" s="64"/>
      <c r="CL355" s="64"/>
      <c r="CM355" s="64" t="s">
        <v>584</v>
      </c>
      <c r="CN355" s="64">
        <v>19800</v>
      </c>
      <c r="CO355" s="64" t="s">
        <v>585</v>
      </c>
      <c r="CP355" s="64">
        <v>70</v>
      </c>
      <c r="CQ355" s="64"/>
      <c r="CR355" s="64"/>
      <c r="CS355" s="64" t="s">
        <v>585</v>
      </c>
      <c r="CT355" s="64">
        <v>70</v>
      </c>
      <c r="CU355" s="64"/>
      <c r="CV355" s="64"/>
      <c r="CW355" s="64"/>
      <c r="CX355" s="64"/>
      <c r="CY355" s="64"/>
      <c r="CZ355" s="64"/>
      <c r="DA355" s="64"/>
      <c r="DB355" s="64"/>
      <c r="DC355" s="64"/>
      <c r="DD355" s="64"/>
    </row>
    <row r="356" spans="54:108" ht="16.5" x14ac:dyDescent="0.2">
      <c r="BB356" s="64">
        <v>351</v>
      </c>
      <c r="BC356" s="14">
        <f t="shared" si="57"/>
        <v>0</v>
      </c>
      <c r="BD356" s="14">
        <f t="shared" si="58"/>
        <v>480</v>
      </c>
      <c r="BE356" s="14">
        <f t="shared" si="59"/>
        <v>0</v>
      </c>
      <c r="BF356" s="14">
        <f t="shared" si="60"/>
        <v>1200</v>
      </c>
      <c r="BG356" s="14">
        <f t="shared" si="61"/>
        <v>480</v>
      </c>
      <c r="BH356" s="14">
        <f t="shared" si="62"/>
        <v>960</v>
      </c>
      <c r="CF356" s="64">
        <v>352</v>
      </c>
      <c r="CG356" s="64">
        <v>4</v>
      </c>
      <c r="CH356" s="64" t="s">
        <v>380</v>
      </c>
      <c r="CI356" s="64">
        <v>52</v>
      </c>
      <c r="CJ356" s="64"/>
      <c r="CK356" s="64"/>
      <c r="CL356" s="64"/>
      <c r="CM356" s="64" t="s">
        <v>584</v>
      </c>
      <c r="CN356" s="64">
        <v>19800</v>
      </c>
      <c r="CO356" s="64" t="s">
        <v>585</v>
      </c>
      <c r="CP356" s="64">
        <v>70</v>
      </c>
      <c r="CQ356" s="64"/>
      <c r="CR356" s="64"/>
      <c r="CS356" s="64" t="s">
        <v>585</v>
      </c>
      <c r="CT356" s="64">
        <v>70</v>
      </c>
      <c r="CU356" s="64"/>
      <c r="CV356" s="64"/>
      <c r="CW356" s="64"/>
      <c r="CX356" s="64"/>
      <c r="CY356" s="64"/>
      <c r="CZ356" s="64"/>
      <c r="DA356" s="64"/>
      <c r="DB356" s="64"/>
      <c r="DC356" s="64"/>
      <c r="DD356" s="64"/>
    </row>
    <row r="357" spans="54:108" ht="16.5" x14ac:dyDescent="0.2">
      <c r="BB357" s="64">
        <v>352</v>
      </c>
      <c r="BC357" s="14">
        <f t="shared" si="57"/>
        <v>0</v>
      </c>
      <c r="BD357" s="14">
        <f t="shared" si="58"/>
        <v>480</v>
      </c>
      <c r="BE357" s="14">
        <f t="shared" si="59"/>
        <v>0</v>
      </c>
      <c r="BF357" s="14">
        <f t="shared" si="60"/>
        <v>1200</v>
      </c>
      <c r="BG357" s="14">
        <f t="shared" si="61"/>
        <v>480</v>
      </c>
      <c r="BH357" s="14">
        <f t="shared" si="62"/>
        <v>960</v>
      </c>
      <c r="CF357" s="64">
        <v>353</v>
      </c>
      <c r="CG357" s="64">
        <v>4</v>
      </c>
      <c r="CH357" s="64" t="s">
        <v>380</v>
      </c>
      <c r="CI357" s="64">
        <v>53</v>
      </c>
      <c r="CJ357" s="64"/>
      <c r="CK357" s="64"/>
      <c r="CL357" s="64"/>
      <c r="CM357" s="64" t="s">
        <v>584</v>
      </c>
      <c r="CN357" s="64">
        <v>19800</v>
      </c>
      <c r="CO357" s="64" t="s">
        <v>585</v>
      </c>
      <c r="CP357" s="64">
        <v>70</v>
      </c>
      <c r="CQ357" s="64"/>
      <c r="CR357" s="64"/>
      <c r="CS357" s="64" t="s">
        <v>585</v>
      </c>
      <c r="CT357" s="64">
        <v>70</v>
      </c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</row>
    <row r="358" spans="54:108" ht="16.5" x14ac:dyDescent="0.2">
      <c r="BB358" s="64">
        <v>353</v>
      </c>
      <c r="BC358" s="14">
        <f t="shared" si="57"/>
        <v>0</v>
      </c>
      <c r="BD358" s="14">
        <f t="shared" si="58"/>
        <v>480</v>
      </c>
      <c r="BE358" s="14">
        <f t="shared" si="59"/>
        <v>0</v>
      </c>
      <c r="BF358" s="14">
        <f t="shared" si="60"/>
        <v>1200</v>
      </c>
      <c r="BG358" s="14">
        <f t="shared" si="61"/>
        <v>480</v>
      </c>
      <c r="BH358" s="14">
        <f t="shared" si="62"/>
        <v>960</v>
      </c>
      <c r="CF358" s="64">
        <v>354</v>
      </c>
      <c r="CG358" s="64">
        <v>4</v>
      </c>
      <c r="CH358" s="64" t="s">
        <v>380</v>
      </c>
      <c r="CI358" s="64">
        <v>54</v>
      </c>
      <c r="CJ358" s="64"/>
      <c r="CK358" s="64"/>
      <c r="CL358" s="64"/>
      <c r="CM358" s="64" t="s">
        <v>584</v>
      </c>
      <c r="CN358" s="64">
        <v>19800</v>
      </c>
      <c r="CO358" s="64" t="s">
        <v>585</v>
      </c>
      <c r="CP358" s="64">
        <v>70</v>
      </c>
      <c r="CQ358" s="64"/>
      <c r="CR358" s="64"/>
      <c r="CS358" s="64" t="s">
        <v>585</v>
      </c>
      <c r="CT358" s="64">
        <v>70</v>
      </c>
      <c r="CU358" s="64"/>
      <c r="CV358" s="64"/>
      <c r="CW358" s="64"/>
      <c r="CX358" s="64"/>
      <c r="CY358" s="64"/>
      <c r="CZ358" s="64"/>
      <c r="DA358" s="64"/>
      <c r="DB358" s="64"/>
      <c r="DC358" s="64"/>
      <c r="DD358" s="64"/>
    </row>
    <row r="359" spans="54:108" ht="16.5" x14ac:dyDescent="0.2">
      <c r="BB359" s="64">
        <v>354</v>
      </c>
      <c r="BC359" s="14">
        <f t="shared" si="57"/>
        <v>0</v>
      </c>
      <c r="BD359" s="14">
        <f t="shared" si="58"/>
        <v>480</v>
      </c>
      <c r="BE359" s="14">
        <f t="shared" si="59"/>
        <v>0</v>
      </c>
      <c r="BF359" s="14">
        <f t="shared" si="60"/>
        <v>1200</v>
      </c>
      <c r="BG359" s="14">
        <f t="shared" si="61"/>
        <v>480</v>
      </c>
      <c r="BH359" s="14">
        <f t="shared" si="62"/>
        <v>960</v>
      </c>
      <c r="CF359" s="64">
        <v>355</v>
      </c>
      <c r="CG359" s="64">
        <v>4</v>
      </c>
      <c r="CH359" s="64" t="s">
        <v>380</v>
      </c>
      <c r="CI359" s="64">
        <v>55</v>
      </c>
      <c r="CJ359" s="64"/>
      <c r="CK359" s="64"/>
      <c r="CL359" s="64"/>
      <c r="CM359" s="64" t="s">
        <v>584</v>
      </c>
      <c r="CN359" s="64">
        <v>19800</v>
      </c>
      <c r="CO359" s="64" t="s">
        <v>585</v>
      </c>
      <c r="CP359" s="64">
        <v>70</v>
      </c>
      <c r="CQ359" s="64" t="s">
        <v>420</v>
      </c>
      <c r="CR359" s="64">
        <v>2</v>
      </c>
      <c r="CS359" s="64" t="s">
        <v>585</v>
      </c>
      <c r="CT359" s="64">
        <v>75</v>
      </c>
      <c r="CU359" s="64"/>
      <c r="CV359" s="64"/>
      <c r="CW359" s="64"/>
      <c r="CX359" s="64"/>
      <c r="CY359" s="64"/>
      <c r="CZ359" s="64"/>
      <c r="DA359" s="64"/>
      <c r="DB359" s="64"/>
      <c r="DC359" s="64"/>
      <c r="DD359" s="64"/>
    </row>
    <row r="360" spans="54:108" ht="16.5" x14ac:dyDescent="0.2">
      <c r="BB360" s="64">
        <v>355</v>
      </c>
      <c r="BC360" s="14">
        <f t="shared" si="57"/>
        <v>0</v>
      </c>
      <c r="BD360" s="14">
        <f t="shared" si="58"/>
        <v>480</v>
      </c>
      <c r="BE360" s="14">
        <f t="shared" si="59"/>
        <v>0</v>
      </c>
      <c r="BF360" s="14">
        <f t="shared" si="60"/>
        <v>1200</v>
      </c>
      <c r="BG360" s="14">
        <f t="shared" si="61"/>
        <v>480</v>
      </c>
      <c r="BH360" s="14">
        <f t="shared" si="62"/>
        <v>960</v>
      </c>
      <c r="CF360" s="64">
        <v>356</v>
      </c>
      <c r="CG360" s="64">
        <v>4</v>
      </c>
      <c r="CH360" s="64" t="s">
        <v>380</v>
      </c>
      <c r="CI360" s="64">
        <v>56</v>
      </c>
      <c r="CJ360" s="64"/>
      <c r="CK360" s="64"/>
      <c r="CL360" s="64"/>
      <c r="CM360" s="64" t="s">
        <v>584</v>
      </c>
      <c r="CN360" s="64">
        <v>19800</v>
      </c>
      <c r="CO360" s="64" t="s">
        <v>585</v>
      </c>
      <c r="CP360" s="64">
        <v>75</v>
      </c>
      <c r="CQ360" s="64"/>
      <c r="CR360" s="64"/>
      <c r="CS360" s="64" t="s">
        <v>585</v>
      </c>
      <c r="CT360" s="64">
        <v>75</v>
      </c>
      <c r="CU360" s="64"/>
      <c r="CV360" s="64"/>
      <c r="CW360" s="64"/>
      <c r="CX360" s="64"/>
      <c r="CY360" s="64"/>
      <c r="CZ360" s="64"/>
      <c r="DA360" s="64"/>
      <c r="DB360" s="64"/>
      <c r="DC360" s="64"/>
      <c r="DD360" s="64"/>
    </row>
    <row r="361" spans="54:108" ht="16.5" x14ac:dyDescent="0.2">
      <c r="BB361" s="64">
        <v>356</v>
      </c>
      <c r="BC361" s="14">
        <f t="shared" si="57"/>
        <v>0</v>
      </c>
      <c r="BD361" s="14">
        <f t="shared" si="58"/>
        <v>480</v>
      </c>
      <c r="BE361" s="14">
        <f t="shared" si="59"/>
        <v>0</v>
      </c>
      <c r="BF361" s="14">
        <f t="shared" si="60"/>
        <v>1200</v>
      </c>
      <c r="BG361" s="14">
        <f t="shared" si="61"/>
        <v>480</v>
      </c>
      <c r="BH361" s="14">
        <f t="shared" si="62"/>
        <v>960</v>
      </c>
      <c r="CF361" s="64">
        <v>357</v>
      </c>
      <c r="CG361" s="64">
        <v>4</v>
      </c>
      <c r="CH361" s="64" t="s">
        <v>380</v>
      </c>
      <c r="CI361" s="64">
        <v>57</v>
      </c>
      <c r="CJ361" s="64"/>
      <c r="CK361" s="64"/>
      <c r="CL361" s="64"/>
      <c r="CM361" s="64" t="s">
        <v>584</v>
      </c>
      <c r="CN361" s="64">
        <v>19800</v>
      </c>
      <c r="CO361" s="64" t="s">
        <v>585</v>
      </c>
      <c r="CP361" s="64">
        <v>75</v>
      </c>
      <c r="CQ361" s="64"/>
      <c r="CR361" s="64"/>
      <c r="CS361" s="64" t="s">
        <v>585</v>
      </c>
      <c r="CT361" s="64">
        <v>75</v>
      </c>
      <c r="CU361" s="64"/>
      <c r="CV361" s="64"/>
      <c r="CW361" s="64"/>
      <c r="CX361" s="64"/>
      <c r="CY361" s="64"/>
      <c r="CZ361" s="64"/>
      <c r="DA361" s="64"/>
      <c r="DB361" s="64"/>
      <c r="DC361" s="64"/>
      <c r="DD361" s="64"/>
    </row>
    <row r="362" spans="54:108" ht="16.5" x14ac:dyDescent="0.2">
      <c r="BB362" s="64">
        <v>357</v>
      </c>
      <c r="BC362" s="14">
        <f t="shared" ref="BC362:BC405" si="63">SUMIFS($E$5:$E$104,$AP$6:$AP$105,"="&amp;BB362)+SUMIFS($O$5:$O$104,$AS$6:$AS$105,"="&amp;BB362)+SUMIFS($Y$5:$Y$104,$AV$6:$AV$105,"="&amp;BB362)+SUMIFS($AI$5:$AI$104,$AY$6:$AY$105,"="&amp;BB362)</f>
        <v>0</v>
      </c>
      <c r="BD362" s="14">
        <f t="shared" ref="BD362:BD405" si="64">INDEX($F$5:$F$104,MATCH(BB362,$AP$5:$AP$105,1)-1)+INDEX($P$5:$P$104,MATCH(BB362,$AS$5:$AS$105,1)-1)+INDEX($Z$5:$Z$104,MATCH(BB362,$AV$5:$AV$105,1)-1)+INDEX($AJ$5:$AJ$104,MATCH(BB362,$AY$5:$AY$105,1)-1)</f>
        <v>480</v>
      </c>
      <c r="BE362" s="14">
        <f t="shared" ref="BE362:BE405" si="65">SUMIFS($G$5:$G$104,$AP$6:$AP$105,"="&amp;BB362)+SUMIFS($Q$5:$Q$104,$AS$6:$AS$105,"="&amp;BB362)+SUMIFS($AA$5:$AA$104,$AV$6:$AV$105,"="&amp;BB362)+SUMIFS($AK$5:$AK$104,$AY$6:$AY$105,"="&amp;BB362)</f>
        <v>0</v>
      </c>
      <c r="BF362" s="14">
        <f t="shared" ref="BF362:BF405" si="66">INDEX($H$5:$H$104,MATCH(BB362,$AP$5:$AP$105,1)-1)+INDEX($R$5:$R$104,MATCH(BB362,$AS$5:$AS$105,1)-1)+INDEX($AB$5:$AB$104,MATCH(BB362,$AV$5:$AV$105,1)-1)+INDEX($AL$5:$AL$104,MATCH(BB362,$AY$5:$AY$105,1)-1)</f>
        <v>1200</v>
      </c>
      <c r="BG362" s="14">
        <f t="shared" si="61"/>
        <v>480</v>
      </c>
      <c r="BH362" s="14">
        <f t="shared" si="62"/>
        <v>960</v>
      </c>
      <c r="CF362" s="64">
        <v>358</v>
      </c>
      <c r="CG362" s="64">
        <v>4</v>
      </c>
      <c r="CH362" s="64" t="s">
        <v>380</v>
      </c>
      <c r="CI362" s="64">
        <v>58</v>
      </c>
      <c r="CJ362" s="64"/>
      <c r="CK362" s="64"/>
      <c r="CL362" s="64"/>
      <c r="CM362" s="64" t="s">
        <v>584</v>
      </c>
      <c r="CN362" s="64">
        <v>19800</v>
      </c>
      <c r="CO362" s="64" t="s">
        <v>585</v>
      </c>
      <c r="CP362" s="64">
        <v>75</v>
      </c>
      <c r="CQ362" s="64"/>
      <c r="CR362" s="64"/>
      <c r="CS362" s="64" t="s">
        <v>585</v>
      </c>
      <c r="CT362" s="64">
        <v>75</v>
      </c>
      <c r="CU362" s="64"/>
      <c r="CV362" s="64"/>
      <c r="CW362" s="64"/>
      <c r="CX362" s="64"/>
      <c r="CY362" s="64"/>
      <c r="CZ362" s="64"/>
      <c r="DA362" s="64"/>
      <c r="DB362" s="64"/>
      <c r="DC362" s="64"/>
      <c r="DD362" s="64"/>
    </row>
    <row r="363" spans="54:108" ht="16.5" x14ac:dyDescent="0.2">
      <c r="BB363" s="64">
        <v>358</v>
      </c>
      <c r="BC363" s="14">
        <f t="shared" si="63"/>
        <v>0</v>
      </c>
      <c r="BD363" s="14">
        <f t="shared" si="64"/>
        <v>480</v>
      </c>
      <c r="BE363" s="14">
        <f t="shared" si="65"/>
        <v>0</v>
      </c>
      <c r="BF363" s="14">
        <f t="shared" si="66"/>
        <v>1200</v>
      </c>
      <c r="BG363" s="14">
        <f t="shared" si="61"/>
        <v>480</v>
      </c>
      <c r="BH363" s="14">
        <f t="shared" si="62"/>
        <v>960</v>
      </c>
      <c r="CF363" s="64">
        <v>359</v>
      </c>
      <c r="CG363" s="64">
        <v>4</v>
      </c>
      <c r="CH363" s="64" t="s">
        <v>380</v>
      </c>
      <c r="CI363" s="64">
        <v>59</v>
      </c>
      <c r="CJ363" s="64"/>
      <c r="CK363" s="64"/>
      <c r="CL363" s="64"/>
      <c r="CM363" s="64" t="s">
        <v>584</v>
      </c>
      <c r="CN363" s="64">
        <v>19800</v>
      </c>
      <c r="CO363" s="64" t="s">
        <v>585</v>
      </c>
      <c r="CP363" s="64">
        <v>75</v>
      </c>
      <c r="CQ363" s="64"/>
      <c r="CR363" s="64"/>
      <c r="CS363" s="64" t="s">
        <v>585</v>
      </c>
      <c r="CT363" s="64">
        <v>75</v>
      </c>
      <c r="CU363" s="64"/>
      <c r="CV363" s="64"/>
      <c r="CW363" s="64"/>
      <c r="CX363" s="64"/>
      <c r="CY363" s="64"/>
      <c r="CZ363" s="64"/>
      <c r="DA363" s="64"/>
      <c r="DB363" s="64"/>
      <c r="DC363" s="64"/>
      <c r="DD363" s="64"/>
    </row>
    <row r="364" spans="54:108" ht="16.5" x14ac:dyDescent="0.2">
      <c r="BB364" s="64">
        <v>359</v>
      </c>
      <c r="BC364" s="14">
        <f t="shared" si="63"/>
        <v>0</v>
      </c>
      <c r="BD364" s="14">
        <f t="shared" si="64"/>
        <v>480</v>
      </c>
      <c r="BE364" s="14">
        <f t="shared" si="65"/>
        <v>0</v>
      </c>
      <c r="BF364" s="14">
        <f t="shared" si="66"/>
        <v>1200</v>
      </c>
      <c r="BG364" s="14">
        <f t="shared" si="61"/>
        <v>480</v>
      </c>
      <c r="BH364" s="14">
        <f t="shared" si="62"/>
        <v>960</v>
      </c>
      <c r="CF364" s="64">
        <v>360</v>
      </c>
      <c r="CG364" s="64">
        <v>4</v>
      </c>
      <c r="CH364" s="64" t="s">
        <v>380</v>
      </c>
      <c r="CI364" s="64">
        <v>60</v>
      </c>
      <c r="CJ364" s="64"/>
      <c r="CK364" s="64"/>
      <c r="CL364" s="64"/>
      <c r="CM364" s="64" t="s">
        <v>584</v>
      </c>
      <c r="CN364" s="64">
        <v>23400</v>
      </c>
      <c r="CO364" s="64" t="s">
        <v>585</v>
      </c>
      <c r="CP364" s="64">
        <v>75</v>
      </c>
      <c r="CQ364" s="64" t="s">
        <v>421</v>
      </c>
      <c r="CR364" s="64">
        <v>2</v>
      </c>
      <c r="CS364" s="64" t="s">
        <v>585</v>
      </c>
      <c r="CT364" s="64">
        <v>80</v>
      </c>
      <c r="CU364" s="64"/>
      <c r="CV364" s="64"/>
      <c r="CW364" s="64"/>
      <c r="CX364" s="64"/>
      <c r="CY364" s="64"/>
      <c r="CZ364" s="64"/>
      <c r="DA364" s="64"/>
      <c r="DB364" s="64"/>
      <c r="DC364" s="64"/>
      <c r="DD364" s="64"/>
    </row>
    <row r="365" spans="54:108" ht="16.5" x14ac:dyDescent="0.2">
      <c r="BB365" s="64">
        <v>360</v>
      </c>
      <c r="BC365" s="14">
        <f t="shared" si="63"/>
        <v>0</v>
      </c>
      <c r="BD365" s="14">
        <f t="shared" si="64"/>
        <v>480</v>
      </c>
      <c r="BE365" s="14">
        <f t="shared" si="65"/>
        <v>0</v>
      </c>
      <c r="BF365" s="14">
        <f t="shared" si="66"/>
        <v>1200</v>
      </c>
      <c r="BG365" s="14">
        <f t="shared" si="61"/>
        <v>480</v>
      </c>
      <c r="BH365" s="14">
        <f t="shared" si="62"/>
        <v>960</v>
      </c>
      <c r="CF365" s="64">
        <v>361</v>
      </c>
      <c r="CG365" s="64">
        <v>4</v>
      </c>
      <c r="CH365" s="64" t="s">
        <v>380</v>
      </c>
      <c r="CI365" s="64">
        <v>61</v>
      </c>
      <c r="CJ365" s="64"/>
      <c r="CK365" s="64"/>
      <c r="CL365" s="64"/>
      <c r="CM365" s="64" t="s">
        <v>584</v>
      </c>
      <c r="CN365" s="64">
        <v>23400</v>
      </c>
      <c r="CO365" s="64" t="s">
        <v>585</v>
      </c>
      <c r="CP365" s="64">
        <v>80</v>
      </c>
      <c r="CQ365" s="64"/>
      <c r="CR365" s="64"/>
      <c r="CS365" s="64" t="s">
        <v>585</v>
      </c>
      <c r="CT365" s="64">
        <v>80</v>
      </c>
      <c r="CU365" s="64"/>
      <c r="CV365" s="64"/>
      <c r="CW365" s="64"/>
      <c r="CX365" s="64"/>
      <c r="CY365" s="64"/>
      <c r="CZ365" s="64"/>
      <c r="DA365" s="64"/>
      <c r="DB365" s="64"/>
      <c r="DC365" s="64"/>
      <c r="DD365" s="64"/>
    </row>
    <row r="366" spans="54:108" ht="16.5" x14ac:dyDescent="0.2">
      <c r="BB366" s="64">
        <v>361</v>
      </c>
      <c r="BC366" s="14">
        <f t="shared" si="63"/>
        <v>0</v>
      </c>
      <c r="BD366" s="14">
        <f t="shared" si="64"/>
        <v>480</v>
      </c>
      <c r="BE366" s="14">
        <f t="shared" si="65"/>
        <v>0</v>
      </c>
      <c r="BF366" s="14">
        <f t="shared" si="66"/>
        <v>1200</v>
      </c>
      <c r="BG366" s="14">
        <f t="shared" si="61"/>
        <v>480</v>
      </c>
      <c r="BH366" s="14">
        <f t="shared" si="62"/>
        <v>960</v>
      </c>
      <c r="CF366" s="64">
        <v>362</v>
      </c>
      <c r="CG366" s="64">
        <v>4</v>
      </c>
      <c r="CH366" s="64" t="s">
        <v>380</v>
      </c>
      <c r="CI366" s="64">
        <v>62</v>
      </c>
      <c r="CJ366" s="64"/>
      <c r="CK366" s="64"/>
      <c r="CL366" s="64"/>
      <c r="CM366" s="64" t="s">
        <v>584</v>
      </c>
      <c r="CN366" s="64">
        <v>23400</v>
      </c>
      <c r="CO366" s="64" t="s">
        <v>585</v>
      </c>
      <c r="CP366" s="64">
        <v>80</v>
      </c>
      <c r="CQ366" s="64"/>
      <c r="CR366" s="64"/>
      <c r="CS366" s="64" t="s">
        <v>585</v>
      </c>
      <c r="CT366" s="64">
        <v>80</v>
      </c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</row>
    <row r="367" spans="54:108" ht="16.5" x14ac:dyDescent="0.2">
      <c r="BB367" s="64">
        <v>362</v>
      </c>
      <c r="BC367" s="14">
        <f t="shared" si="63"/>
        <v>0</v>
      </c>
      <c r="BD367" s="14">
        <f t="shared" si="64"/>
        <v>480</v>
      </c>
      <c r="BE367" s="14">
        <f t="shared" si="65"/>
        <v>0</v>
      </c>
      <c r="BF367" s="14">
        <f t="shared" si="66"/>
        <v>1200</v>
      </c>
      <c r="BG367" s="14">
        <f t="shared" si="61"/>
        <v>480</v>
      </c>
      <c r="BH367" s="14">
        <f t="shared" si="62"/>
        <v>960</v>
      </c>
      <c r="CF367" s="64">
        <v>363</v>
      </c>
      <c r="CG367" s="64">
        <v>4</v>
      </c>
      <c r="CH367" s="64" t="s">
        <v>380</v>
      </c>
      <c r="CI367" s="64">
        <v>63</v>
      </c>
      <c r="CJ367" s="64"/>
      <c r="CK367" s="64"/>
      <c r="CL367" s="64"/>
      <c r="CM367" s="64" t="s">
        <v>584</v>
      </c>
      <c r="CN367" s="64">
        <v>23400</v>
      </c>
      <c r="CO367" s="64" t="s">
        <v>585</v>
      </c>
      <c r="CP367" s="64">
        <v>80</v>
      </c>
      <c r="CQ367" s="64"/>
      <c r="CR367" s="64"/>
      <c r="CS367" s="64" t="s">
        <v>585</v>
      </c>
      <c r="CT367" s="64">
        <v>80</v>
      </c>
      <c r="CU367" s="64"/>
      <c r="CV367" s="64"/>
      <c r="CW367" s="64"/>
      <c r="CX367" s="64"/>
      <c r="CY367" s="64"/>
      <c r="CZ367" s="64"/>
      <c r="DA367" s="64"/>
      <c r="DB367" s="64"/>
      <c r="DC367" s="64"/>
      <c r="DD367" s="64"/>
    </row>
    <row r="368" spans="54:108" ht="16.5" x14ac:dyDescent="0.2">
      <c r="BB368" s="64">
        <v>363</v>
      </c>
      <c r="BC368" s="14">
        <f t="shared" si="63"/>
        <v>0</v>
      </c>
      <c r="BD368" s="14">
        <f t="shared" si="64"/>
        <v>480</v>
      </c>
      <c r="BE368" s="14">
        <f t="shared" si="65"/>
        <v>0</v>
      </c>
      <c r="BF368" s="14">
        <f t="shared" si="66"/>
        <v>1200</v>
      </c>
      <c r="BG368" s="14">
        <f t="shared" si="61"/>
        <v>480</v>
      </c>
      <c r="BH368" s="14">
        <f t="shared" si="62"/>
        <v>960</v>
      </c>
      <c r="CF368" s="64">
        <v>364</v>
      </c>
      <c r="CG368" s="64">
        <v>4</v>
      </c>
      <c r="CH368" s="64" t="s">
        <v>380</v>
      </c>
      <c r="CI368" s="64">
        <v>64</v>
      </c>
      <c r="CJ368" s="64"/>
      <c r="CK368" s="64"/>
      <c r="CL368" s="64"/>
      <c r="CM368" s="64" t="s">
        <v>584</v>
      </c>
      <c r="CN368" s="64">
        <v>23400</v>
      </c>
      <c r="CO368" s="64" t="s">
        <v>585</v>
      </c>
      <c r="CP368" s="64">
        <v>80</v>
      </c>
      <c r="CQ368" s="64"/>
      <c r="CR368" s="64"/>
      <c r="CS368" s="64" t="s">
        <v>585</v>
      </c>
      <c r="CT368" s="64">
        <v>80</v>
      </c>
      <c r="CU368" s="64"/>
      <c r="CV368" s="64"/>
      <c r="CW368" s="64"/>
      <c r="CX368" s="64"/>
      <c r="CY368" s="64"/>
      <c r="CZ368" s="64"/>
      <c r="DA368" s="64"/>
      <c r="DB368" s="64"/>
      <c r="DC368" s="64"/>
      <c r="DD368" s="64"/>
    </row>
    <row r="369" spans="54:108" ht="16.5" x14ac:dyDescent="0.2">
      <c r="BB369" s="64">
        <v>364</v>
      </c>
      <c r="BC369" s="14">
        <f t="shared" si="63"/>
        <v>0</v>
      </c>
      <c r="BD369" s="14">
        <f t="shared" si="64"/>
        <v>480</v>
      </c>
      <c r="BE369" s="14">
        <f t="shared" si="65"/>
        <v>0</v>
      </c>
      <c r="BF369" s="14">
        <f t="shared" si="66"/>
        <v>1200</v>
      </c>
      <c r="BG369" s="14">
        <f t="shared" si="61"/>
        <v>480</v>
      </c>
      <c r="BH369" s="14">
        <f t="shared" si="62"/>
        <v>960</v>
      </c>
      <c r="CF369" s="64">
        <v>365</v>
      </c>
      <c r="CG369" s="64">
        <v>4</v>
      </c>
      <c r="CH369" s="64" t="s">
        <v>380</v>
      </c>
      <c r="CI369" s="64">
        <v>65</v>
      </c>
      <c r="CJ369" s="64"/>
      <c r="CK369" s="64"/>
      <c r="CL369" s="64"/>
      <c r="CM369" s="64" t="s">
        <v>584</v>
      </c>
      <c r="CN369" s="64">
        <v>23400</v>
      </c>
      <c r="CO369" s="64" t="s">
        <v>585</v>
      </c>
      <c r="CP369" s="64">
        <v>80</v>
      </c>
      <c r="CQ369" s="64" t="s">
        <v>424</v>
      </c>
      <c r="CR369" s="64">
        <v>2</v>
      </c>
      <c r="CS369" s="64" t="s">
        <v>585</v>
      </c>
      <c r="CT369" s="64">
        <v>85</v>
      </c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</row>
    <row r="370" spans="54:108" ht="16.5" x14ac:dyDescent="0.2">
      <c r="BB370" s="64">
        <v>365</v>
      </c>
      <c r="BC370" s="14">
        <f t="shared" si="63"/>
        <v>0</v>
      </c>
      <c r="BD370" s="14">
        <f t="shared" si="64"/>
        <v>480</v>
      </c>
      <c r="BE370" s="14">
        <f t="shared" si="65"/>
        <v>0</v>
      </c>
      <c r="BF370" s="14">
        <f t="shared" si="66"/>
        <v>1200</v>
      </c>
      <c r="BG370" s="14">
        <f t="shared" si="61"/>
        <v>480</v>
      </c>
      <c r="BH370" s="14">
        <f t="shared" si="62"/>
        <v>960</v>
      </c>
      <c r="CF370" s="64">
        <v>366</v>
      </c>
      <c r="CG370" s="64">
        <v>4</v>
      </c>
      <c r="CH370" s="64" t="s">
        <v>380</v>
      </c>
      <c r="CI370" s="64">
        <v>66</v>
      </c>
      <c r="CJ370" s="64"/>
      <c r="CK370" s="64"/>
      <c r="CL370" s="64"/>
      <c r="CM370" s="64" t="s">
        <v>584</v>
      </c>
      <c r="CN370" s="64">
        <v>23400</v>
      </c>
      <c r="CO370" s="64" t="s">
        <v>585</v>
      </c>
      <c r="CP370" s="64">
        <v>85</v>
      </c>
      <c r="CQ370" s="64"/>
      <c r="CR370" s="64"/>
      <c r="CS370" s="64" t="s">
        <v>585</v>
      </c>
      <c r="CT370" s="64">
        <v>85</v>
      </c>
      <c r="CU370" s="64"/>
      <c r="CV370" s="64"/>
      <c r="CW370" s="64"/>
      <c r="CX370" s="64"/>
      <c r="CY370" s="64"/>
      <c r="CZ370" s="64"/>
      <c r="DA370" s="64"/>
      <c r="DB370" s="64"/>
      <c r="DC370" s="64"/>
      <c r="DD370" s="64"/>
    </row>
    <row r="371" spans="54:108" ht="16.5" x14ac:dyDescent="0.2">
      <c r="BB371" s="64">
        <v>366</v>
      </c>
      <c r="BC371" s="14">
        <f t="shared" si="63"/>
        <v>0</v>
      </c>
      <c r="BD371" s="14">
        <f t="shared" si="64"/>
        <v>480</v>
      </c>
      <c r="BE371" s="14">
        <f t="shared" si="65"/>
        <v>0</v>
      </c>
      <c r="BF371" s="14">
        <f t="shared" si="66"/>
        <v>1200</v>
      </c>
      <c r="BG371" s="14">
        <f t="shared" si="61"/>
        <v>480</v>
      </c>
      <c r="BH371" s="14">
        <f t="shared" si="62"/>
        <v>960</v>
      </c>
      <c r="CF371" s="64">
        <v>367</v>
      </c>
      <c r="CG371" s="64">
        <v>4</v>
      </c>
      <c r="CH371" s="64" t="s">
        <v>380</v>
      </c>
      <c r="CI371" s="64">
        <v>67</v>
      </c>
      <c r="CJ371" s="64"/>
      <c r="CK371" s="64"/>
      <c r="CL371" s="64"/>
      <c r="CM371" s="64" t="s">
        <v>584</v>
      </c>
      <c r="CN371" s="64">
        <v>23400</v>
      </c>
      <c r="CO371" s="64" t="s">
        <v>585</v>
      </c>
      <c r="CP371" s="64">
        <v>85</v>
      </c>
      <c r="CQ371" s="64"/>
      <c r="CR371" s="64"/>
      <c r="CS371" s="64" t="s">
        <v>585</v>
      </c>
      <c r="CT371" s="64">
        <v>85</v>
      </c>
      <c r="CU371" s="64"/>
      <c r="CV371" s="64"/>
      <c r="CW371" s="64"/>
      <c r="CX371" s="64"/>
      <c r="CY371" s="64"/>
      <c r="CZ371" s="64"/>
      <c r="DA371" s="64"/>
      <c r="DB371" s="64"/>
      <c r="DC371" s="64"/>
      <c r="DD371" s="64"/>
    </row>
    <row r="372" spans="54:108" ht="16.5" x14ac:dyDescent="0.2">
      <c r="BB372" s="64">
        <v>367</v>
      </c>
      <c r="BC372" s="14">
        <f t="shared" si="63"/>
        <v>0</v>
      </c>
      <c r="BD372" s="14">
        <f t="shared" si="64"/>
        <v>480</v>
      </c>
      <c r="BE372" s="14">
        <f t="shared" si="65"/>
        <v>0</v>
      </c>
      <c r="BF372" s="14">
        <f t="shared" si="66"/>
        <v>1200</v>
      </c>
      <c r="BG372" s="14">
        <f t="shared" si="61"/>
        <v>480</v>
      </c>
      <c r="BH372" s="14">
        <f t="shared" si="62"/>
        <v>960</v>
      </c>
      <c r="CF372" s="64">
        <v>368</v>
      </c>
      <c r="CG372" s="64">
        <v>4</v>
      </c>
      <c r="CH372" s="64" t="s">
        <v>380</v>
      </c>
      <c r="CI372" s="64">
        <v>68</v>
      </c>
      <c r="CJ372" s="64"/>
      <c r="CK372" s="64"/>
      <c r="CL372" s="64"/>
      <c r="CM372" s="64" t="s">
        <v>584</v>
      </c>
      <c r="CN372" s="64">
        <v>23400</v>
      </c>
      <c r="CO372" s="64" t="s">
        <v>585</v>
      </c>
      <c r="CP372" s="64">
        <v>85</v>
      </c>
      <c r="CQ372" s="64"/>
      <c r="CR372" s="64"/>
      <c r="CS372" s="64" t="s">
        <v>585</v>
      </c>
      <c r="CT372" s="64">
        <v>85</v>
      </c>
      <c r="CU372" s="64"/>
      <c r="CV372" s="64"/>
      <c r="CW372" s="64"/>
      <c r="CX372" s="64"/>
      <c r="CY372" s="64"/>
      <c r="CZ372" s="64"/>
      <c r="DA372" s="64"/>
      <c r="DB372" s="64"/>
      <c r="DC372" s="64"/>
      <c r="DD372" s="64"/>
    </row>
    <row r="373" spans="54:108" ht="16.5" x14ac:dyDescent="0.2">
      <c r="BB373" s="64">
        <v>368</v>
      </c>
      <c r="BC373" s="14">
        <f t="shared" si="63"/>
        <v>0</v>
      </c>
      <c r="BD373" s="14">
        <f t="shared" si="64"/>
        <v>480</v>
      </c>
      <c r="BE373" s="14">
        <f t="shared" si="65"/>
        <v>0</v>
      </c>
      <c r="BF373" s="14">
        <f t="shared" si="66"/>
        <v>1200</v>
      </c>
      <c r="BG373" s="14">
        <f t="shared" si="61"/>
        <v>480</v>
      </c>
      <c r="BH373" s="14">
        <f t="shared" si="62"/>
        <v>960</v>
      </c>
      <c r="CF373" s="64">
        <v>369</v>
      </c>
      <c r="CG373" s="64">
        <v>4</v>
      </c>
      <c r="CH373" s="64" t="s">
        <v>380</v>
      </c>
      <c r="CI373" s="64">
        <v>69</v>
      </c>
      <c r="CJ373" s="64"/>
      <c r="CK373" s="64"/>
      <c r="CL373" s="64"/>
      <c r="CM373" s="64" t="s">
        <v>584</v>
      </c>
      <c r="CN373" s="64">
        <v>23400</v>
      </c>
      <c r="CO373" s="64" t="s">
        <v>585</v>
      </c>
      <c r="CP373" s="64">
        <v>85</v>
      </c>
      <c r="CQ373" s="64"/>
      <c r="CR373" s="64"/>
      <c r="CS373" s="64" t="s">
        <v>585</v>
      </c>
      <c r="CT373" s="64">
        <v>85</v>
      </c>
      <c r="CU373" s="64"/>
      <c r="CV373" s="64"/>
      <c r="CW373" s="64"/>
      <c r="CX373" s="64"/>
      <c r="CY373" s="64"/>
      <c r="CZ373" s="64"/>
      <c r="DA373" s="64"/>
      <c r="DB373" s="64"/>
      <c r="DC373" s="64"/>
      <c r="DD373" s="64"/>
    </row>
    <row r="374" spans="54:108" ht="16.5" x14ac:dyDescent="0.2">
      <c r="BB374" s="64">
        <v>369</v>
      </c>
      <c r="BC374" s="14">
        <f t="shared" si="63"/>
        <v>0</v>
      </c>
      <c r="BD374" s="14">
        <f t="shared" si="64"/>
        <v>480</v>
      </c>
      <c r="BE374" s="14">
        <f t="shared" si="65"/>
        <v>0</v>
      </c>
      <c r="BF374" s="14">
        <f t="shared" si="66"/>
        <v>1200</v>
      </c>
      <c r="BG374" s="14">
        <f t="shared" si="61"/>
        <v>480</v>
      </c>
      <c r="BH374" s="14">
        <f t="shared" si="62"/>
        <v>960</v>
      </c>
      <c r="CF374" s="64">
        <v>370</v>
      </c>
      <c r="CG374" s="64">
        <v>4</v>
      </c>
      <c r="CH374" s="64" t="s">
        <v>380</v>
      </c>
      <c r="CI374" s="64">
        <v>70</v>
      </c>
      <c r="CJ374" s="64"/>
      <c r="CK374" s="64"/>
      <c r="CL374" s="64"/>
      <c r="CM374" s="64" t="s">
        <v>584</v>
      </c>
      <c r="CN374" s="64">
        <v>23400</v>
      </c>
      <c r="CO374" s="64" t="s">
        <v>585</v>
      </c>
      <c r="CP374" s="64">
        <v>85</v>
      </c>
      <c r="CQ374" s="64" t="s">
        <v>425</v>
      </c>
      <c r="CR374" s="64">
        <v>2</v>
      </c>
      <c r="CS374" s="64" t="s">
        <v>585</v>
      </c>
      <c r="CT374" s="64">
        <v>90</v>
      </c>
      <c r="CU374" s="64"/>
      <c r="CV374" s="64"/>
      <c r="CW374" s="64"/>
      <c r="CX374" s="64"/>
      <c r="CY374" s="64"/>
      <c r="CZ374" s="64"/>
      <c r="DA374" s="64"/>
      <c r="DB374" s="64"/>
      <c r="DC374" s="64"/>
      <c r="DD374" s="64"/>
    </row>
    <row r="375" spans="54:108" ht="16.5" x14ac:dyDescent="0.2">
      <c r="BB375" s="64">
        <v>370</v>
      </c>
      <c r="BC375" s="14">
        <f t="shared" si="63"/>
        <v>0</v>
      </c>
      <c r="BD375" s="14">
        <f t="shared" si="64"/>
        <v>480</v>
      </c>
      <c r="BE375" s="14">
        <f t="shared" si="65"/>
        <v>0</v>
      </c>
      <c r="BF375" s="14">
        <f t="shared" si="66"/>
        <v>1200</v>
      </c>
      <c r="BG375" s="14">
        <f t="shared" si="61"/>
        <v>480</v>
      </c>
      <c r="BH375" s="14">
        <f t="shared" si="62"/>
        <v>960</v>
      </c>
      <c r="CF375" s="64">
        <v>371</v>
      </c>
      <c r="CG375" s="64">
        <v>4</v>
      </c>
      <c r="CH375" s="64" t="s">
        <v>380</v>
      </c>
      <c r="CI375" s="64">
        <v>71</v>
      </c>
      <c r="CJ375" s="64"/>
      <c r="CK375" s="64"/>
      <c r="CL375" s="64"/>
      <c r="CM375" s="64" t="s">
        <v>584</v>
      </c>
      <c r="CN375" s="64">
        <v>23400</v>
      </c>
      <c r="CO375" s="64" t="s">
        <v>585</v>
      </c>
      <c r="CP375" s="64">
        <v>90</v>
      </c>
      <c r="CQ375" s="64"/>
      <c r="CR375" s="64"/>
      <c r="CS375" s="64" t="s">
        <v>585</v>
      </c>
      <c r="CT375" s="64">
        <v>90</v>
      </c>
      <c r="CU375" s="64"/>
      <c r="CV375" s="64"/>
      <c r="CW375" s="64"/>
      <c r="CX375" s="64"/>
      <c r="CY375" s="64"/>
      <c r="CZ375" s="64"/>
      <c r="DA375" s="64"/>
      <c r="DB375" s="64"/>
      <c r="DC375" s="64"/>
      <c r="DD375" s="64"/>
    </row>
    <row r="376" spans="54:108" ht="16.5" x14ac:dyDescent="0.2">
      <c r="BB376" s="64">
        <v>371</v>
      </c>
      <c r="BC376" s="14">
        <f t="shared" si="63"/>
        <v>0</v>
      </c>
      <c r="BD376" s="14">
        <f t="shared" si="64"/>
        <v>480</v>
      </c>
      <c r="BE376" s="14">
        <f t="shared" si="65"/>
        <v>0</v>
      </c>
      <c r="BF376" s="14">
        <f t="shared" si="66"/>
        <v>1200</v>
      </c>
      <c r="BG376" s="14">
        <f t="shared" si="61"/>
        <v>480</v>
      </c>
      <c r="BH376" s="14">
        <f t="shared" si="62"/>
        <v>960</v>
      </c>
      <c r="CF376" s="64">
        <v>372</v>
      </c>
      <c r="CG376" s="64">
        <v>4</v>
      </c>
      <c r="CH376" s="64" t="s">
        <v>380</v>
      </c>
      <c r="CI376" s="64">
        <v>72</v>
      </c>
      <c r="CJ376" s="64"/>
      <c r="CK376" s="64"/>
      <c r="CL376" s="64"/>
      <c r="CM376" s="64" t="s">
        <v>584</v>
      </c>
      <c r="CN376" s="64">
        <v>23400</v>
      </c>
      <c r="CO376" s="64" t="s">
        <v>585</v>
      </c>
      <c r="CP376" s="64">
        <v>90</v>
      </c>
      <c r="CQ376" s="64"/>
      <c r="CR376" s="64"/>
      <c r="CS376" s="64" t="s">
        <v>585</v>
      </c>
      <c r="CT376" s="64">
        <v>90</v>
      </c>
      <c r="CU376" s="64"/>
      <c r="CV376" s="64"/>
      <c r="CW376" s="64"/>
      <c r="CX376" s="64"/>
      <c r="CY376" s="64"/>
      <c r="CZ376" s="64"/>
      <c r="DA376" s="64"/>
      <c r="DB376" s="64"/>
      <c r="DC376" s="64"/>
      <c r="DD376" s="64"/>
    </row>
    <row r="377" spans="54:108" ht="16.5" x14ac:dyDescent="0.2">
      <c r="BB377" s="64">
        <v>372</v>
      </c>
      <c r="BC377" s="14">
        <f t="shared" si="63"/>
        <v>0</v>
      </c>
      <c r="BD377" s="14">
        <f t="shared" si="64"/>
        <v>480</v>
      </c>
      <c r="BE377" s="14">
        <f t="shared" si="65"/>
        <v>0</v>
      </c>
      <c r="BF377" s="14">
        <f t="shared" si="66"/>
        <v>1200</v>
      </c>
      <c r="BG377" s="14">
        <f t="shared" si="61"/>
        <v>480</v>
      </c>
      <c r="BH377" s="14">
        <f t="shared" si="62"/>
        <v>960</v>
      </c>
      <c r="CF377" s="64">
        <v>373</v>
      </c>
      <c r="CG377" s="64">
        <v>4</v>
      </c>
      <c r="CH377" s="64" t="s">
        <v>380</v>
      </c>
      <c r="CI377" s="64">
        <v>73</v>
      </c>
      <c r="CJ377" s="64"/>
      <c r="CK377" s="64"/>
      <c r="CL377" s="64"/>
      <c r="CM377" s="64" t="s">
        <v>584</v>
      </c>
      <c r="CN377" s="64">
        <v>23400</v>
      </c>
      <c r="CO377" s="64" t="s">
        <v>585</v>
      </c>
      <c r="CP377" s="64">
        <v>90</v>
      </c>
      <c r="CQ377" s="64"/>
      <c r="CR377" s="64"/>
      <c r="CS377" s="64" t="s">
        <v>585</v>
      </c>
      <c r="CT377" s="64">
        <v>90</v>
      </c>
      <c r="CU377" s="64"/>
      <c r="CV377" s="64"/>
      <c r="CW377" s="64"/>
      <c r="CX377" s="64"/>
      <c r="CY377" s="64"/>
      <c r="CZ377" s="64"/>
      <c r="DA377" s="64"/>
      <c r="DB377" s="64"/>
      <c r="DC377" s="64"/>
      <c r="DD377" s="64"/>
    </row>
    <row r="378" spans="54:108" ht="16.5" x14ac:dyDescent="0.2">
      <c r="BB378" s="64">
        <v>373</v>
      </c>
      <c r="BC378" s="14">
        <f t="shared" si="63"/>
        <v>0</v>
      </c>
      <c r="BD378" s="14">
        <f t="shared" si="64"/>
        <v>480</v>
      </c>
      <c r="BE378" s="14">
        <f t="shared" si="65"/>
        <v>0</v>
      </c>
      <c r="BF378" s="14">
        <f t="shared" si="66"/>
        <v>1200</v>
      </c>
      <c r="BG378" s="14">
        <f t="shared" si="61"/>
        <v>480</v>
      </c>
      <c r="BH378" s="14">
        <f t="shared" si="62"/>
        <v>960</v>
      </c>
      <c r="CF378" s="64">
        <v>374</v>
      </c>
      <c r="CG378" s="64">
        <v>4</v>
      </c>
      <c r="CH378" s="64" t="s">
        <v>380</v>
      </c>
      <c r="CI378" s="64">
        <v>74</v>
      </c>
      <c r="CJ378" s="64"/>
      <c r="CK378" s="64"/>
      <c r="CL378" s="64"/>
      <c r="CM378" s="64" t="s">
        <v>584</v>
      </c>
      <c r="CN378" s="64">
        <v>23400</v>
      </c>
      <c r="CO378" s="64" t="s">
        <v>585</v>
      </c>
      <c r="CP378" s="64">
        <v>90</v>
      </c>
      <c r="CQ378" s="64"/>
      <c r="CR378" s="64"/>
      <c r="CS378" s="64" t="s">
        <v>585</v>
      </c>
      <c r="CT378" s="64">
        <v>90</v>
      </c>
      <c r="CU378" s="64"/>
      <c r="CV378" s="64"/>
      <c r="CW378" s="64"/>
      <c r="CX378" s="64"/>
      <c r="CY378" s="64"/>
      <c r="CZ378" s="64"/>
      <c r="DA378" s="64"/>
      <c r="DB378" s="64"/>
      <c r="DC378" s="64"/>
      <c r="DD378" s="64"/>
    </row>
    <row r="379" spans="54:108" ht="16.5" x14ac:dyDescent="0.2">
      <c r="BB379" s="64">
        <v>374</v>
      </c>
      <c r="BC379" s="14">
        <f t="shared" si="63"/>
        <v>0</v>
      </c>
      <c r="BD379" s="14">
        <f t="shared" si="64"/>
        <v>480</v>
      </c>
      <c r="BE379" s="14">
        <f t="shared" si="65"/>
        <v>0</v>
      </c>
      <c r="BF379" s="14">
        <f t="shared" si="66"/>
        <v>1200</v>
      </c>
      <c r="BG379" s="14">
        <f t="shared" si="61"/>
        <v>480</v>
      </c>
      <c r="BH379" s="14">
        <f t="shared" si="62"/>
        <v>960</v>
      </c>
      <c r="CF379" s="64">
        <v>375</v>
      </c>
      <c r="CG379" s="64">
        <v>4</v>
      </c>
      <c r="CH379" s="64" t="s">
        <v>380</v>
      </c>
      <c r="CI379" s="64">
        <v>75</v>
      </c>
      <c r="CJ379" s="64"/>
      <c r="CK379" s="64"/>
      <c r="CL379" s="64"/>
      <c r="CM379" s="64" t="s">
        <v>584</v>
      </c>
      <c r="CN379" s="64">
        <v>23400</v>
      </c>
      <c r="CO379" s="64" t="s">
        <v>585</v>
      </c>
      <c r="CP379" s="64">
        <v>90</v>
      </c>
      <c r="CQ379" s="64" t="s">
        <v>420</v>
      </c>
      <c r="CR379" s="64">
        <v>2</v>
      </c>
      <c r="CS379" s="64" t="s">
        <v>585</v>
      </c>
      <c r="CT379" s="64">
        <v>95</v>
      </c>
      <c r="CU379" s="64"/>
      <c r="CV379" s="64"/>
      <c r="CW379" s="64"/>
      <c r="CX379" s="64"/>
      <c r="CY379" s="64"/>
      <c r="CZ379" s="64"/>
      <c r="DA379" s="64"/>
      <c r="DB379" s="64"/>
      <c r="DC379" s="64"/>
      <c r="DD379" s="64"/>
    </row>
    <row r="380" spans="54:108" ht="16.5" x14ac:dyDescent="0.2">
      <c r="BB380" s="64">
        <v>375</v>
      </c>
      <c r="BC380" s="14">
        <f t="shared" si="63"/>
        <v>0</v>
      </c>
      <c r="BD380" s="14">
        <f t="shared" si="64"/>
        <v>480</v>
      </c>
      <c r="BE380" s="14">
        <f t="shared" si="65"/>
        <v>0</v>
      </c>
      <c r="BF380" s="14">
        <f t="shared" si="66"/>
        <v>1200</v>
      </c>
      <c r="BG380" s="14">
        <f t="shared" si="61"/>
        <v>480</v>
      </c>
      <c r="BH380" s="14">
        <f t="shared" si="62"/>
        <v>960</v>
      </c>
      <c r="CF380" s="64">
        <v>376</v>
      </c>
      <c r="CG380" s="64">
        <v>4</v>
      </c>
      <c r="CH380" s="64" t="s">
        <v>380</v>
      </c>
      <c r="CI380" s="64">
        <v>76</v>
      </c>
      <c r="CJ380" s="64"/>
      <c r="CK380" s="64"/>
      <c r="CL380" s="64"/>
      <c r="CM380" s="64" t="s">
        <v>584</v>
      </c>
      <c r="CN380" s="64">
        <v>23400</v>
      </c>
      <c r="CO380" s="64" t="s">
        <v>585</v>
      </c>
      <c r="CP380" s="64">
        <v>95</v>
      </c>
      <c r="CQ380" s="64"/>
      <c r="CR380" s="64"/>
      <c r="CS380" s="64" t="s">
        <v>585</v>
      </c>
      <c r="CT380" s="64">
        <v>95</v>
      </c>
      <c r="CU380" s="64"/>
      <c r="CV380" s="64"/>
      <c r="CW380" s="64"/>
      <c r="CX380" s="64"/>
      <c r="CY380" s="64"/>
      <c r="CZ380" s="64"/>
      <c r="DA380" s="64"/>
      <c r="DB380" s="64"/>
      <c r="DC380" s="64"/>
      <c r="DD380" s="64"/>
    </row>
    <row r="381" spans="54:108" ht="16.5" x14ac:dyDescent="0.2">
      <c r="BB381" s="64">
        <v>376</v>
      </c>
      <c r="BC381" s="14">
        <f t="shared" si="63"/>
        <v>0</v>
      </c>
      <c r="BD381" s="14">
        <f t="shared" si="64"/>
        <v>480</v>
      </c>
      <c r="BE381" s="14">
        <f t="shared" si="65"/>
        <v>0</v>
      </c>
      <c r="BF381" s="14">
        <f t="shared" si="66"/>
        <v>1200</v>
      </c>
      <c r="BG381" s="14">
        <f t="shared" si="61"/>
        <v>480</v>
      </c>
      <c r="BH381" s="14">
        <f t="shared" si="62"/>
        <v>960</v>
      </c>
      <c r="CF381" s="64">
        <v>377</v>
      </c>
      <c r="CG381" s="64">
        <v>4</v>
      </c>
      <c r="CH381" s="64" t="s">
        <v>380</v>
      </c>
      <c r="CI381" s="64">
        <v>77</v>
      </c>
      <c r="CJ381" s="64"/>
      <c r="CK381" s="64"/>
      <c r="CL381" s="64"/>
      <c r="CM381" s="64" t="s">
        <v>584</v>
      </c>
      <c r="CN381" s="64">
        <v>23400</v>
      </c>
      <c r="CO381" s="64" t="s">
        <v>585</v>
      </c>
      <c r="CP381" s="64">
        <v>95</v>
      </c>
      <c r="CQ381" s="64"/>
      <c r="CR381" s="64"/>
      <c r="CS381" s="64" t="s">
        <v>585</v>
      </c>
      <c r="CT381" s="64">
        <v>95</v>
      </c>
      <c r="CU381" s="64"/>
      <c r="CV381" s="64"/>
      <c r="CW381" s="64"/>
      <c r="CX381" s="64"/>
      <c r="CY381" s="64"/>
      <c r="CZ381" s="64"/>
      <c r="DA381" s="64"/>
      <c r="DB381" s="64"/>
      <c r="DC381" s="64"/>
      <c r="DD381" s="64"/>
    </row>
    <row r="382" spans="54:108" ht="16.5" x14ac:dyDescent="0.2">
      <c r="BB382" s="64">
        <v>377</v>
      </c>
      <c r="BC382" s="14">
        <f t="shared" si="63"/>
        <v>0</v>
      </c>
      <c r="BD382" s="14">
        <f t="shared" si="64"/>
        <v>480</v>
      </c>
      <c r="BE382" s="14">
        <f t="shared" si="65"/>
        <v>0</v>
      </c>
      <c r="BF382" s="14">
        <f t="shared" si="66"/>
        <v>1200</v>
      </c>
      <c r="BG382" s="14">
        <f t="shared" si="61"/>
        <v>480</v>
      </c>
      <c r="BH382" s="14">
        <f t="shared" si="62"/>
        <v>960</v>
      </c>
      <c r="CF382" s="64">
        <v>378</v>
      </c>
      <c r="CG382" s="64">
        <v>4</v>
      </c>
      <c r="CH382" s="64" t="s">
        <v>380</v>
      </c>
      <c r="CI382" s="64">
        <v>78</v>
      </c>
      <c r="CJ382" s="64"/>
      <c r="CK382" s="64"/>
      <c r="CL382" s="64"/>
      <c r="CM382" s="64" t="s">
        <v>584</v>
      </c>
      <c r="CN382" s="64">
        <v>23400</v>
      </c>
      <c r="CO382" s="64" t="s">
        <v>585</v>
      </c>
      <c r="CP382" s="64">
        <v>95</v>
      </c>
      <c r="CQ382" s="64"/>
      <c r="CR382" s="64"/>
      <c r="CS382" s="64" t="s">
        <v>585</v>
      </c>
      <c r="CT382" s="64">
        <v>95</v>
      </c>
      <c r="CU382" s="64"/>
      <c r="CV382" s="64"/>
      <c r="CW382" s="64"/>
      <c r="CX382" s="64"/>
      <c r="CY382" s="64"/>
      <c r="CZ382" s="64"/>
      <c r="DA382" s="64"/>
      <c r="DB382" s="64"/>
      <c r="DC382" s="64"/>
      <c r="DD382" s="64"/>
    </row>
    <row r="383" spans="54:108" ht="16.5" x14ac:dyDescent="0.2">
      <c r="BB383" s="64">
        <v>378</v>
      </c>
      <c r="BC383" s="14">
        <f t="shared" si="63"/>
        <v>0</v>
      </c>
      <c r="BD383" s="14">
        <f t="shared" si="64"/>
        <v>480</v>
      </c>
      <c r="BE383" s="14">
        <f t="shared" si="65"/>
        <v>0</v>
      </c>
      <c r="BF383" s="14">
        <f t="shared" si="66"/>
        <v>1200</v>
      </c>
      <c r="BG383" s="14">
        <f t="shared" si="61"/>
        <v>480</v>
      </c>
      <c r="BH383" s="14">
        <f t="shared" si="62"/>
        <v>960</v>
      </c>
      <c r="CF383" s="64">
        <v>379</v>
      </c>
      <c r="CG383" s="64">
        <v>4</v>
      </c>
      <c r="CH383" s="64" t="s">
        <v>380</v>
      </c>
      <c r="CI383" s="64">
        <v>79</v>
      </c>
      <c r="CJ383" s="64"/>
      <c r="CK383" s="64"/>
      <c r="CL383" s="64"/>
      <c r="CM383" s="64" t="s">
        <v>584</v>
      </c>
      <c r="CN383" s="64">
        <v>23400</v>
      </c>
      <c r="CO383" s="64" t="s">
        <v>585</v>
      </c>
      <c r="CP383" s="64">
        <v>95</v>
      </c>
      <c r="CQ383" s="64"/>
      <c r="CR383" s="64"/>
      <c r="CS383" s="64" t="s">
        <v>585</v>
      </c>
      <c r="CT383" s="64">
        <v>95</v>
      </c>
      <c r="CU383" s="64"/>
      <c r="CV383" s="64"/>
      <c r="CW383" s="64"/>
      <c r="CX383" s="64"/>
      <c r="CY383" s="64"/>
      <c r="CZ383" s="64"/>
      <c r="DA383" s="64"/>
      <c r="DB383" s="64"/>
      <c r="DC383" s="64"/>
      <c r="DD383" s="64"/>
    </row>
    <row r="384" spans="54:108" ht="16.5" x14ac:dyDescent="0.2">
      <c r="BB384" s="64">
        <v>379</v>
      </c>
      <c r="BC384" s="14">
        <f t="shared" si="63"/>
        <v>0</v>
      </c>
      <c r="BD384" s="14">
        <f t="shared" si="64"/>
        <v>480</v>
      </c>
      <c r="BE384" s="14">
        <f t="shared" si="65"/>
        <v>0</v>
      </c>
      <c r="BF384" s="14">
        <f t="shared" si="66"/>
        <v>1200</v>
      </c>
      <c r="BG384" s="14">
        <f t="shared" si="61"/>
        <v>480</v>
      </c>
      <c r="BH384" s="14">
        <f t="shared" si="62"/>
        <v>960</v>
      </c>
      <c r="CF384" s="64">
        <v>380</v>
      </c>
      <c r="CG384" s="64">
        <v>4</v>
      </c>
      <c r="CH384" s="64" t="s">
        <v>380</v>
      </c>
      <c r="CI384" s="64">
        <v>80</v>
      </c>
      <c r="CJ384" s="64"/>
      <c r="CK384" s="64"/>
      <c r="CL384" s="64"/>
      <c r="CM384" s="64" t="s">
        <v>584</v>
      </c>
      <c r="CN384" s="64">
        <v>27000</v>
      </c>
      <c r="CO384" s="64" t="s">
        <v>585</v>
      </c>
      <c r="CP384" s="64">
        <v>95</v>
      </c>
      <c r="CQ384" s="64" t="s">
        <v>421</v>
      </c>
      <c r="CR384" s="64">
        <v>2</v>
      </c>
      <c r="CS384" s="64" t="s">
        <v>585</v>
      </c>
      <c r="CT384" s="64">
        <v>100</v>
      </c>
      <c r="CU384" s="64"/>
      <c r="CV384" s="64"/>
      <c r="CW384" s="64"/>
      <c r="CX384" s="64"/>
      <c r="CY384" s="64"/>
      <c r="CZ384" s="64"/>
      <c r="DA384" s="64"/>
      <c r="DB384" s="64"/>
      <c r="DC384" s="64"/>
      <c r="DD384" s="64"/>
    </row>
    <row r="385" spans="54:108" ht="16.5" x14ac:dyDescent="0.2">
      <c r="BB385" s="64">
        <v>380</v>
      </c>
      <c r="BC385" s="14">
        <f t="shared" si="63"/>
        <v>0</v>
      </c>
      <c r="BD385" s="14">
        <f t="shared" si="64"/>
        <v>480</v>
      </c>
      <c r="BE385" s="14">
        <f t="shared" si="65"/>
        <v>0</v>
      </c>
      <c r="BF385" s="14">
        <f t="shared" si="66"/>
        <v>1200</v>
      </c>
      <c r="BG385" s="14">
        <f t="shared" si="61"/>
        <v>480</v>
      </c>
      <c r="BH385" s="14">
        <f t="shared" si="62"/>
        <v>960</v>
      </c>
      <c r="CF385" s="64">
        <v>381</v>
      </c>
      <c r="CG385" s="64">
        <v>4</v>
      </c>
      <c r="CH385" s="64" t="s">
        <v>380</v>
      </c>
      <c r="CI385" s="64">
        <v>81</v>
      </c>
      <c r="CJ385" s="64"/>
      <c r="CK385" s="64"/>
      <c r="CL385" s="64"/>
      <c r="CM385" s="64" t="s">
        <v>584</v>
      </c>
      <c r="CN385" s="64">
        <v>27000</v>
      </c>
      <c r="CO385" s="64" t="s">
        <v>585</v>
      </c>
      <c r="CP385" s="64">
        <v>100</v>
      </c>
      <c r="CQ385" s="64"/>
      <c r="CR385" s="64"/>
      <c r="CS385" s="64" t="s">
        <v>585</v>
      </c>
      <c r="CT385" s="64">
        <v>100</v>
      </c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</row>
    <row r="386" spans="54:108" ht="16.5" x14ac:dyDescent="0.2">
      <c r="BB386" s="64">
        <v>381</v>
      </c>
      <c r="BC386" s="14">
        <f t="shared" si="63"/>
        <v>0</v>
      </c>
      <c r="BD386" s="14">
        <f t="shared" si="64"/>
        <v>480</v>
      </c>
      <c r="BE386" s="14">
        <f t="shared" si="65"/>
        <v>0</v>
      </c>
      <c r="BF386" s="14">
        <f t="shared" si="66"/>
        <v>1200</v>
      </c>
      <c r="BG386" s="14">
        <f t="shared" si="61"/>
        <v>480</v>
      </c>
      <c r="BH386" s="14">
        <f t="shared" si="62"/>
        <v>960</v>
      </c>
      <c r="CF386" s="64">
        <v>382</v>
      </c>
      <c r="CG386" s="64">
        <v>4</v>
      </c>
      <c r="CH386" s="64" t="s">
        <v>380</v>
      </c>
      <c r="CI386" s="64">
        <v>82</v>
      </c>
      <c r="CJ386" s="64"/>
      <c r="CK386" s="64"/>
      <c r="CL386" s="64"/>
      <c r="CM386" s="64" t="s">
        <v>584</v>
      </c>
      <c r="CN386" s="64">
        <v>27000</v>
      </c>
      <c r="CO386" s="64" t="s">
        <v>585</v>
      </c>
      <c r="CP386" s="64">
        <v>100</v>
      </c>
      <c r="CQ386" s="64"/>
      <c r="CR386" s="64"/>
      <c r="CS386" s="64" t="s">
        <v>585</v>
      </c>
      <c r="CT386" s="64">
        <v>100</v>
      </c>
      <c r="CU386" s="64"/>
      <c r="CV386" s="64"/>
      <c r="CW386" s="64"/>
      <c r="CX386" s="64"/>
      <c r="CY386" s="64"/>
      <c r="CZ386" s="64"/>
      <c r="DA386" s="64"/>
      <c r="DB386" s="64"/>
      <c r="DC386" s="64"/>
      <c r="DD386" s="64"/>
    </row>
    <row r="387" spans="54:108" ht="16.5" x14ac:dyDescent="0.2">
      <c r="BB387" s="64">
        <v>382</v>
      </c>
      <c r="BC387" s="14">
        <f t="shared" si="63"/>
        <v>0</v>
      </c>
      <c r="BD387" s="14">
        <f t="shared" si="64"/>
        <v>480</v>
      </c>
      <c r="BE387" s="14">
        <f t="shared" si="65"/>
        <v>0</v>
      </c>
      <c r="BF387" s="14">
        <f t="shared" si="66"/>
        <v>1200</v>
      </c>
      <c r="BG387" s="14">
        <f t="shared" si="61"/>
        <v>480</v>
      </c>
      <c r="BH387" s="14">
        <f t="shared" si="62"/>
        <v>960</v>
      </c>
      <c r="CF387" s="64">
        <v>383</v>
      </c>
      <c r="CG387" s="64">
        <v>4</v>
      </c>
      <c r="CH387" s="64" t="s">
        <v>380</v>
      </c>
      <c r="CI387" s="64">
        <v>83</v>
      </c>
      <c r="CJ387" s="64"/>
      <c r="CK387" s="64"/>
      <c r="CL387" s="64"/>
      <c r="CM387" s="64" t="s">
        <v>584</v>
      </c>
      <c r="CN387" s="64">
        <v>27000</v>
      </c>
      <c r="CO387" s="64" t="s">
        <v>585</v>
      </c>
      <c r="CP387" s="64">
        <v>100</v>
      </c>
      <c r="CQ387" s="64"/>
      <c r="CR387" s="64"/>
      <c r="CS387" s="64" t="s">
        <v>585</v>
      </c>
      <c r="CT387" s="64">
        <v>100</v>
      </c>
      <c r="CU387" s="64"/>
      <c r="CV387" s="64"/>
      <c r="CW387" s="64"/>
      <c r="CX387" s="64"/>
      <c r="CY387" s="64"/>
      <c r="CZ387" s="64"/>
      <c r="DA387" s="64"/>
      <c r="DB387" s="64"/>
      <c r="DC387" s="64"/>
      <c r="DD387" s="64"/>
    </row>
    <row r="388" spans="54:108" ht="16.5" x14ac:dyDescent="0.2">
      <c r="BB388" s="64">
        <v>383</v>
      </c>
      <c r="BC388" s="14">
        <f t="shared" si="63"/>
        <v>0</v>
      </c>
      <c r="BD388" s="14">
        <f t="shared" si="64"/>
        <v>480</v>
      </c>
      <c r="BE388" s="14">
        <f t="shared" si="65"/>
        <v>0</v>
      </c>
      <c r="BF388" s="14">
        <f t="shared" si="66"/>
        <v>1200</v>
      </c>
      <c r="BG388" s="14">
        <f t="shared" si="61"/>
        <v>480</v>
      </c>
      <c r="BH388" s="14">
        <f t="shared" si="62"/>
        <v>960</v>
      </c>
      <c r="CF388" s="64">
        <v>384</v>
      </c>
      <c r="CG388" s="64">
        <v>4</v>
      </c>
      <c r="CH388" s="64" t="s">
        <v>380</v>
      </c>
      <c r="CI388" s="64">
        <v>84</v>
      </c>
      <c r="CJ388" s="64"/>
      <c r="CK388" s="64"/>
      <c r="CL388" s="64"/>
      <c r="CM388" s="64" t="s">
        <v>584</v>
      </c>
      <c r="CN388" s="64">
        <v>27000</v>
      </c>
      <c r="CO388" s="64" t="s">
        <v>585</v>
      </c>
      <c r="CP388" s="64">
        <v>100</v>
      </c>
      <c r="CQ388" s="64"/>
      <c r="CR388" s="64"/>
      <c r="CS388" s="64" t="s">
        <v>585</v>
      </c>
      <c r="CT388" s="64">
        <v>100</v>
      </c>
      <c r="CU388" s="64"/>
      <c r="CV388" s="64"/>
      <c r="CW388" s="64"/>
      <c r="CX388" s="64"/>
      <c r="CY388" s="64"/>
      <c r="CZ388" s="64"/>
      <c r="DA388" s="64"/>
      <c r="DB388" s="64"/>
      <c r="DC388" s="64"/>
      <c r="DD388" s="64"/>
    </row>
    <row r="389" spans="54:108" ht="16.5" x14ac:dyDescent="0.2">
      <c r="BB389" s="64">
        <v>384</v>
      </c>
      <c r="BC389" s="14">
        <f t="shared" si="63"/>
        <v>0</v>
      </c>
      <c r="BD389" s="14">
        <f t="shared" si="64"/>
        <v>480</v>
      </c>
      <c r="BE389" s="14">
        <f t="shared" si="65"/>
        <v>0</v>
      </c>
      <c r="BF389" s="14">
        <f t="shared" si="66"/>
        <v>1200</v>
      </c>
      <c r="BG389" s="14">
        <f t="shared" si="61"/>
        <v>480</v>
      </c>
      <c r="BH389" s="14">
        <f t="shared" si="62"/>
        <v>960</v>
      </c>
      <c r="CF389" s="64">
        <v>385</v>
      </c>
      <c r="CG389" s="64">
        <v>4</v>
      </c>
      <c r="CH389" s="64" t="s">
        <v>380</v>
      </c>
      <c r="CI389" s="64">
        <v>85</v>
      </c>
      <c r="CJ389" s="64"/>
      <c r="CK389" s="64"/>
      <c r="CL389" s="64"/>
      <c r="CM389" s="64" t="s">
        <v>584</v>
      </c>
      <c r="CN389" s="64">
        <v>27000</v>
      </c>
      <c r="CO389" s="64" t="s">
        <v>585</v>
      </c>
      <c r="CP389" s="64">
        <v>100</v>
      </c>
      <c r="CQ389" s="64" t="s">
        <v>424</v>
      </c>
      <c r="CR389" s="64">
        <v>2</v>
      </c>
      <c r="CS389" s="64" t="s">
        <v>585</v>
      </c>
      <c r="CT389" s="64">
        <v>105</v>
      </c>
      <c r="CU389" s="64"/>
      <c r="CV389" s="64"/>
      <c r="CW389" s="64"/>
      <c r="CX389" s="64"/>
      <c r="CY389" s="64"/>
      <c r="CZ389" s="64"/>
      <c r="DA389" s="64"/>
      <c r="DB389" s="64"/>
      <c r="DC389" s="64"/>
      <c r="DD389" s="64"/>
    </row>
    <row r="390" spans="54:108" ht="16.5" x14ac:dyDescent="0.2">
      <c r="BB390" s="64">
        <v>385</v>
      </c>
      <c r="BC390" s="14">
        <f t="shared" si="63"/>
        <v>0</v>
      </c>
      <c r="BD390" s="14">
        <f t="shared" si="64"/>
        <v>480</v>
      </c>
      <c r="BE390" s="14">
        <f t="shared" si="65"/>
        <v>0</v>
      </c>
      <c r="BF390" s="14">
        <f t="shared" si="66"/>
        <v>1200</v>
      </c>
      <c r="BG390" s="14">
        <f t="shared" si="61"/>
        <v>480</v>
      </c>
      <c r="BH390" s="14">
        <f t="shared" si="62"/>
        <v>960</v>
      </c>
      <c r="CF390" s="64">
        <v>386</v>
      </c>
      <c r="CG390" s="64">
        <v>4</v>
      </c>
      <c r="CH390" s="64" t="s">
        <v>380</v>
      </c>
      <c r="CI390" s="64">
        <v>86</v>
      </c>
      <c r="CJ390" s="64"/>
      <c r="CK390" s="64"/>
      <c r="CL390" s="64"/>
      <c r="CM390" s="64" t="s">
        <v>584</v>
      </c>
      <c r="CN390" s="64">
        <v>27000</v>
      </c>
      <c r="CO390" s="64" t="s">
        <v>585</v>
      </c>
      <c r="CP390" s="64">
        <v>105</v>
      </c>
      <c r="CQ390" s="64"/>
      <c r="CR390" s="64"/>
      <c r="CS390" s="64" t="s">
        <v>585</v>
      </c>
      <c r="CT390" s="64">
        <v>105</v>
      </c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</row>
    <row r="391" spans="54:108" ht="16.5" x14ac:dyDescent="0.2">
      <c r="BB391" s="64">
        <v>386</v>
      </c>
      <c r="BC391" s="14">
        <f t="shared" si="63"/>
        <v>0</v>
      </c>
      <c r="BD391" s="14">
        <f t="shared" si="64"/>
        <v>480</v>
      </c>
      <c r="BE391" s="14">
        <f t="shared" si="65"/>
        <v>0</v>
      </c>
      <c r="BF391" s="14">
        <f t="shared" si="66"/>
        <v>1200</v>
      </c>
      <c r="BG391" s="14">
        <f t="shared" ref="BG391:BG405" si="67">BC391+BD390</f>
        <v>480</v>
      </c>
      <c r="BH391" s="14">
        <f t="shared" ref="BH391:BH454" si="68">BG391*BH$3</f>
        <v>960</v>
      </c>
      <c r="CF391" s="64">
        <v>387</v>
      </c>
      <c r="CG391" s="64">
        <v>4</v>
      </c>
      <c r="CH391" s="64" t="s">
        <v>380</v>
      </c>
      <c r="CI391" s="64">
        <v>87</v>
      </c>
      <c r="CJ391" s="64"/>
      <c r="CK391" s="64"/>
      <c r="CL391" s="64"/>
      <c r="CM391" s="64" t="s">
        <v>584</v>
      </c>
      <c r="CN391" s="64">
        <v>27000</v>
      </c>
      <c r="CO391" s="64" t="s">
        <v>585</v>
      </c>
      <c r="CP391" s="64">
        <v>105</v>
      </c>
      <c r="CQ391" s="64"/>
      <c r="CR391" s="64"/>
      <c r="CS391" s="64" t="s">
        <v>585</v>
      </c>
      <c r="CT391" s="64">
        <v>105</v>
      </c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</row>
    <row r="392" spans="54:108" ht="16.5" x14ac:dyDescent="0.2">
      <c r="BB392" s="64">
        <v>387</v>
      </c>
      <c r="BC392" s="14">
        <f t="shared" si="63"/>
        <v>0</v>
      </c>
      <c r="BD392" s="14">
        <f t="shared" si="64"/>
        <v>480</v>
      </c>
      <c r="BE392" s="14">
        <f t="shared" si="65"/>
        <v>0</v>
      </c>
      <c r="BF392" s="14">
        <f t="shared" si="66"/>
        <v>1200</v>
      </c>
      <c r="BG392" s="14">
        <f t="shared" si="67"/>
        <v>480</v>
      </c>
      <c r="BH392" s="14">
        <f t="shared" si="68"/>
        <v>960</v>
      </c>
      <c r="CF392" s="64">
        <v>388</v>
      </c>
      <c r="CG392" s="64">
        <v>4</v>
      </c>
      <c r="CH392" s="64" t="s">
        <v>380</v>
      </c>
      <c r="CI392" s="64">
        <v>88</v>
      </c>
      <c r="CJ392" s="64"/>
      <c r="CK392" s="64"/>
      <c r="CL392" s="64"/>
      <c r="CM392" s="64" t="s">
        <v>584</v>
      </c>
      <c r="CN392" s="64">
        <v>27000</v>
      </c>
      <c r="CO392" s="64" t="s">
        <v>585</v>
      </c>
      <c r="CP392" s="64">
        <v>105</v>
      </c>
      <c r="CQ392" s="64"/>
      <c r="CR392" s="64"/>
      <c r="CS392" s="64" t="s">
        <v>585</v>
      </c>
      <c r="CT392" s="64">
        <v>105</v>
      </c>
      <c r="CU392" s="64"/>
      <c r="CV392" s="64"/>
      <c r="CW392" s="64"/>
      <c r="CX392" s="64"/>
      <c r="CY392" s="64"/>
      <c r="CZ392" s="64"/>
      <c r="DA392" s="64"/>
      <c r="DB392" s="64"/>
      <c r="DC392" s="64"/>
      <c r="DD392" s="64"/>
    </row>
    <row r="393" spans="54:108" ht="16.5" x14ac:dyDescent="0.2">
      <c r="BB393" s="64">
        <v>388</v>
      </c>
      <c r="BC393" s="14">
        <f t="shared" si="63"/>
        <v>0</v>
      </c>
      <c r="BD393" s="14">
        <f t="shared" si="64"/>
        <v>480</v>
      </c>
      <c r="BE393" s="14">
        <f t="shared" si="65"/>
        <v>0</v>
      </c>
      <c r="BF393" s="14">
        <f t="shared" si="66"/>
        <v>1200</v>
      </c>
      <c r="BG393" s="14">
        <f t="shared" si="67"/>
        <v>480</v>
      </c>
      <c r="BH393" s="14">
        <f t="shared" si="68"/>
        <v>960</v>
      </c>
      <c r="CF393" s="64">
        <v>389</v>
      </c>
      <c r="CG393" s="64">
        <v>4</v>
      </c>
      <c r="CH393" s="64" t="s">
        <v>380</v>
      </c>
      <c r="CI393" s="64">
        <v>89</v>
      </c>
      <c r="CJ393" s="64"/>
      <c r="CK393" s="64"/>
      <c r="CL393" s="64"/>
      <c r="CM393" s="64" t="s">
        <v>584</v>
      </c>
      <c r="CN393" s="64">
        <v>27000</v>
      </c>
      <c r="CO393" s="64" t="s">
        <v>585</v>
      </c>
      <c r="CP393" s="64">
        <v>105</v>
      </c>
      <c r="CQ393" s="64"/>
      <c r="CR393" s="64"/>
      <c r="CS393" s="64" t="s">
        <v>585</v>
      </c>
      <c r="CT393" s="64">
        <v>105</v>
      </c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</row>
    <row r="394" spans="54:108" ht="16.5" x14ac:dyDescent="0.2">
      <c r="BB394" s="64">
        <v>389</v>
      </c>
      <c r="BC394" s="14">
        <f t="shared" si="63"/>
        <v>0</v>
      </c>
      <c r="BD394" s="14">
        <f t="shared" si="64"/>
        <v>480</v>
      </c>
      <c r="BE394" s="14">
        <f t="shared" si="65"/>
        <v>0</v>
      </c>
      <c r="BF394" s="14">
        <f t="shared" si="66"/>
        <v>1200</v>
      </c>
      <c r="BG394" s="14">
        <f t="shared" si="67"/>
        <v>480</v>
      </c>
      <c r="BH394" s="14">
        <f t="shared" si="68"/>
        <v>960</v>
      </c>
      <c r="CF394" s="64">
        <v>390</v>
      </c>
      <c r="CG394" s="64">
        <v>4</v>
      </c>
      <c r="CH394" s="64" t="s">
        <v>380</v>
      </c>
      <c r="CI394" s="64">
        <v>90</v>
      </c>
      <c r="CJ394" s="64"/>
      <c r="CK394" s="64"/>
      <c r="CL394" s="64"/>
      <c r="CM394" s="64" t="s">
        <v>584</v>
      </c>
      <c r="CN394" s="64">
        <v>31500</v>
      </c>
      <c r="CO394" s="64" t="s">
        <v>585</v>
      </c>
      <c r="CP394" s="64">
        <v>105</v>
      </c>
      <c r="CQ394" s="64" t="s">
        <v>425</v>
      </c>
      <c r="CR394" s="64">
        <v>2</v>
      </c>
      <c r="CS394" s="64" t="s">
        <v>585</v>
      </c>
      <c r="CT394" s="64">
        <v>110</v>
      </c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</row>
    <row r="395" spans="54:108" ht="16.5" x14ac:dyDescent="0.2">
      <c r="BB395" s="64">
        <v>390</v>
      </c>
      <c r="BC395" s="14">
        <f t="shared" si="63"/>
        <v>0</v>
      </c>
      <c r="BD395" s="14">
        <f t="shared" si="64"/>
        <v>480</v>
      </c>
      <c r="BE395" s="14">
        <f t="shared" si="65"/>
        <v>0</v>
      </c>
      <c r="BF395" s="14">
        <f t="shared" si="66"/>
        <v>1200</v>
      </c>
      <c r="BG395" s="14">
        <f t="shared" si="67"/>
        <v>480</v>
      </c>
      <c r="BH395" s="14">
        <f t="shared" si="68"/>
        <v>960</v>
      </c>
      <c r="CF395" s="64">
        <v>391</v>
      </c>
      <c r="CG395" s="64">
        <v>4</v>
      </c>
      <c r="CH395" s="64" t="s">
        <v>380</v>
      </c>
      <c r="CI395" s="64">
        <v>91</v>
      </c>
      <c r="CJ395" s="64"/>
      <c r="CK395" s="64"/>
      <c r="CL395" s="64"/>
      <c r="CM395" s="64" t="s">
        <v>584</v>
      </c>
      <c r="CN395" s="64">
        <v>31500</v>
      </c>
      <c r="CO395" s="64" t="s">
        <v>585</v>
      </c>
      <c r="CP395" s="64">
        <v>110</v>
      </c>
      <c r="CQ395" s="64"/>
      <c r="CR395" s="64"/>
      <c r="CS395" s="64" t="s">
        <v>585</v>
      </c>
      <c r="CT395" s="64">
        <v>110</v>
      </c>
      <c r="CU395" s="64"/>
      <c r="CV395" s="64"/>
      <c r="CW395" s="64"/>
      <c r="CX395" s="64"/>
      <c r="CY395" s="64"/>
      <c r="CZ395" s="64"/>
      <c r="DA395" s="64"/>
      <c r="DB395" s="64"/>
      <c r="DC395" s="64"/>
      <c r="DD395" s="64"/>
    </row>
    <row r="396" spans="54:108" ht="16.5" x14ac:dyDescent="0.2">
      <c r="BB396" s="64">
        <v>391</v>
      </c>
      <c r="BC396" s="14">
        <f t="shared" si="63"/>
        <v>0</v>
      </c>
      <c r="BD396" s="14">
        <f t="shared" si="64"/>
        <v>480</v>
      </c>
      <c r="BE396" s="14">
        <f t="shared" si="65"/>
        <v>0</v>
      </c>
      <c r="BF396" s="14">
        <f t="shared" si="66"/>
        <v>1200</v>
      </c>
      <c r="BG396" s="14">
        <f t="shared" si="67"/>
        <v>480</v>
      </c>
      <c r="BH396" s="14">
        <f t="shared" si="68"/>
        <v>960</v>
      </c>
      <c r="CF396" s="64">
        <v>392</v>
      </c>
      <c r="CG396" s="64">
        <v>4</v>
      </c>
      <c r="CH396" s="64" t="s">
        <v>380</v>
      </c>
      <c r="CI396" s="64">
        <v>92</v>
      </c>
      <c r="CJ396" s="64"/>
      <c r="CK396" s="64"/>
      <c r="CL396" s="64"/>
      <c r="CM396" s="64" t="s">
        <v>584</v>
      </c>
      <c r="CN396" s="64">
        <v>31500</v>
      </c>
      <c r="CO396" s="64" t="s">
        <v>585</v>
      </c>
      <c r="CP396" s="64">
        <v>110</v>
      </c>
      <c r="CQ396" s="64"/>
      <c r="CR396" s="64"/>
      <c r="CS396" s="64" t="s">
        <v>585</v>
      </c>
      <c r="CT396" s="64">
        <v>110</v>
      </c>
      <c r="CU396" s="64"/>
      <c r="CV396" s="64"/>
      <c r="CW396" s="64"/>
      <c r="CX396" s="64"/>
      <c r="CY396" s="64"/>
      <c r="CZ396" s="64"/>
      <c r="DA396" s="64"/>
      <c r="DB396" s="64"/>
      <c r="DC396" s="64"/>
      <c r="DD396" s="64"/>
    </row>
    <row r="397" spans="54:108" ht="16.5" x14ac:dyDescent="0.2">
      <c r="BB397" s="64">
        <v>392</v>
      </c>
      <c r="BC397" s="14">
        <f t="shared" si="63"/>
        <v>0</v>
      </c>
      <c r="BD397" s="14">
        <f t="shared" si="64"/>
        <v>480</v>
      </c>
      <c r="BE397" s="14">
        <f t="shared" si="65"/>
        <v>0</v>
      </c>
      <c r="BF397" s="14">
        <f t="shared" si="66"/>
        <v>1200</v>
      </c>
      <c r="BG397" s="14">
        <f t="shared" si="67"/>
        <v>480</v>
      </c>
      <c r="BH397" s="14">
        <f t="shared" si="68"/>
        <v>960</v>
      </c>
      <c r="CF397" s="64">
        <v>393</v>
      </c>
      <c r="CG397" s="64">
        <v>4</v>
      </c>
      <c r="CH397" s="64" t="s">
        <v>380</v>
      </c>
      <c r="CI397" s="64">
        <v>93</v>
      </c>
      <c r="CJ397" s="64"/>
      <c r="CK397" s="64"/>
      <c r="CL397" s="64"/>
      <c r="CM397" s="64" t="s">
        <v>584</v>
      </c>
      <c r="CN397" s="64">
        <v>31500</v>
      </c>
      <c r="CO397" s="64" t="s">
        <v>585</v>
      </c>
      <c r="CP397" s="64">
        <v>110</v>
      </c>
      <c r="CQ397" s="64"/>
      <c r="CR397" s="64"/>
      <c r="CS397" s="64" t="s">
        <v>585</v>
      </c>
      <c r="CT397" s="64">
        <v>110</v>
      </c>
      <c r="CU397" s="64"/>
      <c r="CV397" s="64"/>
      <c r="CW397" s="64"/>
      <c r="CX397" s="64"/>
      <c r="CY397" s="64"/>
      <c r="CZ397" s="64"/>
      <c r="DA397" s="64"/>
      <c r="DB397" s="64"/>
      <c r="DC397" s="64"/>
      <c r="DD397" s="64"/>
    </row>
    <row r="398" spans="54:108" ht="16.5" x14ac:dyDescent="0.2">
      <c r="BB398" s="64">
        <v>393</v>
      </c>
      <c r="BC398" s="14">
        <f t="shared" si="63"/>
        <v>0</v>
      </c>
      <c r="BD398" s="14">
        <f t="shared" si="64"/>
        <v>480</v>
      </c>
      <c r="BE398" s="14">
        <f t="shared" si="65"/>
        <v>0</v>
      </c>
      <c r="BF398" s="14">
        <f t="shared" si="66"/>
        <v>1200</v>
      </c>
      <c r="BG398" s="14">
        <f t="shared" si="67"/>
        <v>480</v>
      </c>
      <c r="BH398" s="14">
        <f t="shared" si="68"/>
        <v>960</v>
      </c>
      <c r="CF398" s="64">
        <v>394</v>
      </c>
      <c r="CG398" s="64">
        <v>4</v>
      </c>
      <c r="CH398" s="64" t="s">
        <v>380</v>
      </c>
      <c r="CI398" s="64">
        <v>94</v>
      </c>
      <c r="CJ398" s="64"/>
      <c r="CK398" s="64"/>
      <c r="CL398" s="64"/>
      <c r="CM398" s="64" t="s">
        <v>584</v>
      </c>
      <c r="CN398" s="64">
        <v>31500</v>
      </c>
      <c r="CO398" s="64" t="s">
        <v>585</v>
      </c>
      <c r="CP398" s="64">
        <v>110</v>
      </c>
      <c r="CQ398" s="64"/>
      <c r="CR398" s="64"/>
      <c r="CS398" s="64" t="s">
        <v>585</v>
      </c>
      <c r="CT398" s="64">
        <v>110</v>
      </c>
      <c r="CU398" s="64"/>
      <c r="CV398" s="64"/>
      <c r="CW398" s="64"/>
      <c r="CX398" s="64"/>
      <c r="CY398" s="64"/>
      <c r="CZ398" s="64"/>
      <c r="DA398" s="64"/>
      <c r="DB398" s="64"/>
      <c r="DC398" s="64"/>
      <c r="DD398" s="64"/>
    </row>
    <row r="399" spans="54:108" ht="16.5" x14ac:dyDescent="0.2">
      <c r="BB399" s="64">
        <v>394</v>
      </c>
      <c r="BC399" s="14">
        <f t="shared" si="63"/>
        <v>0</v>
      </c>
      <c r="BD399" s="14">
        <f t="shared" si="64"/>
        <v>480</v>
      </c>
      <c r="BE399" s="14">
        <f t="shared" si="65"/>
        <v>0</v>
      </c>
      <c r="BF399" s="14">
        <f t="shared" si="66"/>
        <v>1200</v>
      </c>
      <c r="BG399" s="14">
        <f t="shared" si="67"/>
        <v>480</v>
      </c>
      <c r="BH399" s="14">
        <f t="shared" si="68"/>
        <v>960</v>
      </c>
      <c r="CF399" s="64">
        <v>395</v>
      </c>
      <c r="CG399" s="64">
        <v>4</v>
      </c>
      <c r="CH399" s="64" t="s">
        <v>380</v>
      </c>
      <c r="CI399" s="64">
        <v>95</v>
      </c>
      <c r="CJ399" s="64"/>
      <c r="CK399" s="64"/>
      <c r="CL399" s="64"/>
      <c r="CM399" s="64" t="s">
        <v>584</v>
      </c>
      <c r="CN399" s="64">
        <v>31500</v>
      </c>
      <c r="CO399" s="64" t="s">
        <v>585</v>
      </c>
      <c r="CP399" s="64">
        <v>110</v>
      </c>
      <c r="CQ399" s="64" t="s">
        <v>420</v>
      </c>
      <c r="CR399" s="64">
        <v>3</v>
      </c>
      <c r="CS399" s="64" t="s">
        <v>585</v>
      </c>
      <c r="CT399" s="64">
        <v>115</v>
      </c>
      <c r="CU399" s="64"/>
      <c r="CV399" s="64"/>
      <c r="CW399" s="64"/>
      <c r="CX399" s="64"/>
      <c r="CY399" s="64"/>
      <c r="CZ399" s="64"/>
      <c r="DA399" s="64"/>
      <c r="DB399" s="64"/>
      <c r="DC399" s="64"/>
      <c r="DD399" s="64"/>
    </row>
    <row r="400" spans="54:108" ht="16.5" x14ac:dyDescent="0.2">
      <c r="BB400" s="64">
        <v>395</v>
      </c>
      <c r="BC400" s="14">
        <f t="shared" si="63"/>
        <v>0</v>
      </c>
      <c r="BD400" s="14">
        <f t="shared" si="64"/>
        <v>480</v>
      </c>
      <c r="BE400" s="14">
        <f t="shared" si="65"/>
        <v>0</v>
      </c>
      <c r="BF400" s="14">
        <f t="shared" si="66"/>
        <v>1200</v>
      </c>
      <c r="BG400" s="14">
        <f t="shared" si="67"/>
        <v>480</v>
      </c>
      <c r="BH400" s="14">
        <f t="shared" si="68"/>
        <v>960</v>
      </c>
      <c r="CF400" s="64">
        <v>396</v>
      </c>
      <c r="CG400" s="64">
        <v>4</v>
      </c>
      <c r="CH400" s="64" t="s">
        <v>380</v>
      </c>
      <c r="CI400" s="64">
        <v>96</v>
      </c>
      <c r="CJ400" s="64"/>
      <c r="CK400" s="64"/>
      <c r="CL400" s="64"/>
      <c r="CM400" s="64" t="s">
        <v>584</v>
      </c>
      <c r="CN400" s="64">
        <v>36000</v>
      </c>
      <c r="CO400" s="64" t="s">
        <v>585</v>
      </c>
      <c r="CP400" s="64">
        <v>115</v>
      </c>
      <c r="CQ400" s="64"/>
      <c r="CR400" s="64"/>
      <c r="CS400" s="64" t="s">
        <v>585</v>
      </c>
      <c r="CT400" s="64">
        <v>115</v>
      </c>
      <c r="CU400" s="64"/>
      <c r="CV400" s="64"/>
      <c r="CW400" s="64"/>
      <c r="CX400" s="64"/>
      <c r="CY400" s="64"/>
      <c r="CZ400" s="64"/>
      <c r="DA400" s="64"/>
      <c r="DB400" s="64"/>
      <c r="DC400" s="64"/>
      <c r="DD400" s="64"/>
    </row>
    <row r="401" spans="54:108" ht="16.5" x14ac:dyDescent="0.2">
      <c r="BB401" s="64">
        <v>396</v>
      </c>
      <c r="BC401" s="14">
        <f t="shared" si="63"/>
        <v>0</v>
      </c>
      <c r="BD401" s="14">
        <f t="shared" si="64"/>
        <v>480</v>
      </c>
      <c r="BE401" s="14">
        <f t="shared" si="65"/>
        <v>0</v>
      </c>
      <c r="BF401" s="14">
        <f t="shared" si="66"/>
        <v>1200</v>
      </c>
      <c r="BG401" s="14">
        <f t="shared" si="67"/>
        <v>480</v>
      </c>
      <c r="BH401" s="14">
        <f t="shared" si="68"/>
        <v>960</v>
      </c>
      <c r="CF401" s="64">
        <v>397</v>
      </c>
      <c r="CG401" s="64">
        <v>4</v>
      </c>
      <c r="CH401" s="64" t="s">
        <v>380</v>
      </c>
      <c r="CI401" s="64">
        <v>97</v>
      </c>
      <c r="CJ401" s="64"/>
      <c r="CK401" s="64"/>
      <c r="CL401" s="64"/>
      <c r="CM401" s="64" t="s">
        <v>584</v>
      </c>
      <c r="CN401" s="64">
        <v>36000</v>
      </c>
      <c r="CO401" s="64" t="s">
        <v>585</v>
      </c>
      <c r="CP401" s="64">
        <v>115</v>
      </c>
      <c r="CQ401" s="64"/>
      <c r="CR401" s="64"/>
      <c r="CS401" s="64" t="s">
        <v>585</v>
      </c>
      <c r="CT401" s="64">
        <v>115</v>
      </c>
      <c r="CU401" s="64"/>
      <c r="CV401" s="64"/>
      <c r="CW401" s="64"/>
      <c r="CX401" s="64"/>
      <c r="CY401" s="64"/>
      <c r="CZ401" s="64"/>
      <c r="DA401" s="64"/>
      <c r="DB401" s="64"/>
      <c r="DC401" s="64"/>
      <c r="DD401" s="64"/>
    </row>
    <row r="402" spans="54:108" ht="16.5" x14ac:dyDescent="0.2">
      <c r="BB402" s="64">
        <v>397</v>
      </c>
      <c r="BC402" s="14">
        <f t="shared" si="63"/>
        <v>0</v>
      </c>
      <c r="BD402" s="14">
        <f t="shared" si="64"/>
        <v>480</v>
      </c>
      <c r="BE402" s="14">
        <f t="shared" si="65"/>
        <v>0</v>
      </c>
      <c r="BF402" s="14">
        <f t="shared" si="66"/>
        <v>1200</v>
      </c>
      <c r="BG402" s="14">
        <f t="shared" si="67"/>
        <v>480</v>
      </c>
      <c r="BH402" s="14">
        <f t="shared" si="68"/>
        <v>960</v>
      </c>
      <c r="CF402" s="64">
        <v>398</v>
      </c>
      <c r="CG402" s="64">
        <v>4</v>
      </c>
      <c r="CH402" s="64" t="s">
        <v>380</v>
      </c>
      <c r="CI402" s="64">
        <v>98</v>
      </c>
      <c r="CJ402" s="64"/>
      <c r="CK402" s="64"/>
      <c r="CL402" s="64"/>
      <c r="CM402" s="64" t="s">
        <v>584</v>
      </c>
      <c r="CN402" s="64">
        <v>36000</v>
      </c>
      <c r="CO402" s="64" t="s">
        <v>585</v>
      </c>
      <c r="CP402" s="64">
        <v>115</v>
      </c>
      <c r="CQ402" s="64"/>
      <c r="CR402" s="64"/>
      <c r="CS402" s="64" t="s">
        <v>585</v>
      </c>
      <c r="CT402" s="64">
        <v>115</v>
      </c>
      <c r="CU402" s="64"/>
      <c r="CV402" s="64"/>
      <c r="CW402" s="64"/>
      <c r="CX402" s="64"/>
      <c r="CY402" s="64"/>
      <c r="CZ402" s="64"/>
      <c r="DA402" s="64"/>
      <c r="DB402" s="64"/>
      <c r="DC402" s="64"/>
      <c r="DD402" s="64"/>
    </row>
    <row r="403" spans="54:108" ht="16.5" x14ac:dyDescent="0.2">
      <c r="BB403" s="64">
        <v>398</v>
      </c>
      <c r="BC403" s="14">
        <f t="shared" si="63"/>
        <v>0</v>
      </c>
      <c r="BD403" s="14">
        <f t="shared" si="64"/>
        <v>480</v>
      </c>
      <c r="BE403" s="14">
        <f t="shared" si="65"/>
        <v>0</v>
      </c>
      <c r="BF403" s="14">
        <f t="shared" si="66"/>
        <v>1200</v>
      </c>
      <c r="BG403" s="14">
        <f t="shared" si="67"/>
        <v>480</v>
      </c>
      <c r="BH403" s="14">
        <f t="shared" si="68"/>
        <v>960</v>
      </c>
      <c r="CF403" s="64">
        <v>399</v>
      </c>
      <c r="CG403" s="64">
        <v>4</v>
      </c>
      <c r="CH403" s="64" t="s">
        <v>380</v>
      </c>
      <c r="CI403" s="64">
        <v>99</v>
      </c>
      <c r="CJ403" s="64"/>
      <c r="CK403" s="64"/>
      <c r="CL403" s="64"/>
      <c r="CM403" s="64" t="s">
        <v>584</v>
      </c>
      <c r="CN403" s="64">
        <v>36000</v>
      </c>
      <c r="CO403" s="64" t="s">
        <v>585</v>
      </c>
      <c r="CP403" s="64">
        <v>115</v>
      </c>
      <c r="CQ403" s="64"/>
      <c r="CR403" s="64"/>
      <c r="CS403" s="64" t="s">
        <v>585</v>
      </c>
      <c r="CT403" s="64">
        <v>115</v>
      </c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</row>
    <row r="404" spans="54:108" ht="16.5" x14ac:dyDescent="0.2">
      <c r="BB404" s="64">
        <v>399</v>
      </c>
      <c r="BC404" s="14">
        <f t="shared" si="63"/>
        <v>0</v>
      </c>
      <c r="BD404" s="14">
        <f t="shared" si="64"/>
        <v>480</v>
      </c>
      <c r="BE404" s="14">
        <f t="shared" si="65"/>
        <v>0</v>
      </c>
      <c r="BF404" s="14">
        <f t="shared" si="66"/>
        <v>1200</v>
      </c>
      <c r="BG404" s="14">
        <f t="shared" si="67"/>
        <v>480</v>
      </c>
      <c r="BH404" s="14">
        <f t="shared" si="68"/>
        <v>960</v>
      </c>
      <c r="CF404" s="64">
        <v>400</v>
      </c>
      <c r="CG404" s="64">
        <v>4</v>
      </c>
      <c r="CH404" s="64" t="s">
        <v>380</v>
      </c>
      <c r="CI404" s="64">
        <v>100</v>
      </c>
      <c r="CJ404" s="64"/>
      <c r="CK404" s="64"/>
      <c r="CL404" s="64"/>
      <c r="CM404" s="64" t="s">
        <v>584</v>
      </c>
      <c r="CN404" s="64">
        <v>36000</v>
      </c>
      <c r="CO404" s="64" t="s">
        <v>585</v>
      </c>
      <c r="CP404" s="64">
        <v>115</v>
      </c>
      <c r="CQ404" s="64" t="s">
        <v>424</v>
      </c>
      <c r="CR404" s="64">
        <v>3</v>
      </c>
      <c r="CS404" s="64" t="s">
        <v>585</v>
      </c>
      <c r="CT404" s="64">
        <v>120</v>
      </c>
      <c r="CU404" s="64"/>
      <c r="CV404" s="64"/>
      <c r="CW404" s="64"/>
      <c r="CX404" s="64"/>
      <c r="CY404" s="64"/>
      <c r="CZ404" s="64"/>
      <c r="DA404" s="64"/>
      <c r="DB404" s="64"/>
      <c r="DC404" s="64"/>
      <c r="DD404" s="64"/>
    </row>
    <row r="405" spans="54:108" ht="16.5" x14ac:dyDescent="0.2">
      <c r="BB405" s="64">
        <v>400</v>
      </c>
      <c r="BC405" s="14">
        <f t="shared" si="63"/>
        <v>0</v>
      </c>
      <c r="BD405" s="14">
        <f t="shared" si="64"/>
        <v>480</v>
      </c>
      <c r="BE405" s="14">
        <f t="shared" si="65"/>
        <v>0</v>
      </c>
      <c r="BF405" s="14">
        <f t="shared" si="66"/>
        <v>1200</v>
      </c>
      <c r="BG405" s="14">
        <f t="shared" si="67"/>
        <v>480</v>
      </c>
      <c r="BH405" s="14">
        <f t="shared" si="68"/>
        <v>960</v>
      </c>
    </row>
    <row r="406" spans="54:108" ht="16.5" x14ac:dyDescent="0.2">
      <c r="BB406" s="64">
        <v>401</v>
      </c>
      <c r="BC406" s="14">
        <f t="shared" ref="BC406:BC469" si="69">SUMIFS($E$5:$E$104,$AP$6:$AP$105,"="&amp;BB406)+SUMIFS($O$5:$O$104,$AS$6:$AS$105,"="&amp;BB406)+SUMIFS($Y$5:$Y$104,$AV$6:$AV$105,"="&amp;BB406)+SUMIFS($AI$5:$AI$104,$AY$6:$AY$105,"="&amp;BB406)</f>
        <v>0</v>
      </c>
      <c r="BD406" s="14">
        <f t="shared" ref="BD406:BD469" si="70">INDEX($F$5:$F$104,MATCH(BB406,$AP$5:$AP$105,1)-1)+INDEX($P$5:$P$104,MATCH(BB406,$AS$5:$AS$105,1)-1)+INDEX($Z$5:$Z$104,MATCH(BB406,$AV$5:$AV$105,1)-1)+INDEX($AJ$5:$AJ$104,MATCH(BB406,$AY$5:$AY$105,1)-1)</f>
        <v>480</v>
      </c>
      <c r="BE406" s="14">
        <f t="shared" ref="BE406:BE469" si="71">SUMIFS($G$5:$G$104,$AP$6:$AP$105,"="&amp;BB406)+SUMIFS($Q$5:$Q$104,$AS$6:$AS$105,"="&amp;BB406)+SUMIFS($AA$5:$AA$104,$AV$6:$AV$105,"="&amp;BB406)+SUMIFS($AK$5:$AK$104,$AY$6:$AY$105,"="&amp;BB406)</f>
        <v>0</v>
      </c>
      <c r="BF406" s="14">
        <f t="shared" ref="BF406:BF469" si="72">INDEX($H$5:$H$104,MATCH(BB406,$AP$5:$AP$105,1)-1)+INDEX($R$5:$R$104,MATCH(BB406,$AS$5:$AS$105,1)-1)+INDEX($AB$5:$AB$104,MATCH(BB406,$AV$5:$AV$105,1)-1)+INDEX($AL$5:$AL$104,MATCH(BB406,$AY$5:$AY$105,1)-1)</f>
        <v>1200</v>
      </c>
      <c r="BG406" s="14">
        <f t="shared" ref="BG406:BG469" si="73">BC406+BD405</f>
        <v>480</v>
      </c>
      <c r="BH406" s="14">
        <f t="shared" si="68"/>
        <v>960</v>
      </c>
    </row>
    <row r="407" spans="54:108" ht="16.5" x14ac:dyDescent="0.2">
      <c r="BB407" s="64">
        <v>402</v>
      </c>
      <c r="BC407" s="14">
        <f t="shared" si="69"/>
        <v>0</v>
      </c>
      <c r="BD407" s="14">
        <f t="shared" si="70"/>
        <v>480</v>
      </c>
      <c r="BE407" s="14">
        <f t="shared" si="71"/>
        <v>0</v>
      </c>
      <c r="BF407" s="14">
        <f t="shared" si="72"/>
        <v>1200</v>
      </c>
      <c r="BG407" s="14">
        <f t="shared" si="73"/>
        <v>480</v>
      </c>
      <c r="BH407" s="14">
        <f t="shared" si="68"/>
        <v>960</v>
      </c>
    </row>
    <row r="408" spans="54:108" ht="16.5" x14ac:dyDescent="0.2">
      <c r="BB408" s="64">
        <v>403</v>
      </c>
      <c r="BC408" s="14">
        <f t="shared" si="69"/>
        <v>0</v>
      </c>
      <c r="BD408" s="14">
        <f t="shared" si="70"/>
        <v>480</v>
      </c>
      <c r="BE408" s="14">
        <f t="shared" si="71"/>
        <v>0</v>
      </c>
      <c r="BF408" s="14">
        <f t="shared" si="72"/>
        <v>1200</v>
      </c>
      <c r="BG408" s="14">
        <f t="shared" si="73"/>
        <v>480</v>
      </c>
      <c r="BH408" s="14">
        <f t="shared" si="68"/>
        <v>960</v>
      </c>
    </row>
    <row r="409" spans="54:108" ht="16.5" x14ac:dyDescent="0.2">
      <c r="BB409" s="64">
        <v>404</v>
      </c>
      <c r="BC409" s="14">
        <f t="shared" si="69"/>
        <v>0</v>
      </c>
      <c r="BD409" s="14">
        <f t="shared" si="70"/>
        <v>480</v>
      </c>
      <c r="BE409" s="14">
        <f t="shared" si="71"/>
        <v>0</v>
      </c>
      <c r="BF409" s="14">
        <f t="shared" si="72"/>
        <v>1200</v>
      </c>
      <c r="BG409" s="14">
        <f t="shared" si="73"/>
        <v>480</v>
      </c>
      <c r="BH409" s="14">
        <f t="shared" si="68"/>
        <v>960</v>
      </c>
    </row>
    <row r="410" spans="54:108" ht="16.5" x14ac:dyDescent="0.2">
      <c r="BB410" s="64">
        <v>405</v>
      </c>
      <c r="BC410" s="14">
        <f t="shared" si="69"/>
        <v>0</v>
      </c>
      <c r="BD410" s="14">
        <f t="shared" si="70"/>
        <v>480</v>
      </c>
      <c r="BE410" s="14">
        <f t="shared" si="71"/>
        <v>0</v>
      </c>
      <c r="BF410" s="14">
        <f t="shared" si="72"/>
        <v>1200</v>
      </c>
      <c r="BG410" s="14">
        <f t="shared" si="73"/>
        <v>480</v>
      </c>
      <c r="BH410" s="14">
        <f t="shared" si="68"/>
        <v>960</v>
      </c>
    </row>
    <row r="411" spans="54:108" ht="16.5" x14ac:dyDescent="0.2">
      <c r="BB411" s="64">
        <v>406</v>
      </c>
      <c r="BC411" s="14">
        <f t="shared" si="69"/>
        <v>0</v>
      </c>
      <c r="BD411" s="14">
        <f t="shared" si="70"/>
        <v>480</v>
      </c>
      <c r="BE411" s="14">
        <f t="shared" si="71"/>
        <v>0</v>
      </c>
      <c r="BF411" s="14">
        <f t="shared" si="72"/>
        <v>1200</v>
      </c>
      <c r="BG411" s="14">
        <f t="shared" si="73"/>
        <v>480</v>
      </c>
      <c r="BH411" s="14">
        <f t="shared" si="68"/>
        <v>960</v>
      </c>
    </row>
    <row r="412" spans="54:108" ht="16.5" x14ac:dyDescent="0.2">
      <c r="BB412" s="64">
        <v>407</v>
      </c>
      <c r="BC412" s="14">
        <f t="shared" si="69"/>
        <v>0</v>
      </c>
      <c r="BD412" s="14">
        <f t="shared" si="70"/>
        <v>480</v>
      </c>
      <c r="BE412" s="14">
        <f t="shared" si="71"/>
        <v>0</v>
      </c>
      <c r="BF412" s="14">
        <f t="shared" si="72"/>
        <v>1200</v>
      </c>
      <c r="BG412" s="14">
        <f t="shared" si="73"/>
        <v>480</v>
      </c>
      <c r="BH412" s="14">
        <f t="shared" si="68"/>
        <v>960</v>
      </c>
    </row>
    <row r="413" spans="54:108" ht="16.5" x14ac:dyDescent="0.2">
      <c r="BB413" s="64">
        <v>408</v>
      </c>
      <c r="BC413" s="14">
        <f t="shared" si="69"/>
        <v>0</v>
      </c>
      <c r="BD413" s="14">
        <f t="shared" si="70"/>
        <v>480</v>
      </c>
      <c r="BE413" s="14">
        <f t="shared" si="71"/>
        <v>0</v>
      </c>
      <c r="BF413" s="14">
        <f t="shared" si="72"/>
        <v>1200</v>
      </c>
      <c r="BG413" s="14">
        <f t="shared" si="73"/>
        <v>480</v>
      </c>
      <c r="BH413" s="14">
        <f t="shared" si="68"/>
        <v>960</v>
      </c>
    </row>
    <row r="414" spans="54:108" ht="16.5" x14ac:dyDescent="0.2">
      <c r="BB414" s="64">
        <v>409</v>
      </c>
      <c r="BC414" s="14">
        <f t="shared" si="69"/>
        <v>0</v>
      </c>
      <c r="BD414" s="14">
        <f t="shared" si="70"/>
        <v>480</v>
      </c>
      <c r="BE414" s="14">
        <f t="shared" si="71"/>
        <v>0</v>
      </c>
      <c r="BF414" s="14">
        <f t="shared" si="72"/>
        <v>1200</v>
      </c>
      <c r="BG414" s="14">
        <f t="shared" si="73"/>
        <v>480</v>
      </c>
      <c r="BH414" s="14">
        <f t="shared" si="68"/>
        <v>960</v>
      </c>
    </row>
    <row r="415" spans="54:108" ht="16.5" x14ac:dyDescent="0.2">
      <c r="BB415" s="64">
        <v>410</v>
      </c>
      <c r="BC415" s="14">
        <f t="shared" si="69"/>
        <v>0</v>
      </c>
      <c r="BD415" s="14">
        <f t="shared" si="70"/>
        <v>480</v>
      </c>
      <c r="BE415" s="14">
        <f t="shared" si="71"/>
        <v>0</v>
      </c>
      <c r="BF415" s="14">
        <f t="shared" si="72"/>
        <v>1200</v>
      </c>
      <c r="BG415" s="14">
        <f t="shared" si="73"/>
        <v>480</v>
      </c>
      <c r="BH415" s="14">
        <f t="shared" si="68"/>
        <v>960</v>
      </c>
    </row>
    <row r="416" spans="54:108" ht="16.5" x14ac:dyDescent="0.2">
      <c r="BB416" s="64">
        <v>411</v>
      </c>
      <c r="BC416" s="14">
        <f t="shared" si="69"/>
        <v>0</v>
      </c>
      <c r="BD416" s="14">
        <f t="shared" si="70"/>
        <v>480</v>
      </c>
      <c r="BE416" s="14">
        <f t="shared" si="71"/>
        <v>0</v>
      </c>
      <c r="BF416" s="14">
        <f t="shared" si="72"/>
        <v>1200</v>
      </c>
      <c r="BG416" s="14">
        <f t="shared" si="73"/>
        <v>480</v>
      </c>
      <c r="BH416" s="14">
        <f t="shared" si="68"/>
        <v>960</v>
      </c>
    </row>
    <row r="417" spans="54:60" ht="16.5" x14ac:dyDescent="0.2">
      <c r="BB417" s="64">
        <v>412</v>
      </c>
      <c r="BC417" s="14">
        <f t="shared" si="69"/>
        <v>0</v>
      </c>
      <c r="BD417" s="14">
        <f t="shared" si="70"/>
        <v>480</v>
      </c>
      <c r="BE417" s="14">
        <f t="shared" si="71"/>
        <v>0</v>
      </c>
      <c r="BF417" s="14">
        <f t="shared" si="72"/>
        <v>1200</v>
      </c>
      <c r="BG417" s="14">
        <f t="shared" si="73"/>
        <v>480</v>
      </c>
      <c r="BH417" s="14">
        <f t="shared" si="68"/>
        <v>960</v>
      </c>
    </row>
    <row r="418" spans="54:60" ht="16.5" x14ac:dyDescent="0.2">
      <c r="BB418" s="64">
        <v>413</v>
      </c>
      <c r="BC418" s="14">
        <f t="shared" si="69"/>
        <v>0</v>
      </c>
      <c r="BD418" s="14">
        <f t="shared" si="70"/>
        <v>480</v>
      </c>
      <c r="BE418" s="14">
        <f t="shared" si="71"/>
        <v>0</v>
      </c>
      <c r="BF418" s="14">
        <f t="shared" si="72"/>
        <v>1200</v>
      </c>
      <c r="BG418" s="14">
        <f t="shared" si="73"/>
        <v>480</v>
      </c>
      <c r="BH418" s="14">
        <f t="shared" si="68"/>
        <v>960</v>
      </c>
    </row>
    <row r="419" spans="54:60" ht="16.5" x14ac:dyDescent="0.2">
      <c r="BB419" s="64">
        <v>414</v>
      </c>
      <c r="BC419" s="14">
        <f t="shared" si="69"/>
        <v>0</v>
      </c>
      <c r="BD419" s="14">
        <f t="shared" si="70"/>
        <v>480</v>
      </c>
      <c r="BE419" s="14">
        <f t="shared" si="71"/>
        <v>0</v>
      </c>
      <c r="BF419" s="14">
        <f t="shared" si="72"/>
        <v>1200</v>
      </c>
      <c r="BG419" s="14">
        <f t="shared" si="73"/>
        <v>480</v>
      </c>
      <c r="BH419" s="14">
        <f t="shared" si="68"/>
        <v>960</v>
      </c>
    </row>
    <row r="420" spans="54:60" ht="16.5" x14ac:dyDescent="0.2">
      <c r="BB420" s="64">
        <v>415</v>
      </c>
      <c r="BC420" s="14">
        <f t="shared" si="69"/>
        <v>0</v>
      </c>
      <c r="BD420" s="14">
        <f t="shared" si="70"/>
        <v>480</v>
      </c>
      <c r="BE420" s="14">
        <f t="shared" si="71"/>
        <v>0</v>
      </c>
      <c r="BF420" s="14">
        <f t="shared" si="72"/>
        <v>1200</v>
      </c>
      <c r="BG420" s="14">
        <f t="shared" si="73"/>
        <v>480</v>
      </c>
      <c r="BH420" s="14">
        <f t="shared" si="68"/>
        <v>960</v>
      </c>
    </row>
    <row r="421" spans="54:60" ht="16.5" x14ac:dyDescent="0.2">
      <c r="BB421" s="64">
        <v>416</v>
      </c>
      <c r="BC421" s="14">
        <f t="shared" si="69"/>
        <v>0</v>
      </c>
      <c r="BD421" s="14">
        <f t="shared" si="70"/>
        <v>480</v>
      </c>
      <c r="BE421" s="14">
        <f t="shared" si="71"/>
        <v>0</v>
      </c>
      <c r="BF421" s="14">
        <f t="shared" si="72"/>
        <v>1200</v>
      </c>
      <c r="BG421" s="14">
        <f t="shared" si="73"/>
        <v>480</v>
      </c>
      <c r="BH421" s="14">
        <f t="shared" si="68"/>
        <v>960</v>
      </c>
    </row>
    <row r="422" spans="54:60" ht="16.5" x14ac:dyDescent="0.2">
      <c r="BB422" s="64">
        <v>417</v>
      </c>
      <c r="BC422" s="14">
        <f t="shared" si="69"/>
        <v>0</v>
      </c>
      <c r="BD422" s="14">
        <f t="shared" si="70"/>
        <v>480</v>
      </c>
      <c r="BE422" s="14">
        <f t="shared" si="71"/>
        <v>0</v>
      </c>
      <c r="BF422" s="14">
        <f t="shared" si="72"/>
        <v>1200</v>
      </c>
      <c r="BG422" s="14">
        <f t="shared" si="73"/>
        <v>480</v>
      </c>
      <c r="BH422" s="14">
        <f t="shared" si="68"/>
        <v>960</v>
      </c>
    </row>
    <row r="423" spans="54:60" ht="16.5" x14ac:dyDescent="0.2">
      <c r="BB423" s="64">
        <v>418</v>
      </c>
      <c r="BC423" s="14">
        <f t="shared" si="69"/>
        <v>0</v>
      </c>
      <c r="BD423" s="14">
        <f t="shared" si="70"/>
        <v>480</v>
      </c>
      <c r="BE423" s="14">
        <f t="shared" si="71"/>
        <v>0</v>
      </c>
      <c r="BF423" s="14">
        <f t="shared" si="72"/>
        <v>1200</v>
      </c>
      <c r="BG423" s="14">
        <f t="shared" si="73"/>
        <v>480</v>
      </c>
      <c r="BH423" s="14">
        <f t="shared" si="68"/>
        <v>960</v>
      </c>
    </row>
    <row r="424" spans="54:60" ht="16.5" x14ac:dyDescent="0.2">
      <c r="BB424" s="64">
        <v>419</v>
      </c>
      <c r="BC424" s="14">
        <f t="shared" si="69"/>
        <v>0</v>
      </c>
      <c r="BD424" s="14">
        <f t="shared" si="70"/>
        <v>480</v>
      </c>
      <c r="BE424" s="14">
        <f t="shared" si="71"/>
        <v>0</v>
      </c>
      <c r="BF424" s="14">
        <f t="shared" si="72"/>
        <v>1200</v>
      </c>
      <c r="BG424" s="14">
        <f t="shared" si="73"/>
        <v>480</v>
      </c>
      <c r="BH424" s="14">
        <f t="shared" si="68"/>
        <v>960</v>
      </c>
    </row>
    <row r="425" spans="54:60" ht="16.5" x14ac:dyDescent="0.2">
      <c r="BB425" s="64">
        <v>420</v>
      </c>
      <c r="BC425" s="14">
        <f t="shared" si="69"/>
        <v>0</v>
      </c>
      <c r="BD425" s="14">
        <f t="shared" si="70"/>
        <v>480</v>
      </c>
      <c r="BE425" s="14">
        <f t="shared" si="71"/>
        <v>0</v>
      </c>
      <c r="BF425" s="14">
        <f t="shared" si="72"/>
        <v>1200</v>
      </c>
      <c r="BG425" s="14">
        <f t="shared" si="73"/>
        <v>480</v>
      </c>
      <c r="BH425" s="14">
        <f t="shared" si="68"/>
        <v>960</v>
      </c>
    </row>
    <row r="426" spans="54:60" ht="16.5" x14ac:dyDescent="0.2">
      <c r="BB426" s="64">
        <v>421</v>
      </c>
      <c r="BC426" s="14">
        <f t="shared" si="69"/>
        <v>0</v>
      </c>
      <c r="BD426" s="14">
        <f t="shared" si="70"/>
        <v>480</v>
      </c>
      <c r="BE426" s="14">
        <f t="shared" si="71"/>
        <v>0</v>
      </c>
      <c r="BF426" s="14">
        <f t="shared" si="72"/>
        <v>1200</v>
      </c>
      <c r="BG426" s="14">
        <f t="shared" si="73"/>
        <v>480</v>
      </c>
      <c r="BH426" s="14">
        <f t="shared" si="68"/>
        <v>960</v>
      </c>
    </row>
    <row r="427" spans="54:60" ht="16.5" x14ac:dyDescent="0.2">
      <c r="BB427" s="64">
        <v>422</v>
      </c>
      <c r="BC427" s="14">
        <f t="shared" si="69"/>
        <v>0</v>
      </c>
      <c r="BD427" s="14">
        <f t="shared" si="70"/>
        <v>480</v>
      </c>
      <c r="BE427" s="14">
        <f t="shared" si="71"/>
        <v>0</v>
      </c>
      <c r="BF427" s="14">
        <f t="shared" si="72"/>
        <v>1200</v>
      </c>
      <c r="BG427" s="14">
        <f t="shared" si="73"/>
        <v>480</v>
      </c>
      <c r="BH427" s="14">
        <f t="shared" si="68"/>
        <v>960</v>
      </c>
    </row>
    <row r="428" spans="54:60" ht="16.5" x14ac:dyDescent="0.2">
      <c r="BB428" s="64">
        <v>423</v>
      </c>
      <c r="BC428" s="14">
        <f t="shared" si="69"/>
        <v>0</v>
      </c>
      <c r="BD428" s="14">
        <f t="shared" si="70"/>
        <v>480</v>
      </c>
      <c r="BE428" s="14">
        <f t="shared" si="71"/>
        <v>0</v>
      </c>
      <c r="BF428" s="14">
        <f t="shared" si="72"/>
        <v>1200</v>
      </c>
      <c r="BG428" s="14">
        <f t="shared" si="73"/>
        <v>480</v>
      </c>
      <c r="BH428" s="14">
        <f t="shared" si="68"/>
        <v>960</v>
      </c>
    </row>
    <row r="429" spans="54:60" ht="16.5" x14ac:dyDescent="0.2">
      <c r="BB429" s="64">
        <v>424</v>
      </c>
      <c r="BC429" s="14">
        <f t="shared" si="69"/>
        <v>0</v>
      </c>
      <c r="BD429" s="14">
        <f t="shared" si="70"/>
        <v>480</v>
      </c>
      <c r="BE429" s="14">
        <f t="shared" si="71"/>
        <v>0</v>
      </c>
      <c r="BF429" s="14">
        <f t="shared" si="72"/>
        <v>1200</v>
      </c>
      <c r="BG429" s="14">
        <f t="shared" si="73"/>
        <v>480</v>
      </c>
      <c r="BH429" s="14">
        <f t="shared" si="68"/>
        <v>960</v>
      </c>
    </row>
    <row r="430" spans="54:60" ht="16.5" x14ac:dyDescent="0.2">
      <c r="BB430" s="64">
        <v>425</v>
      </c>
      <c r="BC430" s="14">
        <f t="shared" si="69"/>
        <v>0</v>
      </c>
      <c r="BD430" s="14">
        <f t="shared" si="70"/>
        <v>480</v>
      </c>
      <c r="BE430" s="14">
        <f t="shared" si="71"/>
        <v>0</v>
      </c>
      <c r="BF430" s="14">
        <f t="shared" si="72"/>
        <v>1200</v>
      </c>
      <c r="BG430" s="14">
        <f t="shared" si="73"/>
        <v>480</v>
      </c>
      <c r="BH430" s="14">
        <f t="shared" si="68"/>
        <v>960</v>
      </c>
    </row>
    <row r="431" spans="54:60" ht="16.5" x14ac:dyDescent="0.2">
      <c r="BB431" s="64">
        <v>426</v>
      </c>
      <c r="BC431" s="14">
        <f t="shared" si="69"/>
        <v>0</v>
      </c>
      <c r="BD431" s="14">
        <f t="shared" si="70"/>
        <v>480</v>
      </c>
      <c r="BE431" s="14">
        <f t="shared" si="71"/>
        <v>0</v>
      </c>
      <c r="BF431" s="14">
        <f t="shared" si="72"/>
        <v>1200</v>
      </c>
      <c r="BG431" s="14">
        <f t="shared" si="73"/>
        <v>480</v>
      </c>
      <c r="BH431" s="14">
        <f t="shared" si="68"/>
        <v>960</v>
      </c>
    </row>
    <row r="432" spans="54:60" ht="16.5" x14ac:dyDescent="0.2">
      <c r="BB432" s="64">
        <v>427</v>
      </c>
      <c r="BC432" s="14">
        <f t="shared" si="69"/>
        <v>0</v>
      </c>
      <c r="BD432" s="14">
        <f t="shared" si="70"/>
        <v>480</v>
      </c>
      <c r="BE432" s="14">
        <f t="shared" si="71"/>
        <v>0</v>
      </c>
      <c r="BF432" s="14">
        <f t="shared" si="72"/>
        <v>1200</v>
      </c>
      <c r="BG432" s="14">
        <f t="shared" si="73"/>
        <v>480</v>
      </c>
      <c r="BH432" s="14">
        <f t="shared" si="68"/>
        <v>960</v>
      </c>
    </row>
    <row r="433" spans="54:60" ht="16.5" x14ac:dyDescent="0.2">
      <c r="BB433" s="64">
        <v>428</v>
      </c>
      <c r="BC433" s="14">
        <f t="shared" si="69"/>
        <v>0</v>
      </c>
      <c r="BD433" s="14">
        <f t="shared" si="70"/>
        <v>480</v>
      </c>
      <c r="BE433" s="14">
        <f t="shared" si="71"/>
        <v>0</v>
      </c>
      <c r="BF433" s="14">
        <f t="shared" si="72"/>
        <v>1200</v>
      </c>
      <c r="BG433" s="14">
        <f t="shared" si="73"/>
        <v>480</v>
      </c>
      <c r="BH433" s="14">
        <f t="shared" si="68"/>
        <v>960</v>
      </c>
    </row>
    <row r="434" spans="54:60" ht="16.5" x14ac:dyDescent="0.2">
      <c r="BB434" s="64">
        <v>429</v>
      </c>
      <c r="BC434" s="14">
        <f t="shared" si="69"/>
        <v>0</v>
      </c>
      <c r="BD434" s="14">
        <f t="shared" si="70"/>
        <v>480</v>
      </c>
      <c r="BE434" s="14">
        <f t="shared" si="71"/>
        <v>0</v>
      </c>
      <c r="BF434" s="14">
        <f t="shared" si="72"/>
        <v>1200</v>
      </c>
      <c r="BG434" s="14">
        <f t="shared" si="73"/>
        <v>480</v>
      </c>
      <c r="BH434" s="14">
        <f t="shared" si="68"/>
        <v>960</v>
      </c>
    </row>
    <row r="435" spans="54:60" ht="16.5" x14ac:dyDescent="0.2">
      <c r="BB435" s="64">
        <v>430</v>
      </c>
      <c r="BC435" s="14">
        <f t="shared" si="69"/>
        <v>0</v>
      </c>
      <c r="BD435" s="14">
        <f t="shared" si="70"/>
        <v>480</v>
      </c>
      <c r="BE435" s="14">
        <f t="shared" si="71"/>
        <v>0</v>
      </c>
      <c r="BF435" s="14">
        <f t="shared" si="72"/>
        <v>1200</v>
      </c>
      <c r="BG435" s="14">
        <f t="shared" si="73"/>
        <v>480</v>
      </c>
      <c r="BH435" s="14">
        <f t="shared" si="68"/>
        <v>960</v>
      </c>
    </row>
    <row r="436" spans="54:60" ht="16.5" x14ac:dyDescent="0.2">
      <c r="BB436" s="64">
        <v>431</v>
      </c>
      <c r="BC436" s="14">
        <f t="shared" si="69"/>
        <v>0</v>
      </c>
      <c r="BD436" s="14">
        <f t="shared" si="70"/>
        <v>480</v>
      </c>
      <c r="BE436" s="14">
        <f t="shared" si="71"/>
        <v>0</v>
      </c>
      <c r="BF436" s="14">
        <f t="shared" si="72"/>
        <v>1200</v>
      </c>
      <c r="BG436" s="14">
        <f t="shared" si="73"/>
        <v>480</v>
      </c>
      <c r="BH436" s="14">
        <f t="shared" si="68"/>
        <v>960</v>
      </c>
    </row>
    <row r="437" spans="54:60" ht="16.5" x14ac:dyDescent="0.2">
      <c r="BB437" s="64">
        <v>432</v>
      </c>
      <c r="BC437" s="14">
        <f t="shared" si="69"/>
        <v>0</v>
      </c>
      <c r="BD437" s="14">
        <f t="shared" si="70"/>
        <v>480</v>
      </c>
      <c r="BE437" s="14">
        <f t="shared" si="71"/>
        <v>0</v>
      </c>
      <c r="BF437" s="14">
        <f t="shared" si="72"/>
        <v>1200</v>
      </c>
      <c r="BG437" s="14">
        <f t="shared" si="73"/>
        <v>480</v>
      </c>
      <c r="BH437" s="14">
        <f t="shared" si="68"/>
        <v>960</v>
      </c>
    </row>
    <row r="438" spans="54:60" ht="16.5" x14ac:dyDescent="0.2">
      <c r="BB438" s="64">
        <v>433</v>
      </c>
      <c r="BC438" s="14">
        <f t="shared" si="69"/>
        <v>0</v>
      </c>
      <c r="BD438" s="14">
        <f t="shared" si="70"/>
        <v>480</v>
      </c>
      <c r="BE438" s="14">
        <f t="shared" si="71"/>
        <v>0</v>
      </c>
      <c r="BF438" s="14">
        <f t="shared" si="72"/>
        <v>1200</v>
      </c>
      <c r="BG438" s="14">
        <f t="shared" si="73"/>
        <v>480</v>
      </c>
      <c r="BH438" s="14">
        <f t="shared" si="68"/>
        <v>960</v>
      </c>
    </row>
    <row r="439" spans="54:60" ht="16.5" x14ac:dyDescent="0.2">
      <c r="BB439" s="64">
        <v>434</v>
      </c>
      <c r="BC439" s="14">
        <f t="shared" si="69"/>
        <v>0</v>
      </c>
      <c r="BD439" s="14">
        <f t="shared" si="70"/>
        <v>480</v>
      </c>
      <c r="BE439" s="14">
        <f t="shared" si="71"/>
        <v>0</v>
      </c>
      <c r="BF439" s="14">
        <f t="shared" si="72"/>
        <v>1200</v>
      </c>
      <c r="BG439" s="14">
        <f t="shared" si="73"/>
        <v>480</v>
      </c>
      <c r="BH439" s="14">
        <f t="shared" si="68"/>
        <v>960</v>
      </c>
    </row>
    <row r="440" spans="54:60" ht="16.5" x14ac:dyDescent="0.2">
      <c r="BB440" s="64">
        <v>435</v>
      </c>
      <c r="BC440" s="14">
        <f t="shared" si="69"/>
        <v>0</v>
      </c>
      <c r="BD440" s="14">
        <f t="shared" si="70"/>
        <v>480</v>
      </c>
      <c r="BE440" s="14">
        <f t="shared" si="71"/>
        <v>0</v>
      </c>
      <c r="BF440" s="14">
        <f t="shared" si="72"/>
        <v>1200</v>
      </c>
      <c r="BG440" s="14">
        <f t="shared" si="73"/>
        <v>480</v>
      </c>
      <c r="BH440" s="14">
        <f t="shared" si="68"/>
        <v>960</v>
      </c>
    </row>
    <row r="441" spans="54:60" ht="16.5" x14ac:dyDescent="0.2">
      <c r="BB441" s="64">
        <v>436</v>
      </c>
      <c r="BC441" s="14">
        <f t="shared" si="69"/>
        <v>0</v>
      </c>
      <c r="BD441" s="14">
        <f t="shared" si="70"/>
        <v>480</v>
      </c>
      <c r="BE441" s="14">
        <f t="shared" si="71"/>
        <v>0</v>
      </c>
      <c r="BF441" s="14">
        <f t="shared" si="72"/>
        <v>1200</v>
      </c>
      <c r="BG441" s="14">
        <f t="shared" si="73"/>
        <v>480</v>
      </c>
      <c r="BH441" s="14">
        <f t="shared" si="68"/>
        <v>960</v>
      </c>
    </row>
    <row r="442" spans="54:60" ht="16.5" x14ac:dyDescent="0.2">
      <c r="BB442" s="64">
        <v>437</v>
      </c>
      <c r="BC442" s="14">
        <f t="shared" si="69"/>
        <v>0</v>
      </c>
      <c r="BD442" s="14">
        <f t="shared" si="70"/>
        <v>480</v>
      </c>
      <c r="BE442" s="14">
        <f t="shared" si="71"/>
        <v>0</v>
      </c>
      <c r="BF442" s="14">
        <f t="shared" si="72"/>
        <v>1200</v>
      </c>
      <c r="BG442" s="14">
        <f t="shared" si="73"/>
        <v>480</v>
      </c>
      <c r="BH442" s="14">
        <f t="shared" si="68"/>
        <v>960</v>
      </c>
    </row>
    <row r="443" spans="54:60" ht="16.5" x14ac:dyDescent="0.2">
      <c r="BB443" s="64">
        <v>438</v>
      </c>
      <c r="BC443" s="14">
        <f t="shared" si="69"/>
        <v>0</v>
      </c>
      <c r="BD443" s="14">
        <f t="shared" si="70"/>
        <v>480</v>
      </c>
      <c r="BE443" s="14">
        <f t="shared" si="71"/>
        <v>0</v>
      </c>
      <c r="BF443" s="14">
        <f t="shared" si="72"/>
        <v>1200</v>
      </c>
      <c r="BG443" s="14">
        <f t="shared" si="73"/>
        <v>480</v>
      </c>
      <c r="BH443" s="14">
        <f t="shared" si="68"/>
        <v>960</v>
      </c>
    </row>
    <row r="444" spans="54:60" ht="16.5" x14ac:dyDescent="0.2">
      <c r="BB444" s="64">
        <v>439</v>
      </c>
      <c r="BC444" s="14">
        <f t="shared" si="69"/>
        <v>0</v>
      </c>
      <c r="BD444" s="14">
        <f t="shared" si="70"/>
        <v>480</v>
      </c>
      <c r="BE444" s="14">
        <f t="shared" si="71"/>
        <v>0</v>
      </c>
      <c r="BF444" s="14">
        <f t="shared" si="72"/>
        <v>1200</v>
      </c>
      <c r="BG444" s="14">
        <f t="shared" si="73"/>
        <v>480</v>
      </c>
      <c r="BH444" s="14">
        <f t="shared" si="68"/>
        <v>960</v>
      </c>
    </row>
    <row r="445" spans="54:60" ht="16.5" x14ac:dyDescent="0.2">
      <c r="BB445" s="64">
        <v>440</v>
      </c>
      <c r="BC445" s="14">
        <f t="shared" si="69"/>
        <v>0</v>
      </c>
      <c r="BD445" s="14">
        <f t="shared" si="70"/>
        <v>480</v>
      </c>
      <c r="BE445" s="14">
        <f t="shared" si="71"/>
        <v>0</v>
      </c>
      <c r="BF445" s="14">
        <f t="shared" si="72"/>
        <v>1200</v>
      </c>
      <c r="BG445" s="14">
        <f t="shared" si="73"/>
        <v>480</v>
      </c>
      <c r="BH445" s="14">
        <f t="shared" si="68"/>
        <v>960</v>
      </c>
    </row>
    <row r="446" spans="54:60" ht="16.5" x14ac:dyDescent="0.2">
      <c r="BB446" s="64">
        <v>441</v>
      </c>
      <c r="BC446" s="14">
        <f t="shared" si="69"/>
        <v>0</v>
      </c>
      <c r="BD446" s="14">
        <f t="shared" si="70"/>
        <v>480</v>
      </c>
      <c r="BE446" s="14">
        <f t="shared" si="71"/>
        <v>0</v>
      </c>
      <c r="BF446" s="14">
        <f t="shared" si="72"/>
        <v>1200</v>
      </c>
      <c r="BG446" s="14">
        <f t="shared" si="73"/>
        <v>480</v>
      </c>
      <c r="BH446" s="14">
        <f t="shared" si="68"/>
        <v>960</v>
      </c>
    </row>
    <row r="447" spans="54:60" ht="16.5" x14ac:dyDescent="0.2">
      <c r="BB447" s="64">
        <v>442</v>
      </c>
      <c r="BC447" s="14">
        <f t="shared" si="69"/>
        <v>0</v>
      </c>
      <c r="BD447" s="14">
        <f t="shared" si="70"/>
        <v>480</v>
      </c>
      <c r="BE447" s="14">
        <f t="shared" si="71"/>
        <v>0</v>
      </c>
      <c r="BF447" s="14">
        <f t="shared" si="72"/>
        <v>1200</v>
      </c>
      <c r="BG447" s="14">
        <f t="shared" si="73"/>
        <v>480</v>
      </c>
      <c r="BH447" s="14">
        <f t="shared" si="68"/>
        <v>960</v>
      </c>
    </row>
    <row r="448" spans="54:60" ht="16.5" x14ac:dyDescent="0.2">
      <c r="BB448" s="64">
        <v>443</v>
      </c>
      <c r="BC448" s="14">
        <f t="shared" si="69"/>
        <v>0</v>
      </c>
      <c r="BD448" s="14">
        <f t="shared" si="70"/>
        <v>480</v>
      </c>
      <c r="BE448" s="14">
        <f t="shared" si="71"/>
        <v>0</v>
      </c>
      <c r="BF448" s="14">
        <f t="shared" si="72"/>
        <v>1200</v>
      </c>
      <c r="BG448" s="14">
        <f t="shared" si="73"/>
        <v>480</v>
      </c>
      <c r="BH448" s="14">
        <f t="shared" si="68"/>
        <v>960</v>
      </c>
    </row>
    <row r="449" spans="54:60" ht="16.5" x14ac:dyDescent="0.2">
      <c r="BB449" s="64">
        <v>444</v>
      </c>
      <c r="BC449" s="14">
        <f t="shared" si="69"/>
        <v>0</v>
      </c>
      <c r="BD449" s="14">
        <f t="shared" si="70"/>
        <v>480</v>
      </c>
      <c r="BE449" s="14">
        <f t="shared" si="71"/>
        <v>0</v>
      </c>
      <c r="BF449" s="14">
        <f t="shared" si="72"/>
        <v>1200</v>
      </c>
      <c r="BG449" s="14">
        <f t="shared" si="73"/>
        <v>480</v>
      </c>
      <c r="BH449" s="14">
        <f t="shared" si="68"/>
        <v>960</v>
      </c>
    </row>
    <row r="450" spans="54:60" ht="16.5" x14ac:dyDescent="0.2">
      <c r="BB450" s="64">
        <v>445</v>
      </c>
      <c r="BC450" s="14">
        <f t="shared" si="69"/>
        <v>0</v>
      </c>
      <c r="BD450" s="14">
        <f t="shared" si="70"/>
        <v>480</v>
      </c>
      <c r="BE450" s="14">
        <f t="shared" si="71"/>
        <v>0</v>
      </c>
      <c r="BF450" s="14">
        <f t="shared" si="72"/>
        <v>1200</v>
      </c>
      <c r="BG450" s="14">
        <f t="shared" si="73"/>
        <v>480</v>
      </c>
      <c r="BH450" s="14">
        <f t="shared" si="68"/>
        <v>960</v>
      </c>
    </row>
    <row r="451" spans="54:60" ht="16.5" x14ac:dyDescent="0.2">
      <c r="BB451" s="64">
        <v>446</v>
      </c>
      <c r="BC451" s="14">
        <f t="shared" si="69"/>
        <v>0</v>
      </c>
      <c r="BD451" s="14">
        <f t="shared" si="70"/>
        <v>480</v>
      </c>
      <c r="BE451" s="14">
        <f t="shared" si="71"/>
        <v>0</v>
      </c>
      <c r="BF451" s="14">
        <f t="shared" si="72"/>
        <v>1200</v>
      </c>
      <c r="BG451" s="14">
        <f t="shared" si="73"/>
        <v>480</v>
      </c>
      <c r="BH451" s="14">
        <f t="shared" si="68"/>
        <v>960</v>
      </c>
    </row>
    <row r="452" spans="54:60" ht="16.5" x14ac:dyDescent="0.2">
      <c r="BB452" s="64">
        <v>447</v>
      </c>
      <c r="BC452" s="14">
        <f t="shared" si="69"/>
        <v>0</v>
      </c>
      <c r="BD452" s="14">
        <f t="shared" si="70"/>
        <v>480</v>
      </c>
      <c r="BE452" s="14">
        <f t="shared" si="71"/>
        <v>0</v>
      </c>
      <c r="BF452" s="14">
        <f t="shared" si="72"/>
        <v>1200</v>
      </c>
      <c r="BG452" s="14">
        <f t="shared" si="73"/>
        <v>480</v>
      </c>
      <c r="BH452" s="14">
        <f t="shared" si="68"/>
        <v>960</v>
      </c>
    </row>
    <row r="453" spans="54:60" ht="16.5" x14ac:dyDescent="0.2">
      <c r="BB453" s="64">
        <v>448</v>
      </c>
      <c r="BC453" s="14">
        <f t="shared" si="69"/>
        <v>0</v>
      </c>
      <c r="BD453" s="14">
        <f t="shared" si="70"/>
        <v>480</v>
      </c>
      <c r="BE453" s="14">
        <f t="shared" si="71"/>
        <v>0</v>
      </c>
      <c r="BF453" s="14">
        <f t="shared" si="72"/>
        <v>1200</v>
      </c>
      <c r="BG453" s="14">
        <f t="shared" si="73"/>
        <v>480</v>
      </c>
      <c r="BH453" s="14">
        <f t="shared" si="68"/>
        <v>960</v>
      </c>
    </row>
    <row r="454" spans="54:60" ht="16.5" x14ac:dyDescent="0.2">
      <c r="BB454" s="64">
        <v>449</v>
      </c>
      <c r="BC454" s="14">
        <f t="shared" si="69"/>
        <v>0</v>
      </c>
      <c r="BD454" s="14">
        <f t="shared" si="70"/>
        <v>480</v>
      </c>
      <c r="BE454" s="14">
        <f t="shared" si="71"/>
        <v>0</v>
      </c>
      <c r="BF454" s="14">
        <f t="shared" si="72"/>
        <v>1200</v>
      </c>
      <c r="BG454" s="14">
        <f t="shared" si="73"/>
        <v>480</v>
      </c>
      <c r="BH454" s="14">
        <f t="shared" si="68"/>
        <v>960</v>
      </c>
    </row>
    <row r="455" spans="54:60" ht="16.5" x14ac:dyDescent="0.2">
      <c r="BB455" s="64">
        <v>450</v>
      </c>
      <c r="BC455" s="14">
        <f t="shared" si="69"/>
        <v>0</v>
      </c>
      <c r="BD455" s="14">
        <f t="shared" si="70"/>
        <v>480</v>
      </c>
      <c r="BE455" s="14">
        <f t="shared" si="71"/>
        <v>0</v>
      </c>
      <c r="BF455" s="14">
        <f t="shared" si="72"/>
        <v>1200</v>
      </c>
      <c r="BG455" s="14">
        <f t="shared" si="73"/>
        <v>480</v>
      </c>
      <c r="BH455" s="14">
        <f t="shared" ref="BH455:BH505" si="74">BG455*BH$3</f>
        <v>960</v>
      </c>
    </row>
    <row r="456" spans="54:60" ht="16.5" x14ac:dyDescent="0.2">
      <c r="BB456" s="64">
        <v>451</v>
      </c>
      <c r="BC456" s="14">
        <f t="shared" si="69"/>
        <v>0</v>
      </c>
      <c r="BD456" s="14">
        <f t="shared" si="70"/>
        <v>480</v>
      </c>
      <c r="BE456" s="14">
        <f t="shared" si="71"/>
        <v>0</v>
      </c>
      <c r="BF456" s="14">
        <f t="shared" si="72"/>
        <v>1200</v>
      </c>
      <c r="BG456" s="14">
        <f t="shared" si="73"/>
        <v>480</v>
      </c>
      <c r="BH456" s="14">
        <f t="shared" si="74"/>
        <v>960</v>
      </c>
    </row>
    <row r="457" spans="54:60" ht="16.5" x14ac:dyDescent="0.2">
      <c r="BB457" s="64">
        <v>452</v>
      </c>
      <c r="BC457" s="14">
        <f t="shared" si="69"/>
        <v>0</v>
      </c>
      <c r="BD457" s="14">
        <f t="shared" si="70"/>
        <v>480</v>
      </c>
      <c r="BE457" s="14">
        <f t="shared" si="71"/>
        <v>0</v>
      </c>
      <c r="BF457" s="14">
        <f t="shared" si="72"/>
        <v>1200</v>
      </c>
      <c r="BG457" s="14">
        <f t="shared" si="73"/>
        <v>480</v>
      </c>
      <c r="BH457" s="14">
        <f t="shared" si="74"/>
        <v>960</v>
      </c>
    </row>
    <row r="458" spans="54:60" ht="16.5" x14ac:dyDescent="0.2">
      <c r="BB458" s="64">
        <v>453</v>
      </c>
      <c r="BC458" s="14">
        <f t="shared" si="69"/>
        <v>0</v>
      </c>
      <c r="BD458" s="14">
        <f t="shared" si="70"/>
        <v>480</v>
      </c>
      <c r="BE458" s="14">
        <f t="shared" si="71"/>
        <v>0</v>
      </c>
      <c r="BF458" s="14">
        <f t="shared" si="72"/>
        <v>1200</v>
      </c>
      <c r="BG458" s="14">
        <f t="shared" si="73"/>
        <v>480</v>
      </c>
      <c r="BH458" s="14">
        <f t="shared" si="74"/>
        <v>960</v>
      </c>
    </row>
    <row r="459" spans="54:60" ht="16.5" x14ac:dyDescent="0.2">
      <c r="BB459" s="64">
        <v>454</v>
      </c>
      <c r="BC459" s="14">
        <f t="shared" si="69"/>
        <v>0</v>
      </c>
      <c r="BD459" s="14">
        <f t="shared" si="70"/>
        <v>480</v>
      </c>
      <c r="BE459" s="14">
        <f t="shared" si="71"/>
        <v>0</v>
      </c>
      <c r="BF459" s="14">
        <f t="shared" si="72"/>
        <v>1200</v>
      </c>
      <c r="BG459" s="14">
        <f t="shared" si="73"/>
        <v>480</v>
      </c>
      <c r="BH459" s="14">
        <f t="shared" si="74"/>
        <v>960</v>
      </c>
    </row>
    <row r="460" spans="54:60" ht="16.5" x14ac:dyDescent="0.2">
      <c r="BB460" s="64">
        <v>455</v>
      </c>
      <c r="BC460" s="14">
        <f t="shared" si="69"/>
        <v>0</v>
      </c>
      <c r="BD460" s="14">
        <f t="shared" si="70"/>
        <v>480</v>
      </c>
      <c r="BE460" s="14">
        <f t="shared" si="71"/>
        <v>0</v>
      </c>
      <c r="BF460" s="14">
        <f t="shared" si="72"/>
        <v>1200</v>
      </c>
      <c r="BG460" s="14">
        <f t="shared" si="73"/>
        <v>480</v>
      </c>
      <c r="BH460" s="14">
        <f t="shared" si="74"/>
        <v>960</v>
      </c>
    </row>
    <row r="461" spans="54:60" ht="16.5" x14ac:dyDescent="0.2">
      <c r="BB461" s="64">
        <v>456</v>
      </c>
      <c r="BC461" s="14">
        <f t="shared" si="69"/>
        <v>0</v>
      </c>
      <c r="BD461" s="14">
        <f t="shared" si="70"/>
        <v>480</v>
      </c>
      <c r="BE461" s="14">
        <f t="shared" si="71"/>
        <v>0</v>
      </c>
      <c r="BF461" s="14">
        <f t="shared" si="72"/>
        <v>1200</v>
      </c>
      <c r="BG461" s="14">
        <f t="shared" si="73"/>
        <v>480</v>
      </c>
      <c r="BH461" s="14">
        <f t="shared" si="74"/>
        <v>960</v>
      </c>
    </row>
    <row r="462" spans="54:60" ht="16.5" x14ac:dyDescent="0.2">
      <c r="BB462" s="64">
        <v>457</v>
      </c>
      <c r="BC462" s="14">
        <f t="shared" si="69"/>
        <v>0</v>
      </c>
      <c r="BD462" s="14">
        <f t="shared" si="70"/>
        <v>480</v>
      </c>
      <c r="BE462" s="14">
        <f t="shared" si="71"/>
        <v>0</v>
      </c>
      <c r="BF462" s="14">
        <f t="shared" si="72"/>
        <v>1200</v>
      </c>
      <c r="BG462" s="14">
        <f t="shared" si="73"/>
        <v>480</v>
      </c>
      <c r="BH462" s="14">
        <f t="shared" si="74"/>
        <v>960</v>
      </c>
    </row>
    <row r="463" spans="54:60" ht="16.5" x14ac:dyDescent="0.2">
      <c r="BB463" s="64">
        <v>458</v>
      </c>
      <c r="BC463" s="14">
        <f t="shared" si="69"/>
        <v>0</v>
      </c>
      <c r="BD463" s="14">
        <f t="shared" si="70"/>
        <v>480</v>
      </c>
      <c r="BE463" s="14">
        <f t="shared" si="71"/>
        <v>0</v>
      </c>
      <c r="BF463" s="14">
        <f t="shared" si="72"/>
        <v>1200</v>
      </c>
      <c r="BG463" s="14">
        <f t="shared" si="73"/>
        <v>480</v>
      </c>
      <c r="BH463" s="14">
        <f t="shared" si="74"/>
        <v>960</v>
      </c>
    </row>
    <row r="464" spans="54:60" ht="16.5" x14ac:dyDescent="0.2">
      <c r="BB464" s="64">
        <v>459</v>
      </c>
      <c r="BC464" s="14">
        <f t="shared" si="69"/>
        <v>0</v>
      </c>
      <c r="BD464" s="14">
        <f t="shared" si="70"/>
        <v>480</v>
      </c>
      <c r="BE464" s="14">
        <f t="shared" si="71"/>
        <v>0</v>
      </c>
      <c r="BF464" s="14">
        <f t="shared" si="72"/>
        <v>1200</v>
      </c>
      <c r="BG464" s="14">
        <f t="shared" si="73"/>
        <v>480</v>
      </c>
      <c r="BH464" s="14">
        <f t="shared" si="74"/>
        <v>960</v>
      </c>
    </row>
    <row r="465" spans="54:60" ht="16.5" x14ac:dyDescent="0.2">
      <c r="BB465" s="64">
        <v>460</v>
      </c>
      <c r="BC465" s="14">
        <f t="shared" si="69"/>
        <v>0</v>
      </c>
      <c r="BD465" s="14">
        <f t="shared" si="70"/>
        <v>480</v>
      </c>
      <c r="BE465" s="14">
        <f t="shared" si="71"/>
        <v>0</v>
      </c>
      <c r="BF465" s="14">
        <f t="shared" si="72"/>
        <v>1200</v>
      </c>
      <c r="BG465" s="14">
        <f t="shared" si="73"/>
        <v>480</v>
      </c>
      <c r="BH465" s="14">
        <f t="shared" si="74"/>
        <v>960</v>
      </c>
    </row>
    <row r="466" spans="54:60" ht="16.5" x14ac:dyDescent="0.2">
      <c r="BB466" s="64">
        <v>461</v>
      </c>
      <c r="BC466" s="14">
        <f t="shared" si="69"/>
        <v>0</v>
      </c>
      <c r="BD466" s="14">
        <f t="shared" si="70"/>
        <v>480</v>
      </c>
      <c r="BE466" s="14">
        <f t="shared" si="71"/>
        <v>0</v>
      </c>
      <c r="BF466" s="14">
        <f t="shared" si="72"/>
        <v>1200</v>
      </c>
      <c r="BG466" s="14">
        <f t="shared" si="73"/>
        <v>480</v>
      </c>
      <c r="BH466" s="14">
        <f t="shared" si="74"/>
        <v>960</v>
      </c>
    </row>
    <row r="467" spans="54:60" ht="16.5" x14ac:dyDescent="0.2">
      <c r="BB467" s="64">
        <v>462</v>
      </c>
      <c r="BC467" s="14">
        <f t="shared" si="69"/>
        <v>0</v>
      </c>
      <c r="BD467" s="14">
        <f t="shared" si="70"/>
        <v>480</v>
      </c>
      <c r="BE467" s="14">
        <f t="shared" si="71"/>
        <v>0</v>
      </c>
      <c r="BF467" s="14">
        <f t="shared" si="72"/>
        <v>1200</v>
      </c>
      <c r="BG467" s="14">
        <f t="shared" si="73"/>
        <v>480</v>
      </c>
      <c r="BH467" s="14">
        <f t="shared" si="74"/>
        <v>960</v>
      </c>
    </row>
    <row r="468" spans="54:60" ht="16.5" x14ac:dyDescent="0.2">
      <c r="BB468" s="64">
        <v>463</v>
      </c>
      <c r="BC468" s="14">
        <f t="shared" si="69"/>
        <v>0</v>
      </c>
      <c r="BD468" s="14">
        <f t="shared" si="70"/>
        <v>480</v>
      </c>
      <c r="BE468" s="14">
        <f t="shared" si="71"/>
        <v>0</v>
      </c>
      <c r="BF468" s="14">
        <f t="shared" si="72"/>
        <v>1200</v>
      </c>
      <c r="BG468" s="14">
        <f t="shared" si="73"/>
        <v>480</v>
      </c>
      <c r="BH468" s="14">
        <f t="shared" si="74"/>
        <v>960</v>
      </c>
    </row>
    <row r="469" spans="54:60" ht="16.5" x14ac:dyDescent="0.2">
      <c r="BB469" s="64">
        <v>464</v>
      </c>
      <c r="BC469" s="14">
        <f t="shared" si="69"/>
        <v>0</v>
      </c>
      <c r="BD469" s="14">
        <f t="shared" si="70"/>
        <v>480</v>
      </c>
      <c r="BE469" s="14">
        <f t="shared" si="71"/>
        <v>0</v>
      </c>
      <c r="BF469" s="14">
        <f t="shared" si="72"/>
        <v>1200</v>
      </c>
      <c r="BG469" s="14">
        <f t="shared" si="73"/>
        <v>480</v>
      </c>
      <c r="BH469" s="14">
        <f t="shared" si="74"/>
        <v>960</v>
      </c>
    </row>
    <row r="470" spans="54:60" ht="16.5" x14ac:dyDescent="0.2">
      <c r="BB470" s="64">
        <v>465</v>
      </c>
      <c r="BC470" s="14">
        <f t="shared" ref="BC470:BC505" si="75">SUMIFS($E$5:$E$104,$AP$6:$AP$105,"="&amp;BB470)+SUMIFS($O$5:$O$104,$AS$6:$AS$105,"="&amp;BB470)+SUMIFS($Y$5:$Y$104,$AV$6:$AV$105,"="&amp;BB470)+SUMIFS($AI$5:$AI$104,$AY$6:$AY$105,"="&amp;BB470)</f>
        <v>0</v>
      </c>
      <c r="BD470" s="14">
        <f t="shared" ref="BD470:BD505" si="76">INDEX($F$5:$F$104,MATCH(BB470,$AP$5:$AP$105,1)-1)+INDEX($P$5:$P$104,MATCH(BB470,$AS$5:$AS$105,1)-1)+INDEX($Z$5:$Z$104,MATCH(BB470,$AV$5:$AV$105,1)-1)+INDEX($AJ$5:$AJ$104,MATCH(BB470,$AY$5:$AY$105,1)-1)</f>
        <v>480</v>
      </c>
      <c r="BE470" s="14">
        <f t="shared" ref="BE470:BE505" si="77">SUMIFS($G$5:$G$104,$AP$6:$AP$105,"="&amp;BB470)+SUMIFS($Q$5:$Q$104,$AS$6:$AS$105,"="&amp;BB470)+SUMIFS($AA$5:$AA$104,$AV$6:$AV$105,"="&amp;BB470)+SUMIFS($AK$5:$AK$104,$AY$6:$AY$105,"="&amp;BB470)</f>
        <v>0</v>
      </c>
      <c r="BF470" s="14">
        <f t="shared" ref="BF470:BF505" si="78">INDEX($H$5:$H$104,MATCH(BB470,$AP$5:$AP$105,1)-1)+INDEX($R$5:$R$104,MATCH(BB470,$AS$5:$AS$105,1)-1)+INDEX($AB$5:$AB$104,MATCH(BB470,$AV$5:$AV$105,1)-1)+INDEX($AL$5:$AL$104,MATCH(BB470,$AY$5:$AY$105,1)-1)</f>
        <v>1200</v>
      </c>
      <c r="BG470" s="14">
        <f t="shared" ref="BG470:BG505" si="79">BC470+BD469</f>
        <v>480</v>
      </c>
      <c r="BH470" s="14">
        <f t="shared" si="74"/>
        <v>960</v>
      </c>
    </row>
    <row r="471" spans="54:60" ht="16.5" x14ac:dyDescent="0.2">
      <c r="BB471" s="64">
        <v>466</v>
      </c>
      <c r="BC471" s="14">
        <f t="shared" si="75"/>
        <v>0</v>
      </c>
      <c r="BD471" s="14">
        <f t="shared" si="76"/>
        <v>480</v>
      </c>
      <c r="BE471" s="14">
        <f t="shared" si="77"/>
        <v>0</v>
      </c>
      <c r="BF471" s="14">
        <f t="shared" si="78"/>
        <v>1200</v>
      </c>
      <c r="BG471" s="14">
        <f t="shared" si="79"/>
        <v>480</v>
      </c>
      <c r="BH471" s="14">
        <f t="shared" si="74"/>
        <v>960</v>
      </c>
    </row>
    <row r="472" spans="54:60" ht="16.5" x14ac:dyDescent="0.2">
      <c r="BB472" s="64">
        <v>467</v>
      </c>
      <c r="BC472" s="14">
        <f t="shared" si="75"/>
        <v>0</v>
      </c>
      <c r="BD472" s="14">
        <f t="shared" si="76"/>
        <v>480</v>
      </c>
      <c r="BE472" s="14">
        <f t="shared" si="77"/>
        <v>0</v>
      </c>
      <c r="BF472" s="14">
        <f t="shared" si="78"/>
        <v>1200</v>
      </c>
      <c r="BG472" s="14">
        <f t="shared" si="79"/>
        <v>480</v>
      </c>
      <c r="BH472" s="14">
        <f t="shared" si="74"/>
        <v>960</v>
      </c>
    </row>
    <row r="473" spans="54:60" ht="16.5" x14ac:dyDescent="0.2">
      <c r="BB473" s="64">
        <v>468</v>
      </c>
      <c r="BC473" s="14">
        <f t="shared" si="75"/>
        <v>0</v>
      </c>
      <c r="BD473" s="14">
        <f t="shared" si="76"/>
        <v>480</v>
      </c>
      <c r="BE473" s="14">
        <f t="shared" si="77"/>
        <v>0</v>
      </c>
      <c r="BF473" s="14">
        <f t="shared" si="78"/>
        <v>1200</v>
      </c>
      <c r="BG473" s="14">
        <f t="shared" si="79"/>
        <v>480</v>
      </c>
      <c r="BH473" s="14">
        <f t="shared" si="74"/>
        <v>960</v>
      </c>
    </row>
    <row r="474" spans="54:60" ht="16.5" x14ac:dyDescent="0.2">
      <c r="BB474" s="64">
        <v>469</v>
      </c>
      <c r="BC474" s="14">
        <f t="shared" si="75"/>
        <v>0</v>
      </c>
      <c r="BD474" s="14">
        <f t="shared" si="76"/>
        <v>480</v>
      </c>
      <c r="BE474" s="14">
        <f t="shared" si="77"/>
        <v>0</v>
      </c>
      <c r="BF474" s="14">
        <f t="shared" si="78"/>
        <v>1200</v>
      </c>
      <c r="BG474" s="14">
        <f t="shared" si="79"/>
        <v>480</v>
      </c>
      <c r="BH474" s="14">
        <f t="shared" si="74"/>
        <v>960</v>
      </c>
    </row>
    <row r="475" spans="54:60" ht="16.5" x14ac:dyDescent="0.2">
      <c r="BB475" s="64">
        <v>470</v>
      </c>
      <c r="BC475" s="14">
        <f t="shared" si="75"/>
        <v>0</v>
      </c>
      <c r="BD475" s="14">
        <f t="shared" si="76"/>
        <v>480</v>
      </c>
      <c r="BE475" s="14">
        <f t="shared" si="77"/>
        <v>0</v>
      </c>
      <c r="BF475" s="14">
        <f t="shared" si="78"/>
        <v>1200</v>
      </c>
      <c r="BG475" s="14">
        <f t="shared" si="79"/>
        <v>480</v>
      </c>
      <c r="BH475" s="14">
        <f t="shared" si="74"/>
        <v>960</v>
      </c>
    </row>
    <row r="476" spans="54:60" ht="16.5" x14ac:dyDescent="0.2">
      <c r="BB476" s="64">
        <v>471</v>
      </c>
      <c r="BC476" s="14">
        <f t="shared" si="75"/>
        <v>0</v>
      </c>
      <c r="BD476" s="14">
        <f t="shared" si="76"/>
        <v>480</v>
      </c>
      <c r="BE476" s="14">
        <f t="shared" si="77"/>
        <v>0</v>
      </c>
      <c r="BF476" s="14">
        <f t="shared" si="78"/>
        <v>1200</v>
      </c>
      <c r="BG476" s="14">
        <f t="shared" si="79"/>
        <v>480</v>
      </c>
      <c r="BH476" s="14">
        <f t="shared" si="74"/>
        <v>960</v>
      </c>
    </row>
    <row r="477" spans="54:60" ht="16.5" x14ac:dyDescent="0.2">
      <c r="BB477" s="64">
        <v>472</v>
      </c>
      <c r="BC477" s="14">
        <f t="shared" si="75"/>
        <v>0</v>
      </c>
      <c r="BD477" s="14">
        <f t="shared" si="76"/>
        <v>480</v>
      </c>
      <c r="BE477" s="14">
        <f t="shared" si="77"/>
        <v>0</v>
      </c>
      <c r="BF477" s="14">
        <f t="shared" si="78"/>
        <v>1200</v>
      </c>
      <c r="BG477" s="14">
        <f t="shared" si="79"/>
        <v>480</v>
      </c>
      <c r="BH477" s="14">
        <f t="shared" si="74"/>
        <v>960</v>
      </c>
    </row>
    <row r="478" spans="54:60" ht="16.5" x14ac:dyDescent="0.2">
      <c r="BB478" s="64">
        <v>473</v>
      </c>
      <c r="BC478" s="14">
        <f t="shared" si="75"/>
        <v>0</v>
      </c>
      <c r="BD478" s="14">
        <f t="shared" si="76"/>
        <v>480</v>
      </c>
      <c r="BE478" s="14">
        <f t="shared" si="77"/>
        <v>0</v>
      </c>
      <c r="BF478" s="14">
        <f t="shared" si="78"/>
        <v>1200</v>
      </c>
      <c r="BG478" s="14">
        <f t="shared" si="79"/>
        <v>480</v>
      </c>
      <c r="BH478" s="14">
        <f t="shared" si="74"/>
        <v>960</v>
      </c>
    </row>
    <row r="479" spans="54:60" ht="16.5" x14ac:dyDescent="0.2">
      <c r="BB479" s="64">
        <v>474</v>
      </c>
      <c r="BC479" s="14">
        <f t="shared" si="75"/>
        <v>0</v>
      </c>
      <c r="BD479" s="14">
        <f t="shared" si="76"/>
        <v>480</v>
      </c>
      <c r="BE479" s="14">
        <f t="shared" si="77"/>
        <v>0</v>
      </c>
      <c r="BF479" s="14">
        <f t="shared" si="78"/>
        <v>1200</v>
      </c>
      <c r="BG479" s="14">
        <f t="shared" si="79"/>
        <v>480</v>
      </c>
      <c r="BH479" s="14">
        <f t="shared" si="74"/>
        <v>960</v>
      </c>
    </row>
    <row r="480" spans="54:60" ht="16.5" x14ac:dyDescent="0.2">
      <c r="BB480" s="64">
        <v>475</v>
      </c>
      <c r="BC480" s="14">
        <f t="shared" si="75"/>
        <v>0</v>
      </c>
      <c r="BD480" s="14">
        <f t="shared" si="76"/>
        <v>480</v>
      </c>
      <c r="BE480" s="14">
        <f t="shared" si="77"/>
        <v>0</v>
      </c>
      <c r="BF480" s="14">
        <f t="shared" si="78"/>
        <v>1200</v>
      </c>
      <c r="BG480" s="14">
        <f t="shared" si="79"/>
        <v>480</v>
      </c>
      <c r="BH480" s="14">
        <f t="shared" si="74"/>
        <v>960</v>
      </c>
    </row>
    <row r="481" spans="54:60" ht="16.5" x14ac:dyDescent="0.2">
      <c r="BB481" s="64">
        <v>476</v>
      </c>
      <c r="BC481" s="14">
        <f t="shared" si="75"/>
        <v>0</v>
      </c>
      <c r="BD481" s="14">
        <f t="shared" si="76"/>
        <v>480</v>
      </c>
      <c r="BE481" s="14">
        <f t="shared" si="77"/>
        <v>0</v>
      </c>
      <c r="BF481" s="14">
        <f t="shared" si="78"/>
        <v>1200</v>
      </c>
      <c r="BG481" s="14">
        <f t="shared" si="79"/>
        <v>480</v>
      </c>
      <c r="BH481" s="14">
        <f t="shared" si="74"/>
        <v>960</v>
      </c>
    </row>
    <row r="482" spans="54:60" ht="16.5" x14ac:dyDescent="0.2">
      <c r="BB482" s="64">
        <v>477</v>
      </c>
      <c r="BC482" s="14">
        <f t="shared" si="75"/>
        <v>0</v>
      </c>
      <c r="BD482" s="14">
        <f t="shared" si="76"/>
        <v>480</v>
      </c>
      <c r="BE482" s="14">
        <f t="shared" si="77"/>
        <v>0</v>
      </c>
      <c r="BF482" s="14">
        <f t="shared" si="78"/>
        <v>1200</v>
      </c>
      <c r="BG482" s="14">
        <f t="shared" si="79"/>
        <v>480</v>
      </c>
      <c r="BH482" s="14">
        <f t="shared" si="74"/>
        <v>960</v>
      </c>
    </row>
    <row r="483" spans="54:60" ht="16.5" x14ac:dyDescent="0.2">
      <c r="BB483" s="64">
        <v>478</v>
      </c>
      <c r="BC483" s="14">
        <f t="shared" si="75"/>
        <v>0</v>
      </c>
      <c r="BD483" s="14">
        <f t="shared" si="76"/>
        <v>480</v>
      </c>
      <c r="BE483" s="14">
        <f t="shared" si="77"/>
        <v>0</v>
      </c>
      <c r="BF483" s="14">
        <f t="shared" si="78"/>
        <v>1200</v>
      </c>
      <c r="BG483" s="14">
        <f t="shared" si="79"/>
        <v>480</v>
      </c>
      <c r="BH483" s="14">
        <f t="shared" si="74"/>
        <v>960</v>
      </c>
    </row>
    <row r="484" spans="54:60" ht="16.5" x14ac:dyDescent="0.2">
      <c r="BB484" s="64">
        <v>479</v>
      </c>
      <c r="BC484" s="14">
        <f t="shared" si="75"/>
        <v>0</v>
      </c>
      <c r="BD484" s="14">
        <f t="shared" si="76"/>
        <v>480</v>
      </c>
      <c r="BE484" s="14">
        <f t="shared" si="77"/>
        <v>0</v>
      </c>
      <c r="BF484" s="14">
        <f t="shared" si="78"/>
        <v>1200</v>
      </c>
      <c r="BG484" s="14">
        <f t="shared" si="79"/>
        <v>480</v>
      </c>
      <c r="BH484" s="14">
        <f t="shared" si="74"/>
        <v>960</v>
      </c>
    </row>
    <row r="485" spans="54:60" ht="16.5" x14ac:dyDescent="0.2">
      <c r="BB485" s="64">
        <v>480</v>
      </c>
      <c r="BC485" s="14">
        <f t="shared" si="75"/>
        <v>0</v>
      </c>
      <c r="BD485" s="14">
        <f t="shared" si="76"/>
        <v>480</v>
      </c>
      <c r="BE485" s="14">
        <f t="shared" si="77"/>
        <v>0</v>
      </c>
      <c r="BF485" s="14">
        <f t="shared" si="78"/>
        <v>1200</v>
      </c>
      <c r="BG485" s="14">
        <f t="shared" si="79"/>
        <v>480</v>
      </c>
      <c r="BH485" s="14">
        <f t="shared" si="74"/>
        <v>960</v>
      </c>
    </row>
    <row r="486" spans="54:60" ht="16.5" x14ac:dyDescent="0.2">
      <c r="BB486" s="64">
        <v>481</v>
      </c>
      <c r="BC486" s="14">
        <f t="shared" si="75"/>
        <v>0</v>
      </c>
      <c r="BD486" s="14">
        <f t="shared" si="76"/>
        <v>480</v>
      </c>
      <c r="BE486" s="14">
        <f t="shared" si="77"/>
        <v>0</v>
      </c>
      <c r="BF486" s="14">
        <f t="shared" si="78"/>
        <v>1200</v>
      </c>
      <c r="BG486" s="14">
        <f t="shared" si="79"/>
        <v>480</v>
      </c>
      <c r="BH486" s="14">
        <f t="shared" si="74"/>
        <v>960</v>
      </c>
    </row>
    <row r="487" spans="54:60" ht="16.5" x14ac:dyDescent="0.2">
      <c r="BB487" s="64">
        <v>482</v>
      </c>
      <c r="BC487" s="14">
        <f t="shared" si="75"/>
        <v>0</v>
      </c>
      <c r="BD487" s="14">
        <f t="shared" si="76"/>
        <v>480</v>
      </c>
      <c r="BE487" s="14">
        <f t="shared" si="77"/>
        <v>0</v>
      </c>
      <c r="BF487" s="14">
        <f t="shared" si="78"/>
        <v>1200</v>
      </c>
      <c r="BG487" s="14">
        <f t="shared" si="79"/>
        <v>480</v>
      </c>
      <c r="BH487" s="14">
        <f t="shared" si="74"/>
        <v>960</v>
      </c>
    </row>
    <row r="488" spans="54:60" ht="16.5" x14ac:dyDescent="0.2">
      <c r="BB488" s="64">
        <v>483</v>
      </c>
      <c r="BC488" s="14">
        <f t="shared" si="75"/>
        <v>0</v>
      </c>
      <c r="BD488" s="14">
        <f t="shared" si="76"/>
        <v>480</v>
      </c>
      <c r="BE488" s="14">
        <f t="shared" si="77"/>
        <v>0</v>
      </c>
      <c r="BF488" s="14">
        <f t="shared" si="78"/>
        <v>1200</v>
      </c>
      <c r="BG488" s="14">
        <f t="shared" si="79"/>
        <v>480</v>
      </c>
      <c r="BH488" s="14">
        <f t="shared" si="74"/>
        <v>960</v>
      </c>
    </row>
    <row r="489" spans="54:60" ht="16.5" x14ac:dyDescent="0.2">
      <c r="BB489" s="64">
        <v>484</v>
      </c>
      <c r="BC489" s="14">
        <f t="shared" si="75"/>
        <v>0</v>
      </c>
      <c r="BD489" s="14">
        <f t="shared" si="76"/>
        <v>480</v>
      </c>
      <c r="BE489" s="14">
        <f t="shared" si="77"/>
        <v>0</v>
      </c>
      <c r="BF489" s="14">
        <f t="shared" si="78"/>
        <v>1200</v>
      </c>
      <c r="BG489" s="14">
        <f t="shared" si="79"/>
        <v>480</v>
      </c>
      <c r="BH489" s="14">
        <f t="shared" si="74"/>
        <v>960</v>
      </c>
    </row>
    <row r="490" spans="54:60" ht="16.5" x14ac:dyDescent="0.2">
      <c r="BB490" s="64">
        <v>485</v>
      </c>
      <c r="BC490" s="14">
        <f t="shared" si="75"/>
        <v>0</v>
      </c>
      <c r="BD490" s="14">
        <f t="shared" si="76"/>
        <v>480</v>
      </c>
      <c r="BE490" s="14">
        <f t="shared" si="77"/>
        <v>0</v>
      </c>
      <c r="BF490" s="14">
        <f t="shared" si="78"/>
        <v>1200</v>
      </c>
      <c r="BG490" s="14">
        <f t="shared" si="79"/>
        <v>480</v>
      </c>
      <c r="BH490" s="14">
        <f t="shared" si="74"/>
        <v>960</v>
      </c>
    </row>
    <row r="491" spans="54:60" ht="16.5" x14ac:dyDescent="0.2">
      <c r="BB491" s="64">
        <v>486</v>
      </c>
      <c r="BC491" s="14">
        <f t="shared" si="75"/>
        <v>0</v>
      </c>
      <c r="BD491" s="14">
        <f t="shared" si="76"/>
        <v>480</v>
      </c>
      <c r="BE491" s="14">
        <f t="shared" si="77"/>
        <v>0</v>
      </c>
      <c r="BF491" s="14">
        <f t="shared" si="78"/>
        <v>1200</v>
      </c>
      <c r="BG491" s="14">
        <f t="shared" si="79"/>
        <v>480</v>
      </c>
      <c r="BH491" s="14">
        <f t="shared" si="74"/>
        <v>960</v>
      </c>
    </row>
    <row r="492" spans="54:60" ht="16.5" x14ac:dyDescent="0.2">
      <c r="BB492" s="64">
        <v>487</v>
      </c>
      <c r="BC492" s="14">
        <f t="shared" si="75"/>
        <v>0</v>
      </c>
      <c r="BD492" s="14">
        <f t="shared" si="76"/>
        <v>480</v>
      </c>
      <c r="BE492" s="14">
        <f t="shared" si="77"/>
        <v>0</v>
      </c>
      <c r="BF492" s="14">
        <f t="shared" si="78"/>
        <v>1200</v>
      </c>
      <c r="BG492" s="14">
        <f t="shared" si="79"/>
        <v>480</v>
      </c>
      <c r="BH492" s="14">
        <f t="shared" si="74"/>
        <v>960</v>
      </c>
    </row>
    <row r="493" spans="54:60" ht="16.5" x14ac:dyDescent="0.2">
      <c r="BB493" s="64">
        <v>488</v>
      </c>
      <c r="BC493" s="14">
        <f t="shared" si="75"/>
        <v>0</v>
      </c>
      <c r="BD493" s="14">
        <f t="shared" si="76"/>
        <v>480</v>
      </c>
      <c r="BE493" s="14">
        <f t="shared" si="77"/>
        <v>0</v>
      </c>
      <c r="BF493" s="14">
        <f t="shared" si="78"/>
        <v>1200</v>
      </c>
      <c r="BG493" s="14">
        <f t="shared" si="79"/>
        <v>480</v>
      </c>
      <c r="BH493" s="14">
        <f t="shared" si="74"/>
        <v>960</v>
      </c>
    </row>
    <row r="494" spans="54:60" ht="16.5" x14ac:dyDescent="0.2">
      <c r="BB494" s="64">
        <v>489</v>
      </c>
      <c r="BC494" s="14">
        <f t="shared" si="75"/>
        <v>0</v>
      </c>
      <c r="BD494" s="14">
        <f t="shared" si="76"/>
        <v>480</v>
      </c>
      <c r="BE494" s="14">
        <f t="shared" si="77"/>
        <v>0</v>
      </c>
      <c r="BF494" s="14">
        <f t="shared" si="78"/>
        <v>1200</v>
      </c>
      <c r="BG494" s="14">
        <f t="shared" si="79"/>
        <v>480</v>
      </c>
      <c r="BH494" s="14">
        <f t="shared" si="74"/>
        <v>960</v>
      </c>
    </row>
    <row r="495" spans="54:60" ht="16.5" x14ac:dyDescent="0.2">
      <c r="BB495" s="64">
        <v>490</v>
      </c>
      <c r="BC495" s="14">
        <f t="shared" si="75"/>
        <v>0</v>
      </c>
      <c r="BD495" s="14">
        <f t="shared" si="76"/>
        <v>480</v>
      </c>
      <c r="BE495" s="14">
        <f t="shared" si="77"/>
        <v>0</v>
      </c>
      <c r="BF495" s="14">
        <f t="shared" si="78"/>
        <v>1200</v>
      </c>
      <c r="BG495" s="14">
        <f t="shared" si="79"/>
        <v>480</v>
      </c>
      <c r="BH495" s="14">
        <f t="shared" si="74"/>
        <v>960</v>
      </c>
    </row>
    <row r="496" spans="54:60" ht="16.5" x14ac:dyDescent="0.2">
      <c r="BB496" s="64">
        <v>491</v>
      </c>
      <c r="BC496" s="14">
        <f t="shared" si="75"/>
        <v>0</v>
      </c>
      <c r="BD496" s="14">
        <f t="shared" si="76"/>
        <v>480</v>
      </c>
      <c r="BE496" s="14">
        <f t="shared" si="77"/>
        <v>0</v>
      </c>
      <c r="BF496" s="14">
        <f t="shared" si="78"/>
        <v>1200</v>
      </c>
      <c r="BG496" s="14">
        <f t="shared" si="79"/>
        <v>480</v>
      </c>
      <c r="BH496" s="14">
        <f t="shared" si="74"/>
        <v>960</v>
      </c>
    </row>
    <row r="497" spans="54:60" ht="16.5" x14ac:dyDescent="0.2">
      <c r="BB497" s="64">
        <v>492</v>
      </c>
      <c r="BC497" s="14">
        <f t="shared" si="75"/>
        <v>0</v>
      </c>
      <c r="BD497" s="14">
        <f t="shared" si="76"/>
        <v>480</v>
      </c>
      <c r="BE497" s="14">
        <f t="shared" si="77"/>
        <v>0</v>
      </c>
      <c r="BF497" s="14">
        <f t="shared" si="78"/>
        <v>1200</v>
      </c>
      <c r="BG497" s="14">
        <f t="shared" si="79"/>
        <v>480</v>
      </c>
      <c r="BH497" s="14">
        <f t="shared" si="74"/>
        <v>960</v>
      </c>
    </row>
    <row r="498" spans="54:60" ht="16.5" x14ac:dyDescent="0.2">
      <c r="BB498" s="64">
        <v>493</v>
      </c>
      <c r="BC498" s="14">
        <f t="shared" si="75"/>
        <v>0</v>
      </c>
      <c r="BD498" s="14">
        <f t="shared" si="76"/>
        <v>480</v>
      </c>
      <c r="BE498" s="14">
        <f t="shared" si="77"/>
        <v>0</v>
      </c>
      <c r="BF498" s="14">
        <f t="shared" si="78"/>
        <v>1200</v>
      </c>
      <c r="BG498" s="14">
        <f t="shared" si="79"/>
        <v>480</v>
      </c>
      <c r="BH498" s="14">
        <f t="shared" si="74"/>
        <v>960</v>
      </c>
    </row>
    <row r="499" spans="54:60" ht="16.5" x14ac:dyDescent="0.2">
      <c r="BB499" s="64">
        <v>494</v>
      </c>
      <c r="BC499" s="14">
        <f t="shared" si="75"/>
        <v>0</v>
      </c>
      <c r="BD499" s="14">
        <f t="shared" si="76"/>
        <v>480</v>
      </c>
      <c r="BE499" s="14">
        <f t="shared" si="77"/>
        <v>0</v>
      </c>
      <c r="BF499" s="14">
        <f t="shared" si="78"/>
        <v>1200</v>
      </c>
      <c r="BG499" s="14">
        <f t="shared" si="79"/>
        <v>480</v>
      </c>
      <c r="BH499" s="14">
        <f t="shared" si="74"/>
        <v>960</v>
      </c>
    </row>
    <row r="500" spans="54:60" ht="16.5" x14ac:dyDescent="0.2">
      <c r="BB500" s="64">
        <v>495</v>
      </c>
      <c r="BC500" s="14">
        <f t="shared" si="75"/>
        <v>0</v>
      </c>
      <c r="BD500" s="14">
        <f t="shared" si="76"/>
        <v>480</v>
      </c>
      <c r="BE500" s="14">
        <f t="shared" si="77"/>
        <v>0</v>
      </c>
      <c r="BF500" s="14">
        <f t="shared" si="78"/>
        <v>1200</v>
      </c>
      <c r="BG500" s="14">
        <f t="shared" si="79"/>
        <v>480</v>
      </c>
      <c r="BH500" s="14">
        <f t="shared" si="74"/>
        <v>960</v>
      </c>
    </row>
    <row r="501" spans="54:60" ht="16.5" x14ac:dyDescent="0.2">
      <c r="BB501" s="64">
        <v>496</v>
      </c>
      <c r="BC501" s="14">
        <f t="shared" si="75"/>
        <v>0</v>
      </c>
      <c r="BD501" s="14">
        <f t="shared" si="76"/>
        <v>480</v>
      </c>
      <c r="BE501" s="14">
        <f t="shared" si="77"/>
        <v>0</v>
      </c>
      <c r="BF501" s="14">
        <f t="shared" si="78"/>
        <v>1200</v>
      </c>
      <c r="BG501" s="14">
        <f t="shared" si="79"/>
        <v>480</v>
      </c>
      <c r="BH501" s="14">
        <f t="shared" si="74"/>
        <v>960</v>
      </c>
    </row>
    <row r="502" spans="54:60" ht="16.5" x14ac:dyDescent="0.2">
      <c r="BB502" s="64">
        <v>497</v>
      </c>
      <c r="BC502" s="14">
        <f t="shared" si="75"/>
        <v>0</v>
      </c>
      <c r="BD502" s="14">
        <f t="shared" si="76"/>
        <v>480</v>
      </c>
      <c r="BE502" s="14">
        <f t="shared" si="77"/>
        <v>0</v>
      </c>
      <c r="BF502" s="14">
        <f t="shared" si="78"/>
        <v>1200</v>
      </c>
      <c r="BG502" s="14">
        <f t="shared" si="79"/>
        <v>480</v>
      </c>
      <c r="BH502" s="14">
        <f t="shared" si="74"/>
        <v>960</v>
      </c>
    </row>
    <row r="503" spans="54:60" ht="16.5" x14ac:dyDescent="0.2">
      <c r="BB503" s="64">
        <v>498</v>
      </c>
      <c r="BC503" s="14">
        <f t="shared" si="75"/>
        <v>0</v>
      </c>
      <c r="BD503" s="14">
        <f t="shared" si="76"/>
        <v>480</v>
      </c>
      <c r="BE503" s="14">
        <f t="shared" si="77"/>
        <v>0</v>
      </c>
      <c r="BF503" s="14">
        <f t="shared" si="78"/>
        <v>1200</v>
      </c>
      <c r="BG503" s="14">
        <f t="shared" si="79"/>
        <v>480</v>
      </c>
      <c r="BH503" s="14">
        <f t="shared" si="74"/>
        <v>960</v>
      </c>
    </row>
    <row r="504" spans="54:60" ht="16.5" x14ac:dyDescent="0.2">
      <c r="BB504" s="64">
        <v>499</v>
      </c>
      <c r="BC504" s="14">
        <f t="shared" si="75"/>
        <v>0</v>
      </c>
      <c r="BD504" s="14">
        <f t="shared" si="76"/>
        <v>480</v>
      </c>
      <c r="BE504" s="14">
        <f t="shared" si="77"/>
        <v>0</v>
      </c>
      <c r="BF504" s="14">
        <f t="shared" si="78"/>
        <v>1200</v>
      </c>
      <c r="BG504" s="14">
        <f t="shared" si="79"/>
        <v>480</v>
      </c>
      <c r="BH504" s="14">
        <f t="shared" si="74"/>
        <v>960</v>
      </c>
    </row>
    <row r="505" spans="54:60" ht="16.5" x14ac:dyDescent="0.2">
      <c r="BB505" s="64">
        <v>500</v>
      </c>
      <c r="BC505" s="14">
        <f t="shared" si="75"/>
        <v>0</v>
      </c>
      <c r="BD505" s="14">
        <f t="shared" si="76"/>
        <v>480</v>
      </c>
      <c r="BE505" s="14">
        <f t="shared" si="77"/>
        <v>0</v>
      </c>
      <c r="BF505" s="14">
        <f t="shared" si="78"/>
        <v>1200</v>
      </c>
      <c r="BG505" s="14">
        <f t="shared" si="79"/>
        <v>480</v>
      </c>
      <c r="BH505" s="14">
        <f t="shared" si="74"/>
        <v>960</v>
      </c>
    </row>
  </sheetData>
  <mergeCells count="9">
    <mergeCell ref="A3:H3"/>
    <mergeCell ref="K3:R3"/>
    <mergeCell ref="U3:AB3"/>
    <mergeCell ref="AE3:AL3"/>
    <mergeCell ref="BM3:BN3"/>
    <mergeCell ref="AO3:AP3"/>
    <mergeCell ref="AR3:AS3"/>
    <mergeCell ref="AU3:AV3"/>
    <mergeCell ref="AX3:AY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5"/>
  <sheetViews>
    <sheetView topLeftCell="H1" workbookViewId="0">
      <selection activeCell="AR35" sqref="AR35"/>
    </sheetView>
  </sheetViews>
  <sheetFormatPr defaultRowHeight="14.25" x14ac:dyDescent="0.2"/>
  <cols>
    <col min="1" max="1" width="7.125" customWidth="1"/>
    <col min="2" max="2" width="8.375" customWidth="1"/>
    <col min="3" max="3" width="10.125" customWidth="1"/>
    <col min="4" max="4" width="10.625" customWidth="1"/>
    <col min="5" max="5" width="11" customWidth="1"/>
    <col min="6" max="6" width="26.75" customWidth="1"/>
    <col min="7" max="7" width="23.625" customWidth="1"/>
    <col min="8" max="8" width="16" customWidth="1"/>
    <col min="9" max="9" width="11.5" customWidth="1"/>
    <col min="10" max="11" width="11.75" customWidth="1"/>
    <col min="12" max="12" width="18.375" customWidth="1"/>
    <col min="13" max="13" width="12.75" customWidth="1"/>
    <col min="14" max="14" width="12" customWidth="1"/>
    <col min="15" max="19" width="11.75" customWidth="1"/>
    <col min="20" max="20" width="14.625" customWidth="1"/>
    <col min="21" max="21" width="13.5" customWidth="1"/>
    <col min="22" max="22" width="15.875" customWidth="1"/>
    <col min="23" max="23" width="18.375" customWidth="1"/>
    <col min="24" max="24" width="18.75" customWidth="1"/>
    <col min="25" max="25" width="12.375" customWidth="1"/>
    <col min="26" max="28" width="11.125" customWidth="1"/>
    <col min="29" max="29" width="10.375" customWidth="1"/>
    <col min="30" max="30" width="10.25" customWidth="1"/>
    <col min="31" max="32" width="10.5" customWidth="1"/>
    <col min="33" max="33" width="12.375" customWidth="1"/>
    <col min="34" max="34" width="13" customWidth="1"/>
    <col min="35" max="35" width="12.75" customWidth="1"/>
    <col min="38" max="38" width="10.625" customWidth="1"/>
    <col min="46" max="46" width="17.625" customWidth="1"/>
    <col min="47" max="47" width="22" customWidth="1"/>
    <col min="48" max="48" width="12.75" customWidth="1"/>
    <col min="49" max="49" width="14.75" customWidth="1"/>
    <col min="50" max="50" width="15.125" customWidth="1"/>
  </cols>
  <sheetData>
    <row r="1" spans="1:32" ht="16.5" x14ac:dyDescent="0.2">
      <c r="L1" s="14">
        <f>SUM(O1:Q1)</f>
        <v>4356</v>
      </c>
      <c r="M1">
        <v>3</v>
      </c>
      <c r="O1">
        <f>SUM(O5:O16)*O2</f>
        <v>2455</v>
      </c>
      <c r="P1">
        <f>SUM(P5:P16)*P2</f>
        <v>1691</v>
      </c>
      <c r="Q1">
        <f>SUM(Q5:Q16)*Q2</f>
        <v>209.99999999999997</v>
      </c>
    </row>
    <row r="2" spans="1:32" x14ac:dyDescent="0.2">
      <c r="O2">
        <f>价值概述!C65</f>
        <v>5</v>
      </c>
      <c r="P2">
        <f>价值概述!C66</f>
        <v>10</v>
      </c>
      <c r="Q2">
        <f>价值概述!C67</f>
        <v>50</v>
      </c>
    </row>
    <row r="3" spans="1:32" ht="20.25" x14ac:dyDescent="0.2">
      <c r="A3" s="140" t="s">
        <v>308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M3" s="141" t="s">
        <v>309</v>
      </c>
      <c r="N3" s="141"/>
      <c r="O3" s="141"/>
      <c r="P3" s="141"/>
      <c r="Q3" s="141"/>
      <c r="R3" s="141"/>
      <c r="S3" s="15"/>
      <c r="T3" s="15"/>
    </row>
    <row r="4" spans="1:32" ht="17.25" x14ac:dyDescent="0.2">
      <c r="A4" s="12" t="s">
        <v>280</v>
      </c>
      <c r="B4" s="12" t="s">
        <v>285</v>
      </c>
      <c r="C4" s="12" t="s">
        <v>286</v>
      </c>
      <c r="D4" s="12" t="s">
        <v>284</v>
      </c>
      <c r="E4" s="12" t="s">
        <v>281</v>
      </c>
      <c r="F4" s="12" t="s">
        <v>282</v>
      </c>
      <c r="G4" s="12" t="s">
        <v>283</v>
      </c>
      <c r="H4" s="12" t="s">
        <v>288</v>
      </c>
      <c r="I4" s="12" t="s">
        <v>289</v>
      </c>
      <c r="J4" s="12" t="s">
        <v>290</v>
      </c>
      <c r="K4" s="12" t="s">
        <v>291</v>
      </c>
      <c r="M4" s="12" t="s">
        <v>280</v>
      </c>
      <c r="N4" s="12" t="s">
        <v>281</v>
      </c>
      <c r="O4" s="12" t="s">
        <v>288</v>
      </c>
      <c r="P4" s="12" t="s">
        <v>289</v>
      </c>
      <c r="Q4" s="12" t="s">
        <v>290</v>
      </c>
      <c r="R4" s="12" t="s">
        <v>291</v>
      </c>
      <c r="S4" s="15"/>
      <c r="T4" s="15"/>
      <c r="V4" s="12" t="s">
        <v>288</v>
      </c>
      <c r="W4" s="12" t="s">
        <v>289</v>
      </c>
      <c r="X4" s="12" t="s">
        <v>290</v>
      </c>
      <c r="Z4" s="12" t="s">
        <v>310</v>
      </c>
      <c r="AA4" s="12" t="s">
        <v>311</v>
      </c>
      <c r="AB4" s="12" t="s">
        <v>312</v>
      </c>
      <c r="AC4" s="12" t="s">
        <v>313</v>
      </c>
      <c r="AD4" s="12" t="s">
        <v>318</v>
      </c>
      <c r="AE4" s="12" t="s">
        <v>320</v>
      </c>
    </row>
    <row r="5" spans="1:32" ht="16.5" x14ac:dyDescent="0.2">
      <c r="A5" s="40">
        <v>4</v>
      </c>
      <c r="B5" s="14">
        <f>SUM(节奏总表!Y4:Y7)</f>
        <v>0.9</v>
      </c>
      <c r="C5" s="14">
        <f>INDEX(节奏总表!$K$4:$K$25,世界BOSS专属武器!A5)</f>
        <v>20</v>
      </c>
      <c r="D5" s="40">
        <v>150</v>
      </c>
      <c r="E5" s="14">
        <f>INDEX(章节关卡!$F$5:$F$25,世界BOSS专属武器!A5)*世界BOSS专属武器!D5</f>
        <v>3000</v>
      </c>
      <c r="F5" s="40" t="s">
        <v>621</v>
      </c>
      <c r="G5" s="40">
        <v>1</v>
      </c>
      <c r="H5" s="40">
        <v>5</v>
      </c>
      <c r="I5" s="40"/>
      <c r="J5" s="40"/>
      <c r="K5" s="40">
        <v>1</v>
      </c>
      <c r="M5" s="40">
        <v>4</v>
      </c>
      <c r="N5" s="14">
        <f t="shared" ref="N5:N16" si="0">E5*2</f>
        <v>6000</v>
      </c>
      <c r="O5" s="14">
        <f t="shared" ref="O5:R20" si="1">H5*$B5*2</f>
        <v>9</v>
      </c>
      <c r="P5" s="14">
        <f t="shared" si="1"/>
        <v>0</v>
      </c>
      <c r="Q5" s="14">
        <f t="shared" si="1"/>
        <v>0</v>
      </c>
      <c r="R5" s="14">
        <f t="shared" si="1"/>
        <v>1.8</v>
      </c>
      <c r="S5" s="15"/>
      <c r="T5" s="15"/>
      <c r="V5" s="14"/>
      <c r="W5" s="14"/>
      <c r="X5" s="14"/>
      <c r="Z5" s="14">
        <v>0</v>
      </c>
      <c r="AA5">
        <v>0</v>
      </c>
      <c r="AB5">
        <v>0</v>
      </c>
      <c r="AC5">
        <v>0</v>
      </c>
      <c r="AD5">
        <v>0</v>
      </c>
    </row>
    <row r="6" spans="1:32" ht="16.5" x14ac:dyDescent="0.2">
      <c r="A6" s="40">
        <v>5</v>
      </c>
      <c r="B6" s="14">
        <f>SUMIFS(节奏总表!$Y$4:$Y$25,节奏总表!$I$4:$I$25,"="&amp;世界BOSS专属武器!A6)</f>
        <v>0.45000000000000007</v>
      </c>
      <c r="C6" s="14">
        <f>INDEX(节奏总表!$K$4:$K$25,世界BOSS专属武器!A6)</f>
        <v>25</v>
      </c>
      <c r="D6" s="40">
        <v>150</v>
      </c>
      <c r="E6" s="14">
        <f>INDEX(章节关卡!$F$5:$F$25,世界BOSS专属武器!A6)*世界BOSS专属武器!D6</f>
        <v>3750</v>
      </c>
      <c r="F6" s="66" t="s">
        <v>622</v>
      </c>
      <c r="G6" s="40">
        <v>1</v>
      </c>
      <c r="H6" s="40">
        <v>10</v>
      </c>
      <c r="I6" s="40"/>
      <c r="J6" s="40"/>
      <c r="K6" s="40">
        <v>1</v>
      </c>
      <c r="M6" s="40">
        <v>5</v>
      </c>
      <c r="N6" s="14">
        <f t="shared" si="0"/>
        <v>7500</v>
      </c>
      <c r="O6" s="14">
        <f t="shared" si="1"/>
        <v>9.0000000000000018</v>
      </c>
      <c r="P6" s="14">
        <f t="shared" si="1"/>
        <v>0</v>
      </c>
      <c r="Q6" s="14">
        <f t="shared" si="1"/>
        <v>0</v>
      </c>
      <c r="R6" s="14">
        <f t="shared" si="1"/>
        <v>0.90000000000000013</v>
      </c>
      <c r="S6" s="15"/>
      <c r="T6" s="15"/>
      <c r="Z6" s="14" t="str">
        <f>金币总产!A29</f>
        <v>1~40</v>
      </c>
      <c r="AA6" s="14">
        <f>金币总产!S29</f>
        <v>62260</v>
      </c>
      <c r="AB6" s="40">
        <v>10</v>
      </c>
      <c r="AC6" s="40">
        <v>3</v>
      </c>
      <c r="AD6" s="14">
        <f>ROUND(AA6/AC6,0)</f>
        <v>20753</v>
      </c>
      <c r="AE6" s="14">
        <f>SUMIFS($AH$32:$AH$81,$M$32:$M$81,"&lt;="&amp;AB6)</f>
        <v>353363</v>
      </c>
      <c r="AF6">
        <f>AD6/AE6</f>
        <v>5.8729974558739878E-2</v>
      </c>
    </row>
    <row r="7" spans="1:32" ht="16.5" x14ac:dyDescent="0.2">
      <c r="A7" s="40">
        <v>6</v>
      </c>
      <c r="B7" s="14">
        <f>SUMIFS(节奏总表!$Y$4:$Y$25,节奏总表!$I$4:$I$25,"="&amp;世界BOSS专属武器!A7)</f>
        <v>0.59999999999999987</v>
      </c>
      <c r="C7" s="14">
        <f>INDEX(节奏总表!$K$4:$K$25,世界BOSS专属武器!A7)</f>
        <v>30</v>
      </c>
      <c r="D7" s="40">
        <v>150</v>
      </c>
      <c r="E7" s="14">
        <f>INDEX(章节关卡!$F$5:$F$25,世界BOSS专属武器!A7)*世界BOSS专属武器!D7</f>
        <v>4500</v>
      </c>
      <c r="F7" s="66" t="s">
        <v>624</v>
      </c>
      <c r="G7" s="66" t="s">
        <v>625</v>
      </c>
      <c r="H7" s="40">
        <v>15</v>
      </c>
      <c r="I7" s="40"/>
      <c r="J7" s="40"/>
      <c r="K7" s="40">
        <v>1</v>
      </c>
      <c r="M7" s="40">
        <v>6</v>
      </c>
      <c r="N7" s="14">
        <f t="shared" si="0"/>
        <v>9000</v>
      </c>
      <c r="O7" s="14">
        <f t="shared" si="1"/>
        <v>17.999999999999996</v>
      </c>
      <c r="P7" s="14">
        <f t="shared" si="1"/>
        <v>0</v>
      </c>
      <c r="Q7" s="14">
        <f t="shared" si="1"/>
        <v>0</v>
      </c>
      <c r="R7" s="14">
        <f t="shared" si="1"/>
        <v>1.1999999999999997</v>
      </c>
      <c r="S7" s="15"/>
      <c r="T7" s="15"/>
      <c r="Z7" s="14" t="str">
        <f>金币总产!A30</f>
        <v>40~80</v>
      </c>
      <c r="AA7" s="14">
        <f>金币总产!S30</f>
        <v>355340</v>
      </c>
      <c r="AB7" s="40">
        <v>20</v>
      </c>
      <c r="AC7" s="40">
        <v>4</v>
      </c>
      <c r="AD7" s="14">
        <f>ROUND(AA7/AC7,0)</f>
        <v>88835</v>
      </c>
      <c r="AE7" s="14">
        <f>SUMIFS($AH$32:$AH$81,$M$32:$M$81,"&lt;="&amp;AB7)</f>
        <v>2293227</v>
      </c>
      <c r="AF7">
        <f>AD7/AE7</f>
        <v>3.8737987996827178E-2</v>
      </c>
    </row>
    <row r="8" spans="1:32" ht="16.5" x14ac:dyDescent="0.2">
      <c r="A8" s="40">
        <v>7</v>
      </c>
      <c r="B8" s="14">
        <f>SUMIFS(节奏总表!$Y$4:$Y$25,节奏总表!$I$4:$I$25,"="&amp;世界BOSS专属武器!A8)</f>
        <v>0.75000000000000022</v>
      </c>
      <c r="C8" s="14">
        <f>INDEX(节奏总表!$K$4:$K$25,世界BOSS专属武器!A8)</f>
        <v>35</v>
      </c>
      <c r="D8" s="40">
        <v>150</v>
      </c>
      <c r="E8" s="14">
        <f>INDEX(章节关卡!$F$5:$F$25,世界BOSS专属武器!A8)*世界BOSS专属武器!D8</f>
        <v>5250</v>
      </c>
      <c r="F8" s="66" t="s">
        <v>623</v>
      </c>
      <c r="G8" s="66" t="s">
        <v>625</v>
      </c>
      <c r="H8" s="40">
        <v>20</v>
      </c>
      <c r="I8" s="40"/>
      <c r="J8" s="40"/>
      <c r="K8" s="40">
        <v>1</v>
      </c>
      <c r="M8" s="40">
        <v>7</v>
      </c>
      <c r="N8" s="14">
        <f t="shared" si="0"/>
        <v>10500</v>
      </c>
      <c r="O8" s="14">
        <f t="shared" si="1"/>
        <v>30.000000000000007</v>
      </c>
      <c r="P8" s="14">
        <f t="shared" si="1"/>
        <v>0</v>
      </c>
      <c r="Q8" s="14">
        <f t="shared" si="1"/>
        <v>0</v>
      </c>
      <c r="R8" s="14">
        <f t="shared" si="1"/>
        <v>1.5000000000000004</v>
      </c>
      <c r="S8" s="15"/>
      <c r="T8" s="15"/>
      <c r="Z8" s="14" t="str">
        <f>金币总产!A31</f>
        <v>80~100</v>
      </c>
      <c r="AA8" s="14">
        <f>金币总产!S31</f>
        <v>360340</v>
      </c>
      <c r="AB8" s="40">
        <v>30</v>
      </c>
      <c r="AC8" s="40">
        <v>5</v>
      </c>
      <c r="AD8" s="14">
        <f>ROUND(AA8/AC8,0)</f>
        <v>72068</v>
      </c>
      <c r="AE8" s="14">
        <f>SUMIFS($AH$32:$AH$81,$M$32:$M$81,"&lt;="&amp;AB8)</f>
        <v>9368224</v>
      </c>
      <c r="AF8">
        <f>AD8/AE8</f>
        <v>7.6928134937849476E-3</v>
      </c>
    </row>
    <row r="9" spans="1:32" ht="16.5" x14ac:dyDescent="0.2">
      <c r="A9" s="40">
        <v>8</v>
      </c>
      <c r="B9" s="14">
        <f>SUMIFS(节奏总表!$Y$4:$Y$25,节奏总表!$I$4:$I$25,"="&amp;世界BOSS专属武器!A9)</f>
        <v>0.84999999999999964</v>
      </c>
      <c r="C9" s="14">
        <f>INDEX(节奏总表!$K$4:$K$25,世界BOSS专属武器!A9)</f>
        <v>40</v>
      </c>
      <c r="D9" s="40">
        <v>150</v>
      </c>
      <c r="E9" s="14">
        <f>INDEX(章节关卡!$F$5:$F$25,世界BOSS专属武器!A9)*世界BOSS专属武器!D9</f>
        <v>6000</v>
      </c>
      <c r="F9" s="66" t="s">
        <v>623</v>
      </c>
      <c r="G9" s="66" t="s">
        <v>626</v>
      </c>
      <c r="H9" s="40">
        <v>20</v>
      </c>
      <c r="I9" s="40">
        <v>3</v>
      </c>
      <c r="J9" s="40"/>
      <c r="K9" s="40">
        <v>1</v>
      </c>
      <c r="M9" s="40">
        <v>8</v>
      </c>
      <c r="N9" s="14">
        <f t="shared" si="0"/>
        <v>12000</v>
      </c>
      <c r="O9" s="14">
        <f t="shared" si="1"/>
        <v>33.999999999999986</v>
      </c>
      <c r="P9" s="14">
        <f t="shared" si="1"/>
        <v>5.0999999999999979</v>
      </c>
      <c r="Q9" s="14">
        <f t="shared" si="1"/>
        <v>0</v>
      </c>
      <c r="R9" s="14">
        <f t="shared" si="1"/>
        <v>1.6999999999999993</v>
      </c>
      <c r="S9" s="15"/>
      <c r="T9" s="15"/>
      <c r="Z9" s="14" t="str">
        <f>金币总产!A32</f>
        <v>100~120</v>
      </c>
      <c r="AA9" s="14">
        <f>金币总产!S32</f>
        <v>503090</v>
      </c>
      <c r="AB9" s="40">
        <v>40</v>
      </c>
      <c r="AC9" s="40">
        <v>6</v>
      </c>
      <c r="AD9" s="14">
        <f>ROUND(AA9/AC9,0)</f>
        <v>83848</v>
      </c>
      <c r="AE9" s="14">
        <f>SUMIFS($AH$32:$AH$81,$M$32:$M$81,"&lt;="&amp;AB9)</f>
        <v>18848224</v>
      </c>
      <c r="AF9">
        <f>AD9/AE9</f>
        <v>4.4485888962270395E-3</v>
      </c>
    </row>
    <row r="10" spans="1:32" ht="33" x14ac:dyDescent="0.2">
      <c r="A10" s="45">
        <v>9</v>
      </c>
      <c r="B10" s="14">
        <f>SUMIFS(节奏总表!$Y$4:$Y$25,节奏总表!$I$4:$I$25,"="&amp;世界BOSS专属武器!A10)</f>
        <v>0.90000000000000036</v>
      </c>
      <c r="C10" s="14">
        <f>INDEX(节奏总表!$K$4:$K$25,世界BOSS专属武器!A10)</f>
        <v>45</v>
      </c>
      <c r="D10" s="40">
        <v>150</v>
      </c>
      <c r="E10" s="14">
        <f>INDEX(章节关卡!$F$5:$F$25,世界BOSS专属武器!A10)*世界BOSS专属武器!D10</f>
        <v>6750</v>
      </c>
      <c r="F10" s="66" t="s">
        <v>628</v>
      </c>
      <c r="G10" s="40" t="s">
        <v>627</v>
      </c>
      <c r="H10" s="40">
        <v>20</v>
      </c>
      <c r="I10" s="40">
        <v>5</v>
      </c>
      <c r="J10" s="40"/>
      <c r="K10" s="40">
        <v>1.5</v>
      </c>
      <c r="M10" s="40">
        <v>9</v>
      </c>
      <c r="N10" s="14">
        <f t="shared" si="0"/>
        <v>13500</v>
      </c>
      <c r="O10" s="14">
        <f t="shared" si="1"/>
        <v>36.000000000000014</v>
      </c>
      <c r="P10" s="14">
        <f t="shared" si="1"/>
        <v>9.0000000000000036</v>
      </c>
      <c r="Q10" s="14">
        <f t="shared" si="1"/>
        <v>0</v>
      </c>
      <c r="R10" s="14">
        <f t="shared" si="1"/>
        <v>2.7000000000000011</v>
      </c>
      <c r="S10" s="15"/>
      <c r="T10" s="15"/>
      <c r="Z10" s="14" t="str">
        <f>金币总产!A33</f>
        <v>120~150</v>
      </c>
      <c r="AA10" s="14">
        <f>金币总产!S33</f>
        <v>799330</v>
      </c>
      <c r="AB10" s="40">
        <v>50</v>
      </c>
      <c r="AC10" s="40">
        <v>9</v>
      </c>
      <c r="AD10" s="14">
        <f>ROUND(AA10/AC10,0)</f>
        <v>88814</v>
      </c>
      <c r="AE10" s="14">
        <f>SUMIFS($AH$32:$AH$81,$M$32:$M$81,"&lt;="&amp;AB10)</f>
        <v>30098224</v>
      </c>
      <c r="AF10">
        <f>AD10/AE10</f>
        <v>2.9508053365540771E-3</v>
      </c>
    </row>
    <row r="11" spans="1:32" ht="33" x14ac:dyDescent="0.2">
      <c r="A11" s="109">
        <v>10</v>
      </c>
      <c r="B11" s="14">
        <f>SUMIFS(节奏总表!$Y$4:$Y$25,节奏总表!$I$4:$I$25,"="&amp;世界BOSS专属武器!A11)</f>
        <v>0.95000000000000018</v>
      </c>
      <c r="C11" s="14">
        <f>INDEX(节奏总表!$K$4:$K$25,世界BOSS专属武器!A11)</f>
        <v>50</v>
      </c>
      <c r="D11" s="40">
        <v>150</v>
      </c>
      <c r="E11" s="14">
        <f>INDEX(章节关卡!$F$5:$F$25,世界BOSS专属武器!A11)*世界BOSS专属武器!D11</f>
        <v>7500</v>
      </c>
      <c r="F11" s="66" t="s">
        <v>629</v>
      </c>
      <c r="G11" s="66" t="s">
        <v>627</v>
      </c>
      <c r="H11" s="40">
        <v>20</v>
      </c>
      <c r="I11" s="40">
        <v>6</v>
      </c>
      <c r="J11" s="40"/>
      <c r="K11" s="40">
        <v>1.5</v>
      </c>
      <c r="M11" s="40">
        <v>10</v>
      </c>
      <c r="N11" s="14">
        <f t="shared" si="0"/>
        <v>15000</v>
      </c>
      <c r="O11" s="14">
        <f t="shared" ref="O11:R12" si="2">H13*$B13*2</f>
        <v>54.000000000000021</v>
      </c>
      <c r="P11" s="14">
        <f t="shared" si="1"/>
        <v>11.400000000000002</v>
      </c>
      <c r="Q11" s="14">
        <f t="shared" si="1"/>
        <v>0</v>
      </c>
      <c r="R11" s="14">
        <f t="shared" si="2"/>
        <v>4.0500000000000016</v>
      </c>
      <c r="S11" s="15"/>
      <c r="T11" s="15"/>
      <c r="AB11" s="15"/>
    </row>
    <row r="12" spans="1:32" ht="33" x14ac:dyDescent="0.2">
      <c r="A12" s="45">
        <v>11</v>
      </c>
      <c r="B12" s="14">
        <f>SUMIFS(节奏总表!$Y$4:$Y$25,节奏总表!$I$4:$I$25,"="&amp;世界BOSS专属武器!A12)</f>
        <v>1.1499999999999995</v>
      </c>
      <c r="C12" s="14">
        <f>INDEX(节奏总表!$K$4:$K$25,世界BOSS专属武器!A12)</f>
        <v>55</v>
      </c>
      <c r="D12" s="40">
        <v>150</v>
      </c>
      <c r="E12" s="14">
        <f>INDEX(章节关卡!$F$5:$F$25,世界BOSS专属武器!A12)*世界BOSS专属武器!D12</f>
        <v>8250</v>
      </c>
      <c r="F12" s="66" t="s">
        <v>629</v>
      </c>
      <c r="G12" s="66" t="s">
        <v>627</v>
      </c>
      <c r="H12" s="40">
        <v>20</v>
      </c>
      <c r="I12" s="40">
        <v>7</v>
      </c>
      <c r="J12" s="40"/>
      <c r="K12" s="40">
        <v>1.5</v>
      </c>
      <c r="M12" s="40">
        <v>11</v>
      </c>
      <c r="N12" s="14">
        <f t="shared" si="0"/>
        <v>16500</v>
      </c>
      <c r="O12" s="14">
        <f t="shared" si="2"/>
        <v>61.999999999999957</v>
      </c>
      <c r="P12" s="14">
        <f t="shared" si="1"/>
        <v>16.099999999999994</v>
      </c>
      <c r="Q12" s="14">
        <f t="shared" si="1"/>
        <v>0</v>
      </c>
      <c r="R12" s="14">
        <f t="shared" si="2"/>
        <v>6.1999999999999957</v>
      </c>
      <c r="S12" s="15"/>
      <c r="T12" s="15"/>
      <c r="AB12" s="15"/>
    </row>
    <row r="13" spans="1:32" ht="33" x14ac:dyDescent="0.2">
      <c r="A13" s="40">
        <v>12</v>
      </c>
      <c r="B13" s="14">
        <f>SUMIFS(节奏总表!$Y$4:$Y$25,节奏总表!$I$4:$I$25,"="&amp;世界BOSS专属武器!A13)</f>
        <v>1.3500000000000005</v>
      </c>
      <c r="C13" s="14">
        <f>INDEX(节奏总表!$K$4:$K$25,世界BOSS专属武器!A13)</f>
        <v>60</v>
      </c>
      <c r="D13" s="40">
        <v>150</v>
      </c>
      <c r="E13" s="14">
        <f>INDEX(章节关卡!$F$5:$F$25,世界BOSS专属武器!A13)*世界BOSS专属武器!D13</f>
        <v>9000</v>
      </c>
      <c r="F13" s="66" t="s">
        <v>630</v>
      </c>
      <c r="G13" s="66" t="s">
        <v>627</v>
      </c>
      <c r="H13" s="40">
        <v>20</v>
      </c>
      <c r="I13" s="40">
        <v>8</v>
      </c>
      <c r="J13" s="40"/>
      <c r="K13" s="40">
        <v>1.5</v>
      </c>
      <c r="M13" s="40">
        <v>12</v>
      </c>
      <c r="N13" s="14">
        <f t="shared" si="0"/>
        <v>18000</v>
      </c>
      <c r="O13" s="14">
        <f t="shared" ref="O13:R16" si="3">H17*$B17*2</f>
        <v>51.999999999999993</v>
      </c>
      <c r="P13" s="14">
        <f t="shared" si="1"/>
        <v>21.600000000000009</v>
      </c>
      <c r="Q13" s="14">
        <f t="shared" si="1"/>
        <v>0</v>
      </c>
      <c r="R13" s="14">
        <f t="shared" si="3"/>
        <v>12.999999999999998</v>
      </c>
      <c r="S13" s="15"/>
      <c r="T13" s="15"/>
      <c r="AB13" s="15"/>
    </row>
    <row r="14" spans="1:32" ht="16.5" x14ac:dyDescent="0.2">
      <c r="A14" s="45">
        <v>13</v>
      </c>
      <c r="B14" s="14">
        <f>SUMIFS(节奏总表!$Y$4:$Y$25,节奏总表!$I$4:$I$25,"="&amp;世界BOSS专属武器!A14)</f>
        <v>1.5499999999999989</v>
      </c>
      <c r="C14" s="14">
        <f>INDEX(节奏总表!$K$4:$K$25,世界BOSS专属武器!A14)</f>
        <v>65</v>
      </c>
      <c r="D14" s="40">
        <v>150</v>
      </c>
      <c r="E14" s="14">
        <f>INDEX(章节关卡!$F$5:$F$25,世界BOSS专属武器!A14)*世界BOSS专属武器!D14</f>
        <v>9750</v>
      </c>
      <c r="F14" s="66" t="s">
        <v>630</v>
      </c>
      <c r="G14" s="66" t="s">
        <v>631</v>
      </c>
      <c r="H14" s="40">
        <v>20</v>
      </c>
      <c r="I14" s="109">
        <v>9</v>
      </c>
      <c r="J14" s="40"/>
      <c r="K14" s="40">
        <v>2</v>
      </c>
      <c r="M14" s="40">
        <v>13</v>
      </c>
      <c r="N14" s="14">
        <f t="shared" si="0"/>
        <v>19500</v>
      </c>
      <c r="O14" s="14">
        <f t="shared" si="3"/>
        <v>58.999999999999986</v>
      </c>
      <c r="P14" s="14">
        <f t="shared" si="1"/>
        <v>27.899999999999981</v>
      </c>
      <c r="Q14" s="14">
        <f t="shared" si="1"/>
        <v>0</v>
      </c>
      <c r="R14" s="14">
        <f t="shared" si="3"/>
        <v>14.749999999999996</v>
      </c>
      <c r="S14" s="15"/>
      <c r="T14" s="15"/>
      <c r="AB14" s="15"/>
    </row>
    <row r="15" spans="1:32" ht="16.5" x14ac:dyDescent="0.2">
      <c r="A15" s="109">
        <v>14</v>
      </c>
      <c r="B15" s="14">
        <f>SUMIFS(节奏总表!$Y$4:$Y$25,节奏总表!$I$4:$I$25,"="&amp;世界BOSS专属武器!A15)</f>
        <v>1.8000000000000007</v>
      </c>
      <c r="C15" s="14">
        <f>INDEX(节奏总表!$K$4:$K$25,世界BOSS专属武器!A15)</f>
        <v>70</v>
      </c>
      <c r="D15" s="40">
        <v>150</v>
      </c>
      <c r="E15" s="14">
        <f>INDEX(章节关卡!$F$5:$F$25,世界BOSS专属武器!A15)*世界BOSS专属武器!D15</f>
        <v>10500</v>
      </c>
      <c r="F15" s="66" t="s">
        <v>630</v>
      </c>
      <c r="G15" s="66" t="s">
        <v>632</v>
      </c>
      <c r="H15" s="40">
        <v>20</v>
      </c>
      <c r="I15" s="109">
        <v>10</v>
      </c>
      <c r="J15" s="40"/>
      <c r="K15" s="40">
        <v>2</v>
      </c>
      <c r="M15" s="40">
        <v>14</v>
      </c>
      <c r="N15" s="14">
        <f t="shared" si="0"/>
        <v>21000</v>
      </c>
      <c r="O15" s="14">
        <f t="shared" si="3"/>
        <v>62.000000000000028</v>
      </c>
      <c r="P15" s="14">
        <f t="shared" si="1"/>
        <v>36.000000000000014</v>
      </c>
      <c r="Q15" s="14">
        <f t="shared" si="1"/>
        <v>0</v>
      </c>
      <c r="R15" s="14">
        <f t="shared" si="3"/>
        <v>15.500000000000007</v>
      </c>
      <c r="S15" s="15"/>
      <c r="T15" s="15"/>
      <c r="AB15" s="15"/>
    </row>
    <row r="16" spans="1:32" ht="16.5" x14ac:dyDescent="0.2">
      <c r="A16" s="45">
        <v>15</v>
      </c>
      <c r="B16" s="14">
        <f>SUMIFS(节奏总表!$Y$4:$Y$25,节奏总表!$I$4:$I$25,"="&amp;世界BOSS专属武器!A16)</f>
        <v>2.0999999999999996</v>
      </c>
      <c r="C16" s="14">
        <f>INDEX(节奏总表!$K$4:$K$25,世界BOSS专属武器!A16)</f>
        <v>75</v>
      </c>
      <c r="D16" s="40">
        <v>150</v>
      </c>
      <c r="E16" s="14">
        <f>INDEX(章节关卡!$F$5:$F$25,世界BOSS专属武器!A16)*世界BOSS专属武器!D16</f>
        <v>11250</v>
      </c>
      <c r="F16" s="66" t="s">
        <v>630</v>
      </c>
      <c r="G16" s="66" t="s">
        <v>633</v>
      </c>
      <c r="H16" s="40">
        <v>20</v>
      </c>
      <c r="I16" s="109">
        <v>10</v>
      </c>
      <c r="J16" s="40">
        <v>1</v>
      </c>
      <c r="K16" s="40">
        <v>2</v>
      </c>
      <c r="M16" s="40">
        <v>15</v>
      </c>
      <c r="N16" s="14">
        <f t="shared" si="0"/>
        <v>22500</v>
      </c>
      <c r="O16" s="14">
        <f t="shared" si="3"/>
        <v>66.000000000000014</v>
      </c>
      <c r="P16" s="14">
        <f t="shared" si="1"/>
        <v>41.999999999999993</v>
      </c>
      <c r="Q16" s="14">
        <f t="shared" si="1"/>
        <v>4.1999999999999993</v>
      </c>
      <c r="R16" s="14">
        <f t="shared" si="3"/>
        <v>16.500000000000004</v>
      </c>
      <c r="S16" s="15"/>
      <c r="T16" s="15"/>
      <c r="AB16" s="15"/>
    </row>
    <row r="17" spans="1:52" ht="16.5" x14ac:dyDescent="0.2">
      <c r="A17" s="109">
        <v>16</v>
      </c>
      <c r="B17" s="14">
        <f>SUMIFS(节奏总表!$Y$4:$Y$25,节奏总表!$I$4:$I$25,"="&amp;世界BOSS专属武器!A17)</f>
        <v>2.5999999999999996</v>
      </c>
      <c r="C17" s="14">
        <f>INDEX(节奏总表!$K$4:$K$25,世界BOSS专属武器!A17)</f>
        <v>80</v>
      </c>
      <c r="D17" s="40">
        <v>150</v>
      </c>
      <c r="E17" s="14">
        <f>INDEX(章节关卡!$F$5:$F$25,世界BOSS专属武器!A17)*世界BOSS专属武器!D17</f>
        <v>12000</v>
      </c>
      <c r="F17" s="66" t="s">
        <v>630</v>
      </c>
      <c r="G17" s="66" t="s">
        <v>634</v>
      </c>
      <c r="H17" s="40">
        <v>10</v>
      </c>
      <c r="I17" s="40">
        <v>5</v>
      </c>
      <c r="J17" s="40">
        <v>3</v>
      </c>
      <c r="K17" s="40">
        <v>2.5</v>
      </c>
      <c r="M17" s="109">
        <v>16</v>
      </c>
      <c r="N17" s="14">
        <f>E17*2</f>
        <v>24000</v>
      </c>
      <c r="O17" s="14">
        <f>H21*$B21*2</f>
        <v>70</v>
      </c>
      <c r="P17" s="14">
        <f t="shared" si="1"/>
        <v>25.999999999999996</v>
      </c>
      <c r="Q17" s="14">
        <f t="shared" si="1"/>
        <v>15.599999999999998</v>
      </c>
      <c r="R17" s="14">
        <f>K21*$B21*2</f>
        <v>17.5</v>
      </c>
      <c r="S17" s="15"/>
      <c r="T17" s="15"/>
      <c r="AB17" s="15"/>
    </row>
    <row r="18" spans="1:52" ht="16.5" x14ac:dyDescent="0.2">
      <c r="A18" s="45">
        <v>17</v>
      </c>
      <c r="B18" s="14">
        <f>SUMIFS(节奏总表!$Y$4:$Y$25,节奏总表!$I$4:$I$25,"="&amp;世界BOSS专属武器!A18)</f>
        <v>2.9499999999999993</v>
      </c>
      <c r="C18" s="14">
        <f>INDEX(节奏总表!$K$4:$K$25,世界BOSS专属武器!A18)</f>
        <v>85</v>
      </c>
      <c r="D18" s="40">
        <v>150</v>
      </c>
      <c r="E18" s="14">
        <f>INDEX(章节关卡!$F$5:$F$25,世界BOSS专属武器!A18)*世界BOSS专属武器!D18</f>
        <v>13500</v>
      </c>
      <c r="F18" s="66" t="s">
        <v>630</v>
      </c>
      <c r="G18" s="66" t="s">
        <v>634</v>
      </c>
      <c r="H18" s="109">
        <v>10</v>
      </c>
      <c r="I18" s="40">
        <v>5</v>
      </c>
      <c r="J18" s="40">
        <v>5</v>
      </c>
      <c r="K18" s="40">
        <v>2.5</v>
      </c>
      <c r="M18" s="109">
        <v>17</v>
      </c>
      <c r="N18" s="14">
        <f>E18*2</f>
        <v>27000</v>
      </c>
      <c r="O18" s="14">
        <f>H22*$B22*2</f>
        <v>0</v>
      </c>
      <c r="P18" s="14">
        <f t="shared" si="1"/>
        <v>29.499999999999993</v>
      </c>
      <c r="Q18" s="14">
        <f t="shared" si="1"/>
        <v>29.499999999999993</v>
      </c>
      <c r="R18" s="14">
        <f>K22*$B22*2</f>
        <v>0</v>
      </c>
      <c r="S18" s="15"/>
      <c r="T18" s="15"/>
      <c r="AB18" s="15"/>
    </row>
    <row r="19" spans="1:52" ht="16.5" x14ac:dyDescent="0.2">
      <c r="A19" s="109">
        <v>18</v>
      </c>
      <c r="B19" s="14">
        <f>SUMIFS(节奏总表!$Y$4:$Y$25,节奏总表!$I$4:$I$25,"="&amp;世界BOSS专属武器!A19)</f>
        <v>3.1000000000000014</v>
      </c>
      <c r="C19" s="14">
        <f>INDEX(节奏总表!$K$4:$K$25,世界BOSS专属武器!A19)</f>
        <v>90</v>
      </c>
      <c r="D19" s="40">
        <v>150</v>
      </c>
      <c r="E19" s="14">
        <f>INDEX(章节关卡!$F$5:$F$25,世界BOSS专属武器!A19)*世界BOSS专属武器!D19</f>
        <v>15000</v>
      </c>
      <c r="F19" s="66" t="s">
        <v>630</v>
      </c>
      <c r="G19" s="66" t="s">
        <v>634</v>
      </c>
      <c r="H19" s="109">
        <v>10</v>
      </c>
      <c r="I19" s="40">
        <v>5</v>
      </c>
      <c r="J19" s="40">
        <v>7</v>
      </c>
      <c r="K19" s="40">
        <v>2.5</v>
      </c>
      <c r="M19" s="109">
        <v>18</v>
      </c>
      <c r="N19" s="14">
        <f>E19*2</f>
        <v>30000</v>
      </c>
      <c r="O19" s="14">
        <f>H23*$B23*2</f>
        <v>0</v>
      </c>
      <c r="P19" s="14">
        <f t="shared" si="1"/>
        <v>31.000000000000014</v>
      </c>
      <c r="Q19" s="14">
        <f t="shared" si="1"/>
        <v>43.40000000000002</v>
      </c>
      <c r="R19" s="14">
        <f>K23*$B23*2</f>
        <v>0</v>
      </c>
      <c r="S19" s="15"/>
      <c r="T19" s="15"/>
      <c r="AB19" s="15"/>
    </row>
    <row r="20" spans="1:52" ht="16.5" x14ac:dyDescent="0.2">
      <c r="A20" s="109">
        <v>19</v>
      </c>
      <c r="B20" s="14">
        <f>SUMIFS(节奏总表!$Y$4:$Y$25,节奏总表!$I$4:$I$25,"="&amp;世界BOSS专属武器!A20)</f>
        <v>3.3000000000000007</v>
      </c>
      <c r="C20" s="14">
        <f>INDEX(节奏总表!$K$4:$K$25,世界BOSS专属武器!A20)</f>
        <v>95</v>
      </c>
      <c r="D20" s="40">
        <v>150</v>
      </c>
      <c r="E20" s="14">
        <f>INDEX(章节关卡!$F$5:$F$25,世界BOSS专属武器!A20)*世界BOSS专属武器!D20</f>
        <v>16500</v>
      </c>
      <c r="F20" s="66" t="s">
        <v>630</v>
      </c>
      <c r="G20" s="66" t="s">
        <v>634</v>
      </c>
      <c r="H20" s="109">
        <v>10</v>
      </c>
      <c r="I20" s="40">
        <v>5</v>
      </c>
      <c r="J20" s="40">
        <v>10</v>
      </c>
      <c r="K20" s="40">
        <v>2.5</v>
      </c>
      <c r="M20" s="109">
        <v>19</v>
      </c>
      <c r="N20" s="14">
        <f>E20*2</f>
        <v>33000</v>
      </c>
      <c r="O20" s="14">
        <f>H24*$B24*2</f>
        <v>0</v>
      </c>
      <c r="P20" s="14">
        <f t="shared" si="1"/>
        <v>33.000000000000007</v>
      </c>
      <c r="Q20" s="14">
        <f t="shared" si="1"/>
        <v>66.000000000000014</v>
      </c>
      <c r="R20" s="14">
        <f>K24*$B24*2</f>
        <v>0</v>
      </c>
      <c r="S20" s="15"/>
      <c r="T20" s="15"/>
      <c r="AB20" s="15"/>
    </row>
    <row r="21" spans="1:52" ht="16.5" x14ac:dyDescent="0.2">
      <c r="A21" s="109">
        <v>20</v>
      </c>
      <c r="B21" s="14">
        <f>SUMIFS(节奏总表!$Y$4:$Y$25,节奏总表!$I$4:$I$25,"="&amp;世界BOSS专属武器!A21)</f>
        <v>3.5</v>
      </c>
      <c r="C21" s="14">
        <f>INDEX(节奏总表!$K$4:$K$25,世界BOSS专属武器!A21)</f>
        <v>100</v>
      </c>
      <c r="D21" s="109">
        <v>151</v>
      </c>
      <c r="E21" s="14">
        <f>INDEX(章节关卡!$F$5:$F$25,世界BOSS专属武器!A21)*世界BOSS专属武器!D21</f>
        <v>18120</v>
      </c>
      <c r="F21" s="109" t="s">
        <v>851</v>
      </c>
      <c r="G21" s="109" t="s">
        <v>852</v>
      </c>
      <c r="H21" s="109">
        <v>10</v>
      </c>
      <c r="I21" s="109">
        <v>5</v>
      </c>
      <c r="J21" s="109">
        <v>10</v>
      </c>
      <c r="K21" s="109">
        <v>2.5</v>
      </c>
      <c r="M21" s="109">
        <v>20</v>
      </c>
      <c r="N21" s="14">
        <f>E21*2</f>
        <v>36240</v>
      </c>
      <c r="O21" s="14">
        <f>H25*$B25*2</f>
        <v>0</v>
      </c>
      <c r="P21" s="14">
        <f>I21*$B21*2</f>
        <v>35</v>
      </c>
      <c r="Q21" s="14">
        <f>J21*$B21*2</f>
        <v>70</v>
      </c>
      <c r="R21" s="14">
        <f>K25*$B25*2</f>
        <v>0</v>
      </c>
      <c r="S21" s="15"/>
      <c r="T21" s="15"/>
      <c r="AB21" s="15"/>
    </row>
    <row r="22" spans="1:52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S22" s="15"/>
      <c r="T22" s="15"/>
      <c r="AB22" s="15"/>
    </row>
    <row r="23" spans="1:52" ht="16.5" x14ac:dyDescent="0.2">
      <c r="M23" s="39" t="s">
        <v>292</v>
      </c>
      <c r="O23" s="20">
        <v>0.75</v>
      </c>
      <c r="P23" s="20">
        <v>0.65</v>
      </c>
      <c r="Q23" s="20">
        <v>0.3</v>
      </c>
      <c r="S23" s="15"/>
      <c r="T23" s="15"/>
      <c r="AB23" s="15"/>
    </row>
    <row r="24" spans="1:52" ht="16.5" x14ac:dyDescent="0.2">
      <c r="M24" s="39" t="s">
        <v>293</v>
      </c>
      <c r="O24" s="14">
        <f>INT(SUM(O5:O21)/(1-O23))</f>
        <v>2244</v>
      </c>
      <c r="P24" s="14">
        <f>INT(SUM(P5:P21)/(1-P23))</f>
        <v>924</v>
      </c>
      <c r="Q24" s="14">
        <f>INT(SUM(Q5:Q21)/(1-Q23))</f>
        <v>326</v>
      </c>
      <c r="S24" s="15"/>
      <c r="T24" s="15"/>
      <c r="AB24" s="15"/>
    </row>
    <row r="25" spans="1:52" ht="16.5" x14ac:dyDescent="0.2">
      <c r="M25" s="39" t="s">
        <v>294</v>
      </c>
      <c r="O25" s="14">
        <f>INT(O24/$M$1)</f>
        <v>748</v>
      </c>
      <c r="P25" s="14">
        <f>INT(P24/$M$1)</f>
        <v>308</v>
      </c>
      <c r="Q25" s="14">
        <f>INT(Q24/$M$1)</f>
        <v>108</v>
      </c>
      <c r="S25" s="15"/>
      <c r="T25" s="15"/>
      <c r="AB25" s="15"/>
    </row>
    <row r="26" spans="1:52" x14ac:dyDescent="0.2">
      <c r="S26" s="15"/>
      <c r="T26" s="15"/>
      <c r="AB26" s="15"/>
    </row>
    <row r="27" spans="1:52" x14ac:dyDescent="0.2">
      <c r="E27">
        <f>SUM(E29:E36)</f>
        <v>0.14523809523809522</v>
      </c>
    </row>
    <row r="28" spans="1:52" ht="17.25" x14ac:dyDescent="0.2">
      <c r="B28" s="12" t="s">
        <v>636</v>
      </c>
      <c r="C28" s="12" t="s">
        <v>637</v>
      </c>
      <c r="D28" s="12" t="s">
        <v>638</v>
      </c>
      <c r="E28" s="12" t="s">
        <v>639</v>
      </c>
      <c r="F28" s="12" t="s">
        <v>640</v>
      </c>
      <c r="G28" s="12" t="s">
        <v>641</v>
      </c>
      <c r="H28" s="12" t="s">
        <v>642</v>
      </c>
      <c r="AI28" s="14">
        <f>SUM(AI32:AI81)</f>
        <v>1430.6399006000697</v>
      </c>
    </row>
    <row r="29" spans="1:52" ht="16.5" x14ac:dyDescent="0.2">
      <c r="A29" s="142" t="s">
        <v>635</v>
      </c>
      <c r="B29" s="67" t="s">
        <v>654</v>
      </c>
      <c r="C29" s="67">
        <v>1</v>
      </c>
      <c r="D29" s="67">
        <f>INDEX(神器!$M$4:$M$7,世界BOSS专属武器!C29)</f>
        <v>40</v>
      </c>
      <c r="E29" s="67">
        <f>1/D29</f>
        <v>2.5000000000000001E-2</v>
      </c>
      <c r="F29" s="34">
        <f>INT(E29/E$27*10000)</f>
        <v>1721</v>
      </c>
      <c r="G29" s="67">
        <v>1</v>
      </c>
      <c r="H29" s="67">
        <v>1</v>
      </c>
      <c r="M29" t="s">
        <v>295</v>
      </c>
      <c r="AH29" s="43" t="s">
        <v>321</v>
      </c>
      <c r="AI29" s="14">
        <f>SUM(AI32:AI81)*价值概述!C65*O23</f>
        <v>5364.8996272502618</v>
      </c>
      <c r="AJ29" s="14">
        <f>SUM(AJ32:AJ81)*价值概述!C66*P23</f>
        <v>8233.3333333333339</v>
      </c>
      <c r="AK29" s="14">
        <f>SUM(AK32:AK81)*价值概述!C67*Q23</f>
        <v>16500</v>
      </c>
    </row>
    <row r="30" spans="1:52" ht="20.25" x14ac:dyDescent="0.2">
      <c r="A30" s="142"/>
      <c r="B30" s="67" t="s">
        <v>534</v>
      </c>
      <c r="C30" s="67">
        <v>1</v>
      </c>
      <c r="D30" s="67">
        <f>INDEX(神器!$M$4:$M$7,世界BOSS专属武器!C30)</f>
        <v>40</v>
      </c>
      <c r="E30" s="67">
        <f t="shared" ref="E30:E36" si="4">1/D30</f>
        <v>2.5000000000000001E-2</v>
      </c>
      <c r="F30" s="34">
        <f t="shared" ref="F30:F35" si="5">INT(E30/E$27*10000)</f>
        <v>1721</v>
      </c>
      <c r="G30" s="67">
        <v>1</v>
      </c>
      <c r="H30" s="67">
        <v>1</v>
      </c>
      <c r="N30">
        <f>SUM($N$32:$N$60)</f>
        <v>1193.055773570791</v>
      </c>
      <c r="P30">
        <f>SUM(P32:P70)</f>
        <v>250</v>
      </c>
      <c r="R30">
        <f>SUM(R32:R81)</f>
        <v>277</v>
      </c>
      <c r="T30" s="46"/>
      <c r="U30" s="46"/>
      <c r="V30" s="46"/>
      <c r="AA30" s="46"/>
      <c r="AB30" s="46"/>
      <c r="AC30" s="46"/>
      <c r="AD30" s="46"/>
      <c r="AE30" s="46"/>
      <c r="AF30" s="46"/>
      <c r="AG30" s="41"/>
      <c r="AH30" s="42" t="s">
        <v>300</v>
      </c>
      <c r="AI30" s="42"/>
      <c r="AJ30" s="42"/>
      <c r="AK30" s="42"/>
    </row>
    <row r="31" spans="1:52" ht="17.25" x14ac:dyDescent="0.2">
      <c r="A31" s="142"/>
      <c r="B31" s="67" t="s">
        <v>535</v>
      </c>
      <c r="C31" s="67">
        <v>2</v>
      </c>
      <c r="D31" s="67">
        <f>INDEX(神器!$M$4:$M$7,世界BOSS专属武器!C31)</f>
        <v>120</v>
      </c>
      <c r="E31" s="67">
        <f t="shared" si="4"/>
        <v>8.3333333333333332E-3</v>
      </c>
      <c r="F31" s="34">
        <f t="shared" si="5"/>
        <v>573</v>
      </c>
      <c r="G31" s="67">
        <v>1</v>
      </c>
      <c r="H31" s="67">
        <v>1</v>
      </c>
      <c r="M31" s="12" t="s">
        <v>296</v>
      </c>
      <c r="N31" s="12" t="s">
        <v>302</v>
      </c>
      <c r="O31" s="12" t="s">
        <v>303</v>
      </c>
      <c r="P31" s="12" t="s">
        <v>304</v>
      </c>
      <c r="Q31" s="12" t="s">
        <v>305</v>
      </c>
      <c r="R31" s="12" t="s">
        <v>306</v>
      </c>
      <c r="S31" s="12" t="s">
        <v>307</v>
      </c>
      <c r="T31" s="12" t="s">
        <v>297</v>
      </c>
      <c r="U31" s="12" t="s">
        <v>301</v>
      </c>
      <c r="V31" s="12" t="s">
        <v>298</v>
      </c>
      <c r="W31" s="12" t="s">
        <v>339</v>
      </c>
      <c r="X31" s="12" t="s">
        <v>340</v>
      </c>
      <c r="Y31" s="12" t="s">
        <v>344</v>
      </c>
      <c r="Z31" s="12" t="s">
        <v>345</v>
      </c>
      <c r="AA31" s="12" t="s">
        <v>288</v>
      </c>
      <c r="AB31" s="12" t="s">
        <v>288</v>
      </c>
      <c r="AC31" s="12" t="s">
        <v>289</v>
      </c>
      <c r="AD31" s="12" t="s">
        <v>289</v>
      </c>
      <c r="AE31" s="12" t="s">
        <v>290</v>
      </c>
      <c r="AF31" s="12" t="s">
        <v>290</v>
      </c>
      <c r="AG31" s="12" t="s">
        <v>299</v>
      </c>
      <c r="AH31" s="12" t="s">
        <v>319</v>
      </c>
      <c r="AI31" s="12" t="s">
        <v>288</v>
      </c>
      <c r="AJ31" s="12" t="s">
        <v>289</v>
      </c>
      <c r="AK31" s="12" t="s">
        <v>290</v>
      </c>
      <c r="AL31" s="12" t="s">
        <v>346</v>
      </c>
      <c r="AN31">
        <f>SUM(AN32:AN81)</f>
        <v>150</v>
      </c>
      <c r="AS31" s="12" t="s">
        <v>347</v>
      </c>
      <c r="AT31" s="12" t="s">
        <v>353</v>
      </c>
      <c r="AU31" s="12" t="s">
        <v>354</v>
      </c>
      <c r="AV31" s="12" t="s">
        <v>348</v>
      </c>
      <c r="AW31" s="12" t="s">
        <v>349</v>
      </c>
      <c r="AX31" s="12" t="s">
        <v>350</v>
      </c>
      <c r="AY31" s="12" t="s">
        <v>351</v>
      </c>
      <c r="AZ31" s="12" t="s">
        <v>352</v>
      </c>
    </row>
    <row r="32" spans="1:52" ht="16.5" x14ac:dyDescent="0.2">
      <c r="A32" s="142"/>
      <c r="B32" s="67" t="s">
        <v>536</v>
      </c>
      <c r="C32" s="67">
        <v>1</v>
      </c>
      <c r="D32" s="67">
        <f>INDEX(神器!$M$4:$M$7,世界BOSS专属武器!C32)</f>
        <v>40</v>
      </c>
      <c r="E32" s="67">
        <f t="shared" si="4"/>
        <v>2.5000000000000001E-2</v>
      </c>
      <c r="F32" s="34">
        <f t="shared" si="5"/>
        <v>1721</v>
      </c>
      <c r="G32" s="67">
        <v>1</v>
      </c>
      <c r="H32" s="67">
        <v>1</v>
      </c>
      <c r="M32" s="40">
        <v>1</v>
      </c>
      <c r="N32" s="40">
        <v>1</v>
      </c>
      <c r="O32" s="40">
        <f t="shared" ref="O32:O60" si="6">ROUND((N32/N$30)*$O$25,2)</f>
        <v>0.63</v>
      </c>
      <c r="P32" s="40"/>
      <c r="Q32" s="40"/>
      <c r="R32" s="40"/>
      <c r="S32" s="40"/>
      <c r="T32" s="40">
        <v>1</v>
      </c>
      <c r="U32" s="40"/>
      <c r="V32" s="44">
        <v>100</v>
      </c>
      <c r="W32" s="44" t="s">
        <v>341</v>
      </c>
      <c r="X32" s="44"/>
      <c r="Y32" s="44">
        <v>2</v>
      </c>
      <c r="Z32" s="44"/>
      <c r="AA32" s="44">
        <f t="shared" ref="AA32:AA60" si="7">ROUND(O32*T32,1)</f>
        <v>0.6</v>
      </c>
      <c r="AB32" s="44">
        <v>1</v>
      </c>
      <c r="AC32" s="44"/>
      <c r="AD32" s="44"/>
      <c r="AE32" s="44"/>
      <c r="AF32" s="44"/>
      <c r="AG32" s="44">
        <v>1</v>
      </c>
      <c r="AH32" s="14">
        <f>INT(AI32*价值概述!$B$65*$O$23+AJ32*价值概述!$B$66*$P$23+AK32*价值概述!$B$67*$Q$23)</f>
        <v>3750</v>
      </c>
      <c r="AI32" s="14">
        <f t="shared" ref="AI32:AI63" si="8">AB32/T32</f>
        <v>1</v>
      </c>
      <c r="AJ32" s="14">
        <f t="shared" ref="AJ32:AJ63" si="9">AD32/T32</f>
        <v>0</v>
      </c>
      <c r="AK32" s="14">
        <f t="shared" ref="AK32:AK63" si="10">AF32/T32</f>
        <v>0</v>
      </c>
      <c r="AL32" s="44">
        <v>6.7000000000000002E-3</v>
      </c>
      <c r="AN32">
        <v>1</v>
      </c>
      <c r="AO32">
        <f>SUM(AN$32:AN32)</f>
        <v>1</v>
      </c>
      <c r="AS32" s="47"/>
      <c r="AT32" s="47"/>
      <c r="AU32" s="47"/>
      <c r="AV32" s="47"/>
      <c r="AW32" s="47"/>
      <c r="AX32" s="47"/>
      <c r="AY32" s="47"/>
      <c r="AZ32" s="47"/>
    </row>
    <row r="33" spans="1:52" ht="16.5" x14ac:dyDescent="0.2">
      <c r="A33" s="142"/>
      <c r="B33" s="67" t="s">
        <v>537</v>
      </c>
      <c r="C33" s="67">
        <v>1</v>
      </c>
      <c r="D33" s="67">
        <f>INDEX(神器!$M$4:$M$7,世界BOSS专属武器!C33)</f>
        <v>40</v>
      </c>
      <c r="E33" s="67">
        <f t="shared" si="4"/>
        <v>2.5000000000000001E-2</v>
      </c>
      <c r="F33" s="34">
        <f t="shared" si="5"/>
        <v>1721</v>
      </c>
      <c r="G33" s="67">
        <v>1</v>
      </c>
      <c r="H33" s="67">
        <v>1</v>
      </c>
      <c r="M33" s="40">
        <v>2</v>
      </c>
      <c r="N33" s="40">
        <v>2</v>
      </c>
      <c r="O33" s="40">
        <f t="shared" si="6"/>
        <v>1.25</v>
      </c>
      <c r="P33" s="40"/>
      <c r="Q33" s="40"/>
      <c r="R33" s="40"/>
      <c r="S33" s="40"/>
      <c r="T33" s="40">
        <v>0.5</v>
      </c>
      <c r="U33" s="40"/>
      <c r="V33" s="44">
        <v>200</v>
      </c>
      <c r="W33" s="44" t="s">
        <v>341</v>
      </c>
      <c r="X33" s="44"/>
      <c r="Y33" s="44">
        <v>2</v>
      </c>
      <c r="Z33" s="44"/>
      <c r="AA33" s="44">
        <f t="shared" si="7"/>
        <v>0.6</v>
      </c>
      <c r="AB33" s="44">
        <v>1</v>
      </c>
      <c r="AC33" s="44"/>
      <c r="AD33" s="44"/>
      <c r="AE33" s="44"/>
      <c r="AF33" s="44"/>
      <c r="AG33" s="44">
        <v>2</v>
      </c>
      <c r="AH33" s="14">
        <f>INT(AI33*价值概述!$B$65*$O$23+AJ33*价值概述!$B$66*$P$23+AK33*价值概述!$B$67*$Q$23)</f>
        <v>7500</v>
      </c>
      <c r="AI33" s="14">
        <f t="shared" si="8"/>
        <v>2</v>
      </c>
      <c r="AJ33" s="14">
        <f t="shared" si="9"/>
        <v>0</v>
      </c>
      <c r="AK33" s="14">
        <f t="shared" si="10"/>
        <v>0</v>
      </c>
      <c r="AL33" s="44">
        <v>1.3299999999999999E-2</v>
      </c>
      <c r="AN33">
        <v>1</v>
      </c>
      <c r="AO33">
        <f>SUM(AN$32:AN33)</f>
        <v>2</v>
      </c>
      <c r="AS33" s="47"/>
      <c r="AT33" s="47"/>
      <c r="AU33" s="47"/>
      <c r="AV33" s="47"/>
      <c r="AW33" s="47"/>
      <c r="AX33" s="47"/>
      <c r="AY33" s="47"/>
      <c r="AZ33" s="47"/>
    </row>
    <row r="34" spans="1:52" ht="16.5" x14ac:dyDescent="0.2">
      <c r="A34" s="142"/>
      <c r="B34" s="67" t="s">
        <v>538</v>
      </c>
      <c r="C34" s="67">
        <v>1</v>
      </c>
      <c r="D34" s="67">
        <f>INDEX(神器!$M$4:$M$7,世界BOSS专属武器!C34)</f>
        <v>40</v>
      </c>
      <c r="E34" s="67">
        <f t="shared" si="4"/>
        <v>2.5000000000000001E-2</v>
      </c>
      <c r="F34" s="34">
        <f t="shared" si="5"/>
        <v>1721</v>
      </c>
      <c r="G34" s="67">
        <v>1</v>
      </c>
      <c r="H34" s="67">
        <v>1</v>
      </c>
      <c r="M34" s="40">
        <v>3</v>
      </c>
      <c r="N34" s="40">
        <v>2.5</v>
      </c>
      <c r="O34" s="40">
        <f t="shared" si="6"/>
        <v>1.57</v>
      </c>
      <c r="P34" s="40"/>
      <c r="Q34" s="40"/>
      <c r="R34" s="40"/>
      <c r="S34" s="40"/>
      <c r="T34" s="40">
        <v>0.48</v>
      </c>
      <c r="U34" s="40"/>
      <c r="V34" s="44">
        <v>300</v>
      </c>
      <c r="W34" s="44" t="s">
        <v>341</v>
      </c>
      <c r="X34" s="44"/>
      <c r="Y34" s="44">
        <v>2</v>
      </c>
      <c r="Z34" s="44"/>
      <c r="AA34" s="44">
        <f t="shared" si="7"/>
        <v>0.8</v>
      </c>
      <c r="AB34" s="44">
        <v>2</v>
      </c>
      <c r="AC34" s="44"/>
      <c r="AD34" s="44"/>
      <c r="AE34" s="44"/>
      <c r="AF34" s="44"/>
      <c r="AG34" s="44">
        <v>3</v>
      </c>
      <c r="AH34" s="14">
        <f>INT(AI34*价值概述!$B$65*$O$23+AJ34*价值概述!$B$66*$P$23+AK34*价值概述!$B$67*$Q$23)</f>
        <v>15625</v>
      </c>
      <c r="AI34" s="14">
        <f t="shared" si="8"/>
        <v>4.166666666666667</v>
      </c>
      <c r="AJ34" s="14">
        <f t="shared" si="9"/>
        <v>0</v>
      </c>
      <c r="AK34" s="14">
        <f t="shared" si="10"/>
        <v>0</v>
      </c>
      <c r="AL34" s="44">
        <v>0.02</v>
      </c>
      <c r="AN34">
        <v>1</v>
      </c>
      <c r="AO34">
        <f>SUM(AN$32:AN34)</f>
        <v>3</v>
      </c>
      <c r="AS34" s="47"/>
      <c r="AT34" s="47"/>
      <c r="AU34" s="47"/>
      <c r="AV34" s="47"/>
      <c r="AW34" s="47"/>
      <c r="AX34" s="47"/>
      <c r="AY34" s="47"/>
      <c r="AZ34" s="47"/>
    </row>
    <row r="35" spans="1:52" ht="16.5" x14ac:dyDescent="0.2">
      <c r="A35" s="142"/>
      <c r="B35" s="67" t="s">
        <v>539</v>
      </c>
      <c r="C35" s="67">
        <v>2</v>
      </c>
      <c r="D35" s="67">
        <f>INDEX(神器!$M$4:$M$7,世界BOSS专属武器!C35)</f>
        <v>120</v>
      </c>
      <c r="E35" s="67">
        <f t="shared" si="4"/>
        <v>8.3333333333333332E-3</v>
      </c>
      <c r="F35" s="34">
        <f t="shared" si="5"/>
        <v>573</v>
      </c>
      <c r="G35" s="67">
        <v>1</v>
      </c>
      <c r="H35" s="67">
        <v>1</v>
      </c>
      <c r="M35" s="40">
        <v>4</v>
      </c>
      <c r="N35" s="40">
        <v>3</v>
      </c>
      <c r="O35" s="40">
        <f t="shared" si="6"/>
        <v>1.88</v>
      </c>
      <c r="P35" s="40"/>
      <c r="Q35" s="40"/>
      <c r="R35" s="40"/>
      <c r="S35" s="40"/>
      <c r="T35" s="40">
        <v>0.46</v>
      </c>
      <c r="U35" s="40"/>
      <c r="V35" s="44">
        <v>400</v>
      </c>
      <c r="W35" s="44" t="s">
        <v>341</v>
      </c>
      <c r="X35" s="44"/>
      <c r="Y35" s="44">
        <v>2</v>
      </c>
      <c r="Z35" s="44"/>
      <c r="AA35" s="44">
        <f t="shared" si="7"/>
        <v>0.9</v>
      </c>
      <c r="AB35" s="44">
        <v>3</v>
      </c>
      <c r="AC35" s="44"/>
      <c r="AD35" s="44"/>
      <c r="AE35" s="44"/>
      <c r="AF35" s="44"/>
      <c r="AG35" s="44">
        <v>3</v>
      </c>
      <c r="AH35" s="14">
        <f>INT(AI35*价值概述!$B$65*$O$23+AJ35*价值概述!$B$66*$P$23+AK35*价值概述!$B$67*$Q$23)</f>
        <v>24456</v>
      </c>
      <c r="AI35" s="14">
        <f t="shared" si="8"/>
        <v>6.5217391304347823</v>
      </c>
      <c r="AJ35" s="14">
        <f t="shared" si="9"/>
        <v>0</v>
      </c>
      <c r="AK35" s="14">
        <f t="shared" si="10"/>
        <v>0</v>
      </c>
      <c r="AL35" s="44">
        <v>2.6700000000000002E-2</v>
      </c>
      <c r="AN35">
        <v>1</v>
      </c>
      <c r="AO35">
        <f>SUM(AN$32:AN35)</f>
        <v>4</v>
      </c>
      <c r="AS35" s="47"/>
      <c r="AT35" s="47"/>
      <c r="AU35" s="47"/>
      <c r="AV35" s="47"/>
      <c r="AW35" s="47"/>
      <c r="AX35" s="47"/>
      <c r="AY35" s="47"/>
      <c r="AZ35" s="47"/>
    </row>
    <row r="36" spans="1:52" ht="16.5" x14ac:dyDescent="0.2">
      <c r="A36" s="142"/>
      <c r="B36" s="67" t="s">
        <v>540</v>
      </c>
      <c r="C36" s="67">
        <v>3</v>
      </c>
      <c r="D36" s="67">
        <f>INDEX(神器!$M$4:$M$7,世界BOSS专属武器!C36)</f>
        <v>280</v>
      </c>
      <c r="E36" s="67">
        <f t="shared" si="4"/>
        <v>3.5714285714285713E-3</v>
      </c>
      <c r="F36" s="34">
        <f>10000-SUM(F29:F35)</f>
        <v>249</v>
      </c>
      <c r="G36" s="67">
        <v>1</v>
      </c>
      <c r="H36" s="67">
        <v>1</v>
      </c>
      <c r="M36" s="40">
        <v>5</v>
      </c>
      <c r="N36" s="40">
        <v>5</v>
      </c>
      <c r="O36" s="40">
        <f t="shared" si="6"/>
        <v>3.13</v>
      </c>
      <c r="P36" s="40"/>
      <c r="Q36" s="40"/>
      <c r="R36" s="40"/>
      <c r="S36" s="40"/>
      <c r="T36" s="40">
        <v>0.44</v>
      </c>
      <c r="U36" s="40"/>
      <c r="V36" s="44">
        <v>500</v>
      </c>
      <c r="W36" s="44" t="s">
        <v>341</v>
      </c>
      <c r="X36" s="44"/>
      <c r="Y36" s="44">
        <v>2</v>
      </c>
      <c r="Z36" s="44"/>
      <c r="AA36" s="44">
        <f t="shared" si="7"/>
        <v>1.4</v>
      </c>
      <c r="AB36" s="44">
        <v>4</v>
      </c>
      <c r="AC36" s="44"/>
      <c r="AD36" s="44"/>
      <c r="AE36" s="44"/>
      <c r="AF36" s="44"/>
      <c r="AG36" s="44">
        <v>3</v>
      </c>
      <c r="AH36" s="14">
        <f>INT(AI36*价值概述!$B$65*$O$23+AJ36*价值概述!$B$66*$P$23+AK36*价值概述!$B$67*$Q$23)</f>
        <v>34090</v>
      </c>
      <c r="AI36" s="14">
        <f t="shared" si="8"/>
        <v>9.0909090909090917</v>
      </c>
      <c r="AJ36" s="14">
        <f t="shared" si="9"/>
        <v>0</v>
      </c>
      <c r="AK36" s="14">
        <f t="shared" si="10"/>
        <v>0</v>
      </c>
      <c r="AL36" s="44">
        <v>3.3300000000000003E-2</v>
      </c>
      <c r="AN36">
        <v>1</v>
      </c>
      <c r="AO36">
        <f>SUM(AN$32:AN36)</f>
        <v>5</v>
      </c>
      <c r="AS36" s="47"/>
      <c r="AT36" s="47"/>
      <c r="AU36" s="47"/>
      <c r="AV36" s="47"/>
      <c r="AW36" s="47"/>
      <c r="AX36" s="47"/>
      <c r="AY36" s="47"/>
      <c r="AZ36" s="47"/>
    </row>
    <row r="37" spans="1:52" ht="16.5" x14ac:dyDescent="0.2">
      <c r="E37" s="15"/>
      <c r="M37" s="40">
        <v>6</v>
      </c>
      <c r="N37" s="40">
        <v>5.5</v>
      </c>
      <c r="O37" s="40">
        <f t="shared" si="6"/>
        <v>3.45</v>
      </c>
      <c r="P37" s="40"/>
      <c r="Q37" s="40"/>
      <c r="R37" s="40"/>
      <c r="S37" s="40"/>
      <c r="T37" s="40">
        <v>0.42</v>
      </c>
      <c r="U37" s="40"/>
      <c r="V37" s="44">
        <v>600</v>
      </c>
      <c r="W37" s="44" t="s">
        <v>341</v>
      </c>
      <c r="X37" s="44"/>
      <c r="Y37" s="44">
        <v>2</v>
      </c>
      <c r="Z37" s="44"/>
      <c r="AA37" s="44">
        <f t="shared" si="7"/>
        <v>1.4</v>
      </c>
      <c r="AB37" s="44">
        <v>5</v>
      </c>
      <c r="AC37" s="44"/>
      <c r="AD37" s="44"/>
      <c r="AE37" s="44"/>
      <c r="AF37" s="44"/>
      <c r="AG37" s="44">
        <v>4</v>
      </c>
      <c r="AH37" s="14">
        <f>INT(AI37*价值概述!$B$65*$O$23+AJ37*价值概述!$B$66*$P$23+AK37*价值概述!$B$67*$Q$23)</f>
        <v>44642</v>
      </c>
      <c r="AI37" s="14">
        <f t="shared" si="8"/>
        <v>11.904761904761905</v>
      </c>
      <c r="AJ37" s="14">
        <f t="shared" si="9"/>
        <v>0</v>
      </c>
      <c r="AK37" s="14">
        <f t="shared" si="10"/>
        <v>0</v>
      </c>
      <c r="AL37" s="44">
        <v>0.04</v>
      </c>
      <c r="AN37">
        <v>1</v>
      </c>
      <c r="AO37">
        <f>SUM(AN$32:AN37)</f>
        <v>6</v>
      </c>
    </row>
    <row r="38" spans="1:52" ht="16.5" customHeight="1" x14ac:dyDescent="0.2">
      <c r="E38" s="52">
        <f>SUM(E39:E64)</f>
        <v>0.29666666666666663</v>
      </c>
      <c r="M38" s="40">
        <v>7</v>
      </c>
      <c r="N38" s="40">
        <v>6</v>
      </c>
      <c r="O38" s="40">
        <f t="shared" si="6"/>
        <v>3.76</v>
      </c>
      <c r="P38" s="40"/>
      <c r="Q38" s="40"/>
      <c r="R38" s="40"/>
      <c r="S38" s="40"/>
      <c r="T38" s="40">
        <v>0.4</v>
      </c>
      <c r="U38" s="40"/>
      <c r="V38" s="44">
        <v>700</v>
      </c>
      <c r="W38" s="44" t="s">
        <v>341</v>
      </c>
      <c r="X38" s="44"/>
      <c r="Y38" s="44">
        <v>2</v>
      </c>
      <c r="Z38" s="44"/>
      <c r="AA38" s="44">
        <f t="shared" si="7"/>
        <v>1.5</v>
      </c>
      <c r="AB38" s="44">
        <v>5</v>
      </c>
      <c r="AC38" s="44"/>
      <c r="AD38" s="44"/>
      <c r="AE38" s="44"/>
      <c r="AF38" s="44"/>
      <c r="AG38" s="44">
        <v>4</v>
      </c>
      <c r="AH38" s="14">
        <f>INT(AI38*价值概述!$B$65*$O$23+AJ38*价值概述!$B$66*$P$23+AK38*价值概述!$B$67*$Q$23)</f>
        <v>46875</v>
      </c>
      <c r="AI38" s="14">
        <f t="shared" si="8"/>
        <v>12.5</v>
      </c>
      <c r="AJ38" s="14">
        <f t="shared" si="9"/>
        <v>0</v>
      </c>
      <c r="AK38" s="14">
        <f t="shared" si="10"/>
        <v>0</v>
      </c>
      <c r="AL38" s="44">
        <v>4.6699999999999998E-2</v>
      </c>
      <c r="AN38">
        <v>1</v>
      </c>
      <c r="AO38">
        <f>SUM(AN$32:AN38)</f>
        <v>7</v>
      </c>
    </row>
    <row r="39" spans="1:52" ht="20.25" customHeight="1" x14ac:dyDescent="0.2">
      <c r="A39" s="142" t="s">
        <v>643</v>
      </c>
      <c r="B39" s="67" t="s">
        <v>533</v>
      </c>
      <c r="C39" s="67">
        <v>1</v>
      </c>
      <c r="D39" s="67">
        <f>INDEX(神器!$M$4:$M$7,世界BOSS专属武器!C39)</f>
        <v>40</v>
      </c>
      <c r="E39" s="67">
        <f>1/D39</f>
        <v>2.5000000000000001E-2</v>
      </c>
      <c r="F39" s="67">
        <f>ROUND(E39/E$38*10000,0)</f>
        <v>843</v>
      </c>
      <c r="G39" s="67">
        <v>1</v>
      </c>
      <c r="H39" s="67">
        <v>2</v>
      </c>
      <c r="M39" s="40">
        <v>8</v>
      </c>
      <c r="N39" s="40">
        <v>6.5</v>
      </c>
      <c r="O39" s="40">
        <f t="shared" si="6"/>
        <v>4.08</v>
      </c>
      <c r="P39" s="40"/>
      <c r="Q39" s="40"/>
      <c r="R39" s="40"/>
      <c r="S39" s="40"/>
      <c r="T39" s="40">
        <v>0.38</v>
      </c>
      <c r="U39" s="40"/>
      <c r="V39" s="44">
        <v>800</v>
      </c>
      <c r="W39" s="44" t="s">
        <v>341</v>
      </c>
      <c r="X39" s="44"/>
      <c r="Y39" s="44">
        <v>2</v>
      </c>
      <c r="Z39" s="44"/>
      <c r="AA39" s="44">
        <f t="shared" si="7"/>
        <v>1.6</v>
      </c>
      <c r="AB39" s="44">
        <v>5</v>
      </c>
      <c r="AC39" s="44"/>
      <c r="AD39" s="44"/>
      <c r="AE39" s="44"/>
      <c r="AF39" s="44"/>
      <c r="AG39" s="44">
        <v>5</v>
      </c>
      <c r="AH39" s="14">
        <f>INT(AI39*价值概述!$B$65*$O$23+AJ39*价值概述!$B$66*$P$23+AK39*价值概述!$B$67*$Q$23)</f>
        <v>49342</v>
      </c>
      <c r="AI39" s="14">
        <f t="shared" si="8"/>
        <v>13.157894736842104</v>
      </c>
      <c r="AJ39" s="14">
        <f t="shared" si="9"/>
        <v>0</v>
      </c>
      <c r="AK39" s="14">
        <f t="shared" si="10"/>
        <v>0</v>
      </c>
      <c r="AL39" s="44">
        <v>5.33E-2</v>
      </c>
      <c r="AN39">
        <v>1</v>
      </c>
      <c r="AO39">
        <f>SUM(AN$32:AN39)</f>
        <v>8</v>
      </c>
    </row>
    <row r="40" spans="1:52" ht="16.5" x14ac:dyDescent="0.2">
      <c r="A40" s="142"/>
      <c r="B40" s="67" t="s">
        <v>534</v>
      </c>
      <c r="C40" s="67">
        <v>1</v>
      </c>
      <c r="D40" s="67">
        <f>INDEX(神器!$M$4:$M$7,世界BOSS专属武器!C40)</f>
        <v>40</v>
      </c>
      <c r="E40" s="67">
        <f t="shared" ref="E40:E64" si="11">1/D40</f>
        <v>2.5000000000000001E-2</v>
      </c>
      <c r="F40" s="67">
        <f t="shared" ref="F40:F63" si="12">ROUND(E40/E$38*10000,0)</f>
        <v>843</v>
      </c>
      <c r="G40" s="67">
        <v>1</v>
      </c>
      <c r="H40" s="67">
        <v>2</v>
      </c>
      <c r="M40" s="40">
        <v>9</v>
      </c>
      <c r="N40" s="40">
        <v>7</v>
      </c>
      <c r="O40" s="40">
        <f t="shared" si="6"/>
        <v>4.3899999999999997</v>
      </c>
      <c r="P40" s="40"/>
      <c r="Q40" s="40"/>
      <c r="R40" s="40"/>
      <c r="S40" s="40"/>
      <c r="T40" s="40">
        <v>0.36</v>
      </c>
      <c r="U40" s="40"/>
      <c r="V40" s="44">
        <v>900</v>
      </c>
      <c r="W40" s="44" t="s">
        <v>341</v>
      </c>
      <c r="X40" s="44"/>
      <c r="Y40" s="44">
        <v>2</v>
      </c>
      <c r="Z40" s="44"/>
      <c r="AA40" s="44">
        <f t="shared" si="7"/>
        <v>1.6</v>
      </c>
      <c r="AB40" s="44">
        <v>5</v>
      </c>
      <c r="AC40" s="44"/>
      <c r="AD40" s="44"/>
      <c r="AE40" s="44"/>
      <c r="AF40" s="44"/>
      <c r="AG40" s="44">
        <v>5</v>
      </c>
      <c r="AH40" s="14">
        <f>INT(AI40*价值概述!$B$65*$O$23+AJ40*价值概述!$B$66*$P$23+AK40*价值概述!$B$67*$Q$23)</f>
        <v>52083</v>
      </c>
      <c r="AI40" s="14">
        <f t="shared" si="8"/>
        <v>13.888888888888889</v>
      </c>
      <c r="AJ40" s="14">
        <f t="shared" si="9"/>
        <v>0</v>
      </c>
      <c r="AK40" s="14">
        <f t="shared" si="10"/>
        <v>0</v>
      </c>
      <c r="AL40" s="44">
        <v>0.06</v>
      </c>
      <c r="AN40">
        <v>1</v>
      </c>
      <c r="AO40">
        <f>SUM(AN$32:AN40)</f>
        <v>9</v>
      </c>
    </row>
    <row r="41" spans="1:52" ht="16.5" x14ac:dyDescent="0.2">
      <c r="A41" s="142"/>
      <c r="B41" s="67" t="s">
        <v>535</v>
      </c>
      <c r="C41" s="67">
        <v>2</v>
      </c>
      <c r="D41" s="67">
        <f>INDEX(神器!$M$4:$M$7,世界BOSS专属武器!C41)</f>
        <v>120</v>
      </c>
      <c r="E41" s="67">
        <f t="shared" si="11"/>
        <v>8.3333333333333332E-3</v>
      </c>
      <c r="F41" s="67">
        <f t="shared" si="12"/>
        <v>281</v>
      </c>
      <c r="G41" s="67">
        <v>1</v>
      </c>
      <c r="H41" s="67">
        <v>2</v>
      </c>
      <c r="M41" s="40">
        <v>10</v>
      </c>
      <c r="N41" s="40">
        <v>15</v>
      </c>
      <c r="O41" s="40">
        <f t="shared" si="6"/>
        <v>9.4</v>
      </c>
      <c r="P41" s="40"/>
      <c r="Q41" s="40"/>
      <c r="R41" s="40"/>
      <c r="S41" s="40"/>
      <c r="T41" s="40">
        <v>0.35</v>
      </c>
      <c r="U41" s="40"/>
      <c r="V41" s="44">
        <v>1000</v>
      </c>
      <c r="W41" s="44" t="s">
        <v>341</v>
      </c>
      <c r="X41" s="44"/>
      <c r="Y41" s="44">
        <v>2</v>
      </c>
      <c r="Z41" s="44"/>
      <c r="AA41" s="44">
        <f t="shared" si="7"/>
        <v>3.3</v>
      </c>
      <c r="AB41" s="44">
        <v>7</v>
      </c>
      <c r="AC41" s="44"/>
      <c r="AD41" s="44"/>
      <c r="AE41" s="44"/>
      <c r="AF41" s="44"/>
      <c r="AG41" s="44">
        <v>5</v>
      </c>
      <c r="AH41" s="14">
        <f>INT(AI41*价值概述!$B$65*$O$23+AJ41*价值概述!$B$66*$P$23+AK41*价值概述!$B$67*$Q$23)</f>
        <v>75000</v>
      </c>
      <c r="AI41" s="14">
        <f t="shared" si="8"/>
        <v>20</v>
      </c>
      <c r="AJ41" s="14">
        <f t="shared" si="9"/>
        <v>0</v>
      </c>
      <c r="AK41" s="14">
        <f t="shared" si="10"/>
        <v>0</v>
      </c>
      <c r="AL41" s="44">
        <v>6.6699999999999995E-2</v>
      </c>
      <c r="AN41">
        <v>1</v>
      </c>
      <c r="AO41">
        <f>SUM(AN$32:AN41)</f>
        <v>10</v>
      </c>
    </row>
    <row r="42" spans="1:52" ht="16.5" x14ac:dyDescent="0.2">
      <c r="A42" s="142"/>
      <c r="B42" s="67" t="s">
        <v>536</v>
      </c>
      <c r="C42" s="67">
        <v>1</v>
      </c>
      <c r="D42" s="67">
        <f>INDEX(神器!$M$4:$M$7,世界BOSS专属武器!C42)</f>
        <v>40</v>
      </c>
      <c r="E42" s="67">
        <f t="shared" si="11"/>
        <v>2.5000000000000001E-2</v>
      </c>
      <c r="F42" s="67">
        <f t="shared" si="12"/>
        <v>843</v>
      </c>
      <c r="G42" s="67">
        <v>1</v>
      </c>
      <c r="H42" s="67">
        <v>2</v>
      </c>
      <c r="M42" s="40">
        <v>11</v>
      </c>
      <c r="N42" s="40">
        <f>N41*1.15</f>
        <v>17.25</v>
      </c>
      <c r="O42" s="40">
        <f t="shared" si="6"/>
        <v>10.82</v>
      </c>
      <c r="P42" s="40"/>
      <c r="Q42" s="40"/>
      <c r="R42" s="40"/>
      <c r="S42" s="40"/>
      <c r="T42" s="40">
        <v>0.33</v>
      </c>
      <c r="U42" s="40"/>
      <c r="V42" s="44">
        <v>1000</v>
      </c>
      <c r="W42" s="44" t="s">
        <v>341</v>
      </c>
      <c r="X42" s="44"/>
      <c r="Y42" s="44">
        <v>2</v>
      </c>
      <c r="Z42" s="44"/>
      <c r="AA42" s="44">
        <f t="shared" si="7"/>
        <v>3.6</v>
      </c>
      <c r="AB42" s="44">
        <v>7</v>
      </c>
      <c r="AC42" s="44"/>
      <c r="AD42" s="44"/>
      <c r="AE42" s="44"/>
      <c r="AF42" s="44"/>
      <c r="AG42" s="44">
        <v>6</v>
      </c>
      <c r="AH42" s="14">
        <f>INT(AI42*价值概述!$B$65*$O$23+AJ42*价值概述!$B$66*$P$23+AK42*价值概述!$B$67*$Q$23)</f>
        <v>79545</v>
      </c>
      <c r="AI42" s="14">
        <f t="shared" si="8"/>
        <v>21.212121212121211</v>
      </c>
      <c r="AJ42" s="14">
        <f t="shared" si="9"/>
        <v>0</v>
      </c>
      <c r="AK42" s="14">
        <f t="shared" si="10"/>
        <v>0</v>
      </c>
      <c r="AL42" s="44">
        <v>0.08</v>
      </c>
      <c r="AN42">
        <v>2</v>
      </c>
      <c r="AO42">
        <f>SUM(AN$32:AN42)</f>
        <v>12</v>
      </c>
    </row>
    <row r="43" spans="1:52" ht="16.5" x14ac:dyDescent="0.2">
      <c r="A43" s="142"/>
      <c r="B43" s="67" t="s">
        <v>537</v>
      </c>
      <c r="C43" s="67">
        <v>1</v>
      </c>
      <c r="D43" s="67">
        <f>INDEX(神器!$M$4:$M$7,世界BOSS专属武器!C43)</f>
        <v>40</v>
      </c>
      <c r="E43" s="67">
        <f t="shared" si="11"/>
        <v>2.5000000000000001E-2</v>
      </c>
      <c r="F43" s="67">
        <f t="shared" si="12"/>
        <v>843</v>
      </c>
      <c r="G43" s="67">
        <v>1</v>
      </c>
      <c r="H43" s="67">
        <v>2</v>
      </c>
      <c r="M43" s="40">
        <v>12</v>
      </c>
      <c r="N43" s="40">
        <f t="shared" ref="N43:N50" si="13">N42*1.15</f>
        <v>19.837499999999999</v>
      </c>
      <c r="O43" s="40">
        <f t="shared" si="6"/>
        <v>12.44</v>
      </c>
      <c r="P43" s="40"/>
      <c r="Q43" s="40"/>
      <c r="R43" s="40"/>
      <c r="S43" s="40"/>
      <c r="T43" s="40">
        <v>0.31</v>
      </c>
      <c r="U43" s="40"/>
      <c r="V43" s="44">
        <v>1000</v>
      </c>
      <c r="W43" s="44" t="s">
        <v>341</v>
      </c>
      <c r="X43" s="44"/>
      <c r="Y43" s="44">
        <v>2</v>
      </c>
      <c r="Z43" s="44"/>
      <c r="AA43" s="44">
        <f t="shared" si="7"/>
        <v>3.9</v>
      </c>
      <c r="AB43" s="44">
        <v>7</v>
      </c>
      <c r="AC43" s="44"/>
      <c r="AD43" s="44"/>
      <c r="AE43" s="44"/>
      <c r="AF43" s="44"/>
      <c r="AG43" s="44">
        <v>6</v>
      </c>
      <c r="AH43" s="14">
        <f>INT(AI43*价值概述!$B$65*$O$23+AJ43*价值概述!$B$66*$P$23+AK43*价值概述!$B$67*$Q$23)</f>
        <v>84677</v>
      </c>
      <c r="AI43" s="14">
        <f t="shared" si="8"/>
        <v>22.580645161290324</v>
      </c>
      <c r="AJ43" s="14">
        <f t="shared" si="9"/>
        <v>0</v>
      </c>
      <c r="AK43" s="14">
        <f t="shared" si="10"/>
        <v>0</v>
      </c>
      <c r="AL43" s="44">
        <v>9.3299999999999994E-2</v>
      </c>
      <c r="AN43">
        <v>2</v>
      </c>
      <c r="AO43">
        <f>SUM(AN$32:AN43)</f>
        <v>14</v>
      </c>
    </row>
    <row r="44" spans="1:52" ht="16.5" x14ac:dyDescent="0.2">
      <c r="A44" s="142"/>
      <c r="B44" s="67" t="s">
        <v>538</v>
      </c>
      <c r="C44" s="67">
        <v>1</v>
      </c>
      <c r="D44" s="67">
        <f>INDEX(神器!$M$4:$M$7,世界BOSS专属武器!C44)</f>
        <v>40</v>
      </c>
      <c r="E44" s="67">
        <f t="shared" si="11"/>
        <v>2.5000000000000001E-2</v>
      </c>
      <c r="F44" s="67">
        <f t="shared" si="12"/>
        <v>843</v>
      </c>
      <c r="G44" s="67">
        <v>1</v>
      </c>
      <c r="H44" s="67">
        <v>2</v>
      </c>
      <c r="M44" s="40">
        <v>13</v>
      </c>
      <c r="N44" s="40">
        <f t="shared" si="13"/>
        <v>22.813124999999996</v>
      </c>
      <c r="O44" s="40">
        <f t="shared" si="6"/>
        <v>14.3</v>
      </c>
      <c r="P44" s="40"/>
      <c r="Q44" s="40"/>
      <c r="R44" s="40"/>
      <c r="S44" s="40"/>
      <c r="T44" s="40">
        <v>0.28999999999999998</v>
      </c>
      <c r="U44" s="40"/>
      <c r="V44" s="44">
        <v>1000</v>
      </c>
      <c r="W44" s="44" t="s">
        <v>341</v>
      </c>
      <c r="X44" s="44"/>
      <c r="Y44" s="44">
        <v>2</v>
      </c>
      <c r="Z44" s="44"/>
      <c r="AA44" s="44">
        <f t="shared" si="7"/>
        <v>4.0999999999999996</v>
      </c>
      <c r="AB44" s="44">
        <v>7</v>
      </c>
      <c r="AC44" s="44"/>
      <c r="AD44" s="44"/>
      <c r="AE44" s="44"/>
      <c r="AF44" s="44"/>
      <c r="AG44" s="44">
        <v>7</v>
      </c>
      <c r="AH44" s="14">
        <f>INT(AI44*价值概述!$B$65*$O$23+AJ44*价值概述!$B$66*$P$23+AK44*价值概述!$B$67*$Q$23)</f>
        <v>90517</v>
      </c>
      <c r="AI44" s="14">
        <f t="shared" si="8"/>
        <v>24.137931034482762</v>
      </c>
      <c r="AJ44" s="14">
        <f t="shared" si="9"/>
        <v>0</v>
      </c>
      <c r="AK44" s="14">
        <f t="shared" si="10"/>
        <v>0</v>
      </c>
      <c r="AL44" s="44">
        <v>0.1067</v>
      </c>
      <c r="AN44">
        <v>2</v>
      </c>
      <c r="AO44">
        <f>SUM(AN$32:AN44)</f>
        <v>16</v>
      </c>
    </row>
    <row r="45" spans="1:52" ht="16.5" x14ac:dyDescent="0.2">
      <c r="A45" s="142"/>
      <c r="B45" s="67" t="s">
        <v>539</v>
      </c>
      <c r="C45" s="67">
        <v>2</v>
      </c>
      <c r="D45" s="67">
        <f>INDEX(神器!$M$4:$M$7,世界BOSS专属武器!C45)</f>
        <v>120</v>
      </c>
      <c r="E45" s="67">
        <f t="shared" si="11"/>
        <v>8.3333333333333332E-3</v>
      </c>
      <c r="F45" s="67">
        <f t="shared" si="12"/>
        <v>281</v>
      </c>
      <c r="G45" s="67">
        <v>1</v>
      </c>
      <c r="H45" s="67">
        <v>2</v>
      </c>
      <c r="M45" s="40">
        <v>14</v>
      </c>
      <c r="N45" s="40">
        <f t="shared" si="13"/>
        <v>26.235093749999994</v>
      </c>
      <c r="O45" s="40">
        <f t="shared" si="6"/>
        <v>16.45</v>
      </c>
      <c r="P45" s="40"/>
      <c r="Q45" s="40"/>
      <c r="R45" s="40"/>
      <c r="S45" s="40"/>
      <c r="T45" s="40">
        <v>0.27</v>
      </c>
      <c r="U45" s="40"/>
      <c r="V45" s="44">
        <v>1000</v>
      </c>
      <c r="W45" s="44" t="s">
        <v>341</v>
      </c>
      <c r="X45" s="44"/>
      <c r="Y45" s="44">
        <v>2</v>
      </c>
      <c r="Z45" s="44"/>
      <c r="AA45" s="44">
        <f t="shared" si="7"/>
        <v>4.4000000000000004</v>
      </c>
      <c r="AB45" s="44">
        <v>7</v>
      </c>
      <c r="AC45" s="44"/>
      <c r="AD45" s="44"/>
      <c r="AE45" s="44"/>
      <c r="AF45" s="44"/>
      <c r="AG45" s="44">
        <v>7</v>
      </c>
      <c r="AH45" s="14">
        <f>INT(AI45*价值概述!$B$65*$O$23+AJ45*价值概述!$B$66*$P$23+AK45*价值概述!$B$67*$Q$23)</f>
        <v>97222</v>
      </c>
      <c r="AI45" s="14">
        <f t="shared" si="8"/>
        <v>25.925925925925924</v>
      </c>
      <c r="AJ45" s="14">
        <f t="shared" si="9"/>
        <v>0</v>
      </c>
      <c r="AK45" s="14">
        <f t="shared" si="10"/>
        <v>0</v>
      </c>
      <c r="AL45" s="44">
        <v>0.12</v>
      </c>
      <c r="AN45">
        <v>2</v>
      </c>
      <c r="AO45">
        <f>SUM(AN$32:AN45)</f>
        <v>18</v>
      </c>
    </row>
    <row r="46" spans="1:52" ht="16.5" x14ac:dyDescent="0.2">
      <c r="A46" s="142"/>
      <c r="B46" s="67" t="s">
        <v>540</v>
      </c>
      <c r="C46" s="67">
        <v>3</v>
      </c>
      <c r="D46" s="67">
        <f>INDEX(神器!$M$4:$M$7,世界BOSS专属武器!C46)</f>
        <v>280</v>
      </c>
      <c r="E46" s="67">
        <f t="shared" si="11"/>
        <v>3.5714285714285713E-3</v>
      </c>
      <c r="F46" s="67">
        <f t="shared" si="12"/>
        <v>120</v>
      </c>
      <c r="G46" s="67">
        <v>1</v>
      </c>
      <c r="H46" s="67">
        <v>1</v>
      </c>
      <c r="M46" s="40">
        <v>15</v>
      </c>
      <c r="N46" s="40">
        <f t="shared" si="13"/>
        <v>30.17035781249999</v>
      </c>
      <c r="O46" s="40">
        <f t="shared" si="6"/>
        <v>18.920000000000002</v>
      </c>
      <c r="P46" s="40"/>
      <c r="Q46" s="40"/>
      <c r="R46" s="40"/>
      <c r="S46" s="40"/>
      <c r="T46" s="40">
        <v>0.25</v>
      </c>
      <c r="U46" s="40"/>
      <c r="V46" s="44">
        <v>1000</v>
      </c>
      <c r="W46" s="44" t="s">
        <v>341</v>
      </c>
      <c r="X46" s="44"/>
      <c r="Y46" s="44">
        <v>2</v>
      </c>
      <c r="Z46" s="44"/>
      <c r="AA46" s="44">
        <f t="shared" si="7"/>
        <v>4.7</v>
      </c>
      <c r="AB46" s="44">
        <v>10</v>
      </c>
      <c r="AC46" s="44"/>
      <c r="AD46" s="44"/>
      <c r="AE46" s="44"/>
      <c r="AF46" s="44"/>
      <c r="AG46" s="44">
        <v>8</v>
      </c>
      <c r="AH46" s="14">
        <f>INT(AI46*价值概述!$B$65*$O$23+AJ46*价值概述!$B$66*$P$23+AK46*价值概述!$B$67*$Q$23)</f>
        <v>150000</v>
      </c>
      <c r="AI46" s="14">
        <f t="shared" si="8"/>
        <v>40</v>
      </c>
      <c r="AJ46" s="14">
        <f t="shared" si="9"/>
        <v>0</v>
      </c>
      <c r="AK46" s="14">
        <f t="shared" si="10"/>
        <v>0</v>
      </c>
      <c r="AL46" s="44">
        <v>0.1333</v>
      </c>
      <c r="AN46">
        <v>2</v>
      </c>
      <c r="AO46">
        <f>SUM(AN$32:AN46)</f>
        <v>20</v>
      </c>
    </row>
    <row r="47" spans="1:52" ht="16.5" x14ac:dyDescent="0.2">
      <c r="A47" s="142"/>
      <c r="B47" s="67" t="s">
        <v>541</v>
      </c>
      <c r="C47" s="67">
        <v>1</v>
      </c>
      <c r="D47" s="67">
        <f>INDEX(神器!$M$4:$M$7,世界BOSS专属武器!C47)</f>
        <v>40</v>
      </c>
      <c r="E47" s="67">
        <f t="shared" si="11"/>
        <v>2.5000000000000001E-2</v>
      </c>
      <c r="F47" s="67">
        <f t="shared" si="12"/>
        <v>843</v>
      </c>
      <c r="G47" s="67">
        <v>1</v>
      </c>
      <c r="H47" s="67">
        <v>2</v>
      </c>
      <c r="M47" s="40">
        <v>16</v>
      </c>
      <c r="N47" s="40">
        <f t="shared" si="13"/>
        <v>34.695911484374989</v>
      </c>
      <c r="O47" s="40">
        <f t="shared" si="6"/>
        <v>21.75</v>
      </c>
      <c r="P47" s="40"/>
      <c r="Q47" s="40"/>
      <c r="R47" s="40"/>
      <c r="S47" s="40"/>
      <c r="T47" s="40">
        <v>0.23</v>
      </c>
      <c r="U47" s="40"/>
      <c r="V47" s="44">
        <v>1000</v>
      </c>
      <c r="W47" s="44" t="s">
        <v>341</v>
      </c>
      <c r="X47" s="44"/>
      <c r="Y47" s="44">
        <v>2</v>
      </c>
      <c r="Z47" s="44"/>
      <c r="AA47" s="44">
        <f t="shared" si="7"/>
        <v>5</v>
      </c>
      <c r="AB47" s="44">
        <v>10</v>
      </c>
      <c r="AC47" s="44"/>
      <c r="AD47" s="44"/>
      <c r="AE47" s="44"/>
      <c r="AF47" s="44"/>
      <c r="AG47" s="44">
        <v>9</v>
      </c>
      <c r="AH47" s="14">
        <f>INT(AI47*价值概述!$B$65*$O$23+AJ47*价值概述!$B$66*$P$23+AK47*价值概述!$B$67*$Q$23)</f>
        <v>163043</v>
      </c>
      <c r="AI47" s="14">
        <f t="shared" si="8"/>
        <v>43.478260869565219</v>
      </c>
      <c r="AJ47" s="14">
        <f t="shared" si="9"/>
        <v>0</v>
      </c>
      <c r="AK47" s="14">
        <f t="shared" si="10"/>
        <v>0</v>
      </c>
      <c r="AL47" s="44">
        <v>0.1467</v>
      </c>
      <c r="AN47">
        <v>2</v>
      </c>
      <c r="AO47">
        <f>SUM(AN$32:AN47)</f>
        <v>22</v>
      </c>
    </row>
    <row r="48" spans="1:52" ht="16.5" x14ac:dyDescent="0.2">
      <c r="A48" s="142"/>
      <c r="B48" s="67" t="s">
        <v>542</v>
      </c>
      <c r="C48" s="67">
        <v>2</v>
      </c>
      <c r="D48" s="67">
        <f>INDEX(神器!$M$4:$M$7,世界BOSS专属武器!C48)</f>
        <v>120</v>
      </c>
      <c r="E48" s="67">
        <f t="shared" si="11"/>
        <v>8.3333333333333332E-3</v>
      </c>
      <c r="F48" s="67">
        <f t="shared" si="12"/>
        <v>281</v>
      </c>
      <c r="G48" s="67">
        <v>1</v>
      </c>
      <c r="H48" s="67">
        <v>2</v>
      </c>
      <c r="M48" s="40">
        <v>17</v>
      </c>
      <c r="N48" s="40">
        <f t="shared" si="13"/>
        <v>39.900298207031234</v>
      </c>
      <c r="O48" s="40">
        <f t="shared" si="6"/>
        <v>25.02</v>
      </c>
      <c r="P48" s="40"/>
      <c r="Q48" s="40"/>
      <c r="R48" s="40"/>
      <c r="S48" s="40"/>
      <c r="T48" s="40">
        <v>0.21</v>
      </c>
      <c r="U48" s="40"/>
      <c r="V48" s="44">
        <v>1000</v>
      </c>
      <c r="W48" s="44" t="s">
        <v>341</v>
      </c>
      <c r="X48" s="44"/>
      <c r="Y48" s="44">
        <v>2</v>
      </c>
      <c r="Z48" s="44"/>
      <c r="AA48" s="44">
        <f t="shared" si="7"/>
        <v>5.3</v>
      </c>
      <c r="AB48" s="44">
        <v>10</v>
      </c>
      <c r="AC48" s="44"/>
      <c r="AD48" s="44"/>
      <c r="AE48" s="44"/>
      <c r="AF48" s="44"/>
      <c r="AG48" s="44">
        <v>10</v>
      </c>
      <c r="AH48" s="14">
        <f>INT(AI48*价值概述!$B$65*$O$23+AJ48*价值概述!$B$66*$P$23+AK48*价值概述!$B$67*$Q$23)</f>
        <v>178571</v>
      </c>
      <c r="AI48" s="14">
        <f t="shared" si="8"/>
        <v>47.61904761904762</v>
      </c>
      <c r="AJ48" s="14">
        <f t="shared" si="9"/>
        <v>0</v>
      </c>
      <c r="AK48" s="14">
        <f t="shared" si="10"/>
        <v>0</v>
      </c>
      <c r="AL48" s="44">
        <v>0.16</v>
      </c>
      <c r="AN48">
        <v>2</v>
      </c>
      <c r="AO48">
        <f>SUM(AN$32:AN48)</f>
        <v>24</v>
      </c>
    </row>
    <row r="49" spans="1:41" ht="16.5" x14ac:dyDescent="0.2">
      <c r="A49" s="142"/>
      <c r="B49" s="67" t="s">
        <v>543</v>
      </c>
      <c r="C49" s="67">
        <v>2</v>
      </c>
      <c r="D49" s="67">
        <f>INDEX(神器!$M$4:$M$7,世界BOSS专属武器!C49)</f>
        <v>120</v>
      </c>
      <c r="E49" s="67">
        <f t="shared" si="11"/>
        <v>8.3333333333333332E-3</v>
      </c>
      <c r="F49" s="67">
        <f t="shared" si="12"/>
        <v>281</v>
      </c>
      <c r="G49" s="67">
        <v>1</v>
      </c>
      <c r="H49" s="67">
        <v>2</v>
      </c>
      <c r="M49" s="40">
        <v>18</v>
      </c>
      <c r="N49" s="40">
        <f t="shared" si="13"/>
        <v>45.885342938085913</v>
      </c>
      <c r="O49" s="40">
        <f t="shared" si="6"/>
        <v>28.77</v>
      </c>
      <c r="P49" s="40"/>
      <c r="Q49" s="40"/>
      <c r="R49" s="40"/>
      <c r="S49" s="40"/>
      <c r="T49" s="40">
        <v>0.19</v>
      </c>
      <c r="U49" s="40"/>
      <c r="V49" s="44">
        <v>1000</v>
      </c>
      <c r="W49" s="44" t="s">
        <v>341</v>
      </c>
      <c r="X49" s="44"/>
      <c r="Y49" s="44">
        <v>2</v>
      </c>
      <c r="Z49" s="44"/>
      <c r="AA49" s="44">
        <f t="shared" si="7"/>
        <v>5.5</v>
      </c>
      <c r="AB49" s="44">
        <v>10</v>
      </c>
      <c r="AC49" s="44"/>
      <c r="AD49" s="44"/>
      <c r="AE49" s="44"/>
      <c r="AF49" s="44"/>
      <c r="AG49" s="44">
        <v>11</v>
      </c>
      <c r="AH49" s="14">
        <f>INT(AI49*价值概述!$B$65*$O$23+AJ49*价值概述!$B$66*$P$23+AK49*价值概述!$B$67*$Q$23)</f>
        <v>197368</v>
      </c>
      <c r="AI49" s="14">
        <f t="shared" si="8"/>
        <v>52.631578947368418</v>
      </c>
      <c r="AJ49" s="14">
        <f t="shared" si="9"/>
        <v>0</v>
      </c>
      <c r="AK49" s="14">
        <f t="shared" si="10"/>
        <v>0</v>
      </c>
      <c r="AL49" s="44">
        <v>0.17330000000000001</v>
      </c>
      <c r="AN49">
        <v>2</v>
      </c>
      <c r="AO49">
        <f>SUM(AN$32:AN49)</f>
        <v>26</v>
      </c>
    </row>
    <row r="50" spans="1:41" ht="16.5" x14ac:dyDescent="0.2">
      <c r="A50" s="142"/>
      <c r="B50" s="67" t="s">
        <v>544</v>
      </c>
      <c r="C50" s="67">
        <v>3</v>
      </c>
      <c r="D50" s="67">
        <f>INDEX(神器!$M$4:$M$7,世界BOSS专属武器!C50)</f>
        <v>280</v>
      </c>
      <c r="E50" s="67">
        <f t="shared" si="11"/>
        <v>3.5714285714285713E-3</v>
      </c>
      <c r="F50" s="67">
        <f t="shared" si="12"/>
        <v>120</v>
      </c>
      <c r="G50" s="67">
        <v>1</v>
      </c>
      <c r="H50" s="67">
        <v>2</v>
      </c>
      <c r="M50" s="40">
        <v>19</v>
      </c>
      <c r="N50" s="40">
        <f t="shared" si="13"/>
        <v>52.768144378798794</v>
      </c>
      <c r="O50" s="40">
        <f t="shared" si="6"/>
        <v>33.08</v>
      </c>
      <c r="P50" s="40"/>
      <c r="Q50" s="40"/>
      <c r="R50" s="40"/>
      <c r="S50" s="40"/>
      <c r="T50" s="40">
        <v>0.17</v>
      </c>
      <c r="U50" s="40"/>
      <c r="V50" s="44">
        <v>1000</v>
      </c>
      <c r="W50" s="44" t="s">
        <v>341</v>
      </c>
      <c r="X50" s="44"/>
      <c r="Y50" s="44">
        <v>2</v>
      </c>
      <c r="Z50" s="44"/>
      <c r="AA50" s="44">
        <f t="shared" si="7"/>
        <v>5.6</v>
      </c>
      <c r="AB50" s="44">
        <v>10</v>
      </c>
      <c r="AC50" s="44"/>
      <c r="AD50" s="44"/>
      <c r="AE50" s="44"/>
      <c r="AF50" s="44"/>
      <c r="AG50" s="44">
        <v>12</v>
      </c>
      <c r="AH50" s="14">
        <f>INT(AI50*价值概述!$B$65*$O$23+AJ50*价值概述!$B$66*$P$23+AK50*价值概述!$B$67*$Q$23)</f>
        <v>220588</v>
      </c>
      <c r="AI50" s="14">
        <f t="shared" si="8"/>
        <v>58.823529411764703</v>
      </c>
      <c r="AJ50" s="14">
        <f t="shared" si="9"/>
        <v>0</v>
      </c>
      <c r="AK50" s="14">
        <f t="shared" si="10"/>
        <v>0</v>
      </c>
      <c r="AL50" s="44">
        <v>0.1867</v>
      </c>
      <c r="AN50">
        <v>2</v>
      </c>
      <c r="AO50">
        <f>SUM(AN$32:AN50)</f>
        <v>28</v>
      </c>
    </row>
    <row r="51" spans="1:41" ht="16.5" x14ac:dyDescent="0.2">
      <c r="A51" s="142"/>
      <c r="B51" s="67" t="s">
        <v>545</v>
      </c>
      <c r="C51" s="67">
        <v>3</v>
      </c>
      <c r="D51" s="67">
        <f>INDEX(神器!$M$4:$M$7,世界BOSS专属武器!C51)</f>
        <v>280</v>
      </c>
      <c r="E51" s="67">
        <f t="shared" si="11"/>
        <v>3.5714285714285713E-3</v>
      </c>
      <c r="F51" s="67">
        <f t="shared" si="12"/>
        <v>120</v>
      </c>
      <c r="G51" s="67">
        <v>1</v>
      </c>
      <c r="H51" s="67">
        <v>2</v>
      </c>
      <c r="M51" s="40">
        <v>20</v>
      </c>
      <c r="N51" s="40">
        <v>85</v>
      </c>
      <c r="O51" s="40">
        <f t="shared" si="6"/>
        <v>53.29</v>
      </c>
      <c r="P51" s="40">
        <v>10</v>
      </c>
      <c r="Q51" s="40">
        <f t="shared" ref="Q51:Q70" si="14">ROUND(P51/$P$30*P$25,2)</f>
        <v>12.32</v>
      </c>
      <c r="R51" s="40"/>
      <c r="S51" s="40"/>
      <c r="T51" s="40">
        <v>0.15</v>
      </c>
      <c r="U51" s="40"/>
      <c r="V51" s="44">
        <v>5000</v>
      </c>
      <c r="W51" s="44" t="s">
        <v>341</v>
      </c>
      <c r="X51" s="44" t="s">
        <v>342</v>
      </c>
      <c r="Y51" s="44">
        <v>2</v>
      </c>
      <c r="Z51" s="44">
        <v>4</v>
      </c>
      <c r="AA51" s="44">
        <f t="shared" si="7"/>
        <v>8</v>
      </c>
      <c r="AB51" s="44">
        <v>15</v>
      </c>
      <c r="AC51" s="44">
        <f t="shared" ref="AC51:AC70" si="15">ROUND(Q51*T51,1)</f>
        <v>1.8</v>
      </c>
      <c r="AD51" s="44">
        <v>7</v>
      </c>
      <c r="AE51" s="44"/>
      <c r="AF51" s="44"/>
      <c r="AG51" s="44">
        <v>15</v>
      </c>
      <c r="AH51" s="14">
        <f>INT(AI51*价值概述!$B$65*$O$23+AJ51*价值概述!$B$66*$P$23+AK51*价值概述!$B$67*$Q$23)</f>
        <v>678333</v>
      </c>
      <c r="AI51" s="14">
        <f t="shared" si="8"/>
        <v>100</v>
      </c>
      <c r="AJ51" s="14">
        <f t="shared" si="9"/>
        <v>46.666666666666671</v>
      </c>
      <c r="AK51" s="14">
        <f t="shared" si="10"/>
        <v>0</v>
      </c>
      <c r="AL51" s="44">
        <v>0.2</v>
      </c>
      <c r="AN51">
        <v>2</v>
      </c>
      <c r="AO51">
        <f>SUM(AN$32:AN51)</f>
        <v>30</v>
      </c>
    </row>
    <row r="52" spans="1:41" ht="16.5" x14ac:dyDescent="0.2">
      <c r="A52" s="142"/>
      <c r="B52" s="67" t="s">
        <v>546</v>
      </c>
      <c r="C52" s="67">
        <v>4</v>
      </c>
      <c r="D52" s="67">
        <f>INDEX(神器!$M$4:$M$7,世界BOSS专属武器!C52)</f>
        <v>600</v>
      </c>
      <c r="E52" s="67">
        <f t="shared" si="11"/>
        <v>1.6666666666666668E-3</v>
      </c>
      <c r="F52" s="67">
        <f t="shared" si="12"/>
        <v>56</v>
      </c>
      <c r="G52" s="67">
        <v>1</v>
      </c>
      <c r="H52" s="67">
        <v>1</v>
      </c>
      <c r="M52" s="40">
        <v>21</v>
      </c>
      <c r="N52" s="40">
        <v>85</v>
      </c>
      <c r="O52" s="40">
        <f t="shared" si="6"/>
        <v>53.29</v>
      </c>
      <c r="P52" s="40">
        <v>10</v>
      </c>
      <c r="Q52" s="40">
        <f t="shared" si="14"/>
        <v>12.32</v>
      </c>
      <c r="R52" s="40"/>
      <c r="S52" s="40"/>
      <c r="T52" s="40">
        <v>0.15</v>
      </c>
      <c r="U52" s="40"/>
      <c r="V52" s="44">
        <v>5000</v>
      </c>
      <c r="W52" s="44" t="s">
        <v>341</v>
      </c>
      <c r="X52" s="44" t="s">
        <v>342</v>
      </c>
      <c r="Y52" s="44">
        <v>2</v>
      </c>
      <c r="Z52" s="44">
        <v>4</v>
      </c>
      <c r="AA52" s="44">
        <f t="shared" si="7"/>
        <v>8</v>
      </c>
      <c r="AB52" s="44">
        <v>15</v>
      </c>
      <c r="AC52" s="44">
        <f t="shared" si="15"/>
        <v>1.8</v>
      </c>
      <c r="AD52" s="44">
        <v>7</v>
      </c>
      <c r="AE52" s="44"/>
      <c r="AF52" s="44"/>
      <c r="AG52" s="44">
        <v>15</v>
      </c>
      <c r="AH52" s="14">
        <f>INT(AI52*价值概述!$B$65*$O$23+AJ52*价值概述!$B$66*$P$23+AK52*价值概述!$B$67*$Q$23)</f>
        <v>678333</v>
      </c>
      <c r="AI52" s="14">
        <f t="shared" si="8"/>
        <v>100</v>
      </c>
      <c r="AJ52" s="14">
        <f t="shared" si="9"/>
        <v>46.666666666666671</v>
      </c>
      <c r="AK52" s="14">
        <f t="shared" si="10"/>
        <v>0</v>
      </c>
      <c r="AL52" s="44">
        <v>0.22</v>
      </c>
      <c r="AN52">
        <v>3</v>
      </c>
      <c r="AO52">
        <f>SUM(AN$32:AN52)</f>
        <v>33</v>
      </c>
    </row>
    <row r="53" spans="1:41" ht="16.5" x14ac:dyDescent="0.2">
      <c r="A53" s="142"/>
      <c r="B53" s="67" t="s">
        <v>547</v>
      </c>
      <c r="C53" s="67">
        <v>1</v>
      </c>
      <c r="D53" s="67">
        <f>INDEX(神器!$M$4:$M$7,世界BOSS专属武器!C53)</f>
        <v>40</v>
      </c>
      <c r="E53" s="67">
        <f t="shared" si="11"/>
        <v>2.5000000000000001E-2</v>
      </c>
      <c r="F53" s="67">
        <f t="shared" si="12"/>
        <v>843</v>
      </c>
      <c r="G53" s="67">
        <v>1</v>
      </c>
      <c r="H53" s="67">
        <v>2</v>
      </c>
      <c r="M53" s="40">
        <v>22</v>
      </c>
      <c r="N53" s="40">
        <v>85</v>
      </c>
      <c r="O53" s="40">
        <f t="shared" si="6"/>
        <v>53.29</v>
      </c>
      <c r="P53" s="40">
        <v>10</v>
      </c>
      <c r="Q53" s="40">
        <f t="shared" si="14"/>
        <v>12.32</v>
      </c>
      <c r="R53" s="40"/>
      <c r="S53" s="40"/>
      <c r="T53" s="40">
        <v>0.15</v>
      </c>
      <c r="U53" s="40"/>
      <c r="V53" s="44">
        <v>5000</v>
      </c>
      <c r="W53" s="44" t="s">
        <v>341</v>
      </c>
      <c r="X53" s="44" t="s">
        <v>342</v>
      </c>
      <c r="Y53" s="44">
        <v>2</v>
      </c>
      <c r="Z53" s="44">
        <v>4</v>
      </c>
      <c r="AA53" s="44">
        <f t="shared" si="7"/>
        <v>8</v>
      </c>
      <c r="AB53" s="44">
        <v>15</v>
      </c>
      <c r="AC53" s="44">
        <f t="shared" si="15"/>
        <v>1.8</v>
      </c>
      <c r="AD53" s="44">
        <v>7</v>
      </c>
      <c r="AE53" s="44"/>
      <c r="AF53" s="44"/>
      <c r="AG53" s="44">
        <v>15</v>
      </c>
      <c r="AH53" s="14">
        <f>INT(AI53*价值概述!$B$65*$O$23+AJ53*价值概述!$B$66*$P$23+AK53*价值概述!$B$67*$Q$23)</f>
        <v>678333</v>
      </c>
      <c r="AI53" s="14">
        <f t="shared" si="8"/>
        <v>100</v>
      </c>
      <c r="AJ53" s="14">
        <f t="shared" si="9"/>
        <v>46.666666666666671</v>
      </c>
      <c r="AK53" s="14">
        <f t="shared" si="10"/>
        <v>0</v>
      </c>
      <c r="AL53" s="44">
        <v>0.24</v>
      </c>
      <c r="AN53">
        <v>3</v>
      </c>
      <c r="AO53">
        <f>SUM(AN$32:AN53)</f>
        <v>36</v>
      </c>
    </row>
    <row r="54" spans="1:41" ht="16.5" x14ac:dyDescent="0.2">
      <c r="A54" s="142"/>
      <c r="B54" s="67" t="s">
        <v>548</v>
      </c>
      <c r="C54" s="67">
        <v>2</v>
      </c>
      <c r="D54" s="67">
        <f>INDEX(神器!$M$4:$M$7,世界BOSS专属武器!C54)</f>
        <v>120</v>
      </c>
      <c r="E54" s="67">
        <f t="shared" si="11"/>
        <v>8.3333333333333332E-3</v>
      </c>
      <c r="F54" s="67">
        <f t="shared" si="12"/>
        <v>281</v>
      </c>
      <c r="G54" s="67">
        <v>1</v>
      </c>
      <c r="H54" s="67">
        <v>2</v>
      </c>
      <c r="M54" s="40">
        <v>23</v>
      </c>
      <c r="N54" s="40">
        <v>85</v>
      </c>
      <c r="O54" s="40">
        <f t="shared" si="6"/>
        <v>53.29</v>
      </c>
      <c r="P54" s="40">
        <v>10</v>
      </c>
      <c r="Q54" s="40">
        <f t="shared" si="14"/>
        <v>12.32</v>
      </c>
      <c r="R54" s="40"/>
      <c r="S54" s="40"/>
      <c r="T54" s="40">
        <v>0.15</v>
      </c>
      <c r="U54" s="40"/>
      <c r="V54" s="44">
        <v>5000</v>
      </c>
      <c r="W54" s="44" t="s">
        <v>341</v>
      </c>
      <c r="X54" s="44" t="s">
        <v>342</v>
      </c>
      <c r="Y54" s="44">
        <v>2</v>
      </c>
      <c r="Z54" s="44">
        <v>4</v>
      </c>
      <c r="AA54" s="44">
        <f t="shared" si="7"/>
        <v>8</v>
      </c>
      <c r="AB54" s="44">
        <v>15</v>
      </c>
      <c r="AC54" s="44">
        <f t="shared" si="15"/>
        <v>1.8</v>
      </c>
      <c r="AD54" s="44">
        <v>7</v>
      </c>
      <c r="AE54" s="44"/>
      <c r="AF54" s="44"/>
      <c r="AG54" s="44">
        <v>18</v>
      </c>
      <c r="AH54" s="14">
        <f>INT(AI54*价值概述!$B$65*$O$23+AJ54*价值概述!$B$66*$P$23+AK54*价值概述!$B$67*$Q$23)</f>
        <v>678333</v>
      </c>
      <c r="AI54" s="14">
        <f t="shared" si="8"/>
        <v>100</v>
      </c>
      <c r="AJ54" s="14">
        <f t="shared" si="9"/>
        <v>46.666666666666671</v>
      </c>
      <c r="AK54" s="14">
        <f t="shared" si="10"/>
        <v>0</v>
      </c>
      <c r="AL54" s="44">
        <v>0.26</v>
      </c>
      <c r="AN54">
        <v>3</v>
      </c>
      <c r="AO54">
        <f>SUM(AN$32:AN54)</f>
        <v>39</v>
      </c>
    </row>
    <row r="55" spans="1:41" ht="16.5" x14ac:dyDescent="0.2">
      <c r="A55" s="142"/>
      <c r="B55" s="67" t="s">
        <v>549</v>
      </c>
      <c r="C55" s="67">
        <v>2</v>
      </c>
      <c r="D55" s="67">
        <f>INDEX(神器!$M$4:$M$7,世界BOSS专属武器!C55)</f>
        <v>120</v>
      </c>
      <c r="E55" s="67">
        <f t="shared" si="11"/>
        <v>8.3333333333333332E-3</v>
      </c>
      <c r="F55" s="67">
        <f t="shared" si="12"/>
        <v>281</v>
      </c>
      <c r="G55" s="67">
        <v>1</v>
      </c>
      <c r="H55" s="67">
        <v>2</v>
      </c>
      <c r="M55" s="40">
        <v>24</v>
      </c>
      <c r="N55" s="40">
        <v>85</v>
      </c>
      <c r="O55" s="40">
        <f t="shared" si="6"/>
        <v>53.29</v>
      </c>
      <c r="P55" s="40">
        <v>10</v>
      </c>
      <c r="Q55" s="40">
        <f t="shared" si="14"/>
        <v>12.32</v>
      </c>
      <c r="R55" s="40"/>
      <c r="S55" s="40"/>
      <c r="T55" s="40">
        <v>0.15</v>
      </c>
      <c r="U55" s="40"/>
      <c r="V55" s="44">
        <v>5000</v>
      </c>
      <c r="W55" s="44" t="s">
        <v>341</v>
      </c>
      <c r="X55" s="44" t="s">
        <v>342</v>
      </c>
      <c r="Y55" s="44">
        <v>2</v>
      </c>
      <c r="Z55" s="44">
        <v>4</v>
      </c>
      <c r="AA55" s="44">
        <f t="shared" si="7"/>
        <v>8</v>
      </c>
      <c r="AB55" s="44">
        <v>15</v>
      </c>
      <c r="AC55" s="44">
        <f t="shared" si="15"/>
        <v>1.8</v>
      </c>
      <c r="AD55" s="44">
        <v>7</v>
      </c>
      <c r="AE55" s="44"/>
      <c r="AF55" s="44"/>
      <c r="AG55" s="44">
        <v>18</v>
      </c>
      <c r="AH55" s="14">
        <f>INT(AI55*价值概述!$B$65*$O$23+AJ55*价值概述!$B$66*$P$23+AK55*价值概述!$B$67*$Q$23)</f>
        <v>678333</v>
      </c>
      <c r="AI55" s="14">
        <f t="shared" si="8"/>
        <v>100</v>
      </c>
      <c r="AJ55" s="14">
        <f t="shared" si="9"/>
        <v>46.666666666666671</v>
      </c>
      <c r="AK55" s="14">
        <f t="shared" si="10"/>
        <v>0</v>
      </c>
      <c r="AL55" s="44">
        <v>0.28000000000000003</v>
      </c>
      <c r="AN55">
        <v>3</v>
      </c>
      <c r="AO55">
        <f>SUM(AN$32:AN55)</f>
        <v>42</v>
      </c>
    </row>
    <row r="56" spans="1:41" ht="16.5" x14ac:dyDescent="0.2">
      <c r="A56" s="142"/>
      <c r="B56" s="67" t="s">
        <v>550</v>
      </c>
      <c r="C56" s="67">
        <v>3</v>
      </c>
      <c r="D56" s="67">
        <f>INDEX(神器!$M$4:$M$7,世界BOSS专属武器!C56)</f>
        <v>280</v>
      </c>
      <c r="E56" s="67">
        <f t="shared" si="11"/>
        <v>3.5714285714285713E-3</v>
      </c>
      <c r="F56" s="67">
        <f t="shared" si="12"/>
        <v>120</v>
      </c>
      <c r="G56" s="67">
        <v>1</v>
      </c>
      <c r="H56" s="67">
        <v>2</v>
      </c>
      <c r="M56" s="40">
        <v>25</v>
      </c>
      <c r="N56" s="40">
        <v>85</v>
      </c>
      <c r="O56" s="40">
        <f t="shared" si="6"/>
        <v>53.29</v>
      </c>
      <c r="P56" s="40">
        <v>10</v>
      </c>
      <c r="Q56" s="40">
        <f t="shared" si="14"/>
        <v>12.32</v>
      </c>
      <c r="R56" s="40"/>
      <c r="S56" s="40"/>
      <c r="T56" s="40">
        <v>0.15</v>
      </c>
      <c r="U56" s="40"/>
      <c r="V56" s="44">
        <v>5000</v>
      </c>
      <c r="W56" s="44" t="s">
        <v>341</v>
      </c>
      <c r="X56" s="44" t="s">
        <v>342</v>
      </c>
      <c r="Y56" s="44">
        <v>2</v>
      </c>
      <c r="Z56" s="44">
        <v>4</v>
      </c>
      <c r="AA56" s="44">
        <f t="shared" si="7"/>
        <v>8</v>
      </c>
      <c r="AB56" s="44">
        <v>15</v>
      </c>
      <c r="AC56" s="44">
        <f t="shared" si="15"/>
        <v>1.8</v>
      </c>
      <c r="AD56" s="44">
        <v>7</v>
      </c>
      <c r="AE56" s="44"/>
      <c r="AF56" s="44"/>
      <c r="AG56" s="44">
        <v>18</v>
      </c>
      <c r="AH56" s="14">
        <f>INT(AI56*价值概述!$B$65*$O$23+AJ56*价值概述!$B$66*$P$23+AK56*价值概述!$B$67*$Q$23)</f>
        <v>678333</v>
      </c>
      <c r="AI56" s="14">
        <f t="shared" si="8"/>
        <v>100</v>
      </c>
      <c r="AJ56" s="14">
        <f t="shared" si="9"/>
        <v>46.666666666666671</v>
      </c>
      <c r="AK56" s="14">
        <f t="shared" si="10"/>
        <v>0</v>
      </c>
      <c r="AL56" s="44">
        <v>0.3</v>
      </c>
      <c r="AN56">
        <v>3</v>
      </c>
      <c r="AO56">
        <f>SUM(AN$32:AN56)</f>
        <v>45</v>
      </c>
    </row>
    <row r="57" spans="1:41" ht="16.5" x14ac:dyDescent="0.2">
      <c r="A57" s="142"/>
      <c r="B57" s="67" t="s">
        <v>551</v>
      </c>
      <c r="C57" s="67">
        <v>3</v>
      </c>
      <c r="D57" s="67">
        <f>INDEX(神器!$M$4:$M$7,世界BOSS专属武器!C57)</f>
        <v>280</v>
      </c>
      <c r="E57" s="67">
        <f t="shared" si="11"/>
        <v>3.5714285714285713E-3</v>
      </c>
      <c r="F57" s="67">
        <f t="shared" si="12"/>
        <v>120</v>
      </c>
      <c r="G57" s="67">
        <v>1</v>
      </c>
      <c r="H57" s="67">
        <v>2</v>
      </c>
      <c r="M57" s="40">
        <v>26</v>
      </c>
      <c r="N57" s="40">
        <v>85</v>
      </c>
      <c r="O57" s="40">
        <f t="shared" si="6"/>
        <v>53.29</v>
      </c>
      <c r="P57" s="40">
        <v>10</v>
      </c>
      <c r="Q57" s="40">
        <f t="shared" si="14"/>
        <v>12.32</v>
      </c>
      <c r="R57" s="40"/>
      <c r="S57" s="40"/>
      <c r="T57" s="40">
        <v>0.15</v>
      </c>
      <c r="U57" s="40"/>
      <c r="V57" s="44">
        <v>5000</v>
      </c>
      <c r="W57" s="44" t="s">
        <v>341</v>
      </c>
      <c r="X57" s="44" t="s">
        <v>342</v>
      </c>
      <c r="Y57" s="44">
        <v>2</v>
      </c>
      <c r="Z57" s="44">
        <v>4</v>
      </c>
      <c r="AA57" s="44">
        <f t="shared" si="7"/>
        <v>8</v>
      </c>
      <c r="AB57" s="44">
        <v>15</v>
      </c>
      <c r="AC57" s="44">
        <f t="shared" si="15"/>
        <v>1.8</v>
      </c>
      <c r="AD57" s="44">
        <v>7</v>
      </c>
      <c r="AE57" s="44"/>
      <c r="AF57" s="44"/>
      <c r="AG57" s="44">
        <v>21</v>
      </c>
      <c r="AH57" s="14">
        <f>INT(AI57*价值概述!$B$65*$O$23+AJ57*价值概述!$B$66*$P$23+AK57*价值概述!$B$67*$Q$23)</f>
        <v>678333</v>
      </c>
      <c r="AI57" s="14">
        <f t="shared" si="8"/>
        <v>100</v>
      </c>
      <c r="AJ57" s="14">
        <f t="shared" si="9"/>
        <v>46.666666666666671</v>
      </c>
      <c r="AK57" s="14">
        <f t="shared" si="10"/>
        <v>0</v>
      </c>
      <c r="AL57" s="44">
        <v>0.32</v>
      </c>
      <c r="AN57">
        <v>3</v>
      </c>
      <c r="AO57">
        <f>SUM(AN$32:AN57)</f>
        <v>48</v>
      </c>
    </row>
    <row r="58" spans="1:41" ht="16.5" x14ac:dyDescent="0.2">
      <c r="A58" s="142"/>
      <c r="B58" s="67" t="s">
        <v>552</v>
      </c>
      <c r="C58" s="67">
        <v>4</v>
      </c>
      <c r="D58" s="67">
        <f>INDEX(神器!$M$4:$M$7,世界BOSS专属武器!C58)</f>
        <v>600</v>
      </c>
      <c r="E58" s="67">
        <f t="shared" si="11"/>
        <v>1.6666666666666668E-3</v>
      </c>
      <c r="F58" s="67">
        <f t="shared" si="12"/>
        <v>56</v>
      </c>
      <c r="G58" s="67">
        <v>1</v>
      </c>
      <c r="H58" s="67">
        <v>1</v>
      </c>
      <c r="M58" s="40">
        <v>27</v>
      </c>
      <c r="N58" s="40">
        <v>85</v>
      </c>
      <c r="O58" s="40">
        <f t="shared" si="6"/>
        <v>53.29</v>
      </c>
      <c r="P58" s="40">
        <v>10</v>
      </c>
      <c r="Q58" s="40">
        <f t="shared" si="14"/>
        <v>12.32</v>
      </c>
      <c r="R58" s="40"/>
      <c r="S58" s="40"/>
      <c r="T58" s="40">
        <v>0.15</v>
      </c>
      <c r="U58" s="40"/>
      <c r="V58" s="44">
        <v>5000</v>
      </c>
      <c r="W58" s="44" t="s">
        <v>341</v>
      </c>
      <c r="X58" s="44" t="s">
        <v>342</v>
      </c>
      <c r="Y58" s="44">
        <v>2</v>
      </c>
      <c r="Z58" s="44">
        <v>4</v>
      </c>
      <c r="AA58" s="44">
        <f t="shared" si="7"/>
        <v>8</v>
      </c>
      <c r="AB58" s="44">
        <v>15</v>
      </c>
      <c r="AC58" s="44">
        <f t="shared" si="15"/>
        <v>1.8</v>
      </c>
      <c r="AD58" s="44">
        <v>7</v>
      </c>
      <c r="AE58" s="44"/>
      <c r="AF58" s="44"/>
      <c r="AG58" s="44">
        <v>22</v>
      </c>
      <c r="AH58" s="14">
        <f>INT(AI58*价值概述!$B$65*$O$23+AJ58*价值概述!$B$66*$P$23+AK58*价值概述!$B$67*$Q$23)</f>
        <v>678333</v>
      </c>
      <c r="AI58" s="14">
        <f t="shared" si="8"/>
        <v>100</v>
      </c>
      <c r="AJ58" s="14">
        <f t="shared" si="9"/>
        <v>46.666666666666671</v>
      </c>
      <c r="AK58" s="14">
        <f t="shared" si="10"/>
        <v>0</v>
      </c>
      <c r="AL58" s="44">
        <v>0.34</v>
      </c>
      <c r="AN58">
        <v>3</v>
      </c>
      <c r="AO58">
        <f>SUM(AN$32:AN58)</f>
        <v>51</v>
      </c>
    </row>
    <row r="59" spans="1:41" ht="16.5" x14ac:dyDescent="0.2">
      <c r="A59" s="142"/>
      <c r="B59" s="67" t="s">
        <v>553</v>
      </c>
      <c r="C59" s="67">
        <v>1</v>
      </c>
      <c r="D59" s="67">
        <f>INDEX(神器!$M$4:$M$7,世界BOSS专属武器!C59)</f>
        <v>40</v>
      </c>
      <c r="E59" s="67">
        <f t="shared" si="11"/>
        <v>2.5000000000000001E-2</v>
      </c>
      <c r="F59" s="67">
        <f t="shared" si="12"/>
        <v>843</v>
      </c>
      <c r="G59" s="67">
        <v>1</v>
      </c>
      <c r="H59" s="67">
        <v>2</v>
      </c>
      <c r="M59" s="40">
        <v>28</v>
      </c>
      <c r="N59" s="40">
        <v>85</v>
      </c>
      <c r="O59" s="40">
        <f t="shared" si="6"/>
        <v>53.29</v>
      </c>
      <c r="P59" s="40">
        <v>10</v>
      </c>
      <c r="Q59" s="40">
        <f t="shared" si="14"/>
        <v>12.32</v>
      </c>
      <c r="R59" s="40"/>
      <c r="S59" s="40"/>
      <c r="T59" s="40">
        <v>0.15</v>
      </c>
      <c r="U59" s="40"/>
      <c r="V59" s="44">
        <v>5000</v>
      </c>
      <c r="W59" s="44" t="s">
        <v>341</v>
      </c>
      <c r="X59" s="44" t="s">
        <v>342</v>
      </c>
      <c r="Y59" s="44">
        <v>2</v>
      </c>
      <c r="Z59" s="44">
        <v>4</v>
      </c>
      <c r="AA59" s="44">
        <f t="shared" si="7"/>
        <v>8</v>
      </c>
      <c r="AB59" s="44">
        <v>15</v>
      </c>
      <c r="AC59" s="44">
        <f t="shared" si="15"/>
        <v>1.8</v>
      </c>
      <c r="AD59" s="44">
        <v>7</v>
      </c>
      <c r="AE59" s="44"/>
      <c r="AF59" s="44"/>
      <c r="AG59" s="44">
        <v>23</v>
      </c>
      <c r="AH59" s="14">
        <f>INT(AI59*价值概述!$B$65*$O$23+AJ59*价值概述!$B$66*$P$23+AK59*价值概述!$B$67*$Q$23)</f>
        <v>678333</v>
      </c>
      <c r="AI59" s="14">
        <f t="shared" si="8"/>
        <v>100</v>
      </c>
      <c r="AJ59" s="14">
        <f t="shared" si="9"/>
        <v>46.666666666666671</v>
      </c>
      <c r="AK59" s="14">
        <f t="shared" si="10"/>
        <v>0</v>
      </c>
      <c r="AL59" s="44">
        <v>0.36</v>
      </c>
      <c r="AN59">
        <v>3</v>
      </c>
      <c r="AO59">
        <f>SUM(AN$32:AN59)</f>
        <v>54</v>
      </c>
    </row>
    <row r="60" spans="1:41" ht="16.5" x14ac:dyDescent="0.2">
      <c r="A60" s="142"/>
      <c r="B60" s="67" t="s">
        <v>554</v>
      </c>
      <c r="C60" s="67">
        <v>2</v>
      </c>
      <c r="D60" s="67">
        <f>INDEX(神器!$M$4:$M$7,世界BOSS专属武器!C60)</f>
        <v>120</v>
      </c>
      <c r="E60" s="67">
        <f t="shared" si="11"/>
        <v>8.3333333333333332E-3</v>
      </c>
      <c r="F60" s="67">
        <f t="shared" si="12"/>
        <v>281</v>
      </c>
      <c r="G60" s="67">
        <v>1</v>
      </c>
      <c r="H60" s="67">
        <v>2</v>
      </c>
      <c r="M60" s="40">
        <v>29</v>
      </c>
      <c r="N60" s="40">
        <v>85</v>
      </c>
      <c r="O60" s="40">
        <f t="shared" si="6"/>
        <v>53.29</v>
      </c>
      <c r="P60" s="40">
        <v>10</v>
      </c>
      <c r="Q60" s="40">
        <f t="shared" si="14"/>
        <v>12.32</v>
      </c>
      <c r="R60" s="40"/>
      <c r="S60" s="40"/>
      <c r="T60" s="40">
        <v>0.15</v>
      </c>
      <c r="U60" s="40"/>
      <c r="V60" s="44">
        <v>5000</v>
      </c>
      <c r="W60" s="44" t="s">
        <v>341</v>
      </c>
      <c r="X60" s="44" t="s">
        <v>342</v>
      </c>
      <c r="Y60" s="44">
        <v>2</v>
      </c>
      <c r="Z60" s="44">
        <v>4</v>
      </c>
      <c r="AA60" s="44">
        <f t="shared" si="7"/>
        <v>8</v>
      </c>
      <c r="AB60" s="44">
        <v>15</v>
      </c>
      <c r="AC60" s="44">
        <f t="shared" si="15"/>
        <v>1.8</v>
      </c>
      <c r="AD60" s="44">
        <v>7</v>
      </c>
      <c r="AE60" s="44"/>
      <c r="AF60" s="44"/>
      <c r="AG60" s="44">
        <v>25</v>
      </c>
      <c r="AH60" s="14">
        <f>INT(AI60*价值概述!$B$65*$O$23+AJ60*价值概述!$B$66*$P$23+AK60*价值概述!$B$67*$Q$23)</f>
        <v>678333</v>
      </c>
      <c r="AI60" s="14">
        <f t="shared" si="8"/>
        <v>100</v>
      </c>
      <c r="AJ60" s="14">
        <f t="shared" si="9"/>
        <v>46.666666666666671</v>
      </c>
      <c r="AK60" s="14">
        <f t="shared" si="10"/>
        <v>0</v>
      </c>
      <c r="AL60" s="44">
        <v>0.38</v>
      </c>
      <c r="AN60">
        <v>3</v>
      </c>
      <c r="AO60">
        <f>SUM(AN$32:AN60)</f>
        <v>57</v>
      </c>
    </row>
    <row r="61" spans="1:41" ht="16.5" x14ac:dyDescent="0.2">
      <c r="A61" s="142"/>
      <c r="B61" s="67" t="s">
        <v>555</v>
      </c>
      <c r="C61" s="67">
        <v>2</v>
      </c>
      <c r="D61" s="67">
        <f>INDEX(神器!$M$4:$M$7,世界BOSS专属武器!C61)</f>
        <v>120</v>
      </c>
      <c r="E61" s="67">
        <f t="shared" si="11"/>
        <v>8.3333333333333332E-3</v>
      </c>
      <c r="F61" s="67">
        <f t="shared" si="12"/>
        <v>281</v>
      </c>
      <c r="G61" s="67">
        <v>1</v>
      </c>
      <c r="H61" s="67">
        <v>2</v>
      </c>
      <c r="M61" s="40">
        <v>30</v>
      </c>
      <c r="N61" s="40"/>
      <c r="O61" s="40"/>
      <c r="P61" s="40">
        <v>15</v>
      </c>
      <c r="Q61" s="40">
        <f t="shared" si="14"/>
        <v>18.48</v>
      </c>
      <c r="R61" s="40">
        <v>10</v>
      </c>
      <c r="S61" s="40">
        <f t="shared" ref="S61:S81" si="16">ROUND(R61/R$30*Q$25,2)</f>
        <v>3.9</v>
      </c>
      <c r="T61" s="40">
        <v>0.1</v>
      </c>
      <c r="U61" s="40"/>
      <c r="V61" s="44">
        <v>10000</v>
      </c>
      <c r="W61" s="44" t="s">
        <v>342</v>
      </c>
      <c r="X61" s="44" t="s">
        <v>343</v>
      </c>
      <c r="Y61" s="44">
        <v>4</v>
      </c>
      <c r="Z61" s="44">
        <v>6</v>
      </c>
      <c r="AA61" s="44"/>
      <c r="AB61" s="44"/>
      <c r="AC61" s="44">
        <f t="shared" si="15"/>
        <v>1.8</v>
      </c>
      <c r="AD61" s="44">
        <v>8</v>
      </c>
      <c r="AE61" s="44">
        <f t="shared" ref="AE61:AE81" si="17">ROUND(S61*T61,1)</f>
        <v>0.4</v>
      </c>
      <c r="AF61" s="44">
        <v>3</v>
      </c>
      <c r="AG61" s="44">
        <v>30</v>
      </c>
      <c r="AH61" s="14">
        <f>INT(AI61*价值概述!$B$65*$O$23+AJ61*价值概述!$B$66*$P$23+AK61*价值概述!$B$67*$Q$23)</f>
        <v>970000</v>
      </c>
      <c r="AI61" s="14">
        <f t="shared" si="8"/>
        <v>0</v>
      </c>
      <c r="AJ61" s="14">
        <f t="shared" si="9"/>
        <v>80</v>
      </c>
      <c r="AK61" s="14">
        <f t="shared" si="10"/>
        <v>30</v>
      </c>
      <c r="AL61" s="44">
        <v>0.4</v>
      </c>
      <c r="AN61">
        <v>3</v>
      </c>
      <c r="AO61">
        <f>SUM(AN$32:AN61)</f>
        <v>60</v>
      </c>
    </row>
    <row r="62" spans="1:41" ht="16.5" x14ac:dyDescent="0.2">
      <c r="A62" s="142"/>
      <c r="B62" s="67" t="s">
        <v>556</v>
      </c>
      <c r="C62" s="67">
        <v>3</v>
      </c>
      <c r="D62" s="67">
        <f>INDEX(神器!$M$4:$M$7,世界BOSS专属武器!C62)</f>
        <v>280</v>
      </c>
      <c r="E62" s="67">
        <f t="shared" si="11"/>
        <v>3.5714285714285713E-3</v>
      </c>
      <c r="F62" s="67">
        <f t="shared" si="12"/>
        <v>120</v>
      </c>
      <c r="G62" s="67">
        <v>1</v>
      </c>
      <c r="H62" s="67">
        <v>2</v>
      </c>
      <c r="M62" s="40">
        <v>31</v>
      </c>
      <c r="N62" s="40"/>
      <c r="O62" s="40"/>
      <c r="P62" s="40">
        <v>15</v>
      </c>
      <c r="Q62" s="40">
        <f t="shared" si="14"/>
        <v>18.48</v>
      </c>
      <c r="R62" s="40">
        <v>10</v>
      </c>
      <c r="S62" s="40">
        <f t="shared" si="16"/>
        <v>3.9</v>
      </c>
      <c r="T62" s="40">
        <v>0.1</v>
      </c>
      <c r="U62" s="40"/>
      <c r="V62" s="44">
        <v>10000</v>
      </c>
      <c r="W62" s="44" t="s">
        <v>342</v>
      </c>
      <c r="X62" s="44" t="s">
        <v>343</v>
      </c>
      <c r="Y62" s="44">
        <v>4</v>
      </c>
      <c r="Z62" s="44">
        <v>6</v>
      </c>
      <c r="AA62" s="44"/>
      <c r="AB62" s="44"/>
      <c r="AC62" s="44">
        <f t="shared" si="15"/>
        <v>1.8</v>
      </c>
      <c r="AD62" s="44">
        <v>8</v>
      </c>
      <c r="AE62" s="44">
        <f t="shared" si="17"/>
        <v>0.4</v>
      </c>
      <c r="AF62" s="44">
        <v>3</v>
      </c>
      <c r="AG62" s="44">
        <v>30</v>
      </c>
      <c r="AH62" s="14">
        <f>INT(AI62*价值概述!$B$65*$O$23+AJ62*价值概述!$B$66*$P$23+AK62*价值概述!$B$67*$Q$23)</f>
        <v>970000</v>
      </c>
      <c r="AI62" s="14">
        <f t="shared" si="8"/>
        <v>0</v>
      </c>
      <c r="AJ62" s="14">
        <f t="shared" si="9"/>
        <v>80</v>
      </c>
      <c r="AK62" s="14">
        <f t="shared" si="10"/>
        <v>30</v>
      </c>
      <c r="AL62" s="44">
        <v>0.42670000000000002</v>
      </c>
      <c r="AN62">
        <v>4</v>
      </c>
      <c r="AO62">
        <f>SUM(AN$32:AN62)</f>
        <v>64</v>
      </c>
    </row>
    <row r="63" spans="1:41" ht="16.5" x14ac:dyDescent="0.2">
      <c r="A63" s="142"/>
      <c r="B63" s="67" t="s">
        <v>557</v>
      </c>
      <c r="C63" s="67">
        <v>3</v>
      </c>
      <c r="D63" s="67">
        <f>INDEX(神器!$M$4:$M$7,世界BOSS专属武器!C63)</f>
        <v>280</v>
      </c>
      <c r="E63" s="67">
        <f t="shared" si="11"/>
        <v>3.5714285714285713E-3</v>
      </c>
      <c r="F63" s="67">
        <f t="shared" si="12"/>
        <v>120</v>
      </c>
      <c r="G63" s="67">
        <v>1</v>
      </c>
      <c r="H63" s="67">
        <v>2</v>
      </c>
      <c r="M63" s="40">
        <v>32</v>
      </c>
      <c r="N63" s="40"/>
      <c r="O63" s="40"/>
      <c r="P63" s="40">
        <v>15</v>
      </c>
      <c r="Q63" s="40">
        <f t="shared" si="14"/>
        <v>18.48</v>
      </c>
      <c r="R63" s="40">
        <v>10</v>
      </c>
      <c r="S63" s="40">
        <f t="shared" si="16"/>
        <v>3.9</v>
      </c>
      <c r="T63" s="40">
        <v>0.1</v>
      </c>
      <c r="U63" s="40"/>
      <c r="V63" s="44">
        <v>10000</v>
      </c>
      <c r="W63" s="44" t="s">
        <v>342</v>
      </c>
      <c r="X63" s="44" t="s">
        <v>343</v>
      </c>
      <c r="Y63" s="44">
        <v>4</v>
      </c>
      <c r="Z63" s="44">
        <v>6</v>
      </c>
      <c r="AA63" s="44"/>
      <c r="AB63" s="44"/>
      <c r="AC63" s="44">
        <f t="shared" si="15"/>
        <v>1.8</v>
      </c>
      <c r="AD63" s="44">
        <v>8</v>
      </c>
      <c r="AE63" s="44">
        <f t="shared" si="17"/>
        <v>0.4</v>
      </c>
      <c r="AF63" s="44">
        <v>3</v>
      </c>
      <c r="AG63" s="44">
        <v>30</v>
      </c>
      <c r="AH63" s="14">
        <f>INT(AI63*价值概述!$B$65*$O$23+AJ63*价值概述!$B$66*$P$23+AK63*价值概述!$B$67*$Q$23)</f>
        <v>970000</v>
      </c>
      <c r="AI63" s="14">
        <f t="shared" si="8"/>
        <v>0</v>
      </c>
      <c r="AJ63" s="14">
        <f t="shared" si="9"/>
        <v>80</v>
      </c>
      <c r="AK63" s="14">
        <f t="shared" si="10"/>
        <v>30</v>
      </c>
      <c r="AL63" s="44">
        <v>0.45329999999999998</v>
      </c>
      <c r="AN63">
        <v>4</v>
      </c>
      <c r="AO63">
        <f>SUM(AN$32:AN63)</f>
        <v>68</v>
      </c>
    </row>
    <row r="64" spans="1:41" ht="16.5" x14ac:dyDescent="0.2">
      <c r="A64" s="142"/>
      <c r="B64" s="67" t="s">
        <v>558</v>
      </c>
      <c r="C64" s="67">
        <v>4</v>
      </c>
      <c r="D64" s="67">
        <f>INDEX(神器!$M$4:$M$7,世界BOSS专属武器!C64)</f>
        <v>600</v>
      </c>
      <c r="E64" s="67">
        <f t="shared" si="11"/>
        <v>1.6666666666666668E-3</v>
      </c>
      <c r="F64" s="67">
        <f>10000-SUM(F39:F63)</f>
        <v>56</v>
      </c>
      <c r="G64" s="67">
        <v>1</v>
      </c>
      <c r="H64" s="67">
        <v>1</v>
      </c>
      <c r="M64" s="40">
        <v>33</v>
      </c>
      <c r="N64" s="40"/>
      <c r="O64" s="40"/>
      <c r="P64" s="40">
        <v>15</v>
      </c>
      <c r="Q64" s="40">
        <f t="shared" si="14"/>
        <v>18.48</v>
      </c>
      <c r="R64" s="40">
        <v>10</v>
      </c>
      <c r="S64" s="40">
        <f t="shared" si="16"/>
        <v>3.9</v>
      </c>
      <c r="T64" s="40">
        <v>0.1</v>
      </c>
      <c r="U64" s="40"/>
      <c r="V64" s="44">
        <v>10000</v>
      </c>
      <c r="W64" s="44" t="s">
        <v>342</v>
      </c>
      <c r="X64" s="44" t="s">
        <v>343</v>
      </c>
      <c r="Y64" s="44">
        <v>4</v>
      </c>
      <c r="Z64" s="44">
        <v>6</v>
      </c>
      <c r="AA64" s="44"/>
      <c r="AB64" s="44"/>
      <c r="AC64" s="44">
        <f t="shared" si="15"/>
        <v>1.8</v>
      </c>
      <c r="AD64" s="44">
        <v>8</v>
      </c>
      <c r="AE64" s="44">
        <f t="shared" si="17"/>
        <v>0.4</v>
      </c>
      <c r="AF64" s="44">
        <v>3</v>
      </c>
      <c r="AG64" s="44">
        <v>30</v>
      </c>
      <c r="AH64" s="14">
        <f>INT(AI64*价值概述!$B$65*$O$23+AJ64*价值概述!$B$66*$P$23+AK64*价值概述!$B$67*$Q$23)</f>
        <v>970000</v>
      </c>
      <c r="AI64" s="14">
        <f t="shared" ref="AI64:AI81" si="18">AB64/T64</f>
        <v>0</v>
      </c>
      <c r="AJ64" s="14">
        <f t="shared" ref="AJ64:AJ81" si="19">AD64/T64</f>
        <v>80</v>
      </c>
      <c r="AK64" s="14">
        <f t="shared" ref="AK64:AK81" si="20">AF64/T64</f>
        <v>30</v>
      </c>
      <c r="AL64" s="44">
        <v>0.48</v>
      </c>
      <c r="AN64">
        <v>4</v>
      </c>
      <c r="AO64">
        <f>SUM(AN$32:AN64)</f>
        <v>72</v>
      </c>
    </row>
    <row r="65" spans="1:41" ht="16.5" x14ac:dyDescent="0.2">
      <c r="M65" s="40">
        <v>34</v>
      </c>
      <c r="N65" s="40"/>
      <c r="O65" s="40"/>
      <c r="P65" s="40">
        <v>15</v>
      </c>
      <c r="Q65" s="40">
        <f t="shared" si="14"/>
        <v>18.48</v>
      </c>
      <c r="R65" s="40">
        <v>10</v>
      </c>
      <c r="S65" s="40">
        <f t="shared" si="16"/>
        <v>3.9</v>
      </c>
      <c r="T65" s="40">
        <v>0.1</v>
      </c>
      <c r="U65" s="40"/>
      <c r="V65" s="44">
        <v>10000</v>
      </c>
      <c r="W65" s="44" t="s">
        <v>342</v>
      </c>
      <c r="X65" s="44" t="s">
        <v>343</v>
      </c>
      <c r="Y65" s="44">
        <v>4</v>
      </c>
      <c r="Z65" s="44">
        <v>6</v>
      </c>
      <c r="AA65" s="44"/>
      <c r="AB65" s="44"/>
      <c r="AC65" s="44">
        <f t="shared" si="15"/>
        <v>1.8</v>
      </c>
      <c r="AD65" s="44">
        <v>8</v>
      </c>
      <c r="AE65" s="44">
        <f t="shared" si="17"/>
        <v>0.4</v>
      </c>
      <c r="AF65" s="44">
        <v>3</v>
      </c>
      <c r="AG65" s="44">
        <v>30</v>
      </c>
      <c r="AH65" s="14">
        <f>INT(AI65*价值概述!$B$65*$O$23+AJ65*价值概述!$B$66*$P$23+AK65*价值概述!$B$67*$Q$23)</f>
        <v>970000</v>
      </c>
      <c r="AI65" s="14">
        <f t="shared" si="18"/>
        <v>0</v>
      </c>
      <c r="AJ65" s="14">
        <f t="shared" si="19"/>
        <v>80</v>
      </c>
      <c r="AK65" s="14">
        <f t="shared" si="20"/>
        <v>30</v>
      </c>
      <c r="AL65" s="44">
        <v>0.50670000000000004</v>
      </c>
      <c r="AN65">
        <v>4</v>
      </c>
      <c r="AO65">
        <f>SUM(AN$32:AN65)</f>
        <v>76</v>
      </c>
    </row>
    <row r="66" spans="1:41" ht="16.5" x14ac:dyDescent="0.2">
      <c r="E66" s="52">
        <f>SUM(E67:E108)</f>
        <v>0.33571428571428563</v>
      </c>
      <c r="M66" s="40">
        <v>35</v>
      </c>
      <c r="N66" s="40"/>
      <c r="O66" s="40"/>
      <c r="P66" s="40">
        <v>15</v>
      </c>
      <c r="Q66" s="40">
        <f t="shared" si="14"/>
        <v>18.48</v>
      </c>
      <c r="R66" s="40">
        <v>10</v>
      </c>
      <c r="S66" s="40">
        <f t="shared" si="16"/>
        <v>3.9</v>
      </c>
      <c r="T66" s="40">
        <v>0.1</v>
      </c>
      <c r="U66" s="40"/>
      <c r="V66" s="44">
        <v>10000</v>
      </c>
      <c r="W66" s="44" t="s">
        <v>342</v>
      </c>
      <c r="X66" s="44" t="s">
        <v>343</v>
      </c>
      <c r="Y66" s="44">
        <v>4</v>
      </c>
      <c r="Z66" s="44">
        <v>6</v>
      </c>
      <c r="AA66" s="44"/>
      <c r="AB66" s="44"/>
      <c r="AC66" s="44">
        <f t="shared" si="15"/>
        <v>1.8</v>
      </c>
      <c r="AD66" s="44">
        <v>8</v>
      </c>
      <c r="AE66" s="44">
        <f t="shared" si="17"/>
        <v>0.4</v>
      </c>
      <c r="AF66" s="44">
        <v>3</v>
      </c>
      <c r="AG66" s="44">
        <v>30</v>
      </c>
      <c r="AH66" s="14">
        <f>INT(AI66*价值概述!$B$65*$O$23+AJ66*价值概述!$B$66*$P$23+AK66*价值概述!$B$67*$Q$23)</f>
        <v>970000</v>
      </c>
      <c r="AI66" s="14">
        <f t="shared" si="18"/>
        <v>0</v>
      </c>
      <c r="AJ66" s="14">
        <f t="shared" si="19"/>
        <v>80</v>
      </c>
      <c r="AK66" s="14">
        <f t="shared" si="20"/>
        <v>30</v>
      </c>
      <c r="AL66" s="44">
        <v>0.5333</v>
      </c>
      <c r="AN66">
        <v>4</v>
      </c>
      <c r="AO66">
        <f>SUM(AN$32:AN66)</f>
        <v>80</v>
      </c>
    </row>
    <row r="67" spans="1:41" ht="16.5" x14ac:dyDescent="0.2">
      <c r="A67" s="160" t="s">
        <v>644</v>
      </c>
      <c r="B67" s="67" t="s">
        <v>533</v>
      </c>
      <c r="C67" s="67">
        <v>1</v>
      </c>
      <c r="D67" s="67">
        <f>INDEX(神器!$M$4:$M$7,世界BOSS专属武器!C67)</f>
        <v>40</v>
      </c>
      <c r="E67" s="67">
        <f>1/D67</f>
        <v>2.5000000000000001E-2</v>
      </c>
      <c r="F67" s="67">
        <f>ROUND(E67/E$66*10000,0)</f>
        <v>745</v>
      </c>
      <c r="G67" s="67">
        <v>2</v>
      </c>
      <c r="H67" s="67">
        <v>4</v>
      </c>
      <c r="M67" s="40">
        <v>36</v>
      </c>
      <c r="N67" s="40"/>
      <c r="O67" s="40"/>
      <c r="P67" s="40">
        <v>15</v>
      </c>
      <c r="Q67" s="40">
        <f t="shared" si="14"/>
        <v>18.48</v>
      </c>
      <c r="R67" s="40">
        <v>10</v>
      </c>
      <c r="S67" s="40">
        <f t="shared" si="16"/>
        <v>3.9</v>
      </c>
      <c r="T67" s="40">
        <v>0.1</v>
      </c>
      <c r="U67" s="40"/>
      <c r="V67" s="44">
        <v>10000</v>
      </c>
      <c r="W67" s="44" t="s">
        <v>342</v>
      </c>
      <c r="X67" s="44" t="s">
        <v>343</v>
      </c>
      <c r="Y67" s="44">
        <v>4</v>
      </c>
      <c r="Z67" s="44">
        <v>6</v>
      </c>
      <c r="AA67" s="44"/>
      <c r="AB67" s="44"/>
      <c r="AC67" s="44">
        <f t="shared" si="15"/>
        <v>1.8</v>
      </c>
      <c r="AD67" s="44">
        <v>8</v>
      </c>
      <c r="AE67" s="44">
        <f t="shared" si="17"/>
        <v>0.4</v>
      </c>
      <c r="AF67" s="44">
        <v>3</v>
      </c>
      <c r="AG67" s="44">
        <v>30</v>
      </c>
      <c r="AH67" s="14">
        <f>INT(AI67*价值概述!$B$65*$O$23+AJ67*价值概述!$B$66*$P$23+AK67*价值概述!$B$67*$Q$23)</f>
        <v>970000</v>
      </c>
      <c r="AI67" s="14">
        <f t="shared" si="18"/>
        <v>0</v>
      </c>
      <c r="AJ67" s="14">
        <f t="shared" si="19"/>
        <v>80</v>
      </c>
      <c r="AK67" s="14">
        <f t="shared" si="20"/>
        <v>30</v>
      </c>
      <c r="AL67" s="44">
        <v>0.56000000000000005</v>
      </c>
      <c r="AN67">
        <v>4</v>
      </c>
      <c r="AO67">
        <f>SUM(AN$32:AN67)</f>
        <v>84</v>
      </c>
    </row>
    <row r="68" spans="1:41" ht="16.5" x14ac:dyDescent="0.2">
      <c r="A68" s="160"/>
      <c r="B68" s="67" t="s">
        <v>534</v>
      </c>
      <c r="C68" s="67">
        <v>1</v>
      </c>
      <c r="D68" s="67">
        <f>INDEX(神器!$M$4:$M$7,世界BOSS专属武器!C68)</f>
        <v>40</v>
      </c>
      <c r="E68" s="67">
        <f t="shared" ref="E68:E92" si="21">1/D68</f>
        <v>2.5000000000000001E-2</v>
      </c>
      <c r="F68" s="67">
        <f t="shared" ref="F68:F107" si="22">ROUND(E68/E$66*10000,0)</f>
        <v>745</v>
      </c>
      <c r="G68" s="68">
        <v>2</v>
      </c>
      <c r="H68" s="68">
        <v>4</v>
      </c>
      <c r="M68" s="40">
        <v>37</v>
      </c>
      <c r="N68" s="40"/>
      <c r="O68" s="40"/>
      <c r="P68" s="40">
        <v>15</v>
      </c>
      <c r="Q68" s="40">
        <f t="shared" si="14"/>
        <v>18.48</v>
      </c>
      <c r="R68" s="40">
        <v>10</v>
      </c>
      <c r="S68" s="40">
        <f t="shared" si="16"/>
        <v>3.9</v>
      </c>
      <c r="T68" s="40">
        <v>0.1</v>
      </c>
      <c r="U68" s="40"/>
      <c r="V68" s="44">
        <v>10000</v>
      </c>
      <c r="W68" s="44" t="s">
        <v>342</v>
      </c>
      <c r="X68" s="44" t="s">
        <v>343</v>
      </c>
      <c r="Y68" s="44">
        <v>4</v>
      </c>
      <c r="Z68" s="44">
        <v>6</v>
      </c>
      <c r="AA68" s="44"/>
      <c r="AB68" s="44"/>
      <c r="AC68" s="44">
        <f t="shared" si="15"/>
        <v>1.8</v>
      </c>
      <c r="AD68" s="44">
        <v>8</v>
      </c>
      <c r="AE68" s="44">
        <f t="shared" si="17"/>
        <v>0.4</v>
      </c>
      <c r="AF68" s="44">
        <v>3</v>
      </c>
      <c r="AG68" s="44">
        <v>30</v>
      </c>
      <c r="AH68" s="14">
        <f>INT(AI68*价值概述!$B$65*$O$23+AJ68*价值概述!$B$66*$P$23+AK68*价值概述!$B$67*$Q$23)</f>
        <v>970000</v>
      </c>
      <c r="AI68" s="14">
        <f t="shared" si="18"/>
        <v>0</v>
      </c>
      <c r="AJ68" s="14">
        <f t="shared" si="19"/>
        <v>80</v>
      </c>
      <c r="AK68" s="14">
        <f t="shared" si="20"/>
        <v>30</v>
      </c>
      <c r="AL68" s="44">
        <v>0.5867</v>
      </c>
      <c r="AN68">
        <v>4</v>
      </c>
      <c r="AO68">
        <f>SUM(AN$32:AN68)</f>
        <v>88</v>
      </c>
    </row>
    <row r="69" spans="1:41" ht="16.5" x14ac:dyDescent="0.2">
      <c r="A69" s="160"/>
      <c r="B69" s="67" t="s">
        <v>535</v>
      </c>
      <c r="C69" s="67">
        <v>2</v>
      </c>
      <c r="D69" s="67">
        <f>INDEX(神器!$M$4:$M$7,世界BOSS专属武器!C69)</f>
        <v>120</v>
      </c>
      <c r="E69" s="67">
        <f t="shared" si="21"/>
        <v>8.3333333333333332E-3</v>
      </c>
      <c r="F69" s="67">
        <f t="shared" si="22"/>
        <v>248</v>
      </c>
      <c r="G69" s="68">
        <v>2</v>
      </c>
      <c r="H69" s="68">
        <v>4</v>
      </c>
      <c r="M69" s="40">
        <v>38</v>
      </c>
      <c r="N69" s="40"/>
      <c r="O69" s="40"/>
      <c r="P69" s="40">
        <v>15</v>
      </c>
      <c r="Q69" s="40">
        <f t="shared" si="14"/>
        <v>18.48</v>
      </c>
      <c r="R69" s="40">
        <v>10</v>
      </c>
      <c r="S69" s="40">
        <f t="shared" si="16"/>
        <v>3.9</v>
      </c>
      <c r="T69" s="40">
        <v>0.1</v>
      </c>
      <c r="U69" s="40"/>
      <c r="V69" s="44">
        <v>10000</v>
      </c>
      <c r="W69" s="44" t="s">
        <v>342</v>
      </c>
      <c r="X69" s="44" t="s">
        <v>343</v>
      </c>
      <c r="Y69" s="44">
        <v>4</v>
      </c>
      <c r="Z69" s="44">
        <v>6</v>
      </c>
      <c r="AA69" s="44"/>
      <c r="AB69" s="44"/>
      <c r="AC69" s="44">
        <f t="shared" si="15"/>
        <v>1.8</v>
      </c>
      <c r="AD69" s="44">
        <v>8</v>
      </c>
      <c r="AE69" s="44">
        <f t="shared" si="17"/>
        <v>0.4</v>
      </c>
      <c r="AF69" s="44">
        <v>3</v>
      </c>
      <c r="AG69" s="44">
        <v>30</v>
      </c>
      <c r="AH69" s="14">
        <f>INT(AI69*价值概述!$B$65*$O$23+AJ69*价值概述!$B$66*$P$23+AK69*价值概述!$B$67*$Q$23)</f>
        <v>970000</v>
      </c>
      <c r="AI69" s="14">
        <f t="shared" si="18"/>
        <v>0</v>
      </c>
      <c r="AJ69" s="14">
        <f t="shared" si="19"/>
        <v>80</v>
      </c>
      <c r="AK69" s="14">
        <f t="shared" si="20"/>
        <v>30</v>
      </c>
      <c r="AL69" s="44">
        <v>0.61329999999999996</v>
      </c>
      <c r="AN69">
        <v>4</v>
      </c>
      <c r="AO69">
        <f>SUM(AN$32:AN69)</f>
        <v>92</v>
      </c>
    </row>
    <row r="70" spans="1:41" ht="16.5" x14ac:dyDescent="0.2">
      <c r="A70" s="160"/>
      <c r="B70" s="67" t="s">
        <v>536</v>
      </c>
      <c r="C70" s="67">
        <v>1</v>
      </c>
      <c r="D70" s="67">
        <f>INDEX(神器!$M$4:$M$7,世界BOSS专属武器!C70)</f>
        <v>40</v>
      </c>
      <c r="E70" s="67">
        <f t="shared" si="21"/>
        <v>2.5000000000000001E-2</v>
      </c>
      <c r="F70" s="67">
        <f t="shared" si="22"/>
        <v>745</v>
      </c>
      <c r="G70" s="68">
        <v>2</v>
      </c>
      <c r="H70" s="68">
        <v>4</v>
      </c>
      <c r="M70" s="40">
        <v>39</v>
      </c>
      <c r="N70" s="40"/>
      <c r="O70" s="40"/>
      <c r="P70" s="40">
        <v>15</v>
      </c>
      <c r="Q70" s="40">
        <f t="shared" si="14"/>
        <v>18.48</v>
      </c>
      <c r="R70" s="40">
        <v>10</v>
      </c>
      <c r="S70" s="40">
        <f t="shared" si="16"/>
        <v>3.9</v>
      </c>
      <c r="T70" s="40">
        <v>0.1</v>
      </c>
      <c r="U70" s="40"/>
      <c r="V70" s="44">
        <v>10000</v>
      </c>
      <c r="W70" s="44" t="s">
        <v>342</v>
      </c>
      <c r="X70" s="44" t="s">
        <v>343</v>
      </c>
      <c r="Y70" s="44">
        <v>4</v>
      </c>
      <c r="Z70" s="44">
        <v>6</v>
      </c>
      <c r="AA70" s="44"/>
      <c r="AB70" s="44"/>
      <c r="AC70" s="44">
        <f t="shared" si="15"/>
        <v>1.8</v>
      </c>
      <c r="AD70" s="44">
        <v>8</v>
      </c>
      <c r="AE70" s="44">
        <f t="shared" si="17"/>
        <v>0.4</v>
      </c>
      <c r="AF70" s="44">
        <v>3</v>
      </c>
      <c r="AG70" s="44">
        <v>30</v>
      </c>
      <c r="AH70" s="14">
        <f>INT(AI70*价值概述!$B$65*$O$23+AJ70*价值概述!$B$66*$P$23+AK70*价值概述!$B$67*$Q$23)</f>
        <v>970000</v>
      </c>
      <c r="AI70" s="14">
        <f t="shared" si="18"/>
        <v>0</v>
      </c>
      <c r="AJ70" s="14">
        <f t="shared" si="19"/>
        <v>80</v>
      </c>
      <c r="AK70" s="14">
        <f t="shared" si="20"/>
        <v>30</v>
      </c>
      <c r="AL70" s="44">
        <v>0.64</v>
      </c>
      <c r="AN70">
        <v>4</v>
      </c>
      <c r="AO70">
        <f>SUM(AN$32:AN70)</f>
        <v>96</v>
      </c>
    </row>
    <row r="71" spans="1:41" ht="16.5" x14ac:dyDescent="0.2">
      <c r="A71" s="160"/>
      <c r="B71" s="67" t="s">
        <v>537</v>
      </c>
      <c r="C71" s="67">
        <v>1</v>
      </c>
      <c r="D71" s="67">
        <f>INDEX(神器!$M$4:$M$7,世界BOSS专属武器!C71)</f>
        <v>40</v>
      </c>
      <c r="E71" s="67">
        <f t="shared" si="21"/>
        <v>2.5000000000000001E-2</v>
      </c>
      <c r="F71" s="67">
        <f t="shared" si="22"/>
        <v>745</v>
      </c>
      <c r="G71" s="68">
        <v>2</v>
      </c>
      <c r="H71" s="68">
        <v>4</v>
      </c>
      <c r="M71" s="40">
        <v>40</v>
      </c>
      <c r="N71" s="40"/>
      <c r="O71" s="40"/>
      <c r="P71" s="40"/>
      <c r="Q71" s="40"/>
      <c r="R71" s="40">
        <v>11</v>
      </c>
      <c r="S71" s="40">
        <f t="shared" si="16"/>
        <v>4.29</v>
      </c>
      <c r="T71" s="44">
        <v>0.1</v>
      </c>
      <c r="U71" s="40"/>
      <c r="V71" s="44">
        <v>20000</v>
      </c>
      <c r="W71" s="44" t="s">
        <v>343</v>
      </c>
      <c r="X71" s="44"/>
      <c r="Y71" s="44">
        <v>6</v>
      </c>
      <c r="Z71" s="44"/>
      <c r="AA71" s="44"/>
      <c r="AB71" s="44"/>
      <c r="AC71" s="44"/>
      <c r="AD71" s="44"/>
      <c r="AE71" s="44">
        <f t="shared" si="17"/>
        <v>0.4</v>
      </c>
      <c r="AF71" s="44">
        <v>5</v>
      </c>
      <c r="AG71" s="44">
        <v>35</v>
      </c>
      <c r="AH71" s="14">
        <f>INT(AI71*价值概述!$B$65*$O$23+AJ71*价值概述!$B$66*$P$23+AK71*价值概述!$B$67*$Q$23)</f>
        <v>750000</v>
      </c>
      <c r="AI71" s="14">
        <f t="shared" si="18"/>
        <v>0</v>
      </c>
      <c r="AJ71" s="14">
        <f t="shared" si="19"/>
        <v>0</v>
      </c>
      <c r="AK71" s="14">
        <f t="shared" si="20"/>
        <v>50</v>
      </c>
      <c r="AL71" s="44">
        <v>0.66669999999999996</v>
      </c>
      <c r="AN71">
        <v>4</v>
      </c>
      <c r="AO71">
        <f>SUM(AN$32:AN71)</f>
        <v>100</v>
      </c>
    </row>
    <row r="72" spans="1:41" ht="16.5" x14ac:dyDescent="0.2">
      <c r="A72" s="160"/>
      <c r="B72" s="67" t="s">
        <v>538</v>
      </c>
      <c r="C72" s="67">
        <v>1</v>
      </c>
      <c r="D72" s="67">
        <f>INDEX(神器!$M$4:$M$7,世界BOSS专属武器!C72)</f>
        <v>40</v>
      </c>
      <c r="E72" s="67">
        <f t="shared" si="21"/>
        <v>2.5000000000000001E-2</v>
      </c>
      <c r="F72" s="67">
        <f t="shared" si="22"/>
        <v>745</v>
      </c>
      <c r="G72" s="68">
        <v>2</v>
      </c>
      <c r="H72" s="68">
        <v>4</v>
      </c>
      <c r="M72" s="40">
        <v>41</v>
      </c>
      <c r="N72" s="40"/>
      <c r="O72" s="40"/>
      <c r="P72" s="40"/>
      <c r="Q72" s="40"/>
      <c r="R72" s="40">
        <v>12</v>
      </c>
      <c r="S72" s="40">
        <f t="shared" si="16"/>
        <v>4.68</v>
      </c>
      <c r="T72" s="44">
        <v>0.1</v>
      </c>
      <c r="U72" s="40"/>
      <c r="V72" s="44">
        <v>20000</v>
      </c>
      <c r="W72" s="44" t="s">
        <v>343</v>
      </c>
      <c r="X72" s="44"/>
      <c r="Y72" s="44">
        <v>6</v>
      </c>
      <c r="Z72" s="44"/>
      <c r="AA72" s="44"/>
      <c r="AB72" s="44"/>
      <c r="AC72" s="44"/>
      <c r="AD72" s="44"/>
      <c r="AE72" s="44">
        <f t="shared" si="17"/>
        <v>0.5</v>
      </c>
      <c r="AF72" s="44">
        <v>5</v>
      </c>
      <c r="AG72" s="44">
        <v>40</v>
      </c>
      <c r="AH72" s="14">
        <f>INT(AI72*价值概述!$B$65*$O$23+AJ72*价值概述!$B$66*$P$23+AK72*价值概述!$B$67*$Q$23)</f>
        <v>750000</v>
      </c>
      <c r="AI72" s="14">
        <f t="shared" si="18"/>
        <v>0</v>
      </c>
      <c r="AJ72" s="14">
        <f t="shared" si="19"/>
        <v>0</v>
      </c>
      <c r="AK72" s="14">
        <f t="shared" si="20"/>
        <v>50</v>
      </c>
      <c r="AL72" s="44">
        <v>0.7</v>
      </c>
      <c r="AN72">
        <v>5</v>
      </c>
      <c r="AO72">
        <f>SUM(AN$32:AN72)</f>
        <v>105</v>
      </c>
    </row>
    <row r="73" spans="1:41" ht="16.5" x14ac:dyDescent="0.2">
      <c r="A73" s="160"/>
      <c r="B73" s="67" t="s">
        <v>539</v>
      </c>
      <c r="C73" s="67">
        <v>2</v>
      </c>
      <c r="D73" s="67">
        <f>INDEX(神器!$M$4:$M$7,世界BOSS专属武器!C73)</f>
        <v>120</v>
      </c>
      <c r="E73" s="67">
        <f t="shared" si="21"/>
        <v>8.3333333333333332E-3</v>
      </c>
      <c r="F73" s="67">
        <f t="shared" si="22"/>
        <v>248</v>
      </c>
      <c r="G73" s="68">
        <v>2</v>
      </c>
      <c r="H73" s="68">
        <v>4</v>
      </c>
      <c r="M73" s="40">
        <v>42</v>
      </c>
      <c r="N73" s="40"/>
      <c r="O73" s="40"/>
      <c r="P73" s="40"/>
      <c r="Q73" s="40"/>
      <c r="R73" s="40">
        <v>13</v>
      </c>
      <c r="S73" s="40">
        <f t="shared" si="16"/>
        <v>5.07</v>
      </c>
      <c r="T73" s="44">
        <v>0.1</v>
      </c>
      <c r="U73" s="40"/>
      <c r="V73" s="44">
        <v>20000</v>
      </c>
      <c r="W73" s="44" t="s">
        <v>343</v>
      </c>
      <c r="X73" s="44"/>
      <c r="Y73" s="44">
        <v>6</v>
      </c>
      <c r="Z73" s="44"/>
      <c r="AA73" s="44"/>
      <c r="AB73" s="44"/>
      <c r="AC73" s="44"/>
      <c r="AD73" s="44"/>
      <c r="AE73" s="44">
        <f t="shared" si="17"/>
        <v>0.5</v>
      </c>
      <c r="AF73" s="44">
        <v>5</v>
      </c>
      <c r="AG73" s="44">
        <v>45</v>
      </c>
      <c r="AH73" s="14">
        <f>INT(AI73*价值概述!$B$65*$O$23+AJ73*价值概述!$B$66*$P$23+AK73*价值概述!$B$67*$Q$23)</f>
        <v>750000</v>
      </c>
      <c r="AI73" s="14">
        <f t="shared" si="18"/>
        <v>0</v>
      </c>
      <c r="AJ73" s="14">
        <f t="shared" si="19"/>
        <v>0</v>
      </c>
      <c r="AK73" s="14">
        <f t="shared" si="20"/>
        <v>50</v>
      </c>
      <c r="AL73" s="44">
        <v>0.73329999999999995</v>
      </c>
      <c r="AN73">
        <v>5</v>
      </c>
      <c r="AO73">
        <f>SUM(AN$32:AN73)</f>
        <v>110</v>
      </c>
    </row>
    <row r="74" spans="1:41" ht="16.5" x14ac:dyDescent="0.2">
      <c r="A74" s="160"/>
      <c r="B74" s="67" t="s">
        <v>540</v>
      </c>
      <c r="C74" s="67">
        <v>3</v>
      </c>
      <c r="D74" s="67">
        <f>INDEX(神器!$M$4:$M$7,世界BOSS专属武器!C74)</f>
        <v>280</v>
      </c>
      <c r="E74" s="67">
        <f t="shared" si="21"/>
        <v>3.5714285714285713E-3</v>
      </c>
      <c r="F74" s="67">
        <f t="shared" si="22"/>
        <v>106</v>
      </c>
      <c r="G74" s="67">
        <v>1</v>
      </c>
      <c r="H74" s="67">
        <v>2</v>
      </c>
      <c r="M74" s="40">
        <v>43</v>
      </c>
      <c r="N74" s="40"/>
      <c r="O74" s="40"/>
      <c r="P74" s="40"/>
      <c r="Q74" s="40"/>
      <c r="R74" s="40">
        <v>14</v>
      </c>
      <c r="S74" s="40">
        <f t="shared" si="16"/>
        <v>5.46</v>
      </c>
      <c r="T74" s="44">
        <v>0.1</v>
      </c>
      <c r="U74" s="40"/>
      <c r="V74" s="44">
        <v>20000</v>
      </c>
      <c r="W74" s="44" t="s">
        <v>343</v>
      </c>
      <c r="X74" s="44"/>
      <c r="Y74" s="44">
        <v>6</v>
      </c>
      <c r="Z74" s="44"/>
      <c r="AA74" s="44"/>
      <c r="AB74" s="44"/>
      <c r="AC74" s="44"/>
      <c r="AD74" s="44"/>
      <c r="AE74" s="44">
        <f t="shared" si="17"/>
        <v>0.5</v>
      </c>
      <c r="AF74" s="44">
        <v>5</v>
      </c>
      <c r="AG74" s="44">
        <v>50</v>
      </c>
      <c r="AH74" s="14">
        <f>INT(AI74*价值概述!$B$65*$O$23+AJ74*价值概述!$B$66*$P$23+AK74*价值概述!$B$67*$Q$23)</f>
        <v>750000</v>
      </c>
      <c r="AI74" s="14">
        <f t="shared" si="18"/>
        <v>0</v>
      </c>
      <c r="AJ74" s="14">
        <f t="shared" si="19"/>
        <v>0</v>
      </c>
      <c r="AK74" s="14">
        <f t="shared" si="20"/>
        <v>50</v>
      </c>
      <c r="AL74" s="44">
        <v>0.76670000000000005</v>
      </c>
      <c r="AN74">
        <v>5</v>
      </c>
      <c r="AO74">
        <f>SUM(AN$32:AN74)</f>
        <v>115</v>
      </c>
    </row>
    <row r="75" spans="1:41" ht="16.5" x14ac:dyDescent="0.2">
      <c r="A75" s="160"/>
      <c r="B75" s="67" t="s">
        <v>541</v>
      </c>
      <c r="C75" s="67">
        <v>1</v>
      </c>
      <c r="D75" s="67">
        <f>INDEX(神器!$M$4:$M$7,世界BOSS专属武器!C75)</f>
        <v>40</v>
      </c>
      <c r="E75" s="67">
        <f t="shared" si="21"/>
        <v>2.5000000000000001E-2</v>
      </c>
      <c r="F75" s="67">
        <f t="shared" si="22"/>
        <v>745</v>
      </c>
      <c r="G75" s="67">
        <v>2</v>
      </c>
      <c r="H75" s="67">
        <v>4</v>
      </c>
      <c r="M75" s="40">
        <v>44</v>
      </c>
      <c r="N75" s="40"/>
      <c r="O75" s="40"/>
      <c r="P75" s="40"/>
      <c r="Q75" s="40"/>
      <c r="R75" s="40">
        <v>15</v>
      </c>
      <c r="S75" s="40">
        <f t="shared" si="16"/>
        <v>5.85</v>
      </c>
      <c r="T75" s="44">
        <v>0.1</v>
      </c>
      <c r="U75" s="40"/>
      <c r="V75" s="44">
        <v>20000</v>
      </c>
      <c r="W75" s="44" t="s">
        <v>343</v>
      </c>
      <c r="X75" s="44"/>
      <c r="Y75" s="44">
        <v>6</v>
      </c>
      <c r="Z75" s="44"/>
      <c r="AA75" s="44"/>
      <c r="AB75" s="44"/>
      <c r="AC75" s="44"/>
      <c r="AD75" s="44"/>
      <c r="AE75" s="44">
        <f t="shared" si="17"/>
        <v>0.6</v>
      </c>
      <c r="AF75" s="44">
        <v>5</v>
      </c>
      <c r="AG75" s="44">
        <v>55</v>
      </c>
      <c r="AH75" s="14">
        <f>INT(AI75*价值概述!$B$65*$O$23+AJ75*价值概述!$B$66*$P$23+AK75*价值概述!$B$67*$Q$23)</f>
        <v>750000</v>
      </c>
      <c r="AI75" s="14">
        <f t="shared" si="18"/>
        <v>0</v>
      </c>
      <c r="AJ75" s="14">
        <f t="shared" si="19"/>
        <v>0</v>
      </c>
      <c r="AK75" s="14">
        <f t="shared" si="20"/>
        <v>50</v>
      </c>
      <c r="AL75" s="44">
        <v>0.8</v>
      </c>
      <c r="AN75">
        <v>5</v>
      </c>
      <c r="AO75">
        <f>SUM(AN$32:AN75)</f>
        <v>120</v>
      </c>
    </row>
    <row r="76" spans="1:41" ht="16.5" x14ac:dyDescent="0.2">
      <c r="A76" s="160"/>
      <c r="B76" s="67" t="s">
        <v>542</v>
      </c>
      <c r="C76" s="67">
        <v>2</v>
      </c>
      <c r="D76" s="67">
        <f>INDEX(神器!$M$4:$M$7,世界BOSS专属武器!C76)</f>
        <v>120</v>
      </c>
      <c r="E76" s="67">
        <f t="shared" si="21"/>
        <v>8.3333333333333332E-3</v>
      </c>
      <c r="F76" s="67">
        <f t="shared" si="22"/>
        <v>248</v>
      </c>
      <c r="G76" s="67">
        <v>2</v>
      </c>
      <c r="H76" s="67">
        <v>4</v>
      </c>
      <c r="M76" s="40">
        <v>45</v>
      </c>
      <c r="N76" s="40"/>
      <c r="O76" s="40"/>
      <c r="P76" s="40"/>
      <c r="Q76" s="40"/>
      <c r="R76" s="40">
        <v>16</v>
      </c>
      <c r="S76" s="40">
        <f t="shared" si="16"/>
        <v>6.24</v>
      </c>
      <c r="T76" s="44">
        <v>0.1</v>
      </c>
      <c r="U76" s="40"/>
      <c r="V76" s="44">
        <v>20000</v>
      </c>
      <c r="W76" s="44" t="s">
        <v>343</v>
      </c>
      <c r="X76" s="44"/>
      <c r="Y76" s="44">
        <v>6</v>
      </c>
      <c r="Z76" s="44"/>
      <c r="AA76" s="44"/>
      <c r="AB76" s="44"/>
      <c r="AC76" s="44"/>
      <c r="AD76" s="44"/>
      <c r="AE76" s="44">
        <f t="shared" si="17"/>
        <v>0.6</v>
      </c>
      <c r="AF76" s="44">
        <v>6</v>
      </c>
      <c r="AG76" s="44">
        <v>60</v>
      </c>
      <c r="AH76" s="14">
        <f>INT(AI76*价值概述!$B$65*$O$23+AJ76*价值概述!$B$66*$P$23+AK76*价值概述!$B$67*$Q$23)</f>
        <v>900000</v>
      </c>
      <c r="AI76" s="14">
        <f t="shared" si="18"/>
        <v>0</v>
      </c>
      <c r="AJ76" s="14">
        <f t="shared" si="19"/>
        <v>0</v>
      </c>
      <c r="AK76" s="14">
        <f t="shared" si="20"/>
        <v>60</v>
      </c>
      <c r="AL76" s="44">
        <v>0.83330000000000004</v>
      </c>
      <c r="AN76">
        <v>5</v>
      </c>
      <c r="AO76">
        <f>SUM(AN$32:AN76)</f>
        <v>125</v>
      </c>
    </row>
    <row r="77" spans="1:41" ht="16.5" x14ac:dyDescent="0.2">
      <c r="A77" s="160"/>
      <c r="B77" s="67" t="s">
        <v>543</v>
      </c>
      <c r="C77" s="67">
        <v>2</v>
      </c>
      <c r="D77" s="67">
        <f>INDEX(神器!$M$4:$M$7,世界BOSS专属武器!C77)</f>
        <v>120</v>
      </c>
      <c r="E77" s="67">
        <f t="shared" si="21"/>
        <v>8.3333333333333332E-3</v>
      </c>
      <c r="F77" s="67">
        <f t="shared" si="22"/>
        <v>248</v>
      </c>
      <c r="G77" s="68">
        <v>2</v>
      </c>
      <c r="H77" s="68">
        <v>4</v>
      </c>
      <c r="M77" s="40">
        <v>46</v>
      </c>
      <c r="N77" s="40"/>
      <c r="O77" s="40"/>
      <c r="P77" s="40"/>
      <c r="Q77" s="40"/>
      <c r="R77" s="40">
        <v>17</v>
      </c>
      <c r="S77" s="40">
        <f t="shared" si="16"/>
        <v>6.63</v>
      </c>
      <c r="T77" s="44">
        <v>0.1</v>
      </c>
      <c r="U77" s="40"/>
      <c r="V77" s="44">
        <v>20000</v>
      </c>
      <c r="W77" s="44" t="s">
        <v>343</v>
      </c>
      <c r="X77" s="44"/>
      <c r="Y77" s="44">
        <v>6</v>
      </c>
      <c r="Z77" s="44"/>
      <c r="AA77" s="44"/>
      <c r="AB77" s="44"/>
      <c r="AC77" s="44"/>
      <c r="AD77" s="44"/>
      <c r="AE77" s="44">
        <f t="shared" si="17"/>
        <v>0.7</v>
      </c>
      <c r="AF77" s="44">
        <v>7</v>
      </c>
      <c r="AG77" s="44">
        <v>70</v>
      </c>
      <c r="AH77" s="14">
        <f>INT(AI77*价值概述!$B$65*$O$23+AJ77*价值概述!$B$66*$P$23+AK77*价值概述!$B$67*$Q$23)</f>
        <v>1050000</v>
      </c>
      <c r="AI77" s="14">
        <f t="shared" si="18"/>
        <v>0</v>
      </c>
      <c r="AJ77" s="14">
        <f t="shared" si="19"/>
        <v>0</v>
      </c>
      <c r="AK77" s="14">
        <f t="shared" si="20"/>
        <v>70</v>
      </c>
      <c r="AL77" s="44">
        <v>0.86670000000000003</v>
      </c>
      <c r="AN77">
        <v>5</v>
      </c>
      <c r="AO77">
        <f>SUM(AN$32:AN77)</f>
        <v>130</v>
      </c>
    </row>
    <row r="78" spans="1:41" ht="16.5" x14ac:dyDescent="0.2">
      <c r="A78" s="160"/>
      <c r="B78" s="67" t="s">
        <v>544</v>
      </c>
      <c r="C78" s="67">
        <v>3</v>
      </c>
      <c r="D78" s="67">
        <f>INDEX(神器!$M$4:$M$7,世界BOSS专属武器!C78)</f>
        <v>280</v>
      </c>
      <c r="E78" s="67">
        <f t="shared" si="21"/>
        <v>3.5714285714285713E-3</v>
      </c>
      <c r="F78" s="67">
        <f t="shared" si="22"/>
        <v>106</v>
      </c>
      <c r="G78" s="68">
        <v>1</v>
      </c>
      <c r="H78" s="68">
        <v>2</v>
      </c>
      <c r="M78" s="40">
        <v>47</v>
      </c>
      <c r="N78" s="40"/>
      <c r="O78" s="40"/>
      <c r="P78" s="40"/>
      <c r="Q78" s="40"/>
      <c r="R78" s="40">
        <v>18</v>
      </c>
      <c r="S78" s="40">
        <f t="shared" si="16"/>
        <v>7.02</v>
      </c>
      <c r="T78" s="44">
        <v>0.1</v>
      </c>
      <c r="U78" s="40"/>
      <c r="V78" s="44">
        <v>20000</v>
      </c>
      <c r="W78" s="44" t="s">
        <v>343</v>
      </c>
      <c r="X78" s="44"/>
      <c r="Y78" s="44">
        <v>6</v>
      </c>
      <c r="Z78" s="44"/>
      <c r="AA78" s="44"/>
      <c r="AB78" s="44"/>
      <c r="AC78" s="44"/>
      <c r="AD78" s="44"/>
      <c r="AE78" s="44">
        <f t="shared" si="17"/>
        <v>0.7</v>
      </c>
      <c r="AF78" s="44">
        <v>8</v>
      </c>
      <c r="AG78" s="44">
        <v>80</v>
      </c>
      <c r="AH78" s="14">
        <f>INT(AI78*价值概述!$B$65*$O$23+AJ78*价值概述!$B$66*$P$23+AK78*价值概述!$B$67*$Q$23)</f>
        <v>1200000</v>
      </c>
      <c r="AI78" s="14">
        <f t="shared" si="18"/>
        <v>0</v>
      </c>
      <c r="AJ78" s="14">
        <f t="shared" si="19"/>
        <v>0</v>
      </c>
      <c r="AK78" s="14">
        <f t="shared" si="20"/>
        <v>80</v>
      </c>
      <c r="AL78" s="44">
        <v>0.9</v>
      </c>
      <c r="AN78">
        <v>5</v>
      </c>
      <c r="AO78">
        <f>SUM(AN$32:AN78)</f>
        <v>135</v>
      </c>
    </row>
    <row r="79" spans="1:41" ht="16.5" x14ac:dyDescent="0.2">
      <c r="A79" s="160"/>
      <c r="B79" s="67" t="s">
        <v>545</v>
      </c>
      <c r="C79" s="67">
        <v>3</v>
      </c>
      <c r="D79" s="67">
        <f>INDEX(神器!$M$4:$M$7,世界BOSS专属武器!C79)</f>
        <v>280</v>
      </c>
      <c r="E79" s="67">
        <f t="shared" si="21"/>
        <v>3.5714285714285713E-3</v>
      </c>
      <c r="F79" s="67">
        <f t="shared" si="22"/>
        <v>106</v>
      </c>
      <c r="G79" s="68">
        <v>1</v>
      </c>
      <c r="H79" s="68">
        <v>2</v>
      </c>
      <c r="M79" s="40">
        <v>48</v>
      </c>
      <c r="N79" s="40"/>
      <c r="O79" s="40"/>
      <c r="P79" s="40"/>
      <c r="Q79" s="40"/>
      <c r="R79" s="40">
        <v>19</v>
      </c>
      <c r="S79" s="40">
        <f t="shared" si="16"/>
        <v>7.41</v>
      </c>
      <c r="T79" s="44">
        <v>0.1</v>
      </c>
      <c r="U79" s="40"/>
      <c r="V79" s="44">
        <v>20000</v>
      </c>
      <c r="W79" s="44" t="s">
        <v>343</v>
      </c>
      <c r="X79" s="44"/>
      <c r="Y79" s="44">
        <v>6</v>
      </c>
      <c r="Z79" s="44"/>
      <c r="AA79" s="44"/>
      <c r="AB79" s="44"/>
      <c r="AC79" s="44"/>
      <c r="AD79" s="44"/>
      <c r="AE79" s="44">
        <f t="shared" si="17"/>
        <v>0.7</v>
      </c>
      <c r="AF79" s="44">
        <v>9</v>
      </c>
      <c r="AG79" s="44">
        <v>100</v>
      </c>
      <c r="AH79" s="14">
        <f>INT(AI79*价值概述!$B$65*$O$23+AJ79*价值概述!$B$66*$P$23+AK79*价值概述!$B$67*$Q$23)</f>
        <v>1350000</v>
      </c>
      <c r="AI79" s="14">
        <f t="shared" si="18"/>
        <v>0</v>
      </c>
      <c r="AJ79" s="14">
        <f t="shared" si="19"/>
        <v>0</v>
      </c>
      <c r="AK79" s="14">
        <f t="shared" si="20"/>
        <v>90</v>
      </c>
      <c r="AL79" s="44">
        <v>0.93330000000000002</v>
      </c>
      <c r="AN79">
        <v>5</v>
      </c>
      <c r="AO79">
        <f>SUM(AN$32:AN79)</f>
        <v>140</v>
      </c>
    </row>
    <row r="80" spans="1:41" ht="16.5" x14ac:dyDescent="0.2">
      <c r="A80" s="160"/>
      <c r="B80" s="67" t="s">
        <v>546</v>
      </c>
      <c r="C80" s="67">
        <v>4</v>
      </c>
      <c r="D80" s="67">
        <f>INDEX(神器!$M$4:$M$7,世界BOSS专属武器!C80)</f>
        <v>600</v>
      </c>
      <c r="E80" s="67">
        <f t="shared" si="21"/>
        <v>1.6666666666666668E-3</v>
      </c>
      <c r="F80" s="67">
        <f t="shared" si="22"/>
        <v>50</v>
      </c>
      <c r="G80" s="67">
        <v>1</v>
      </c>
      <c r="H80" s="67">
        <v>1</v>
      </c>
      <c r="M80" s="40">
        <v>49</v>
      </c>
      <c r="N80" s="40"/>
      <c r="O80" s="40"/>
      <c r="P80" s="40"/>
      <c r="Q80" s="40"/>
      <c r="R80" s="40">
        <v>20</v>
      </c>
      <c r="S80" s="40">
        <f t="shared" si="16"/>
        <v>7.8</v>
      </c>
      <c r="T80" s="44">
        <v>0.1</v>
      </c>
      <c r="U80" s="40"/>
      <c r="V80" s="44">
        <v>20000</v>
      </c>
      <c r="W80" s="44" t="s">
        <v>343</v>
      </c>
      <c r="X80" s="44"/>
      <c r="Y80" s="44">
        <v>6</v>
      </c>
      <c r="Z80" s="44"/>
      <c r="AA80" s="44"/>
      <c r="AB80" s="44"/>
      <c r="AC80" s="44"/>
      <c r="AD80" s="44"/>
      <c r="AE80" s="44">
        <f t="shared" si="17"/>
        <v>0.8</v>
      </c>
      <c r="AF80" s="44">
        <v>10</v>
      </c>
      <c r="AG80" s="44">
        <v>120</v>
      </c>
      <c r="AH80" s="14">
        <f>INT(AI80*价值概述!$B$65*$O$23+AJ80*价值概述!$B$66*$P$23+AK80*价值概述!$B$67*$Q$23)</f>
        <v>1500000</v>
      </c>
      <c r="AI80" s="14">
        <f t="shared" si="18"/>
        <v>0</v>
      </c>
      <c r="AJ80" s="14">
        <f t="shared" si="19"/>
        <v>0</v>
      </c>
      <c r="AK80" s="14">
        <f t="shared" si="20"/>
        <v>100</v>
      </c>
      <c r="AL80" s="44">
        <v>0.9667</v>
      </c>
      <c r="AN80">
        <v>5</v>
      </c>
      <c r="AO80">
        <f>SUM(AN$32:AN80)</f>
        <v>145</v>
      </c>
    </row>
    <row r="81" spans="1:41" ht="16.5" x14ac:dyDescent="0.2">
      <c r="A81" s="160"/>
      <c r="B81" s="67" t="s">
        <v>547</v>
      </c>
      <c r="C81" s="67">
        <v>1</v>
      </c>
      <c r="D81" s="67">
        <f>INDEX(神器!$M$4:$M$7,世界BOSS专属武器!C81)</f>
        <v>40</v>
      </c>
      <c r="E81" s="67">
        <f t="shared" si="21"/>
        <v>2.5000000000000001E-2</v>
      </c>
      <c r="F81" s="67">
        <f t="shared" si="22"/>
        <v>745</v>
      </c>
      <c r="G81" s="67">
        <v>2</v>
      </c>
      <c r="H81" s="67">
        <v>4</v>
      </c>
      <c r="M81" s="40">
        <v>50</v>
      </c>
      <c r="N81" s="40"/>
      <c r="O81" s="40"/>
      <c r="P81" s="40"/>
      <c r="Q81" s="40"/>
      <c r="R81" s="40">
        <v>22</v>
      </c>
      <c r="S81" s="40">
        <f t="shared" si="16"/>
        <v>8.58</v>
      </c>
      <c r="T81" s="44">
        <v>0.1</v>
      </c>
      <c r="U81" s="40"/>
      <c r="V81" s="44">
        <v>20000</v>
      </c>
      <c r="W81" s="44" t="s">
        <v>343</v>
      </c>
      <c r="X81" s="44"/>
      <c r="Y81" s="44">
        <v>6</v>
      </c>
      <c r="Z81" s="44"/>
      <c r="AA81" s="44"/>
      <c r="AB81" s="44"/>
      <c r="AC81" s="44"/>
      <c r="AD81" s="44"/>
      <c r="AE81" s="44">
        <f t="shared" si="17"/>
        <v>0.9</v>
      </c>
      <c r="AF81" s="44">
        <v>15</v>
      </c>
      <c r="AG81" s="44">
        <v>150</v>
      </c>
      <c r="AH81" s="14">
        <f>INT(AI81*价值概述!$B$65*$O$23+AJ81*价值概述!$B$66*$P$23+AK81*价值概述!$B$67*$Q$23)</f>
        <v>2250000</v>
      </c>
      <c r="AI81" s="14">
        <f t="shared" si="18"/>
        <v>0</v>
      </c>
      <c r="AJ81" s="14">
        <f t="shared" si="19"/>
        <v>0</v>
      </c>
      <c r="AK81" s="14">
        <f t="shared" si="20"/>
        <v>150</v>
      </c>
      <c r="AL81" s="44">
        <v>1</v>
      </c>
      <c r="AN81">
        <v>5</v>
      </c>
      <c r="AO81">
        <f>SUM(AN$32:AN81)</f>
        <v>150</v>
      </c>
    </row>
    <row r="82" spans="1:41" ht="16.5" x14ac:dyDescent="0.2">
      <c r="A82" s="160"/>
      <c r="B82" s="67" t="s">
        <v>548</v>
      </c>
      <c r="C82" s="67">
        <v>2</v>
      </c>
      <c r="D82" s="67">
        <f>INDEX(神器!$M$4:$M$7,世界BOSS专属武器!C82)</f>
        <v>120</v>
      </c>
      <c r="E82" s="67">
        <f t="shared" si="21"/>
        <v>8.3333333333333332E-3</v>
      </c>
      <c r="F82" s="67">
        <f t="shared" si="22"/>
        <v>248</v>
      </c>
      <c r="G82" s="68">
        <v>2</v>
      </c>
      <c r="H82" s="68">
        <v>4</v>
      </c>
    </row>
    <row r="83" spans="1:41" ht="16.5" x14ac:dyDescent="0.2">
      <c r="A83" s="160"/>
      <c r="B83" s="67" t="s">
        <v>549</v>
      </c>
      <c r="C83" s="67">
        <v>2</v>
      </c>
      <c r="D83" s="67">
        <f>INDEX(神器!$M$4:$M$7,世界BOSS专属武器!C83)</f>
        <v>120</v>
      </c>
      <c r="E83" s="67">
        <f t="shared" si="21"/>
        <v>8.3333333333333332E-3</v>
      </c>
      <c r="F83" s="67">
        <f t="shared" si="22"/>
        <v>248</v>
      </c>
      <c r="G83" s="68">
        <v>2</v>
      </c>
      <c r="H83" s="68">
        <v>4</v>
      </c>
    </row>
    <row r="84" spans="1:41" ht="17.25" x14ac:dyDescent="0.2">
      <c r="A84" s="160"/>
      <c r="B84" s="67" t="s">
        <v>550</v>
      </c>
      <c r="C84" s="67">
        <v>3</v>
      </c>
      <c r="D84" s="67">
        <f>INDEX(神器!$M$4:$M$7,世界BOSS专属武器!C84)</f>
        <v>280</v>
      </c>
      <c r="E84" s="67">
        <f t="shared" si="21"/>
        <v>3.5714285714285713E-3</v>
      </c>
      <c r="F84" s="67">
        <f t="shared" si="22"/>
        <v>106</v>
      </c>
      <c r="G84" s="68">
        <v>1</v>
      </c>
      <c r="H84" s="68">
        <v>2</v>
      </c>
      <c r="M84" s="12" t="s">
        <v>322</v>
      </c>
      <c r="N84" s="12" t="s">
        <v>326</v>
      </c>
      <c r="O84" s="12" t="s">
        <v>324</v>
      </c>
      <c r="P84" s="12" t="s">
        <v>327</v>
      </c>
      <c r="Q84" s="12" t="s">
        <v>325</v>
      </c>
      <c r="R84" s="12" t="s">
        <v>329</v>
      </c>
      <c r="S84" s="12" t="s">
        <v>330</v>
      </c>
      <c r="T84" s="12" t="s">
        <v>331</v>
      </c>
      <c r="U84" s="12" t="s">
        <v>332</v>
      </c>
      <c r="V84" s="12" t="s">
        <v>333</v>
      </c>
      <c r="W84" s="12" t="s">
        <v>334</v>
      </c>
      <c r="X84" s="12" t="s">
        <v>335</v>
      </c>
      <c r="Y84" s="12" t="s">
        <v>336</v>
      </c>
      <c r="Z84" s="12" t="s">
        <v>337</v>
      </c>
      <c r="AA84" s="12" t="s">
        <v>338</v>
      </c>
    </row>
    <row r="85" spans="1:41" ht="16.5" x14ac:dyDescent="0.2">
      <c r="A85" s="160"/>
      <c r="B85" s="67" t="s">
        <v>551</v>
      </c>
      <c r="C85" s="67">
        <v>3</v>
      </c>
      <c r="D85" s="67">
        <f>INDEX(神器!$M$4:$M$7,世界BOSS专属武器!C85)</f>
        <v>280</v>
      </c>
      <c r="E85" s="67">
        <f t="shared" si="21"/>
        <v>3.5714285714285713E-3</v>
      </c>
      <c r="F85" s="67">
        <f t="shared" si="22"/>
        <v>106</v>
      </c>
      <c r="G85" s="68">
        <v>1</v>
      </c>
      <c r="H85" s="68">
        <v>2</v>
      </c>
      <c r="M85" s="14">
        <v>1</v>
      </c>
      <c r="N85" s="14">
        <f>INT((M85-1)/51)+1</f>
        <v>1</v>
      </c>
      <c r="O85" s="14">
        <f>INDEX(卡牌消耗!$H$13:$H$33,世界BOSS专属武器!N85)</f>
        <v>1501001</v>
      </c>
      <c r="P85" s="44" t="s">
        <v>328</v>
      </c>
      <c r="Q85" s="14">
        <f>MOD(M85-1,51)</f>
        <v>0</v>
      </c>
      <c r="R85" s="44" t="str">
        <f>IF(Q85&gt;0,"金币","[x]")</f>
        <v>[x]</v>
      </c>
      <c r="S85" s="14" t="str">
        <f>IF(Q85&gt;0,INDEX($V$32:$V$81,Q85),"[x]")</f>
        <v>[x]</v>
      </c>
      <c r="T85" s="14" t="str">
        <f>IF(Q85&gt;0,INDEX($W$32:$W$81,Q85),"[x]")</f>
        <v>[x]</v>
      </c>
      <c r="U85" s="14" t="str">
        <f>IF(Q85&gt;0,INDEX($AA$32:$AF$81,Q85,INDEX($Y$32:$Y$81,Q85)),"[x]")</f>
        <v>[x]</v>
      </c>
      <c r="V85" s="14" t="str">
        <f>IF(AND(Q85&gt;=20,Q85&lt;40),INDEX($X$32:$X$81,Q85),"[x]")</f>
        <v>[x]</v>
      </c>
      <c r="W85" s="14" t="str">
        <f>IF(AND(Q85&gt;=20,Q85&lt;40),INDEX($AA$32:$AF$81,Q85,INDEX($Z$32:$Z$81,Q85)),"[x]")</f>
        <v>[x]</v>
      </c>
      <c r="X85" s="14" t="str">
        <f>IF(Q85&gt;0,INDEX($T$32:$T$81,Q85),"[x]")</f>
        <v>[x]</v>
      </c>
      <c r="Y85" s="14" t="str">
        <f>IF(Q85&gt;0,1,"[x]")</f>
        <v>[x]</v>
      </c>
      <c r="Z85" s="14" t="str">
        <f>IF(Q85&gt;0,INDEX($AG$32:$AG$81,Q85),"[x]")</f>
        <v>[x]</v>
      </c>
      <c r="AA85" s="14" t="str">
        <f>IF(Q85&gt;0,INDEX($AL$32:$AL$81,Q85),"[x]")</f>
        <v>[x]</v>
      </c>
    </row>
    <row r="86" spans="1:41" ht="16.5" x14ac:dyDescent="0.2">
      <c r="A86" s="160"/>
      <c r="B86" s="67" t="s">
        <v>552</v>
      </c>
      <c r="C86" s="67">
        <v>4</v>
      </c>
      <c r="D86" s="67">
        <f>INDEX(神器!$M$4:$M$7,世界BOSS专属武器!C86)</f>
        <v>600</v>
      </c>
      <c r="E86" s="67">
        <f t="shared" si="21"/>
        <v>1.6666666666666668E-3</v>
      </c>
      <c r="F86" s="67">
        <f t="shared" si="22"/>
        <v>50</v>
      </c>
      <c r="G86" s="67">
        <v>1</v>
      </c>
      <c r="H86" s="67">
        <v>1</v>
      </c>
      <c r="M86" s="14">
        <v>2</v>
      </c>
      <c r="N86" s="14">
        <f t="shared" ref="N86:N149" si="23">INT((M86-1)/51)+1</f>
        <v>1</v>
      </c>
      <c r="O86" s="14">
        <f>INDEX(卡牌消耗!$H$13:$H$33,世界BOSS专属武器!N86)</f>
        <v>1501001</v>
      </c>
      <c r="P86" s="44" t="s">
        <v>328</v>
      </c>
      <c r="Q86" s="14">
        <f t="shared" ref="Q86:Q149" si="24">MOD(M86-1,51)</f>
        <v>1</v>
      </c>
      <c r="R86" s="44" t="str">
        <f t="shared" ref="R86:R149" si="25">IF(Q86&gt;0,"金币","[x]")</f>
        <v>金币</v>
      </c>
      <c r="S86" s="14">
        <f t="shared" ref="S86:S149" si="26">IF(Q86&gt;0,INDEX($V$32:$V$81,Q86),"[x]")</f>
        <v>100</v>
      </c>
      <c r="T86" s="14" t="str">
        <f t="shared" ref="T86:T149" si="27">IF(Q86&gt;0,INDEX($W$32:$W$81,Q86),"[x]")</f>
        <v>低级专属强化石</v>
      </c>
      <c r="U86" s="14">
        <f t="shared" ref="U86:U149" si="28">IF(Q86&gt;0,INDEX($AA$32:$AF$81,Q86,INDEX($Y$32:$Y$81,Q86)),"[x]")</f>
        <v>1</v>
      </c>
      <c r="V86" s="14" t="str">
        <f t="shared" ref="V86:V149" si="29">IF(AND(Q86&gt;=20,Q86&lt;40),INDEX($X$32:$X$81,Q86),"[x]")</f>
        <v>[x]</v>
      </c>
      <c r="W86" s="14" t="str">
        <f t="shared" ref="W86:W149" si="30">IF(AND(Q86&gt;=20,Q86&lt;40),INDEX($AA$32:$AF$81,Q86,INDEX($Z$32:$Z$81,Q86)),"[x]")</f>
        <v>[x]</v>
      </c>
      <c r="X86" s="14">
        <f t="shared" ref="X86:X149" si="31">IF(Q86&gt;0,INDEX($T$32:$T$81,Q86),"[x]")</f>
        <v>1</v>
      </c>
      <c r="Y86" s="14">
        <f t="shared" ref="Y86:Y149" si="32">IF(Q86&gt;0,1,"[x]")</f>
        <v>1</v>
      </c>
      <c r="Z86" s="14">
        <f t="shared" ref="Z86:Z149" si="33">IF(Q86&gt;0,INDEX($AG$32:$AG$81,Q86),"[x]")</f>
        <v>1</v>
      </c>
      <c r="AA86" s="14">
        <f>IF(Q86&gt;0,INDEX($AL$32:$AL$81,Q86),"[x]")</f>
        <v>6.7000000000000002E-3</v>
      </c>
    </row>
    <row r="87" spans="1:41" ht="16.5" x14ac:dyDescent="0.2">
      <c r="A87" s="160"/>
      <c r="B87" s="67" t="s">
        <v>553</v>
      </c>
      <c r="C87" s="67">
        <v>1</v>
      </c>
      <c r="D87" s="67">
        <f>INDEX(神器!$M$4:$M$7,世界BOSS专属武器!C87)</f>
        <v>40</v>
      </c>
      <c r="E87" s="67">
        <f t="shared" si="21"/>
        <v>2.5000000000000001E-2</v>
      </c>
      <c r="F87" s="67">
        <f t="shared" si="22"/>
        <v>745</v>
      </c>
      <c r="G87" s="67">
        <v>2</v>
      </c>
      <c r="H87" s="67">
        <v>4</v>
      </c>
      <c r="M87" s="14">
        <v>3</v>
      </c>
      <c r="N87" s="14">
        <f t="shared" si="23"/>
        <v>1</v>
      </c>
      <c r="O87" s="14">
        <f>INDEX(卡牌消耗!$H$13:$H$33,世界BOSS专属武器!N87)</f>
        <v>1501001</v>
      </c>
      <c r="P87" s="44" t="s">
        <v>328</v>
      </c>
      <c r="Q87" s="14">
        <f t="shared" si="24"/>
        <v>2</v>
      </c>
      <c r="R87" s="44" t="str">
        <f t="shared" si="25"/>
        <v>金币</v>
      </c>
      <c r="S87" s="14">
        <f t="shared" si="26"/>
        <v>200</v>
      </c>
      <c r="T87" s="14" t="str">
        <f t="shared" si="27"/>
        <v>低级专属强化石</v>
      </c>
      <c r="U87" s="14">
        <f t="shared" si="28"/>
        <v>1</v>
      </c>
      <c r="V87" s="14" t="str">
        <f t="shared" si="29"/>
        <v>[x]</v>
      </c>
      <c r="W87" s="14" t="str">
        <f t="shared" si="30"/>
        <v>[x]</v>
      </c>
      <c r="X87" s="14">
        <f t="shared" si="31"/>
        <v>0.5</v>
      </c>
      <c r="Y87" s="14">
        <f t="shared" si="32"/>
        <v>1</v>
      </c>
      <c r="Z87" s="14">
        <f t="shared" si="33"/>
        <v>2</v>
      </c>
      <c r="AA87" s="14">
        <f t="shared" ref="AA87:AA149" si="34">IF(Q87&gt;0,INDEX($AL$32:$AL$81,Q87),"[x]")</f>
        <v>1.3299999999999999E-2</v>
      </c>
    </row>
    <row r="88" spans="1:41" ht="16.5" x14ac:dyDescent="0.2">
      <c r="A88" s="160"/>
      <c r="B88" s="67" t="s">
        <v>554</v>
      </c>
      <c r="C88" s="67">
        <v>2</v>
      </c>
      <c r="D88" s="67">
        <f>INDEX(神器!$M$4:$M$7,世界BOSS专属武器!C88)</f>
        <v>120</v>
      </c>
      <c r="E88" s="67">
        <f t="shared" si="21"/>
        <v>8.3333333333333332E-3</v>
      </c>
      <c r="F88" s="67">
        <f t="shared" si="22"/>
        <v>248</v>
      </c>
      <c r="G88" s="67">
        <v>2</v>
      </c>
      <c r="H88" s="67">
        <v>4</v>
      </c>
      <c r="M88" s="14">
        <v>4</v>
      </c>
      <c r="N88" s="14">
        <f t="shared" si="23"/>
        <v>1</v>
      </c>
      <c r="O88" s="14">
        <f>INDEX(卡牌消耗!$H$13:$H$33,世界BOSS专属武器!N88)</f>
        <v>1501001</v>
      </c>
      <c r="P88" s="44" t="s">
        <v>328</v>
      </c>
      <c r="Q88" s="14">
        <f t="shared" si="24"/>
        <v>3</v>
      </c>
      <c r="R88" s="44" t="str">
        <f t="shared" si="25"/>
        <v>金币</v>
      </c>
      <c r="S88" s="14">
        <f t="shared" si="26"/>
        <v>300</v>
      </c>
      <c r="T88" s="14" t="str">
        <f t="shared" si="27"/>
        <v>低级专属强化石</v>
      </c>
      <c r="U88" s="14">
        <f t="shared" si="28"/>
        <v>2</v>
      </c>
      <c r="V88" s="14" t="str">
        <f t="shared" si="29"/>
        <v>[x]</v>
      </c>
      <c r="W88" s="14" t="str">
        <f t="shared" si="30"/>
        <v>[x]</v>
      </c>
      <c r="X88" s="14">
        <f t="shared" si="31"/>
        <v>0.48</v>
      </c>
      <c r="Y88" s="14">
        <f t="shared" si="32"/>
        <v>1</v>
      </c>
      <c r="Z88" s="14">
        <f t="shared" si="33"/>
        <v>3</v>
      </c>
      <c r="AA88" s="14">
        <f t="shared" si="34"/>
        <v>0.02</v>
      </c>
    </row>
    <row r="89" spans="1:41" ht="16.5" x14ac:dyDescent="0.2">
      <c r="A89" s="160"/>
      <c r="B89" s="67" t="s">
        <v>555</v>
      </c>
      <c r="C89" s="67">
        <v>2</v>
      </c>
      <c r="D89" s="67">
        <f>INDEX(神器!$M$4:$M$7,世界BOSS专属武器!C89)</f>
        <v>120</v>
      </c>
      <c r="E89" s="67">
        <f t="shared" si="21"/>
        <v>8.3333333333333332E-3</v>
      </c>
      <c r="F89" s="67">
        <f t="shared" si="22"/>
        <v>248</v>
      </c>
      <c r="G89" s="68">
        <v>2</v>
      </c>
      <c r="H89" s="68">
        <v>4</v>
      </c>
      <c r="M89" s="14">
        <v>5</v>
      </c>
      <c r="N89" s="14">
        <f t="shared" si="23"/>
        <v>1</v>
      </c>
      <c r="O89" s="14">
        <f>INDEX(卡牌消耗!$H$13:$H$33,世界BOSS专属武器!N89)</f>
        <v>1501001</v>
      </c>
      <c r="P89" s="44" t="s">
        <v>328</v>
      </c>
      <c r="Q89" s="14">
        <f t="shared" si="24"/>
        <v>4</v>
      </c>
      <c r="R89" s="44" t="str">
        <f t="shared" si="25"/>
        <v>金币</v>
      </c>
      <c r="S89" s="14">
        <f t="shared" si="26"/>
        <v>400</v>
      </c>
      <c r="T89" s="14" t="str">
        <f t="shared" si="27"/>
        <v>低级专属强化石</v>
      </c>
      <c r="U89" s="14">
        <f t="shared" si="28"/>
        <v>3</v>
      </c>
      <c r="V89" s="14" t="str">
        <f t="shared" si="29"/>
        <v>[x]</v>
      </c>
      <c r="W89" s="14" t="str">
        <f t="shared" si="30"/>
        <v>[x]</v>
      </c>
      <c r="X89" s="14">
        <f t="shared" si="31"/>
        <v>0.46</v>
      </c>
      <c r="Y89" s="14">
        <f t="shared" si="32"/>
        <v>1</v>
      </c>
      <c r="Z89" s="14">
        <f t="shared" si="33"/>
        <v>3</v>
      </c>
      <c r="AA89" s="14">
        <f t="shared" si="34"/>
        <v>2.6700000000000002E-2</v>
      </c>
    </row>
    <row r="90" spans="1:41" ht="16.5" x14ac:dyDescent="0.2">
      <c r="A90" s="160"/>
      <c r="B90" s="67" t="s">
        <v>556</v>
      </c>
      <c r="C90" s="67">
        <v>3</v>
      </c>
      <c r="D90" s="67">
        <f>INDEX(神器!$M$4:$M$7,世界BOSS专属武器!C90)</f>
        <v>280</v>
      </c>
      <c r="E90" s="67">
        <f t="shared" si="21"/>
        <v>3.5714285714285713E-3</v>
      </c>
      <c r="F90" s="67">
        <f t="shared" si="22"/>
        <v>106</v>
      </c>
      <c r="G90" s="68">
        <v>1</v>
      </c>
      <c r="H90" s="68">
        <v>2</v>
      </c>
      <c r="M90" s="14">
        <v>6</v>
      </c>
      <c r="N90" s="14">
        <f t="shared" si="23"/>
        <v>1</v>
      </c>
      <c r="O90" s="14">
        <f>INDEX(卡牌消耗!$H$13:$H$33,世界BOSS专属武器!N90)</f>
        <v>1501001</v>
      </c>
      <c r="P90" s="44" t="s">
        <v>328</v>
      </c>
      <c r="Q90" s="14">
        <f t="shared" si="24"/>
        <v>5</v>
      </c>
      <c r="R90" s="44" t="str">
        <f t="shared" si="25"/>
        <v>金币</v>
      </c>
      <c r="S90" s="14">
        <f t="shared" si="26"/>
        <v>500</v>
      </c>
      <c r="T90" s="14" t="str">
        <f t="shared" si="27"/>
        <v>低级专属强化石</v>
      </c>
      <c r="U90" s="14">
        <f t="shared" si="28"/>
        <v>4</v>
      </c>
      <c r="V90" s="14" t="str">
        <f t="shared" si="29"/>
        <v>[x]</v>
      </c>
      <c r="W90" s="14" t="str">
        <f t="shared" si="30"/>
        <v>[x]</v>
      </c>
      <c r="X90" s="14">
        <f t="shared" si="31"/>
        <v>0.44</v>
      </c>
      <c r="Y90" s="14">
        <f t="shared" si="32"/>
        <v>1</v>
      </c>
      <c r="Z90" s="14">
        <f t="shared" si="33"/>
        <v>3</v>
      </c>
      <c r="AA90" s="14">
        <f t="shared" si="34"/>
        <v>3.3300000000000003E-2</v>
      </c>
    </row>
    <row r="91" spans="1:41" ht="16.5" x14ac:dyDescent="0.2">
      <c r="A91" s="160"/>
      <c r="B91" s="67" t="s">
        <v>557</v>
      </c>
      <c r="C91" s="67">
        <v>3</v>
      </c>
      <c r="D91" s="67">
        <f>INDEX(神器!$M$4:$M$7,世界BOSS专属武器!C91)</f>
        <v>280</v>
      </c>
      <c r="E91" s="67">
        <f t="shared" si="21"/>
        <v>3.5714285714285713E-3</v>
      </c>
      <c r="F91" s="67">
        <f t="shared" si="22"/>
        <v>106</v>
      </c>
      <c r="G91" s="68">
        <v>1</v>
      </c>
      <c r="H91" s="68">
        <v>2</v>
      </c>
      <c r="M91" s="14">
        <v>7</v>
      </c>
      <c r="N91" s="14">
        <f t="shared" si="23"/>
        <v>1</v>
      </c>
      <c r="O91" s="14">
        <f>INDEX(卡牌消耗!$H$13:$H$33,世界BOSS专属武器!N91)</f>
        <v>1501001</v>
      </c>
      <c r="P91" s="44" t="s">
        <v>328</v>
      </c>
      <c r="Q91" s="14">
        <f t="shared" si="24"/>
        <v>6</v>
      </c>
      <c r="R91" s="44" t="str">
        <f t="shared" si="25"/>
        <v>金币</v>
      </c>
      <c r="S91" s="14">
        <f t="shared" si="26"/>
        <v>600</v>
      </c>
      <c r="T91" s="14" t="str">
        <f t="shared" si="27"/>
        <v>低级专属强化石</v>
      </c>
      <c r="U91" s="14">
        <f t="shared" si="28"/>
        <v>5</v>
      </c>
      <c r="V91" s="14" t="str">
        <f t="shared" si="29"/>
        <v>[x]</v>
      </c>
      <c r="W91" s="14" t="str">
        <f t="shared" si="30"/>
        <v>[x]</v>
      </c>
      <c r="X91" s="14">
        <f t="shared" si="31"/>
        <v>0.42</v>
      </c>
      <c r="Y91" s="14">
        <f t="shared" si="32"/>
        <v>1</v>
      </c>
      <c r="Z91" s="14">
        <f t="shared" si="33"/>
        <v>4</v>
      </c>
      <c r="AA91" s="14">
        <f t="shared" si="34"/>
        <v>0.04</v>
      </c>
    </row>
    <row r="92" spans="1:41" ht="16.5" x14ac:dyDescent="0.2">
      <c r="A92" s="160"/>
      <c r="B92" s="67" t="s">
        <v>558</v>
      </c>
      <c r="C92" s="67">
        <v>4</v>
      </c>
      <c r="D92" s="67">
        <f>INDEX(神器!$M$4:$M$7,世界BOSS专属武器!C92)</f>
        <v>600</v>
      </c>
      <c r="E92" s="67">
        <f t="shared" si="21"/>
        <v>1.6666666666666668E-3</v>
      </c>
      <c r="F92" s="67">
        <f t="shared" si="22"/>
        <v>50</v>
      </c>
      <c r="G92" s="67">
        <v>1</v>
      </c>
      <c r="H92" s="67">
        <v>1</v>
      </c>
      <c r="M92" s="14">
        <v>8</v>
      </c>
      <c r="N92" s="14">
        <f t="shared" si="23"/>
        <v>1</v>
      </c>
      <c r="O92" s="14">
        <f>INDEX(卡牌消耗!$H$13:$H$33,世界BOSS专属武器!N92)</f>
        <v>1501001</v>
      </c>
      <c r="P92" s="44" t="s">
        <v>328</v>
      </c>
      <c r="Q92" s="14">
        <f t="shared" si="24"/>
        <v>7</v>
      </c>
      <c r="R92" s="44" t="str">
        <f t="shared" si="25"/>
        <v>金币</v>
      </c>
      <c r="S92" s="14">
        <f t="shared" si="26"/>
        <v>700</v>
      </c>
      <c r="T92" s="14" t="str">
        <f t="shared" si="27"/>
        <v>低级专属强化石</v>
      </c>
      <c r="U92" s="14">
        <f t="shared" si="28"/>
        <v>5</v>
      </c>
      <c r="V92" s="14" t="str">
        <f t="shared" si="29"/>
        <v>[x]</v>
      </c>
      <c r="W92" s="14" t="str">
        <f t="shared" si="30"/>
        <v>[x]</v>
      </c>
      <c r="X92" s="14">
        <f t="shared" si="31"/>
        <v>0.4</v>
      </c>
      <c r="Y92" s="14">
        <f t="shared" si="32"/>
        <v>1</v>
      </c>
      <c r="Z92" s="14">
        <f t="shared" si="33"/>
        <v>4</v>
      </c>
      <c r="AA92" s="14">
        <f t="shared" si="34"/>
        <v>4.6699999999999998E-2</v>
      </c>
    </row>
    <row r="93" spans="1:41" ht="16.5" x14ac:dyDescent="0.2">
      <c r="A93" s="160"/>
      <c r="B93" s="67" t="s">
        <v>559</v>
      </c>
      <c r="C93" s="67">
        <v>2</v>
      </c>
      <c r="D93" s="67">
        <f>INDEX(神器!$M$4:$M$7,世界BOSS专属武器!C93)</f>
        <v>120</v>
      </c>
      <c r="E93" s="67">
        <f>1/D93/2</f>
        <v>4.1666666666666666E-3</v>
      </c>
      <c r="F93" s="67">
        <f t="shared" si="22"/>
        <v>124</v>
      </c>
      <c r="G93" s="67">
        <v>1</v>
      </c>
      <c r="H93" s="67">
        <v>3</v>
      </c>
      <c r="M93" s="14">
        <v>9</v>
      </c>
      <c r="N93" s="14">
        <f t="shared" si="23"/>
        <v>1</v>
      </c>
      <c r="O93" s="14">
        <f>INDEX(卡牌消耗!$H$13:$H$33,世界BOSS专属武器!N93)</f>
        <v>1501001</v>
      </c>
      <c r="P93" s="44" t="s">
        <v>328</v>
      </c>
      <c r="Q93" s="14">
        <f t="shared" si="24"/>
        <v>8</v>
      </c>
      <c r="R93" s="44" t="str">
        <f t="shared" si="25"/>
        <v>金币</v>
      </c>
      <c r="S93" s="14">
        <f t="shared" si="26"/>
        <v>800</v>
      </c>
      <c r="T93" s="14" t="str">
        <f t="shared" si="27"/>
        <v>低级专属强化石</v>
      </c>
      <c r="U93" s="14">
        <f t="shared" si="28"/>
        <v>5</v>
      </c>
      <c r="V93" s="14" t="str">
        <f t="shared" si="29"/>
        <v>[x]</v>
      </c>
      <c r="W93" s="14" t="str">
        <f t="shared" si="30"/>
        <v>[x]</v>
      </c>
      <c r="X93" s="14">
        <f t="shared" si="31"/>
        <v>0.38</v>
      </c>
      <c r="Y93" s="14">
        <f t="shared" si="32"/>
        <v>1</v>
      </c>
      <c r="Z93" s="14">
        <f t="shared" si="33"/>
        <v>5</v>
      </c>
      <c r="AA93" s="14">
        <f t="shared" si="34"/>
        <v>5.33E-2</v>
      </c>
    </row>
    <row r="94" spans="1:41" ht="16.5" x14ac:dyDescent="0.2">
      <c r="A94" s="160"/>
      <c r="B94" s="67" t="s">
        <v>560</v>
      </c>
      <c r="C94" s="67">
        <v>2</v>
      </c>
      <c r="D94" s="67">
        <f>INDEX(神器!$M$4:$M$7,世界BOSS专属武器!C94)</f>
        <v>120</v>
      </c>
      <c r="E94" s="67">
        <f t="shared" ref="E94:E108" si="35">1/D94/2</f>
        <v>4.1666666666666666E-3</v>
      </c>
      <c r="F94" s="67">
        <f t="shared" si="22"/>
        <v>124</v>
      </c>
      <c r="G94" s="68">
        <v>1</v>
      </c>
      <c r="H94" s="68">
        <v>3</v>
      </c>
      <c r="M94" s="14">
        <v>10</v>
      </c>
      <c r="N94" s="14">
        <f t="shared" si="23"/>
        <v>1</v>
      </c>
      <c r="O94" s="14">
        <f>INDEX(卡牌消耗!$H$13:$H$33,世界BOSS专属武器!N94)</f>
        <v>1501001</v>
      </c>
      <c r="P94" s="44" t="s">
        <v>328</v>
      </c>
      <c r="Q94" s="14">
        <f t="shared" si="24"/>
        <v>9</v>
      </c>
      <c r="R94" s="44" t="str">
        <f t="shared" si="25"/>
        <v>金币</v>
      </c>
      <c r="S94" s="14">
        <f t="shared" si="26"/>
        <v>900</v>
      </c>
      <c r="T94" s="14" t="str">
        <f t="shared" si="27"/>
        <v>低级专属强化石</v>
      </c>
      <c r="U94" s="14">
        <f t="shared" si="28"/>
        <v>5</v>
      </c>
      <c r="V94" s="14" t="str">
        <f t="shared" si="29"/>
        <v>[x]</v>
      </c>
      <c r="W94" s="14" t="str">
        <f t="shared" si="30"/>
        <v>[x]</v>
      </c>
      <c r="X94" s="14">
        <f t="shared" si="31"/>
        <v>0.36</v>
      </c>
      <c r="Y94" s="14">
        <f t="shared" si="32"/>
        <v>1</v>
      </c>
      <c r="Z94" s="14">
        <f t="shared" si="33"/>
        <v>5</v>
      </c>
      <c r="AA94" s="14">
        <f t="shared" si="34"/>
        <v>0.06</v>
      </c>
    </row>
    <row r="95" spans="1:41" ht="16.5" x14ac:dyDescent="0.2">
      <c r="A95" s="160"/>
      <c r="B95" s="67" t="s">
        <v>561</v>
      </c>
      <c r="C95" s="67">
        <v>2</v>
      </c>
      <c r="D95" s="67">
        <f>INDEX(神器!$M$4:$M$7,世界BOSS专属武器!C95)</f>
        <v>120</v>
      </c>
      <c r="E95" s="67">
        <f t="shared" si="35"/>
        <v>4.1666666666666666E-3</v>
      </c>
      <c r="F95" s="67">
        <f t="shared" si="22"/>
        <v>124</v>
      </c>
      <c r="G95" s="68">
        <v>1</v>
      </c>
      <c r="H95" s="68">
        <v>3</v>
      </c>
      <c r="M95" s="14">
        <v>11</v>
      </c>
      <c r="N95" s="14">
        <f t="shared" si="23"/>
        <v>1</v>
      </c>
      <c r="O95" s="14">
        <f>INDEX(卡牌消耗!$H$13:$H$33,世界BOSS专属武器!N95)</f>
        <v>1501001</v>
      </c>
      <c r="P95" s="44" t="s">
        <v>328</v>
      </c>
      <c r="Q95" s="14">
        <f t="shared" si="24"/>
        <v>10</v>
      </c>
      <c r="R95" s="44" t="str">
        <f t="shared" si="25"/>
        <v>金币</v>
      </c>
      <c r="S95" s="14">
        <f t="shared" si="26"/>
        <v>1000</v>
      </c>
      <c r="T95" s="14" t="str">
        <f t="shared" si="27"/>
        <v>低级专属强化石</v>
      </c>
      <c r="U95" s="14">
        <f t="shared" si="28"/>
        <v>7</v>
      </c>
      <c r="V95" s="14" t="str">
        <f t="shared" si="29"/>
        <v>[x]</v>
      </c>
      <c r="W95" s="14" t="str">
        <f t="shared" si="30"/>
        <v>[x]</v>
      </c>
      <c r="X95" s="14">
        <f t="shared" si="31"/>
        <v>0.35</v>
      </c>
      <c r="Y95" s="14">
        <f t="shared" si="32"/>
        <v>1</v>
      </c>
      <c r="Z95" s="14">
        <f t="shared" si="33"/>
        <v>5</v>
      </c>
      <c r="AA95" s="14">
        <f t="shared" si="34"/>
        <v>6.6699999999999995E-2</v>
      </c>
    </row>
    <row r="96" spans="1:41" ht="16.5" x14ac:dyDescent="0.2">
      <c r="A96" s="160"/>
      <c r="B96" s="67" t="s">
        <v>562</v>
      </c>
      <c r="C96" s="67">
        <v>3</v>
      </c>
      <c r="D96" s="67">
        <f>INDEX(神器!$M$4:$M$7,世界BOSS专属武器!C96)</f>
        <v>280</v>
      </c>
      <c r="E96" s="67">
        <f t="shared" si="35"/>
        <v>1.7857142857142857E-3</v>
      </c>
      <c r="F96" s="67">
        <f t="shared" si="22"/>
        <v>53</v>
      </c>
      <c r="G96" s="67">
        <v>1</v>
      </c>
      <c r="H96" s="67">
        <v>2</v>
      </c>
      <c r="M96" s="14">
        <v>12</v>
      </c>
      <c r="N96" s="14">
        <f t="shared" si="23"/>
        <v>1</v>
      </c>
      <c r="O96" s="14">
        <f>INDEX(卡牌消耗!$H$13:$H$33,世界BOSS专属武器!N96)</f>
        <v>1501001</v>
      </c>
      <c r="P96" s="44" t="s">
        <v>328</v>
      </c>
      <c r="Q96" s="14">
        <f t="shared" si="24"/>
        <v>11</v>
      </c>
      <c r="R96" s="44" t="str">
        <f t="shared" si="25"/>
        <v>金币</v>
      </c>
      <c r="S96" s="14">
        <f t="shared" si="26"/>
        <v>1000</v>
      </c>
      <c r="T96" s="14" t="str">
        <f t="shared" si="27"/>
        <v>低级专属强化石</v>
      </c>
      <c r="U96" s="14">
        <f t="shared" si="28"/>
        <v>7</v>
      </c>
      <c r="V96" s="14" t="str">
        <f t="shared" si="29"/>
        <v>[x]</v>
      </c>
      <c r="W96" s="14" t="str">
        <f t="shared" si="30"/>
        <v>[x]</v>
      </c>
      <c r="X96" s="14">
        <f t="shared" si="31"/>
        <v>0.33</v>
      </c>
      <c r="Y96" s="14">
        <f t="shared" si="32"/>
        <v>1</v>
      </c>
      <c r="Z96" s="14">
        <f t="shared" si="33"/>
        <v>6</v>
      </c>
      <c r="AA96" s="14">
        <f t="shared" si="34"/>
        <v>0.08</v>
      </c>
    </row>
    <row r="97" spans="1:27" ht="16.5" x14ac:dyDescent="0.2">
      <c r="A97" s="160"/>
      <c r="B97" s="67" t="s">
        <v>563</v>
      </c>
      <c r="C97" s="67">
        <v>3</v>
      </c>
      <c r="D97" s="67">
        <f>INDEX(神器!$M$4:$M$7,世界BOSS专属武器!C97)</f>
        <v>280</v>
      </c>
      <c r="E97" s="67">
        <f t="shared" si="35"/>
        <v>1.7857142857142857E-3</v>
      </c>
      <c r="F97" s="67">
        <f t="shared" si="22"/>
        <v>53</v>
      </c>
      <c r="G97" s="68">
        <v>1</v>
      </c>
      <c r="H97" s="68">
        <v>2</v>
      </c>
      <c r="M97" s="14">
        <v>13</v>
      </c>
      <c r="N97" s="14">
        <f t="shared" si="23"/>
        <v>1</v>
      </c>
      <c r="O97" s="14">
        <f>INDEX(卡牌消耗!$H$13:$H$33,世界BOSS专属武器!N97)</f>
        <v>1501001</v>
      </c>
      <c r="P97" s="44" t="s">
        <v>328</v>
      </c>
      <c r="Q97" s="14">
        <f t="shared" si="24"/>
        <v>12</v>
      </c>
      <c r="R97" s="44" t="str">
        <f t="shared" si="25"/>
        <v>金币</v>
      </c>
      <c r="S97" s="14">
        <f t="shared" si="26"/>
        <v>1000</v>
      </c>
      <c r="T97" s="14" t="str">
        <f t="shared" si="27"/>
        <v>低级专属强化石</v>
      </c>
      <c r="U97" s="14">
        <f t="shared" si="28"/>
        <v>7</v>
      </c>
      <c r="V97" s="14" t="str">
        <f t="shared" si="29"/>
        <v>[x]</v>
      </c>
      <c r="W97" s="14" t="str">
        <f t="shared" si="30"/>
        <v>[x]</v>
      </c>
      <c r="X97" s="14">
        <f t="shared" si="31"/>
        <v>0.31</v>
      </c>
      <c r="Y97" s="14">
        <f t="shared" si="32"/>
        <v>1</v>
      </c>
      <c r="Z97" s="14">
        <f t="shared" si="33"/>
        <v>6</v>
      </c>
      <c r="AA97" s="14">
        <f t="shared" si="34"/>
        <v>9.3299999999999994E-2</v>
      </c>
    </row>
    <row r="98" spans="1:27" ht="16.5" x14ac:dyDescent="0.2">
      <c r="A98" s="160"/>
      <c r="B98" s="67" t="s">
        <v>564</v>
      </c>
      <c r="C98" s="67">
        <v>3</v>
      </c>
      <c r="D98" s="67">
        <f>INDEX(神器!$M$4:$M$7,世界BOSS专属武器!C98)</f>
        <v>280</v>
      </c>
      <c r="E98" s="67">
        <f t="shared" si="35"/>
        <v>1.7857142857142857E-3</v>
      </c>
      <c r="F98" s="67">
        <f t="shared" si="22"/>
        <v>53</v>
      </c>
      <c r="G98" s="68">
        <v>1</v>
      </c>
      <c r="H98" s="68">
        <v>2</v>
      </c>
      <c r="M98" s="14">
        <v>14</v>
      </c>
      <c r="N98" s="14">
        <f t="shared" si="23"/>
        <v>1</v>
      </c>
      <c r="O98" s="14">
        <f>INDEX(卡牌消耗!$H$13:$H$33,世界BOSS专属武器!N98)</f>
        <v>1501001</v>
      </c>
      <c r="P98" s="44" t="s">
        <v>328</v>
      </c>
      <c r="Q98" s="14">
        <f t="shared" si="24"/>
        <v>13</v>
      </c>
      <c r="R98" s="44" t="str">
        <f t="shared" si="25"/>
        <v>金币</v>
      </c>
      <c r="S98" s="14">
        <f t="shared" si="26"/>
        <v>1000</v>
      </c>
      <c r="T98" s="14" t="str">
        <f t="shared" si="27"/>
        <v>低级专属强化石</v>
      </c>
      <c r="U98" s="14">
        <f t="shared" si="28"/>
        <v>7</v>
      </c>
      <c r="V98" s="14" t="str">
        <f t="shared" si="29"/>
        <v>[x]</v>
      </c>
      <c r="W98" s="14" t="str">
        <f t="shared" si="30"/>
        <v>[x]</v>
      </c>
      <c r="X98" s="14">
        <f t="shared" si="31"/>
        <v>0.28999999999999998</v>
      </c>
      <c r="Y98" s="14">
        <f t="shared" si="32"/>
        <v>1</v>
      </c>
      <c r="Z98" s="14">
        <f t="shared" si="33"/>
        <v>7</v>
      </c>
      <c r="AA98" s="14">
        <f t="shared" si="34"/>
        <v>0.1067</v>
      </c>
    </row>
    <row r="99" spans="1:27" ht="16.5" x14ac:dyDescent="0.2">
      <c r="A99" s="160"/>
      <c r="B99" s="67" t="s">
        <v>565</v>
      </c>
      <c r="C99" s="67">
        <v>4</v>
      </c>
      <c r="D99" s="67">
        <f>INDEX(神器!$M$4:$M$7,世界BOSS专属武器!C99)</f>
        <v>600</v>
      </c>
      <c r="E99" s="67">
        <f t="shared" si="35"/>
        <v>8.3333333333333339E-4</v>
      </c>
      <c r="F99" s="67">
        <f t="shared" si="22"/>
        <v>25</v>
      </c>
      <c r="G99" s="67">
        <v>1</v>
      </c>
      <c r="H99" s="67">
        <v>1</v>
      </c>
      <c r="M99" s="14">
        <v>15</v>
      </c>
      <c r="N99" s="14">
        <f t="shared" si="23"/>
        <v>1</v>
      </c>
      <c r="O99" s="14">
        <f>INDEX(卡牌消耗!$H$13:$H$33,世界BOSS专属武器!N99)</f>
        <v>1501001</v>
      </c>
      <c r="P99" s="44" t="s">
        <v>328</v>
      </c>
      <c r="Q99" s="14">
        <f t="shared" si="24"/>
        <v>14</v>
      </c>
      <c r="R99" s="44" t="str">
        <f t="shared" si="25"/>
        <v>金币</v>
      </c>
      <c r="S99" s="14">
        <f t="shared" si="26"/>
        <v>1000</v>
      </c>
      <c r="T99" s="14" t="str">
        <f t="shared" si="27"/>
        <v>低级专属强化石</v>
      </c>
      <c r="U99" s="14">
        <f t="shared" si="28"/>
        <v>7</v>
      </c>
      <c r="V99" s="14" t="str">
        <f t="shared" si="29"/>
        <v>[x]</v>
      </c>
      <c r="W99" s="14" t="str">
        <f t="shared" si="30"/>
        <v>[x]</v>
      </c>
      <c r="X99" s="14">
        <f t="shared" si="31"/>
        <v>0.27</v>
      </c>
      <c r="Y99" s="14">
        <f t="shared" si="32"/>
        <v>1</v>
      </c>
      <c r="Z99" s="14">
        <f t="shared" si="33"/>
        <v>7</v>
      </c>
      <c r="AA99" s="14">
        <f t="shared" si="34"/>
        <v>0.12</v>
      </c>
    </row>
    <row r="100" spans="1:27" ht="16.5" x14ac:dyDescent="0.2">
      <c r="A100" s="160"/>
      <c r="B100" s="67" t="s">
        <v>566</v>
      </c>
      <c r="C100" s="67">
        <v>4</v>
      </c>
      <c r="D100" s="67">
        <f>INDEX(神器!$M$4:$M$7,世界BOSS专属武器!C100)</f>
        <v>600</v>
      </c>
      <c r="E100" s="67">
        <f t="shared" si="35"/>
        <v>8.3333333333333339E-4</v>
      </c>
      <c r="F100" s="67">
        <f t="shared" si="22"/>
        <v>25</v>
      </c>
      <c r="G100" s="68">
        <v>1</v>
      </c>
      <c r="H100" s="68">
        <v>1</v>
      </c>
      <c r="M100" s="14">
        <v>16</v>
      </c>
      <c r="N100" s="14">
        <f t="shared" si="23"/>
        <v>1</v>
      </c>
      <c r="O100" s="14">
        <f>INDEX(卡牌消耗!$H$13:$H$33,世界BOSS专属武器!N100)</f>
        <v>1501001</v>
      </c>
      <c r="P100" s="44" t="s">
        <v>328</v>
      </c>
      <c r="Q100" s="14">
        <f t="shared" si="24"/>
        <v>15</v>
      </c>
      <c r="R100" s="44" t="str">
        <f t="shared" si="25"/>
        <v>金币</v>
      </c>
      <c r="S100" s="14">
        <f t="shared" si="26"/>
        <v>1000</v>
      </c>
      <c r="T100" s="14" t="str">
        <f t="shared" si="27"/>
        <v>低级专属强化石</v>
      </c>
      <c r="U100" s="14">
        <f t="shared" si="28"/>
        <v>10</v>
      </c>
      <c r="V100" s="14" t="str">
        <f t="shared" si="29"/>
        <v>[x]</v>
      </c>
      <c r="W100" s="14" t="str">
        <f t="shared" si="30"/>
        <v>[x]</v>
      </c>
      <c r="X100" s="14">
        <f t="shared" si="31"/>
        <v>0.25</v>
      </c>
      <c r="Y100" s="14">
        <f t="shared" si="32"/>
        <v>1</v>
      </c>
      <c r="Z100" s="14">
        <f t="shared" si="33"/>
        <v>8</v>
      </c>
      <c r="AA100" s="14">
        <f t="shared" si="34"/>
        <v>0.1333</v>
      </c>
    </row>
    <row r="101" spans="1:27" ht="16.5" x14ac:dyDescent="0.2">
      <c r="A101" s="160"/>
      <c r="B101" s="67" t="s">
        <v>567</v>
      </c>
      <c r="C101" s="67">
        <v>2</v>
      </c>
      <c r="D101" s="67">
        <f>INDEX(神器!$M$4:$M$7,世界BOSS专属武器!C101)</f>
        <v>120</v>
      </c>
      <c r="E101" s="67">
        <f t="shared" si="35"/>
        <v>4.1666666666666666E-3</v>
      </c>
      <c r="F101" s="67">
        <f t="shared" si="22"/>
        <v>124</v>
      </c>
      <c r="G101" s="67">
        <v>1</v>
      </c>
      <c r="H101" s="67">
        <v>3</v>
      </c>
      <c r="M101" s="14">
        <v>17</v>
      </c>
      <c r="N101" s="14">
        <f t="shared" si="23"/>
        <v>1</v>
      </c>
      <c r="O101" s="14">
        <f>INDEX(卡牌消耗!$H$13:$H$33,世界BOSS专属武器!N101)</f>
        <v>1501001</v>
      </c>
      <c r="P101" s="44" t="s">
        <v>328</v>
      </c>
      <c r="Q101" s="14">
        <f t="shared" si="24"/>
        <v>16</v>
      </c>
      <c r="R101" s="44" t="str">
        <f t="shared" si="25"/>
        <v>金币</v>
      </c>
      <c r="S101" s="14">
        <f t="shared" si="26"/>
        <v>1000</v>
      </c>
      <c r="T101" s="14" t="str">
        <f t="shared" si="27"/>
        <v>低级专属强化石</v>
      </c>
      <c r="U101" s="14">
        <f t="shared" si="28"/>
        <v>10</v>
      </c>
      <c r="V101" s="14" t="str">
        <f t="shared" si="29"/>
        <v>[x]</v>
      </c>
      <c r="W101" s="14" t="str">
        <f t="shared" si="30"/>
        <v>[x]</v>
      </c>
      <c r="X101" s="14">
        <f t="shared" si="31"/>
        <v>0.23</v>
      </c>
      <c r="Y101" s="14">
        <f t="shared" si="32"/>
        <v>1</v>
      </c>
      <c r="Z101" s="14">
        <f t="shared" si="33"/>
        <v>9</v>
      </c>
      <c r="AA101" s="14">
        <f t="shared" si="34"/>
        <v>0.1467</v>
      </c>
    </row>
    <row r="102" spans="1:27" ht="16.5" x14ac:dyDescent="0.2">
      <c r="A102" s="160"/>
      <c r="B102" s="67" t="s">
        <v>568</v>
      </c>
      <c r="C102" s="67">
        <v>2</v>
      </c>
      <c r="D102" s="67">
        <f>INDEX(神器!$M$4:$M$7,世界BOSS专属武器!C102)</f>
        <v>120</v>
      </c>
      <c r="E102" s="67">
        <f t="shared" si="35"/>
        <v>4.1666666666666666E-3</v>
      </c>
      <c r="F102" s="67">
        <f t="shared" si="22"/>
        <v>124</v>
      </c>
      <c r="G102" s="68">
        <v>1</v>
      </c>
      <c r="H102" s="68">
        <v>3</v>
      </c>
      <c r="M102" s="14">
        <v>18</v>
      </c>
      <c r="N102" s="14">
        <f t="shared" si="23"/>
        <v>1</v>
      </c>
      <c r="O102" s="14">
        <f>INDEX(卡牌消耗!$H$13:$H$33,世界BOSS专属武器!N102)</f>
        <v>1501001</v>
      </c>
      <c r="P102" s="44" t="s">
        <v>328</v>
      </c>
      <c r="Q102" s="14">
        <f t="shared" si="24"/>
        <v>17</v>
      </c>
      <c r="R102" s="44" t="str">
        <f t="shared" si="25"/>
        <v>金币</v>
      </c>
      <c r="S102" s="14">
        <f t="shared" si="26"/>
        <v>1000</v>
      </c>
      <c r="T102" s="14" t="str">
        <f t="shared" si="27"/>
        <v>低级专属强化石</v>
      </c>
      <c r="U102" s="14">
        <f t="shared" si="28"/>
        <v>10</v>
      </c>
      <c r="V102" s="14" t="str">
        <f t="shared" si="29"/>
        <v>[x]</v>
      </c>
      <c r="W102" s="14" t="str">
        <f t="shared" si="30"/>
        <v>[x]</v>
      </c>
      <c r="X102" s="14">
        <f t="shared" si="31"/>
        <v>0.21</v>
      </c>
      <c r="Y102" s="14">
        <f t="shared" si="32"/>
        <v>1</v>
      </c>
      <c r="Z102" s="14">
        <f t="shared" si="33"/>
        <v>10</v>
      </c>
      <c r="AA102" s="14">
        <f t="shared" si="34"/>
        <v>0.16</v>
      </c>
    </row>
    <row r="103" spans="1:27" ht="16.5" x14ac:dyDescent="0.2">
      <c r="A103" s="160"/>
      <c r="B103" s="67" t="s">
        <v>569</v>
      </c>
      <c r="C103" s="67">
        <v>2</v>
      </c>
      <c r="D103" s="67">
        <f>INDEX(神器!$M$4:$M$7,世界BOSS专属武器!C103)</f>
        <v>120</v>
      </c>
      <c r="E103" s="67">
        <f t="shared" si="35"/>
        <v>4.1666666666666666E-3</v>
      </c>
      <c r="F103" s="67">
        <f t="shared" si="22"/>
        <v>124</v>
      </c>
      <c r="G103" s="68">
        <v>1</v>
      </c>
      <c r="H103" s="68">
        <v>3</v>
      </c>
      <c r="M103" s="14">
        <v>19</v>
      </c>
      <c r="N103" s="14">
        <f t="shared" si="23"/>
        <v>1</v>
      </c>
      <c r="O103" s="14">
        <f>INDEX(卡牌消耗!$H$13:$H$33,世界BOSS专属武器!N103)</f>
        <v>1501001</v>
      </c>
      <c r="P103" s="44" t="s">
        <v>328</v>
      </c>
      <c r="Q103" s="14">
        <f t="shared" si="24"/>
        <v>18</v>
      </c>
      <c r="R103" s="44" t="str">
        <f t="shared" si="25"/>
        <v>金币</v>
      </c>
      <c r="S103" s="14">
        <f t="shared" si="26"/>
        <v>1000</v>
      </c>
      <c r="T103" s="14" t="str">
        <f t="shared" si="27"/>
        <v>低级专属强化石</v>
      </c>
      <c r="U103" s="14">
        <f t="shared" si="28"/>
        <v>10</v>
      </c>
      <c r="V103" s="14" t="str">
        <f t="shared" si="29"/>
        <v>[x]</v>
      </c>
      <c r="W103" s="14" t="str">
        <f t="shared" si="30"/>
        <v>[x]</v>
      </c>
      <c r="X103" s="14">
        <f t="shared" si="31"/>
        <v>0.19</v>
      </c>
      <c r="Y103" s="14">
        <f t="shared" si="32"/>
        <v>1</v>
      </c>
      <c r="Z103" s="14">
        <f t="shared" si="33"/>
        <v>11</v>
      </c>
      <c r="AA103" s="14">
        <f t="shared" si="34"/>
        <v>0.17330000000000001</v>
      </c>
    </row>
    <row r="104" spans="1:27" ht="16.5" x14ac:dyDescent="0.2">
      <c r="A104" s="160"/>
      <c r="B104" s="67" t="s">
        <v>570</v>
      </c>
      <c r="C104" s="67">
        <v>3</v>
      </c>
      <c r="D104" s="67">
        <f>INDEX(神器!$M$4:$M$7,世界BOSS专属武器!C104)</f>
        <v>280</v>
      </c>
      <c r="E104" s="67">
        <f t="shared" si="35"/>
        <v>1.7857142857142857E-3</v>
      </c>
      <c r="F104" s="67">
        <f t="shared" si="22"/>
        <v>53</v>
      </c>
      <c r="G104" s="67">
        <v>1</v>
      </c>
      <c r="H104" s="67">
        <v>2</v>
      </c>
      <c r="M104" s="14">
        <v>20</v>
      </c>
      <c r="N104" s="14">
        <f t="shared" si="23"/>
        <v>1</v>
      </c>
      <c r="O104" s="14">
        <f>INDEX(卡牌消耗!$H$13:$H$33,世界BOSS专属武器!N104)</f>
        <v>1501001</v>
      </c>
      <c r="P104" s="44" t="s">
        <v>328</v>
      </c>
      <c r="Q104" s="14">
        <f t="shared" si="24"/>
        <v>19</v>
      </c>
      <c r="R104" s="44" t="str">
        <f t="shared" si="25"/>
        <v>金币</v>
      </c>
      <c r="S104" s="14">
        <f t="shared" si="26"/>
        <v>1000</v>
      </c>
      <c r="T104" s="14" t="str">
        <f t="shared" si="27"/>
        <v>低级专属强化石</v>
      </c>
      <c r="U104" s="14">
        <f t="shared" si="28"/>
        <v>10</v>
      </c>
      <c r="V104" s="14" t="str">
        <f t="shared" si="29"/>
        <v>[x]</v>
      </c>
      <c r="W104" s="14" t="str">
        <f t="shared" si="30"/>
        <v>[x]</v>
      </c>
      <c r="X104" s="14">
        <f t="shared" si="31"/>
        <v>0.17</v>
      </c>
      <c r="Y104" s="14">
        <f t="shared" si="32"/>
        <v>1</v>
      </c>
      <c r="Z104" s="14">
        <f t="shared" si="33"/>
        <v>12</v>
      </c>
      <c r="AA104" s="14">
        <f t="shared" si="34"/>
        <v>0.1867</v>
      </c>
    </row>
    <row r="105" spans="1:27" ht="16.5" x14ac:dyDescent="0.2">
      <c r="A105" s="160"/>
      <c r="B105" s="67" t="s">
        <v>571</v>
      </c>
      <c r="C105" s="67">
        <v>3</v>
      </c>
      <c r="D105" s="67">
        <f>INDEX(神器!$M$4:$M$7,世界BOSS专属武器!C105)</f>
        <v>280</v>
      </c>
      <c r="E105" s="67">
        <f t="shared" si="35"/>
        <v>1.7857142857142857E-3</v>
      </c>
      <c r="F105" s="67">
        <f t="shared" si="22"/>
        <v>53</v>
      </c>
      <c r="G105" s="68">
        <v>1</v>
      </c>
      <c r="H105" s="68">
        <v>2</v>
      </c>
      <c r="M105" s="14">
        <v>21</v>
      </c>
      <c r="N105" s="14">
        <f t="shared" si="23"/>
        <v>1</v>
      </c>
      <c r="O105" s="14">
        <f>INDEX(卡牌消耗!$H$13:$H$33,世界BOSS专属武器!N105)</f>
        <v>1501001</v>
      </c>
      <c r="P105" s="44" t="s">
        <v>328</v>
      </c>
      <c r="Q105" s="14">
        <f t="shared" si="24"/>
        <v>20</v>
      </c>
      <c r="R105" s="44" t="str">
        <f t="shared" si="25"/>
        <v>金币</v>
      </c>
      <c r="S105" s="14">
        <f t="shared" si="26"/>
        <v>5000</v>
      </c>
      <c r="T105" s="14" t="str">
        <f t="shared" si="27"/>
        <v>低级专属强化石</v>
      </c>
      <c r="U105" s="14">
        <f t="shared" si="28"/>
        <v>15</v>
      </c>
      <c r="V105" s="14" t="str">
        <f t="shared" si="29"/>
        <v>中级专属强化石</v>
      </c>
      <c r="W105" s="14">
        <f t="shared" si="30"/>
        <v>7</v>
      </c>
      <c r="X105" s="14">
        <f t="shared" si="31"/>
        <v>0.15</v>
      </c>
      <c r="Y105" s="14">
        <f t="shared" si="32"/>
        <v>1</v>
      </c>
      <c r="Z105" s="14">
        <f t="shared" si="33"/>
        <v>15</v>
      </c>
      <c r="AA105" s="14">
        <f t="shared" si="34"/>
        <v>0.2</v>
      </c>
    </row>
    <row r="106" spans="1:27" ht="16.5" x14ac:dyDescent="0.2">
      <c r="A106" s="160"/>
      <c r="B106" s="67" t="s">
        <v>572</v>
      </c>
      <c r="C106" s="67">
        <v>3</v>
      </c>
      <c r="D106" s="67">
        <f>INDEX(神器!$M$4:$M$7,世界BOSS专属武器!C106)</f>
        <v>280</v>
      </c>
      <c r="E106" s="67">
        <f t="shared" si="35"/>
        <v>1.7857142857142857E-3</v>
      </c>
      <c r="F106" s="67">
        <f t="shared" si="22"/>
        <v>53</v>
      </c>
      <c r="G106" s="68">
        <v>1</v>
      </c>
      <c r="H106" s="68">
        <v>2</v>
      </c>
      <c r="M106" s="14">
        <v>22</v>
      </c>
      <c r="N106" s="14">
        <f t="shared" si="23"/>
        <v>1</v>
      </c>
      <c r="O106" s="14">
        <f>INDEX(卡牌消耗!$H$13:$H$33,世界BOSS专属武器!N106)</f>
        <v>1501001</v>
      </c>
      <c r="P106" s="44" t="s">
        <v>328</v>
      </c>
      <c r="Q106" s="14">
        <f t="shared" si="24"/>
        <v>21</v>
      </c>
      <c r="R106" s="44" t="str">
        <f t="shared" si="25"/>
        <v>金币</v>
      </c>
      <c r="S106" s="14">
        <f t="shared" si="26"/>
        <v>5000</v>
      </c>
      <c r="T106" s="14" t="str">
        <f t="shared" si="27"/>
        <v>低级专属强化石</v>
      </c>
      <c r="U106" s="14">
        <f t="shared" si="28"/>
        <v>15</v>
      </c>
      <c r="V106" s="14" t="str">
        <f t="shared" si="29"/>
        <v>中级专属强化石</v>
      </c>
      <c r="W106" s="14">
        <f t="shared" si="30"/>
        <v>7</v>
      </c>
      <c r="X106" s="14">
        <f t="shared" si="31"/>
        <v>0.15</v>
      </c>
      <c r="Y106" s="14">
        <f t="shared" si="32"/>
        <v>1</v>
      </c>
      <c r="Z106" s="14">
        <f t="shared" si="33"/>
        <v>15</v>
      </c>
      <c r="AA106" s="14">
        <f t="shared" si="34"/>
        <v>0.22</v>
      </c>
    </row>
    <row r="107" spans="1:27" ht="16.5" x14ac:dyDescent="0.2">
      <c r="A107" s="160"/>
      <c r="B107" s="67" t="s">
        <v>573</v>
      </c>
      <c r="C107" s="67">
        <v>4</v>
      </c>
      <c r="D107" s="67">
        <f>INDEX(神器!$M$4:$M$7,世界BOSS专属武器!C107)</f>
        <v>600</v>
      </c>
      <c r="E107" s="67">
        <f t="shared" si="35"/>
        <v>8.3333333333333339E-4</v>
      </c>
      <c r="F107" s="67">
        <f t="shared" si="22"/>
        <v>25</v>
      </c>
      <c r="G107" s="67">
        <v>1</v>
      </c>
      <c r="H107" s="67">
        <v>1</v>
      </c>
      <c r="M107" s="14">
        <v>23</v>
      </c>
      <c r="N107" s="14">
        <f t="shared" si="23"/>
        <v>1</v>
      </c>
      <c r="O107" s="14">
        <f>INDEX(卡牌消耗!$H$13:$H$33,世界BOSS专属武器!N107)</f>
        <v>1501001</v>
      </c>
      <c r="P107" s="44" t="s">
        <v>328</v>
      </c>
      <c r="Q107" s="14">
        <f t="shared" si="24"/>
        <v>22</v>
      </c>
      <c r="R107" s="44" t="str">
        <f t="shared" si="25"/>
        <v>金币</v>
      </c>
      <c r="S107" s="14">
        <f t="shared" si="26"/>
        <v>5000</v>
      </c>
      <c r="T107" s="14" t="str">
        <f t="shared" si="27"/>
        <v>低级专属强化石</v>
      </c>
      <c r="U107" s="14">
        <f t="shared" si="28"/>
        <v>15</v>
      </c>
      <c r="V107" s="14" t="str">
        <f t="shared" si="29"/>
        <v>中级专属强化石</v>
      </c>
      <c r="W107" s="14">
        <f t="shared" si="30"/>
        <v>7</v>
      </c>
      <c r="X107" s="14">
        <f t="shared" si="31"/>
        <v>0.15</v>
      </c>
      <c r="Y107" s="14">
        <f t="shared" si="32"/>
        <v>1</v>
      </c>
      <c r="Z107" s="14">
        <f t="shared" si="33"/>
        <v>15</v>
      </c>
      <c r="AA107" s="14">
        <f t="shared" si="34"/>
        <v>0.24</v>
      </c>
    </row>
    <row r="108" spans="1:27" ht="16.5" x14ac:dyDescent="0.2">
      <c r="A108" s="160"/>
      <c r="B108" s="67" t="s">
        <v>574</v>
      </c>
      <c r="C108" s="67">
        <v>4</v>
      </c>
      <c r="D108" s="67">
        <f>INDEX(神器!$M$4:$M$7,世界BOSS专属武器!C108)</f>
        <v>600</v>
      </c>
      <c r="E108" s="67">
        <f t="shared" si="35"/>
        <v>8.3333333333333339E-4</v>
      </c>
      <c r="F108" s="67">
        <f>10000-SUM(F67:F107)</f>
        <v>27</v>
      </c>
      <c r="G108" s="68">
        <v>1</v>
      </c>
      <c r="H108" s="68">
        <v>1</v>
      </c>
      <c r="M108" s="14">
        <v>24</v>
      </c>
      <c r="N108" s="14">
        <f t="shared" si="23"/>
        <v>1</v>
      </c>
      <c r="O108" s="14">
        <f>INDEX(卡牌消耗!$H$13:$H$33,世界BOSS专属武器!N108)</f>
        <v>1501001</v>
      </c>
      <c r="P108" s="44" t="s">
        <v>328</v>
      </c>
      <c r="Q108" s="14">
        <f t="shared" si="24"/>
        <v>23</v>
      </c>
      <c r="R108" s="44" t="str">
        <f t="shared" si="25"/>
        <v>金币</v>
      </c>
      <c r="S108" s="14">
        <f t="shared" si="26"/>
        <v>5000</v>
      </c>
      <c r="T108" s="14" t="str">
        <f t="shared" si="27"/>
        <v>低级专属强化石</v>
      </c>
      <c r="U108" s="14">
        <f t="shared" si="28"/>
        <v>15</v>
      </c>
      <c r="V108" s="14" t="str">
        <f t="shared" si="29"/>
        <v>中级专属强化石</v>
      </c>
      <c r="W108" s="14">
        <f t="shared" si="30"/>
        <v>7</v>
      </c>
      <c r="X108" s="14">
        <f t="shared" si="31"/>
        <v>0.15</v>
      </c>
      <c r="Y108" s="14">
        <f t="shared" si="32"/>
        <v>1</v>
      </c>
      <c r="Z108" s="14">
        <f t="shared" si="33"/>
        <v>18</v>
      </c>
      <c r="AA108" s="14">
        <f t="shared" si="34"/>
        <v>0.26</v>
      </c>
    </row>
    <row r="109" spans="1:27" ht="16.5" x14ac:dyDescent="0.2">
      <c r="M109" s="14">
        <v>25</v>
      </c>
      <c r="N109" s="14">
        <f t="shared" si="23"/>
        <v>1</v>
      </c>
      <c r="O109" s="14">
        <f>INDEX(卡牌消耗!$H$13:$H$33,世界BOSS专属武器!N109)</f>
        <v>1501001</v>
      </c>
      <c r="P109" s="44" t="s">
        <v>328</v>
      </c>
      <c r="Q109" s="14">
        <f t="shared" si="24"/>
        <v>24</v>
      </c>
      <c r="R109" s="44" t="str">
        <f t="shared" si="25"/>
        <v>金币</v>
      </c>
      <c r="S109" s="14">
        <f t="shared" si="26"/>
        <v>5000</v>
      </c>
      <c r="T109" s="14" t="str">
        <f t="shared" si="27"/>
        <v>低级专属强化石</v>
      </c>
      <c r="U109" s="14">
        <f t="shared" si="28"/>
        <v>15</v>
      </c>
      <c r="V109" s="14" t="str">
        <f t="shared" si="29"/>
        <v>中级专属强化石</v>
      </c>
      <c r="W109" s="14">
        <f t="shared" si="30"/>
        <v>7</v>
      </c>
      <c r="X109" s="14">
        <f t="shared" si="31"/>
        <v>0.15</v>
      </c>
      <c r="Y109" s="14">
        <f t="shared" si="32"/>
        <v>1</v>
      </c>
      <c r="Z109" s="14">
        <f t="shared" si="33"/>
        <v>18</v>
      </c>
      <c r="AA109" s="14">
        <f t="shared" si="34"/>
        <v>0.28000000000000003</v>
      </c>
    </row>
    <row r="110" spans="1:27" ht="16.5" x14ac:dyDescent="0.2">
      <c r="E110" s="52">
        <f>SUM(E111:E144)</f>
        <v>0.19047619047619047</v>
      </c>
      <c r="M110" s="14">
        <v>26</v>
      </c>
      <c r="N110" s="14">
        <f t="shared" si="23"/>
        <v>1</v>
      </c>
      <c r="O110" s="14">
        <f>INDEX(卡牌消耗!$H$13:$H$33,世界BOSS专属武器!N110)</f>
        <v>1501001</v>
      </c>
      <c r="P110" s="44" t="s">
        <v>328</v>
      </c>
      <c r="Q110" s="14">
        <f t="shared" si="24"/>
        <v>25</v>
      </c>
      <c r="R110" s="44" t="str">
        <f t="shared" si="25"/>
        <v>金币</v>
      </c>
      <c r="S110" s="14">
        <f t="shared" si="26"/>
        <v>5000</v>
      </c>
      <c r="T110" s="14" t="str">
        <f t="shared" si="27"/>
        <v>低级专属强化石</v>
      </c>
      <c r="U110" s="14">
        <f t="shared" si="28"/>
        <v>15</v>
      </c>
      <c r="V110" s="14" t="str">
        <f t="shared" si="29"/>
        <v>中级专属强化石</v>
      </c>
      <c r="W110" s="14">
        <f t="shared" si="30"/>
        <v>7</v>
      </c>
      <c r="X110" s="14">
        <f t="shared" si="31"/>
        <v>0.15</v>
      </c>
      <c r="Y110" s="14">
        <f t="shared" si="32"/>
        <v>1</v>
      </c>
      <c r="Z110" s="14">
        <f t="shared" si="33"/>
        <v>18</v>
      </c>
      <c r="AA110" s="14">
        <f t="shared" si="34"/>
        <v>0.3</v>
      </c>
    </row>
    <row r="111" spans="1:27" ht="16.5" x14ac:dyDescent="0.2">
      <c r="A111" s="160" t="s">
        <v>645</v>
      </c>
      <c r="B111" s="68" t="s">
        <v>541</v>
      </c>
      <c r="C111" s="68">
        <v>1</v>
      </c>
      <c r="D111" s="68">
        <f>INDEX(神器!$M$4:$M$7,世界BOSS专属武器!C111)</f>
        <v>40</v>
      </c>
      <c r="E111" s="68">
        <f t="shared" ref="E111:E128" si="36">1/D111</f>
        <v>2.5000000000000001E-2</v>
      </c>
      <c r="F111" s="68">
        <f>ROUND(E111/E$110*10000,0)</f>
        <v>1313</v>
      </c>
      <c r="G111" s="68">
        <v>2</v>
      </c>
      <c r="H111" s="68">
        <v>4</v>
      </c>
      <c r="M111" s="14">
        <v>27</v>
      </c>
      <c r="N111" s="14">
        <f t="shared" si="23"/>
        <v>1</v>
      </c>
      <c r="O111" s="14">
        <f>INDEX(卡牌消耗!$H$13:$H$33,世界BOSS专属武器!N111)</f>
        <v>1501001</v>
      </c>
      <c r="P111" s="44" t="s">
        <v>328</v>
      </c>
      <c r="Q111" s="14">
        <f t="shared" si="24"/>
        <v>26</v>
      </c>
      <c r="R111" s="44" t="str">
        <f t="shared" si="25"/>
        <v>金币</v>
      </c>
      <c r="S111" s="14">
        <f t="shared" si="26"/>
        <v>5000</v>
      </c>
      <c r="T111" s="14" t="str">
        <f t="shared" si="27"/>
        <v>低级专属强化石</v>
      </c>
      <c r="U111" s="14">
        <f t="shared" si="28"/>
        <v>15</v>
      </c>
      <c r="V111" s="14" t="str">
        <f t="shared" si="29"/>
        <v>中级专属强化石</v>
      </c>
      <c r="W111" s="14">
        <f t="shared" si="30"/>
        <v>7</v>
      </c>
      <c r="X111" s="14">
        <f t="shared" si="31"/>
        <v>0.15</v>
      </c>
      <c r="Y111" s="14">
        <f t="shared" si="32"/>
        <v>1</v>
      </c>
      <c r="Z111" s="14">
        <f t="shared" si="33"/>
        <v>21</v>
      </c>
      <c r="AA111" s="14">
        <f t="shared" si="34"/>
        <v>0.32</v>
      </c>
    </row>
    <row r="112" spans="1:27" ht="16.5" x14ac:dyDescent="0.2">
      <c r="A112" s="160"/>
      <c r="B112" s="68" t="s">
        <v>542</v>
      </c>
      <c r="C112" s="68">
        <v>2</v>
      </c>
      <c r="D112" s="68">
        <f>INDEX(神器!$M$4:$M$7,世界BOSS专属武器!C112)</f>
        <v>120</v>
      </c>
      <c r="E112" s="68">
        <f t="shared" si="36"/>
        <v>8.3333333333333332E-3</v>
      </c>
      <c r="F112" s="68">
        <f t="shared" ref="F112:F143" si="37">ROUND(E112/E$110*10000,0)</f>
        <v>438</v>
      </c>
      <c r="G112" s="68">
        <v>2</v>
      </c>
      <c r="H112" s="68">
        <v>4</v>
      </c>
      <c r="M112" s="14">
        <v>28</v>
      </c>
      <c r="N112" s="14">
        <f t="shared" si="23"/>
        <v>1</v>
      </c>
      <c r="O112" s="14">
        <f>INDEX(卡牌消耗!$H$13:$H$33,世界BOSS专属武器!N112)</f>
        <v>1501001</v>
      </c>
      <c r="P112" s="44" t="s">
        <v>328</v>
      </c>
      <c r="Q112" s="14">
        <f t="shared" si="24"/>
        <v>27</v>
      </c>
      <c r="R112" s="44" t="str">
        <f t="shared" si="25"/>
        <v>金币</v>
      </c>
      <c r="S112" s="14">
        <f t="shared" si="26"/>
        <v>5000</v>
      </c>
      <c r="T112" s="14" t="str">
        <f t="shared" si="27"/>
        <v>低级专属强化石</v>
      </c>
      <c r="U112" s="14">
        <f t="shared" si="28"/>
        <v>15</v>
      </c>
      <c r="V112" s="14" t="str">
        <f t="shared" si="29"/>
        <v>中级专属强化石</v>
      </c>
      <c r="W112" s="14">
        <f t="shared" si="30"/>
        <v>7</v>
      </c>
      <c r="X112" s="14">
        <f t="shared" si="31"/>
        <v>0.15</v>
      </c>
      <c r="Y112" s="14">
        <f t="shared" si="32"/>
        <v>1</v>
      </c>
      <c r="Z112" s="14">
        <f t="shared" si="33"/>
        <v>22</v>
      </c>
      <c r="AA112" s="14">
        <f t="shared" si="34"/>
        <v>0.34</v>
      </c>
    </row>
    <row r="113" spans="1:27" ht="16.5" x14ac:dyDescent="0.2">
      <c r="A113" s="160"/>
      <c r="B113" s="68" t="s">
        <v>543</v>
      </c>
      <c r="C113" s="68">
        <v>2</v>
      </c>
      <c r="D113" s="68">
        <f>INDEX(神器!$M$4:$M$7,世界BOSS专属武器!C113)</f>
        <v>120</v>
      </c>
      <c r="E113" s="68">
        <f t="shared" si="36"/>
        <v>8.3333333333333332E-3</v>
      </c>
      <c r="F113" s="68">
        <f t="shared" si="37"/>
        <v>438</v>
      </c>
      <c r="G113" s="68">
        <v>2</v>
      </c>
      <c r="H113" s="68">
        <v>4</v>
      </c>
      <c r="M113" s="14">
        <v>29</v>
      </c>
      <c r="N113" s="14">
        <f t="shared" si="23"/>
        <v>1</v>
      </c>
      <c r="O113" s="14">
        <f>INDEX(卡牌消耗!$H$13:$H$33,世界BOSS专属武器!N113)</f>
        <v>1501001</v>
      </c>
      <c r="P113" s="44" t="s">
        <v>328</v>
      </c>
      <c r="Q113" s="14">
        <f t="shared" si="24"/>
        <v>28</v>
      </c>
      <c r="R113" s="44" t="str">
        <f t="shared" si="25"/>
        <v>金币</v>
      </c>
      <c r="S113" s="14">
        <f t="shared" si="26"/>
        <v>5000</v>
      </c>
      <c r="T113" s="14" t="str">
        <f t="shared" si="27"/>
        <v>低级专属强化石</v>
      </c>
      <c r="U113" s="14">
        <f t="shared" si="28"/>
        <v>15</v>
      </c>
      <c r="V113" s="14" t="str">
        <f t="shared" si="29"/>
        <v>中级专属强化石</v>
      </c>
      <c r="W113" s="14">
        <f t="shared" si="30"/>
        <v>7</v>
      </c>
      <c r="X113" s="14">
        <f t="shared" si="31"/>
        <v>0.15</v>
      </c>
      <c r="Y113" s="14">
        <f t="shared" si="32"/>
        <v>1</v>
      </c>
      <c r="Z113" s="14">
        <f t="shared" si="33"/>
        <v>23</v>
      </c>
      <c r="AA113" s="14">
        <f t="shared" si="34"/>
        <v>0.36</v>
      </c>
    </row>
    <row r="114" spans="1:27" ht="16.5" x14ac:dyDescent="0.2">
      <c r="A114" s="160"/>
      <c r="B114" s="68" t="s">
        <v>544</v>
      </c>
      <c r="C114" s="68">
        <v>3</v>
      </c>
      <c r="D114" s="68">
        <f>INDEX(神器!$M$4:$M$7,世界BOSS专属武器!C114)</f>
        <v>280</v>
      </c>
      <c r="E114" s="68">
        <f t="shared" si="36"/>
        <v>3.5714285714285713E-3</v>
      </c>
      <c r="F114" s="68">
        <f t="shared" si="37"/>
        <v>188</v>
      </c>
      <c r="G114" s="68">
        <v>1</v>
      </c>
      <c r="H114" s="68">
        <v>2</v>
      </c>
      <c r="M114" s="14">
        <v>30</v>
      </c>
      <c r="N114" s="14">
        <f t="shared" si="23"/>
        <v>1</v>
      </c>
      <c r="O114" s="14">
        <f>INDEX(卡牌消耗!$H$13:$H$33,世界BOSS专属武器!N114)</f>
        <v>1501001</v>
      </c>
      <c r="P114" s="44" t="s">
        <v>328</v>
      </c>
      <c r="Q114" s="14">
        <f t="shared" si="24"/>
        <v>29</v>
      </c>
      <c r="R114" s="44" t="str">
        <f t="shared" si="25"/>
        <v>金币</v>
      </c>
      <c r="S114" s="14">
        <f t="shared" si="26"/>
        <v>5000</v>
      </c>
      <c r="T114" s="14" t="str">
        <f t="shared" si="27"/>
        <v>低级专属强化石</v>
      </c>
      <c r="U114" s="14">
        <f t="shared" si="28"/>
        <v>15</v>
      </c>
      <c r="V114" s="14" t="str">
        <f t="shared" si="29"/>
        <v>中级专属强化石</v>
      </c>
      <c r="W114" s="14">
        <f t="shared" si="30"/>
        <v>7</v>
      </c>
      <c r="X114" s="14">
        <f t="shared" si="31"/>
        <v>0.15</v>
      </c>
      <c r="Y114" s="14">
        <f t="shared" si="32"/>
        <v>1</v>
      </c>
      <c r="Z114" s="14">
        <f t="shared" si="33"/>
        <v>25</v>
      </c>
      <c r="AA114" s="14">
        <f t="shared" si="34"/>
        <v>0.38</v>
      </c>
    </row>
    <row r="115" spans="1:27" ht="16.5" x14ac:dyDescent="0.2">
      <c r="A115" s="160"/>
      <c r="B115" s="68" t="s">
        <v>545</v>
      </c>
      <c r="C115" s="68">
        <v>3</v>
      </c>
      <c r="D115" s="68">
        <f>INDEX(神器!$M$4:$M$7,世界BOSS专属武器!C115)</f>
        <v>280</v>
      </c>
      <c r="E115" s="68">
        <f t="shared" si="36"/>
        <v>3.5714285714285713E-3</v>
      </c>
      <c r="F115" s="68">
        <f t="shared" si="37"/>
        <v>188</v>
      </c>
      <c r="G115" s="68">
        <v>1</v>
      </c>
      <c r="H115" s="68">
        <v>2</v>
      </c>
      <c r="M115" s="14">
        <v>31</v>
      </c>
      <c r="N115" s="14">
        <f t="shared" si="23"/>
        <v>1</v>
      </c>
      <c r="O115" s="14">
        <f>INDEX(卡牌消耗!$H$13:$H$33,世界BOSS专属武器!N115)</f>
        <v>1501001</v>
      </c>
      <c r="P115" s="44" t="s">
        <v>328</v>
      </c>
      <c r="Q115" s="14">
        <f t="shared" si="24"/>
        <v>30</v>
      </c>
      <c r="R115" s="44" t="str">
        <f t="shared" si="25"/>
        <v>金币</v>
      </c>
      <c r="S115" s="14">
        <f t="shared" si="26"/>
        <v>10000</v>
      </c>
      <c r="T115" s="14" t="str">
        <f t="shared" si="27"/>
        <v>中级专属强化石</v>
      </c>
      <c r="U115" s="14">
        <f t="shared" si="28"/>
        <v>8</v>
      </c>
      <c r="V115" s="14" t="str">
        <f t="shared" si="29"/>
        <v>高级专属强化石</v>
      </c>
      <c r="W115" s="14">
        <f t="shared" si="30"/>
        <v>3</v>
      </c>
      <c r="X115" s="14">
        <f t="shared" si="31"/>
        <v>0.1</v>
      </c>
      <c r="Y115" s="14">
        <f t="shared" si="32"/>
        <v>1</v>
      </c>
      <c r="Z115" s="14">
        <f t="shared" si="33"/>
        <v>30</v>
      </c>
      <c r="AA115" s="14">
        <f t="shared" si="34"/>
        <v>0.4</v>
      </c>
    </row>
    <row r="116" spans="1:27" ht="16.5" x14ac:dyDescent="0.2">
      <c r="A116" s="160"/>
      <c r="B116" s="68" t="s">
        <v>546</v>
      </c>
      <c r="C116" s="68">
        <v>4</v>
      </c>
      <c r="D116" s="68">
        <f>INDEX(神器!$M$4:$M$7,世界BOSS专属武器!C116)</f>
        <v>600</v>
      </c>
      <c r="E116" s="68">
        <f t="shared" si="36"/>
        <v>1.6666666666666668E-3</v>
      </c>
      <c r="F116" s="68">
        <f t="shared" si="37"/>
        <v>88</v>
      </c>
      <c r="G116" s="68">
        <v>1</v>
      </c>
      <c r="H116" s="68">
        <v>1</v>
      </c>
      <c r="M116" s="14">
        <v>32</v>
      </c>
      <c r="N116" s="14">
        <f t="shared" si="23"/>
        <v>1</v>
      </c>
      <c r="O116" s="14">
        <f>INDEX(卡牌消耗!$H$13:$H$33,世界BOSS专属武器!N116)</f>
        <v>1501001</v>
      </c>
      <c r="P116" s="44" t="s">
        <v>328</v>
      </c>
      <c r="Q116" s="14">
        <f t="shared" si="24"/>
        <v>31</v>
      </c>
      <c r="R116" s="44" t="str">
        <f t="shared" si="25"/>
        <v>金币</v>
      </c>
      <c r="S116" s="14">
        <f t="shared" si="26"/>
        <v>10000</v>
      </c>
      <c r="T116" s="14" t="str">
        <f t="shared" si="27"/>
        <v>中级专属强化石</v>
      </c>
      <c r="U116" s="14">
        <f t="shared" si="28"/>
        <v>8</v>
      </c>
      <c r="V116" s="14" t="str">
        <f t="shared" si="29"/>
        <v>高级专属强化石</v>
      </c>
      <c r="W116" s="14">
        <f t="shared" si="30"/>
        <v>3</v>
      </c>
      <c r="X116" s="14">
        <f t="shared" si="31"/>
        <v>0.1</v>
      </c>
      <c r="Y116" s="14">
        <f t="shared" si="32"/>
        <v>1</v>
      </c>
      <c r="Z116" s="14">
        <f t="shared" si="33"/>
        <v>30</v>
      </c>
      <c r="AA116" s="14">
        <f t="shared" si="34"/>
        <v>0.42670000000000002</v>
      </c>
    </row>
    <row r="117" spans="1:27" ht="16.5" x14ac:dyDescent="0.2">
      <c r="A117" s="160"/>
      <c r="B117" s="68" t="s">
        <v>547</v>
      </c>
      <c r="C117" s="68">
        <v>1</v>
      </c>
      <c r="D117" s="68">
        <f>INDEX(神器!$M$4:$M$7,世界BOSS专属武器!C117)</f>
        <v>40</v>
      </c>
      <c r="E117" s="68">
        <f t="shared" si="36"/>
        <v>2.5000000000000001E-2</v>
      </c>
      <c r="F117" s="68">
        <f t="shared" si="37"/>
        <v>1313</v>
      </c>
      <c r="G117" s="68">
        <v>2</v>
      </c>
      <c r="H117" s="68">
        <v>4</v>
      </c>
      <c r="M117" s="14">
        <v>33</v>
      </c>
      <c r="N117" s="14">
        <f t="shared" si="23"/>
        <v>1</v>
      </c>
      <c r="O117" s="14">
        <f>INDEX(卡牌消耗!$H$13:$H$33,世界BOSS专属武器!N117)</f>
        <v>1501001</v>
      </c>
      <c r="P117" s="44" t="s">
        <v>328</v>
      </c>
      <c r="Q117" s="14">
        <f t="shared" si="24"/>
        <v>32</v>
      </c>
      <c r="R117" s="44" t="str">
        <f t="shared" si="25"/>
        <v>金币</v>
      </c>
      <c r="S117" s="14">
        <f t="shared" si="26"/>
        <v>10000</v>
      </c>
      <c r="T117" s="14" t="str">
        <f t="shared" si="27"/>
        <v>中级专属强化石</v>
      </c>
      <c r="U117" s="14">
        <f t="shared" si="28"/>
        <v>8</v>
      </c>
      <c r="V117" s="14" t="str">
        <f t="shared" si="29"/>
        <v>高级专属强化石</v>
      </c>
      <c r="W117" s="14">
        <f t="shared" si="30"/>
        <v>3</v>
      </c>
      <c r="X117" s="14">
        <f t="shared" si="31"/>
        <v>0.1</v>
      </c>
      <c r="Y117" s="14">
        <f t="shared" si="32"/>
        <v>1</v>
      </c>
      <c r="Z117" s="14">
        <f t="shared" si="33"/>
        <v>30</v>
      </c>
      <c r="AA117" s="14">
        <f t="shared" si="34"/>
        <v>0.45329999999999998</v>
      </c>
    </row>
    <row r="118" spans="1:27" ht="16.5" x14ac:dyDescent="0.2">
      <c r="A118" s="160"/>
      <c r="B118" s="68" t="s">
        <v>548</v>
      </c>
      <c r="C118" s="68">
        <v>2</v>
      </c>
      <c r="D118" s="68">
        <f>INDEX(神器!$M$4:$M$7,世界BOSS专属武器!C118)</f>
        <v>120</v>
      </c>
      <c r="E118" s="68">
        <f t="shared" si="36"/>
        <v>8.3333333333333332E-3</v>
      </c>
      <c r="F118" s="68">
        <f t="shared" si="37"/>
        <v>438</v>
      </c>
      <c r="G118" s="68">
        <v>2</v>
      </c>
      <c r="H118" s="68">
        <v>4</v>
      </c>
      <c r="M118" s="14">
        <v>34</v>
      </c>
      <c r="N118" s="14">
        <f t="shared" si="23"/>
        <v>1</v>
      </c>
      <c r="O118" s="14">
        <f>INDEX(卡牌消耗!$H$13:$H$33,世界BOSS专属武器!N118)</f>
        <v>1501001</v>
      </c>
      <c r="P118" s="44" t="s">
        <v>328</v>
      </c>
      <c r="Q118" s="14">
        <f t="shared" si="24"/>
        <v>33</v>
      </c>
      <c r="R118" s="44" t="str">
        <f t="shared" si="25"/>
        <v>金币</v>
      </c>
      <c r="S118" s="14">
        <f t="shared" si="26"/>
        <v>10000</v>
      </c>
      <c r="T118" s="14" t="str">
        <f t="shared" si="27"/>
        <v>中级专属强化石</v>
      </c>
      <c r="U118" s="14">
        <f t="shared" si="28"/>
        <v>8</v>
      </c>
      <c r="V118" s="14" t="str">
        <f t="shared" si="29"/>
        <v>高级专属强化石</v>
      </c>
      <c r="W118" s="14">
        <f t="shared" si="30"/>
        <v>3</v>
      </c>
      <c r="X118" s="14">
        <f t="shared" si="31"/>
        <v>0.1</v>
      </c>
      <c r="Y118" s="14">
        <f t="shared" si="32"/>
        <v>1</v>
      </c>
      <c r="Z118" s="14">
        <f t="shared" si="33"/>
        <v>30</v>
      </c>
      <c r="AA118" s="14">
        <f t="shared" si="34"/>
        <v>0.48</v>
      </c>
    </row>
    <row r="119" spans="1:27" ht="16.5" x14ac:dyDescent="0.2">
      <c r="A119" s="160"/>
      <c r="B119" s="68" t="s">
        <v>549</v>
      </c>
      <c r="C119" s="68">
        <v>2</v>
      </c>
      <c r="D119" s="68">
        <f>INDEX(神器!$M$4:$M$7,世界BOSS专属武器!C119)</f>
        <v>120</v>
      </c>
      <c r="E119" s="68">
        <f t="shared" si="36"/>
        <v>8.3333333333333332E-3</v>
      </c>
      <c r="F119" s="68">
        <f t="shared" si="37"/>
        <v>438</v>
      </c>
      <c r="G119" s="68">
        <v>2</v>
      </c>
      <c r="H119" s="68">
        <v>4</v>
      </c>
      <c r="M119" s="14">
        <v>35</v>
      </c>
      <c r="N119" s="14">
        <f t="shared" si="23"/>
        <v>1</v>
      </c>
      <c r="O119" s="14">
        <f>INDEX(卡牌消耗!$H$13:$H$33,世界BOSS专属武器!N119)</f>
        <v>1501001</v>
      </c>
      <c r="P119" s="44" t="s">
        <v>328</v>
      </c>
      <c r="Q119" s="14">
        <f t="shared" si="24"/>
        <v>34</v>
      </c>
      <c r="R119" s="44" t="str">
        <f t="shared" si="25"/>
        <v>金币</v>
      </c>
      <c r="S119" s="14">
        <f t="shared" si="26"/>
        <v>10000</v>
      </c>
      <c r="T119" s="14" t="str">
        <f t="shared" si="27"/>
        <v>中级专属强化石</v>
      </c>
      <c r="U119" s="14">
        <f t="shared" si="28"/>
        <v>8</v>
      </c>
      <c r="V119" s="14" t="str">
        <f t="shared" si="29"/>
        <v>高级专属强化石</v>
      </c>
      <c r="W119" s="14">
        <f t="shared" si="30"/>
        <v>3</v>
      </c>
      <c r="X119" s="14">
        <f t="shared" si="31"/>
        <v>0.1</v>
      </c>
      <c r="Y119" s="14">
        <f t="shared" si="32"/>
        <v>1</v>
      </c>
      <c r="Z119" s="14">
        <f t="shared" si="33"/>
        <v>30</v>
      </c>
      <c r="AA119" s="14">
        <f t="shared" si="34"/>
        <v>0.50670000000000004</v>
      </c>
    </row>
    <row r="120" spans="1:27" ht="16.5" x14ac:dyDescent="0.2">
      <c r="A120" s="160"/>
      <c r="B120" s="68" t="s">
        <v>550</v>
      </c>
      <c r="C120" s="68">
        <v>3</v>
      </c>
      <c r="D120" s="68">
        <f>INDEX(神器!$M$4:$M$7,世界BOSS专属武器!C120)</f>
        <v>280</v>
      </c>
      <c r="E120" s="68">
        <f t="shared" si="36"/>
        <v>3.5714285714285713E-3</v>
      </c>
      <c r="F120" s="68">
        <f t="shared" si="37"/>
        <v>188</v>
      </c>
      <c r="G120" s="68">
        <v>1</v>
      </c>
      <c r="H120" s="68">
        <v>2</v>
      </c>
      <c r="M120" s="14">
        <v>36</v>
      </c>
      <c r="N120" s="14">
        <f t="shared" si="23"/>
        <v>1</v>
      </c>
      <c r="O120" s="14">
        <f>INDEX(卡牌消耗!$H$13:$H$33,世界BOSS专属武器!N120)</f>
        <v>1501001</v>
      </c>
      <c r="P120" s="44" t="s">
        <v>328</v>
      </c>
      <c r="Q120" s="14">
        <f t="shared" si="24"/>
        <v>35</v>
      </c>
      <c r="R120" s="44" t="str">
        <f t="shared" si="25"/>
        <v>金币</v>
      </c>
      <c r="S120" s="14">
        <f t="shared" si="26"/>
        <v>10000</v>
      </c>
      <c r="T120" s="14" t="str">
        <f t="shared" si="27"/>
        <v>中级专属强化石</v>
      </c>
      <c r="U120" s="14">
        <f t="shared" si="28"/>
        <v>8</v>
      </c>
      <c r="V120" s="14" t="str">
        <f t="shared" si="29"/>
        <v>高级专属强化石</v>
      </c>
      <c r="W120" s="14">
        <f t="shared" si="30"/>
        <v>3</v>
      </c>
      <c r="X120" s="14">
        <f t="shared" si="31"/>
        <v>0.1</v>
      </c>
      <c r="Y120" s="14">
        <f t="shared" si="32"/>
        <v>1</v>
      </c>
      <c r="Z120" s="14">
        <f t="shared" si="33"/>
        <v>30</v>
      </c>
      <c r="AA120" s="14">
        <f t="shared" si="34"/>
        <v>0.5333</v>
      </c>
    </row>
    <row r="121" spans="1:27" ht="16.5" x14ac:dyDescent="0.2">
      <c r="A121" s="160"/>
      <c r="B121" s="68" t="s">
        <v>551</v>
      </c>
      <c r="C121" s="68">
        <v>3</v>
      </c>
      <c r="D121" s="68">
        <f>INDEX(神器!$M$4:$M$7,世界BOSS专属武器!C121)</f>
        <v>280</v>
      </c>
      <c r="E121" s="68">
        <f t="shared" si="36"/>
        <v>3.5714285714285713E-3</v>
      </c>
      <c r="F121" s="68">
        <f t="shared" si="37"/>
        <v>188</v>
      </c>
      <c r="G121" s="68">
        <v>1</v>
      </c>
      <c r="H121" s="68">
        <v>2</v>
      </c>
      <c r="M121" s="14">
        <v>37</v>
      </c>
      <c r="N121" s="14">
        <f t="shared" si="23"/>
        <v>1</v>
      </c>
      <c r="O121" s="14">
        <f>INDEX(卡牌消耗!$H$13:$H$33,世界BOSS专属武器!N121)</f>
        <v>1501001</v>
      </c>
      <c r="P121" s="44" t="s">
        <v>328</v>
      </c>
      <c r="Q121" s="14">
        <f t="shared" si="24"/>
        <v>36</v>
      </c>
      <c r="R121" s="44" t="str">
        <f t="shared" si="25"/>
        <v>金币</v>
      </c>
      <c r="S121" s="14">
        <f t="shared" si="26"/>
        <v>10000</v>
      </c>
      <c r="T121" s="14" t="str">
        <f t="shared" si="27"/>
        <v>中级专属强化石</v>
      </c>
      <c r="U121" s="14">
        <f t="shared" si="28"/>
        <v>8</v>
      </c>
      <c r="V121" s="14" t="str">
        <f t="shared" si="29"/>
        <v>高级专属强化石</v>
      </c>
      <c r="W121" s="14">
        <f t="shared" si="30"/>
        <v>3</v>
      </c>
      <c r="X121" s="14">
        <f t="shared" si="31"/>
        <v>0.1</v>
      </c>
      <c r="Y121" s="14">
        <f t="shared" si="32"/>
        <v>1</v>
      </c>
      <c r="Z121" s="14">
        <f t="shared" si="33"/>
        <v>30</v>
      </c>
      <c r="AA121" s="14">
        <f t="shared" si="34"/>
        <v>0.56000000000000005</v>
      </c>
    </row>
    <row r="122" spans="1:27" ht="16.5" x14ac:dyDescent="0.2">
      <c r="A122" s="160"/>
      <c r="B122" s="68" t="s">
        <v>552</v>
      </c>
      <c r="C122" s="68">
        <v>4</v>
      </c>
      <c r="D122" s="68">
        <f>INDEX(神器!$M$4:$M$7,世界BOSS专属武器!C122)</f>
        <v>600</v>
      </c>
      <c r="E122" s="68">
        <f t="shared" si="36"/>
        <v>1.6666666666666668E-3</v>
      </c>
      <c r="F122" s="68">
        <f t="shared" si="37"/>
        <v>88</v>
      </c>
      <c r="G122" s="68">
        <v>1</v>
      </c>
      <c r="H122" s="68">
        <v>1</v>
      </c>
      <c r="M122" s="14">
        <v>38</v>
      </c>
      <c r="N122" s="14">
        <f t="shared" si="23"/>
        <v>1</v>
      </c>
      <c r="O122" s="14">
        <f>INDEX(卡牌消耗!$H$13:$H$33,世界BOSS专属武器!N122)</f>
        <v>1501001</v>
      </c>
      <c r="P122" s="44" t="s">
        <v>328</v>
      </c>
      <c r="Q122" s="14">
        <f t="shared" si="24"/>
        <v>37</v>
      </c>
      <c r="R122" s="44" t="str">
        <f t="shared" si="25"/>
        <v>金币</v>
      </c>
      <c r="S122" s="14">
        <f t="shared" si="26"/>
        <v>10000</v>
      </c>
      <c r="T122" s="14" t="str">
        <f t="shared" si="27"/>
        <v>中级专属强化石</v>
      </c>
      <c r="U122" s="14">
        <f t="shared" si="28"/>
        <v>8</v>
      </c>
      <c r="V122" s="14" t="str">
        <f t="shared" si="29"/>
        <v>高级专属强化石</v>
      </c>
      <c r="W122" s="14">
        <f t="shared" si="30"/>
        <v>3</v>
      </c>
      <c r="X122" s="14">
        <f t="shared" si="31"/>
        <v>0.1</v>
      </c>
      <c r="Y122" s="14">
        <f t="shared" si="32"/>
        <v>1</v>
      </c>
      <c r="Z122" s="14">
        <f t="shared" si="33"/>
        <v>30</v>
      </c>
      <c r="AA122" s="14">
        <f t="shared" si="34"/>
        <v>0.5867</v>
      </c>
    </row>
    <row r="123" spans="1:27" ht="16.5" x14ac:dyDescent="0.2">
      <c r="A123" s="160"/>
      <c r="B123" s="68" t="s">
        <v>553</v>
      </c>
      <c r="C123" s="68">
        <v>1</v>
      </c>
      <c r="D123" s="68">
        <f>INDEX(神器!$M$4:$M$7,世界BOSS专属武器!C123)</f>
        <v>40</v>
      </c>
      <c r="E123" s="68">
        <f t="shared" si="36"/>
        <v>2.5000000000000001E-2</v>
      </c>
      <c r="F123" s="68">
        <f t="shared" si="37"/>
        <v>1313</v>
      </c>
      <c r="G123" s="68">
        <v>2</v>
      </c>
      <c r="H123" s="68">
        <v>4</v>
      </c>
      <c r="M123" s="14">
        <v>39</v>
      </c>
      <c r="N123" s="14">
        <f t="shared" si="23"/>
        <v>1</v>
      </c>
      <c r="O123" s="14">
        <f>INDEX(卡牌消耗!$H$13:$H$33,世界BOSS专属武器!N123)</f>
        <v>1501001</v>
      </c>
      <c r="P123" s="44" t="s">
        <v>328</v>
      </c>
      <c r="Q123" s="14">
        <f t="shared" si="24"/>
        <v>38</v>
      </c>
      <c r="R123" s="44" t="str">
        <f t="shared" si="25"/>
        <v>金币</v>
      </c>
      <c r="S123" s="14">
        <f t="shared" si="26"/>
        <v>10000</v>
      </c>
      <c r="T123" s="14" t="str">
        <f t="shared" si="27"/>
        <v>中级专属强化石</v>
      </c>
      <c r="U123" s="14">
        <f t="shared" si="28"/>
        <v>8</v>
      </c>
      <c r="V123" s="14" t="str">
        <f t="shared" si="29"/>
        <v>高级专属强化石</v>
      </c>
      <c r="W123" s="14">
        <f>IF(AND(Q123&gt;=20,Q123&lt;40),INDEX($AA$32:$AF$81,Q123,INDEX($Z$32:$Z$81,Q123)),"[x]")</f>
        <v>3</v>
      </c>
      <c r="X123" s="14">
        <f t="shared" si="31"/>
        <v>0.1</v>
      </c>
      <c r="Y123" s="14">
        <f t="shared" si="32"/>
        <v>1</v>
      </c>
      <c r="Z123" s="14">
        <f t="shared" si="33"/>
        <v>30</v>
      </c>
      <c r="AA123" s="14">
        <f t="shared" si="34"/>
        <v>0.61329999999999996</v>
      </c>
    </row>
    <row r="124" spans="1:27" ht="16.5" x14ac:dyDescent="0.2">
      <c r="A124" s="160"/>
      <c r="B124" s="68" t="s">
        <v>554</v>
      </c>
      <c r="C124" s="68">
        <v>2</v>
      </c>
      <c r="D124" s="68">
        <f>INDEX(神器!$M$4:$M$7,世界BOSS专属武器!C124)</f>
        <v>120</v>
      </c>
      <c r="E124" s="68">
        <f t="shared" si="36"/>
        <v>8.3333333333333332E-3</v>
      </c>
      <c r="F124" s="68">
        <f t="shared" si="37"/>
        <v>438</v>
      </c>
      <c r="G124" s="68">
        <v>2</v>
      </c>
      <c r="H124" s="68">
        <v>4</v>
      </c>
      <c r="M124" s="14">
        <v>40</v>
      </c>
      <c r="N124" s="14">
        <f t="shared" si="23"/>
        <v>1</v>
      </c>
      <c r="O124" s="14">
        <f>INDEX(卡牌消耗!$H$13:$H$33,世界BOSS专属武器!N124)</f>
        <v>1501001</v>
      </c>
      <c r="P124" s="44" t="s">
        <v>328</v>
      </c>
      <c r="Q124" s="14">
        <f t="shared" si="24"/>
        <v>39</v>
      </c>
      <c r="R124" s="44" t="str">
        <f t="shared" si="25"/>
        <v>金币</v>
      </c>
      <c r="S124" s="14">
        <f t="shared" si="26"/>
        <v>10000</v>
      </c>
      <c r="T124" s="14" t="str">
        <f t="shared" si="27"/>
        <v>中级专属强化石</v>
      </c>
      <c r="U124" s="14">
        <f t="shared" si="28"/>
        <v>8</v>
      </c>
      <c r="V124" s="14" t="str">
        <f t="shared" si="29"/>
        <v>高级专属强化石</v>
      </c>
      <c r="W124" s="14">
        <f t="shared" si="30"/>
        <v>3</v>
      </c>
      <c r="X124" s="14">
        <f t="shared" si="31"/>
        <v>0.1</v>
      </c>
      <c r="Y124" s="14">
        <f t="shared" si="32"/>
        <v>1</v>
      </c>
      <c r="Z124" s="14">
        <f t="shared" si="33"/>
        <v>30</v>
      </c>
      <c r="AA124" s="14">
        <f t="shared" si="34"/>
        <v>0.64</v>
      </c>
    </row>
    <row r="125" spans="1:27" ht="16.5" x14ac:dyDescent="0.2">
      <c r="A125" s="160"/>
      <c r="B125" s="68" t="s">
        <v>555</v>
      </c>
      <c r="C125" s="68">
        <v>2</v>
      </c>
      <c r="D125" s="68">
        <f>INDEX(神器!$M$4:$M$7,世界BOSS专属武器!C125)</f>
        <v>120</v>
      </c>
      <c r="E125" s="68">
        <f t="shared" si="36"/>
        <v>8.3333333333333332E-3</v>
      </c>
      <c r="F125" s="68">
        <f t="shared" si="37"/>
        <v>438</v>
      </c>
      <c r="G125" s="68">
        <v>2</v>
      </c>
      <c r="H125" s="68">
        <v>4</v>
      </c>
      <c r="M125" s="14">
        <v>41</v>
      </c>
      <c r="N125" s="14">
        <f t="shared" si="23"/>
        <v>1</v>
      </c>
      <c r="O125" s="14">
        <f>INDEX(卡牌消耗!$H$13:$H$33,世界BOSS专属武器!N125)</f>
        <v>1501001</v>
      </c>
      <c r="P125" s="44" t="s">
        <v>328</v>
      </c>
      <c r="Q125" s="14">
        <f t="shared" si="24"/>
        <v>40</v>
      </c>
      <c r="R125" s="44" t="str">
        <f t="shared" si="25"/>
        <v>金币</v>
      </c>
      <c r="S125" s="14">
        <f t="shared" si="26"/>
        <v>20000</v>
      </c>
      <c r="T125" s="14" t="str">
        <f t="shared" si="27"/>
        <v>高级专属强化石</v>
      </c>
      <c r="U125" s="14">
        <f t="shared" si="28"/>
        <v>5</v>
      </c>
      <c r="V125" s="14" t="str">
        <f t="shared" si="29"/>
        <v>[x]</v>
      </c>
      <c r="W125" s="14" t="str">
        <f t="shared" si="30"/>
        <v>[x]</v>
      </c>
      <c r="X125" s="14">
        <f t="shared" si="31"/>
        <v>0.1</v>
      </c>
      <c r="Y125" s="14">
        <f t="shared" si="32"/>
        <v>1</v>
      </c>
      <c r="Z125" s="14">
        <f t="shared" si="33"/>
        <v>35</v>
      </c>
      <c r="AA125" s="14">
        <f t="shared" si="34"/>
        <v>0.66669999999999996</v>
      </c>
    </row>
    <row r="126" spans="1:27" ht="16.5" x14ac:dyDescent="0.2">
      <c r="A126" s="160"/>
      <c r="B126" s="68" t="s">
        <v>556</v>
      </c>
      <c r="C126" s="68">
        <v>3</v>
      </c>
      <c r="D126" s="68">
        <f>INDEX(神器!$M$4:$M$7,世界BOSS专属武器!C126)</f>
        <v>280</v>
      </c>
      <c r="E126" s="68">
        <f t="shared" si="36"/>
        <v>3.5714285714285713E-3</v>
      </c>
      <c r="F126" s="68">
        <f t="shared" si="37"/>
        <v>188</v>
      </c>
      <c r="G126" s="68">
        <v>1</v>
      </c>
      <c r="H126" s="68">
        <v>2</v>
      </c>
      <c r="M126" s="14">
        <v>42</v>
      </c>
      <c r="N126" s="14">
        <f t="shared" si="23"/>
        <v>1</v>
      </c>
      <c r="O126" s="14">
        <f>INDEX(卡牌消耗!$H$13:$H$33,世界BOSS专属武器!N126)</f>
        <v>1501001</v>
      </c>
      <c r="P126" s="44" t="s">
        <v>328</v>
      </c>
      <c r="Q126" s="14">
        <f t="shared" si="24"/>
        <v>41</v>
      </c>
      <c r="R126" s="44" t="str">
        <f t="shared" si="25"/>
        <v>金币</v>
      </c>
      <c r="S126" s="14">
        <f t="shared" si="26"/>
        <v>20000</v>
      </c>
      <c r="T126" s="14" t="str">
        <f t="shared" si="27"/>
        <v>高级专属强化石</v>
      </c>
      <c r="U126" s="14">
        <f t="shared" si="28"/>
        <v>5</v>
      </c>
      <c r="V126" s="14" t="str">
        <f t="shared" si="29"/>
        <v>[x]</v>
      </c>
      <c r="W126" s="14" t="str">
        <f t="shared" si="30"/>
        <v>[x]</v>
      </c>
      <c r="X126" s="14">
        <f t="shared" si="31"/>
        <v>0.1</v>
      </c>
      <c r="Y126" s="14">
        <f t="shared" si="32"/>
        <v>1</v>
      </c>
      <c r="Z126" s="14">
        <f t="shared" si="33"/>
        <v>40</v>
      </c>
      <c r="AA126" s="14">
        <f t="shared" si="34"/>
        <v>0.7</v>
      </c>
    </row>
    <row r="127" spans="1:27" ht="16.5" x14ac:dyDescent="0.2">
      <c r="A127" s="160"/>
      <c r="B127" s="68" t="s">
        <v>557</v>
      </c>
      <c r="C127" s="68">
        <v>3</v>
      </c>
      <c r="D127" s="68">
        <f>INDEX(神器!$M$4:$M$7,世界BOSS专属武器!C127)</f>
        <v>280</v>
      </c>
      <c r="E127" s="68">
        <f t="shared" si="36"/>
        <v>3.5714285714285713E-3</v>
      </c>
      <c r="F127" s="68">
        <f t="shared" si="37"/>
        <v>188</v>
      </c>
      <c r="G127" s="68">
        <v>1</v>
      </c>
      <c r="H127" s="68">
        <v>2</v>
      </c>
      <c r="M127" s="14">
        <v>43</v>
      </c>
      <c r="N127" s="14">
        <f t="shared" si="23"/>
        <v>1</v>
      </c>
      <c r="O127" s="14">
        <f>INDEX(卡牌消耗!$H$13:$H$33,世界BOSS专属武器!N127)</f>
        <v>1501001</v>
      </c>
      <c r="P127" s="44" t="s">
        <v>328</v>
      </c>
      <c r="Q127" s="14">
        <f t="shared" si="24"/>
        <v>42</v>
      </c>
      <c r="R127" s="44" t="str">
        <f t="shared" si="25"/>
        <v>金币</v>
      </c>
      <c r="S127" s="14">
        <f t="shared" si="26"/>
        <v>20000</v>
      </c>
      <c r="T127" s="14" t="str">
        <f t="shared" si="27"/>
        <v>高级专属强化石</v>
      </c>
      <c r="U127" s="14">
        <f t="shared" si="28"/>
        <v>5</v>
      </c>
      <c r="V127" s="14" t="str">
        <f t="shared" si="29"/>
        <v>[x]</v>
      </c>
      <c r="W127" s="14" t="str">
        <f t="shared" si="30"/>
        <v>[x]</v>
      </c>
      <c r="X127" s="14">
        <f t="shared" si="31"/>
        <v>0.1</v>
      </c>
      <c r="Y127" s="14">
        <f t="shared" si="32"/>
        <v>1</v>
      </c>
      <c r="Z127" s="14">
        <f t="shared" si="33"/>
        <v>45</v>
      </c>
      <c r="AA127" s="14">
        <f t="shared" si="34"/>
        <v>0.73329999999999995</v>
      </c>
    </row>
    <row r="128" spans="1:27" ht="16.5" x14ac:dyDescent="0.2">
      <c r="A128" s="160"/>
      <c r="B128" s="68" t="s">
        <v>558</v>
      </c>
      <c r="C128" s="68">
        <v>4</v>
      </c>
      <c r="D128" s="68">
        <f>INDEX(神器!$M$4:$M$7,世界BOSS专属武器!C128)</f>
        <v>600</v>
      </c>
      <c r="E128" s="68">
        <f t="shared" si="36"/>
        <v>1.6666666666666668E-3</v>
      </c>
      <c r="F128" s="68">
        <f t="shared" si="37"/>
        <v>88</v>
      </c>
      <c r="G128" s="68">
        <v>1</v>
      </c>
      <c r="H128" s="68">
        <v>1</v>
      </c>
      <c r="M128" s="14">
        <v>44</v>
      </c>
      <c r="N128" s="14">
        <f t="shared" si="23"/>
        <v>1</v>
      </c>
      <c r="O128" s="14">
        <f>INDEX(卡牌消耗!$H$13:$H$33,世界BOSS专属武器!N128)</f>
        <v>1501001</v>
      </c>
      <c r="P128" s="44" t="s">
        <v>328</v>
      </c>
      <c r="Q128" s="14">
        <f t="shared" si="24"/>
        <v>43</v>
      </c>
      <c r="R128" s="44" t="str">
        <f t="shared" si="25"/>
        <v>金币</v>
      </c>
      <c r="S128" s="14">
        <f t="shared" si="26"/>
        <v>20000</v>
      </c>
      <c r="T128" s="14" t="str">
        <f t="shared" si="27"/>
        <v>高级专属强化石</v>
      </c>
      <c r="U128" s="14">
        <f t="shared" si="28"/>
        <v>5</v>
      </c>
      <c r="V128" s="14" t="str">
        <f t="shared" si="29"/>
        <v>[x]</v>
      </c>
      <c r="W128" s="14" t="str">
        <f t="shared" si="30"/>
        <v>[x]</v>
      </c>
      <c r="X128" s="14">
        <f t="shared" si="31"/>
        <v>0.1</v>
      </c>
      <c r="Y128" s="14">
        <f t="shared" si="32"/>
        <v>1</v>
      </c>
      <c r="Z128" s="14">
        <f t="shared" si="33"/>
        <v>50</v>
      </c>
      <c r="AA128" s="14">
        <f t="shared" si="34"/>
        <v>0.76670000000000005</v>
      </c>
    </row>
    <row r="129" spans="1:27" ht="16.5" x14ac:dyDescent="0.2">
      <c r="A129" s="160"/>
      <c r="B129" s="68" t="s">
        <v>559</v>
      </c>
      <c r="C129" s="68">
        <v>2</v>
      </c>
      <c r="D129" s="68">
        <f>INDEX(神器!$M$4:$M$7,世界BOSS专属武器!C129)</f>
        <v>120</v>
      </c>
      <c r="E129" s="68">
        <f>1/D129/2</f>
        <v>4.1666666666666666E-3</v>
      </c>
      <c r="F129" s="68">
        <f t="shared" si="37"/>
        <v>219</v>
      </c>
      <c r="G129" s="68">
        <v>1</v>
      </c>
      <c r="H129" s="68">
        <v>3</v>
      </c>
      <c r="M129" s="14">
        <v>45</v>
      </c>
      <c r="N129" s="14">
        <f t="shared" si="23"/>
        <v>1</v>
      </c>
      <c r="O129" s="14">
        <f>INDEX(卡牌消耗!$H$13:$H$33,世界BOSS专属武器!N129)</f>
        <v>1501001</v>
      </c>
      <c r="P129" s="44" t="s">
        <v>328</v>
      </c>
      <c r="Q129" s="14">
        <f t="shared" si="24"/>
        <v>44</v>
      </c>
      <c r="R129" s="44" t="str">
        <f t="shared" si="25"/>
        <v>金币</v>
      </c>
      <c r="S129" s="14">
        <f t="shared" si="26"/>
        <v>20000</v>
      </c>
      <c r="T129" s="14" t="str">
        <f t="shared" si="27"/>
        <v>高级专属强化石</v>
      </c>
      <c r="U129" s="14">
        <f t="shared" si="28"/>
        <v>5</v>
      </c>
      <c r="V129" s="14" t="str">
        <f t="shared" si="29"/>
        <v>[x]</v>
      </c>
      <c r="W129" s="14" t="str">
        <f t="shared" si="30"/>
        <v>[x]</v>
      </c>
      <c r="X129" s="14">
        <f t="shared" si="31"/>
        <v>0.1</v>
      </c>
      <c r="Y129" s="14">
        <f t="shared" si="32"/>
        <v>1</v>
      </c>
      <c r="Z129" s="14">
        <f t="shared" si="33"/>
        <v>55</v>
      </c>
      <c r="AA129" s="14">
        <f t="shared" si="34"/>
        <v>0.8</v>
      </c>
    </row>
    <row r="130" spans="1:27" ht="16.5" x14ac:dyDescent="0.2">
      <c r="A130" s="160"/>
      <c r="B130" s="68" t="s">
        <v>560</v>
      </c>
      <c r="C130" s="68">
        <v>2</v>
      </c>
      <c r="D130" s="68">
        <f>INDEX(神器!$M$4:$M$7,世界BOSS专属武器!C130)</f>
        <v>120</v>
      </c>
      <c r="E130" s="68">
        <f t="shared" ref="E130:E144" si="38">1/D130/2</f>
        <v>4.1666666666666666E-3</v>
      </c>
      <c r="F130" s="68">
        <f t="shared" si="37"/>
        <v>219</v>
      </c>
      <c r="G130" s="68">
        <v>2</v>
      </c>
      <c r="H130" s="68">
        <v>4</v>
      </c>
      <c r="M130" s="14">
        <v>46</v>
      </c>
      <c r="N130" s="14">
        <f t="shared" si="23"/>
        <v>1</v>
      </c>
      <c r="O130" s="14">
        <f>INDEX(卡牌消耗!$H$13:$H$33,世界BOSS专属武器!N130)</f>
        <v>1501001</v>
      </c>
      <c r="P130" s="44" t="s">
        <v>328</v>
      </c>
      <c r="Q130" s="14">
        <f t="shared" si="24"/>
        <v>45</v>
      </c>
      <c r="R130" s="44" t="str">
        <f t="shared" si="25"/>
        <v>金币</v>
      </c>
      <c r="S130" s="14">
        <f t="shared" si="26"/>
        <v>20000</v>
      </c>
      <c r="T130" s="14" t="str">
        <f t="shared" si="27"/>
        <v>高级专属强化石</v>
      </c>
      <c r="U130" s="14">
        <f t="shared" si="28"/>
        <v>6</v>
      </c>
      <c r="V130" s="14" t="str">
        <f t="shared" si="29"/>
        <v>[x]</v>
      </c>
      <c r="W130" s="14" t="str">
        <f t="shared" si="30"/>
        <v>[x]</v>
      </c>
      <c r="X130" s="14">
        <f t="shared" si="31"/>
        <v>0.1</v>
      </c>
      <c r="Y130" s="14">
        <f t="shared" si="32"/>
        <v>1</v>
      </c>
      <c r="Z130" s="14">
        <f t="shared" si="33"/>
        <v>60</v>
      </c>
      <c r="AA130" s="14">
        <f t="shared" si="34"/>
        <v>0.83330000000000004</v>
      </c>
    </row>
    <row r="131" spans="1:27" ht="16.5" x14ac:dyDescent="0.2">
      <c r="A131" s="160"/>
      <c r="B131" s="68" t="s">
        <v>561</v>
      </c>
      <c r="C131" s="68">
        <v>2</v>
      </c>
      <c r="D131" s="68">
        <f>INDEX(神器!$M$4:$M$7,世界BOSS专属武器!C131)</f>
        <v>120</v>
      </c>
      <c r="E131" s="68">
        <f t="shared" si="38"/>
        <v>4.1666666666666666E-3</v>
      </c>
      <c r="F131" s="68">
        <f t="shared" si="37"/>
        <v>219</v>
      </c>
      <c r="G131" s="68">
        <v>2</v>
      </c>
      <c r="H131" s="68">
        <v>4</v>
      </c>
      <c r="M131" s="14">
        <v>47</v>
      </c>
      <c r="N131" s="14">
        <f t="shared" si="23"/>
        <v>1</v>
      </c>
      <c r="O131" s="14">
        <f>INDEX(卡牌消耗!$H$13:$H$33,世界BOSS专属武器!N131)</f>
        <v>1501001</v>
      </c>
      <c r="P131" s="44" t="s">
        <v>328</v>
      </c>
      <c r="Q131" s="14">
        <f t="shared" si="24"/>
        <v>46</v>
      </c>
      <c r="R131" s="44" t="str">
        <f t="shared" si="25"/>
        <v>金币</v>
      </c>
      <c r="S131" s="14">
        <f t="shared" si="26"/>
        <v>20000</v>
      </c>
      <c r="T131" s="14" t="str">
        <f t="shared" si="27"/>
        <v>高级专属强化石</v>
      </c>
      <c r="U131" s="14">
        <f t="shared" si="28"/>
        <v>7</v>
      </c>
      <c r="V131" s="14" t="str">
        <f t="shared" si="29"/>
        <v>[x]</v>
      </c>
      <c r="W131" s="14" t="str">
        <f t="shared" si="30"/>
        <v>[x]</v>
      </c>
      <c r="X131" s="14">
        <f t="shared" si="31"/>
        <v>0.1</v>
      </c>
      <c r="Y131" s="14">
        <f t="shared" si="32"/>
        <v>1</v>
      </c>
      <c r="Z131" s="14">
        <f t="shared" si="33"/>
        <v>70</v>
      </c>
      <c r="AA131" s="14">
        <f t="shared" si="34"/>
        <v>0.86670000000000003</v>
      </c>
    </row>
    <row r="132" spans="1:27" ht="16.5" x14ac:dyDescent="0.2">
      <c r="A132" s="160"/>
      <c r="B132" s="68" t="s">
        <v>562</v>
      </c>
      <c r="C132" s="68">
        <v>3</v>
      </c>
      <c r="D132" s="68">
        <f>INDEX(神器!$M$4:$M$7,世界BOSS专属武器!C132)</f>
        <v>280</v>
      </c>
      <c r="E132" s="68">
        <f t="shared" si="38"/>
        <v>1.7857142857142857E-3</v>
      </c>
      <c r="F132" s="68">
        <f t="shared" si="37"/>
        <v>94</v>
      </c>
      <c r="G132" s="68">
        <v>1</v>
      </c>
      <c r="H132" s="68">
        <v>2</v>
      </c>
      <c r="M132" s="14">
        <v>48</v>
      </c>
      <c r="N132" s="14">
        <f t="shared" si="23"/>
        <v>1</v>
      </c>
      <c r="O132" s="14">
        <f>INDEX(卡牌消耗!$H$13:$H$33,世界BOSS专属武器!N132)</f>
        <v>1501001</v>
      </c>
      <c r="P132" s="44" t="s">
        <v>328</v>
      </c>
      <c r="Q132" s="14">
        <f t="shared" si="24"/>
        <v>47</v>
      </c>
      <c r="R132" s="44" t="str">
        <f t="shared" si="25"/>
        <v>金币</v>
      </c>
      <c r="S132" s="14">
        <f t="shared" si="26"/>
        <v>20000</v>
      </c>
      <c r="T132" s="14" t="str">
        <f t="shared" si="27"/>
        <v>高级专属强化石</v>
      </c>
      <c r="U132" s="14">
        <f t="shared" si="28"/>
        <v>8</v>
      </c>
      <c r="V132" s="14" t="str">
        <f t="shared" si="29"/>
        <v>[x]</v>
      </c>
      <c r="W132" s="14" t="str">
        <f t="shared" si="30"/>
        <v>[x]</v>
      </c>
      <c r="X132" s="14">
        <f t="shared" si="31"/>
        <v>0.1</v>
      </c>
      <c r="Y132" s="14">
        <f t="shared" si="32"/>
        <v>1</v>
      </c>
      <c r="Z132" s="14">
        <f t="shared" si="33"/>
        <v>80</v>
      </c>
      <c r="AA132" s="14">
        <f t="shared" si="34"/>
        <v>0.9</v>
      </c>
    </row>
    <row r="133" spans="1:27" ht="16.5" x14ac:dyDescent="0.2">
      <c r="A133" s="160"/>
      <c r="B133" s="68" t="s">
        <v>563</v>
      </c>
      <c r="C133" s="68">
        <v>3</v>
      </c>
      <c r="D133" s="68">
        <f>INDEX(神器!$M$4:$M$7,世界BOSS专属武器!C133)</f>
        <v>280</v>
      </c>
      <c r="E133" s="68">
        <f t="shared" si="38"/>
        <v>1.7857142857142857E-3</v>
      </c>
      <c r="F133" s="68">
        <f t="shared" si="37"/>
        <v>94</v>
      </c>
      <c r="G133" s="68">
        <v>1</v>
      </c>
      <c r="H133" s="68">
        <v>2</v>
      </c>
      <c r="M133" s="14">
        <v>49</v>
      </c>
      <c r="N133" s="14">
        <f t="shared" si="23"/>
        <v>1</v>
      </c>
      <c r="O133" s="14">
        <f>INDEX(卡牌消耗!$H$13:$H$33,世界BOSS专属武器!N133)</f>
        <v>1501001</v>
      </c>
      <c r="P133" s="44" t="s">
        <v>328</v>
      </c>
      <c r="Q133" s="14">
        <f t="shared" si="24"/>
        <v>48</v>
      </c>
      <c r="R133" s="44" t="str">
        <f t="shared" si="25"/>
        <v>金币</v>
      </c>
      <c r="S133" s="14">
        <f t="shared" si="26"/>
        <v>20000</v>
      </c>
      <c r="T133" s="14" t="str">
        <f t="shared" si="27"/>
        <v>高级专属强化石</v>
      </c>
      <c r="U133" s="14">
        <f t="shared" si="28"/>
        <v>9</v>
      </c>
      <c r="V133" s="14" t="str">
        <f t="shared" si="29"/>
        <v>[x]</v>
      </c>
      <c r="W133" s="14" t="str">
        <f t="shared" si="30"/>
        <v>[x]</v>
      </c>
      <c r="X133" s="14">
        <f t="shared" si="31"/>
        <v>0.1</v>
      </c>
      <c r="Y133" s="14">
        <f t="shared" si="32"/>
        <v>1</v>
      </c>
      <c r="Z133" s="14">
        <f t="shared" si="33"/>
        <v>100</v>
      </c>
      <c r="AA133" s="14">
        <f t="shared" si="34"/>
        <v>0.93330000000000002</v>
      </c>
    </row>
    <row r="134" spans="1:27" ht="16.5" x14ac:dyDescent="0.2">
      <c r="A134" s="160"/>
      <c r="B134" s="68" t="s">
        <v>564</v>
      </c>
      <c r="C134" s="68">
        <v>3</v>
      </c>
      <c r="D134" s="68">
        <f>INDEX(神器!$M$4:$M$7,世界BOSS专属武器!C134)</f>
        <v>280</v>
      </c>
      <c r="E134" s="68">
        <f t="shared" si="38"/>
        <v>1.7857142857142857E-3</v>
      </c>
      <c r="F134" s="68">
        <f t="shared" si="37"/>
        <v>94</v>
      </c>
      <c r="G134" s="68">
        <v>1</v>
      </c>
      <c r="H134" s="68">
        <v>2</v>
      </c>
      <c r="M134" s="14">
        <v>50</v>
      </c>
      <c r="N134" s="14">
        <f t="shared" si="23"/>
        <v>1</v>
      </c>
      <c r="O134" s="14">
        <f>INDEX(卡牌消耗!$H$13:$H$33,世界BOSS专属武器!N134)</f>
        <v>1501001</v>
      </c>
      <c r="P134" s="44" t="s">
        <v>328</v>
      </c>
      <c r="Q134" s="14">
        <f t="shared" si="24"/>
        <v>49</v>
      </c>
      <c r="R134" s="44" t="str">
        <f t="shared" si="25"/>
        <v>金币</v>
      </c>
      <c r="S134" s="14">
        <f t="shared" si="26"/>
        <v>20000</v>
      </c>
      <c r="T134" s="14" t="str">
        <f t="shared" si="27"/>
        <v>高级专属强化石</v>
      </c>
      <c r="U134" s="14">
        <f t="shared" si="28"/>
        <v>10</v>
      </c>
      <c r="V134" s="14" t="str">
        <f t="shared" si="29"/>
        <v>[x]</v>
      </c>
      <c r="W134" s="14" t="str">
        <f t="shared" si="30"/>
        <v>[x]</v>
      </c>
      <c r="X134" s="14">
        <f t="shared" si="31"/>
        <v>0.1</v>
      </c>
      <c r="Y134" s="14">
        <f t="shared" si="32"/>
        <v>1</v>
      </c>
      <c r="Z134" s="14">
        <f t="shared" si="33"/>
        <v>120</v>
      </c>
      <c r="AA134" s="14">
        <f t="shared" si="34"/>
        <v>0.9667</v>
      </c>
    </row>
    <row r="135" spans="1:27" ht="16.5" x14ac:dyDescent="0.2">
      <c r="A135" s="160"/>
      <c r="B135" s="68" t="s">
        <v>565</v>
      </c>
      <c r="C135" s="68">
        <v>4</v>
      </c>
      <c r="D135" s="68">
        <f>INDEX(神器!$M$4:$M$7,世界BOSS专属武器!C135)</f>
        <v>600</v>
      </c>
      <c r="E135" s="68">
        <f t="shared" si="38"/>
        <v>8.3333333333333339E-4</v>
      </c>
      <c r="F135" s="68">
        <f t="shared" si="37"/>
        <v>44</v>
      </c>
      <c r="G135" s="68">
        <v>1</v>
      </c>
      <c r="H135" s="68">
        <v>1</v>
      </c>
      <c r="M135" s="14">
        <v>51</v>
      </c>
      <c r="N135" s="14">
        <f t="shared" si="23"/>
        <v>1</v>
      </c>
      <c r="O135" s="14">
        <f>INDEX(卡牌消耗!$H$13:$H$33,世界BOSS专属武器!N135)</f>
        <v>1501001</v>
      </c>
      <c r="P135" s="44" t="s">
        <v>328</v>
      </c>
      <c r="Q135" s="14">
        <f t="shared" si="24"/>
        <v>50</v>
      </c>
      <c r="R135" s="44" t="str">
        <f t="shared" si="25"/>
        <v>金币</v>
      </c>
      <c r="S135" s="14">
        <f t="shared" si="26"/>
        <v>20000</v>
      </c>
      <c r="T135" s="14" t="str">
        <f t="shared" si="27"/>
        <v>高级专属强化石</v>
      </c>
      <c r="U135" s="14">
        <f t="shared" si="28"/>
        <v>15</v>
      </c>
      <c r="V135" s="14" t="str">
        <f t="shared" si="29"/>
        <v>[x]</v>
      </c>
      <c r="W135" s="14" t="str">
        <f t="shared" si="30"/>
        <v>[x]</v>
      </c>
      <c r="X135" s="14">
        <f t="shared" si="31"/>
        <v>0.1</v>
      </c>
      <c r="Y135" s="14">
        <f t="shared" si="32"/>
        <v>1</v>
      </c>
      <c r="Z135" s="14">
        <f t="shared" si="33"/>
        <v>150</v>
      </c>
      <c r="AA135" s="14">
        <f t="shared" si="34"/>
        <v>1</v>
      </c>
    </row>
    <row r="136" spans="1:27" ht="16.5" x14ac:dyDescent="0.2">
      <c r="A136" s="160"/>
      <c r="B136" s="68" t="s">
        <v>566</v>
      </c>
      <c r="C136" s="68">
        <v>4</v>
      </c>
      <c r="D136" s="68">
        <f>INDEX(神器!$M$4:$M$7,世界BOSS专属武器!C136)</f>
        <v>600</v>
      </c>
      <c r="E136" s="68">
        <f t="shared" si="38"/>
        <v>8.3333333333333339E-4</v>
      </c>
      <c r="F136" s="68">
        <f t="shared" si="37"/>
        <v>44</v>
      </c>
      <c r="G136" s="68">
        <v>1</v>
      </c>
      <c r="H136" s="68">
        <v>1</v>
      </c>
      <c r="M136" s="14">
        <v>52</v>
      </c>
      <c r="N136" s="14">
        <f t="shared" si="23"/>
        <v>2</v>
      </c>
      <c r="O136" s="14">
        <f>INDEX(卡牌消耗!$H$13:$H$33,世界BOSS专属武器!N136)</f>
        <v>1501002</v>
      </c>
      <c r="P136" s="44" t="s">
        <v>328</v>
      </c>
      <c r="Q136" s="14">
        <f t="shared" si="24"/>
        <v>0</v>
      </c>
      <c r="R136" s="44" t="str">
        <f t="shared" si="25"/>
        <v>[x]</v>
      </c>
      <c r="S136" s="14" t="str">
        <f t="shared" si="26"/>
        <v>[x]</v>
      </c>
      <c r="T136" s="14" t="str">
        <f t="shared" si="27"/>
        <v>[x]</v>
      </c>
      <c r="U136" s="14" t="str">
        <f t="shared" si="28"/>
        <v>[x]</v>
      </c>
      <c r="V136" s="14" t="str">
        <f t="shared" si="29"/>
        <v>[x]</v>
      </c>
      <c r="W136" s="14" t="str">
        <f t="shared" si="30"/>
        <v>[x]</v>
      </c>
      <c r="X136" s="14" t="str">
        <f t="shared" si="31"/>
        <v>[x]</v>
      </c>
      <c r="Y136" s="14" t="str">
        <f t="shared" si="32"/>
        <v>[x]</v>
      </c>
      <c r="Z136" s="14" t="str">
        <f t="shared" si="33"/>
        <v>[x]</v>
      </c>
      <c r="AA136" s="14" t="str">
        <f t="shared" si="34"/>
        <v>[x]</v>
      </c>
    </row>
    <row r="137" spans="1:27" ht="16.5" x14ac:dyDescent="0.2">
      <c r="A137" s="160"/>
      <c r="B137" s="68" t="s">
        <v>567</v>
      </c>
      <c r="C137" s="68">
        <v>2</v>
      </c>
      <c r="D137" s="68">
        <f>INDEX(神器!$M$4:$M$7,世界BOSS专属武器!C137)</f>
        <v>120</v>
      </c>
      <c r="E137" s="68">
        <f t="shared" si="38"/>
        <v>4.1666666666666666E-3</v>
      </c>
      <c r="F137" s="68">
        <f t="shared" si="37"/>
        <v>219</v>
      </c>
      <c r="G137" s="68">
        <v>2</v>
      </c>
      <c r="H137" s="68">
        <v>4</v>
      </c>
      <c r="M137" s="14">
        <v>53</v>
      </c>
      <c r="N137" s="14">
        <f t="shared" si="23"/>
        <v>2</v>
      </c>
      <c r="O137" s="14">
        <f>INDEX(卡牌消耗!$H$13:$H$33,世界BOSS专属武器!N137)</f>
        <v>1501002</v>
      </c>
      <c r="P137" s="44" t="s">
        <v>328</v>
      </c>
      <c r="Q137" s="14">
        <f t="shared" si="24"/>
        <v>1</v>
      </c>
      <c r="R137" s="44" t="str">
        <f t="shared" si="25"/>
        <v>金币</v>
      </c>
      <c r="S137" s="14">
        <f t="shared" si="26"/>
        <v>100</v>
      </c>
      <c r="T137" s="14" t="str">
        <f t="shared" si="27"/>
        <v>低级专属强化石</v>
      </c>
      <c r="U137" s="14">
        <f t="shared" si="28"/>
        <v>1</v>
      </c>
      <c r="V137" s="14" t="str">
        <f t="shared" si="29"/>
        <v>[x]</v>
      </c>
      <c r="W137" s="14" t="str">
        <f t="shared" si="30"/>
        <v>[x]</v>
      </c>
      <c r="X137" s="14">
        <f t="shared" si="31"/>
        <v>1</v>
      </c>
      <c r="Y137" s="14">
        <f t="shared" si="32"/>
        <v>1</v>
      </c>
      <c r="Z137" s="14">
        <f t="shared" si="33"/>
        <v>1</v>
      </c>
      <c r="AA137" s="14">
        <f t="shared" si="34"/>
        <v>6.7000000000000002E-3</v>
      </c>
    </row>
    <row r="138" spans="1:27" ht="16.5" x14ac:dyDescent="0.2">
      <c r="A138" s="160"/>
      <c r="B138" s="68" t="s">
        <v>568</v>
      </c>
      <c r="C138" s="68">
        <v>2</v>
      </c>
      <c r="D138" s="68">
        <f>INDEX(神器!$M$4:$M$7,世界BOSS专属武器!C138)</f>
        <v>120</v>
      </c>
      <c r="E138" s="68">
        <f t="shared" si="38"/>
        <v>4.1666666666666666E-3</v>
      </c>
      <c r="F138" s="68">
        <f t="shared" si="37"/>
        <v>219</v>
      </c>
      <c r="G138" s="68">
        <v>2</v>
      </c>
      <c r="H138" s="68">
        <v>4</v>
      </c>
      <c r="M138" s="14">
        <v>54</v>
      </c>
      <c r="N138" s="14">
        <f t="shared" si="23"/>
        <v>2</v>
      </c>
      <c r="O138" s="14">
        <f>INDEX(卡牌消耗!$H$13:$H$33,世界BOSS专属武器!N138)</f>
        <v>1501002</v>
      </c>
      <c r="P138" s="44" t="s">
        <v>328</v>
      </c>
      <c r="Q138" s="14">
        <f t="shared" si="24"/>
        <v>2</v>
      </c>
      <c r="R138" s="44" t="str">
        <f t="shared" si="25"/>
        <v>金币</v>
      </c>
      <c r="S138" s="14">
        <f t="shared" si="26"/>
        <v>200</v>
      </c>
      <c r="T138" s="14" t="str">
        <f t="shared" si="27"/>
        <v>低级专属强化石</v>
      </c>
      <c r="U138" s="14">
        <f t="shared" si="28"/>
        <v>1</v>
      </c>
      <c r="V138" s="14" t="str">
        <f t="shared" si="29"/>
        <v>[x]</v>
      </c>
      <c r="W138" s="14" t="str">
        <f t="shared" si="30"/>
        <v>[x]</v>
      </c>
      <c r="X138" s="14">
        <f t="shared" si="31"/>
        <v>0.5</v>
      </c>
      <c r="Y138" s="14">
        <f t="shared" si="32"/>
        <v>1</v>
      </c>
      <c r="Z138" s="14">
        <f t="shared" si="33"/>
        <v>2</v>
      </c>
      <c r="AA138" s="14">
        <f t="shared" si="34"/>
        <v>1.3299999999999999E-2</v>
      </c>
    </row>
    <row r="139" spans="1:27" ht="16.5" x14ac:dyDescent="0.2">
      <c r="A139" s="160"/>
      <c r="B139" s="68" t="s">
        <v>569</v>
      </c>
      <c r="C139" s="68">
        <v>2</v>
      </c>
      <c r="D139" s="68">
        <f>INDEX(神器!$M$4:$M$7,世界BOSS专属武器!C139)</f>
        <v>120</v>
      </c>
      <c r="E139" s="68">
        <f t="shared" si="38"/>
        <v>4.1666666666666666E-3</v>
      </c>
      <c r="F139" s="68">
        <f t="shared" si="37"/>
        <v>219</v>
      </c>
      <c r="G139" s="68">
        <v>2</v>
      </c>
      <c r="H139" s="68">
        <v>4</v>
      </c>
      <c r="M139" s="14">
        <v>55</v>
      </c>
      <c r="N139" s="14">
        <f t="shared" si="23"/>
        <v>2</v>
      </c>
      <c r="O139" s="14">
        <f>INDEX(卡牌消耗!$H$13:$H$33,世界BOSS专属武器!N139)</f>
        <v>1501002</v>
      </c>
      <c r="P139" s="44" t="s">
        <v>328</v>
      </c>
      <c r="Q139" s="14">
        <f t="shared" si="24"/>
        <v>3</v>
      </c>
      <c r="R139" s="44" t="str">
        <f t="shared" si="25"/>
        <v>金币</v>
      </c>
      <c r="S139" s="14">
        <f t="shared" si="26"/>
        <v>300</v>
      </c>
      <c r="T139" s="14" t="str">
        <f t="shared" si="27"/>
        <v>低级专属强化石</v>
      </c>
      <c r="U139" s="14">
        <f t="shared" si="28"/>
        <v>2</v>
      </c>
      <c r="V139" s="14" t="str">
        <f t="shared" si="29"/>
        <v>[x]</v>
      </c>
      <c r="W139" s="14" t="str">
        <f t="shared" si="30"/>
        <v>[x]</v>
      </c>
      <c r="X139" s="14">
        <f t="shared" si="31"/>
        <v>0.48</v>
      </c>
      <c r="Y139" s="14">
        <f t="shared" si="32"/>
        <v>1</v>
      </c>
      <c r="Z139" s="14">
        <f t="shared" si="33"/>
        <v>3</v>
      </c>
      <c r="AA139" s="14">
        <f t="shared" si="34"/>
        <v>0.02</v>
      </c>
    </row>
    <row r="140" spans="1:27" ht="16.5" x14ac:dyDescent="0.2">
      <c r="A140" s="160"/>
      <c r="B140" s="68" t="s">
        <v>570</v>
      </c>
      <c r="C140" s="68">
        <v>3</v>
      </c>
      <c r="D140" s="68">
        <f>INDEX(神器!$M$4:$M$7,世界BOSS专属武器!C140)</f>
        <v>280</v>
      </c>
      <c r="E140" s="68">
        <f t="shared" si="38"/>
        <v>1.7857142857142857E-3</v>
      </c>
      <c r="F140" s="68">
        <f t="shared" si="37"/>
        <v>94</v>
      </c>
      <c r="G140" s="68">
        <v>1</v>
      </c>
      <c r="H140" s="68">
        <v>2</v>
      </c>
      <c r="M140" s="14">
        <v>56</v>
      </c>
      <c r="N140" s="14">
        <f t="shared" si="23"/>
        <v>2</v>
      </c>
      <c r="O140" s="14">
        <f>INDEX(卡牌消耗!$H$13:$H$33,世界BOSS专属武器!N140)</f>
        <v>1501002</v>
      </c>
      <c r="P140" s="44" t="s">
        <v>328</v>
      </c>
      <c r="Q140" s="14">
        <f t="shared" si="24"/>
        <v>4</v>
      </c>
      <c r="R140" s="44" t="str">
        <f t="shared" si="25"/>
        <v>金币</v>
      </c>
      <c r="S140" s="14">
        <f t="shared" si="26"/>
        <v>400</v>
      </c>
      <c r="T140" s="14" t="str">
        <f t="shared" si="27"/>
        <v>低级专属强化石</v>
      </c>
      <c r="U140" s="14">
        <f t="shared" si="28"/>
        <v>3</v>
      </c>
      <c r="V140" s="14" t="str">
        <f t="shared" si="29"/>
        <v>[x]</v>
      </c>
      <c r="W140" s="14" t="str">
        <f t="shared" si="30"/>
        <v>[x]</v>
      </c>
      <c r="X140" s="14">
        <f t="shared" si="31"/>
        <v>0.46</v>
      </c>
      <c r="Y140" s="14">
        <f t="shared" si="32"/>
        <v>1</v>
      </c>
      <c r="Z140" s="14">
        <f t="shared" si="33"/>
        <v>3</v>
      </c>
      <c r="AA140" s="14">
        <f t="shared" si="34"/>
        <v>2.6700000000000002E-2</v>
      </c>
    </row>
    <row r="141" spans="1:27" ht="16.5" x14ac:dyDescent="0.2">
      <c r="A141" s="160"/>
      <c r="B141" s="68" t="s">
        <v>571</v>
      </c>
      <c r="C141" s="68">
        <v>3</v>
      </c>
      <c r="D141" s="68">
        <f>INDEX(神器!$M$4:$M$7,世界BOSS专属武器!C141)</f>
        <v>280</v>
      </c>
      <c r="E141" s="68">
        <f t="shared" si="38"/>
        <v>1.7857142857142857E-3</v>
      </c>
      <c r="F141" s="68">
        <f t="shared" si="37"/>
        <v>94</v>
      </c>
      <c r="G141" s="68">
        <v>1</v>
      </c>
      <c r="H141" s="68">
        <v>2</v>
      </c>
      <c r="M141" s="14">
        <v>57</v>
      </c>
      <c r="N141" s="14">
        <f t="shared" si="23"/>
        <v>2</v>
      </c>
      <c r="O141" s="14">
        <f>INDEX(卡牌消耗!$H$13:$H$33,世界BOSS专属武器!N141)</f>
        <v>1501002</v>
      </c>
      <c r="P141" s="44" t="s">
        <v>328</v>
      </c>
      <c r="Q141" s="14">
        <f t="shared" si="24"/>
        <v>5</v>
      </c>
      <c r="R141" s="44" t="str">
        <f t="shared" si="25"/>
        <v>金币</v>
      </c>
      <c r="S141" s="14">
        <f t="shared" si="26"/>
        <v>500</v>
      </c>
      <c r="T141" s="14" t="str">
        <f t="shared" si="27"/>
        <v>低级专属强化石</v>
      </c>
      <c r="U141" s="14">
        <f t="shared" si="28"/>
        <v>4</v>
      </c>
      <c r="V141" s="14" t="str">
        <f t="shared" si="29"/>
        <v>[x]</v>
      </c>
      <c r="W141" s="14" t="str">
        <f t="shared" si="30"/>
        <v>[x]</v>
      </c>
      <c r="X141" s="14">
        <f t="shared" si="31"/>
        <v>0.44</v>
      </c>
      <c r="Y141" s="14">
        <f t="shared" si="32"/>
        <v>1</v>
      </c>
      <c r="Z141" s="14">
        <f t="shared" si="33"/>
        <v>3</v>
      </c>
      <c r="AA141" s="14">
        <f t="shared" si="34"/>
        <v>3.3300000000000003E-2</v>
      </c>
    </row>
    <row r="142" spans="1:27" ht="16.5" x14ac:dyDescent="0.2">
      <c r="A142" s="160"/>
      <c r="B142" s="68" t="s">
        <v>572</v>
      </c>
      <c r="C142" s="68">
        <v>3</v>
      </c>
      <c r="D142" s="68">
        <f>INDEX(神器!$M$4:$M$7,世界BOSS专属武器!C142)</f>
        <v>280</v>
      </c>
      <c r="E142" s="68">
        <f t="shared" si="38"/>
        <v>1.7857142857142857E-3</v>
      </c>
      <c r="F142" s="68">
        <f t="shared" si="37"/>
        <v>94</v>
      </c>
      <c r="G142" s="68">
        <v>1</v>
      </c>
      <c r="H142" s="68">
        <v>2</v>
      </c>
      <c r="M142" s="14">
        <v>58</v>
      </c>
      <c r="N142" s="14">
        <f t="shared" si="23"/>
        <v>2</v>
      </c>
      <c r="O142" s="14">
        <f>INDEX(卡牌消耗!$H$13:$H$33,世界BOSS专属武器!N142)</f>
        <v>1501002</v>
      </c>
      <c r="P142" s="44" t="s">
        <v>328</v>
      </c>
      <c r="Q142" s="14">
        <f t="shared" si="24"/>
        <v>6</v>
      </c>
      <c r="R142" s="44" t="str">
        <f t="shared" si="25"/>
        <v>金币</v>
      </c>
      <c r="S142" s="14">
        <f t="shared" si="26"/>
        <v>600</v>
      </c>
      <c r="T142" s="14" t="str">
        <f t="shared" si="27"/>
        <v>低级专属强化石</v>
      </c>
      <c r="U142" s="14">
        <f t="shared" si="28"/>
        <v>5</v>
      </c>
      <c r="V142" s="14" t="str">
        <f t="shared" si="29"/>
        <v>[x]</v>
      </c>
      <c r="W142" s="14" t="str">
        <f t="shared" si="30"/>
        <v>[x]</v>
      </c>
      <c r="X142" s="14">
        <f t="shared" si="31"/>
        <v>0.42</v>
      </c>
      <c r="Y142" s="14">
        <f t="shared" si="32"/>
        <v>1</v>
      </c>
      <c r="Z142" s="14">
        <f t="shared" si="33"/>
        <v>4</v>
      </c>
      <c r="AA142" s="14">
        <f t="shared" si="34"/>
        <v>0.04</v>
      </c>
    </row>
    <row r="143" spans="1:27" ht="16.5" x14ac:dyDescent="0.2">
      <c r="A143" s="160"/>
      <c r="B143" s="68" t="s">
        <v>573</v>
      </c>
      <c r="C143" s="68">
        <v>4</v>
      </c>
      <c r="D143" s="68">
        <f>INDEX(神器!$M$4:$M$7,世界BOSS专属武器!C143)</f>
        <v>600</v>
      </c>
      <c r="E143" s="68">
        <f t="shared" si="38"/>
        <v>8.3333333333333339E-4</v>
      </c>
      <c r="F143" s="68">
        <f t="shared" si="37"/>
        <v>44</v>
      </c>
      <c r="G143" s="68">
        <v>1</v>
      </c>
      <c r="H143" s="68">
        <v>1</v>
      </c>
      <c r="M143" s="14">
        <v>59</v>
      </c>
      <c r="N143" s="14">
        <f t="shared" si="23"/>
        <v>2</v>
      </c>
      <c r="O143" s="14">
        <f>INDEX(卡牌消耗!$H$13:$H$33,世界BOSS专属武器!N143)</f>
        <v>1501002</v>
      </c>
      <c r="P143" s="44" t="s">
        <v>328</v>
      </c>
      <c r="Q143" s="14">
        <f t="shared" si="24"/>
        <v>7</v>
      </c>
      <c r="R143" s="44" t="str">
        <f t="shared" si="25"/>
        <v>金币</v>
      </c>
      <c r="S143" s="14">
        <f t="shared" si="26"/>
        <v>700</v>
      </c>
      <c r="T143" s="14" t="str">
        <f t="shared" si="27"/>
        <v>低级专属强化石</v>
      </c>
      <c r="U143" s="14">
        <f t="shared" si="28"/>
        <v>5</v>
      </c>
      <c r="V143" s="14" t="str">
        <f t="shared" si="29"/>
        <v>[x]</v>
      </c>
      <c r="W143" s="14" t="str">
        <f t="shared" si="30"/>
        <v>[x]</v>
      </c>
      <c r="X143" s="14">
        <f t="shared" si="31"/>
        <v>0.4</v>
      </c>
      <c r="Y143" s="14">
        <f t="shared" si="32"/>
        <v>1</v>
      </c>
      <c r="Z143" s="14">
        <f t="shared" si="33"/>
        <v>4</v>
      </c>
      <c r="AA143" s="14">
        <f t="shared" si="34"/>
        <v>4.6699999999999998E-2</v>
      </c>
    </row>
    <row r="144" spans="1:27" ht="16.5" x14ac:dyDescent="0.2">
      <c r="A144" s="160"/>
      <c r="B144" s="68" t="s">
        <v>574</v>
      </c>
      <c r="C144" s="68">
        <v>4</v>
      </c>
      <c r="D144" s="68">
        <f>INDEX(神器!$M$4:$M$7,世界BOSS专属武器!C144)</f>
        <v>600</v>
      </c>
      <c r="E144" s="68">
        <f t="shared" si="38"/>
        <v>8.3333333333333339E-4</v>
      </c>
      <c r="F144" s="68">
        <f>10000-SUM(F111:F143)</f>
        <v>31</v>
      </c>
      <c r="G144" s="68">
        <v>1</v>
      </c>
      <c r="H144" s="68">
        <v>1</v>
      </c>
      <c r="M144" s="14">
        <v>60</v>
      </c>
      <c r="N144" s="14">
        <f t="shared" si="23"/>
        <v>2</v>
      </c>
      <c r="O144" s="14">
        <f>INDEX(卡牌消耗!$H$13:$H$33,世界BOSS专属武器!N144)</f>
        <v>1501002</v>
      </c>
      <c r="P144" s="44" t="s">
        <v>328</v>
      </c>
      <c r="Q144" s="14">
        <f t="shared" si="24"/>
        <v>8</v>
      </c>
      <c r="R144" s="44" t="str">
        <f t="shared" si="25"/>
        <v>金币</v>
      </c>
      <c r="S144" s="14">
        <f t="shared" si="26"/>
        <v>800</v>
      </c>
      <c r="T144" s="14" t="str">
        <f t="shared" si="27"/>
        <v>低级专属强化石</v>
      </c>
      <c r="U144" s="14">
        <f t="shared" si="28"/>
        <v>5</v>
      </c>
      <c r="V144" s="14" t="str">
        <f t="shared" si="29"/>
        <v>[x]</v>
      </c>
      <c r="W144" s="14" t="str">
        <f t="shared" si="30"/>
        <v>[x]</v>
      </c>
      <c r="X144" s="14">
        <f t="shared" si="31"/>
        <v>0.38</v>
      </c>
      <c r="Y144" s="14">
        <f t="shared" si="32"/>
        <v>1</v>
      </c>
      <c r="Z144" s="14">
        <f t="shared" si="33"/>
        <v>5</v>
      </c>
      <c r="AA144" s="14">
        <f t="shared" si="34"/>
        <v>5.33E-2</v>
      </c>
    </row>
    <row r="145" spans="1:27" ht="16.5" x14ac:dyDescent="0.2">
      <c r="M145" s="14">
        <v>61</v>
      </c>
      <c r="N145" s="14">
        <f t="shared" si="23"/>
        <v>2</v>
      </c>
      <c r="O145" s="14">
        <f>INDEX(卡牌消耗!$H$13:$H$33,世界BOSS专属武器!N145)</f>
        <v>1501002</v>
      </c>
      <c r="P145" s="44" t="s">
        <v>328</v>
      </c>
      <c r="Q145" s="14">
        <f t="shared" si="24"/>
        <v>9</v>
      </c>
      <c r="R145" s="44" t="str">
        <f t="shared" si="25"/>
        <v>金币</v>
      </c>
      <c r="S145" s="14">
        <f t="shared" si="26"/>
        <v>900</v>
      </c>
      <c r="T145" s="14" t="str">
        <f t="shared" si="27"/>
        <v>低级专属强化石</v>
      </c>
      <c r="U145" s="14">
        <f t="shared" si="28"/>
        <v>5</v>
      </c>
      <c r="V145" s="14" t="str">
        <f t="shared" si="29"/>
        <v>[x]</v>
      </c>
      <c r="W145" s="14" t="str">
        <f t="shared" si="30"/>
        <v>[x]</v>
      </c>
      <c r="X145" s="14">
        <f t="shared" si="31"/>
        <v>0.36</v>
      </c>
      <c r="Y145" s="14">
        <f t="shared" si="32"/>
        <v>1</v>
      </c>
      <c r="Z145" s="14">
        <f t="shared" si="33"/>
        <v>5</v>
      </c>
      <c r="AA145" s="14">
        <f t="shared" si="34"/>
        <v>0.06</v>
      </c>
    </row>
    <row r="146" spans="1:27" ht="16.5" x14ac:dyDescent="0.2">
      <c r="E146" s="52">
        <f>SUM(E147:E180)</f>
        <v>0.22952380952380946</v>
      </c>
      <c r="M146" s="14">
        <v>62</v>
      </c>
      <c r="N146" s="14">
        <f t="shared" si="23"/>
        <v>2</v>
      </c>
      <c r="O146" s="14">
        <f>INDEX(卡牌消耗!$H$13:$H$33,世界BOSS专属武器!N146)</f>
        <v>1501002</v>
      </c>
      <c r="P146" s="44" t="s">
        <v>328</v>
      </c>
      <c r="Q146" s="14">
        <f t="shared" si="24"/>
        <v>10</v>
      </c>
      <c r="R146" s="44" t="str">
        <f t="shared" si="25"/>
        <v>金币</v>
      </c>
      <c r="S146" s="14">
        <f t="shared" si="26"/>
        <v>1000</v>
      </c>
      <c r="T146" s="14" t="str">
        <f t="shared" si="27"/>
        <v>低级专属强化石</v>
      </c>
      <c r="U146" s="14">
        <f t="shared" si="28"/>
        <v>7</v>
      </c>
      <c r="V146" s="14" t="str">
        <f t="shared" si="29"/>
        <v>[x]</v>
      </c>
      <c r="W146" s="14" t="str">
        <f t="shared" si="30"/>
        <v>[x]</v>
      </c>
      <c r="X146" s="14">
        <f t="shared" si="31"/>
        <v>0.35</v>
      </c>
      <c r="Y146" s="14">
        <f t="shared" si="32"/>
        <v>1</v>
      </c>
      <c r="Z146" s="14">
        <f t="shared" si="33"/>
        <v>5</v>
      </c>
      <c r="AA146" s="14">
        <f t="shared" si="34"/>
        <v>6.6699999999999995E-2</v>
      </c>
    </row>
    <row r="147" spans="1:27" ht="16.5" x14ac:dyDescent="0.2">
      <c r="A147" s="160" t="s">
        <v>646</v>
      </c>
      <c r="B147" s="68" t="s">
        <v>541</v>
      </c>
      <c r="C147" s="68">
        <v>1</v>
      </c>
      <c r="D147" s="68">
        <f>INDEX(神器!$M$4:$M$7,世界BOSS专属武器!C147)</f>
        <v>40</v>
      </c>
      <c r="E147" s="68">
        <f t="shared" ref="E147:E180" si="39">1/D147</f>
        <v>2.5000000000000001E-2</v>
      </c>
      <c r="F147" s="68">
        <f>ROUND(E147/E$146*10000,0)</f>
        <v>1089</v>
      </c>
      <c r="G147" s="68">
        <v>2</v>
      </c>
      <c r="H147" s="68">
        <v>4</v>
      </c>
      <c r="M147" s="14">
        <v>63</v>
      </c>
      <c r="N147" s="14">
        <f t="shared" si="23"/>
        <v>2</v>
      </c>
      <c r="O147" s="14">
        <f>INDEX(卡牌消耗!$H$13:$H$33,世界BOSS专属武器!N147)</f>
        <v>1501002</v>
      </c>
      <c r="P147" s="44" t="s">
        <v>328</v>
      </c>
      <c r="Q147" s="14">
        <f t="shared" si="24"/>
        <v>11</v>
      </c>
      <c r="R147" s="44" t="str">
        <f t="shared" si="25"/>
        <v>金币</v>
      </c>
      <c r="S147" s="14">
        <f t="shared" si="26"/>
        <v>1000</v>
      </c>
      <c r="T147" s="14" t="str">
        <f t="shared" si="27"/>
        <v>低级专属强化石</v>
      </c>
      <c r="U147" s="14">
        <f t="shared" si="28"/>
        <v>7</v>
      </c>
      <c r="V147" s="14" t="str">
        <f t="shared" si="29"/>
        <v>[x]</v>
      </c>
      <c r="W147" s="14" t="str">
        <f t="shared" si="30"/>
        <v>[x]</v>
      </c>
      <c r="X147" s="14">
        <f t="shared" si="31"/>
        <v>0.33</v>
      </c>
      <c r="Y147" s="14">
        <f t="shared" si="32"/>
        <v>1</v>
      </c>
      <c r="Z147" s="14">
        <f t="shared" si="33"/>
        <v>6</v>
      </c>
      <c r="AA147" s="14">
        <f t="shared" si="34"/>
        <v>0.08</v>
      </c>
    </row>
    <row r="148" spans="1:27" ht="16.5" x14ac:dyDescent="0.2">
      <c r="A148" s="160"/>
      <c r="B148" s="68" t="s">
        <v>542</v>
      </c>
      <c r="C148" s="68">
        <v>2</v>
      </c>
      <c r="D148" s="68">
        <f>INDEX(神器!$M$4:$M$7,世界BOSS专属武器!C148)</f>
        <v>120</v>
      </c>
      <c r="E148" s="68">
        <f t="shared" si="39"/>
        <v>8.3333333333333332E-3</v>
      </c>
      <c r="F148" s="68">
        <f t="shared" ref="F148:F179" si="40">ROUND(E148/E$146*10000,0)</f>
        <v>363</v>
      </c>
      <c r="G148" s="68">
        <v>2</v>
      </c>
      <c r="H148" s="68">
        <v>4</v>
      </c>
      <c r="M148" s="14">
        <v>64</v>
      </c>
      <c r="N148" s="14">
        <f t="shared" si="23"/>
        <v>2</v>
      </c>
      <c r="O148" s="14">
        <f>INDEX(卡牌消耗!$H$13:$H$33,世界BOSS专属武器!N148)</f>
        <v>1501002</v>
      </c>
      <c r="P148" s="44" t="s">
        <v>328</v>
      </c>
      <c r="Q148" s="14">
        <f t="shared" si="24"/>
        <v>12</v>
      </c>
      <c r="R148" s="44" t="str">
        <f t="shared" si="25"/>
        <v>金币</v>
      </c>
      <c r="S148" s="14">
        <f t="shared" si="26"/>
        <v>1000</v>
      </c>
      <c r="T148" s="14" t="str">
        <f t="shared" si="27"/>
        <v>低级专属强化石</v>
      </c>
      <c r="U148" s="14">
        <f t="shared" si="28"/>
        <v>7</v>
      </c>
      <c r="V148" s="14" t="str">
        <f t="shared" si="29"/>
        <v>[x]</v>
      </c>
      <c r="W148" s="14" t="str">
        <f t="shared" si="30"/>
        <v>[x]</v>
      </c>
      <c r="X148" s="14">
        <f t="shared" si="31"/>
        <v>0.31</v>
      </c>
      <c r="Y148" s="14">
        <f t="shared" si="32"/>
        <v>1</v>
      </c>
      <c r="Z148" s="14">
        <f t="shared" si="33"/>
        <v>6</v>
      </c>
      <c r="AA148" s="14">
        <f t="shared" si="34"/>
        <v>9.3299999999999994E-2</v>
      </c>
    </row>
    <row r="149" spans="1:27" ht="16.5" x14ac:dyDescent="0.2">
      <c r="A149" s="160"/>
      <c r="B149" s="68" t="s">
        <v>543</v>
      </c>
      <c r="C149" s="68">
        <v>2</v>
      </c>
      <c r="D149" s="68">
        <f>INDEX(神器!$M$4:$M$7,世界BOSS专属武器!C149)</f>
        <v>120</v>
      </c>
      <c r="E149" s="68">
        <f t="shared" si="39"/>
        <v>8.3333333333333332E-3</v>
      </c>
      <c r="F149" s="68">
        <f t="shared" si="40"/>
        <v>363</v>
      </c>
      <c r="G149" s="68">
        <v>2</v>
      </c>
      <c r="H149" s="68">
        <v>4</v>
      </c>
      <c r="M149" s="14">
        <v>65</v>
      </c>
      <c r="N149" s="14">
        <f t="shared" si="23"/>
        <v>2</v>
      </c>
      <c r="O149" s="14">
        <f>INDEX(卡牌消耗!$H$13:$H$33,世界BOSS专属武器!N149)</f>
        <v>1501002</v>
      </c>
      <c r="P149" s="44" t="s">
        <v>328</v>
      </c>
      <c r="Q149" s="14">
        <f t="shared" si="24"/>
        <v>13</v>
      </c>
      <c r="R149" s="44" t="str">
        <f t="shared" si="25"/>
        <v>金币</v>
      </c>
      <c r="S149" s="14">
        <f t="shared" si="26"/>
        <v>1000</v>
      </c>
      <c r="T149" s="14" t="str">
        <f t="shared" si="27"/>
        <v>低级专属强化石</v>
      </c>
      <c r="U149" s="14">
        <f t="shared" si="28"/>
        <v>7</v>
      </c>
      <c r="V149" s="14" t="str">
        <f t="shared" si="29"/>
        <v>[x]</v>
      </c>
      <c r="W149" s="14" t="str">
        <f t="shared" si="30"/>
        <v>[x]</v>
      </c>
      <c r="X149" s="14">
        <f t="shared" si="31"/>
        <v>0.28999999999999998</v>
      </c>
      <c r="Y149" s="14">
        <f t="shared" si="32"/>
        <v>1</v>
      </c>
      <c r="Z149" s="14">
        <f t="shared" si="33"/>
        <v>7</v>
      </c>
      <c r="AA149" s="14">
        <f t="shared" si="34"/>
        <v>0.1067</v>
      </c>
    </row>
    <row r="150" spans="1:27" ht="16.5" x14ac:dyDescent="0.2">
      <c r="A150" s="160"/>
      <c r="B150" s="68" t="s">
        <v>544</v>
      </c>
      <c r="C150" s="68">
        <v>3</v>
      </c>
      <c r="D150" s="68">
        <f>INDEX(神器!$M$4:$M$7,世界BOSS专属武器!C150)</f>
        <v>280</v>
      </c>
      <c r="E150" s="68">
        <f t="shared" si="39"/>
        <v>3.5714285714285713E-3</v>
      </c>
      <c r="F150" s="68">
        <f t="shared" si="40"/>
        <v>156</v>
      </c>
      <c r="G150" s="68">
        <v>1</v>
      </c>
      <c r="H150" s="68">
        <v>2</v>
      </c>
      <c r="M150" s="14">
        <v>66</v>
      </c>
      <c r="N150" s="14">
        <f t="shared" ref="N150:N213" si="41">INT((M150-1)/51)+1</f>
        <v>2</v>
      </c>
      <c r="O150" s="14">
        <f>INDEX(卡牌消耗!$H$13:$H$33,世界BOSS专属武器!N150)</f>
        <v>1501002</v>
      </c>
      <c r="P150" s="44" t="s">
        <v>328</v>
      </c>
      <c r="Q150" s="14">
        <f t="shared" ref="Q150:Q213" si="42">MOD(M150-1,51)</f>
        <v>14</v>
      </c>
      <c r="R150" s="44" t="str">
        <f t="shared" ref="R150:R213" si="43">IF(Q150&gt;0,"金币","[x]")</f>
        <v>金币</v>
      </c>
      <c r="S150" s="14">
        <f t="shared" ref="S150:S213" si="44">IF(Q150&gt;0,INDEX($V$32:$V$81,Q150),"[x]")</f>
        <v>1000</v>
      </c>
      <c r="T150" s="14" t="str">
        <f t="shared" ref="T150:T213" si="45">IF(Q150&gt;0,INDEX($W$32:$W$81,Q150),"[x]")</f>
        <v>低级专属强化石</v>
      </c>
      <c r="U150" s="14">
        <f t="shared" ref="U150:U213" si="46">IF(Q150&gt;0,INDEX($AA$32:$AF$81,Q150,INDEX($Y$32:$Y$81,Q150)),"[x]")</f>
        <v>7</v>
      </c>
      <c r="V150" s="14" t="str">
        <f t="shared" ref="V150:V213" si="47">IF(AND(Q150&gt;=20,Q150&lt;40),INDEX($X$32:$X$81,Q150),"[x]")</f>
        <v>[x]</v>
      </c>
      <c r="W150" s="14" t="str">
        <f t="shared" ref="W150:W213" si="48">IF(AND(Q150&gt;=20,Q150&lt;40),INDEX($AA$32:$AF$81,Q150,INDEX($Z$32:$Z$81,Q150)),"[x]")</f>
        <v>[x]</v>
      </c>
      <c r="X150" s="14">
        <f t="shared" ref="X150:X213" si="49">IF(Q150&gt;0,INDEX($T$32:$T$81,Q150),"[x]")</f>
        <v>0.27</v>
      </c>
      <c r="Y150" s="14">
        <f t="shared" ref="Y150:Y213" si="50">IF(Q150&gt;0,1,"[x]")</f>
        <v>1</v>
      </c>
      <c r="Z150" s="14">
        <f t="shared" ref="Z150:Z213" si="51">IF(Q150&gt;0,INDEX($AG$32:$AG$81,Q150),"[x]")</f>
        <v>7</v>
      </c>
      <c r="AA150" s="14">
        <f t="shared" ref="AA150:AA213" si="52">IF(Q150&gt;0,INDEX($AL$32:$AL$81,Q150),"[x]")</f>
        <v>0.12</v>
      </c>
    </row>
    <row r="151" spans="1:27" ht="16.5" x14ac:dyDescent="0.2">
      <c r="A151" s="160"/>
      <c r="B151" s="68" t="s">
        <v>545</v>
      </c>
      <c r="C151" s="68">
        <v>3</v>
      </c>
      <c r="D151" s="68">
        <f>INDEX(神器!$M$4:$M$7,世界BOSS专属武器!C151)</f>
        <v>280</v>
      </c>
      <c r="E151" s="68">
        <f t="shared" si="39"/>
        <v>3.5714285714285713E-3</v>
      </c>
      <c r="F151" s="68">
        <f t="shared" si="40"/>
        <v>156</v>
      </c>
      <c r="G151" s="68">
        <v>1</v>
      </c>
      <c r="H151" s="68">
        <v>2</v>
      </c>
      <c r="M151" s="14">
        <v>67</v>
      </c>
      <c r="N151" s="14">
        <f t="shared" si="41"/>
        <v>2</v>
      </c>
      <c r="O151" s="14">
        <f>INDEX(卡牌消耗!$H$13:$H$33,世界BOSS专属武器!N151)</f>
        <v>1501002</v>
      </c>
      <c r="P151" s="44" t="s">
        <v>328</v>
      </c>
      <c r="Q151" s="14">
        <f t="shared" si="42"/>
        <v>15</v>
      </c>
      <c r="R151" s="44" t="str">
        <f t="shared" si="43"/>
        <v>金币</v>
      </c>
      <c r="S151" s="14">
        <f t="shared" si="44"/>
        <v>1000</v>
      </c>
      <c r="T151" s="14" t="str">
        <f t="shared" si="45"/>
        <v>低级专属强化石</v>
      </c>
      <c r="U151" s="14">
        <f t="shared" si="46"/>
        <v>10</v>
      </c>
      <c r="V151" s="14" t="str">
        <f t="shared" si="47"/>
        <v>[x]</v>
      </c>
      <c r="W151" s="14" t="str">
        <f t="shared" si="48"/>
        <v>[x]</v>
      </c>
      <c r="X151" s="14">
        <f t="shared" si="49"/>
        <v>0.25</v>
      </c>
      <c r="Y151" s="14">
        <f t="shared" si="50"/>
        <v>1</v>
      </c>
      <c r="Z151" s="14">
        <f t="shared" si="51"/>
        <v>8</v>
      </c>
      <c r="AA151" s="14">
        <f t="shared" si="52"/>
        <v>0.1333</v>
      </c>
    </row>
    <row r="152" spans="1:27" ht="16.5" x14ac:dyDescent="0.2">
      <c r="A152" s="160"/>
      <c r="B152" s="68" t="s">
        <v>546</v>
      </c>
      <c r="C152" s="68">
        <v>4</v>
      </c>
      <c r="D152" s="68">
        <f>INDEX(神器!$M$4:$M$7,世界BOSS专属武器!C152)</f>
        <v>600</v>
      </c>
      <c r="E152" s="68">
        <f t="shared" si="39"/>
        <v>1.6666666666666668E-3</v>
      </c>
      <c r="F152" s="68">
        <f t="shared" si="40"/>
        <v>73</v>
      </c>
      <c r="G152" s="68">
        <v>1</v>
      </c>
      <c r="H152" s="68">
        <v>1</v>
      </c>
      <c r="M152" s="14">
        <v>68</v>
      </c>
      <c r="N152" s="14">
        <f t="shared" si="41"/>
        <v>2</v>
      </c>
      <c r="O152" s="14">
        <f>INDEX(卡牌消耗!$H$13:$H$33,世界BOSS专属武器!N152)</f>
        <v>1501002</v>
      </c>
      <c r="P152" s="44" t="s">
        <v>328</v>
      </c>
      <c r="Q152" s="14">
        <f t="shared" si="42"/>
        <v>16</v>
      </c>
      <c r="R152" s="44" t="str">
        <f t="shared" si="43"/>
        <v>金币</v>
      </c>
      <c r="S152" s="14">
        <f t="shared" si="44"/>
        <v>1000</v>
      </c>
      <c r="T152" s="14" t="str">
        <f t="shared" si="45"/>
        <v>低级专属强化石</v>
      </c>
      <c r="U152" s="14">
        <f t="shared" si="46"/>
        <v>10</v>
      </c>
      <c r="V152" s="14" t="str">
        <f t="shared" si="47"/>
        <v>[x]</v>
      </c>
      <c r="W152" s="14" t="str">
        <f t="shared" si="48"/>
        <v>[x]</v>
      </c>
      <c r="X152" s="14">
        <f t="shared" si="49"/>
        <v>0.23</v>
      </c>
      <c r="Y152" s="14">
        <f t="shared" si="50"/>
        <v>1</v>
      </c>
      <c r="Z152" s="14">
        <f t="shared" si="51"/>
        <v>9</v>
      </c>
      <c r="AA152" s="14">
        <f t="shared" si="52"/>
        <v>0.1467</v>
      </c>
    </row>
    <row r="153" spans="1:27" ht="16.5" x14ac:dyDescent="0.2">
      <c r="A153" s="160"/>
      <c r="B153" s="68" t="s">
        <v>547</v>
      </c>
      <c r="C153" s="68">
        <v>1</v>
      </c>
      <c r="D153" s="68">
        <f>INDEX(神器!$M$4:$M$7,世界BOSS专属武器!C153)</f>
        <v>40</v>
      </c>
      <c r="E153" s="68">
        <f t="shared" si="39"/>
        <v>2.5000000000000001E-2</v>
      </c>
      <c r="F153" s="68">
        <f t="shared" si="40"/>
        <v>1089</v>
      </c>
      <c r="G153" s="68">
        <v>2</v>
      </c>
      <c r="H153" s="68">
        <v>4</v>
      </c>
      <c r="M153" s="14">
        <v>69</v>
      </c>
      <c r="N153" s="14">
        <f t="shared" si="41"/>
        <v>2</v>
      </c>
      <c r="O153" s="14">
        <f>INDEX(卡牌消耗!$H$13:$H$33,世界BOSS专属武器!N153)</f>
        <v>1501002</v>
      </c>
      <c r="P153" s="44" t="s">
        <v>328</v>
      </c>
      <c r="Q153" s="14">
        <f t="shared" si="42"/>
        <v>17</v>
      </c>
      <c r="R153" s="44" t="str">
        <f t="shared" si="43"/>
        <v>金币</v>
      </c>
      <c r="S153" s="14">
        <f t="shared" si="44"/>
        <v>1000</v>
      </c>
      <c r="T153" s="14" t="str">
        <f t="shared" si="45"/>
        <v>低级专属强化石</v>
      </c>
      <c r="U153" s="14">
        <f t="shared" si="46"/>
        <v>10</v>
      </c>
      <c r="V153" s="14" t="str">
        <f t="shared" si="47"/>
        <v>[x]</v>
      </c>
      <c r="W153" s="14" t="str">
        <f t="shared" si="48"/>
        <v>[x]</v>
      </c>
      <c r="X153" s="14">
        <f t="shared" si="49"/>
        <v>0.21</v>
      </c>
      <c r="Y153" s="14">
        <f t="shared" si="50"/>
        <v>1</v>
      </c>
      <c r="Z153" s="14">
        <f t="shared" si="51"/>
        <v>10</v>
      </c>
      <c r="AA153" s="14">
        <f t="shared" si="52"/>
        <v>0.16</v>
      </c>
    </row>
    <row r="154" spans="1:27" ht="16.5" x14ac:dyDescent="0.2">
      <c r="A154" s="160"/>
      <c r="B154" s="68" t="s">
        <v>548</v>
      </c>
      <c r="C154" s="68">
        <v>2</v>
      </c>
      <c r="D154" s="68">
        <f>INDEX(神器!$M$4:$M$7,世界BOSS专属武器!C154)</f>
        <v>120</v>
      </c>
      <c r="E154" s="68">
        <f t="shared" si="39"/>
        <v>8.3333333333333332E-3</v>
      </c>
      <c r="F154" s="68">
        <f t="shared" si="40"/>
        <v>363</v>
      </c>
      <c r="G154" s="68">
        <v>2</v>
      </c>
      <c r="H154" s="68">
        <v>4</v>
      </c>
      <c r="M154" s="14">
        <v>70</v>
      </c>
      <c r="N154" s="14">
        <f t="shared" si="41"/>
        <v>2</v>
      </c>
      <c r="O154" s="14">
        <f>INDEX(卡牌消耗!$H$13:$H$33,世界BOSS专属武器!N154)</f>
        <v>1501002</v>
      </c>
      <c r="P154" s="44" t="s">
        <v>328</v>
      </c>
      <c r="Q154" s="14">
        <f t="shared" si="42"/>
        <v>18</v>
      </c>
      <c r="R154" s="44" t="str">
        <f t="shared" si="43"/>
        <v>金币</v>
      </c>
      <c r="S154" s="14">
        <f t="shared" si="44"/>
        <v>1000</v>
      </c>
      <c r="T154" s="14" t="str">
        <f t="shared" si="45"/>
        <v>低级专属强化石</v>
      </c>
      <c r="U154" s="14">
        <f t="shared" si="46"/>
        <v>10</v>
      </c>
      <c r="V154" s="14" t="str">
        <f t="shared" si="47"/>
        <v>[x]</v>
      </c>
      <c r="W154" s="14" t="str">
        <f t="shared" si="48"/>
        <v>[x]</v>
      </c>
      <c r="X154" s="14">
        <f t="shared" si="49"/>
        <v>0.19</v>
      </c>
      <c r="Y154" s="14">
        <f t="shared" si="50"/>
        <v>1</v>
      </c>
      <c r="Z154" s="14">
        <f t="shared" si="51"/>
        <v>11</v>
      </c>
      <c r="AA154" s="14">
        <f t="shared" si="52"/>
        <v>0.17330000000000001</v>
      </c>
    </row>
    <row r="155" spans="1:27" ht="16.5" x14ac:dyDescent="0.2">
      <c r="A155" s="160"/>
      <c r="B155" s="68" t="s">
        <v>549</v>
      </c>
      <c r="C155" s="68">
        <v>2</v>
      </c>
      <c r="D155" s="68">
        <f>INDEX(神器!$M$4:$M$7,世界BOSS专属武器!C155)</f>
        <v>120</v>
      </c>
      <c r="E155" s="68">
        <f t="shared" si="39"/>
        <v>8.3333333333333332E-3</v>
      </c>
      <c r="F155" s="68">
        <f t="shared" si="40"/>
        <v>363</v>
      </c>
      <c r="G155" s="68">
        <v>2</v>
      </c>
      <c r="H155" s="68">
        <v>4</v>
      </c>
      <c r="M155" s="14">
        <v>71</v>
      </c>
      <c r="N155" s="14">
        <f t="shared" si="41"/>
        <v>2</v>
      </c>
      <c r="O155" s="14">
        <f>INDEX(卡牌消耗!$H$13:$H$33,世界BOSS专属武器!N155)</f>
        <v>1501002</v>
      </c>
      <c r="P155" s="44" t="s">
        <v>328</v>
      </c>
      <c r="Q155" s="14">
        <f t="shared" si="42"/>
        <v>19</v>
      </c>
      <c r="R155" s="44" t="str">
        <f t="shared" si="43"/>
        <v>金币</v>
      </c>
      <c r="S155" s="14">
        <f t="shared" si="44"/>
        <v>1000</v>
      </c>
      <c r="T155" s="14" t="str">
        <f t="shared" si="45"/>
        <v>低级专属强化石</v>
      </c>
      <c r="U155" s="14">
        <f t="shared" si="46"/>
        <v>10</v>
      </c>
      <c r="V155" s="14" t="str">
        <f t="shared" si="47"/>
        <v>[x]</v>
      </c>
      <c r="W155" s="14" t="str">
        <f t="shared" si="48"/>
        <v>[x]</v>
      </c>
      <c r="X155" s="14">
        <f t="shared" si="49"/>
        <v>0.17</v>
      </c>
      <c r="Y155" s="14">
        <f t="shared" si="50"/>
        <v>1</v>
      </c>
      <c r="Z155" s="14">
        <f t="shared" si="51"/>
        <v>12</v>
      </c>
      <c r="AA155" s="14">
        <f t="shared" si="52"/>
        <v>0.1867</v>
      </c>
    </row>
    <row r="156" spans="1:27" ht="16.5" x14ac:dyDescent="0.2">
      <c r="A156" s="160"/>
      <c r="B156" s="68" t="s">
        <v>550</v>
      </c>
      <c r="C156" s="68">
        <v>3</v>
      </c>
      <c r="D156" s="68">
        <f>INDEX(神器!$M$4:$M$7,世界BOSS专属武器!C156)</f>
        <v>280</v>
      </c>
      <c r="E156" s="68">
        <f t="shared" si="39"/>
        <v>3.5714285714285713E-3</v>
      </c>
      <c r="F156" s="68">
        <f t="shared" si="40"/>
        <v>156</v>
      </c>
      <c r="G156" s="68">
        <v>1</v>
      </c>
      <c r="H156" s="68">
        <v>2</v>
      </c>
      <c r="M156" s="14">
        <v>72</v>
      </c>
      <c r="N156" s="14">
        <f t="shared" si="41"/>
        <v>2</v>
      </c>
      <c r="O156" s="14">
        <f>INDEX(卡牌消耗!$H$13:$H$33,世界BOSS专属武器!N156)</f>
        <v>1501002</v>
      </c>
      <c r="P156" s="44" t="s">
        <v>328</v>
      </c>
      <c r="Q156" s="14">
        <f t="shared" si="42"/>
        <v>20</v>
      </c>
      <c r="R156" s="44" t="str">
        <f t="shared" si="43"/>
        <v>金币</v>
      </c>
      <c r="S156" s="14">
        <f t="shared" si="44"/>
        <v>5000</v>
      </c>
      <c r="T156" s="14" t="str">
        <f t="shared" si="45"/>
        <v>低级专属强化石</v>
      </c>
      <c r="U156" s="14">
        <f t="shared" si="46"/>
        <v>15</v>
      </c>
      <c r="V156" s="14" t="str">
        <f t="shared" si="47"/>
        <v>中级专属强化石</v>
      </c>
      <c r="W156" s="14">
        <f t="shared" si="48"/>
        <v>7</v>
      </c>
      <c r="X156" s="14">
        <f t="shared" si="49"/>
        <v>0.15</v>
      </c>
      <c r="Y156" s="14">
        <f t="shared" si="50"/>
        <v>1</v>
      </c>
      <c r="Z156" s="14">
        <f t="shared" si="51"/>
        <v>15</v>
      </c>
      <c r="AA156" s="14">
        <f t="shared" si="52"/>
        <v>0.2</v>
      </c>
    </row>
    <row r="157" spans="1:27" ht="16.5" x14ac:dyDescent="0.2">
      <c r="A157" s="160"/>
      <c r="B157" s="68" t="s">
        <v>551</v>
      </c>
      <c r="C157" s="68">
        <v>3</v>
      </c>
      <c r="D157" s="68">
        <f>INDEX(神器!$M$4:$M$7,世界BOSS专属武器!C157)</f>
        <v>280</v>
      </c>
      <c r="E157" s="68">
        <f t="shared" si="39"/>
        <v>3.5714285714285713E-3</v>
      </c>
      <c r="F157" s="68">
        <f t="shared" si="40"/>
        <v>156</v>
      </c>
      <c r="G157" s="68">
        <v>1</v>
      </c>
      <c r="H157" s="68">
        <v>2</v>
      </c>
      <c r="M157" s="14">
        <v>73</v>
      </c>
      <c r="N157" s="14">
        <f t="shared" si="41"/>
        <v>2</v>
      </c>
      <c r="O157" s="14">
        <f>INDEX(卡牌消耗!$H$13:$H$33,世界BOSS专属武器!N157)</f>
        <v>1501002</v>
      </c>
      <c r="P157" s="44" t="s">
        <v>328</v>
      </c>
      <c r="Q157" s="14">
        <f t="shared" si="42"/>
        <v>21</v>
      </c>
      <c r="R157" s="44" t="str">
        <f t="shared" si="43"/>
        <v>金币</v>
      </c>
      <c r="S157" s="14">
        <f t="shared" si="44"/>
        <v>5000</v>
      </c>
      <c r="T157" s="14" t="str">
        <f t="shared" si="45"/>
        <v>低级专属强化石</v>
      </c>
      <c r="U157" s="14">
        <f t="shared" si="46"/>
        <v>15</v>
      </c>
      <c r="V157" s="14" t="str">
        <f t="shared" si="47"/>
        <v>中级专属强化石</v>
      </c>
      <c r="W157" s="14">
        <f t="shared" si="48"/>
        <v>7</v>
      </c>
      <c r="X157" s="14">
        <f t="shared" si="49"/>
        <v>0.15</v>
      </c>
      <c r="Y157" s="14">
        <f t="shared" si="50"/>
        <v>1</v>
      </c>
      <c r="Z157" s="14">
        <f t="shared" si="51"/>
        <v>15</v>
      </c>
      <c r="AA157" s="14">
        <f t="shared" si="52"/>
        <v>0.22</v>
      </c>
    </row>
    <row r="158" spans="1:27" ht="16.5" x14ac:dyDescent="0.2">
      <c r="A158" s="160"/>
      <c r="B158" s="68" t="s">
        <v>552</v>
      </c>
      <c r="C158" s="68">
        <v>4</v>
      </c>
      <c r="D158" s="68">
        <f>INDEX(神器!$M$4:$M$7,世界BOSS专属武器!C158)</f>
        <v>600</v>
      </c>
      <c r="E158" s="68">
        <f t="shared" si="39"/>
        <v>1.6666666666666668E-3</v>
      </c>
      <c r="F158" s="68">
        <f t="shared" si="40"/>
        <v>73</v>
      </c>
      <c r="G158" s="68">
        <v>1</v>
      </c>
      <c r="H158" s="68">
        <v>1</v>
      </c>
      <c r="M158" s="14">
        <v>74</v>
      </c>
      <c r="N158" s="14">
        <f t="shared" si="41"/>
        <v>2</v>
      </c>
      <c r="O158" s="14">
        <f>INDEX(卡牌消耗!$H$13:$H$33,世界BOSS专属武器!N158)</f>
        <v>1501002</v>
      </c>
      <c r="P158" s="44" t="s">
        <v>328</v>
      </c>
      <c r="Q158" s="14">
        <f t="shared" si="42"/>
        <v>22</v>
      </c>
      <c r="R158" s="44" t="str">
        <f t="shared" si="43"/>
        <v>金币</v>
      </c>
      <c r="S158" s="14">
        <f t="shared" si="44"/>
        <v>5000</v>
      </c>
      <c r="T158" s="14" t="str">
        <f t="shared" si="45"/>
        <v>低级专属强化石</v>
      </c>
      <c r="U158" s="14">
        <f t="shared" si="46"/>
        <v>15</v>
      </c>
      <c r="V158" s="14" t="str">
        <f t="shared" si="47"/>
        <v>中级专属强化石</v>
      </c>
      <c r="W158" s="14">
        <f t="shared" si="48"/>
        <v>7</v>
      </c>
      <c r="X158" s="14">
        <f t="shared" si="49"/>
        <v>0.15</v>
      </c>
      <c r="Y158" s="14">
        <f t="shared" si="50"/>
        <v>1</v>
      </c>
      <c r="Z158" s="14">
        <f t="shared" si="51"/>
        <v>15</v>
      </c>
      <c r="AA158" s="14">
        <f t="shared" si="52"/>
        <v>0.24</v>
      </c>
    </row>
    <row r="159" spans="1:27" ht="16.5" x14ac:dyDescent="0.2">
      <c r="A159" s="160"/>
      <c r="B159" s="68" t="s">
        <v>553</v>
      </c>
      <c r="C159" s="68">
        <v>1</v>
      </c>
      <c r="D159" s="68">
        <f>INDEX(神器!$M$4:$M$7,世界BOSS专属武器!C159)</f>
        <v>40</v>
      </c>
      <c r="E159" s="68">
        <f t="shared" si="39"/>
        <v>2.5000000000000001E-2</v>
      </c>
      <c r="F159" s="68">
        <f t="shared" si="40"/>
        <v>1089</v>
      </c>
      <c r="G159" s="68">
        <v>2</v>
      </c>
      <c r="H159" s="68">
        <v>4</v>
      </c>
      <c r="M159" s="14">
        <v>75</v>
      </c>
      <c r="N159" s="14">
        <f t="shared" si="41"/>
        <v>2</v>
      </c>
      <c r="O159" s="14">
        <f>INDEX(卡牌消耗!$H$13:$H$33,世界BOSS专属武器!N159)</f>
        <v>1501002</v>
      </c>
      <c r="P159" s="44" t="s">
        <v>328</v>
      </c>
      <c r="Q159" s="14">
        <f t="shared" si="42"/>
        <v>23</v>
      </c>
      <c r="R159" s="44" t="str">
        <f t="shared" si="43"/>
        <v>金币</v>
      </c>
      <c r="S159" s="14">
        <f t="shared" si="44"/>
        <v>5000</v>
      </c>
      <c r="T159" s="14" t="str">
        <f t="shared" si="45"/>
        <v>低级专属强化石</v>
      </c>
      <c r="U159" s="14">
        <f t="shared" si="46"/>
        <v>15</v>
      </c>
      <c r="V159" s="14" t="str">
        <f t="shared" si="47"/>
        <v>中级专属强化石</v>
      </c>
      <c r="W159" s="14">
        <f t="shared" si="48"/>
        <v>7</v>
      </c>
      <c r="X159" s="14">
        <f t="shared" si="49"/>
        <v>0.15</v>
      </c>
      <c r="Y159" s="14">
        <f t="shared" si="50"/>
        <v>1</v>
      </c>
      <c r="Z159" s="14">
        <f t="shared" si="51"/>
        <v>18</v>
      </c>
      <c r="AA159" s="14">
        <f t="shared" si="52"/>
        <v>0.26</v>
      </c>
    </row>
    <row r="160" spans="1:27" ht="16.5" x14ac:dyDescent="0.2">
      <c r="A160" s="160"/>
      <c r="B160" s="68" t="s">
        <v>554</v>
      </c>
      <c r="C160" s="68">
        <v>2</v>
      </c>
      <c r="D160" s="68">
        <f>INDEX(神器!$M$4:$M$7,世界BOSS专属武器!C160)</f>
        <v>120</v>
      </c>
      <c r="E160" s="68">
        <f t="shared" si="39"/>
        <v>8.3333333333333332E-3</v>
      </c>
      <c r="F160" s="68">
        <f t="shared" si="40"/>
        <v>363</v>
      </c>
      <c r="G160" s="68">
        <v>2</v>
      </c>
      <c r="H160" s="68">
        <v>4</v>
      </c>
      <c r="M160" s="14">
        <v>76</v>
      </c>
      <c r="N160" s="14">
        <f t="shared" si="41"/>
        <v>2</v>
      </c>
      <c r="O160" s="14">
        <f>INDEX(卡牌消耗!$H$13:$H$33,世界BOSS专属武器!N160)</f>
        <v>1501002</v>
      </c>
      <c r="P160" s="44" t="s">
        <v>328</v>
      </c>
      <c r="Q160" s="14">
        <f t="shared" si="42"/>
        <v>24</v>
      </c>
      <c r="R160" s="44" t="str">
        <f t="shared" si="43"/>
        <v>金币</v>
      </c>
      <c r="S160" s="14">
        <f t="shared" si="44"/>
        <v>5000</v>
      </c>
      <c r="T160" s="14" t="str">
        <f t="shared" si="45"/>
        <v>低级专属强化石</v>
      </c>
      <c r="U160" s="14">
        <f t="shared" si="46"/>
        <v>15</v>
      </c>
      <c r="V160" s="14" t="str">
        <f t="shared" si="47"/>
        <v>中级专属强化石</v>
      </c>
      <c r="W160" s="14">
        <f t="shared" si="48"/>
        <v>7</v>
      </c>
      <c r="X160" s="14">
        <f t="shared" si="49"/>
        <v>0.15</v>
      </c>
      <c r="Y160" s="14">
        <f t="shared" si="50"/>
        <v>1</v>
      </c>
      <c r="Z160" s="14">
        <f t="shared" si="51"/>
        <v>18</v>
      </c>
      <c r="AA160" s="14">
        <f t="shared" si="52"/>
        <v>0.28000000000000003</v>
      </c>
    </row>
    <row r="161" spans="1:27" ht="16.5" x14ac:dyDescent="0.2">
      <c r="A161" s="160"/>
      <c r="B161" s="68" t="s">
        <v>555</v>
      </c>
      <c r="C161" s="68">
        <v>2</v>
      </c>
      <c r="D161" s="68">
        <f>INDEX(神器!$M$4:$M$7,世界BOSS专属武器!C161)</f>
        <v>120</v>
      </c>
      <c r="E161" s="68">
        <f t="shared" si="39"/>
        <v>8.3333333333333332E-3</v>
      </c>
      <c r="F161" s="68">
        <f t="shared" si="40"/>
        <v>363</v>
      </c>
      <c r="G161" s="68">
        <v>2</v>
      </c>
      <c r="H161" s="68">
        <v>4</v>
      </c>
      <c r="M161" s="14">
        <v>77</v>
      </c>
      <c r="N161" s="14">
        <f t="shared" si="41"/>
        <v>2</v>
      </c>
      <c r="O161" s="14">
        <f>INDEX(卡牌消耗!$H$13:$H$33,世界BOSS专属武器!N161)</f>
        <v>1501002</v>
      </c>
      <c r="P161" s="44" t="s">
        <v>328</v>
      </c>
      <c r="Q161" s="14">
        <f t="shared" si="42"/>
        <v>25</v>
      </c>
      <c r="R161" s="44" t="str">
        <f t="shared" si="43"/>
        <v>金币</v>
      </c>
      <c r="S161" s="14">
        <f t="shared" si="44"/>
        <v>5000</v>
      </c>
      <c r="T161" s="14" t="str">
        <f t="shared" si="45"/>
        <v>低级专属强化石</v>
      </c>
      <c r="U161" s="14">
        <f t="shared" si="46"/>
        <v>15</v>
      </c>
      <c r="V161" s="14" t="str">
        <f t="shared" si="47"/>
        <v>中级专属强化石</v>
      </c>
      <c r="W161" s="14">
        <f t="shared" si="48"/>
        <v>7</v>
      </c>
      <c r="X161" s="14">
        <f t="shared" si="49"/>
        <v>0.15</v>
      </c>
      <c r="Y161" s="14">
        <f t="shared" si="50"/>
        <v>1</v>
      </c>
      <c r="Z161" s="14">
        <f t="shared" si="51"/>
        <v>18</v>
      </c>
      <c r="AA161" s="14">
        <f t="shared" si="52"/>
        <v>0.3</v>
      </c>
    </row>
    <row r="162" spans="1:27" ht="16.5" x14ac:dyDescent="0.2">
      <c r="A162" s="160"/>
      <c r="B162" s="68" t="s">
        <v>556</v>
      </c>
      <c r="C162" s="68">
        <v>3</v>
      </c>
      <c r="D162" s="68">
        <f>INDEX(神器!$M$4:$M$7,世界BOSS专属武器!C162)</f>
        <v>280</v>
      </c>
      <c r="E162" s="68">
        <f t="shared" si="39"/>
        <v>3.5714285714285713E-3</v>
      </c>
      <c r="F162" s="68">
        <f t="shared" si="40"/>
        <v>156</v>
      </c>
      <c r="G162" s="68">
        <v>1</v>
      </c>
      <c r="H162" s="68">
        <v>2</v>
      </c>
      <c r="M162" s="14">
        <v>78</v>
      </c>
      <c r="N162" s="14">
        <f t="shared" si="41"/>
        <v>2</v>
      </c>
      <c r="O162" s="14">
        <f>INDEX(卡牌消耗!$H$13:$H$33,世界BOSS专属武器!N162)</f>
        <v>1501002</v>
      </c>
      <c r="P162" s="44" t="s">
        <v>328</v>
      </c>
      <c r="Q162" s="14">
        <f t="shared" si="42"/>
        <v>26</v>
      </c>
      <c r="R162" s="44" t="str">
        <f t="shared" si="43"/>
        <v>金币</v>
      </c>
      <c r="S162" s="14">
        <f t="shared" si="44"/>
        <v>5000</v>
      </c>
      <c r="T162" s="14" t="str">
        <f t="shared" si="45"/>
        <v>低级专属强化石</v>
      </c>
      <c r="U162" s="14">
        <f t="shared" si="46"/>
        <v>15</v>
      </c>
      <c r="V162" s="14" t="str">
        <f t="shared" si="47"/>
        <v>中级专属强化石</v>
      </c>
      <c r="W162" s="14">
        <f t="shared" si="48"/>
        <v>7</v>
      </c>
      <c r="X162" s="14">
        <f t="shared" si="49"/>
        <v>0.15</v>
      </c>
      <c r="Y162" s="14">
        <f t="shared" si="50"/>
        <v>1</v>
      </c>
      <c r="Z162" s="14">
        <f t="shared" si="51"/>
        <v>21</v>
      </c>
      <c r="AA162" s="14">
        <f t="shared" si="52"/>
        <v>0.32</v>
      </c>
    </row>
    <row r="163" spans="1:27" ht="16.5" x14ac:dyDescent="0.2">
      <c r="A163" s="160"/>
      <c r="B163" s="68" t="s">
        <v>557</v>
      </c>
      <c r="C163" s="68">
        <v>3</v>
      </c>
      <c r="D163" s="68">
        <f>INDEX(神器!$M$4:$M$7,世界BOSS专属武器!C163)</f>
        <v>280</v>
      </c>
      <c r="E163" s="68">
        <f t="shared" si="39"/>
        <v>3.5714285714285713E-3</v>
      </c>
      <c r="F163" s="68">
        <f t="shared" si="40"/>
        <v>156</v>
      </c>
      <c r="G163" s="68">
        <v>1</v>
      </c>
      <c r="H163" s="68">
        <v>2</v>
      </c>
      <c r="M163" s="14">
        <v>79</v>
      </c>
      <c r="N163" s="14">
        <f t="shared" si="41"/>
        <v>2</v>
      </c>
      <c r="O163" s="14">
        <f>INDEX(卡牌消耗!$H$13:$H$33,世界BOSS专属武器!N163)</f>
        <v>1501002</v>
      </c>
      <c r="P163" s="44" t="s">
        <v>328</v>
      </c>
      <c r="Q163" s="14">
        <f t="shared" si="42"/>
        <v>27</v>
      </c>
      <c r="R163" s="44" t="str">
        <f t="shared" si="43"/>
        <v>金币</v>
      </c>
      <c r="S163" s="14">
        <f t="shared" si="44"/>
        <v>5000</v>
      </c>
      <c r="T163" s="14" t="str">
        <f t="shared" si="45"/>
        <v>低级专属强化石</v>
      </c>
      <c r="U163" s="14">
        <f t="shared" si="46"/>
        <v>15</v>
      </c>
      <c r="V163" s="14" t="str">
        <f t="shared" si="47"/>
        <v>中级专属强化石</v>
      </c>
      <c r="W163" s="14">
        <f t="shared" si="48"/>
        <v>7</v>
      </c>
      <c r="X163" s="14">
        <f t="shared" si="49"/>
        <v>0.15</v>
      </c>
      <c r="Y163" s="14">
        <f t="shared" si="50"/>
        <v>1</v>
      </c>
      <c r="Z163" s="14">
        <f t="shared" si="51"/>
        <v>22</v>
      </c>
      <c r="AA163" s="14">
        <f t="shared" si="52"/>
        <v>0.34</v>
      </c>
    </row>
    <row r="164" spans="1:27" ht="16.5" x14ac:dyDescent="0.2">
      <c r="A164" s="160"/>
      <c r="B164" s="68" t="s">
        <v>558</v>
      </c>
      <c r="C164" s="68">
        <v>4</v>
      </c>
      <c r="D164" s="68">
        <f>INDEX(神器!$M$4:$M$7,世界BOSS专属武器!C164)</f>
        <v>600</v>
      </c>
      <c r="E164" s="68">
        <f t="shared" si="39"/>
        <v>1.6666666666666668E-3</v>
      </c>
      <c r="F164" s="68">
        <f t="shared" si="40"/>
        <v>73</v>
      </c>
      <c r="G164" s="68">
        <v>1</v>
      </c>
      <c r="H164" s="68">
        <v>1</v>
      </c>
      <c r="M164" s="14">
        <v>80</v>
      </c>
      <c r="N164" s="14">
        <f t="shared" si="41"/>
        <v>2</v>
      </c>
      <c r="O164" s="14">
        <f>INDEX(卡牌消耗!$H$13:$H$33,世界BOSS专属武器!N164)</f>
        <v>1501002</v>
      </c>
      <c r="P164" s="44" t="s">
        <v>328</v>
      </c>
      <c r="Q164" s="14">
        <f t="shared" si="42"/>
        <v>28</v>
      </c>
      <c r="R164" s="44" t="str">
        <f t="shared" si="43"/>
        <v>金币</v>
      </c>
      <c r="S164" s="14">
        <f t="shared" si="44"/>
        <v>5000</v>
      </c>
      <c r="T164" s="14" t="str">
        <f t="shared" si="45"/>
        <v>低级专属强化石</v>
      </c>
      <c r="U164" s="14">
        <f t="shared" si="46"/>
        <v>15</v>
      </c>
      <c r="V164" s="14" t="str">
        <f t="shared" si="47"/>
        <v>中级专属强化石</v>
      </c>
      <c r="W164" s="14">
        <f t="shared" si="48"/>
        <v>7</v>
      </c>
      <c r="X164" s="14">
        <f t="shared" si="49"/>
        <v>0.15</v>
      </c>
      <c r="Y164" s="14">
        <f t="shared" si="50"/>
        <v>1</v>
      </c>
      <c r="Z164" s="14">
        <f t="shared" si="51"/>
        <v>23</v>
      </c>
      <c r="AA164" s="14">
        <f t="shared" si="52"/>
        <v>0.36</v>
      </c>
    </row>
    <row r="165" spans="1:27" ht="16.5" x14ac:dyDescent="0.2">
      <c r="A165" s="160"/>
      <c r="B165" s="68" t="s">
        <v>559</v>
      </c>
      <c r="C165" s="68">
        <v>2</v>
      </c>
      <c r="D165" s="68">
        <f>INDEX(神器!$M$4:$M$7,世界BOSS专属武器!C165)</f>
        <v>120</v>
      </c>
      <c r="E165" s="68">
        <f t="shared" si="39"/>
        <v>8.3333333333333332E-3</v>
      </c>
      <c r="F165" s="68">
        <f t="shared" si="40"/>
        <v>363</v>
      </c>
      <c r="G165" s="68">
        <v>2</v>
      </c>
      <c r="H165" s="68">
        <v>4</v>
      </c>
      <c r="M165" s="14">
        <v>81</v>
      </c>
      <c r="N165" s="14">
        <f t="shared" si="41"/>
        <v>2</v>
      </c>
      <c r="O165" s="14">
        <f>INDEX(卡牌消耗!$H$13:$H$33,世界BOSS专属武器!N165)</f>
        <v>1501002</v>
      </c>
      <c r="P165" s="44" t="s">
        <v>328</v>
      </c>
      <c r="Q165" s="14">
        <f t="shared" si="42"/>
        <v>29</v>
      </c>
      <c r="R165" s="44" t="str">
        <f t="shared" si="43"/>
        <v>金币</v>
      </c>
      <c r="S165" s="14">
        <f t="shared" si="44"/>
        <v>5000</v>
      </c>
      <c r="T165" s="14" t="str">
        <f t="shared" si="45"/>
        <v>低级专属强化石</v>
      </c>
      <c r="U165" s="14">
        <f t="shared" si="46"/>
        <v>15</v>
      </c>
      <c r="V165" s="14" t="str">
        <f t="shared" si="47"/>
        <v>中级专属强化石</v>
      </c>
      <c r="W165" s="14">
        <f t="shared" si="48"/>
        <v>7</v>
      </c>
      <c r="X165" s="14">
        <f t="shared" si="49"/>
        <v>0.15</v>
      </c>
      <c r="Y165" s="14">
        <f t="shared" si="50"/>
        <v>1</v>
      </c>
      <c r="Z165" s="14">
        <f t="shared" si="51"/>
        <v>25</v>
      </c>
      <c r="AA165" s="14">
        <f t="shared" si="52"/>
        <v>0.38</v>
      </c>
    </row>
    <row r="166" spans="1:27" ht="16.5" x14ac:dyDescent="0.2">
      <c r="A166" s="160"/>
      <c r="B166" s="68" t="s">
        <v>560</v>
      </c>
      <c r="C166" s="68">
        <v>2</v>
      </c>
      <c r="D166" s="68">
        <f>INDEX(神器!$M$4:$M$7,世界BOSS专属武器!C166)</f>
        <v>120</v>
      </c>
      <c r="E166" s="68">
        <f t="shared" si="39"/>
        <v>8.3333333333333332E-3</v>
      </c>
      <c r="F166" s="68">
        <f t="shared" si="40"/>
        <v>363</v>
      </c>
      <c r="G166" s="68">
        <v>2</v>
      </c>
      <c r="H166" s="68">
        <v>4</v>
      </c>
      <c r="M166" s="14">
        <v>82</v>
      </c>
      <c r="N166" s="14">
        <f t="shared" si="41"/>
        <v>2</v>
      </c>
      <c r="O166" s="14">
        <f>INDEX(卡牌消耗!$H$13:$H$33,世界BOSS专属武器!N166)</f>
        <v>1501002</v>
      </c>
      <c r="P166" s="44" t="s">
        <v>328</v>
      </c>
      <c r="Q166" s="14">
        <f t="shared" si="42"/>
        <v>30</v>
      </c>
      <c r="R166" s="44" t="str">
        <f t="shared" si="43"/>
        <v>金币</v>
      </c>
      <c r="S166" s="14">
        <f t="shared" si="44"/>
        <v>10000</v>
      </c>
      <c r="T166" s="14" t="str">
        <f t="shared" si="45"/>
        <v>中级专属强化石</v>
      </c>
      <c r="U166" s="14">
        <f t="shared" si="46"/>
        <v>8</v>
      </c>
      <c r="V166" s="14" t="str">
        <f t="shared" si="47"/>
        <v>高级专属强化石</v>
      </c>
      <c r="W166" s="14">
        <f t="shared" si="48"/>
        <v>3</v>
      </c>
      <c r="X166" s="14">
        <f t="shared" si="49"/>
        <v>0.1</v>
      </c>
      <c r="Y166" s="14">
        <f t="shared" si="50"/>
        <v>1</v>
      </c>
      <c r="Z166" s="14">
        <f t="shared" si="51"/>
        <v>30</v>
      </c>
      <c r="AA166" s="14">
        <f t="shared" si="52"/>
        <v>0.4</v>
      </c>
    </row>
    <row r="167" spans="1:27" ht="16.5" x14ac:dyDescent="0.2">
      <c r="A167" s="160"/>
      <c r="B167" s="68" t="s">
        <v>561</v>
      </c>
      <c r="C167" s="68">
        <v>2</v>
      </c>
      <c r="D167" s="68">
        <f>INDEX(神器!$M$4:$M$7,世界BOSS专属武器!C167)</f>
        <v>120</v>
      </c>
      <c r="E167" s="68">
        <f t="shared" si="39"/>
        <v>8.3333333333333332E-3</v>
      </c>
      <c r="F167" s="68">
        <f t="shared" si="40"/>
        <v>363</v>
      </c>
      <c r="G167" s="68">
        <v>2</v>
      </c>
      <c r="H167" s="68">
        <v>4</v>
      </c>
      <c r="M167" s="14">
        <v>83</v>
      </c>
      <c r="N167" s="14">
        <f t="shared" si="41"/>
        <v>2</v>
      </c>
      <c r="O167" s="14">
        <f>INDEX(卡牌消耗!$H$13:$H$33,世界BOSS专属武器!N167)</f>
        <v>1501002</v>
      </c>
      <c r="P167" s="44" t="s">
        <v>328</v>
      </c>
      <c r="Q167" s="14">
        <f t="shared" si="42"/>
        <v>31</v>
      </c>
      <c r="R167" s="44" t="str">
        <f t="shared" si="43"/>
        <v>金币</v>
      </c>
      <c r="S167" s="14">
        <f t="shared" si="44"/>
        <v>10000</v>
      </c>
      <c r="T167" s="14" t="str">
        <f t="shared" si="45"/>
        <v>中级专属强化石</v>
      </c>
      <c r="U167" s="14">
        <f t="shared" si="46"/>
        <v>8</v>
      </c>
      <c r="V167" s="14" t="str">
        <f t="shared" si="47"/>
        <v>高级专属强化石</v>
      </c>
      <c r="W167" s="14">
        <f t="shared" si="48"/>
        <v>3</v>
      </c>
      <c r="X167" s="14">
        <f t="shared" si="49"/>
        <v>0.1</v>
      </c>
      <c r="Y167" s="14">
        <f t="shared" si="50"/>
        <v>1</v>
      </c>
      <c r="Z167" s="14">
        <f t="shared" si="51"/>
        <v>30</v>
      </c>
      <c r="AA167" s="14">
        <f t="shared" si="52"/>
        <v>0.42670000000000002</v>
      </c>
    </row>
    <row r="168" spans="1:27" ht="16.5" x14ac:dyDescent="0.2">
      <c r="A168" s="160"/>
      <c r="B168" s="68" t="s">
        <v>562</v>
      </c>
      <c r="C168" s="68">
        <v>3</v>
      </c>
      <c r="D168" s="68">
        <f>INDEX(神器!$M$4:$M$7,世界BOSS专属武器!C168)</f>
        <v>280</v>
      </c>
      <c r="E168" s="68">
        <f t="shared" si="39"/>
        <v>3.5714285714285713E-3</v>
      </c>
      <c r="F168" s="68">
        <f t="shared" si="40"/>
        <v>156</v>
      </c>
      <c r="G168" s="68">
        <v>1</v>
      </c>
      <c r="H168" s="68">
        <v>2</v>
      </c>
      <c r="M168" s="14">
        <v>84</v>
      </c>
      <c r="N168" s="14">
        <f t="shared" si="41"/>
        <v>2</v>
      </c>
      <c r="O168" s="14">
        <f>INDEX(卡牌消耗!$H$13:$H$33,世界BOSS专属武器!N168)</f>
        <v>1501002</v>
      </c>
      <c r="P168" s="44" t="s">
        <v>328</v>
      </c>
      <c r="Q168" s="14">
        <f t="shared" si="42"/>
        <v>32</v>
      </c>
      <c r="R168" s="44" t="str">
        <f t="shared" si="43"/>
        <v>金币</v>
      </c>
      <c r="S168" s="14">
        <f t="shared" si="44"/>
        <v>10000</v>
      </c>
      <c r="T168" s="14" t="str">
        <f t="shared" si="45"/>
        <v>中级专属强化石</v>
      </c>
      <c r="U168" s="14">
        <f t="shared" si="46"/>
        <v>8</v>
      </c>
      <c r="V168" s="14" t="str">
        <f t="shared" si="47"/>
        <v>高级专属强化石</v>
      </c>
      <c r="W168" s="14">
        <f t="shared" si="48"/>
        <v>3</v>
      </c>
      <c r="X168" s="14">
        <f t="shared" si="49"/>
        <v>0.1</v>
      </c>
      <c r="Y168" s="14">
        <f t="shared" si="50"/>
        <v>1</v>
      </c>
      <c r="Z168" s="14">
        <f t="shared" si="51"/>
        <v>30</v>
      </c>
      <c r="AA168" s="14">
        <f t="shared" si="52"/>
        <v>0.45329999999999998</v>
      </c>
    </row>
    <row r="169" spans="1:27" ht="16.5" x14ac:dyDescent="0.2">
      <c r="A169" s="160"/>
      <c r="B169" s="68" t="s">
        <v>563</v>
      </c>
      <c r="C169" s="68">
        <v>3</v>
      </c>
      <c r="D169" s="68">
        <f>INDEX(神器!$M$4:$M$7,世界BOSS专属武器!C169)</f>
        <v>280</v>
      </c>
      <c r="E169" s="68">
        <f t="shared" si="39"/>
        <v>3.5714285714285713E-3</v>
      </c>
      <c r="F169" s="68">
        <f t="shared" si="40"/>
        <v>156</v>
      </c>
      <c r="G169" s="68">
        <v>1</v>
      </c>
      <c r="H169" s="68">
        <v>2</v>
      </c>
      <c r="M169" s="14">
        <v>85</v>
      </c>
      <c r="N169" s="14">
        <f t="shared" si="41"/>
        <v>2</v>
      </c>
      <c r="O169" s="14">
        <f>INDEX(卡牌消耗!$H$13:$H$33,世界BOSS专属武器!N169)</f>
        <v>1501002</v>
      </c>
      <c r="P169" s="44" t="s">
        <v>328</v>
      </c>
      <c r="Q169" s="14">
        <f t="shared" si="42"/>
        <v>33</v>
      </c>
      <c r="R169" s="44" t="str">
        <f t="shared" si="43"/>
        <v>金币</v>
      </c>
      <c r="S169" s="14">
        <f t="shared" si="44"/>
        <v>10000</v>
      </c>
      <c r="T169" s="14" t="str">
        <f t="shared" si="45"/>
        <v>中级专属强化石</v>
      </c>
      <c r="U169" s="14">
        <f t="shared" si="46"/>
        <v>8</v>
      </c>
      <c r="V169" s="14" t="str">
        <f t="shared" si="47"/>
        <v>高级专属强化石</v>
      </c>
      <c r="W169" s="14">
        <f t="shared" si="48"/>
        <v>3</v>
      </c>
      <c r="X169" s="14">
        <f t="shared" si="49"/>
        <v>0.1</v>
      </c>
      <c r="Y169" s="14">
        <f t="shared" si="50"/>
        <v>1</v>
      </c>
      <c r="Z169" s="14">
        <f t="shared" si="51"/>
        <v>30</v>
      </c>
      <c r="AA169" s="14">
        <f t="shared" si="52"/>
        <v>0.48</v>
      </c>
    </row>
    <row r="170" spans="1:27" ht="16.5" x14ac:dyDescent="0.2">
      <c r="A170" s="160"/>
      <c r="B170" s="68" t="s">
        <v>564</v>
      </c>
      <c r="C170" s="68">
        <v>3</v>
      </c>
      <c r="D170" s="68">
        <f>INDEX(神器!$M$4:$M$7,世界BOSS专属武器!C170)</f>
        <v>280</v>
      </c>
      <c r="E170" s="68">
        <f t="shared" si="39"/>
        <v>3.5714285714285713E-3</v>
      </c>
      <c r="F170" s="68">
        <f t="shared" si="40"/>
        <v>156</v>
      </c>
      <c r="G170" s="68">
        <v>1</v>
      </c>
      <c r="H170" s="68">
        <v>2</v>
      </c>
      <c r="M170" s="14">
        <v>86</v>
      </c>
      <c r="N170" s="14">
        <f t="shared" si="41"/>
        <v>2</v>
      </c>
      <c r="O170" s="14">
        <f>INDEX(卡牌消耗!$H$13:$H$33,世界BOSS专属武器!N170)</f>
        <v>1501002</v>
      </c>
      <c r="P170" s="44" t="s">
        <v>328</v>
      </c>
      <c r="Q170" s="14">
        <f t="shared" si="42"/>
        <v>34</v>
      </c>
      <c r="R170" s="44" t="str">
        <f t="shared" si="43"/>
        <v>金币</v>
      </c>
      <c r="S170" s="14">
        <f t="shared" si="44"/>
        <v>10000</v>
      </c>
      <c r="T170" s="14" t="str">
        <f t="shared" si="45"/>
        <v>中级专属强化石</v>
      </c>
      <c r="U170" s="14">
        <f t="shared" si="46"/>
        <v>8</v>
      </c>
      <c r="V170" s="14" t="str">
        <f t="shared" si="47"/>
        <v>高级专属强化石</v>
      </c>
      <c r="W170" s="14">
        <f t="shared" si="48"/>
        <v>3</v>
      </c>
      <c r="X170" s="14">
        <f t="shared" si="49"/>
        <v>0.1</v>
      </c>
      <c r="Y170" s="14">
        <f t="shared" si="50"/>
        <v>1</v>
      </c>
      <c r="Z170" s="14">
        <f t="shared" si="51"/>
        <v>30</v>
      </c>
      <c r="AA170" s="14">
        <f t="shared" si="52"/>
        <v>0.50670000000000004</v>
      </c>
    </row>
    <row r="171" spans="1:27" ht="16.5" x14ac:dyDescent="0.2">
      <c r="A171" s="160"/>
      <c r="B171" s="68" t="s">
        <v>565</v>
      </c>
      <c r="C171" s="68">
        <v>4</v>
      </c>
      <c r="D171" s="68">
        <f>INDEX(神器!$M$4:$M$7,世界BOSS专属武器!C171)</f>
        <v>600</v>
      </c>
      <c r="E171" s="68">
        <f t="shared" si="39"/>
        <v>1.6666666666666668E-3</v>
      </c>
      <c r="F171" s="68">
        <f t="shared" si="40"/>
        <v>73</v>
      </c>
      <c r="G171" s="68">
        <v>1</v>
      </c>
      <c r="H171" s="68">
        <v>1</v>
      </c>
      <c r="M171" s="14">
        <v>87</v>
      </c>
      <c r="N171" s="14">
        <f t="shared" si="41"/>
        <v>2</v>
      </c>
      <c r="O171" s="14">
        <f>INDEX(卡牌消耗!$H$13:$H$33,世界BOSS专属武器!N171)</f>
        <v>1501002</v>
      </c>
      <c r="P171" s="44" t="s">
        <v>328</v>
      </c>
      <c r="Q171" s="14">
        <f t="shared" si="42"/>
        <v>35</v>
      </c>
      <c r="R171" s="44" t="str">
        <f t="shared" si="43"/>
        <v>金币</v>
      </c>
      <c r="S171" s="14">
        <f t="shared" si="44"/>
        <v>10000</v>
      </c>
      <c r="T171" s="14" t="str">
        <f t="shared" si="45"/>
        <v>中级专属强化石</v>
      </c>
      <c r="U171" s="14">
        <f t="shared" si="46"/>
        <v>8</v>
      </c>
      <c r="V171" s="14" t="str">
        <f t="shared" si="47"/>
        <v>高级专属强化石</v>
      </c>
      <c r="W171" s="14">
        <f t="shared" si="48"/>
        <v>3</v>
      </c>
      <c r="X171" s="14">
        <f t="shared" si="49"/>
        <v>0.1</v>
      </c>
      <c r="Y171" s="14">
        <f t="shared" si="50"/>
        <v>1</v>
      </c>
      <c r="Z171" s="14">
        <f t="shared" si="51"/>
        <v>30</v>
      </c>
      <c r="AA171" s="14">
        <f t="shared" si="52"/>
        <v>0.5333</v>
      </c>
    </row>
    <row r="172" spans="1:27" ht="16.5" x14ac:dyDescent="0.2">
      <c r="A172" s="160"/>
      <c r="B172" s="68" t="s">
        <v>566</v>
      </c>
      <c r="C172" s="68">
        <v>4</v>
      </c>
      <c r="D172" s="68">
        <f>INDEX(神器!$M$4:$M$7,世界BOSS专属武器!C172)</f>
        <v>600</v>
      </c>
      <c r="E172" s="68">
        <f t="shared" si="39"/>
        <v>1.6666666666666668E-3</v>
      </c>
      <c r="F172" s="68">
        <f t="shared" si="40"/>
        <v>73</v>
      </c>
      <c r="G172" s="68">
        <v>1</v>
      </c>
      <c r="H172" s="68">
        <v>1</v>
      </c>
      <c r="M172" s="14">
        <v>88</v>
      </c>
      <c r="N172" s="14">
        <f t="shared" si="41"/>
        <v>2</v>
      </c>
      <c r="O172" s="14">
        <f>INDEX(卡牌消耗!$H$13:$H$33,世界BOSS专属武器!N172)</f>
        <v>1501002</v>
      </c>
      <c r="P172" s="44" t="s">
        <v>328</v>
      </c>
      <c r="Q172" s="14">
        <f t="shared" si="42"/>
        <v>36</v>
      </c>
      <c r="R172" s="44" t="str">
        <f t="shared" si="43"/>
        <v>金币</v>
      </c>
      <c r="S172" s="14">
        <f t="shared" si="44"/>
        <v>10000</v>
      </c>
      <c r="T172" s="14" t="str">
        <f t="shared" si="45"/>
        <v>中级专属强化石</v>
      </c>
      <c r="U172" s="14">
        <f t="shared" si="46"/>
        <v>8</v>
      </c>
      <c r="V172" s="14" t="str">
        <f t="shared" si="47"/>
        <v>高级专属强化石</v>
      </c>
      <c r="W172" s="14">
        <f t="shared" si="48"/>
        <v>3</v>
      </c>
      <c r="X172" s="14">
        <f t="shared" si="49"/>
        <v>0.1</v>
      </c>
      <c r="Y172" s="14">
        <f t="shared" si="50"/>
        <v>1</v>
      </c>
      <c r="Z172" s="14">
        <f t="shared" si="51"/>
        <v>30</v>
      </c>
      <c r="AA172" s="14">
        <f t="shared" si="52"/>
        <v>0.56000000000000005</v>
      </c>
    </row>
    <row r="173" spans="1:27" ht="16.5" x14ac:dyDescent="0.2">
      <c r="A173" s="160"/>
      <c r="B173" s="68" t="s">
        <v>567</v>
      </c>
      <c r="C173" s="68">
        <v>2</v>
      </c>
      <c r="D173" s="68">
        <f>INDEX(神器!$M$4:$M$7,世界BOSS专属武器!C173)</f>
        <v>120</v>
      </c>
      <c r="E173" s="68">
        <f t="shared" si="39"/>
        <v>8.3333333333333332E-3</v>
      </c>
      <c r="F173" s="68">
        <f t="shared" si="40"/>
        <v>363</v>
      </c>
      <c r="G173" s="68">
        <v>2</v>
      </c>
      <c r="H173" s="68">
        <v>4</v>
      </c>
      <c r="M173" s="14">
        <v>89</v>
      </c>
      <c r="N173" s="14">
        <f t="shared" si="41"/>
        <v>2</v>
      </c>
      <c r="O173" s="14">
        <f>INDEX(卡牌消耗!$H$13:$H$33,世界BOSS专属武器!N173)</f>
        <v>1501002</v>
      </c>
      <c r="P173" s="44" t="s">
        <v>328</v>
      </c>
      <c r="Q173" s="14">
        <f t="shared" si="42"/>
        <v>37</v>
      </c>
      <c r="R173" s="44" t="str">
        <f t="shared" si="43"/>
        <v>金币</v>
      </c>
      <c r="S173" s="14">
        <f t="shared" si="44"/>
        <v>10000</v>
      </c>
      <c r="T173" s="14" t="str">
        <f t="shared" si="45"/>
        <v>中级专属强化石</v>
      </c>
      <c r="U173" s="14">
        <f t="shared" si="46"/>
        <v>8</v>
      </c>
      <c r="V173" s="14" t="str">
        <f t="shared" si="47"/>
        <v>高级专属强化石</v>
      </c>
      <c r="W173" s="14">
        <f t="shared" si="48"/>
        <v>3</v>
      </c>
      <c r="X173" s="14">
        <f t="shared" si="49"/>
        <v>0.1</v>
      </c>
      <c r="Y173" s="14">
        <f t="shared" si="50"/>
        <v>1</v>
      </c>
      <c r="Z173" s="14">
        <f t="shared" si="51"/>
        <v>30</v>
      </c>
      <c r="AA173" s="14">
        <f t="shared" si="52"/>
        <v>0.5867</v>
      </c>
    </row>
    <row r="174" spans="1:27" ht="16.5" x14ac:dyDescent="0.2">
      <c r="A174" s="160"/>
      <c r="B174" s="68" t="s">
        <v>568</v>
      </c>
      <c r="C174" s="68">
        <v>2</v>
      </c>
      <c r="D174" s="68">
        <f>INDEX(神器!$M$4:$M$7,世界BOSS专属武器!C174)</f>
        <v>120</v>
      </c>
      <c r="E174" s="68">
        <f t="shared" si="39"/>
        <v>8.3333333333333332E-3</v>
      </c>
      <c r="F174" s="68">
        <f t="shared" si="40"/>
        <v>363</v>
      </c>
      <c r="G174" s="68">
        <v>2</v>
      </c>
      <c r="H174" s="68">
        <v>4</v>
      </c>
      <c r="M174" s="14">
        <v>90</v>
      </c>
      <c r="N174" s="14">
        <f t="shared" si="41"/>
        <v>2</v>
      </c>
      <c r="O174" s="14">
        <f>INDEX(卡牌消耗!$H$13:$H$33,世界BOSS专属武器!N174)</f>
        <v>1501002</v>
      </c>
      <c r="P174" s="44" t="s">
        <v>328</v>
      </c>
      <c r="Q174" s="14">
        <f t="shared" si="42"/>
        <v>38</v>
      </c>
      <c r="R174" s="44" t="str">
        <f t="shared" si="43"/>
        <v>金币</v>
      </c>
      <c r="S174" s="14">
        <f t="shared" si="44"/>
        <v>10000</v>
      </c>
      <c r="T174" s="14" t="str">
        <f t="shared" si="45"/>
        <v>中级专属强化石</v>
      </c>
      <c r="U174" s="14">
        <f t="shared" si="46"/>
        <v>8</v>
      </c>
      <c r="V174" s="14" t="str">
        <f t="shared" si="47"/>
        <v>高级专属强化石</v>
      </c>
      <c r="W174" s="14">
        <f t="shared" si="48"/>
        <v>3</v>
      </c>
      <c r="X174" s="14">
        <f t="shared" si="49"/>
        <v>0.1</v>
      </c>
      <c r="Y174" s="14">
        <f t="shared" si="50"/>
        <v>1</v>
      </c>
      <c r="Z174" s="14">
        <f t="shared" si="51"/>
        <v>30</v>
      </c>
      <c r="AA174" s="14">
        <f t="shared" si="52"/>
        <v>0.61329999999999996</v>
      </c>
    </row>
    <row r="175" spans="1:27" ht="16.5" x14ac:dyDescent="0.2">
      <c r="A175" s="160"/>
      <c r="B175" s="68" t="s">
        <v>569</v>
      </c>
      <c r="C175" s="68">
        <v>2</v>
      </c>
      <c r="D175" s="68">
        <f>INDEX(神器!$M$4:$M$7,世界BOSS专属武器!C175)</f>
        <v>120</v>
      </c>
      <c r="E175" s="68">
        <f t="shared" si="39"/>
        <v>8.3333333333333332E-3</v>
      </c>
      <c r="F175" s="68">
        <f t="shared" si="40"/>
        <v>363</v>
      </c>
      <c r="G175" s="68">
        <v>2</v>
      </c>
      <c r="H175" s="68">
        <v>4</v>
      </c>
      <c r="M175" s="14">
        <v>91</v>
      </c>
      <c r="N175" s="14">
        <f t="shared" si="41"/>
        <v>2</v>
      </c>
      <c r="O175" s="14">
        <f>INDEX(卡牌消耗!$H$13:$H$33,世界BOSS专属武器!N175)</f>
        <v>1501002</v>
      </c>
      <c r="P175" s="44" t="s">
        <v>328</v>
      </c>
      <c r="Q175" s="14">
        <f t="shared" si="42"/>
        <v>39</v>
      </c>
      <c r="R175" s="44" t="str">
        <f t="shared" si="43"/>
        <v>金币</v>
      </c>
      <c r="S175" s="14">
        <f t="shared" si="44"/>
        <v>10000</v>
      </c>
      <c r="T175" s="14" t="str">
        <f t="shared" si="45"/>
        <v>中级专属强化石</v>
      </c>
      <c r="U175" s="14">
        <f t="shared" si="46"/>
        <v>8</v>
      </c>
      <c r="V175" s="14" t="str">
        <f t="shared" si="47"/>
        <v>高级专属强化石</v>
      </c>
      <c r="W175" s="14">
        <f t="shared" si="48"/>
        <v>3</v>
      </c>
      <c r="X175" s="14">
        <f t="shared" si="49"/>
        <v>0.1</v>
      </c>
      <c r="Y175" s="14">
        <f t="shared" si="50"/>
        <v>1</v>
      </c>
      <c r="Z175" s="14">
        <f t="shared" si="51"/>
        <v>30</v>
      </c>
      <c r="AA175" s="14">
        <f t="shared" si="52"/>
        <v>0.64</v>
      </c>
    </row>
    <row r="176" spans="1:27" ht="16.5" x14ac:dyDescent="0.2">
      <c r="A176" s="160"/>
      <c r="B176" s="68" t="s">
        <v>570</v>
      </c>
      <c r="C176" s="68">
        <v>3</v>
      </c>
      <c r="D176" s="68">
        <f>INDEX(神器!$M$4:$M$7,世界BOSS专属武器!C176)</f>
        <v>280</v>
      </c>
      <c r="E176" s="68">
        <f t="shared" si="39"/>
        <v>3.5714285714285713E-3</v>
      </c>
      <c r="F176" s="68">
        <f t="shared" si="40"/>
        <v>156</v>
      </c>
      <c r="G176" s="68">
        <v>1</v>
      </c>
      <c r="H176" s="68">
        <v>2</v>
      </c>
      <c r="M176" s="14">
        <v>92</v>
      </c>
      <c r="N176" s="14">
        <f t="shared" si="41"/>
        <v>2</v>
      </c>
      <c r="O176" s="14">
        <f>INDEX(卡牌消耗!$H$13:$H$33,世界BOSS专属武器!N176)</f>
        <v>1501002</v>
      </c>
      <c r="P176" s="44" t="s">
        <v>328</v>
      </c>
      <c r="Q176" s="14">
        <f t="shared" si="42"/>
        <v>40</v>
      </c>
      <c r="R176" s="44" t="str">
        <f t="shared" si="43"/>
        <v>金币</v>
      </c>
      <c r="S176" s="14">
        <f t="shared" si="44"/>
        <v>20000</v>
      </c>
      <c r="T176" s="14" t="str">
        <f t="shared" si="45"/>
        <v>高级专属强化石</v>
      </c>
      <c r="U176" s="14">
        <f t="shared" si="46"/>
        <v>5</v>
      </c>
      <c r="V176" s="14" t="str">
        <f t="shared" si="47"/>
        <v>[x]</v>
      </c>
      <c r="W176" s="14" t="str">
        <f t="shared" si="48"/>
        <v>[x]</v>
      </c>
      <c r="X176" s="14">
        <f t="shared" si="49"/>
        <v>0.1</v>
      </c>
      <c r="Y176" s="14">
        <f t="shared" si="50"/>
        <v>1</v>
      </c>
      <c r="Z176" s="14">
        <f t="shared" si="51"/>
        <v>35</v>
      </c>
      <c r="AA176" s="14">
        <f t="shared" si="52"/>
        <v>0.66669999999999996</v>
      </c>
    </row>
    <row r="177" spans="1:27" ht="16.5" x14ac:dyDescent="0.2">
      <c r="A177" s="160"/>
      <c r="B177" s="68" t="s">
        <v>571</v>
      </c>
      <c r="C177" s="68">
        <v>3</v>
      </c>
      <c r="D177" s="68">
        <f>INDEX(神器!$M$4:$M$7,世界BOSS专属武器!C177)</f>
        <v>280</v>
      </c>
      <c r="E177" s="68">
        <f t="shared" si="39"/>
        <v>3.5714285714285713E-3</v>
      </c>
      <c r="F177" s="68">
        <f t="shared" si="40"/>
        <v>156</v>
      </c>
      <c r="G177" s="68">
        <v>1</v>
      </c>
      <c r="H177" s="68">
        <v>2</v>
      </c>
      <c r="M177" s="14">
        <v>93</v>
      </c>
      <c r="N177" s="14">
        <f t="shared" si="41"/>
        <v>2</v>
      </c>
      <c r="O177" s="14">
        <f>INDEX(卡牌消耗!$H$13:$H$33,世界BOSS专属武器!N177)</f>
        <v>1501002</v>
      </c>
      <c r="P177" s="44" t="s">
        <v>328</v>
      </c>
      <c r="Q177" s="14">
        <f t="shared" si="42"/>
        <v>41</v>
      </c>
      <c r="R177" s="44" t="str">
        <f t="shared" si="43"/>
        <v>金币</v>
      </c>
      <c r="S177" s="14">
        <f t="shared" si="44"/>
        <v>20000</v>
      </c>
      <c r="T177" s="14" t="str">
        <f t="shared" si="45"/>
        <v>高级专属强化石</v>
      </c>
      <c r="U177" s="14">
        <f t="shared" si="46"/>
        <v>5</v>
      </c>
      <c r="V177" s="14" t="str">
        <f t="shared" si="47"/>
        <v>[x]</v>
      </c>
      <c r="W177" s="14" t="str">
        <f t="shared" si="48"/>
        <v>[x]</v>
      </c>
      <c r="X177" s="14">
        <f t="shared" si="49"/>
        <v>0.1</v>
      </c>
      <c r="Y177" s="14">
        <f t="shared" si="50"/>
        <v>1</v>
      </c>
      <c r="Z177" s="14">
        <f t="shared" si="51"/>
        <v>40</v>
      </c>
      <c r="AA177" s="14">
        <f t="shared" si="52"/>
        <v>0.7</v>
      </c>
    </row>
    <row r="178" spans="1:27" ht="16.5" x14ac:dyDescent="0.2">
      <c r="A178" s="160"/>
      <c r="B178" s="68" t="s">
        <v>572</v>
      </c>
      <c r="C178" s="68">
        <v>3</v>
      </c>
      <c r="D178" s="68">
        <f>INDEX(神器!$M$4:$M$7,世界BOSS专属武器!C178)</f>
        <v>280</v>
      </c>
      <c r="E178" s="68">
        <f t="shared" si="39"/>
        <v>3.5714285714285713E-3</v>
      </c>
      <c r="F178" s="68">
        <f t="shared" si="40"/>
        <v>156</v>
      </c>
      <c r="G178" s="68">
        <v>1</v>
      </c>
      <c r="H178" s="68">
        <v>2</v>
      </c>
      <c r="M178" s="14">
        <v>94</v>
      </c>
      <c r="N178" s="14">
        <f t="shared" si="41"/>
        <v>2</v>
      </c>
      <c r="O178" s="14">
        <f>INDEX(卡牌消耗!$H$13:$H$33,世界BOSS专属武器!N178)</f>
        <v>1501002</v>
      </c>
      <c r="P178" s="44" t="s">
        <v>328</v>
      </c>
      <c r="Q178" s="14">
        <f t="shared" si="42"/>
        <v>42</v>
      </c>
      <c r="R178" s="44" t="str">
        <f t="shared" si="43"/>
        <v>金币</v>
      </c>
      <c r="S178" s="14">
        <f t="shared" si="44"/>
        <v>20000</v>
      </c>
      <c r="T178" s="14" t="str">
        <f t="shared" si="45"/>
        <v>高级专属强化石</v>
      </c>
      <c r="U178" s="14">
        <f t="shared" si="46"/>
        <v>5</v>
      </c>
      <c r="V178" s="14" t="str">
        <f t="shared" si="47"/>
        <v>[x]</v>
      </c>
      <c r="W178" s="14" t="str">
        <f t="shared" si="48"/>
        <v>[x]</v>
      </c>
      <c r="X178" s="14">
        <f t="shared" si="49"/>
        <v>0.1</v>
      </c>
      <c r="Y178" s="14">
        <f t="shared" si="50"/>
        <v>1</v>
      </c>
      <c r="Z178" s="14">
        <f t="shared" si="51"/>
        <v>45</v>
      </c>
      <c r="AA178" s="14">
        <f t="shared" si="52"/>
        <v>0.73329999999999995</v>
      </c>
    </row>
    <row r="179" spans="1:27" ht="16.5" x14ac:dyDescent="0.2">
      <c r="A179" s="160"/>
      <c r="B179" s="68" t="s">
        <v>573</v>
      </c>
      <c r="C179" s="68">
        <v>4</v>
      </c>
      <c r="D179" s="68">
        <f>INDEX(神器!$M$4:$M$7,世界BOSS专属武器!C179)</f>
        <v>600</v>
      </c>
      <c r="E179" s="68">
        <f t="shared" si="39"/>
        <v>1.6666666666666668E-3</v>
      </c>
      <c r="F179" s="68">
        <f t="shared" si="40"/>
        <v>73</v>
      </c>
      <c r="G179" s="68">
        <v>1</v>
      </c>
      <c r="H179" s="68">
        <v>1</v>
      </c>
      <c r="M179" s="14">
        <v>95</v>
      </c>
      <c r="N179" s="14">
        <f t="shared" si="41"/>
        <v>2</v>
      </c>
      <c r="O179" s="14">
        <f>INDEX(卡牌消耗!$H$13:$H$33,世界BOSS专属武器!N179)</f>
        <v>1501002</v>
      </c>
      <c r="P179" s="44" t="s">
        <v>328</v>
      </c>
      <c r="Q179" s="14">
        <f t="shared" si="42"/>
        <v>43</v>
      </c>
      <c r="R179" s="44" t="str">
        <f t="shared" si="43"/>
        <v>金币</v>
      </c>
      <c r="S179" s="14">
        <f t="shared" si="44"/>
        <v>20000</v>
      </c>
      <c r="T179" s="14" t="str">
        <f t="shared" si="45"/>
        <v>高级专属强化石</v>
      </c>
      <c r="U179" s="14">
        <f t="shared" si="46"/>
        <v>5</v>
      </c>
      <c r="V179" s="14" t="str">
        <f t="shared" si="47"/>
        <v>[x]</v>
      </c>
      <c r="W179" s="14" t="str">
        <f t="shared" si="48"/>
        <v>[x]</v>
      </c>
      <c r="X179" s="14">
        <f t="shared" si="49"/>
        <v>0.1</v>
      </c>
      <c r="Y179" s="14">
        <f t="shared" si="50"/>
        <v>1</v>
      </c>
      <c r="Z179" s="14">
        <f t="shared" si="51"/>
        <v>50</v>
      </c>
      <c r="AA179" s="14">
        <f t="shared" si="52"/>
        <v>0.76670000000000005</v>
      </c>
    </row>
    <row r="180" spans="1:27" ht="16.5" x14ac:dyDescent="0.2">
      <c r="A180" s="160"/>
      <c r="B180" s="68" t="s">
        <v>574</v>
      </c>
      <c r="C180" s="68">
        <v>4</v>
      </c>
      <c r="D180" s="68">
        <f>INDEX(神器!$M$4:$M$7,世界BOSS专属武器!C180)</f>
        <v>600</v>
      </c>
      <c r="E180" s="68">
        <f t="shared" si="39"/>
        <v>1.6666666666666668E-3</v>
      </c>
      <c r="F180" s="68">
        <f>10000-SUM(F147:F179)</f>
        <v>67</v>
      </c>
      <c r="G180" s="68">
        <v>1</v>
      </c>
      <c r="H180" s="68">
        <v>1</v>
      </c>
      <c r="M180" s="14">
        <v>96</v>
      </c>
      <c r="N180" s="14">
        <f t="shared" si="41"/>
        <v>2</v>
      </c>
      <c r="O180" s="14">
        <f>INDEX(卡牌消耗!$H$13:$H$33,世界BOSS专属武器!N180)</f>
        <v>1501002</v>
      </c>
      <c r="P180" s="44" t="s">
        <v>328</v>
      </c>
      <c r="Q180" s="14">
        <f t="shared" si="42"/>
        <v>44</v>
      </c>
      <c r="R180" s="44" t="str">
        <f t="shared" si="43"/>
        <v>金币</v>
      </c>
      <c r="S180" s="14">
        <f t="shared" si="44"/>
        <v>20000</v>
      </c>
      <c r="T180" s="14" t="str">
        <f t="shared" si="45"/>
        <v>高级专属强化石</v>
      </c>
      <c r="U180" s="14">
        <f t="shared" si="46"/>
        <v>5</v>
      </c>
      <c r="V180" s="14" t="str">
        <f t="shared" si="47"/>
        <v>[x]</v>
      </c>
      <c r="W180" s="14" t="str">
        <f t="shared" si="48"/>
        <v>[x]</v>
      </c>
      <c r="X180" s="14">
        <f t="shared" si="49"/>
        <v>0.1</v>
      </c>
      <c r="Y180" s="14">
        <f t="shared" si="50"/>
        <v>1</v>
      </c>
      <c r="Z180" s="14">
        <f t="shared" si="51"/>
        <v>55</v>
      </c>
      <c r="AA180" s="14">
        <f t="shared" si="52"/>
        <v>0.8</v>
      </c>
    </row>
    <row r="181" spans="1:27" ht="16.5" x14ac:dyDescent="0.2">
      <c r="M181" s="14">
        <v>97</v>
      </c>
      <c r="N181" s="14">
        <f t="shared" si="41"/>
        <v>2</v>
      </c>
      <c r="O181" s="14">
        <f>INDEX(卡牌消耗!$H$13:$H$33,世界BOSS专属武器!N181)</f>
        <v>1501002</v>
      </c>
      <c r="P181" s="44" t="s">
        <v>328</v>
      </c>
      <c r="Q181" s="14">
        <f t="shared" si="42"/>
        <v>45</v>
      </c>
      <c r="R181" s="44" t="str">
        <f t="shared" si="43"/>
        <v>金币</v>
      </c>
      <c r="S181" s="14">
        <f t="shared" si="44"/>
        <v>20000</v>
      </c>
      <c r="T181" s="14" t="str">
        <f t="shared" si="45"/>
        <v>高级专属强化石</v>
      </c>
      <c r="U181" s="14">
        <f t="shared" si="46"/>
        <v>6</v>
      </c>
      <c r="V181" s="14" t="str">
        <f t="shared" si="47"/>
        <v>[x]</v>
      </c>
      <c r="W181" s="14" t="str">
        <f t="shared" si="48"/>
        <v>[x]</v>
      </c>
      <c r="X181" s="14">
        <f t="shared" si="49"/>
        <v>0.1</v>
      </c>
      <c r="Y181" s="14">
        <f t="shared" si="50"/>
        <v>1</v>
      </c>
      <c r="Z181" s="14">
        <f t="shared" si="51"/>
        <v>60</v>
      </c>
      <c r="AA181" s="14">
        <f t="shared" si="52"/>
        <v>0.83330000000000004</v>
      </c>
    </row>
    <row r="182" spans="1:27" ht="16.5" x14ac:dyDescent="0.2">
      <c r="E182" s="52">
        <f>SUM(E183:E216)</f>
        <v>0.22952380952380946</v>
      </c>
      <c r="M182" s="14">
        <v>98</v>
      </c>
      <c r="N182" s="14">
        <f t="shared" si="41"/>
        <v>2</v>
      </c>
      <c r="O182" s="14">
        <f>INDEX(卡牌消耗!$H$13:$H$33,世界BOSS专属武器!N182)</f>
        <v>1501002</v>
      </c>
      <c r="P182" s="44" t="s">
        <v>328</v>
      </c>
      <c r="Q182" s="14">
        <f t="shared" si="42"/>
        <v>46</v>
      </c>
      <c r="R182" s="44" t="str">
        <f t="shared" si="43"/>
        <v>金币</v>
      </c>
      <c r="S182" s="14">
        <f t="shared" si="44"/>
        <v>20000</v>
      </c>
      <c r="T182" s="14" t="str">
        <f t="shared" si="45"/>
        <v>高级专属强化石</v>
      </c>
      <c r="U182" s="14">
        <f t="shared" si="46"/>
        <v>7</v>
      </c>
      <c r="V182" s="14" t="str">
        <f t="shared" si="47"/>
        <v>[x]</v>
      </c>
      <c r="W182" s="14" t="str">
        <f t="shared" si="48"/>
        <v>[x]</v>
      </c>
      <c r="X182" s="14">
        <f t="shared" si="49"/>
        <v>0.1</v>
      </c>
      <c r="Y182" s="14">
        <f t="shared" si="50"/>
        <v>1</v>
      </c>
      <c r="Z182" s="14">
        <f t="shared" si="51"/>
        <v>70</v>
      </c>
      <c r="AA182" s="14">
        <f t="shared" si="52"/>
        <v>0.86670000000000003</v>
      </c>
    </row>
    <row r="183" spans="1:27" ht="16.5" x14ac:dyDescent="0.2">
      <c r="A183" s="160" t="s">
        <v>647</v>
      </c>
      <c r="B183" s="68" t="s">
        <v>541</v>
      </c>
      <c r="C183" s="68">
        <v>1</v>
      </c>
      <c r="D183" s="68">
        <f>INDEX(神器!$M$4:$M$7,世界BOSS专属武器!C183)</f>
        <v>40</v>
      </c>
      <c r="E183" s="68">
        <f t="shared" ref="E183:E216" si="53">1/D183</f>
        <v>2.5000000000000001E-2</v>
      </c>
      <c r="F183" s="68">
        <f>ROUND(E183/E$182*10000,0)</f>
        <v>1089</v>
      </c>
      <c r="G183" s="68">
        <v>3</v>
      </c>
      <c r="H183" s="68">
        <v>7</v>
      </c>
      <c r="M183" s="14">
        <v>99</v>
      </c>
      <c r="N183" s="14">
        <f t="shared" si="41"/>
        <v>2</v>
      </c>
      <c r="O183" s="14">
        <f>INDEX(卡牌消耗!$H$13:$H$33,世界BOSS专属武器!N183)</f>
        <v>1501002</v>
      </c>
      <c r="P183" s="44" t="s">
        <v>328</v>
      </c>
      <c r="Q183" s="14">
        <f t="shared" si="42"/>
        <v>47</v>
      </c>
      <c r="R183" s="44" t="str">
        <f t="shared" si="43"/>
        <v>金币</v>
      </c>
      <c r="S183" s="14">
        <f t="shared" si="44"/>
        <v>20000</v>
      </c>
      <c r="T183" s="14" t="str">
        <f t="shared" si="45"/>
        <v>高级专属强化石</v>
      </c>
      <c r="U183" s="14">
        <f t="shared" si="46"/>
        <v>8</v>
      </c>
      <c r="V183" s="14" t="str">
        <f t="shared" si="47"/>
        <v>[x]</v>
      </c>
      <c r="W183" s="14" t="str">
        <f t="shared" si="48"/>
        <v>[x]</v>
      </c>
      <c r="X183" s="14">
        <f t="shared" si="49"/>
        <v>0.1</v>
      </c>
      <c r="Y183" s="14">
        <f t="shared" si="50"/>
        <v>1</v>
      </c>
      <c r="Z183" s="14">
        <f t="shared" si="51"/>
        <v>80</v>
      </c>
      <c r="AA183" s="14">
        <f t="shared" si="52"/>
        <v>0.9</v>
      </c>
    </row>
    <row r="184" spans="1:27" ht="16.5" customHeight="1" x14ac:dyDescent="0.2">
      <c r="A184" s="160"/>
      <c r="B184" s="68" t="s">
        <v>542</v>
      </c>
      <c r="C184" s="68">
        <v>2</v>
      </c>
      <c r="D184" s="68">
        <f>INDEX(神器!$M$4:$M$7,世界BOSS专属武器!C184)</f>
        <v>120</v>
      </c>
      <c r="E184" s="68">
        <f t="shared" si="53"/>
        <v>8.3333333333333332E-3</v>
      </c>
      <c r="F184" s="68">
        <f t="shared" ref="F184:F215" si="54">ROUND(E184/E$182*10000,0)</f>
        <v>363</v>
      </c>
      <c r="G184" s="68">
        <v>3</v>
      </c>
      <c r="H184" s="68">
        <v>7</v>
      </c>
      <c r="M184" s="14">
        <v>100</v>
      </c>
      <c r="N184" s="14">
        <f t="shared" si="41"/>
        <v>2</v>
      </c>
      <c r="O184" s="14">
        <f>INDEX(卡牌消耗!$H$13:$H$33,世界BOSS专属武器!N184)</f>
        <v>1501002</v>
      </c>
      <c r="P184" s="44" t="s">
        <v>328</v>
      </c>
      <c r="Q184" s="14">
        <f t="shared" si="42"/>
        <v>48</v>
      </c>
      <c r="R184" s="44" t="str">
        <f t="shared" si="43"/>
        <v>金币</v>
      </c>
      <c r="S184" s="14">
        <f t="shared" si="44"/>
        <v>20000</v>
      </c>
      <c r="T184" s="14" t="str">
        <f t="shared" si="45"/>
        <v>高级专属强化石</v>
      </c>
      <c r="U184" s="14">
        <f t="shared" si="46"/>
        <v>9</v>
      </c>
      <c r="V184" s="14" t="str">
        <f t="shared" si="47"/>
        <v>[x]</v>
      </c>
      <c r="W184" s="14" t="str">
        <f t="shared" si="48"/>
        <v>[x]</v>
      </c>
      <c r="X184" s="14">
        <f t="shared" si="49"/>
        <v>0.1</v>
      </c>
      <c r="Y184" s="14">
        <f t="shared" si="50"/>
        <v>1</v>
      </c>
      <c r="Z184" s="14">
        <f t="shared" si="51"/>
        <v>100</v>
      </c>
      <c r="AA184" s="14">
        <f t="shared" si="52"/>
        <v>0.93330000000000002</v>
      </c>
    </row>
    <row r="185" spans="1:27" ht="16.5" x14ac:dyDescent="0.2">
      <c r="A185" s="160"/>
      <c r="B185" s="68" t="s">
        <v>543</v>
      </c>
      <c r="C185" s="68">
        <v>2</v>
      </c>
      <c r="D185" s="68">
        <f>INDEX(神器!$M$4:$M$7,世界BOSS专属武器!C185)</f>
        <v>120</v>
      </c>
      <c r="E185" s="68">
        <f t="shared" si="53"/>
        <v>8.3333333333333332E-3</v>
      </c>
      <c r="F185" s="68">
        <f t="shared" si="54"/>
        <v>363</v>
      </c>
      <c r="G185" s="68">
        <v>3</v>
      </c>
      <c r="H185" s="68">
        <v>7</v>
      </c>
      <c r="M185" s="14">
        <v>101</v>
      </c>
      <c r="N185" s="14">
        <f t="shared" si="41"/>
        <v>2</v>
      </c>
      <c r="O185" s="14">
        <f>INDEX(卡牌消耗!$H$13:$H$33,世界BOSS专属武器!N185)</f>
        <v>1501002</v>
      </c>
      <c r="P185" s="44" t="s">
        <v>328</v>
      </c>
      <c r="Q185" s="14">
        <f t="shared" si="42"/>
        <v>49</v>
      </c>
      <c r="R185" s="44" t="str">
        <f t="shared" si="43"/>
        <v>金币</v>
      </c>
      <c r="S185" s="14">
        <f t="shared" si="44"/>
        <v>20000</v>
      </c>
      <c r="T185" s="14" t="str">
        <f t="shared" si="45"/>
        <v>高级专属强化石</v>
      </c>
      <c r="U185" s="14">
        <f t="shared" si="46"/>
        <v>10</v>
      </c>
      <c r="V185" s="14" t="str">
        <f t="shared" si="47"/>
        <v>[x]</v>
      </c>
      <c r="W185" s="14" t="str">
        <f t="shared" si="48"/>
        <v>[x]</v>
      </c>
      <c r="X185" s="14">
        <f t="shared" si="49"/>
        <v>0.1</v>
      </c>
      <c r="Y185" s="14">
        <f t="shared" si="50"/>
        <v>1</v>
      </c>
      <c r="Z185" s="14">
        <f t="shared" si="51"/>
        <v>120</v>
      </c>
      <c r="AA185" s="14">
        <f t="shared" si="52"/>
        <v>0.9667</v>
      </c>
    </row>
    <row r="186" spans="1:27" ht="16.5" x14ac:dyDescent="0.2">
      <c r="A186" s="160"/>
      <c r="B186" s="68" t="s">
        <v>544</v>
      </c>
      <c r="C186" s="68">
        <v>3</v>
      </c>
      <c r="D186" s="68">
        <f>INDEX(神器!$M$4:$M$7,世界BOSS专属武器!C186)</f>
        <v>280</v>
      </c>
      <c r="E186" s="68">
        <f t="shared" si="53"/>
        <v>3.5714285714285713E-3</v>
      </c>
      <c r="F186" s="68">
        <f t="shared" si="54"/>
        <v>156</v>
      </c>
      <c r="G186" s="68">
        <v>2</v>
      </c>
      <c r="H186" s="68">
        <v>4</v>
      </c>
      <c r="M186" s="14">
        <v>102</v>
      </c>
      <c r="N186" s="14">
        <f t="shared" si="41"/>
        <v>2</v>
      </c>
      <c r="O186" s="14">
        <f>INDEX(卡牌消耗!$H$13:$H$33,世界BOSS专属武器!N186)</f>
        <v>1501002</v>
      </c>
      <c r="P186" s="44" t="s">
        <v>328</v>
      </c>
      <c r="Q186" s="14">
        <f t="shared" si="42"/>
        <v>50</v>
      </c>
      <c r="R186" s="44" t="str">
        <f t="shared" si="43"/>
        <v>金币</v>
      </c>
      <c r="S186" s="14">
        <f t="shared" si="44"/>
        <v>20000</v>
      </c>
      <c r="T186" s="14" t="str">
        <f t="shared" si="45"/>
        <v>高级专属强化石</v>
      </c>
      <c r="U186" s="14">
        <f t="shared" si="46"/>
        <v>15</v>
      </c>
      <c r="V186" s="14" t="str">
        <f t="shared" si="47"/>
        <v>[x]</v>
      </c>
      <c r="W186" s="14" t="str">
        <f t="shared" si="48"/>
        <v>[x]</v>
      </c>
      <c r="X186" s="14">
        <f t="shared" si="49"/>
        <v>0.1</v>
      </c>
      <c r="Y186" s="14">
        <f t="shared" si="50"/>
        <v>1</v>
      </c>
      <c r="Z186" s="14">
        <f t="shared" si="51"/>
        <v>150</v>
      </c>
      <c r="AA186" s="14">
        <f t="shared" si="52"/>
        <v>1</v>
      </c>
    </row>
    <row r="187" spans="1:27" ht="16.5" x14ac:dyDescent="0.2">
      <c r="A187" s="160"/>
      <c r="B187" s="68" t="s">
        <v>545</v>
      </c>
      <c r="C187" s="68">
        <v>3</v>
      </c>
      <c r="D187" s="68">
        <f>INDEX(神器!$M$4:$M$7,世界BOSS专属武器!C187)</f>
        <v>280</v>
      </c>
      <c r="E187" s="68">
        <f t="shared" si="53"/>
        <v>3.5714285714285713E-3</v>
      </c>
      <c r="F187" s="68">
        <f t="shared" si="54"/>
        <v>156</v>
      </c>
      <c r="G187" s="68">
        <v>2</v>
      </c>
      <c r="H187" s="68">
        <v>4</v>
      </c>
      <c r="M187" s="14">
        <v>103</v>
      </c>
      <c r="N187" s="14">
        <f t="shared" si="41"/>
        <v>3</v>
      </c>
      <c r="O187" s="14">
        <f>INDEX(卡牌消耗!$H$13:$H$33,世界BOSS专属武器!N187)</f>
        <v>1501003</v>
      </c>
      <c r="P187" s="44" t="s">
        <v>328</v>
      </c>
      <c r="Q187" s="14">
        <f t="shared" si="42"/>
        <v>0</v>
      </c>
      <c r="R187" s="44" t="str">
        <f t="shared" si="43"/>
        <v>[x]</v>
      </c>
      <c r="S187" s="14" t="str">
        <f t="shared" si="44"/>
        <v>[x]</v>
      </c>
      <c r="T187" s="14" t="str">
        <f t="shared" si="45"/>
        <v>[x]</v>
      </c>
      <c r="U187" s="14" t="str">
        <f t="shared" si="46"/>
        <v>[x]</v>
      </c>
      <c r="V187" s="14" t="str">
        <f t="shared" si="47"/>
        <v>[x]</v>
      </c>
      <c r="W187" s="14" t="str">
        <f t="shared" si="48"/>
        <v>[x]</v>
      </c>
      <c r="X187" s="14" t="str">
        <f t="shared" si="49"/>
        <v>[x]</v>
      </c>
      <c r="Y187" s="14" t="str">
        <f t="shared" si="50"/>
        <v>[x]</v>
      </c>
      <c r="Z187" s="14" t="str">
        <f t="shared" si="51"/>
        <v>[x]</v>
      </c>
      <c r="AA187" s="14" t="str">
        <f t="shared" si="52"/>
        <v>[x]</v>
      </c>
    </row>
    <row r="188" spans="1:27" ht="16.5" x14ac:dyDescent="0.2">
      <c r="A188" s="160"/>
      <c r="B188" s="68" t="s">
        <v>546</v>
      </c>
      <c r="C188" s="68">
        <v>4</v>
      </c>
      <c r="D188" s="68">
        <f>INDEX(神器!$M$4:$M$7,世界BOSS专属武器!C188)</f>
        <v>600</v>
      </c>
      <c r="E188" s="68">
        <f t="shared" si="53"/>
        <v>1.6666666666666668E-3</v>
      </c>
      <c r="F188" s="68">
        <f t="shared" si="54"/>
        <v>73</v>
      </c>
      <c r="G188" s="68">
        <v>1</v>
      </c>
      <c r="H188" s="68">
        <v>2</v>
      </c>
      <c r="M188" s="14">
        <v>104</v>
      </c>
      <c r="N188" s="14">
        <f t="shared" si="41"/>
        <v>3</v>
      </c>
      <c r="O188" s="14">
        <f>INDEX(卡牌消耗!$H$13:$H$33,世界BOSS专属武器!N188)</f>
        <v>1501003</v>
      </c>
      <c r="P188" s="44" t="s">
        <v>328</v>
      </c>
      <c r="Q188" s="14">
        <f t="shared" si="42"/>
        <v>1</v>
      </c>
      <c r="R188" s="44" t="str">
        <f t="shared" si="43"/>
        <v>金币</v>
      </c>
      <c r="S188" s="14">
        <f t="shared" si="44"/>
        <v>100</v>
      </c>
      <c r="T188" s="14" t="str">
        <f t="shared" si="45"/>
        <v>低级专属强化石</v>
      </c>
      <c r="U188" s="14">
        <f t="shared" si="46"/>
        <v>1</v>
      </c>
      <c r="V188" s="14" t="str">
        <f t="shared" si="47"/>
        <v>[x]</v>
      </c>
      <c r="W188" s="14" t="str">
        <f t="shared" si="48"/>
        <v>[x]</v>
      </c>
      <c r="X188" s="14">
        <f t="shared" si="49"/>
        <v>1</v>
      </c>
      <c r="Y188" s="14">
        <f t="shared" si="50"/>
        <v>1</v>
      </c>
      <c r="Z188" s="14">
        <f t="shared" si="51"/>
        <v>1</v>
      </c>
      <c r="AA188" s="14">
        <f t="shared" si="52"/>
        <v>6.7000000000000002E-3</v>
      </c>
    </row>
    <row r="189" spans="1:27" ht="16.5" x14ac:dyDescent="0.2">
      <c r="A189" s="160"/>
      <c r="B189" s="68" t="s">
        <v>547</v>
      </c>
      <c r="C189" s="68">
        <v>1</v>
      </c>
      <c r="D189" s="68">
        <f>INDEX(神器!$M$4:$M$7,世界BOSS专属武器!C189)</f>
        <v>40</v>
      </c>
      <c r="E189" s="68">
        <f t="shared" si="53"/>
        <v>2.5000000000000001E-2</v>
      </c>
      <c r="F189" s="68">
        <f t="shared" si="54"/>
        <v>1089</v>
      </c>
      <c r="G189" s="68">
        <v>3</v>
      </c>
      <c r="H189" s="68">
        <v>7</v>
      </c>
      <c r="M189" s="14">
        <v>105</v>
      </c>
      <c r="N189" s="14">
        <f t="shared" si="41"/>
        <v>3</v>
      </c>
      <c r="O189" s="14">
        <f>INDEX(卡牌消耗!$H$13:$H$33,世界BOSS专属武器!N189)</f>
        <v>1501003</v>
      </c>
      <c r="P189" s="44" t="s">
        <v>328</v>
      </c>
      <c r="Q189" s="14">
        <f t="shared" si="42"/>
        <v>2</v>
      </c>
      <c r="R189" s="44" t="str">
        <f t="shared" si="43"/>
        <v>金币</v>
      </c>
      <c r="S189" s="14">
        <f t="shared" si="44"/>
        <v>200</v>
      </c>
      <c r="T189" s="14" t="str">
        <f t="shared" si="45"/>
        <v>低级专属强化石</v>
      </c>
      <c r="U189" s="14">
        <f t="shared" si="46"/>
        <v>1</v>
      </c>
      <c r="V189" s="14" t="str">
        <f t="shared" si="47"/>
        <v>[x]</v>
      </c>
      <c r="W189" s="14" t="str">
        <f t="shared" si="48"/>
        <v>[x]</v>
      </c>
      <c r="X189" s="14">
        <f t="shared" si="49"/>
        <v>0.5</v>
      </c>
      <c r="Y189" s="14">
        <f t="shared" si="50"/>
        <v>1</v>
      </c>
      <c r="Z189" s="14">
        <f t="shared" si="51"/>
        <v>2</v>
      </c>
      <c r="AA189" s="14">
        <f t="shared" si="52"/>
        <v>1.3299999999999999E-2</v>
      </c>
    </row>
    <row r="190" spans="1:27" ht="16.5" x14ac:dyDescent="0.2">
      <c r="A190" s="160"/>
      <c r="B190" s="68" t="s">
        <v>548</v>
      </c>
      <c r="C190" s="68">
        <v>2</v>
      </c>
      <c r="D190" s="68">
        <f>INDEX(神器!$M$4:$M$7,世界BOSS专属武器!C190)</f>
        <v>120</v>
      </c>
      <c r="E190" s="68">
        <f t="shared" si="53"/>
        <v>8.3333333333333332E-3</v>
      </c>
      <c r="F190" s="68">
        <f t="shared" si="54"/>
        <v>363</v>
      </c>
      <c r="G190" s="68">
        <v>3</v>
      </c>
      <c r="H190" s="68">
        <v>7</v>
      </c>
      <c r="M190" s="14">
        <v>106</v>
      </c>
      <c r="N190" s="14">
        <f t="shared" si="41"/>
        <v>3</v>
      </c>
      <c r="O190" s="14">
        <f>INDEX(卡牌消耗!$H$13:$H$33,世界BOSS专属武器!N190)</f>
        <v>1501003</v>
      </c>
      <c r="P190" s="44" t="s">
        <v>328</v>
      </c>
      <c r="Q190" s="14">
        <f t="shared" si="42"/>
        <v>3</v>
      </c>
      <c r="R190" s="44" t="str">
        <f t="shared" si="43"/>
        <v>金币</v>
      </c>
      <c r="S190" s="14">
        <f t="shared" si="44"/>
        <v>300</v>
      </c>
      <c r="T190" s="14" t="str">
        <f t="shared" si="45"/>
        <v>低级专属强化石</v>
      </c>
      <c r="U190" s="14">
        <f t="shared" si="46"/>
        <v>2</v>
      </c>
      <c r="V190" s="14" t="str">
        <f t="shared" si="47"/>
        <v>[x]</v>
      </c>
      <c r="W190" s="14" t="str">
        <f t="shared" si="48"/>
        <v>[x]</v>
      </c>
      <c r="X190" s="14">
        <f t="shared" si="49"/>
        <v>0.48</v>
      </c>
      <c r="Y190" s="14">
        <f t="shared" si="50"/>
        <v>1</v>
      </c>
      <c r="Z190" s="14">
        <f t="shared" si="51"/>
        <v>3</v>
      </c>
      <c r="AA190" s="14">
        <f t="shared" si="52"/>
        <v>0.02</v>
      </c>
    </row>
    <row r="191" spans="1:27" ht="16.5" x14ac:dyDescent="0.2">
      <c r="A191" s="160"/>
      <c r="B191" s="68" t="s">
        <v>549</v>
      </c>
      <c r="C191" s="68">
        <v>2</v>
      </c>
      <c r="D191" s="68">
        <f>INDEX(神器!$M$4:$M$7,世界BOSS专属武器!C191)</f>
        <v>120</v>
      </c>
      <c r="E191" s="68">
        <f t="shared" si="53"/>
        <v>8.3333333333333332E-3</v>
      </c>
      <c r="F191" s="68">
        <f t="shared" si="54"/>
        <v>363</v>
      </c>
      <c r="G191" s="68">
        <v>3</v>
      </c>
      <c r="H191" s="68">
        <v>7</v>
      </c>
      <c r="M191" s="14">
        <v>107</v>
      </c>
      <c r="N191" s="14">
        <f t="shared" si="41"/>
        <v>3</v>
      </c>
      <c r="O191" s="14">
        <f>INDEX(卡牌消耗!$H$13:$H$33,世界BOSS专属武器!N191)</f>
        <v>1501003</v>
      </c>
      <c r="P191" s="44" t="s">
        <v>328</v>
      </c>
      <c r="Q191" s="14">
        <f t="shared" si="42"/>
        <v>4</v>
      </c>
      <c r="R191" s="44" t="str">
        <f t="shared" si="43"/>
        <v>金币</v>
      </c>
      <c r="S191" s="14">
        <f t="shared" si="44"/>
        <v>400</v>
      </c>
      <c r="T191" s="14" t="str">
        <f t="shared" si="45"/>
        <v>低级专属强化石</v>
      </c>
      <c r="U191" s="14">
        <f t="shared" si="46"/>
        <v>3</v>
      </c>
      <c r="V191" s="14" t="str">
        <f t="shared" si="47"/>
        <v>[x]</v>
      </c>
      <c r="W191" s="14" t="str">
        <f t="shared" si="48"/>
        <v>[x]</v>
      </c>
      <c r="X191" s="14">
        <f t="shared" si="49"/>
        <v>0.46</v>
      </c>
      <c r="Y191" s="14">
        <f t="shared" si="50"/>
        <v>1</v>
      </c>
      <c r="Z191" s="14">
        <f t="shared" si="51"/>
        <v>3</v>
      </c>
      <c r="AA191" s="14">
        <f t="shared" si="52"/>
        <v>2.6700000000000002E-2</v>
      </c>
    </row>
    <row r="192" spans="1:27" ht="16.5" x14ac:dyDescent="0.2">
      <c r="A192" s="160"/>
      <c r="B192" s="68" t="s">
        <v>550</v>
      </c>
      <c r="C192" s="68">
        <v>3</v>
      </c>
      <c r="D192" s="68">
        <f>INDEX(神器!$M$4:$M$7,世界BOSS专属武器!C192)</f>
        <v>280</v>
      </c>
      <c r="E192" s="68">
        <f t="shared" si="53"/>
        <v>3.5714285714285713E-3</v>
      </c>
      <c r="F192" s="68">
        <f t="shared" si="54"/>
        <v>156</v>
      </c>
      <c r="G192" s="68">
        <v>2</v>
      </c>
      <c r="H192" s="68">
        <v>4</v>
      </c>
      <c r="M192" s="14">
        <v>108</v>
      </c>
      <c r="N192" s="14">
        <f t="shared" si="41"/>
        <v>3</v>
      </c>
      <c r="O192" s="14">
        <f>INDEX(卡牌消耗!$H$13:$H$33,世界BOSS专属武器!N192)</f>
        <v>1501003</v>
      </c>
      <c r="P192" s="44" t="s">
        <v>328</v>
      </c>
      <c r="Q192" s="14">
        <f t="shared" si="42"/>
        <v>5</v>
      </c>
      <c r="R192" s="44" t="str">
        <f t="shared" si="43"/>
        <v>金币</v>
      </c>
      <c r="S192" s="14">
        <f t="shared" si="44"/>
        <v>500</v>
      </c>
      <c r="T192" s="14" t="str">
        <f t="shared" si="45"/>
        <v>低级专属强化石</v>
      </c>
      <c r="U192" s="14">
        <f t="shared" si="46"/>
        <v>4</v>
      </c>
      <c r="V192" s="14" t="str">
        <f t="shared" si="47"/>
        <v>[x]</v>
      </c>
      <c r="W192" s="14" t="str">
        <f t="shared" si="48"/>
        <v>[x]</v>
      </c>
      <c r="X192" s="14">
        <f t="shared" si="49"/>
        <v>0.44</v>
      </c>
      <c r="Y192" s="14">
        <f t="shared" si="50"/>
        <v>1</v>
      </c>
      <c r="Z192" s="14">
        <f t="shared" si="51"/>
        <v>3</v>
      </c>
      <c r="AA192" s="14">
        <f t="shared" si="52"/>
        <v>3.3300000000000003E-2</v>
      </c>
    </row>
    <row r="193" spans="1:27" ht="16.5" x14ac:dyDescent="0.2">
      <c r="A193" s="160"/>
      <c r="B193" s="68" t="s">
        <v>551</v>
      </c>
      <c r="C193" s="68">
        <v>3</v>
      </c>
      <c r="D193" s="68">
        <f>INDEX(神器!$M$4:$M$7,世界BOSS专属武器!C193)</f>
        <v>280</v>
      </c>
      <c r="E193" s="68">
        <f t="shared" si="53"/>
        <v>3.5714285714285713E-3</v>
      </c>
      <c r="F193" s="68">
        <f t="shared" si="54"/>
        <v>156</v>
      </c>
      <c r="G193" s="68">
        <v>2</v>
      </c>
      <c r="H193" s="68">
        <v>4</v>
      </c>
      <c r="M193" s="14">
        <v>109</v>
      </c>
      <c r="N193" s="14">
        <f t="shared" si="41"/>
        <v>3</v>
      </c>
      <c r="O193" s="14">
        <f>INDEX(卡牌消耗!$H$13:$H$33,世界BOSS专属武器!N193)</f>
        <v>1501003</v>
      </c>
      <c r="P193" s="44" t="s">
        <v>328</v>
      </c>
      <c r="Q193" s="14">
        <f t="shared" si="42"/>
        <v>6</v>
      </c>
      <c r="R193" s="44" t="str">
        <f t="shared" si="43"/>
        <v>金币</v>
      </c>
      <c r="S193" s="14">
        <f t="shared" si="44"/>
        <v>600</v>
      </c>
      <c r="T193" s="14" t="str">
        <f t="shared" si="45"/>
        <v>低级专属强化石</v>
      </c>
      <c r="U193" s="14">
        <f t="shared" si="46"/>
        <v>5</v>
      </c>
      <c r="V193" s="14" t="str">
        <f t="shared" si="47"/>
        <v>[x]</v>
      </c>
      <c r="W193" s="14" t="str">
        <f t="shared" si="48"/>
        <v>[x]</v>
      </c>
      <c r="X193" s="14">
        <f t="shared" si="49"/>
        <v>0.42</v>
      </c>
      <c r="Y193" s="14">
        <f t="shared" si="50"/>
        <v>1</v>
      </c>
      <c r="Z193" s="14">
        <f t="shared" si="51"/>
        <v>4</v>
      </c>
      <c r="AA193" s="14">
        <f t="shared" si="52"/>
        <v>0.04</v>
      </c>
    </row>
    <row r="194" spans="1:27" ht="16.5" x14ac:dyDescent="0.2">
      <c r="A194" s="160"/>
      <c r="B194" s="68" t="s">
        <v>552</v>
      </c>
      <c r="C194" s="68">
        <v>4</v>
      </c>
      <c r="D194" s="68">
        <f>INDEX(神器!$M$4:$M$7,世界BOSS专属武器!C194)</f>
        <v>600</v>
      </c>
      <c r="E194" s="68">
        <f t="shared" si="53"/>
        <v>1.6666666666666668E-3</v>
      </c>
      <c r="F194" s="68">
        <f t="shared" si="54"/>
        <v>73</v>
      </c>
      <c r="G194" s="68">
        <v>1</v>
      </c>
      <c r="H194" s="68">
        <v>2</v>
      </c>
      <c r="M194" s="14">
        <v>110</v>
      </c>
      <c r="N194" s="14">
        <f t="shared" si="41"/>
        <v>3</v>
      </c>
      <c r="O194" s="14">
        <f>INDEX(卡牌消耗!$H$13:$H$33,世界BOSS专属武器!N194)</f>
        <v>1501003</v>
      </c>
      <c r="P194" s="44" t="s">
        <v>328</v>
      </c>
      <c r="Q194" s="14">
        <f t="shared" si="42"/>
        <v>7</v>
      </c>
      <c r="R194" s="44" t="str">
        <f t="shared" si="43"/>
        <v>金币</v>
      </c>
      <c r="S194" s="14">
        <f t="shared" si="44"/>
        <v>700</v>
      </c>
      <c r="T194" s="14" t="str">
        <f t="shared" si="45"/>
        <v>低级专属强化石</v>
      </c>
      <c r="U194" s="14">
        <f t="shared" si="46"/>
        <v>5</v>
      </c>
      <c r="V194" s="14" t="str">
        <f t="shared" si="47"/>
        <v>[x]</v>
      </c>
      <c r="W194" s="14" t="str">
        <f t="shared" si="48"/>
        <v>[x]</v>
      </c>
      <c r="X194" s="14">
        <f t="shared" si="49"/>
        <v>0.4</v>
      </c>
      <c r="Y194" s="14">
        <f t="shared" si="50"/>
        <v>1</v>
      </c>
      <c r="Z194" s="14">
        <f t="shared" si="51"/>
        <v>4</v>
      </c>
      <c r="AA194" s="14">
        <f t="shared" si="52"/>
        <v>4.6699999999999998E-2</v>
      </c>
    </row>
    <row r="195" spans="1:27" ht="16.5" x14ac:dyDescent="0.2">
      <c r="A195" s="160"/>
      <c r="B195" s="68" t="s">
        <v>553</v>
      </c>
      <c r="C195" s="68">
        <v>1</v>
      </c>
      <c r="D195" s="68">
        <f>INDEX(神器!$M$4:$M$7,世界BOSS专属武器!C195)</f>
        <v>40</v>
      </c>
      <c r="E195" s="68">
        <f t="shared" si="53"/>
        <v>2.5000000000000001E-2</v>
      </c>
      <c r="F195" s="68">
        <f t="shared" si="54"/>
        <v>1089</v>
      </c>
      <c r="G195" s="68">
        <v>3</v>
      </c>
      <c r="H195" s="68">
        <v>7</v>
      </c>
      <c r="M195" s="14">
        <v>111</v>
      </c>
      <c r="N195" s="14">
        <f t="shared" si="41"/>
        <v>3</v>
      </c>
      <c r="O195" s="14">
        <f>INDEX(卡牌消耗!$H$13:$H$33,世界BOSS专属武器!N195)</f>
        <v>1501003</v>
      </c>
      <c r="P195" s="44" t="s">
        <v>328</v>
      </c>
      <c r="Q195" s="14">
        <f t="shared" si="42"/>
        <v>8</v>
      </c>
      <c r="R195" s="44" t="str">
        <f t="shared" si="43"/>
        <v>金币</v>
      </c>
      <c r="S195" s="14">
        <f t="shared" si="44"/>
        <v>800</v>
      </c>
      <c r="T195" s="14" t="str">
        <f t="shared" si="45"/>
        <v>低级专属强化石</v>
      </c>
      <c r="U195" s="14">
        <f t="shared" si="46"/>
        <v>5</v>
      </c>
      <c r="V195" s="14" t="str">
        <f t="shared" si="47"/>
        <v>[x]</v>
      </c>
      <c r="W195" s="14" t="str">
        <f t="shared" si="48"/>
        <v>[x]</v>
      </c>
      <c r="X195" s="14">
        <f t="shared" si="49"/>
        <v>0.38</v>
      </c>
      <c r="Y195" s="14">
        <f t="shared" si="50"/>
        <v>1</v>
      </c>
      <c r="Z195" s="14">
        <f t="shared" si="51"/>
        <v>5</v>
      </c>
      <c r="AA195" s="14">
        <f t="shared" si="52"/>
        <v>5.33E-2</v>
      </c>
    </row>
    <row r="196" spans="1:27" ht="16.5" x14ac:dyDescent="0.2">
      <c r="A196" s="160"/>
      <c r="B196" s="68" t="s">
        <v>554</v>
      </c>
      <c r="C196" s="68">
        <v>2</v>
      </c>
      <c r="D196" s="68">
        <f>INDEX(神器!$M$4:$M$7,世界BOSS专属武器!C196)</f>
        <v>120</v>
      </c>
      <c r="E196" s="68">
        <f t="shared" si="53"/>
        <v>8.3333333333333332E-3</v>
      </c>
      <c r="F196" s="68">
        <f t="shared" si="54"/>
        <v>363</v>
      </c>
      <c r="G196" s="68">
        <v>3</v>
      </c>
      <c r="H196" s="68">
        <v>7</v>
      </c>
      <c r="M196" s="14">
        <v>112</v>
      </c>
      <c r="N196" s="14">
        <f t="shared" si="41"/>
        <v>3</v>
      </c>
      <c r="O196" s="14">
        <f>INDEX(卡牌消耗!$H$13:$H$33,世界BOSS专属武器!N196)</f>
        <v>1501003</v>
      </c>
      <c r="P196" s="44" t="s">
        <v>328</v>
      </c>
      <c r="Q196" s="14">
        <f t="shared" si="42"/>
        <v>9</v>
      </c>
      <c r="R196" s="44" t="str">
        <f t="shared" si="43"/>
        <v>金币</v>
      </c>
      <c r="S196" s="14">
        <f t="shared" si="44"/>
        <v>900</v>
      </c>
      <c r="T196" s="14" t="str">
        <f t="shared" si="45"/>
        <v>低级专属强化石</v>
      </c>
      <c r="U196" s="14">
        <f t="shared" si="46"/>
        <v>5</v>
      </c>
      <c r="V196" s="14" t="str">
        <f t="shared" si="47"/>
        <v>[x]</v>
      </c>
      <c r="W196" s="14" t="str">
        <f t="shared" si="48"/>
        <v>[x]</v>
      </c>
      <c r="X196" s="14">
        <f t="shared" si="49"/>
        <v>0.36</v>
      </c>
      <c r="Y196" s="14">
        <f t="shared" si="50"/>
        <v>1</v>
      </c>
      <c r="Z196" s="14">
        <f t="shared" si="51"/>
        <v>5</v>
      </c>
      <c r="AA196" s="14">
        <f t="shared" si="52"/>
        <v>0.06</v>
      </c>
    </row>
    <row r="197" spans="1:27" ht="16.5" x14ac:dyDescent="0.2">
      <c r="A197" s="160"/>
      <c r="B197" s="68" t="s">
        <v>555</v>
      </c>
      <c r="C197" s="68">
        <v>2</v>
      </c>
      <c r="D197" s="68">
        <f>INDEX(神器!$M$4:$M$7,世界BOSS专属武器!C197)</f>
        <v>120</v>
      </c>
      <c r="E197" s="68">
        <f t="shared" si="53"/>
        <v>8.3333333333333332E-3</v>
      </c>
      <c r="F197" s="68">
        <f t="shared" si="54"/>
        <v>363</v>
      </c>
      <c r="G197" s="68">
        <v>3</v>
      </c>
      <c r="H197" s="68">
        <v>7</v>
      </c>
      <c r="M197" s="14">
        <v>113</v>
      </c>
      <c r="N197" s="14">
        <f t="shared" si="41"/>
        <v>3</v>
      </c>
      <c r="O197" s="14">
        <f>INDEX(卡牌消耗!$H$13:$H$33,世界BOSS专属武器!N197)</f>
        <v>1501003</v>
      </c>
      <c r="P197" s="44" t="s">
        <v>328</v>
      </c>
      <c r="Q197" s="14">
        <f t="shared" si="42"/>
        <v>10</v>
      </c>
      <c r="R197" s="44" t="str">
        <f t="shared" si="43"/>
        <v>金币</v>
      </c>
      <c r="S197" s="14">
        <f t="shared" si="44"/>
        <v>1000</v>
      </c>
      <c r="T197" s="14" t="str">
        <f t="shared" si="45"/>
        <v>低级专属强化石</v>
      </c>
      <c r="U197" s="14">
        <f t="shared" si="46"/>
        <v>7</v>
      </c>
      <c r="V197" s="14" t="str">
        <f t="shared" si="47"/>
        <v>[x]</v>
      </c>
      <c r="W197" s="14" t="str">
        <f t="shared" si="48"/>
        <v>[x]</v>
      </c>
      <c r="X197" s="14">
        <f t="shared" si="49"/>
        <v>0.35</v>
      </c>
      <c r="Y197" s="14">
        <f t="shared" si="50"/>
        <v>1</v>
      </c>
      <c r="Z197" s="14">
        <f t="shared" si="51"/>
        <v>5</v>
      </c>
      <c r="AA197" s="14">
        <f t="shared" si="52"/>
        <v>6.6699999999999995E-2</v>
      </c>
    </row>
    <row r="198" spans="1:27" ht="16.5" x14ac:dyDescent="0.2">
      <c r="A198" s="160"/>
      <c r="B198" s="68" t="s">
        <v>556</v>
      </c>
      <c r="C198" s="68">
        <v>3</v>
      </c>
      <c r="D198" s="68">
        <f>INDEX(神器!$M$4:$M$7,世界BOSS专属武器!C198)</f>
        <v>280</v>
      </c>
      <c r="E198" s="68">
        <f t="shared" si="53"/>
        <v>3.5714285714285713E-3</v>
      </c>
      <c r="F198" s="68">
        <f t="shared" si="54"/>
        <v>156</v>
      </c>
      <c r="G198" s="68">
        <v>2</v>
      </c>
      <c r="H198" s="68">
        <v>4</v>
      </c>
      <c r="M198" s="14">
        <v>114</v>
      </c>
      <c r="N198" s="14">
        <f t="shared" si="41"/>
        <v>3</v>
      </c>
      <c r="O198" s="14">
        <f>INDEX(卡牌消耗!$H$13:$H$33,世界BOSS专属武器!N198)</f>
        <v>1501003</v>
      </c>
      <c r="P198" s="44" t="s">
        <v>328</v>
      </c>
      <c r="Q198" s="14">
        <f t="shared" si="42"/>
        <v>11</v>
      </c>
      <c r="R198" s="44" t="str">
        <f t="shared" si="43"/>
        <v>金币</v>
      </c>
      <c r="S198" s="14">
        <f t="shared" si="44"/>
        <v>1000</v>
      </c>
      <c r="T198" s="14" t="str">
        <f t="shared" si="45"/>
        <v>低级专属强化石</v>
      </c>
      <c r="U198" s="14">
        <f t="shared" si="46"/>
        <v>7</v>
      </c>
      <c r="V198" s="14" t="str">
        <f t="shared" si="47"/>
        <v>[x]</v>
      </c>
      <c r="W198" s="14" t="str">
        <f t="shared" si="48"/>
        <v>[x]</v>
      </c>
      <c r="X198" s="14">
        <f t="shared" si="49"/>
        <v>0.33</v>
      </c>
      <c r="Y198" s="14">
        <f t="shared" si="50"/>
        <v>1</v>
      </c>
      <c r="Z198" s="14">
        <f t="shared" si="51"/>
        <v>6</v>
      </c>
      <c r="AA198" s="14">
        <f t="shared" si="52"/>
        <v>0.08</v>
      </c>
    </row>
    <row r="199" spans="1:27" ht="16.5" x14ac:dyDescent="0.2">
      <c r="A199" s="160"/>
      <c r="B199" s="68" t="s">
        <v>557</v>
      </c>
      <c r="C199" s="68">
        <v>3</v>
      </c>
      <c r="D199" s="68">
        <f>INDEX(神器!$M$4:$M$7,世界BOSS专属武器!C199)</f>
        <v>280</v>
      </c>
      <c r="E199" s="68">
        <f t="shared" si="53"/>
        <v>3.5714285714285713E-3</v>
      </c>
      <c r="F199" s="68">
        <f t="shared" si="54"/>
        <v>156</v>
      </c>
      <c r="G199" s="68">
        <v>2</v>
      </c>
      <c r="H199" s="68">
        <v>4</v>
      </c>
      <c r="M199" s="14">
        <v>115</v>
      </c>
      <c r="N199" s="14">
        <f t="shared" si="41"/>
        <v>3</v>
      </c>
      <c r="O199" s="14">
        <f>INDEX(卡牌消耗!$H$13:$H$33,世界BOSS专属武器!N199)</f>
        <v>1501003</v>
      </c>
      <c r="P199" s="44" t="s">
        <v>328</v>
      </c>
      <c r="Q199" s="14">
        <f t="shared" si="42"/>
        <v>12</v>
      </c>
      <c r="R199" s="44" t="str">
        <f t="shared" si="43"/>
        <v>金币</v>
      </c>
      <c r="S199" s="14">
        <f t="shared" si="44"/>
        <v>1000</v>
      </c>
      <c r="T199" s="14" t="str">
        <f t="shared" si="45"/>
        <v>低级专属强化石</v>
      </c>
      <c r="U199" s="14">
        <f t="shared" si="46"/>
        <v>7</v>
      </c>
      <c r="V199" s="14" t="str">
        <f t="shared" si="47"/>
        <v>[x]</v>
      </c>
      <c r="W199" s="14" t="str">
        <f t="shared" si="48"/>
        <v>[x]</v>
      </c>
      <c r="X199" s="14">
        <f t="shared" si="49"/>
        <v>0.31</v>
      </c>
      <c r="Y199" s="14">
        <f t="shared" si="50"/>
        <v>1</v>
      </c>
      <c r="Z199" s="14">
        <f t="shared" si="51"/>
        <v>6</v>
      </c>
      <c r="AA199" s="14">
        <f t="shared" si="52"/>
        <v>9.3299999999999994E-2</v>
      </c>
    </row>
    <row r="200" spans="1:27" ht="16.5" x14ac:dyDescent="0.2">
      <c r="A200" s="160"/>
      <c r="B200" s="68" t="s">
        <v>558</v>
      </c>
      <c r="C200" s="68">
        <v>4</v>
      </c>
      <c r="D200" s="68">
        <f>INDEX(神器!$M$4:$M$7,世界BOSS专属武器!C200)</f>
        <v>600</v>
      </c>
      <c r="E200" s="68">
        <f t="shared" si="53"/>
        <v>1.6666666666666668E-3</v>
      </c>
      <c r="F200" s="68">
        <f t="shared" si="54"/>
        <v>73</v>
      </c>
      <c r="G200" s="68">
        <v>1</v>
      </c>
      <c r="H200" s="68">
        <v>2</v>
      </c>
      <c r="M200" s="14">
        <v>116</v>
      </c>
      <c r="N200" s="14">
        <f t="shared" si="41"/>
        <v>3</v>
      </c>
      <c r="O200" s="14">
        <f>INDEX(卡牌消耗!$H$13:$H$33,世界BOSS专属武器!N200)</f>
        <v>1501003</v>
      </c>
      <c r="P200" s="44" t="s">
        <v>328</v>
      </c>
      <c r="Q200" s="14">
        <f t="shared" si="42"/>
        <v>13</v>
      </c>
      <c r="R200" s="44" t="str">
        <f t="shared" si="43"/>
        <v>金币</v>
      </c>
      <c r="S200" s="14">
        <f t="shared" si="44"/>
        <v>1000</v>
      </c>
      <c r="T200" s="14" t="str">
        <f t="shared" si="45"/>
        <v>低级专属强化石</v>
      </c>
      <c r="U200" s="14">
        <f t="shared" si="46"/>
        <v>7</v>
      </c>
      <c r="V200" s="14" t="str">
        <f t="shared" si="47"/>
        <v>[x]</v>
      </c>
      <c r="W200" s="14" t="str">
        <f t="shared" si="48"/>
        <v>[x]</v>
      </c>
      <c r="X200" s="14">
        <f t="shared" si="49"/>
        <v>0.28999999999999998</v>
      </c>
      <c r="Y200" s="14">
        <f t="shared" si="50"/>
        <v>1</v>
      </c>
      <c r="Z200" s="14">
        <f t="shared" si="51"/>
        <v>7</v>
      </c>
      <c r="AA200" s="14">
        <f t="shared" si="52"/>
        <v>0.1067</v>
      </c>
    </row>
    <row r="201" spans="1:27" ht="16.5" x14ac:dyDescent="0.2">
      <c r="A201" s="160"/>
      <c r="B201" s="68" t="s">
        <v>559</v>
      </c>
      <c r="C201" s="68">
        <v>2</v>
      </c>
      <c r="D201" s="68">
        <f>INDEX(神器!$M$4:$M$7,世界BOSS专属武器!C201)</f>
        <v>120</v>
      </c>
      <c r="E201" s="68">
        <f t="shared" si="53"/>
        <v>8.3333333333333332E-3</v>
      </c>
      <c r="F201" s="68">
        <f t="shared" si="54"/>
        <v>363</v>
      </c>
      <c r="G201" s="68">
        <v>3</v>
      </c>
      <c r="H201" s="68">
        <v>7</v>
      </c>
      <c r="M201" s="14">
        <v>117</v>
      </c>
      <c r="N201" s="14">
        <f t="shared" si="41"/>
        <v>3</v>
      </c>
      <c r="O201" s="14">
        <f>INDEX(卡牌消耗!$H$13:$H$33,世界BOSS专属武器!N201)</f>
        <v>1501003</v>
      </c>
      <c r="P201" s="44" t="s">
        <v>328</v>
      </c>
      <c r="Q201" s="14">
        <f t="shared" si="42"/>
        <v>14</v>
      </c>
      <c r="R201" s="44" t="str">
        <f t="shared" si="43"/>
        <v>金币</v>
      </c>
      <c r="S201" s="14">
        <f t="shared" si="44"/>
        <v>1000</v>
      </c>
      <c r="T201" s="14" t="str">
        <f t="shared" si="45"/>
        <v>低级专属强化石</v>
      </c>
      <c r="U201" s="14">
        <f t="shared" si="46"/>
        <v>7</v>
      </c>
      <c r="V201" s="14" t="str">
        <f t="shared" si="47"/>
        <v>[x]</v>
      </c>
      <c r="W201" s="14" t="str">
        <f t="shared" si="48"/>
        <v>[x]</v>
      </c>
      <c r="X201" s="14">
        <f t="shared" si="49"/>
        <v>0.27</v>
      </c>
      <c r="Y201" s="14">
        <f t="shared" si="50"/>
        <v>1</v>
      </c>
      <c r="Z201" s="14">
        <f t="shared" si="51"/>
        <v>7</v>
      </c>
      <c r="AA201" s="14">
        <f t="shared" si="52"/>
        <v>0.12</v>
      </c>
    </row>
    <row r="202" spans="1:27" ht="16.5" x14ac:dyDescent="0.2">
      <c r="A202" s="160"/>
      <c r="B202" s="68" t="s">
        <v>560</v>
      </c>
      <c r="C202" s="68">
        <v>2</v>
      </c>
      <c r="D202" s="68">
        <f>INDEX(神器!$M$4:$M$7,世界BOSS专属武器!C202)</f>
        <v>120</v>
      </c>
      <c r="E202" s="68">
        <f t="shared" si="53"/>
        <v>8.3333333333333332E-3</v>
      </c>
      <c r="F202" s="68">
        <f t="shared" si="54"/>
        <v>363</v>
      </c>
      <c r="G202" s="68">
        <v>3</v>
      </c>
      <c r="H202" s="68">
        <v>7</v>
      </c>
      <c r="M202" s="14">
        <v>118</v>
      </c>
      <c r="N202" s="14">
        <f t="shared" si="41"/>
        <v>3</v>
      </c>
      <c r="O202" s="14">
        <f>INDEX(卡牌消耗!$H$13:$H$33,世界BOSS专属武器!N202)</f>
        <v>1501003</v>
      </c>
      <c r="P202" s="44" t="s">
        <v>328</v>
      </c>
      <c r="Q202" s="14">
        <f t="shared" si="42"/>
        <v>15</v>
      </c>
      <c r="R202" s="44" t="str">
        <f t="shared" si="43"/>
        <v>金币</v>
      </c>
      <c r="S202" s="14">
        <f t="shared" si="44"/>
        <v>1000</v>
      </c>
      <c r="T202" s="14" t="str">
        <f t="shared" si="45"/>
        <v>低级专属强化石</v>
      </c>
      <c r="U202" s="14">
        <f t="shared" si="46"/>
        <v>10</v>
      </c>
      <c r="V202" s="14" t="str">
        <f t="shared" si="47"/>
        <v>[x]</v>
      </c>
      <c r="W202" s="14" t="str">
        <f t="shared" si="48"/>
        <v>[x]</v>
      </c>
      <c r="X202" s="14">
        <f t="shared" si="49"/>
        <v>0.25</v>
      </c>
      <c r="Y202" s="14">
        <f t="shared" si="50"/>
        <v>1</v>
      </c>
      <c r="Z202" s="14">
        <f t="shared" si="51"/>
        <v>8</v>
      </c>
      <c r="AA202" s="14">
        <f t="shared" si="52"/>
        <v>0.1333</v>
      </c>
    </row>
    <row r="203" spans="1:27" ht="16.5" x14ac:dyDescent="0.2">
      <c r="A203" s="160"/>
      <c r="B203" s="68" t="s">
        <v>561</v>
      </c>
      <c r="C203" s="68">
        <v>2</v>
      </c>
      <c r="D203" s="68">
        <f>INDEX(神器!$M$4:$M$7,世界BOSS专属武器!C203)</f>
        <v>120</v>
      </c>
      <c r="E203" s="68">
        <f t="shared" si="53"/>
        <v>8.3333333333333332E-3</v>
      </c>
      <c r="F203" s="68">
        <f t="shared" si="54"/>
        <v>363</v>
      </c>
      <c r="G203" s="68">
        <v>3</v>
      </c>
      <c r="H203" s="68">
        <v>7</v>
      </c>
      <c r="M203" s="14">
        <v>119</v>
      </c>
      <c r="N203" s="14">
        <f t="shared" si="41"/>
        <v>3</v>
      </c>
      <c r="O203" s="14">
        <f>INDEX(卡牌消耗!$H$13:$H$33,世界BOSS专属武器!N203)</f>
        <v>1501003</v>
      </c>
      <c r="P203" s="44" t="s">
        <v>328</v>
      </c>
      <c r="Q203" s="14">
        <f t="shared" si="42"/>
        <v>16</v>
      </c>
      <c r="R203" s="44" t="str">
        <f t="shared" si="43"/>
        <v>金币</v>
      </c>
      <c r="S203" s="14">
        <f t="shared" si="44"/>
        <v>1000</v>
      </c>
      <c r="T203" s="14" t="str">
        <f t="shared" si="45"/>
        <v>低级专属强化石</v>
      </c>
      <c r="U203" s="14">
        <f t="shared" si="46"/>
        <v>10</v>
      </c>
      <c r="V203" s="14" t="str">
        <f t="shared" si="47"/>
        <v>[x]</v>
      </c>
      <c r="W203" s="14" t="str">
        <f t="shared" si="48"/>
        <v>[x]</v>
      </c>
      <c r="X203" s="14">
        <f t="shared" si="49"/>
        <v>0.23</v>
      </c>
      <c r="Y203" s="14">
        <f t="shared" si="50"/>
        <v>1</v>
      </c>
      <c r="Z203" s="14">
        <f t="shared" si="51"/>
        <v>9</v>
      </c>
      <c r="AA203" s="14">
        <f t="shared" si="52"/>
        <v>0.1467</v>
      </c>
    </row>
    <row r="204" spans="1:27" ht="16.5" x14ac:dyDescent="0.2">
      <c r="A204" s="160"/>
      <c r="B204" s="68" t="s">
        <v>562</v>
      </c>
      <c r="C204" s="68">
        <v>3</v>
      </c>
      <c r="D204" s="68">
        <f>INDEX(神器!$M$4:$M$7,世界BOSS专属武器!C204)</f>
        <v>280</v>
      </c>
      <c r="E204" s="68">
        <f t="shared" si="53"/>
        <v>3.5714285714285713E-3</v>
      </c>
      <c r="F204" s="68">
        <f t="shared" si="54"/>
        <v>156</v>
      </c>
      <c r="G204" s="68">
        <v>2</v>
      </c>
      <c r="H204" s="68">
        <v>4</v>
      </c>
      <c r="M204" s="14">
        <v>120</v>
      </c>
      <c r="N204" s="14">
        <f t="shared" si="41"/>
        <v>3</v>
      </c>
      <c r="O204" s="14">
        <f>INDEX(卡牌消耗!$H$13:$H$33,世界BOSS专属武器!N204)</f>
        <v>1501003</v>
      </c>
      <c r="P204" s="44" t="s">
        <v>328</v>
      </c>
      <c r="Q204" s="14">
        <f t="shared" si="42"/>
        <v>17</v>
      </c>
      <c r="R204" s="44" t="str">
        <f t="shared" si="43"/>
        <v>金币</v>
      </c>
      <c r="S204" s="14">
        <f t="shared" si="44"/>
        <v>1000</v>
      </c>
      <c r="T204" s="14" t="str">
        <f t="shared" si="45"/>
        <v>低级专属强化石</v>
      </c>
      <c r="U204" s="14">
        <f t="shared" si="46"/>
        <v>10</v>
      </c>
      <c r="V204" s="14" t="str">
        <f t="shared" si="47"/>
        <v>[x]</v>
      </c>
      <c r="W204" s="14" t="str">
        <f t="shared" si="48"/>
        <v>[x]</v>
      </c>
      <c r="X204" s="14">
        <f t="shared" si="49"/>
        <v>0.21</v>
      </c>
      <c r="Y204" s="14">
        <f t="shared" si="50"/>
        <v>1</v>
      </c>
      <c r="Z204" s="14">
        <f t="shared" si="51"/>
        <v>10</v>
      </c>
      <c r="AA204" s="14">
        <f t="shared" si="52"/>
        <v>0.16</v>
      </c>
    </row>
    <row r="205" spans="1:27" ht="16.5" x14ac:dyDescent="0.2">
      <c r="A205" s="160"/>
      <c r="B205" s="68" t="s">
        <v>563</v>
      </c>
      <c r="C205" s="68">
        <v>3</v>
      </c>
      <c r="D205" s="68">
        <f>INDEX(神器!$M$4:$M$7,世界BOSS专属武器!C205)</f>
        <v>280</v>
      </c>
      <c r="E205" s="68">
        <f t="shared" si="53"/>
        <v>3.5714285714285713E-3</v>
      </c>
      <c r="F205" s="68">
        <f t="shared" si="54"/>
        <v>156</v>
      </c>
      <c r="G205" s="68">
        <v>2</v>
      </c>
      <c r="H205" s="68">
        <v>4</v>
      </c>
      <c r="M205" s="14">
        <v>121</v>
      </c>
      <c r="N205" s="14">
        <f t="shared" si="41"/>
        <v>3</v>
      </c>
      <c r="O205" s="14">
        <f>INDEX(卡牌消耗!$H$13:$H$33,世界BOSS专属武器!N205)</f>
        <v>1501003</v>
      </c>
      <c r="P205" s="44" t="s">
        <v>328</v>
      </c>
      <c r="Q205" s="14">
        <f t="shared" si="42"/>
        <v>18</v>
      </c>
      <c r="R205" s="44" t="str">
        <f t="shared" si="43"/>
        <v>金币</v>
      </c>
      <c r="S205" s="14">
        <f t="shared" si="44"/>
        <v>1000</v>
      </c>
      <c r="T205" s="14" t="str">
        <f t="shared" si="45"/>
        <v>低级专属强化石</v>
      </c>
      <c r="U205" s="14">
        <f t="shared" si="46"/>
        <v>10</v>
      </c>
      <c r="V205" s="14" t="str">
        <f t="shared" si="47"/>
        <v>[x]</v>
      </c>
      <c r="W205" s="14" t="str">
        <f t="shared" si="48"/>
        <v>[x]</v>
      </c>
      <c r="X205" s="14">
        <f t="shared" si="49"/>
        <v>0.19</v>
      </c>
      <c r="Y205" s="14">
        <f t="shared" si="50"/>
        <v>1</v>
      </c>
      <c r="Z205" s="14">
        <f t="shared" si="51"/>
        <v>11</v>
      </c>
      <c r="AA205" s="14">
        <f t="shared" si="52"/>
        <v>0.17330000000000001</v>
      </c>
    </row>
    <row r="206" spans="1:27" ht="16.5" x14ac:dyDescent="0.2">
      <c r="A206" s="160"/>
      <c r="B206" s="68" t="s">
        <v>564</v>
      </c>
      <c r="C206" s="68">
        <v>3</v>
      </c>
      <c r="D206" s="68">
        <f>INDEX(神器!$M$4:$M$7,世界BOSS专属武器!C206)</f>
        <v>280</v>
      </c>
      <c r="E206" s="68">
        <f t="shared" si="53"/>
        <v>3.5714285714285713E-3</v>
      </c>
      <c r="F206" s="68">
        <f t="shared" si="54"/>
        <v>156</v>
      </c>
      <c r="G206" s="68">
        <v>2</v>
      </c>
      <c r="H206" s="68">
        <v>4</v>
      </c>
      <c r="M206" s="14">
        <v>122</v>
      </c>
      <c r="N206" s="14">
        <f t="shared" si="41"/>
        <v>3</v>
      </c>
      <c r="O206" s="14">
        <f>INDEX(卡牌消耗!$H$13:$H$33,世界BOSS专属武器!N206)</f>
        <v>1501003</v>
      </c>
      <c r="P206" s="44" t="s">
        <v>328</v>
      </c>
      <c r="Q206" s="14">
        <f t="shared" si="42"/>
        <v>19</v>
      </c>
      <c r="R206" s="44" t="str">
        <f t="shared" si="43"/>
        <v>金币</v>
      </c>
      <c r="S206" s="14">
        <f t="shared" si="44"/>
        <v>1000</v>
      </c>
      <c r="T206" s="14" t="str">
        <f t="shared" si="45"/>
        <v>低级专属强化石</v>
      </c>
      <c r="U206" s="14">
        <f t="shared" si="46"/>
        <v>10</v>
      </c>
      <c r="V206" s="14" t="str">
        <f t="shared" si="47"/>
        <v>[x]</v>
      </c>
      <c r="W206" s="14" t="str">
        <f t="shared" si="48"/>
        <v>[x]</v>
      </c>
      <c r="X206" s="14">
        <f t="shared" si="49"/>
        <v>0.17</v>
      </c>
      <c r="Y206" s="14">
        <f t="shared" si="50"/>
        <v>1</v>
      </c>
      <c r="Z206" s="14">
        <f t="shared" si="51"/>
        <v>12</v>
      </c>
      <c r="AA206" s="14">
        <f t="shared" si="52"/>
        <v>0.1867</v>
      </c>
    </row>
    <row r="207" spans="1:27" ht="16.5" x14ac:dyDescent="0.2">
      <c r="A207" s="160"/>
      <c r="B207" s="68" t="s">
        <v>565</v>
      </c>
      <c r="C207" s="68">
        <v>4</v>
      </c>
      <c r="D207" s="68">
        <f>INDEX(神器!$M$4:$M$7,世界BOSS专属武器!C207)</f>
        <v>600</v>
      </c>
      <c r="E207" s="68">
        <f t="shared" si="53"/>
        <v>1.6666666666666668E-3</v>
      </c>
      <c r="F207" s="68">
        <f t="shared" si="54"/>
        <v>73</v>
      </c>
      <c r="G207" s="68">
        <v>1</v>
      </c>
      <c r="H207" s="68">
        <v>2</v>
      </c>
      <c r="M207" s="14">
        <v>123</v>
      </c>
      <c r="N207" s="14">
        <f t="shared" si="41"/>
        <v>3</v>
      </c>
      <c r="O207" s="14">
        <f>INDEX(卡牌消耗!$H$13:$H$33,世界BOSS专属武器!N207)</f>
        <v>1501003</v>
      </c>
      <c r="P207" s="44" t="s">
        <v>328</v>
      </c>
      <c r="Q207" s="14">
        <f t="shared" si="42"/>
        <v>20</v>
      </c>
      <c r="R207" s="44" t="str">
        <f t="shared" si="43"/>
        <v>金币</v>
      </c>
      <c r="S207" s="14">
        <f t="shared" si="44"/>
        <v>5000</v>
      </c>
      <c r="T207" s="14" t="str">
        <f t="shared" si="45"/>
        <v>低级专属强化石</v>
      </c>
      <c r="U207" s="14">
        <f t="shared" si="46"/>
        <v>15</v>
      </c>
      <c r="V207" s="14" t="str">
        <f t="shared" si="47"/>
        <v>中级专属强化石</v>
      </c>
      <c r="W207" s="14">
        <f t="shared" si="48"/>
        <v>7</v>
      </c>
      <c r="X207" s="14">
        <f t="shared" si="49"/>
        <v>0.15</v>
      </c>
      <c r="Y207" s="14">
        <f t="shared" si="50"/>
        <v>1</v>
      </c>
      <c r="Z207" s="14">
        <f t="shared" si="51"/>
        <v>15</v>
      </c>
      <c r="AA207" s="14">
        <f t="shared" si="52"/>
        <v>0.2</v>
      </c>
    </row>
    <row r="208" spans="1:27" ht="16.5" x14ac:dyDescent="0.2">
      <c r="A208" s="160"/>
      <c r="B208" s="68" t="s">
        <v>566</v>
      </c>
      <c r="C208" s="68">
        <v>4</v>
      </c>
      <c r="D208" s="68">
        <f>INDEX(神器!$M$4:$M$7,世界BOSS专属武器!C208)</f>
        <v>600</v>
      </c>
      <c r="E208" s="68">
        <f t="shared" si="53"/>
        <v>1.6666666666666668E-3</v>
      </c>
      <c r="F208" s="68">
        <f t="shared" si="54"/>
        <v>73</v>
      </c>
      <c r="G208" s="68">
        <v>1</v>
      </c>
      <c r="H208" s="68">
        <v>2</v>
      </c>
      <c r="M208" s="14">
        <v>124</v>
      </c>
      <c r="N208" s="14">
        <f t="shared" si="41"/>
        <v>3</v>
      </c>
      <c r="O208" s="14">
        <f>INDEX(卡牌消耗!$H$13:$H$33,世界BOSS专属武器!N208)</f>
        <v>1501003</v>
      </c>
      <c r="P208" s="44" t="s">
        <v>328</v>
      </c>
      <c r="Q208" s="14">
        <f t="shared" si="42"/>
        <v>21</v>
      </c>
      <c r="R208" s="44" t="str">
        <f t="shared" si="43"/>
        <v>金币</v>
      </c>
      <c r="S208" s="14">
        <f t="shared" si="44"/>
        <v>5000</v>
      </c>
      <c r="T208" s="14" t="str">
        <f t="shared" si="45"/>
        <v>低级专属强化石</v>
      </c>
      <c r="U208" s="14">
        <f t="shared" si="46"/>
        <v>15</v>
      </c>
      <c r="V208" s="14" t="str">
        <f t="shared" si="47"/>
        <v>中级专属强化石</v>
      </c>
      <c r="W208" s="14">
        <f t="shared" si="48"/>
        <v>7</v>
      </c>
      <c r="X208" s="14">
        <f t="shared" si="49"/>
        <v>0.15</v>
      </c>
      <c r="Y208" s="14">
        <f t="shared" si="50"/>
        <v>1</v>
      </c>
      <c r="Z208" s="14">
        <f t="shared" si="51"/>
        <v>15</v>
      </c>
      <c r="AA208" s="14">
        <f t="shared" si="52"/>
        <v>0.22</v>
      </c>
    </row>
    <row r="209" spans="1:27" ht="16.5" x14ac:dyDescent="0.2">
      <c r="A209" s="160"/>
      <c r="B209" s="68" t="s">
        <v>567</v>
      </c>
      <c r="C209" s="68">
        <v>2</v>
      </c>
      <c r="D209" s="68">
        <f>INDEX(神器!$M$4:$M$7,世界BOSS专属武器!C209)</f>
        <v>120</v>
      </c>
      <c r="E209" s="68">
        <f t="shared" si="53"/>
        <v>8.3333333333333332E-3</v>
      </c>
      <c r="F209" s="68">
        <f t="shared" si="54"/>
        <v>363</v>
      </c>
      <c r="G209" s="68">
        <v>3</v>
      </c>
      <c r="H209" s="68">
        <v>7</v>
      </c>
      <c r="M209" s="14">
        <v>125</v>
      </c>
      <c r="N209" s="14">
        <f t="shared" si="41"/>
        <v>3</v>
      </c>
      <c r="O209" s="14">
        <f>INDEX(卡牌消耗!$H$13:$H$33,世界BOSS专属武器!N209)</f>
        <v>1501003</v>
      </c>
      <c r="P209" s="44" t="s">
        <v>328</v>
      </c>
      <c r="Q209" s="14">
        <f t="shared" si="42"/>
        <v>22</v>
      </c>
      <c r="R209" s="44" t="str">
        <f t="shared" si="43"/>
        <v>金币</v>
      </c>
      <c r="S209" s="14">
        <f t="shared" si="44"/>
        <v>5000</v>
      </c>
      <c r="T209" s="14" t="str">
        <f t="shared" si="45"/>
        <v>低级专属强化石</v>
      </c>
      <c r="U209" s="14">
        <f t="shared" si="46"/>
        <v>15</v>
      </c>
      <c r="V209" s="14" t="str">
        <f t="shared" si="47"/>
        <v>中级专属强化石</v>
      </c>
      <c r="W209" s="14">
        <f t="shared" si="48"/>
        <v>7</v>
      </c>
      <c r="X209" s="14">
        <f t="shared" si="49"/>
        <v>0.15</v>
      </c>
      <c r="Y209" s="14">
        <f t="shared" si="50"/>
        <v>1</v>
      </c>
      <c r="Z209" s="14">
        <f t="shared" si="51"/>
        <v>15</v>
      </c>
      <c r="AA209" s="14">
        <f t="shared" si="52"/>
        <v>0.24</v>
      </c>
    </row>
    <row r="210" spans="1:27" ht="16.5" x14ac:dyDescent="0.2">
      <c r="A210" s="160"/>
      <c r="B210" s="68" t="s">
        <v>568</v>
      </c>
      <c r="C210" s="68">
        <v>2</v>
      </c>
      <c r="D210" s="68">
        <f>INDEX(神器!$M$4:$M$7,世界BOSS专属武器!C210)</f>
        <v>120</v>
      </c>
      <c r="E210" s="68">
        <f t="shared" si="53"/>
        <v>8.3333333333333332E-3</v>
      </c>
      <c r="F210" s="68">
        <f t="shared" si="54"/>
        <v>363</v>
      </c>
      <c r="G210" s="68">
        <v>3</v>
      </c>
      <c r="H210" s="68">
        <v>7</v>
      </c>
      <c r="M210" s="14">
        <v>126</v>
      </c>
      <c r="N210" s="14">
        <f t="shared" si="41"/>
        <v>3</v>
      </c>
      <c r="O210" s="14">
        <f>INDEX(卡牌消耗!$H$13:$H$33,世界BOSS专属武器!N210)</f>
        <v>1501003</v>
      </c>
      <c r="P210" s="44" t="s">
        <v>328</v>
      </c>
      <c r="Q210" s="14">
        <f t="shared" si="42"/>
        <v>23</v>
      </c>
      <c r="R210" s="44" t="str">
        <f t="shared" si="43"/>
        <v>金币</v>
      </c>
      <c r="S210" s="14">
        <f t="shared" si="44"/>
        <v>5000</v>
      </c>
      <c r="T210" s="14" t="str">
        <f t="shared" si="45"/>
        <v>低级专属强化石</v>
      </c>
      <c r="U210" s="14">
        <f t="shared" si="46"/>
        <v>15</v>
      </c>
      <c r="V210" s="14" t="str">
        <f t="shared" si="47"/>
        <v>中级专属强化石</v>
      </c>
      <c r="W210" s="14">
        <f t="shared" si="48"/>
        <v>7</v>
      </c>
      <c r="X210" s="14">
        <f t="shared" si="49"/>
        <v>0.15</v>
      </c>
      <c r="Y210" s="14">
        <f t="shared" si="50"/>
        <v>1</v>
      </c>
      <c r="Z210" s="14">
        <f t="shared" si="51"/>
        <v>18</v>
      </c>
      <c r="AA210" s="14">
        <f t="shared" si="52"/>
        <v>0.26</v>
      </c>
    </row>
    <row r="211" spans="1:27" ht="16.5" x14ac:dyDescent="0.2">
      <c r="A211" s="160"/>
      <c r="B211" s="68" t="s">
        <v>569</v>
      </c>
      <c r="C211" s="68">
        <v>2</v>
      </c>
      <c r="D211" s="68">
        <f>INDEX(神器!$M$4:$M$7,世界BOSS专属武器!C211)</f>
        <v>120</v>
      </c>
      <c r="E211" s="68">
        <f t="shared" si="53"/>
        <v>8.3333333333333332E-3</v>
      </c>
      <c r="F211" s="68">
        <f t="shared" si="54"/>
        <v>363</v>
      </c>
      <c r="G211" s="68">
        <v>3</v>
      </c>
      <c r="H211" s="68">
        <v>7</v>
      </c>
      <c r="M211" s="14">
        <v>127</v>
      </c>
      <c r="N211" s="14">
        <f t="shared" si="41"/>
        <v>3</v>
      </c>
      <c r="O211" s="14">
        <f>INDEX(卡牌消耗!$H$13:$H$33,世界BOSS专属武器!N211)</f>
        <v>1501003</v>
      </c>
      <c r="P211" s="44" t="s">
        <v>328</v>
      </c>
      <c r="Q211" s="14">
        <f t="shared" si="42"/>
        <v>24</v>
      </c>
      <c r="R211" s="44" t="str">
        <f t="shared" si="43"/>
        <v>金币</v>
      </c>
      <c r="S211" s="14">
        <f t="shared" si="44"/>
        <v>5000</v>
      </c>
      <c r="T211" s="14" t="str">
        <f t="shared" si="45"/>
        <v>低级专属强化石</v>
      </c>
      <c r="U211" s="14">
        <f t="shared" si="46"/>
        <v>15</v>
      </c>
      <c r="V211" s="14" t="str">
        <f t="shared" si="47"/>
        <v>中级专属强化石</v>
      </c>
      <c r="W211" s="14">
        <f t="shared" si="48"/>
        <v>7</v>
      </c>
      <c r="X211" s="14">
        <f t="shared" si="49"/>
        <v>0.15</v>
      </c>
      <c r="Y211" s="14">
        <f t="shared" si="50"/>
        <v>1</v>
      </c>
      <c r="Z211" s="14">
        <f t="shared" si="51"/>
        <v>18</v>
      </c>
      <c r="AA211" s="14">
        <f t="shared" si="52"/>
        <v>0.28000000000000003</v>
      </c>
    </row>
    <row r="212" spans="1:27" ht="16.5" x14ac:dyDescent="0.2">
      <c r="A212" s="160"/>
      <c r="B212" s="68" t="s">
        <v>570</v>
      </c>
      <c r="C212" s="68">
        <v>3</v>
      </c>
      <c r="D212" s="68">
        <f>INDEX(神器!$M$4:$M$7,世界BOSS专属武器!C212)</f>
        <v>280</v>
      </c>
      <c r="E212" s="68">
        <f t="shared" si="53"/>
        <v>3.5714285714285713E-3</v>
      </c>
      <c r="F212" s="68">
        <f t="shared" si="54"/>
        <v>156</v>
      </c>
      <c r="G212" s="68">
        <v>2</v>
      </c>
      <c r="H212" s="68">
        <v>4</v>
      </c>
      <c r="M212" s="14">
        <v>128</v>
      </c>
      <c r="N212" s="14">
        <f t="shared" si="41"/>
        <v>3</v>
      </c>
      <c r="O212" s="14">
        <f>INDEX(卡牌消耗!$H$13:$H$33,世界BOSS专属武器!N212)</f>
        <v>1501003</v>
      </c>
      <c r="P212" s="44" t="s">
        <v>328</v>
      </c>
      <c r="Q212" s="14">
        <f t="shared" si="42"/>
        <v>25</v>
      </c>
      <c r="R212" s="44" t="str">
        <f t="shared" si="43"/>
        <v>金币</v>
      </c>
      <c r="S212" s="14">
        <f t="shared" si="44"/>
        <v>5000</v>
      </c>
      <c r="T212" s="14" t="str">
        <f t="shared" si="45"/>
        <v>低级专属强化石</v>
      </c>
      <c r="U212" s="14">
        <f t="shared" si="46"/>
        <v>15</v>
      </c>
      <c r="V212" s="14" t="str">
        <f t="shared" si="47"/>
        <v>中级专属强化石</v>
      </c>
      <c r="W212" s="14">
        <f t="shared" si="48"/>
        <v>7</v>
      </c>
      <c r="X212" s="14">
        <f t="shared" si="49"/>
        <v>0.15</v>
      </c>
      <c r="Y212" s="14">
        <f t="shared" si="50"/>
        <v>1</v>
      </c>
      <c r="Z212" s="14">
        <f t="shared" si="51"/>
        <v>18</v>
      </c>
      <c r="AA212" s="14">
        <f t="shared" si="52"/>
        <v>0.3</v>
      </c>
    </row>
    <row r="213" spans="1:27" ht="16.5" x14ac:dyDescent="0.2">
      <c r="A213" s="160"/>
      <c r="B213" s="68" t="s">
        <v>571</v>
      </c>
      <c r="C213" s="68">
        <v>3</v>
      </c>
      <c r="D213" s="68">
        <f>INDEX(神器!$M$4:$M$7,世界BOSS专属武器!C213)</f>
        <v>280</v>
      </c>
      <c r="E213" s="68">
        <f t="shared" si="53"/>
        <v>3.5714285714285713E-3</v>
      </c>
      <c r="F213" s="68">
        <f t="shared" si="54"/>
        <v>156</v>
      </c>
      <c r="G213" s="68">
        <v>2</v>
      </c>
      <c r="H213" s="68">
        <v>4</v>
      </c>
      <c r="M213" s="14">
        <v>129</v>
      </c>
      <c r="N213" s="14">
        <f t="shared" si="41"/>
        <v>3</v>
      </c>
      <c r="O213" s="14">
        <f>INDEX(卡牌消耗!$H$13:$H$33,世界BOSS专属武器!N213)</f>
        <v>1501003</v>
      </c>
      <c r="P213" s="44" t="s">
        <v>328</v>
      </c>
      <c r="Q213" s="14">
        <f t="shared" si="42"/>
        <v>26</v>
      </c>
      <c r="R213" s="44" t="str">
        <f t="shared" si="43"/>
        <v>金币</v>
      </c>
      <c r="S213" s="14">
        <f t="shared" si="44"/>
        <v>5000</v>
      </c>
      <c r="T213" s="14" t="str">
        <f t="shared" si="45"/>
        <v>低级专属强化石</v>
      </c>
      <c r="U213" s="14">
        <f t="shared" si="46"/>
        <v>15</v>
      </c>
      <c r="V213" s="14" t="str">
        <f t="shared" si="47"/>
        <v>中级专属强化石</v>
      </c>
      <c r="W213" s="14">
        <f t="shared" si="48"/>
        <v>7</v>
      </c>
      <c r="X213" s="14">
        <f t="shared" si="49"/>
        <v>0.15</v>
      </c>
      <c r="Y213" s="14">
        <f t="shared" si="50"/>
        <v>1</v>
      </c>
      <c r="Z213" s="14">
        <f t="shared" si="51"/>
        <v>21</v>
      </c>
      <c r="AA213" s="14">
        <f t="shared" si="52"/>
        <v>0.32</v>
      </c>
    </row>
    <row r="214" spans="1:27" ht="16.5" x14ac:dyDescent="0.2">
      <c r="A214" s="160"/>
      <c r="B214" s="68" t="s">
        <v>572</v>
      </c>
      <c r="C214" s="68">
        <v>3</v>
      </c>
      <c r="D214" s="68">
        <f>INDEX(神器!$M$4:$M$7,世界BOSS专属武器!C214)</f>
        <v>280</v>
      </c>
      <c r="E214" s="68">
        <f t="shared" si="53"/>
        <v>3.5714285714285713E-3</v>
      </c>
      <c r="F214" s="68">
        <f t="shared" si="54"/>
        <v>156</v>
      </c>
      <c r="G214" s="68">
        <v>2</v>
      </c>
      <c r="H214" s="68">
        <v>4</v>
      </c>
      <c r="M214" s="14">
        <v>130</v>
      </c>
      <c r="N214" s="14">
        <f t="shared" ref="N214:N277" si="55">INT((M214-1)/51)+1</f>
        <v>3</v>
      </c>
      <c r="O214" s="14">
        <f>INDEX(卡牌消耗!$H$13:$H$33,世界BOSS专属武器!N214)</f>
        <v>1501003</v>
      </c>
      <c r="P214" s="44" t="s">
        <v>328</v>
      </c>
      <c r="Q214" s="14">
        <f t="shared" ref="Q214:Q277" si="56">MOD(M214-1,51)</f>
        <v>27</v>
      </c>
      <c r="R214" s="44" t="str">
        <f t="shared" ref="R214:R277" si="57">IF(Q214&gt;0,"金币","[x]")</f>
        <v>金币</v>
      </c>
      <c r="S214" s="14">
        <f t="shared" ref="S214:S277" si="58">IF(Q214&gt;0,INDEX($V$32:$V$81,Q214),"[x]")</f>
        <v>5000</v>
      </c>
      <c r="T214" s="14" t="str">
        <f t="shared" ref="T214:T277" si="59">IF(Q214&gt;0,INDEX($W$32:$W$81,Q214),"[x]")</f>
        <v>低级专属强化石</v>
      </c>
      <c r="U214" s="14">
        <f t="shared" ref="U214:U277" si="60">IF(Q214&gt;0,INDEX($AA$32:$AF$81,Q214,INDEX($Y$32:$Y$81,Q214)),"[x]")</f>
        <v>15</v>
      </c>
      <c r="V214" s="14" t="str">
        <f t="shared" ref="V214:V277" si="61">IF(AND(Q214&gt;=20,Q214&lt;40),INDEX($X$32:$X$81,Q214),"[x]")</f>
        <v>中级专属强化石</v>
      </c>
      <c r="W214" s="14">
        <f t="shared" ref="W214:W277" si="62">IF(AND(Q214&gt;=20,Q214&lt;40),INDEX($AA$32:$AF$81,Q214,INDEX($Z$32:$Z$81,Q214)),"[x]")</f>
        <v>7</v>
      </c>
      <c r="X214" s="14">
        <f t="shared" ref="X214:X277" si="63">IF(Q214&gt;0,INDEX($T$32:$T$81,Q214),"[x]")</f>
        <v>0.15</v>
      </c>
      <c r="Y214" s="14">
        <f t="shared" ref="Y214:Y277" si="64">IF(Q214&gt;0,1,"[x]")</f>
        <v>1</v>
      </c>
      <c r="Z214" s="14">
        <f t="shared" ref="Z214:Z277" si="65">IF(Q214&gt;0,INDEX($AG$32:$AG$81,Q214),"[x]")</f>
        <v>22</v>
      </c>
      <c r="AA214" s="14">
        <f t="shared" ref="AA214:AA277" si="66">IF(Q214&gt;0,INDEX($AL$32:$AL$81,Q214),"[x]")</f>
        <v>0.34</v>
      </c>
    </row>
    <row r="215" spans="1:27" ht="16.5" x14ac:dyDescent="0.2">
      <c r="A215" s="160"/>
      <c r="B215" s="68" t="s">
        <v>573</v>
      </c>
      <c r="C215" s="68">
        <v>4</v>
      </c>
      <c r="D215" s="68">
        <f>INDEX(神器!$M$4:$M$7,世界BOSS专属武器!C215)</f>
        <v>600</v>
      </c>
      <c r="E215" s="68">
        <f t="shared" si="53"/>
        <v>1.6666666666666668E-3</v>
      </c>
      <c r="F215" s="68">
        <f t="shared" si="54"/>
        <v>73</v>
      </c>
      <c r="G215" s="68">
        <v>1</v>
      </c>
      <c r="H215" s="68">
        <v>2</v>
      </c>
      <c r="M215" s="14">
        <v>131</v>
      </c>
      <c r="N215" s="14">
        <f t="shared" si="55"/>
        <v>3</v>
      </c>
      <c r="O215" s="14">
        <f>INDEX(卡牌消耗!$H$13:$H$33,世界BOSS专属武器!N215)</f>
        <v>1501003</v>
      </c>
      <c r="P215" s="44" t="s">
        <v>328</v>
      </c>
      <c r="Q215" s="14">
        <f t="shared" si="56"/>
        <v>28</v>
      </c>
      <c r="R215" s="44" t="str">
        <f t="shared" si="57"/>
        <v>金币</v>
      </c>
      <c r="S215" s="14">
        <f t="shared" si="58"/>
        <v>5000</v>
      </c>
      <c r="T215" s="14" t="str">
        <f t="shared" si="59"/>
        <v>低级专属强化石</v>
      </c>
      <c r="U215" s="14">
        <f t="shared" si="60"/>
        <v>15</v>
      </c>
      <c r="V215" s="14" t="str">
        <f t="shared" si="61"/>
        <v>中级专属强化石</v>
      </c>
      <c r="W215" s="14">
        <f t="shared" si="62"/>
        <v>7</v>
      </c>
      <c r="X215" s="14">
        <f t="shared" si="63"/>
        <v>0.15</v>
      </c>
      <c r="Y215" s="14">
        <f t="shared" si="64"/>
        <v>1</v>
      </c>
      <c r="Z215" s="14">
        <f t="shared" si="65"/>
        <v>23</v>
      </c>
      <c r="AA215" s="14">
        <f t="shared" si="66"/>
        <v>0.36</v>
      </c>
    </row>
    <row r="216" spans="1:27" ht="16.5" x14ac:dyDescent="0.2">
      <c r="A216" s="160"/>
      <c r="B216" s="68" t="s">
        <v>574</v>
      </c>
      <c r="C216" s="68">
        <v>4</v>
      </c>
      <c r="D216" s="68">
        <f>INDEX(神器!$M$4:$M$7,世界BOSS专属武器!C216)</f>
        <v>600</v>
      </c>
      <c r="E216" s="68">
        <f t="shared" si="53"/>
        <v>1.6666666666666668E-3</v>
      </c>
      <c r="F216" s="68">
        <f>10000-SUM(F183:F215)</f>
        <v>67</v>
      </c>
      <c r="G216" s="68">
        <v>1</v>
      </c>
      <c r="H216" s="68">
        <v>2</v>
      </c>
      <c r="M216" s="14">
        <v>132</v>
      </c>
      <c r="N216" s="14">
        <f t="shared" si="55"/>
        <v>3</v>
      </c>
      <c r="O216" s="14">
        <f>INDEX(卡牌消耗!$H$13:$H$33,世界BOSS专属武器!N216)</f>
        <v>1501003</v>
      </c>
      <c r="P216" s="44" t="s">
        <v>328</v>
      </c>
      <c r="Q216" s="14">
        <f t="shared" si="56"/>
        <v>29</v>
      </c>
      <c r="R216" s="44" t="str">
        <f t="shared" si="57"/>
        <v>金币</v>
      </c>
      <c r="S216" s="14">
        <f t="shared" si="58"/>
        <v>5000</v>
      </c>
      <c r="T216" s="14" t="str">
        <f t="shared" si="59"/>
        <v>低级专属强化石</v>
      </c>
      <c r="U216" s="14">
        <f t="shared" si="60"/>
        <v>15</v>
      </c>
      <c r="V216" s="14" t="str">
        <f t="shared" si="61"/>
        <v>中级专属强化石</v>
      </c>
      <c r="W216" s="14">
        <f t="shared" si="62"/>
        <v>7</v>
      </c>
      <c r="X216" s="14">
        <f t="shared" si="63"/>
        <v>0.15</v>
      </c>
      <c r="Y216" s="14">
        <f t="shared" si="64"/>
        <v>1</v>
      </c>
      <c r="Z216" s="14">
        <f t="shared" si="65"/>
        <v>25</v>
      </c>
      <c r="AA216" s="14">
        <f t="shared" si="66"/>
        <v>0.38</v>
      </c>
    </row>
    <row r="217" spans="1:27" ht="16.5" x14ac:dyDescent="0.2">
      <c r="M217" s="14">
        <v>133</v>
      </c>
      <c r="N217" s="14">
        <f t="shared" si="55"/>
        <v>3</v>
      </c>
      <c r="O217" s="14">
        <f>INDEX(卡牌消耗!$H$13:$H$33,世界BOSS专属武器!N217)</f>
        <v>1501003</v>
      </c>
      <c r="P217" s="44" t="s">
        <v>328</v>
      </c>
      <c r="Q217" s="14">
        <f t="shared" si="56"/>
        <v>30</v>
      </c>
      <c r="R217" s="44" t="str">
        <f t="shared" si="57"/>
        <v>金币</v>
      </c>
      <c r="S217" s="14">
        <f t="shared" si="58"/>
        <v>10000</v>
      </c>
      <c r="T217" s="14" t="str">
        <f t="shared" si="59"/>
        <v>中级专属强化石</v>
      </c>
      <c r="U217" s="14">
        <f t="shared" si="60"/>
        <v>8</v>
      </c>
      <c r="V217" s="14" t="str">
        <f t="shared" si="61"/>
        <v>高级专属强化石</v>
      </c>
      <c r="W217" s="14">
        <f t="shared" si="62"/>
        <v>3</v>
      </c>
      <c r="X217" s="14">
        <f t="shared" si="63"/>
        <v>0.1</v>
      </c>
      <c r="Y217" s="14">
        <f t="shared" si="64"/>
        <v>1</v>
      </c>
      <c r="Z217" s="14">
        <f t="shared" si="65"/>
        <v>30</v>
      </c>
      <c r="AA217" s="14">
        <f t="shared" si="66"/>
        <v>0.4</v>
      </c>
    </row>
    <row r="218" spans="1:27" ht="16.5" x14ac:dyDescent="0.2">
      <c r="E218" s="52">
        <f>SUM(E219:E234)</f>
        <v>7.8095238095238093E-2</v>
      </c>
      <c r="M218" s="14">
        <v>134</v>
      </c>
      <c r="N218" s="14">
        <f t="shared" si="55"/>
        <v>3</v>
      </c>
      <c r="O218" s="14">
        <f>INDEX(卡牌消耗!$H$13:$H$33,世界BOSS专属武器!N218)</f>
        <v>1501003</v>
      </c>
      <c r="P218" s="44" t="s">
        <v>328</v>
      </c>
      <c r="Q218" s="14">
        <f t="shared" si="56"/>
        <v>31</v>
      </c>
      <c r="R218" s="44" t="str">
        <f t="shared" si="57"/>
        <v>金币</v>
      </c>
      <c r="S218" s="14">
        <f t="shared" si="58"/>
        <v>10000</v>
      </c>
      <c r="T218" s="14" t="str">
        <f t="shared" si="59"/>
        <v>中级专属强化石</v>
      </c>
      <c r="U218" s="14">
        <f t="shared" si="60"/>
        <v>8</v>
      </c>
      <c r="V218" s="14" t="str">
        <f t="shared" si="61"/>
        <v>高级专属强化石</v>
      </c>
      <c r="W218" s="14">
        <f t="shared" si="62"/>
        <v>3</v>
      </c>
      <c r="X218" s="14">
        <f t="shared" si="63"/>
        <v>0.1</v>
      </c>
      <c r="Y218" s="14">
        <f t="shared" si="64"/>
        <v>1</v>
      </c>
      <c r="Z218" s="14">
        <f t="shared" si="65"/>
        <v>30</v>
      </c>
      <c r="AA218" s="14">
        <f t="shared" si="66"/>
        <v>0.42670000000000002</v>
      </c>
    </row>
    <row r="219" spans="1:27" ht="16.5" x14ac:dyDescent="0.2">
      <c r="A219" s="160" t="s">
        <v>648</v>
      </c>
      <c r="B219" s="68" t="s">
        <v>559</v>
      </c>
      <c r="C219" s="68">
        <v>2</v>
      </c>
      <c r="D219" s="68">
        <f>INDEX(神器!$M$4:$M$7,世界BOSS专属武器!C219)</f>
        <v>120</v>
      </c>
      <c r="E219" s="68">
        <f t="shared" ref="E219:E234" si="67">1/D219</f>
        <v>8.3333333333333332E-3</v>
      </c>
      <c r="F219" s="68">
        <f>INT(E219/E$218*10000)</f>
        <v>1067</v>
      </c>
      <c r="G219" s="68">
        <v>1</v>
      </c>
      <c r="H219" s="68">
        <v>1</v>
      </c>
      <c r="M219" s="14">
        <v>135</v>
      </c>
      <c r="N219" s="14">
        <f t="shared" si="55"/>
        <v>3</v>
      </c>
      <c r="O219" s="14">
        <f>INDEX(卡牌消耗!$H$13:$H$33,世界BOSS专属武器!N219)</f>
        <v>1501003</v>
      </c>
      <c r="P219" s="44" t="s">
        <v>328</v>
      </c>
      <c r="Q219" s="14">
        <f t="shared" si="56"/>
        <v>32</v>
      </c>
      <c r="R219" s="44" t="str">
        <f t="shared" si="57"/>
        <v>金币</v>
      </c>
      <c r="S219" s="14">
        <f t="shared" si="58"/>
        <v>10000</v>
      </c>
      <c r="T219" s="14" t="str">
        <f t="shared" si="59"/>
        <v>中级专属强化石</v>
      </c>
      <c r="U219" s="14">
        <f t="shared" si="60"/>
        <v>8</v>
      </c>
      <c r="V219" s="14" t="str">
        <f t="shared" si="61"/>
        <v>高级专属强化石</v>
      </c>
      <c r="W219" s="14">
        <f t="shared" si="62"/>
        <v>3</v>
      </c>
      <c r="X219" s="14">
        <f t="shared" si="63"/>
        <v>0.1</v>
      </c>
      <c r="Y219" s="14">
        <f t="shared" si="64"/>
        <v>1</v>
      </c>
      <c r="Z219" s="14">
        <f t="shared" si="65"/>
        <v>30</v>
      </c>
      <c r="AA219" s="14">
        <f t="shared" si="66"/>
        <v>0.45329999999999998</v>
      </c>
    </row>
    <row r="220" spans="1:27" ht="16.5" x14ac:dyDescent="0.2">
      <c r="A220" s="160"/>
      <c r="B220" s="68" t="s">
        <v>560</v>
      </c>
      <c r="C220" s="68">
        <v>2</v>
      </c>
      <c r="D220" s="68">
        <f>INDEX(神器!$M$4:$M$7,世界BOSS专属武器!C220)</f>
        <v>120</v>
      </c>
      <c r="E220" s="68">
        <f t="shared" si="67"/>
        <v>8.3333333333333332E-3</v>
      </c>
      <c r="F220" s="68">
        <f t="shared" ref="F220:F233" si="68">INT(E220/E$218*10000)</f>
        <v>1067</v>
      </c>
      <c r="G220" s="68">
        <v>1</v>
      </c>
      <c r="H220" s="68">
        <v>1</v>
      </c>
      <c r="M220" s="14">
        <v>136</v>
      </c>
      <c r="N220" s="14">
        <f t="shared" si="55"/>
        <v>3</v>
      </c>
      <c r="O220" s="14">
        <f>INDEX(卡牌消耗!$H$13:$H$33,世界BOSS专属武器!N220)</f>
        <v>1501003</v>
      </c>
      <c r="P220" s="44" t="s">
        <v>328</v>
      </c>
      <c r="Q220" s="14">
        <f t="shared" si="56"/>
        <v>33</v>
      </c>
      <c r="R220" s="44" t="str">
        <f t="shared" si="57"/>
        <v>金币</v>
      </c>
      <c r="S220" s="14">
        <f t="shared" si="58"/>
        <v>10000</v>
      </c>
      <c r="T220" s="14" t="str">
        <f t="shared" si="59"/>
        <v>中级专属强化石</v>
      </c>
      <c r="U220" s="14">
        <f t="shared" si="60"/>
        <v>8</v>
      </c>
      <c r="V220" s="14" t="str">
        <f t="shared" si="61"/>
        <v>高级专属强化石</v>
      </c>
      <c r="W220" s="14">
        <f t="shared" si="62"/>
        <v>3</v>
      </c>
      <c r="X220" s="14">
        <f t="shared" si="63"/>
        <v>0.1</v>
      </c>
      <c r="Y220" s="14">
        <f t="shared" si="64"/>
        <v>1</v>
      </c>
      <c r="Z220" s="14">
        <f t="shared" si="65"/>
        <v>30</v>
      </c>
      <c r="AA220" s="14">
        <f t="shared" si="66"/>
        <v>0.48</v>
      </c>
    </row>
    <row r="221" spans="1:27" ht="16.5" x14ac:dyDescent="0.2">
      <c r="A221" s="160"/>
      <c r="B221" s="68" t="s">
        <v>561</v>
      </c>
      <c r="C221" s="68">
        <v>2</v>
      </c>
      <c r="D221" s="68">
        <f>INDEX(神器!$M$4:$M$7,世界BOSS专属武器!C221)</f>
        <v>120</v>
      </c>
      <c r="E221" s="68">
        <f t="shared" si="67"/>
        <v>8.3333333333333332E-3</v>
      </c>
      <c r="F221" s="68">
        <f t="shared" si="68"/>
        <v>1067</v>
      </c>
      <c r="G221" s="68">
        <v>1</v>
      </c>
      <c r="H221" s="68">
        <v>1</v>
      </c>
      <c r="M221" s="14">
        <v>137</v>
      </c>
      <c r="N221" s="14">
        <f t="shared" si="55"/>
        <v>3</v>
      </c>
      <c r="O221" s="14">
        <f>INDEX(卡牌消耗!$H$13:$H$33,世界BOSS专属武器!N221)</f>
        <v>1501003</v>
      </c>
      <c r="P221" s="44" t="s">
        <v>328</v>
      </c>
      <c r="Q221" s="14">
        <f t="shared" si="56"/>
        <v>34</v>
      </c>
      <c r="R221" s="44" t="str">
        <f t="shared" si="57"/>
        <v>金币</v>
      </c>
      <c r="S221" s="14">
        <f t="shared" si="58"/>
        <v>10000</v>
      </c>
      <c r="T221" s="14" t="str">
        <f t="shared" si="59"/>
        <v>中级专属强化石</v>
      </c>
      <c r="U221" s="14">
        <f t="shared" si="60"/>
        <v>8</v>
      </c>
      <c r="V221" s="14" t="str">
        <f t="shared" si="61"/>
        <v>高级专属强化石</v>
      </c>
      <c r="W221" s="14">
        <f t="shared" si="62"/>
        <v>3</v>
      </c>
      <c r="X221" s="14">
        <f t="shared" si="63"/>
        <v>0.1</v>
      </c>
      <c r="Y221" s="14">
        <f t="shared" si="64"/>
        <v>1</v>
      </c>
      <c r="Z221" s="14">
        <f t="shared" si="65"/>
        <v>30</v>
      </c>
      <c r="AA221" s="14">
        <f t="shared" si="66"/>
        <v>0.50670000000000004</v>
      </c>
    </row>
    <row r="222" spans="1:27" ht="16.5" x14ac:dyDescent="0.2">
      <c r="A222" s="160"/>
      <c r="B222" s="68" t="s">
        <v>562</v>
      </c>
      <c r="C222" s="68">
        <v>3</v>
      </c>
      <c r="D222" s="68">
        <f>INDEX(神器!$M$4:$M$7,世界BOSS专属武器!C222)</f>
        <v>280</v>
      </c>
      <c r="E222" s="68">
        <f t="shared" si="67"/>
        <v>3.5714285714285713E-3</v>
      </c>
      <c r="F222" s="68">
        <f t="shared" si="68"/>
        <v>457</v>
      </c>
      <c r="G222" s="68">
        <v>1</v>
      </c>
      <c r="H222" s="68">
        <v>1</v>
      </c>
      <c r="M222" s="14">
        <v>138</v>
      </c>
      <c r="N222" s="14">
        <f t="shared" si="55"/>
        <v>3</v>
      </c>
      <c r="O222" s="14">
        <f>INDEX(卡牌消耗!$H$13:$H$33,世界BOSS专属武器!N222)</f>
        <v>1501003</v>
      </c>
      <c r="P222" s="44" t="s">
        <v>328</v>
      </c>
      <c r="Q222" s="14">
        <f t="shared" si="56"/>
        <v>35</v>
      </c>
      <c r="R222" s="44" t="str">
        <f t="shared" si="57"/>
        <v>金币</v>
      </c>
      <c r="S222" s="14">
        <f t="shared" si="58"/>
        <v>10000</v>
      </c>
      <c r="T222" s="14" t="str">
        <f t="shared" si="59"/>
        <v>中级专属强化石</v>
      </c>
      <c r="U222" s="14">
        <f t="shared" si="60"/>
        <v>8</v>
      </c>
      <c r="V222" s="14" t="str">
        <f t="shared" si="61"/>
        <v>高级专属强化石</v>
      </c>
      <c r="W222" s="14">
        <f t="shared" si="62"/>
        <v>3</v>
      </c>
      <c r="X222" s="14">
        <f t="shared" si="63"/>
        <v>0.1</v>
      </c>
      <c r="Y222" s="14">
        <f t="shared" si="64"/>
        <v>1</v>
      </c>
      <c r="Z222" s="14">
        <f t="shared" si="65"/>
        <v>30</v>
      </c>
      <c r="AA222" s="14">
        <f t="shared" si="66"/>
        <v>0.5333</v>
      </c>
    </row>
    <row r="223" spans="1:27" ht="16.5" x14ac:dyDescent="0.2">
      <c r="A223" s="160"/>
      <c r="B223" s="68" t="s">
        <v>563</v>
      </c>
      <c r="C223" s="68">
        <v>3</v>
      </c>
      <c r="D223" s="68">
        <f>INDEX(神器!$M$4:$M$7,世界BOSS专属武器!C223)</f>
        <v>280</v>
      </c>
      <c r="E223" s="68">
        <f t="shared" si="67"/>
        <v>3.5714285714285713E-3</v>
      </c>
      <c r="F223" s="68">
        <f t="shared" si="68"/>
        <v>457</v>
      </c>
      <c r="G223" s="68">
        <v>1</v>
      </c>
      <c r="H223" s="68">
        <v>1</v>
      </c>
      <c r="M223" s="14">
        <v>139</v>
      </c>
      <c r="N223" s="14">
        <f t="shared" si="55"/>
        <v>3</v>
      </c>
      <c r="O223" s="14">
        <f>INDEX(卡牌消耗!$H$13:$H$33,世界BOSS专属武器!N223)</f>
        <v>1501003</v>
      </c>
      <c r="P223" s="44" t="s">
        <v>328</v>
      </c>
      <c r="Q223" s="14">
        <f t="shared" si="56"/>
        <v>36</v>
      </c>
      <c r="R223" s="44" t="str">
        <f t="shared" si="57"/>
        <v>金币</v>
      </c>
      <c r="S223" s="14">
        <f t="shared" si="58"/>
        <v>10000</v>
      </c>
      <c r="T223" s="14" t="str">
        <f t="shared" si="59"/>
        <v>中级专属强化石</v>
      </c>
      <c r="U223" s="14">
        <f t="shared" si="60"/>
        <v>8</v>
      </c>
      <c r="V223" s="14" t="str">
        <f t="shared" si="61"/>
        <v>高级专属强化石</v>
      </c>
      <c r="W223" s="14">
        <f t="shared" si="62"/>
        <v>3</v>
      </c>
      <c r="X223" s="14">
        <f t="shared" si="63"/>
        <v>0.1</v>
      </c>
      <c r="Y223" s="14">
        <f t="shared" si="64"/>
        <v>1</v>
      </c>
      <c r="Z223" s="14">
        <f t="shared" si="65"/>
        <v>30</v>
      </c>
      <c r="AA223" s="14">
        <f t="shared" si="66"/>
        <v>0.56000000000000005</v>
      </c>
    </row>
    <row r="224" spans="1:27" ht="16.5" x14ac:dyDescent="0.2">
      <c r="A224" s="160"/>
      <c r="B224" s="68" t="s">
        <v>564</v>
      </c>
      <c r="C224" s="68">
        <v>3</v>
      </c>
      <c r="D224" s="68">
        <f>INDEX(神器!$M$4:$M$7,世界BOSS专属武器!C224)</f>
        <v>280</v>
      </c>
      <c r="E224" s="68">
        <f t="shared" si="67"/>
        <v>3.5714285714285713E-3</v>
      </c>
      <c r="F224" s="68">
        <f t="shared" si="68"/>
        <v>457</v>
      </c>
      <c r="G224" s="68">
        <v>1</v>
      </c>
      <c r="H224" s="68">
        <v>1</v>
      </c>
      <c r="M224" s="14">
        <v>140</v>
      </c>
      <c r="N224" s="14">
        <f t="shared" si="55"/>
        <v>3</v>
      </c>
      <c r="O224" s="14">
        <f>INDEX(卡牌消耗!$H$13:$H$33,世界BOSS专属武器!N224)</f>
        <v>1501003</v>
      </c>
      <c r="P224" s="44" t="s">
        <v>328</v>
      </c>
      <c r="Q224" s="14">
        <f t="shared" si="56"/>
        <v>37</v>
      </c>
      <c r="R224" s="44" t="str">
        <f t="shared" si="57"/>
        <v>金币</v>
      </c>
      <c r="S224" s="14">
        <f t="shared" si="58"/>
        <v>10000</v>
      </c>
      <c r="T224" s="14" t="str">
        <f t="shared" si="59"/>
        <v>中级专属强化石</v>
      </c>
      <c r="U224" s="14">
        <f t="shared" si="60"/>
        <v>8</v>
      </c>
      <c r="V224" s="14" t="str">
        <f t="shared" si="61"/>
        <v>高级专属强化石</v>
      </c>
      <c r="W224" s="14">
        <f t="shared" si="62"/>
        <v>3</v>
      </c>
      <c r="X224" s="14">
        <f t="shared" si="63"/>
        <v>0.1</v>
      </c>
      <c r="Y224" s="14">
        <f t="shared" si="64"/>
        <v>1</v>
      </c>
      <c r="Z224" s="14">
        <f t="shared" si="65"/>
        <v>30</v>
      </c>
      <c r="AA224" s="14">
        <f t="shared" si="66"/>
        <v>0.5867</v>
      </c>
    </row>
    <row r="225" spans="1:27" ht="16.5" x14ac:dyDescent="0.2">
      <c r="A225" s="160"/>
      <c r="B225" s="68" t="s">
        <v>565</v>
      </c>
      <c r="C225" s="68">
        <v>4</v>
      </c>
      <c r="D225" s="68">
        <f>INDEX(神器!$M$4:$M$7,世界BOSS专属武器!C225)</f>
        <v>600</v>
      </c>
      <c r="E225" s="68">
        <f t="shared" si="67"/>
        <v>1.6666666666666668E-3</v>
      </c>
      <c r="F225" s="68">
        <f t="shared" si="68"/>
        <v>213</v>
      </c>
      <c r="G225" s="68">
        <v>1</v>
      </c>
      <c r="H225" s="68">
        <v>1</v>
      </c>
      <c r="M225" s="14">
        <v>141</v>
      </c>
      <c r="N225" s="14">
        <f t="shared" si="55"/>
        <v>3</v>
      </c>
      <c r="O225" s="14">
        <f>INDEX(卡牌消耗!$H$13:$H$33,世界BOSS专属武器!N225)</f>
        <v>1501003</v>
      </c>
      <c r="P225" s="44" t="s">
        <v>328</v>
      </c>
      <c r="Q225" s="14">
        <f t="shared" si="56"/>
        <v>38</v>
      </c>
      <c r="R225" s="44" t="str">
        <f t="shared" si="57"/>
        <v>金币</v>
      </c>
      <c r="S225" s="14">
        <f t="shared" si="58"/>
        <v>10000</v>
      </c>
      <c r="T225" s="14" t="str">
        <f t="shared" si="59"/>
        <v>中级专属强化石</v>
      </c>
      <c r="U225" s="14">
        <f t="shared" si="60"/>
        <v>8</v>
      </c>
      <c r="V225" s="14" t="str">
        <f t="shared" si="61"/>
        <v>高级专属强化石</v>
      </c>
      <c r="W225" s="14">
        <f t="shared" si="62"/>
        <v>3</v>
      </c>
      <c r="X225" s="14">
        <f t="shared" si="63"/>
        <v>0.1</v>
      </c>
      <c r="Y225" s="14">
        <f t="shared" si="64"/>
        <v>1</v>
      </c>
      <c r="Z225" s="14">
        <f t="shared" si="65"/>
        <v>30</v>
      </c>
      <c r="AA225" s="14">
        <f t="shared" si="66"/>
        <v>0.61329999999999996</v>
      </c>
    </row>
    <row r="226" spans="1:27" ht="16.5" x14ac:dyDescent="0.2">
      <c r="A226" s="160"/>
      <c r="B226" s="68" t="s">
        <v>566</v>
      </c>
      <c r="C226" s="68">
        <v>4</v>
      </c>
      <c r="D226" s="68">
        <f>INDEX(神器!$M$4:$M$7,世界BOSS专属武器!C226)</f>
        <v>600</v>
      </c>
      <c r="E226" s="68">
        <f t="shared" si="67"/>
        <v>1.6666666666666668E-3</v>
      </c>
      <c r="F226" s="68">
        <f t="shared" si="68"/>
        <v>213</v>
      </c>
      <c r="G226" s="68">
        <v>1</v>
      </c>
      <c r="H226" s="68">
        <v>1</v>
      </c>
      <c r="M226" s="14">
        <v>142</v>
      </c>
      <c r="N226" s="14">
        <f t="shared" si="55"/>
        <v>3</v>
      </c>
      <c r="O226" s="14">
        <f>INDEX(卡牌消耗!$H$13:$H$33,世界BOSS专属武器!N226)</f>
        <v>1501003</v>
      </c>
      <c r="P226" s="44" t="s">
        <v>328</v>
      </c>
      <c r="Q226" s="14">
        <f t="shared" si="56"/>
        <v>39</v>
      </c>
      <c r="R226" s="44" t="str">
        <f t="shared" si="57"/>
        <v>金币</v>
      </c>
      <c r="S226" s="14">
        <f t="shared" si="58"/>
        <v>10000</v>
      </c>
      <c r="T226" s="14" t="str">
        <f t="shared" si="59"/>
        <v>中级专属强化石</v>
      </c>
      <c r="U226" s="14">
        <f t="shared" si="60"/>
        <v>8</v>
      </c>
      <c r="V226" s="14" t="str">
        <f t="shared" si="61"/>
        <v>高级专属强化石</v>
      </c>
      <c r="W226" s="14">
        <f t="shared" si="62"/>
        <v>3</v>
      </c>
      <c r="X226" s="14">
        <f t="shared" si="63"/>
        <v>0.1</v>
      </c>
      <c r="Y226" s="14">
        <f t="shared" si="64"/>
        <v>1</v>
      </c>
      <c r="Z226" s="14">
        <f t="shared" si="65"/>
        <v>30</v>
      </c>
      <c r="AA226" s="14">
        <f t="shared" si="66"/>
        <v>0.64</v>
      </c>
    </row>
    <row r="227" spans="1:27" ht="16.5" x14ac:dyDescent="0.2">
      <c r="A227" s="160"/>
      <c r="B227" s="68" t="s">
        <v>567</v>
      </c>
      <c r="C227" s="68">
        <v>2</v>
      </c>
      <c r="D227" s="68">
        <f>INDEX(神器!$M$4:$M$7,世界BOSS专属武器!C227)</f>
        <v>120</v>
      </c>
      <c r="E227" s="68">
        <f t="shared" si="67"/>
        <v>8.3333333333333332E-3</v>
      </c>
      <c r="F227" s="68">
        <f t="shared" si="68"/>
        <v>1067</v>
      </c>
      <c r="G227" s="68">
        <v>1</v>
      </c>
      <c r="H227" s="68">
        <v>1</v>
      </c>
      <c r="M227" s="14">
        <v>143</v>
      </c>
      <c r="N227" s="14">
        <f t="shared" si="55"/>
        <v>3</v>
      </c>
      <c r="O227" s="14">
        <f>INDEX(卡牌消耗!$H$13:$H$33,世界BOSS专属武器!N227)</f>
        <v>1501003</v>
      </c>
      <c r="P227" s="44" t="s">
        <v>328</v>
      </c>
      <c r="Q227" s="14">
        <f t="shared" si="56"/>
        <v>40</v>
      </c>
      <c r="R227" s="44" t="str">
        <f t="shared" si="57"/>
        <v>金币</v>
      </c>
      <c r="S227" s="14">
        <f t="shared" si="58"/>
        <v>20000</v>
      </c>
      <c r="T227" s="14" t="str">
        <f t="shared" si="59"/>
        <v>高级专属强化石</v>
      </c>
      <c r="U227" s="14">
        <f t="shared" si="60"/>
        <v>5</v>
      </c>
      <c r="V227" s="14" t="str">
        <f t="shared" si="61"/>
        <v>[x]</v>
      </c>
      <c r="W227" s="14" t="str">
        <f t="shared" si="62"/>
        <v>[x]</v>
      </c>
      <c r="X227" s="14">
        <f t="shared" si="63"/>
        <v>0.1</v>
      </c>
      <c r="Y227" s="14">
        <f t="shared" si="64"/>
        <v>1</v>
      </c>
      <c r="Z227" s="14">
        <f t="shared" si="65"/>
        <v>35</v>
      </c>
      <c r="AA227" s="14">
        <f t="shared" si="66"/>
        <v>0.66669999999999996</v>
      </c>
    </row>
    <row r="228" spans="1:27" ht="16.5" x14ac:dyDescent="0.2">
      <c r="A228" s="160"/>
      <c r="B228" s="68" t="s">
        <v>568</v>
      </c>
      <c r="C228" s="68">
        <v>2</v>
      </c>
      <c r="D228" s="68">
        <f>INDEX(神器!$M$4:$M$7,世界BOSS专属武器!C228)</f>
        <v>120</v>
      </c>
      <c r="E228" s="68">
        <f t="shared" si="67"/>
        <v>8.3333333333333332E-3</v>
      </c>
      <c r="F228" s="68">
        <f t="shared" si="68"/>
        <v>1067</v>
      </c>
      <c r="G228" s="68">
        <v>1</v>
      </c>
      <c r="H228" s="68">
        <v>1</v>
      </c>
      <c r="M228" s="14">
        <v>144</v>
      </c>
      <c r="N228" s="14">
        <f t="shared" si="55"/>
        <v>3</v>
      </c>
      <c r="O228" s="14">
        <f>INDEX(卡牌消耗!$H$13:$H$33,世界BOSS专属武器!N228)</f>
        <v>1501003</v>
      </c>
      <c r="P228" s="44" t="s">
        <v>328</v>
      </c>
      <c r="Q228" s="14">
        <f t="shared" si="56"/>
        <v>41</v>
      </c>
      <c r="R228" s="44" t="str">
        <f t="shared" si="57"/>
        <v>金币</v>
      </c>
      <c r="S228" s="14">
        <f t="shared" si="58"/>
        <v>20000</v>
      </c>
      <c r="T228" s="14" t="str">
        <f t="shared" si="59"/>
        <v>高级专属强化石</v>
      </c>
      <c r="U228" s="14">
        <f t="shared" si="60"/>
        <v>5</v>
      </c>
      <c r="V228" s="14" t="str">
        <f t="shared" si="61"/>
        <v>[x]</v>
      </c>
      <c r="W228" s="14" t="str">
        <f t="shared" si="62"/>
        <v>[x]</v>
      </c>
      <c r="X228" s="14">
        <f t="shared" si="63"/>
        <v>0.1</v>
      </c>
      <c r="Y228" s="14">
        <f t="shared" si="64"/>
        <v>1</v>
      </c>
      <c r="Z228" s="14">
        <f t="shared" si="65"/>
        <v>40</v>
      </c>
      <c r="AA228" s="14">
        <f t="shared" si="66"/>
        <v>0.7</v>
      </c>
    </row>
    <row r="229" spans="1:27" ht="16.5" x14ac:dyDescent="0.2">
      <c r="A229" s="160"/>
      <c r="B229" s="68" t="s">
        <v>569</v>
      </c>
      <c r="C229" s="68">
        <v>2</v>
      </c>
      <c r="D229" s="68">
        <f>INDEX(神器!$M$4:$M$7,世界BOSS专属武器!C229)</f>
        <v>120</v>
      </c>
      <c r="E229" s="68">
        <f t="shared" si="67"/>
        <v>8.3333333333333332E-3</v>
      </c>
      <c r="F229" s="68">
        <f t="shared" si="68"/>
        <v>1067</v>
      </c>
      <c r="G229" s="68">
        <v>1</v>
      </c>
      <c r="H229" s="68">
        <v>1</v>
      </c>
      <c r="M229" s="14">
        <v>145</v>
      </c>
      <c r="N229" s="14">
        <f t="shared" si="55"/>
        <v>3</v>
      </c>
      <c r="O229" s="14">
        <f>INDEX(卡牌消耗!$H$13:$H$33,世界BOSS专属武器!N229)</f>
        <v>1501003</v>
      </c>
      <c r="P229" s="44" t="s">
        <v>328</v>
      </c>
      <c r="Q229" s="14">
        <f t="shared" si="56"/>
        <v>42</v>
      </c>
      <c r="R229" s="44" t="str">
        <f t="shared" si="57"/>
        <v>金币</v>
      </c>
      <c r="S229" s="14">
        <f t="shared" si="58"/>
        <v>20000</v>
      </c>
      <c r="T229" s="14" t="str">
        <f t="shared" si="59"/>
        <v>高级专属强化石</v>
      </c>
      <c r="U229" s="14">
        <f t="shared" si="60"/>
        <v>5</v>
      </c>
      <c r="V229" s="14" t="str">
        <f t="shared" si="61"/>
        <v>[x]</v>
      </c>
      <c r="W229" s="14" t="str">
        <f t="shared" si="62"/>
        <v>[x]</v>
      </c>
      <c r="X229" s="14">
        <f t="shared" si="63"/>
        <v>0.1</v>
      </c>
      <c r="Y229" s="14">
        <f t="shared" si="64"/>
        <v>1</v>
      </c>
      <c r="Z229" s="14">
        <f t="shared" si="65"/>
        <v>45</v>
      </c>
      <c r="AA229" s="14">
        <f t="shared" si="66"/>
        <v>0.73329999999999995</v>
      </c>
    </row>
    <row r="230" spans="1:27" ht="16.5" x14ac:dyDescent="0.2">
      <c r="A230" s="160"/>
      <c r="B230" s="68" t="s">
        <v>570</v>
      </c>
      <c r="C230" s="68">
        <v>3</v>
      </c>
      <c r="D230" s="68">
        <f>INDEX(神器!$M$4:$M$7,世界BOSS专属武器!C230)</f>
        <v>280</v>
      </c>
      <c r="E230" s="68">
        <f t="shared" si="67"/>
        <v>3.5714285714285713E-3</v>
      </c>
      <c r="F230" s="68">
        <f t="shared" si="68"/>
        <v>457</v>
      </c>
      <c r="G230" s="68">
        <v>1</v>
      </c>
      <c r="H230" s="68">
        <v>1</v>
      </c>
      <c r="M230" s="14">
        <v>146</v>
      </c>
      <c r="N230" s="14">
        <f t="shared" si="55"/>
        <v>3</v>
      </c>
      <c r="O230" s="14">
        <f>INDEX(卡牌消耗!$H$13:$H$33,世界BOSS专属武器!N230)</f>
        <v>1501003</v>
      </c>
      <c r="P230" s="44" t="s">
        <v>328</v>
      </c>
      <c r="Q230" s="14">
        <f t="shared" si="56"/>
        <v>43</v>
      </c>
      <c r="R230" s="44" t="str">
        <f t="shared" si="57"/>
        <v>金币</v>
      </c>
      <c r="S230" s="14">
        <f t="shared" si="58"/>
        <v>20000</v>
      </c>
      <c r="T230" s="14" t="str">
        <f t="shared" si="59"/>
        <v>高级专属强化石</v>
      </c>
      <c r="U230" s="14">
        <f t="shared" si="60"/>
        <v>5</v>
      </c>
      <c r="V230" s="14" t="str">
        <f t="shared" si="61"/>
        <v>[x]</v>
      </c>
      <c r="W230" s="14" t="str">
        <f t="shared" si="62"/>
        <v>[x]</v>
      </c>
      <c r="X230" s="14">
        <f t="shared" si="63"/>
        <v>0.1</v>
      </c>
      <c r="Y230" s="14">
        <f t="shared" si="64"/>
        <v>1</v>
      </c>
      <c r="Z230" s="14">
        <f t="shared" si="65"/>
        <v>50</v>
      </c>
      <c r="AA230" s="14">
        <f t="shared" si="66"/>
        <v>0.76670000000000005</v>
      </c>
    </row>
    <row r="231" spans="1:27" ht="16.5" x14ac:dyDescent="0.2">
      <c r="A231" s="160"/>
      <c r="B231" s="68" t="s">
        <v>571</v>
      </c>
      <c r="C231" s="68">
        <v>3</v>
      </c>
      <c r="D231" s="68">
        <f>INDEX(神器!$M$4:$M$7,世界BOSS专属武器!C231)</f>
        <v>280</v>
      </c>
      <c r="E231" s="68">
        <f t="shared" si="67"/>
        <v>3.5714285714285713E-3</v>
      </c>
      <c r="F231" s="68">
        <f t="shared" si="68"/>
        <v>457</v>
      </c>
      <c r="G231" s="68">
        <v>1</v>
      </c>
      <c r="H231" s="68">
        <v>1</v>
      </c>
      <c r="M231" s="14">
        <v>147</v>
      </c>
      <c r="N231" s="14">
        <f t="shared" si="55"/>
        <v>3</v>
      </c>
      <c r="O231" s="14">
        <f>INDEX(卡牌消耗!$H$13:$H$33,世界BOSS专属武器!N231)</f>
        <v>1501003</v>
      </c>
      <c r="P231" s="44" t="s">
        <v>328</v>
      </c>
      <c r="Q231" s="14">
        <f t="shared" si="56"/>
        <v>44</v>
      </c>
      <c r="R231" s="44" t="str">
        <f t="shared" si="57"/>
        <v>金币</v>
      </c>
      <c r="S231" s="14">
        <f t="shared" si="58"/>
        <v>20000</v>
      </c>
      <c r="T231" s="14" t="str">
        <f t="shared" si="59"/>
        <v>高级专属强化石</v>
      </c>
      <c r="U231" s="14">
        <f t="shared" si="60"/>
        <v>5</v>
      </c>
      <c r="V231" s="14" t="str">
        <f t="shared" si="61"/>
        <v>[x]</v>
      </c>
      <c r="W231" s="14" t="str">
        <f t="shared" si="62"/>
        <v>[x]</v>
      </c>
      <c r="X231" s="14">
        <f t="shared" si="63"/>
        <v>0.1</v>
      </c>
      <c r="Y231" s="14">
        <f t="shared" si="64"/>
        <v>1</v>
      </c>
      <c r="Z231" s="14">
        <f t="shared" si="65"/>
        <v>55</v>
      </c>
      <c r="AA231" s="14">
        <f t="shared" si="66"/>
        <v>0.8</v>
      </c>
    </row>
    <row r="232" spans="1:27" ht="16.5" x14ac:dyDescent="0.2">
      <c r="A232" s="160"/>
      <c r="B232" s="68" t="s">
        <v>572</v>
      </c>
      <c r="C232" s="68">
        <v>3</v>
      </c>
      <c r="D232" s="68">
        <f>INDEX(神器!$M$4:$M$7,世界BOSS专属武器!C232)</f>
        <v>280</v>
      </c>
      <c r="E232" s="68">
        <f t="shared" si="67"/>
        <v>3.5714285714285713E-3</v>
      </c>
      <c r="F232" s="68">
        <f t="shared" si="68"/>
        <v>457</v>
      </c>
      <c r="G232" s="68">
        <v>1</v>
      </c>
      <c r="H232" s="68">
        <v>1</v>
      </c>
      <c r="M232" s="14">
        <v>148</v>
      </c>
      <c r="N232" s="14">
        <f t="shared" si="55"/>
        <v>3</v>
      </c>
      <c r="O232" s="14">
        <f>INDEX(卡牌消耗!$H$13:$H$33,世界BOSS专属武器!N232)</f>
        <v>1501003</v>
      </c>
      <c r="P232" s="44" t="s">
        <v>328</v>
      </c>
      <c r="Q232" s="14">
        <f t="shared" si="56"/>
        <v>45</v>
      </c>
      <c r="R232" s="44" t="str">
        <f t="shared" si="57"/>
        <v>金币</v>
      </c>
      <c r="S232" s="14">
        <f t="shared" si="58"/>
        <v>20000</v>
      </c>
      <c r="T232" s="14" t="str">
        <f t="shared" si="59"/>
        <v>高级专属强化石</v>
      </c>
      <c r="U232" s="14">
        <f t="shared" si="60"/>
        <v>6</v>
      </c>
      <c r="V232" s="14" t="str">
        <f t="shared" si="61"/>
        <v>[x]</v>
      </c>
      <c r="W232" s="14" t="str">
        <f t="shared" si="62"/>
        <v>[x]</v>
      </c>
      <c r="X232" s="14">
        <f t="shared" si="63"/>
        <v>0.1</v>
      </c>
      <c r="Y232" s="14">
        <f t="shared" si="64"/>
        <v>1</v>
      </c>
      <c r="Z232" s="14">
        <f t="shared" si="65"/>
        <v>60</v>
      </c>
      <c r="AA232" s="14">
        <f t="shared" si="66"/>
        <v>0.83330000000000004</v>
      </c>
    </row>
    <row r="233" spans="1:27" ht="16.5" x14ac:dyDescent="0.2">
      <c r="A233" s="160"/>
      <c r="B233" s="68" t="s">
        <v>573</v>
      </c>
      <c r="C233" s="68">
        <v>4</v>
      </c>
      <c r="D233" s="68">
        <f>INDEX(神器!$M$4:$M$7,世界BOSS专属武器!C233)</f>
        <v>600</v>
      </c>
      <c r="E233" s="68">
        <f t="shared" si="67"/>
        <v>1.6666666666666668E-3</v>
      </c>
      <c r="F233" s="68">
        <f t="shared" si="68"/>
        <v>213</v>
      </c>
      <c r="G233" s="68">
        <v>1</v>
      </c>
      <c r="H233" s="68">
        <v>1</v>
      </c>
      <c r="M233" s="14">
        <v>149</v>
      </c>
      <c r="N233" s="14">
        <f t="shared" si="55"/>
        <v>3</v>
      </c>
      <c r="O233" s="14">
        <f>INDEX(卡牌消耗!$H$13:$H$33,世界BOSS专属武器!N233)</f>
        <v>1501003</v>
      </c>
      <c r="P233" s="44" t="s">
        <v>328</v>
      </c>
      <c r="Q233" s="14">
        <f t="shared" si="56"/>
        <v>46</v>
      </c>
      <c r="R233" s="44" t="str">
        <f t="shared" si="57"/>
        <v>金币</v>
      </c>
      <c r="S233" s="14">
        <f t="shared" si="58"/>
        <v>20000</v>
      </c>
      <c r="T233" s="14" t="str">
        <f t="shared" si="59"/>
        <v>高级专属强化石</v>
      </c>
      <c r="U233" s="14">
        <f t="shared" si="60"/>
        <v>7</v>
      </c>
      <c r="V233" s="14" t="str">
        <f t="shared" si="61"/>
        <v>[x]</v>
      </c>
      <c r="W233" s="14" t="str">
        <f t="shared" si="62"/>
        <v>[x]</v>
      </c>
      <c r="X233" s="14">
        <f t="shared" si="63"/>
        <v>0.1</v>
      </c>
      <c r="Y233" s="14">
        <f t="shared" si="64"/>
        <v>1</v>
      </c>
      <c r="Z233" s="14">
        <f t="shared" si="65"/>
        <v>70</v>
      </c>
      <c r="AA233" s="14">
        <f t="shared" si="66"/>
        <v>0.86670000000000003</v>
      </c>
    </row>
    <row r="234" spans="1:27" ht="16.5" x14ac:dyDescent="0.2">
      <c r="A234" s="160"/>
      <c r="B234" s="68" t="s">
        <v>574</v>
      </c>
      <c r="C234" s="68">
        <v>4</v>
      </c>
      <c r="D234" s="68">
        <f>INDEX(神器!$M$4:$M$7,世界BOSS专属武器!C234)</f>
        <v>600</v>
      </c>
      <c r="E234" s="68">
        <f t="shared" si="67"/>
        <v>1.6666666666666668E-3</v>
      </c>
      <c r="F234" s="68">
        <f>10000-SUM(F219:F233)</f>
        <v>217</v>
      </c>
      <c r="G234" s="68">
        <v>1</v>
      </c>
      <c r="H234" s="68">
        <v>1</v>
      </c>
      <c r="M234" s="14">
        <v>150</v>
      </c>
      <c r="N234" s="14">
        <f t="shared" si="55"/>
        <v>3</v>
      </c>
      <c r="O234" s="14">
        <f>INDEX(卡牌消耗!$H$13:$H$33,世界BOSS专属武器!N234)</f>
        <v>1501003</v>
      </c>
      <c r="P234" s="44" t="s">
        <v>328</v>
      </c>
      <c r="Q234" s="14">
        <f t="shared" si="56"/>
        <v>47</v>
      </c>
      <c r="R234" s="44" t="str">
        <f t="shared" si="57"/>
        <v>金币</v>
      </c>
      <c r="S234" s="14">
        <f t="shared" si="58"/>
        <v>20000</v>
      </c>
      <c r="T234" s="14" t="str">
        <f t="shared" si="59"/>
        <v>高级专属强化石</v>
      </c>
      <c r="U234" s="14">
        <f t="shared" si="60"/>
        <v>8</v>
      </c>
      <c r="V234" s="14" t="str">
        <f t="shared" si="61"/>
        <v>[x]</v>
      </c>
      <c r="W234" s="14" t="str">
        <f t="shared" si="62"/>
        <v>[x]</v>
      </c>
      <c r="X234" s="14">
        <f t="shared" si="63"/>
        <v>0.1</v>
      </c>
      <c r="Y234" s="14">
        <f t="shared" si="64"/>
        <v>1</v>
      </c>
      <c r="Z234" s="14">
        <f t="shared" si="65"/>
        <v>80</v>
      </c>
      <c r="AA234" s="14">
        <f t="shared" si="66"/>
        <v>0.9</v>
      </c>
    </row>
    <row r="235" spans="1:27" ht="16.5" x14ac:dyDescent="0.2">
      <c r="M235" s="14">
        <v>151</v>
      </c>
      <c r="N235" s="14">
        <f t="shared" si="55"/>
        <v>3</v>
      </c>
      <c r="O235" s="14">
        <f>INDEX(卡牌消耗!$H$13:$H$33,世界BOSS专属武器!N235)</f>
        <v>1501003</v>
      </c>
      <c r="P235" s="44" t="s">
        <v>328</v>
      </c>
      <c r="Q235" s="14">
        <f t="shared" si="56"/>
        <v>48</v>
      </c>
      <c r="R235" s="44" t="str">
        <f t="shared" si="57"/>
        <v>金币</v>
      </c>
      <c r="S235" s="14">
        <f t="shared" si="58"/>
        <v>20000</v>
      </c>
      <c r="T235" s="14" t="str">
        <f t="shared" si="59"/>
        <v>高级专属强化石</v>
      </c>
      <c r="U235" s="14">
        <f t="shared" si="60"/>
        <v>9</v>
      </c>
      <c r="V235" s="14" t="str">
        <f t="shared" si="61"/>
        <v>[x]</v>
      </c>
      <c r="W235" s="14" t="str">
        <f t="shared" si="62"/>
        <v>[x]</v>
      </c>
      <c r="X235" s="14">
        <f t="shared" si="63"/>
        <v>0.1</v>
      </c>
      <c r="Y235" s="14">
        <f t="shared" si="64"/>
        <v>1</v>
      </c>
      <c r="Z235" s="14">
        <f t="shared" si="65"/>
        <v>100</v>
      </c>
      <c r="AA235" s="14">
        <f t="shared" si="66"/>
        <v>0.93330000000000002</v>
      </c>
    </row>
    <row r="236" spans="1:27" ht="16.5" x14ac:dyDescent="0.2">
      <c r="E236" s="52">
        <f>SUM(E237:E254)</f>
        <v>5.4761904761904769E-2</v>
      </c>
      <c r="M236" s="14">
        <v>152</v>
      </c>
      <c r="N236" s="14">
        <f t="shared" si="55"/>
        <v>3</v>
      </c>
      <c r="O236" s="14">
        <f>INDEX(卡牌消耗!$H$13:$H$33,世界BOSS专属武器!N236)</f>
        <v>1501003</v>
      </c>
      <c r="P236" s="44" t="s">
        <v>328</v>
      </c>
      <c r="Q236" s="14">
        <f t="shared" si="56"/>
        <v>49</v>
      </c>
      <c r="R236" s="44" t="str">
        <f t="shared" si="57"/>
        <v>金币</v>
      </c>
      <c r="S236" s="14">
        <f t="shared" si="58"/>
        <v>20000</v>
      </c>
      <c r="T236" s="14" t="str">
        <f t="shared" si="59"/>
        <v>高级专属强化石</v>
      </c>
      <c r="U236" s="14">
        <f t="shared" si="60"/>
        <v>10</v>
      </c>
      <c r="V236" s="14" t="str">
        <f t="shared" si="61"/>
        <v>[x]</v>
      </c>
      <c r="W236" s="14" t="str">
        <f t="shared" si="62"/>
        <v>[x]</v>
      </c>
      <c r="X236" s="14">
        <f t="shared" si="63"/>
        <v>0.1</v>
      </c>
      <c r="Y236" s="14">
        <f t="shared" si="64"/>
        <v>1</v>
      </c>
      <c r="Z236" s="14">
        <f t="shared" si="65"/>
        <v>120</v>
      </c>
      <c r="AA236" s="14">
        <f t="shared" si="66"/>
        <v>0.9667</v>
      </c>
    </row>
    <row r="237" spans="1:27" ht="16.5" customHeight="1" x14ac:dyDescent="0.2">
      <c r="A237" s="160" t="s">
        <v>649</v>
      </c>
      <c r="B237" s="68" t="s">
        <v>540</v>
      </c>
      <c r="C237" s="68">
        <v>3</v>
      </c>
      <c r="D237" s="68">
        <f>INDEX(神器!$M$4:$M$7,世界BOSS专属武器!C237)</f>
        <v>280</v>
      </c>
      <c r="E237" s="68">
        <f t="shared" ref="E237:E254" si="69">1/D237</f>
        <v>3.5714285714285713E-3</v>
      </c>
      <c r="F237" s="68">
        <f>ROUND(E237/E$236*10000,0)</f>
        <v>652</v>
      </c>
      <c r="G237" s="68">
        <v>1</v>
      </c>
      <c r="H237" s="68">
        <v>1</v>
      </c>
      <c r="M237" s="14">
        <v>153</v>
      </c>
      <c r="N237" s="14">
        <f t="shared" si="55"/>
        <v>3</v>
      </c>
      <c r="O237" s="14">
        <f>INDEX(卡牌消耗!$H$13:$H$33,世界BOSS专属武器!N237)</f>
        <v>1501003</v>
      </c>
      <c r="P237" s="44" t="s">
        <v>328</v>
      </c>
      <c r="Q237" s="14">
        <f t="shared" si="56"/>
        <v>50</v>
      </c>
      <c r="R237" s="44" t="str">
        <f t="shared" si="57"/>
        <v>金币</v>
      </c>
      <c r="S237" s="14">
        <f t="shared" si="58"/>
        <v>20000</v>
      </c>
      <c r="T237" s="14" t="str">
        <f t="shared" si="59"/>
        <v>高级专属强化石</v>
      </c>
      <c r="U237" s="14">
        <f t="shared" si="60"/>
        <v>15</v>
      </c>
      <c r="V237" s="14" t="str">
        <f t="shared" si="61"/>
        <v>[x]</v>
      </c>
      <c r="W237" s="14" t="str">
        <f t="shared" si="62"/>
        <v>[x]</v>
      </c>
      <c r="X237" s="14">
        <f t="shared" si="63"/>
        <v>0.1</v>
      </c>
      <c r="Y237" s="14">
        <f t="shared" si="64"/>
        <v>1</v>
      </c>
      <c r="Z237" s="14">
        <f t="shared" si="65"/>
        <v>150</v>
      </c>
      <c r="AA237" s="14">
        <f t="shared" si="66"/>
        <v>1</v>
      </c>
    </row>
    <row r="238" spans="1:27" ht="16.5" x14ac:dyDescent="0.2">
      <c r="A238" s="160"/>
      <c r="B238" s="68" t="s">
        <v>544</v>
      </c>
      <c r="C238" s="68">
        <v>3</v>
      </c>
      <c r="D238" s="68">
        <f>INDEX(神器!$M$4:$M$7,世界BOSS专属武器!C238)</f>
        <v>280</v>
      </c>
      <c r="E238" s="68">
        <f t="shared" si="69"/>
        <v>3.5714285714285713E-3</v>
      </c>
      <c r="F238" s="68">
        <f t="shared" ref="F238:F253" si="70">ROUND(E238/E$236*10000,0)</f>
        <v>652</v>
      </c>
      <c r="G238" s="68">
        <v>1</v>
      </c>
      <c r="H238" s="68">
        <v>1</v>
      </c>
      <c r="M238" s="14">
        <v>154</v>
      </c>
      <c r="N238" s="14">
        <f t="shared" si="55"/>
        <v>4</v>
      </c>
      <c r="O238" s="14">
        <f>INDEX(卡牌消耗!$H$13:$H$33,世界BOSS专属武器!N238)</f>
        <v>1501004</v>
      </c>
      <c r="P238" s="44" t="s">
        <v>328</v>
      </c>
      <c r="Q238" s="14">
        <f t="shared" si="56"/>
        <v>0</v>
      </c>
      <c r="R238" s="44" t="str">
        <f t="shared" si="57"/>
        <v>[x]</v>
      </c>
      <c r="S238" s="14" t="str">
        <f t="shared" si="58"/>
        <v>[x]</v>
      </c>
      <c r="T238" s="14" t="str">
        <f t="shared" si="59"/>
        <v>[x]</v>
      </c>
      <c r="U238" s="14" t="str">
        <f t="shared" si="60"/>
        <v>[x]</v>
      </c>
      <c r="V238" s="14" t="str">
        <f t="shared" si="61"/>
        <v>[x]</v>
      </c>
      <c r="W238" s="14" t="str">
        <f t="shared" si="62"/>
        <v>[x]</v>
      </c>
      <c r="X238" s="14" t="str">
        <f t="shared" si="63"/>
        <v>[x]</v>
      </c>
      <c r="Y238" s="14" t="str">
        <f t="shared" si="64"/>
        <v>[x]</v>
      </c>
      <c r="Z238" s="14" t="str">
        <f t="shared" si="65"/>
        <v>[x]</v>
      </c>
      <c r="AA238" s="14" t="str">
        <f t="shared" si="66"/>
        <v>[x]</v>
      </c>
    </row>
    <row r="239" spans="1:27" ht="16.5" x14ac:dyDescent="0.2">
      <c r="A239" s="160"/>
      <c r="B239" s="68" t="s">
        <v>545</v>
      </c>
      <c r="C239" s="68">
        <v>3</v>
      </c>
      <c r="D239" s="68">
        <f>INDEX(神器!$M$4:$M$7,世界BOSS专属武器!C239)</f>
        <v>280</v>
      </c>
      <c r="E239" s="68">
        <f t="shared" si="69"/>
        <v>3.5714285714285713E-3</v>
      </c>
      <c r="F239" s="68">
        <f t="shared" si="70"/>
        <v>652</v>
      </c>
      <c r="G239" s="68">
        <v>1</v>
      </c>
      <c r="H239" s="68">
        <v>1</v>
      </c>
      <c r="M239" s="14">
        <v>155</v>
      </c>
      <c r="N239" s="14">
        <f t="shared" si="55"/>
        <v>4</v>
      </c>
      <c r="O239" s="14">
        <f>INDEX(卡牌消耗!$H$13:$H$33,世界BOSS专属武器!N239)</f>
        <v>1501004</v>
      </c>
      <c r="P239" s="44" t="s">
        <v>328</v>
      </c>
      <c r="Q239" s="14">
        <f t="shared" si="56"/>
        <v>1</v>
      </c>
      <c r="R239" s="44" t="str">
        <f t="shared" si="57"/>
        <v>金币</v>
      </c>
      <c r="S239" s="14">
        <f t="shared" si="58"/>
        <v>100</v>
      </c>
      <c r="T239" s="14" t="str">
        <f t="shared" si="59"/>
        <v>低级专属强化石</v>
      </c>
      <c r="U239" s="14">
        <f t="shared" si="60"/>
        <v>1</v>
      </c>
      <c r="V239" s="14" t="str">
        <f t="shared" si="61"/>
        <v>[x]</v>
      </c>
      <c r="W239" s="14" t="str">
        <f t="shared" si="62"/>
        <v>[x]</v>
      </c>
      <c r="X239" s="14">
        <f t="shared" si="63"/>
        <v>1</v>
      </c>
      <c r="Y239" s="14">
        <f t="shared" si="64"/>
        <v>1</v>
      </c>
      <c r="Z239" s="14">
        <f t="shared" si="65"/>
        <v>1</v>
      </c>
      <c r="AA239" s="14">
        <f t="shared" si="66"/>
        <v>6.7000000000000002E-3</v>
      </c>
    </row>
    <row r="240" spans="1:27" ht="16.5" x14ac:dyDescent="0.2">
      <c r="A240" s="160"/>
      <c r="B240" s="68" t="s">
        <v>546</v>
      </c>
      <c r="C240" s="68">
        <v>4</v>
      </c>
      <c r="D240" s="68">
        <f>INDEX(神器!$M$4:$M$7,世界BOSS专属武器!C240)</f>
        <v>600</v>
      </c>
      <c r="E240" s="68">
        <f t="shared" si="69"/>
        <v>1.6666666666666668E-3</v>
      </c>
      <c r="F240" s="68">
        <f t="shared" si="70"/>
        <v>304</v>
      </c>
      <c r="G240" s="68">
        <v>1</v>
      </c>
      <c r="H240" s="68">
        <v>1</v>
      </c>
      <c r="M240" s="14">
        <v>156</v>
      </c>
      <c r="N240" s="14">
        <f t="shared" si="55"/>
        <v>4</v>
      </c>
      <c r="O240" s="14">
        <f>INDEX(卡牌消耗!$H$13:$H$33,世界BOSS专属武器!N240)</f>
        <v>1501004</v>
      </c>
      <c r="P240" s="44" t="s">
        <v>328</v>
      </c>
      <c r="Q240" s="14">
        <f t="shared" si="56"/>
        <v>2</v>
      </c>
      <c r="R240" s="44" t="str">
        <f t="shared" si="57"/>
        <v>金币</v>
      </c>
      <c r="S240" s="14">
        <f t="shared" si="58"/>
        <v>200</v>
      </c>
      <c r="T240" s="14" t="str">
        <f t="shared" si="59"/>
        <v>低级专属强化石</v>
      </c>
      <c r="U240" s="14">
        <f t="shared" si="60"/>
        <v>1</v>
      </c>
      <c r="V240" s="14" t="str">
        <f t="shared" si="61"/>
        <v>[x]</v>
      </c>
      <c r="W240" s="14" t="str">
        <f t="shared" si="62"/>
        <v>[x]</v>
      </c>
      <c r="X240" s="14">
        <f t="shared" si="63"/>
        <v>0.5</v>
      </c>
      <c r="Y240" s="14">
        <f t="shared" si="64"/>
        <v>1</v>
      </c>
      <c r="Z240" s="14">
        <f t="shared" si="65"/>
        <v>2</v>
      </c>
      <c r="AA240" s="14">
        <f t="shared" si="66"/>
        <v>1.3299999999999999E-2</v>
      </c>
    </row>
    <row r="241" spans="1:27" ht="16.5" x14ac:dyDescent="0.2">
      <c r="A241" s="160"/>
      <c r="B241" s="68" t="s">
        <v>550</v>
      </c>
      <c r="C241" s="68">
        <v>3</v>
      </c>
      <c r="D241" s="68">
        <f>INDEX(神器!$M$4:$M$7,世界BOSS专属武器!C241)</f>
        <v>280</v>
      </c>
      <c r="E241" s="68">
        <f t="shared" si="69"/>
        <v>3.5714285714285713E-3</v>
      </c>
      <c r="F241" s="68">
        <f t="shared" si="70"/>
        <v>652</v>
      </c>
      <c r="G241" s="68">
        <v>1</v>
      </c>
      <c r="H241" s="68">
        <v>1</v>
      </c>
      <c r="M241" s="14">
        <v>157</v>
      </c>
      <c r="N241" s="14">
        <f t="shared" si="55"/>
        <v>4</v>
      </c>
      <c r="O241" s="14">
        <f>INDEX(卡牌消耗!$H$13:$H$33,世界BOSS专属武器!N241)</f>
        <v>1501004</v>
      </c>
      <c r="P241" s="44" t="s">
        <v>328</v>
      </c>
      <c r="Q241" s="14">
        <f t="shared" si="56"/>
        <v>3</v>
      </c>
      <c r="R241" s="44" t="str">
        <f t="shared" si="57"/>
        <v>金币</v>
      </c>
      <c r="S241" s="14">
        <f t="shared" si="58"/>
        <v>300</v>
      </c>
      <c r="T241" s="14" t="str">
        <f t="shared" si="59"/>
        <v>低级专属强化石</v>
      </c>
      <c r="U241" s="14">
        <f t="shared" si="60"/>
        <v>2</v>
      </c>
      <c r="V241" s="14" t="str">
        <f t="shared" si="61"/>
        <v>[x]</v>
      </c>
      <c r="W241" s="14" t="str">
        <f t="shared" si="62"/>
        <v>[x]</v>
      </c>
      <c r="X241" s="14">
        <f t="shared" si="63"/>
        <v>0.48</v>
      </c>
      <c r="Y241" s="14">
        <f t="shared" si="64"/>
        <v>1</v>
      </c>
      <c r="Z241" s="14">
        <f t="shared" si="65"/>
        <v>3</v>
      </c>
      <c r="AA241" s="14">
        <f t="shared" si="66"/>
        <v>0.02</v>
      </c>
    </row>
    <row r="242" spans="1:27" ht="16.5" x14ac:dyDescent="0.2">
      <c r="A242" s="160"/>
      <c r="B242" s="68" t="s">
        <v>551</v>
      </c>
      <c r="C242" s="68">
        <v>3</v>
      </c>
      <c r="D242" s="68">
        <f>INDEX(神器!$M$4:$M$7,世界BOSS专属武器!C242)</f>
        <v>280</v>
      </c>
      <c r="E242" s="68">
        <f t="shared" si="69"/>
        <v>3.5714285714285713E-3</v>
      </c>
      <c r="F242" s="68">
        <f t="shared" si="70"/>
        <v>652</v>
      </c>
      <c r="G242" s="68">
        <v>1</v>
      </c>
      <c r="H242" s="68">
        <v>1</v>
      </c>
      <c r="M242" s="14">
        <v>158</v>
      </c>
      <c r="N242" s="14">
        <f t="shared" si="55"/>
        <v>4</v>
      </c>
      <c r="O242" s="14">
        <f>INDEX(卡牌消耗!$H$13:$H$33,世界BOSS专属武器!N242)</f>
        <v>1501004</v>
      </c>
      <c r="P242" s="44" t="s">
        <v>328</v>
      </c>
      <c r="Q242" s="14">
        <f t="shared" si="56"/>
        <v>4</v>
      </c>
      <c r="R242" s="44" t="str">
        <f t="shared" si="57"/>
        <v>金币</v>
      </c>
      <c r="S242" s="14">
        <f t="shared" si="58"/>
        <v>400</v>
      </c>
      <c r="T242" s="14" t="str">
        <f t="shared" si="59"/>
        <v>低级专属强化石</v>
      </c>
      <c r="U242" s="14">
        <f t="shared" si="60"/>
        <v>3</v>
      </c>
      <c r="V242" s="14" t="str">
        <f t="shared" si="61"/>
        <v>[x]</v>
      </c>
      <c r="W242" s="14" t="str">
        <f t="shared" si="62"/>
        <v>[x]</v>
      </c>
      <c r="X242" s="14">
        <f t="shared" si="63"/>
        <v>0.46</v>
      </c>
      <c r="Y242" s="14">
        <f t="shared" si="64"/>
        <v>1</v>
      </c>
      <c r="Z242" s="14">
        <f t="shared" si="65"/>
        <v>3</v>
      </c>
      <c r="AA242" s="14">
        <f t="shared" si="66"/>
        <v>2.6700000000000002E-2</v>
      </c>
    </row>
    <row r="243" spans="1:27" ht="16.5" x14ac:dyDescent="0.2">
      <c r="A243" s="160"/>
      <c r="B243" s="68" t="s">
        <v>552</v>
      </c>
      <c r="C243" s="68">
        <v>4</v>
      </c>
      <c r="D243" s="68">
        <f>INDEX(神器!$M$4:$M$7,世界BOSS专属武器!C243)</f>
        <v>600</v>
      </c>
      <c r="E243" s="68">
        <f t="shared" si="69"/>
        <v>1.6666666666666668E-3</v>
      </c>
      <c r="F243" s="68">
        <f t="shared" si="70"/>
        <v>304</v>
      </c>
      <c r="G243" s="68">
        <v>1</v>
      </c>
      <c r="H243" s="68">
        <v>1</v>
      </c>
      <c r="M243" s="14">
        <v>159</v>
      </c>
      <c r="N243" s="14">
        <f t="shared" si="55"/>
        <v>4</v>
      </c>
      <c r="O243" s="14">
        <f>INDEX(卡牌消耗!$H$13:$H$33,世界BOSS专属武器!N243)</f>
        <v>1501004</v>
      </c>
      <c r="P243" s="44" t="s">
        <v>328</v>
      </c>
      <c r="Q243" s="14">
        <f t="shared" si="56"/>
        <v>5</v>
      </c>
      <c r="R243" s="44" t="str">
        <f t="shared" si="57"/>
        <v>金币</v>
      </c>
      <c r="S243" s="14">
        <f t="shared" si="58"/>
        <v>500</v>
      </c>
      <c r="T243" s="14" t="str">
        <f t="shared" si="59"/>
        <v>低级专属强化石</v>
      </c>
      <c r="U243" s="14">
        <f t="shared" si="60"/>
        <v>4</v>
      </c>
      <c r="V243" s="14" t="str">
        <f t="shared" si="61"/>
        <v>[x]</v>
      </c>
      <c r="W243" s="14" t="str">
        <f t="shared" si="62"/>
        <v>[x]</v>
      </c>
      <c r="X243" s="14">
        <f t="shared" si="63"/>
        <v>0.44</v>
      </c>
      <c r="Y243" s="14">
        <f t="shared" si="64"/>
        <v>1</v>
      </c>
      <c r="Z243" s="14">
        <f t="shared" si="65"/>
        <v>3</v>
      </c>
      <c r="AA243" s="14">
        <f t="shared" si="66"/>
        <v>3.3300000000000003E-2</v>
      </c>
    </row>
    <row r="244" spans="1:27" ht="16.5" x14ac:dyDescent="0.2">
      <c r="A244" s="160"/>
      <c r="B244" s="68" t="s">
        <v>556</v>
      </c>
      <c r="C244" s="68">
        <v>3</v>
      </c>
      <c r="D244" s="68">
        <f>INDEX(神器!$M$4:$M$7,世界BOSS专属武器!C244)</f>
        <v>280</v>
      </c>
      <c r="E244" s="68">
        <f t="shared" si="69"/>
        <v>3.5714285714285713E-3</v>
      </c>
      <c r="F244" s="68">
        <f t="shared" si="70"/>
        <v>652</v>
      </c>
      <c r="G244" s="68">
        <v>1</v>
      </c>
      <c r="H244" s="68">
        <v>1</v>
      </c>
      <c r="M244" s="14">
        <v>160</v>
      </c>
      <c r="N244" s="14">
        <f t="shared" si="55"/>
        <v>4</v>
      </c>
      <c r="O244" s="14">
        <f>INDEX(卡牌消耗!$H$13:$H$33,世界BOSS专属武器!N244)</f>
        <v>1501004</v>
      </c>
      <c r="P244" s="44" t="s">
        <v>328</v>
      </c>
      <c r="Q244" s="14">
        <f t="shared" si="56"/>
        <v>6</v>
      </c>
      <c r="R244" s="44" t="str">
        <f t="shared" si="57"/>
        <v>金币</v>
      </c>
      <c r="S244" s="14">
        <f t="shared" si="58"/>
        <v>600</v>
      </c>
      <c r="T244" s="14" t="str">
        <f t="shared" si="59"/>
        <v>低级专属强化石</v>
      </c>
      <c r="U244" s="14">
        <f t="shared" si="60"/>
        <v>5</v>
      </c>
      <c r="V244" s="14" t="str">
        <f t="shared" si="61"/>
        <v>[x]</v>
      </c>
      <c r="W244" s="14" t="str">
        <f t="shared" si="62"/>
        <v>[x]</v>
      </c>
      <c r="X244" s="14">
        <f t="shared" si="63"/>
        <v>0.42</v>
      </c>
      <c r="Y244" s="14">
        <f t="shared" si="64"/>
        <v>1</v>
      </c>
      <c r="Z244" s="14">
        <f t="shared" si="65"/>
        <v>4</v>
      </c>
      <c r="AA244" s="14">
        <f t="shared" si="66"/>
        <v>0.04</v>
      </c>
    </row>
    <row r="245" spans="1:27" ht="16.5" x14ac:dyDescent="0.2">
      <c r="A245" s="160"/>
      <c r="B245" s="68" t="s">
        <v>557</v>
      </c>
      <c r="C245" s="68">
        <v>3</v>
      </c>
      <c r="D245" s="68">
        <f>INDEX(神器!$M$4:$M$7,世界BOSS专属武器!C245)</f>
        <v>280</v>
      </c>
      <c r="E245" s="68">
        <f t="shared" si="69"/>
        <v>3.5714285714285713E-3</v>
      </c>
      <c r="F245" s="68">
        <f t="shared" si="70"/>
        <v>652</v>
      </c>
      <c r="G245" s="68">
        <v>1</v>
      </c>
      <c r="H245" s="68">
        <v>1</v>
      </c>
      <c r="M245" s="14">
        <v>161</v>
      </c>
      <c r="N245" s="14">
        <f t="shared" si="55"/>
        <v>4</v>
      </c>
      <c r="O245" s="14">
        <f>INDEX(卡牌消耗!$H$13:$H$33,世界BOSS专属武器!N245)</f>
        <v>1501004</v>
      </c>
      <c r="P245" s="44" t="s">
        <v>328</v>
      </c>
      <c r="Q245" s="14">
        <f t="shared" si="56"/>
        <v>7</v>
      </c>
      <c r="R245" s="44" t="str">
        <f t="shared" si="57"/>
        <v>金币</v>
      </c>
      <c r="S245" s="14">
        <f t="shared" si="58"/>
        <v>700</v>
      </c>
      <c r="T245" s="14" t="str">
        <f t="shared" si="59"/>
        <v>低级专属强化石</v>
      </c>
      <c r="U245" s="14">
        <f t="shared" si="60"/>
        <v>5</v>
      </c>
      <c r="V245" s="14" t="str">
        <f t="shared" si="61"/>
        <v>[x]</v>
      </c>
      <c r="W245" s="14" t="str">
        <f t="shared" si="62"/>
        <v>[x]</v>
      </c>
      <c r="X245" s="14">
        <f t="shared" si="63"/>
        <v>0.4</v>
      </c>
      <c r="Y245" s="14">
        <f t="shared" si="64"/>
        <v>1</v>
      </c>
      <c r="Z245" s="14">
        <f t="shared" si="65"/>
        <v>4</v>
      </c>
      <c r="AA245" s="14">
        <f t="shared" si="66"/>
        <v>4.6699999999999998E-2</v>
      </c>
    </row>
    <row r="246" spans="1:27" ht="16.5" x14ac:dyDescent="0.2">
      <c r="A246" s="160"/>
      <c r="B246" s="68" t="s">
        <v>558</v>
      </c>
      <c r="C246" s="68">
        <v>4</v>
      </c>
      <c r="D246" s="68">
        <f>INDEX(神器!$M$4:$M$7,世界BOSS专属武器!C246)</f>
        <v>600</v>
      </c>
      <c r="E246" s="68">
        <f t="shared" si="69"/>
        <v>1.6666666666666668E-3</v>
      </c>
      <c r="F246" s="68">
        <f t="shared" si="70"/>
        <v>304</v>
      </c>
      <c r="G246" s="68">
        <v>1</v>
      </c>
      <c r="H246" s="68">
        <v>1</v>
      </c>
      <c r="M246" s="14">
        <v>162</v>
      </c>
      <c r="N246" s="14">
        <f t="shared" si="55"/>
        <v>4</v>
      </c>
      <c r="O246" s="14">
        <f>INDEX(卡牌消耗!$H$13:$H$33,世界BOSS专属武器!N246)</f>
        <v>1501004</v>
      </c>
      <c r="P246" s="44" t="s">
        <v>328</v>
      </c>
      <c r="Q246" s="14">
        <f t="shared" si="56"/>
        <v>8</v>
      </c>
      <c r="R246" s="44" t="str">
        <f t="shared" si="57"/>
        <v>金币</v>
      </c>
      <c r="S246" s="14">
        <f t="shared" si="58"/>
        <v>800</v>
      </c>
      <c r="T246" s="14" t="str">
        <f t="shared" si="59"/>
        <v>低级专属强化石</v>
      </c>
      <c r="U246" s="14">
        <f t="shared" si="60"/>
        <v>5</v>
      </c>
      <c r="V246" s="14" t="str">
        <f t="shared" si="61"/>
        <v>[x]</v>
      </c>
      <c r="W246" s="14" t="str">
        <f t="shared" si="62"/>
        <v>[x]</v>
      </c>
      <c r="X246" s="14">
        <f t="shared" si="63"/>
        <v>0.38</v>
      </c>
      <c r="Y246" s="14">
        <f t="shared" si="64"/>
        <v>1</v>
      </c>
      <c r="Z246" s="14">
        <f t="shared" si="65"/>
        <v>5</v>
      </c>
      <c r="AA246" s="14">
        <f t="shared" si="66"/>
        <v>5.33E-2</v>
      </c>
    </row>
    <row r="247" spans="1:27" ht="16.5" x14ac:dyDescent="0.2">
      <c r="A247" s="160"/>
      <c r="B247" s="68" t="s">
        <v>562</v>
      </c>
      <c r="C247" s="68">
        <v>3</v>
      </c>
      <c r="D247" s="68">
        <f>INDEX(神器!$M$4:$M$7,世界BOSS专属武器!C247)</f>
        <v>280</v>
      </c>
      <c r="E247" s="68">
        <f t="shared" si="69"/>
        <v>3.5714285714285713E-3</v>
      </c>
      <c r="F247" s="68">
        <f t="shared" si="70"/>
        <v>652</v>
      </c>
      <c r="G247" s="68">
        <v>1</v>
      </c>
      <c r="H247" s="68">
        <v>1</v>
      </c>
      <c r="M247" s="14">
        <v>163</v>
      </c>
      <c r="N247" s="14">
        <f t="shared" si="55"/>
        <v>4</v>
      </c>
      <c r="O247" s="14">
        <f>INDEX(卡牌消耗!$H$13:$H$33,世界BOSS专属武器!N247)</f>
        <v>1501004</v>
      </c>
      <c r="P247" s="44" t="s">
        <v>328</v>
      </c>
      <c r="Q247" s="14">
        <f t="shared" si="56"/>
        <v>9</v>
      </c>
      <c r="R247" s="44" t="str">
        <f t="shared" si="57"/>
        <v>金币</v>
      </c>
      <c r="S247" s="14">
        <f t="shared" si="58"/>
        <v>900</v>
      </c>
      <c r="T247" s="14" t="str">
        <f t="shared" si="59"/>
        <v>低级专属强化石</v>
      </c>
      <c r="U247" s="14">
        <f t="shared" si="60"/>
        <v>5</v>
      </c>
      <c r="V247" s="14" t="str">
        <f t="shared" si="61"/>
        <v>[x]</v>
      </c>
      <c r="W247" s="14" t="str">
        <f t="shared" si="62"/>
        <v>[x]</v>
      </c>
      <c r="X247" s="14">
        <f t="shared" si="63"/>
        <v>0.36</v>
      </c>
      <c r="Y247" s="14">
        <f t="shared" si="64"/>
        <v>1</v>
      </c>
      <c r="Z247" s="14">
        <f t="shared" si="65"/>
        <v>5</v>
      </c>
      <c r="AA247" s="14">
        <f t="shared" si="66"/>
        <v>0.06</v>
      </c>
    </row>
    <row r="248" spans="1:27" ht="16.5" x14ac:dyDescent="0.2">
      <c r="A248" s="160"/>
      <c r="B248" s="68" t="s">
        <v>563</v>
      </c>
      <c r="C248" s="68">
        <v>3</v>
      </c>
      <c r="D248" s="68">
        <f>INDEX(神器!$M$4:$M$7,世界BOSS专属武器!C248)</f>
        <v>280</v>
      </c>
      <c r="E248" s="68">
        <f t="shared" si="69"/>
        <v>3.5714285714285713E-3</v>
      </c>
      <c r="F248" s="68">
        <f t="shared" si="70"/>
        <v>652</v>
      </c>
      <c r="G248" s="68">
        <v>1</v>
      </c>
      <c r="H248" s="68">
        <v>1</v>
      </c>
      <c r="M248" s="14">
        <v>164</v>
      </c>
      <c r="N248" s="14">
        <f t="shared" si="55"/>
        <v>4</v>
      </c>
      <c r="O248" s="14">
        <f>INDEX(卡牌消耗!$H$13:$H$33,世界BOSS专属武器!N248)</f>
        <v>1501004</v>
      </c>
      <c r="P248" s="44" t="s">
        <v>328</v>
      </c>
      <c r="Q248" s="14">
        <f t="shared" si="56"/>
        <v>10</v>
      </c>
      <c r="R248" s="44" t="str">
        <f t="shared" si="57"/>
        <v>金币</v>
      </c>
      <c r="S248" s="14">
        <f t="shared" si="58"/>
        <v>1000</v>
      </c>
      <c r="T248" s="14" t="str">
        <f t="shared" si="59"/>
        <v>低级专属强化石</v>
      </c>
      <c r="U248" s="14">
        <f t="shared" si="60"/>
        <v>7</v>
      </c>
      <c r="V248" s="14" t="str">
        <f t="shared" si="61"/>
        <v>[x]</v>
      </c>
      <c r="W248" s="14" t="str">
        <f t="shared" si="62"/>
        <v>[x]</v>
      </c>
      <c r="X248" s="14">
        <f t="shared" si="63"/>
        <v>0.35</v>
      </c>
      <c r="Y248" s="14">
        <f t="shared" si="64"/>
        <v>1</v>
      </c>
      <c r="Z248" s="14">
        <f t="shared" si="65"/>
        <v>5</v>
      </c>
      <c r="AA248" s="14">
        <f t="shared" si="66"/>
        <v>6.6699999999999995E-2</v>
      </c>
    </row>
    <row r="249" spans="1:27" ht="16.5" x14ac:dyDescent="0.2">
      <c r="A249" s="160"/>
      <c r="B249" s="68" t="s">
        <v>564</v>
      </c>
      <c r="C249" s="68">
        <v>3</v>
      </c>
      <c r="D249" s="68">
        <f>INDEX(神器!$M$4:$M$7,世界BOSS专属武器!C249)</f>
        <v>280</v>
      </c>
      <c r="E249" s="68">
        <f t="shared" si="69"/>
        <v>3.5714285714285713E-3</v>
      </c>
      <c r="F249" s="68">
        <f t="shared" si="70"/>
        <v>652</v>
      </c>
      <c r="G249" s="68">
        <v>1</v>
      </c>
      <c r="H249" s="68">
        <v>1</v>
      </c>
      <c r="M249" s="14">
        <v>165</v>
      </c>
      <c r="N249" s="14">
        <f t="shared" si="55"/>
        <v>4</v>
      </c>
      <c r="O249" s="14">
        <f>INDEX(卡牌消耗!$H$13:$H$33,世界BOSS专属武器!N249)</f>
        <v>1501004</v>
      </c>
      <c r="P249" s="44" t="s">
        <v>328</v>
      </c>
      <c r="Q249" s="14">
        <f t="shared" si="56"/>
        <v>11</v>
      </c>
      <c r="R249" s="44" t="str">
        <f t="shared" si="57"/>
        <v>金币</v>
      </c>
      <c r="S249" s="14">
        <f t="shared" si="58"/>
        <v>1000</v>
      </c>
      <c r="T249" s="14" t="str">
        <f t="shared" si="59"/>
        <v>低级专属强化石</v>
      </c>
      <c r="U249" s="14">
        <f t="shared" si="60"/>
        <v>7</v>
      </c>
      <c r="V249" s="14" t="str">
        <f t="shared" si="61"/>
        <v>[x]</v>
      </c>
      <c r="W249" s="14" t="str">
        <f t="shared" si="62"/>
        <v>[x]</v>
      </c>
      <c r="X249" s="14">
        <f t="shared" si="63"/>
        <v>0.33</v>
      </c>
      <c r="Y249" s="14">
        <f t="shared" si="64"/>
        <v>1</v>
      </c>
      <c r="Z249" s="14">
        <f t="shared" si="65"/>
        <v>6</v>
      </c>
      <c r="AA249" s="14">
        <f t="shared" si="66"/>
        <v>0.08</v>
      </c>
    </row>
    <row r="250" spans="1:27" ht="16.5" x14ac:dyDescent="0.2">
      <c r="A250" s="160"/>
      <c r="B250" s="68" t="s">
        <v>570</v>
      </c>
      <c r="C250" s="68">
        <v>3</v>
      </c>
      <c r="D250" s="68">
        <f>INDEX(神器!$M$4:$M$7,世界BOSS专属武器!C250)</f>
        <v>280</v>
      </c>
      <c r="E250" s="68">
        <f t="shared" si="69"/>
        <v>3.5714285714285713E-3</v>
      </c>
      <c r="F250" s="68">
        <f t="shared" si="70"/>
        <v>652</v>
      </c>
      <c r="G250" s="68">
        <v>1</v>
      </c>
      <c r="H250" s="68">
        <v>1</v>
      </c>
      <c r="M250" s="14">
        <v>166</v>
      </c>
      <c r="N250" s="14">
        <f t="shared" si="55"/>
        <v>4</v>
      </c>
      <c r="O250" s="14">
        <f>INDEX(卡牌消耗!$H$13:$H$33,世界BOSS专属武器!N250)</f>
        <v>1501004</v>
      </c>
      <c r="P250" s="44" t="s">
        <v>328</v>
      </c>
      <c r="Q250" s="14">
        <f t="shared" si="56"/>
        <v>12</v>
      </c>
      <c r="R250" s="44" t="str">
        <f t="shared" si="57"/>
        <v>金币</v>
      </c>
      <c r="S250" s="14">
        <f t="shared" si="58"/>
        <v>1000</v>
      </c>
      <c r="T250" s="14" t="str">
        <f t="shared" si="59"/>
        <v>低级专属强化石</v>
      </c>
      <c r="U250" s="14">
        <f t="shared" si="60"/>
        <v>7</v>
      </c>
      <c r="V250" s="14" t="str">
        <f t="shared" si="61"/>
        <v>[x]</v>
      </c>
      <c r="W250" s="14" t="str">
        <f t="shared" si="62"/>
        <v>[x]</v>
      </c>
      <c r="X250" s="14">
        <f t="shared" si="63"/>
        <v>0.31</v>
      </c>
      <c r="Y250" s="14">
        <f t="shared" si="64"/>
        <v>1</v>
      </c>
      <c r="Z250" s="14">
        <f t="shared" si="65"/>
        <v>6</v>
      </c>
      <c r="AA250" s="14">
        <f t="shared" si="66"/>
        <v>9.3299999999999994E-2</v>
      </c>
    </row>
    <row r="251" spans="1:27" ht="16.5" x14ac:dyDescent="0.2">
      <c r="A251" s="160"/>
      <c r="B251" s="68" t="s">
        <v>571</v>
      </c>
      <c r="C251" s="68">
        <v>3</v>
      </c>
      <c r="D251" s="68">
        <f>INDEX(神器!$M$4:$M$7,世界BOSS专属武器!C251)</f>
        <v>280</v>
      </c>
      <c r="E251" s="68">
        <f t="shared" si="69"/>
        <v>3.5714285714285713E-3</v>
      </c>
      <c r="F251" s="68">
        <f t="shared" si="70"/>
        <v>652</v>
      </c>
      <c r="G251" s="68">
        <v>1</v>
      </c>
      <c r="H251" s="68">
        <v>1</v>
      </c>
      <c r="M251" s="14">
        <v>167</v>
      </c>
      <c r="N251" s="14">
        <f t="shared" si="55"/>
        <v>4</v>
      </c>
      <c r="O251" s="14">
        <f>INDEX(卡牌消耗!$H$13:$H$33,世界BOSS专属武器!N251)</f>
        <v>1501004</v>
      </c>
      <c r="P251" s="44" t="s">
        <v>328</v>
      </c>
      <c r="Q251" s="14">
        <f t="shared" si="56"/>
        <v>13</v>
      </c>
      <c r="R251" s="44" t="str">
        <f t="shared" si="57"/>
        <v>金币</v>
      </c>
      <c r="S251" s="14">
        <f t="shared" si="58"/>
        <v>1000</v>
      </c>
      <c r="T251" s="14" t="str">
        <f t="shared" si="59"/>
        <v>低级专属强化石</v>
      </c>
      <c r="U251" s="14">
        <f t="shared" si="60"/>
        <v>7</v>
      </c>
      <c r="V251" s="14" t="str">
        <f t="shared" si="61"/>
        <v>[x]</v>
      </c>
      <c r="W251" s="14" t="str">
        <f t="shared" si="62"/>
        <v>[x]</v>
      </c>
      <c r="X251" s="14">
        <f t="shared" si="63"/>
        <v>0.28999999999999998</v>
      </c>
      <c r="Y251" s="14">
        <f t="shared" si="64"/>
        <v>1</v>
      </c>
      <c r="Z251" s="14">
        <f t="shared" si="65"/>
        <v>7</v>
      </c>
      <c r="AA251" s="14">
        <f t="shared" si="66"/>
        <v>0.1067</v>
      </c>
    </row>
    <row r="252" spans="1:27" ht="16.5" x14ac:dyDescent="0.2">
      <c r="A252" s="160"/>
      <c r="B252" s="68" t="s">
        <v>572</v>
      </c>
      <c r="C252" s="68">
        <v>3</v>
      </c>
      <c r="D252" s="68">
        <f>INDEX(神器!$M$4:$M$7,世界BOSS专属武器!C252)</f>
        <v>280</v>
      </c>
      <c r="E252" s="68">
        <f t="shared" si="69"/>
        <v>3.5714285714285713E-3</v>
      </c>
      <c r="F252" s="68">
        <f t="shared" si="70"/>
        <v>652</v>
      </c>
      <c r="G252" s="68">
        <v>1</v>
      </c>
      <c r="H252" s="68">
        <v>1</v>
      </c>
      <c r="M252" s="14">
        <v>168</v>
      </c>
      <c r="N252" s="14">
        <f t="shared" si="55"/>
        <v>4</v>
      </c>
      <c r="O252" s="14">
        <f>INDEX(卡牌消耗!$H$13:$H$33,世界BOSS专属武器!N252)</f>
        <v>1501004</v>
      </c>
      <c r="P252" s="44" t="s">
        <v>328</v>
      </c>
      <c r="Q252" s="14">
        <f t="shared" si="56"/>
        <v>14</v>
      </c>
      <c r="R252" s="44" t="str">
        <f t="shared" si="57"/>
        <v>金币</v>
      </c>
      <c r="S252" s="14">
        <f t="shared" si="58"/>
        <v>1000</v>
      </c>
      <c r="T252" s="14" t="str">
        <f t="shared" si="59"/>
        <v>低级专属强化石</v>
      </c>
      <c r="U252" s="14">
        <f t="shared" si="60"/>
        <v>7</v>
      </c>
      <c r="V252" s="14" t="str">
        <f t="shared" si="61"/>
        <v>[x]</v>
      </c>
      <c r="W252" s="14" t="str">
        <f t="shared" si="62"/>
        <v>[x]</v>
      </c>
      <c r="X252" s="14">
        <f t="shared" si="63"/>
        <v>0.27</v>
      </c>
      <c r="Y252" s="14">
        <f t="shared" si="64"/>
        <v>1</v>
      </c>
      <c r="Z252" s="14">
        <f t="shared" si="65"/>
        <v>7</v>
      </c>
      <c r="AA252" s="14">
        <f t="shared" si="66"/>
        <v>0.12</v>
      </c>
    </row>
    <row r="253" spans="1:27" ht="16.5" x14ac:dyDescent="0.2">
      <c r="A253" s="160"/>
      <c r="B253" s="68" t="s">
        <v>573</v>
      </c>
      <c r="C253" s="68">
        <v>4</v>
      </c>
      <c r="D253" s="68">
        <f>INDEX(神器!$M$4:$M$7,世界BOSS专属武器!C253)</f>
        <v>600</v>
      </c>
      <c r="E253" s="68">
        <f t="shared" si="69"/>
        <v>1.6666666666666668E-3</v>
      </c>
      <c r="F253" s="68">
        <f t="shared" si="70"/>
        <v>304</v>
      </c>
      <c r="G253" s="68">
        <v>1</v>
      </c>
      <c r="H253" s="68">
        <v>1</v>
      </c>
      <c r="M253" s="14">
        <v>169</v>
      </c>
      <c r="N253" s="14">
        <f t="shared" si="55"/>
        <v>4</v>
      </c>
      <c r="O253" s="14">
        <f>INDEX(卡牌消耗!$H$13:$H$33,世界BOSS专属武器!N253)</f>
        <v>1501004</v>
      </c>
      <c r="P253" s="44" t="s">
        <v>328</v>
      </c>
      <c r="Q253" s="14">
        <f t="shared" si="56"/>
        <v>15</v>
      </c>
      <c r="R253" s="44" t="str">
        <f t="shared" si="57"/>
        <v>金币</v>
      </c>
      <c r="S253" s="14">
        <f t="shared" si="58"/>
        <v>1000</v>
      </c>
      <c r="T253" s="14" t="str">
        <f t="shared" si="59"/>
        <v>低级专属强化石</v>
      </c>
      <c r="U253" s="14">
        <f t="shared" si="60"/>
        <v>10</v>
      </c>
      <c r="V253" s="14" t="str">
        <f t="shared" si="61"/>
        <v>[x]</v>
      </c>
      <c r="W253" s="14" t="str">
        <f t="shared" si="62"/>
        <v>[x]</v>
      </c>
      <c r="X253" s="14">
        <f t="shared" si="63"/>
        <v>0.25</v>
      </c>
      <c r="Y253" s="14">
        <f t="shared" si="64"/>
        <v>1</v>
      </c>
      <c r="Z253" s="14">
        <f t="shared" si="65"/>
        <v>8</v>
      </c>
      <c r="AA253" s="14">
        <f t="shared" si="66"/>
        <v>0.1333</v>
      </c>
    </row>
    <row r="254" spans="1:27" ht="16.5" x14ac:dyDescent="0.2">
      <c r="A254" s="160"/>
      <c r="B254" s="68" t="s">
        <v>574</v>
      </c>
      <c r="C254" s="68">
        <v>4</v>
      </c>
      <c r="D254" s="68">
        <f>INDEX(神器!$M$4:$M$7,世界BOSS专属武器!C254)</f>
        <v>600</v>
      </c>
      <c r="E254" s="68">
        <f t="shared" si="69"/>
        <v>1.6666666666666668E-3</v>
      </c>
      <c r="F254" s="68">
        <f>10000-SUM(F237:F253)</f>
        <v>308</v>
      </c>
      <c r="G254" s="68">
        <v>1</v>
      </c>
      <c r="H254" s="68">
        <v>1</v>
      </c>
      <c r="M254" s="14">
        <v>170</v>
      </c>
      <c r="N254" s="14">
        <f t="shared" si="55"/>
        <v>4</v>
      </c>
      <c r="O254" s="14">
        <f>INDEX(卡牌消耗!$H$13:$H$33,世界BOSS专属武器!N254)</f>
        <v>1501004</v>
      </c>
      <c r="P254" s="44" t="s">
        <v>328</v>
      </c>
      <c r="Q254" s="14">
        <f t="shared" si="56"/>
        <v>16</v>
      </c>
      <c r="R254" s="44" t="str">
        <f t="shared" si="57"/>
        <v>金币</v>
      </c>
      <c r="S254" s="14">
        <f t="shared" si="58"/>
        <v>1000</v>
      </c>
      <c r="T254" s="14" t="str">
        <f t="shared" si="59"/>
        <v>低级专属强化石</v>
      </c>
      <c r="U254" s="14">
        <f t="shared" si="60"/>
        <v>10</v>
      </c>
      <c r="V254" s="14" t="str">
        <f t="shared" si="61"/>
        <v>[x]</v>
      </c>
      <c r="W254" s="14" t="str">
        <f t="shared" si="62"/>
        <v>[x]</v>
      </c>
      <c r="X254" s="14">
        <f t="shared" si="63"/>
        <v>0.23</v>
      </c>
      <c r="Y254" s="14">
        <f t="shared" si="64"/>
        <v>1</v>
      </c>
      <c r="Z254" s="14">
        <f t="shared" si="65"/>
        <v>9</v>
      </c>
      <c r="AA254" s="14">
        <f t="shared" si="66"/>
        <v>0.1467</v>
      </c>
    </row>
    <row r="255" spans="1:27" ht="16.5" x14ac:dyDescent="0.2">
      <c r="M255" s="14">
        <v>171</v>
      </c>
      <c r="N255" s="14">
        <f t="shared" si="55"/>
        <v>4</v>
      </c>
      <c r="O255" s="14">
        <f>INDEX(卡牌消耗!$H$13:$H$33,世界BOSS专属武器!N255)</f>
        <v>1501004</v>
      </c>
      <c r="P255" s="44" t="s">
        <v>328</v>
      </c>
      <c r="Q255" s="14">
        <f t="shared" si="56"/>
        <v>17</v>
      </c>
      <c r="R255" s="44" t="str">
        <f t="shared" si="57"/>
        <v>金币</v>
      </c>
      <c r="S255" s="14">
        <f t="shared" si="58"/>
        <v>1000</v>
      </c>
      <c r="T255" s="14" t="str">
        <f t="shared" si="59"/>
        <v>低级专属强化石</v>
      </c>
      <c r="U255" s="14">
        <f t="shared" si="60"/>
        <v>10</v>
      </c>
      <c r="V255" s="14" t="str">
        <f t="shared" si="61"/>
        <v>[x]</v>
      </c>
      <c r="W255" s="14" t="str">
        <f t="shared" si="62"/>
        <v>[x]</v>
      </c>
      <c r="X255" s="14">
        <f t="shared" si="63"/>
        <v>0.21</v>
      </c>
      <c r="Y255" s="14">
        <f t="shared" si="64"/>
        <v>1</v>
      </c>
      <c r="Z255" s="14">
        <f t="shared" si="65"/>
        <v>10</v>
      </c>
      <c r="AA255" s="14">
        <f t="shared" si="66"/>
        <v>0.16</v>
      </c>
    </row>
    <row r="256" spans="1:27" ht="16.5" x14ac:dyDescent="0.2">
      <c r="D256" s="14">
        <f>SUMPRODUCT(D257:D273,E257:E273)/E256</f>
        <v>62.907488986784131</v>
      </c>
      <c r="E256" s="14">
        <f>SUM(E257:E273)</f>
        <v>0.27023809523809528</v>
      </c>
      <c r="M256" s="14">
        <v>172</v>
      </c>
      <c r="N256" s="14">
        <f t="shared" si="55"/>
        <v>4</v>
      </c>
      <c r="O256" s="14">
        <f>INDEX(卡牌消耗!$H$13:$H$33,世界BOSS专属武器!N256)</f>
        <v>1501004</v>
      </c>
      <c r="P256" s="44" t="s">
        <v>328</v>
      </c>
      <c r="Q256" s="14">
        <f t="shared" si="56"/>
        <v>18</v>
      </c>
      <c r="R256" s="44" t="str">
        <f t="shared" si="57"/>
        <v>金币</v>
      </c>
      <c r="S256" s="14">
        <f t="shared" si="58"/>
        <v>1000</v>
      </c>
      <c r="T256" s="14" t="str">
        <f t="shared" si="59"/>
        <v>低级专属强化石</v>
      </c>
      <c r="U256" s="14">
        <f t="shared" si="60"/>
        <v>10</v>
      </c>
      <c r="V256" s="14" t="str">
        <f t="shared" si="61"/>
        <v>[x]</v>
      </c>
      <c r="W256" s="14" t="str">
        <f t="shared" si="62"/>
        <v>[x]</v>
      </c>
      <c r="X256" s="14">
        <f t="shared" si="63"/>
        <v>0.19</v>
      </c>
      <c r="Y256" s="14">
        <f t="shared" si="64"/>
        <v>1</v>
      </c>
      <c r="Z256" s="14">
        <f t="shared" si="65"/>
        <v>11</v>
      </c>
      <c r="AA256" s="14">
        <f t="shared" si="66"/>
        <v>0.17330000000000001</v>
      </c>
    </row>
    <row r="257" spans="1:27" ht="16.5" x14ac:dyDescent="0.2">
      <c r="A257" s="157" t="s">
        <v>650</v>
      </c>
      <c r="B257" s="68" t="s">
        <v>533</v>
      </c>
      <c r="C257" s="68">
        <v>1</v>
      </c>
      <c r="D257" s="68">
        <f>INDEX(神器!$M$4:$M$7,世界BOSS专属武器!C257)</f>
        <v>40</v>
      </c>
      <c r="E257" s="68">
        <f t="shared" ref="E257:E273" si="71">1/D257</f>
        <v>2.5000000000000001E-2</v>
      </c>
      <c r="F257" s="68">
        <f>ROUND(E257/E$256*10000,0)</f>
        <v>925</v>
      </c>
      <c r="G257" s="68">
        <v>1</v>
      </c>
      <c r="H257" s="68">
        <v>1</v>
      </c>
      <c r="M257" s="14">
        <v>173</v>
      </c>
      <c r="N257" s="14">
        <f t="shared" si="55"/>
        <v>4</v>
      </c>
      <c r="O257" s="14">
        <f>INDEX(卡牌消耗!$H$13:$H$33,世界BOSS专属武器!N257)</f>
        <v>1501004</v>
      </c>
      <c r="P257" s="44" t="s">
        <v>328</v>
      </c>
      <c r="Q257" s="14">
        <f t="shared" si="56"/>
        <v>19</v>
      </c>
      <c r="R257" s="44" t="str">
        <f t="shared" si="57"/>
        <v>金币</v>
      </c>
      <c r="S257" s="14">
        <f t="shared" si="58"/>
        <v>1000</v>
      </c>
      <c r="T257" s="14" t="str">
        <f t="shared" si="59"/>
        <v>低级专属强化石</v>
      </c>
      <c r="U257" s="14">
        <f t="shared" si="60"/>
        <v>10</v>
      </c>
      <c r="V257" s="14" t="str">
        <f t="shared" si="61"/>
        <v>[x]</v>
      </c>
      <c r="W257" s="14" t="str">
        <f t="shared" si="62"/>
        <v>[x]</v>
      </c>
      <c r="X257" s="14">
        <f t="shared" si="63"/>
        <v>0.17</v>
      </c>
      <c r="Y257" s="14">
        <f t="shared" si="64"/>
        <v>1</v>
      </c>
      <c r="Z257" s="14">
        <f t="shared" si="65"/>
        <v>12</v>
      </c>
      <c r="AA257" s="14">
        <f t="shared" si="66"/>
        <v>0.1867</v>
      </c>
    </row>
    <row r="258" spans="1:27" ht="16.5" x14ac:dyDescent="0.2">
      <c r="A258" s="158"/>
      <c r="B258" s="68" t="s">
        <v>534</v>
      </c>
      <c r="C258" s="68">
        <v>1</v>
      </c>
      <c r="D258" s="68">
        <f>INDEX(神器!$M$4:$M$7,世界BOSS专属武器!C258)</f>
        <v>40</v>
      </c>
      <c r="E258" s="68">
        <f t="shared" si="71"/>
        <v>2.5000000000000001E-2</v>
      </c>
      <c r="F258" s="68">
        <f t="shared" ref="F258:F272" si="72">ROUND(E258/E$256*10000,0)</f>
        <v>925</v>
      </c>
      <c r="G258" s="68">
        <v>1</v>
      </c>
      <c r="H258" s="68">
        <v>1</v>
      </c>
      <c r="M258" s="14">
        <v>174</v>
      </c>
      <c r="N258" s="14">
        <f t="shared" si="55"/>
        <v>4</v>
      </c>
      <c r="O258" s="14">
        <f>INDEX(卡牌消耗!$H$13:$H$33,世界BOSS专属武器!N258)</f>
        <v>1501004</v>
      </c>
      <c r="P258" s="44" t="s">
        <v>328</v>
      </c>
      <c r="Q258" s="14">
        <f t="shared" si="56"/>
        <v>20</v>
      </c>
      <c r="R258" s="44" t="str">
        <f t="shared" si="57"/>
        <v>金币</v>
      </c>
      <c r="S258" s="14">
        <f t="shared" si="58"/>
        <v>5000</v>
      </c>
      <c r="T258" s="14" t="str">
        <f t="shared" si="59"/>
        <v>低级专属强化石</v>
      </c>
      <c r="U258" s="14">
        <f t="shared" si="60"/>
        <v>15</v>
      </c>
      <c r="V258" s="14" t="str">
        <f t="shared" si="61"/>
        <v>中级专属强化石</v>
      </c>
      <c r="W258" s="14">
        <f t="shared" si="62"/>
        <v>7</v>
      </c>
      <c r="X258" s="14">
        <f t="shared" si="63"/>
        <v>0.15</v>
      </c>
      <c r="Y258" s="14">
        <f t="shared" si="64"/>
        <v>1</v>
      </c>
      <c r="Z258" s="14">
        <f t="shared" si="65"/>
        <v>15</v>
      </c>
      <c r="AA258" s="14">
        <f t="shared" si="66"/>
        <v>0.2</v>
      </c>
    </row>
    <row r="259" spans="1:27" ht="16.5" x14ac:dyDescent="0.2">
      <c r="A259" s="158"/>
      <c r="B259" s="68" t="s">
        <v>535</v>
      </c>
      <c r="C259" s="68">
        <v>2</v>
      </c>
      <c r="D259" s="68">
        <f>INDEX(神器!$M$4:$M$7,世界BOSS专属武器!C259)</f>
        <v>120</v>
      </c>
      <c r="E259" s="68">
        <f t="shared" si="71"/>
        <v>8.3333333333333332E-3</v>
      </c>
      <c r="F259" s="68">
        <f t="shared" si="72"/>
        <v>308</v>
      </c>
      <c r="G259" s="68">
        <v>1</v>
      </c>
      <c r="H259" s="68">
        <v>1</v>
      </c>
      <c r="M259" s="14">
        <v>175</v>
      </c>
      <c r="N259" s="14">
        <f t="shared" si="55"/>
        <v>4</v>
      </c>
      <c r="O259" s="14">
        <f>INDEX(卡牌消耗!$H$13:$H$33,世界BOSS专属武器!N259)</f>
        <v>1501004</v>
      </c>
      <c r="P259" s="44" t="s">
        <v>328</v>
      </c>
      <c r="Q259" s="14">
        <f t="shared" si="56"/>
        <v>21</v>
      </c>
      <c r="R259" s="44" t="str">
        <f t="shared" si="57"/>
        <v>金币</v>
      </c>
      <c r="S259" s="14">
        <f t="shared" si="58"/>
        <v>5000</v>
      </c>
      <c r="T259" s="14" t="str">
        <f t="shared" si="59"/>
        <v>低级专属强化石</v>
      </c>
      <c r="U259" s="14">
        <f t="shared" si="60"/>
        <v>15</v>
      </c>
      <c r="V259" s="14" t="str">
        <f t="shared" si="61"/>
        <v>中级专属强化石</v>
      </c>
      <c r="W259" s="14">
        <f t="shared" si="62"/>
        <v>7</v>
      </c>
      <c r="X259" s="14">
        <f t="shared" si="63"/>
        <v>0.15</v>
      </c>
      <c r="Y259" s="14">
        <f t="shared" si="64"/>
        <v>1</v>
      </c>
      <c r="Z259" s="14">
        <f t="shared" si="65"/>
        <v>15</v>
      </c>
      <c r="AA259" s="14">
        <f t="shared" si="66"/>
        <v>0.22</v>
      </c>
    </row>
    <row r="260" spans="1:27" ht="16.5" x14ac:dyDescent="0.2">
      <c r="A260" s="158"/>
      <c r="B260" s="68" t="s">
        <v>536</v>
      </c>
      <c r="C260" s="68">
        <v>1</v>
      </c>
      <c r="D260" s="68">
        <f>INDEX(神器!$M$4:$M$7,世界BOSS专属武器!C260)</f>
        <v>40</v>
      </c>
      <c r="E260" s="68">
        <f t="shared" si="71"/>
        <v>2.5000000000000001E-2</v>
      </c>
      <c r="F260" s="68">
        <f t="shared" si="72"/>
        <v>925</v>
      </c>
      <c r="G260" s="68">
        <v>1</v>
      </c>
      <c r="H260" s="68">
        <v>1</v>
      </c>
      <c r="M260" s="14">
        <v>176</v>
      </c>
      <c r="N260" s="14">
        <f t="shared" si="55"/>
        <v>4</v>
      </c>
      <c r="O260" s="14">
        <f>INDEX(卡牌消耗!$H$13:$H$33,世界BOSS专属武器!N260)</f>
        <v>1501004</v>
      </c>
      <c r="P260" s="44" t="s">
        <v>328</v>
      </c>
      <c r="Q260" s="14">
        <f t="shared" si="56"/>
        <v>22</v>
      </c>
      <c r="R260" s="44" t="str">
        <f t="shared" si="57"/>
        <v>金币</v>
      </c>
      <c r="S260" s="14">
        <f t="shared" si="58"/>
        <v>5000</v>
      </c>
      <c r="T260" s="14" t="str">
        <f t="shared" si="59"/>
        <v>低级专属强化石</v>
      </c>
      <c r="U260" s="14">
        <f t="shared" si="60"/>
        <v>15</v>
      </c>
      <c r="V260" s="14" t="str">
        <f t="shared" si="61"/>
        <v>中级专属强化石</v>
      </c>
      <c r="W260" s="14">
        <f t="shared" si="62"/>
        <v>7</v>
      </c>
      <c r="X260" s="14">
        <f t="shared" si="63"/>
        <v>0.15</v>
      </c>
      <c r="Y260" s="14">
        <f t="shared" si="64"/>
        <v>1</v>
      </c>
      <c r="Z260" s="14">
        <f t="shared" si="65"/>
        <v>15</v>
      </c>
      <c r="AA260" s="14">
        <f t="shared" si="66"/>
        <v>0.24</v>
      </c>
    </row>
    <row r="261" spans="1:27" ht="16.5" x14ac:dyDescent="0.2">
      <c r="A261" s="158"/>
      <c r="B261" s="68" t="s">
        <v>537</v>
      </c>
      <c r="C261" s="68">
        <v>1</v>
      </c>
      <c r="D261" s="68">
        <f>INDEX(神器!$M$4:$M$7,世界BOSS专属武器!C261)</f>
        <v>40</v>
      </c>
      <c r="E261" s="68">
        <f t="shared" si="71"/>
        <v>2.5000000000000001E-2</v>
      </c>
      <c r="F261" s="68">
        <f t="shared" si="72"/>
        <v>925</v>
      </c>
      <c r="G261" s="68">
        <v>1</v>
      </c>
      <c r="H261" s="68">
        <v>1</v>
      </c>
      <c r="M261" s="14">
        <v>177</v>
      </c>
      <c r="N261" s="14">
        <f t="shared" si="55"/>
        <v>4</v>
      </c>
      <c r="O261" s="14">
        <f>INDEX(卡牌消耗!$H$13:$H$33,世界BOSS专属武器!N261)</f>
        <v>1501004</v>
      </c>
      <c r="P261" s="44" t="s">
        <v>328</v>
      </c>
      <c r="Q261" s="14">
        <f t="shared" si="56"/>
        <v>23</v>
      </c>
      <c r="R261" s="44" t="str">
        <f t="shared" si="57"/>
        <v>金币</v>
      </c>
      <c r="S261" s="14">
        <f t="shared" si="58"/>
        <v>5000</v>
      </c>
      <c r="T261" s="14" t="str">
        <f t="shared" si="59"/>
        <v>低级专属强化石</v>
      </c>
      <c r="U261" s="14">
        <f t="shared" si="60"/>
        <v>15</v>
      </c>
      <c r="V261" s="14" t="str">
        <f t="shared" si="61"/>
        <v>中级专属强化石</v>
      </c>
      <c r="W261" s="14">
        <f t="shared" si="62"/>
        <v>7</v>
      </c>
      <c r="X261" s="14">
        <f t="shared" si="63"/>
        <v>0.15</v>
      </c>
      <c r="Y261" s="14">
        <f t="shared" si="64"/>
        <v>1</v>
      </c>
      <c r="Z261" s="14">
        <f t="shared" si="65"/>
        <v>18</v>
      </c>
      <c r="AA261" s="14">
        <f t="shared" si="66"/>
        <v>0.26</v>
      </c>
    </row>
    <row r="262" spans="1:27" ht="16.5" x14ac:dyDescent="0.2">
      <c r="A262" s="158"/>
      <c r="B262" s="68" t="s">
        <v>538</v>
      </c>
      <c r="C262" s="68">
        <v>1</v>
      </c>
      <c r="D262" s="68">
        <f>INDEX(神器!$M$4:$M$7,世界BOSS专属武器!C262)</f>
        <v>40</v>
      </c>
      <c r="E262" s="68">
        <f t="shared" si="71"/>
        <v>2.5000000000000001E-2</v>
      </c>
      <c r="F262" s="68">
        <f t="shared" si="72"/>
        <v>925</v>
      </c>
      <c r="G262" s="68">
        <v>1</v>
      </c>
      <c r="H262" s="68">
        <v>1</v>
      </c>
      <c r="M262" s="14">
        <v>178</v>
      </c>
      <c r="N262" s="14">
        <f t="shared" si="55"/>
        <v>4</v>
      </c>
      <c r="O262" s="14">
        <f>INDEX(卡牌消耗!$H$13:$H$33,世界BOSS专属武器!N262)</f>
        <v>1501004</v>
      </c>
      <c r="P262" s="44" t="s">
        <v>328</v>
      </c>
      <c r="Q262" s="14">
        <f t="shared" si="56"/>
        <v>24</v>
      </c>
      <c r="R262" s="44" t="str">
        <f t="shared" si="57"/>
        <v>金币</v>
      </c>
      <c r="S262" s="14">
        <f t="shared" si="58"/>
        <v>5000</v>
      </c>
      <c r="T262" s="14" t="str">
        <f t="shared" si="59"/>
        <v>低级专属强化石</v>
      </c>
      <c r="U262" s="14">
        <f t="shared" si="60"/>
        <v>15</v>
      </c>
      <c r="V262" s="14" t="str">
        <f t="shared" si="61"/>
        <v>中级专属强化石</v>
      </c>
      <c r="W262" s="14">
        <f t="shared" si="62"/>
        <v>7</v>
      </c>
      <c r="X262" s="14">
        <f t="shared" si="63"/>
        <v>0.15</v>
      </c>
      <c r="Y262" s="14">
        <f t="shared" si="64"/>
        <v>1</v>
      </c>
      <c r="Z262" s="14">
        <f t="shared" si="65"/>
        <v>18</v>
      </c>
      <c r="AA262" s="14">
        <f t="shared" si="66"/>
        <v>0.28000000000000003</v>
      </c>
    </row>
    <row r="263" spans="1:27" ht="16.5" x14ac:dyDescent="0.2">
      <c r="A263" s="158"/>
      <c r="B263" s="68" t="s">
        <v>539</v>
      </c>
      <c r="C263" s="68">
        <v>2</v>
      </c>
      <c r="D263" s="68">
        <f>INDEX(神器!$M$4:$M$7,世界BOSS专属武器!C263)</f>
        <v>120</v>
      </c>
      <c r="E263" s="68">
        <f t="shared" si="71"/>
        <v>8.3333333333333332E-3</v>
      </c>
      <c r="F263" s="68">
        <f t="shared" si="72"/>
        <v>308</v>
      </c>
      <c r="G263" s="68">
        <v>1</v>
      </c>
      <c r="H263" s="68">
        <v>1</v>
      </c>
      <c r="M263" s="14">
        <v>179</v>
      </c>
      <c r="N263" s="14">
        <f t="shared" si="55"/>
        <v>4</v>
      </c>
      <c r="O263" s="14">
        <f>INDEX(卡牌消耗!$H$13:$H$33,世界BOSS专属武器!N263)</f>
        <v>1501004</v>
      </c>
      <c r="P263" s="44" t="s">
        <v>328</v>
      </c>
      <c r="Q263" s="14">
        <f t="shared" si="56"/>
        <v>25</v>
      </c>
      <c r="R263" s="44" t="str">
        <f t="shared" si="57"/>
        <v>金币</v>
      </c>
      <c r="S263" s="14">
        <f t="shared" si="58"/>
        <v>5000</v>
      </c>
      <c r="T263" s="14" t="str">
        <f t="shared" si="59"/>
        <v>低级专属强化石</v>
      </c>
      <c r="U263" s="14">
        <f t="shared" si="60"/>
        <v>15</v>
      </c>
      <c r="V263" s="14" t="str">
        <f t="shared" si="61"/>
        <v>中级专属强化石</v>
      </c>
      <c r="W263" s="14">
        <f t="shared" si="62"/>
        <v>7</v>
      </c>
      <c r="X263" s="14">
        <f t="shared" si="63"/>
        <v>0.15</v>
      </c>
      <c r="Y263" s="14">
        <f t="shared" si="64"/>
        <v>1</v>
      </c>
      <c r="Z263" s="14">
        <f t="shared" si="65"/>
        <v>18</v>
      </c>
      <c r="AA263" s="14">
        <f t="shared" si="66"/>
        <v>0.3</v>
      </c>
    </row>
    <row r="264" spans="1:27" ht="16.5" x14ac:dyDescent="0.2">
      <c r="A264" s="158"/>
      <c r="B264" s="68" t="s">
        <v>540</v>
      </c>
      <c r="C264" s="68">
        <v>3</v>
      </c>
      <c r="D264" s="68">
        <f>INDEX(神器!$M$4:$M$7,世界BOSS专属武器!C264)</f>
        <v>280</v>
      </c>
      <c r="E264" s="68">
        <f t="shared" si="71"/>
        <v>3.5714285714285713E-3</v>
      </c>
      <c r="F264" s="68">
        <f t="shared" si="72"/>
        <v>132</v>
      </c>
      <c r="G264" s="68">
        <v>1</v>
      </c>
      <c r="H264" s="68">
        <v>1</v>
      </c>
      <c r="M264" s="14">
        <v>180</v>
      </c>
      <c r="N264" s="14">
        <f t="shared" si="55"/>
        <v>4</v>
      </c>
      <c r="O264" s="14">
        <f>INDEX(卡牌消耗!$H$13:$H$33,世界BOSS专属武器!N264)</f>
        <v>1501004</v>
      </c>
      <c r="P264" s="44" t="s">
        <v>328</v>
      </c>
      <c r="Q264" s="14">
        <f t="shared" si="56"/>
        <v>26</v>
      </c>
      <c r="R264" s="44" t="str">
        <f t="shared" si="57"/>
        <v>金币</v>
      </c>
      <c r="S264" s="14">
        <f t="shared" si="58"/>
        <v>5000</v>
      </c>
      <c r="T264" s="14" t="str">
        <f t="shared" si="59"/>
        <v>低级专属强化石</v>
      </c>
      <c r="U264" s="14">
        <f t="shared" si="60"/>
        <v>15</v>
      </c>
      <c r="V264" s="14" t="str">
        <f t="shared" si="61"/>
        <v>中级专属强化石</v>
      </c>
      <c r="W264" s="14">
        <f t="shared" si="62"/>
        <v>7</v>
      </c>
      <c r="X264" s="14">
        <f t="shared" si="63"/>
        <v>0.15</v>
      </c>
      <c r="Y264" s="14">
        <f t="shared" si="64"/>
        <v>1</v>
      </c>
      <c r="Z264" s="14">
        <f t="shared" si="65"/>
        <v>21</v>
      </c>
      <c r="AA264" s="14">
        <f t="shared" si="66"/>
        <v>0.32</v>
      </c>
    </row>
    <row r="265" spans="1:27" ht="16.5" x14ac:dyDescent="0.2">
      <c r="A265" s="158"/>
      <c r="B265" s="68" t="s">
        <v>541</v>
      </c>
      <c r="C265" s="68">
        <v>1</v>
      </c>
      <c r="D265" s="68">
        <f>INDEX(神器!$M$4:$M$7,世界BOSS专属武器!C265)</f>
        <v>40</v>
      </c>
      <c r="E265" s="68">
        <f t="shared" si="71"/>
        <v>2.5000000000000001E-2</v>
      </c>
      <c r="F265" s="68">
        <f t="shared" si="72"/>
        <v>925</v>
      </c>
      <c r="G265" s="68">
        <v>1</v>
      </c>
      <c r="H265" s="68">
        <v>1</v>
      </c>
      <c r="M265" s="14">
        <v>181</v>
      </c>
      <c r="N265" s="14">
        <f t="shared" si="55"/>
        <v>4</v>
      </c>
      <c r="O265" s="14">
        <f>INDEX(卡牌消耗!$H$13:$H$33,世界BOSS专属武器!N265)</f>
        <v>1501004</v>
      </c>
      <c r="P265" s="44" t="s">
        <v>328</v>
      </c>
      <c r="Q265" s="14">
        <f t="shared" si="56"/>
        <v>27</v>
      </c>
      <c r="R265" s="44" t="str">
        <f t="shared" si="57"/>
        <v>金币</v>
      </c>
      <c r="S265" s="14">
        <f t="shared" si="58"/>
        <v>5000</v>
      </c>
      <c r="T265" s="14" t="str">
        <f t="shared" si="59"/>
        <v>低级专属强化石</v>
      </c>
      <c r="U265" s="14">
        <f t="shared" si="60"/>
        <v>15</v>
      </c>
      <c r="V265" s="14" t="str">
        <f t="shared" si="61"/>
        <v>中级专属强化石</v>
      </c>
      <c r="W265" s="14">
        <f t="shared" si="62"/>
        <v>7</v>
      </c>
      <c r="X265" s="14">
        <f t="shared" si="63"/>
        <v>0.15</v>
      </c>
      <c r="Y265" s="14">
        <f t="shared" si="64"/>
        <v>1</v>
      </c>
      <c r="Z265" s="14">
        <f t="shared" si="65"/>
        <v>22</v>
      </c>
      <c r="AA265" s="14">
        <f t="shared" si="66"/>
        <v>0.34</v>
      </c>
    </row>
    <row r="266" spans="1:27" ht="16.5" x14ac:dyDescent="0.2">
      <c r="A266" s="158"/>
      <c r="B266" s="68" t="s">
        <v>542</v>
      </c>
      <c r="C266" s="68">
        <v>2</v>
      </c>
      <c r="D266" s="68">
        <f>INDEX(神器!$M$4:$M$7,世界BOSS专属武器!C266)</f>
        <v>120</v>
      </c>
      <c r="E266" s="68">
        <f t="shared" si="71"/>
        <v>8.3333333333333332E-3</v>
      </c>
      <c r="F266" s="68">
        <f t="shared" si="72"/>
        <v>308</v>
      </c>
      <c r="G266" s="68">
        <v>1</v>
      </c>
      <c r="H266" s="68">
        <v>1</v>
      </c>
      <c r="M266" s="14">
        <v>182</v>
      </c>
      <c r="N266" s="14">
        <f t="shared" si="55"/>
        <v>4</v>
      </c>
      <c r="O266" s="14">
        <f>INDEX(卡牌消耗!$H$13:$H$33,世界BOSS专属武器!N266)</f>
        <v>1501004</v>
      </c>
      <c r="P266" s="44" t="s">
        <v>328</v>
      </c>
      <c r="Q266" s="14">
        <f t="shared" si="56"/>
        <v>28</v>
      </c>
      <c r="R266" s="44" t="str">
        <f t="shared" si="57"/>
        <v>金币</v>
      </c>
      <c r="S266" s="14">
        <f t="shared" si="58"/>
        <v>5000</v>
      </c>
      <c r="T266" s="14" t="str">
        <f t="shared" si="59"/>
        <v>低级专属强化石</v>
      </c>
      <c r="U266" s="14">
        <f t="shared" si="60"/>
        <v>15</v>
      </c>
      <c r="V266" s="14" t="str">
        <f t="shared" si="61"/>
        <v>中级专属强化石</v>
      </c>
      <c r="W266" s="14">
        <f t="shared" si="62"/>
        <v>7</v>
      </c>
      <c r="X266" s="14">
        <f t="shared" si="63"/>
        <v>0.15</v>
      </c>
      <c r="Y266" s="14">
        <f t="shared" si="64"/>
        <v>1</v>
      </c>
      <c r="Z266" s="14">
        <f t="shared" si="65"/>
        <v>23</v>
      </c>
      <c r="AA266" s="14">
        <f t="shared" si="66"/>
        <v>0.36</v>
      </c>
    </row>
    <row r="267" spans="1:27" ht="16.5" x14ac:dyDescent="0.2">
      <c r="A267" s="158"/>
      <c r="B267" s="68" t="s">
        <v>543</v>
      </c>
      <c r="C267" s="68">
        <v>2</v>
      </c>
      <c r="D267" s="68">
        <f>INDEX(神器!$M$4:$M$7,世界BOSS专属武器!C267)</f>
        <v>120</v>
      </c>
      <c r="E267" s="68">
        <f t="shared" si="71"/>
        <v>8.3333333333333332E-3</v>
      </c>
      <c r="F267" s="68">
        <f t="shared" si="72"/>
        <v>308</v>
      </c>
      <c r="G267" s="68">
        <v>1</v>
      </c>
      <c r="H267" s="68">
        <v>1</v>
      </c>
      <c r="M267" s="14">
        <v>183</v>
      </c>
      <c r="N267" s="14">
        <f t="shared" si="55"/>
        <v>4</v>
      </c>
      <c r="O267" s="14">
        <f>INDEX(卡牌消耗!$H$13:$H$33,世界BOSS专属武器!N267)</f>
        <v>1501004</v>
      </c>
      <c r="P267" s="44" t="s">
        <v>328</v>
      </c>
      <c r="Q267" s="14">
        <f t="shared" si="56"/>
        <v>29</v>
      </c>
      <c r="R267" s="44" t="str">
        <f t="shared" si="57"/>
        <v>金币</v>
      </c>
      <c r="S267" s="14">
        <f t="shared" si="58"/>
        <v>5000</v>
      </c>
      <c r="T267" s="14" t="str">
        <f t="shared" si="59"/>
        <v>低级专属强化石</v>
      </c>
      <c r="U267" s="14">
        <f t="shared" si="60"/>
        <v>15</v>
      </c>
      <c r="V267" s="14" t="str">
        <f t="shared" si="61"/>
        <v>中级专属强化石</v>
      </c>
      <c r="W267" s="14">
        <f t="shared" si="62"/>
        <v>7</v>
      </c>
      <c r="X267" s="14">
        <f t="shared" si="63"/>
        <v>0.15</v>
      </c>
      <c r="Y267" s="14">
        <f t="shared" si="64"/>
        <v>1</v>
      </c>
      <c r="Z267" s="14">
        <f t="shared" si="65"/>
        <v>25</v>
      </c>
      <c r="AA267" s="14">
        <f t="shared" si="66"/>
        <v>0.38</v>
      </c>
    </row>
    <row r="268" spans="1:27" ht="16.5" x14ac:dyDescent="0.2">
      <c r="A268" s="158"/>
      <c r="B268" s="68" t="s">
        <v>547</v>
      </c>
      <c r="C268" s="68">
        <v>1</v>
      </c>
      <c r="D268" s="68">
        <f>INDEX(神器!$M$4:$M$7,世界BOSS专属武器!C268)</f>
        <v>40</v>
      </c>
      <c r="E268" s="68">
        <f t="shared" si="71"/>
        <v>2.5000000000000001E-2</v>
      </c>
      <c r="F268" s="68">
        <f t="shared" si="72"/>
        <v>925</v>
      </c>
      <c r="G268" s="68">
        <v>1</v>
      </c>
      <c r="H268" s="68">
        <v>1</v>
      </c>
      <c r="M268" s="14">
        <v>184</v>
      </c>
      <c r="N268" s="14">
        <f t="shared" si="55"/>
        <v>4</v>
      </c>
      <c r="O268" s="14">
        <f>INDEX(卡牌消耗!$H$13:$H$33,世界BOSS专属武器!N268)</f>
        <v>1501004</v>
      </c>
      <c r="P268" s="44" t="s">
        <v>328</v>
      </c>
      <c r="Q268" s="14">
        <f t="shared" si="56"/>
        <v>30</v>
      </c>
      <c r="R268" s="44" t="str">
        <f t="shared" si="57"/>
        <v>金币</v>
      </c>
      <c r="S268" s="14">
        <f t="shared" si="58"/>
        <v>10000</v>
      </c>
      <c r="T268" s="14" t="str">
        <f t="shared" si="59"/>
        <v>中级专属强化石</v>
      </c>
      <c r="U268" s="14">
        <f t="shared" si="60"/>
        <v>8</v>
      </c>
      <c r="V268" s="14" t="str">
        <f t="shared" si="61"/>
        <v>高级专属强化石</v>
      </c>
      <c r="W268" s="14">
        <f t="shared" si="62"/>
        <v>3</v>
      </c>
      <c r="X268" s="14">
        <f t="shared" si="63"/>
        <v>0.1</v>
      </c>
      <c r="Y268" s="14">
        <f t="shared" si="64"/>
        <v>1</v>
      </c>
      <c r="Z268" s="14">
        <f t="shared" si="65"/>
        <v>30</v>
      </c>
      <c r="AA268" s="14">
        <f t="shared" si="66"/>
        <v>0.4</v>
      </c>
    </row>
    <row r="269" spans="1:27" ht="16.5" x14ac:dyDescent="0.2">
      <c r="A269" s="158"/>
      <c r="B269" s="68" t="s">
        <v>548</v>
      </c>
      <c r="C269" s="68">
        <v>2</v>
      </c>
      <c r="D269" s="68">
        <f>INDEX(神器!$M$4:$M$7,世界BOSS专属武器!C269)</f>
        <v>120</v>
      </c>
      <c r="E269" s="68">
        <f t="shared" si="71"/>
        <v>8.3333333333333332E-3</v>
      </c>
      <c r="F269" s="68">
        <f t="shared" si="72"/>
        <v>308</v>
      </c>
      <c r="G269" s="68">
        <v>1</v>
      </c>
      <c r="H269" s="68">
        <v>1</v>
      </c>
      <c r="M269" s="14">
        <v>185</v>
      </c>
      <c r="N269" s="14">
        <f t="shared" si="55"/>
        <v>4</v>
      </c>
      <c r="O269" s="14">
        <f>INDEX(卡牌消耗!$H$13:$H$33,世界BOSS专属武器!N269)</f>
        <v>1501004</v>
      </c>
      <c r="P269" s="44" t="s">
        <v>328</v>
      </c>
      <c r="Q269" s="14">
        <f t="shared" si="56"/>
        <v>31</v>
      </c>
      <c r="R269" s="44" t="str">
        <f t="shared" si="57"/>
        <v>金币</v>
      </c>
      <c r="S269" s="14">
        <f t="shared" si="58"/>
        <v>10000</v>
      </c>
      <c r="T269" s="14" t="str">
        <f t="shared" si="59"/>
        <v>中级专属强化石</v>
      </c>
      <c r="U269" s="14">
        <f t="shared" si="60"/>
        <v>8</v>
      </c>
      <c r="V269" s="14" t="str">
        <f t="shared" si="61"/>
        <v>高级专属强化石</v>
      </c>
      <c r="W269" s="14">
        <f t="shared" si="62"/>
        <v>3</v>
      </c>
      <c r="X269" s="14">
        <f t="shared" si="63"/>
        <v>0.1</v>
      </c>
      <c r="Y269" s="14">
        <f t="shared" si="64"/>
        <v>1</v>
      </c>
      <c r="Z269" s="14">
        <f t="shared" si="65"/>
        <v>30</v>
      </c>
      <c r="AA269" s="14">
        <f t="shared" si="66"/>
        <v>0.42670000000000002</v>
      </c>
    </row>
    <row r="270" spans="1:27" ht="16.5" x14ac:dyDescent="0.2">
      <c r="A270" s="158"/>
      <c r="B270" s="68" t="s">
        <v>549</v>
      </c>
      <c r="C270" s="68">
        <v>2</v>
      </c>
      <c r="D270" s="68">
        <f>INDEX(神器!$M$4:$M$7,世界BOSS专属武器!C270)</f>
        <v>120</v>
      </c>
      <c r="E270" s="68">
        <f t="shared" si="71"/>
        <v>8.3333333333333332E-3</v>
      </c>
      <c r="F270" s="68">
        <f t="shared" si="72"/>
        <v>308</v>
      </c>
      <c r="G270" s="68">
        <v>1</v>
      </c>
      <c r="H270" s="68">
        <v>1</v>
      </c>
      <c r="M270" s="14">
        <v>186</v>
      </c>
      <c r="N270" s="14">
        <f t="shared" si="55"/>
        <v>4</v>
      </c>
      <c r="O270" s="14">
        <f>INDEX(卡牌消耗!$H$13:$H$33,世界BOSS专属武器!N270)</f>
        <v>1501004</v>
      </c>
      <c r="P270" s="44" t="s">
        <v>328</v>
      </c>
      <c r="Q270" s="14">
        <f t="shared" si="56"/>
        <v>32</v>
      </c>
      <c r="R270" s="44" t="str">
        <f t="shared" si="57"/>
        <v>金币</v>
      </c>
      <c r="S270" s="14">
        <f t="shared" si="58"/>
        <v>10000</v>
      </c>
      <c r="T270" s="14" t="str">
        <f t="shared" si="59"/>
        <v>中级专属强化石</v>
      </c>
      <c r="U270" s="14">
        <f t="shared" si="60"/>
        <v>8</v>
      </c>
      <c r="V270" s="14" t="str">
        <f t="shared" si="61"/>
        <v>高级专属强化石</v>
      </c>
      <c r="W270" s="14">
        <f t="shared" si="62"/>
        <v>3</v>
      </c>
      <c r="X270" s="14">
        <f t="shared" si="63"/>
        <v>0.1</v>
      </c>
      <c r="Y270" s="14">
        <f t="shared" si="64"/>
        <v>1</v>
      </c>
      <c r="Z270" s="14">
        <f t="shared" si="65"/>
        <v>30</v>
      </c>
      <c r="AA270" s="14">
        <f t="shared" si="66"/>
        <v>0.45329999999999998</v>
      </c>
    </row>
    <row r="271" spans="1:27" ht="16.5" x14ac:dyDescent="0.2">
      <c r="A271" s="158"/>
      <c r="B271" s="68" t="s">
        <v>553</v>
      </c>
      <c r="C271" s="68">
        <v>1</v>
      </c>
      <c r="D271" s="68">
        <f>INDEX(神器!$M$4:$M$7,世界BOSS专属武器!C271)</f>
        <v>40</v>
      </c>
      <c r="E271" s="68">
        <f t="shared" si="71"/>
        <v>2.5000000000000001E-2</v>
      </c>
      <c r="F271" s="68">
        <f t="shared" si="72"/>
        <v>925</v>
      </c>
      <c r="G271" s="68">
        <v>1</v>
      </c>
      <c r="H271" s="68">
        <v>1</v>
      </c>
      <c r="M271" s="14">
        <v>187</v>
      </c>
      <c r="N271" s="14">
        <f t="shared" si="55"/>
        <v>4</v>
      </c>
      <c r="O271" s="14">
        <f>INDEX(卡牌消耗!$H$13:$H$33,世界BOSS专属武器!N271)</f>
        <v>1501004</v>
      </c>
      <c r="P271" s="44" t="s">
        <v>328</v>
      </c>
      <c r="Q271" s="14">
        <f t="shared" si="56"/>
        <v>33</v>
      </c>
      <c r="R271" s="44" t="str">
        <f t="shared" si="57"/>
        <v>金币</v>
      </c>
      <c r="S271" s="14">
        <f t="shared" si="58"/>
        <v>10000</v>
      </c>
      <c r="T271" s="14" t="str">
        <f t="shared" si="59"/>
        <v>中级专属强化石</v>
      </c>
      <c r="U271" s="14">
        <f t="shared" si="60"/>
        <v>8</v>
      </c>
      <c r="V271" s="14" t="str">
        <f t="shared" si="61"/>
        <v>高级专属强化石</v>
      </c>
      <c r="W271" s="14">
        <f t="shared" si="62"/>
        <v>3</v>
      </c>
      <c r="X271" s="14">
        <f t="shared" si="63"/>
        <v>0.1</v>
      </c>
      <c r="Y271" s="14">
        <f t="shared" si="64"/>
        <v>1</v>
      </c>
      <c r="Z271" s="14">
        <f t="shared" si="65"/>
        <v>30</v>
      </c>
      <c r="AA271" s="14">
        <f t="shared" si="66"/>
        <v>0.48</v>
      </c>
    </row>
    <row r="272" spans="1:27" ht="16.5" x14ac:dyDescent="0.2">
      <c r="A272" s="158"/>
      <c r="B272" s="68" t="s">
        <v>554</v>
      </c>
      <c r="C272" s="68">
        <v>2</v>
      </c>
      <c r="D272" s="68">
        <f>INDEX(神器!$M$4:$M$7,世界BOSS专属武器!C272)</f>
        <v>120</v>
      </c>
      <c r="E272" s="68">
        <f t="shared" si="71"/>
        <v>8.3333333333333332E-3</v>
      </c>
      <c r="F272" s="68">
        <f t="shared" si="72"/>
        <v>308</v>
      </c>
      <c r="G272" s="68">
        <v>1</v>
      </c>
      <c r="H272" s="68">
        <v>1</v>
      </c>
      <c r="M272" s="14">
        <v>188</v>
      </c>
      <c r="N272" s="14">
        <f t="shared" si="55"/>
        <v>4</v>
      </c>
      <c r="O272" s="14">
        <f>INDEX(卡牌消耗!$H$13:$H$33,世界BOSS专属武器!N272)</f>
        <v>1501004</v>
      </c>
      <c r="P272" s="44" t="s">
        <v>328</v>
      </c>
      <c r="Q272" s="14">
        <f t="shared" si="56"/>
        <v>34</v>
      </c>
      <c r="R272" s="44" t="str">
        <f t="shared" si="57"/>
        <v>金币</v>
      </c>
      <c r="S272" s="14">
        <f t="shared" si="58"/>
        <v>10000</v>
      </c>
      <c r="T272" s="14" t="str">
        <f t="shared" si="59"/>
        <v>中级专属强化石</v>
      </c>
      <c r="U272" s="14">
        <f t="shared" si="60"/>
        <v>8</v>
      </c>
      <c r="V272" s="14" t="str">
        <f t="shared" si="61"/>
        <v>高级专属强化石</v>
      </c>
      <c r="W272" s="14">
        <f t="shared" si="62"/>
        <v>3</v>
      </c>
      <c r="X272" s="14">
        <f t="shared" si="63"/>
        <v>0.1</v>
      </c>
      <c r="Y272" s="14">
        <f t="shared" si="64"/>
        <v>1</v>
      </c>
      <c r="Z272" s="14">
        <f t="shared" si="65"/>
        <v>30</v>
      </c>
      <c r="AA272" s="14">
        <f t="shared" si="66"/>
        <v>0.50670000000000004</v>
      </c>
    </row>
    <row r="273" spans="1:27" ht="16.5" x14ac:dyDescent="0.2">
      <c r="A273" s="159"/>
      <c r="B273" s="68" t="s">
        <v>555</v>
      </c>
      <c r="C273" s="68">
        <v>2</v>
      </c>
      <c r="D273" s="68">
        <f>INDEX(神器!$M$4:$M$7,世界BOSS专属武器!C273)</f>
        <v>120</v>
      </c>
      <c r="E273" s="68">
        <f t="shared" si="71"/>
        <v>8.3333333333333332E-3</v>
      </c>
      <c r="F273" s="68">
        <f>10000-SUM(F257:F272)</f>
        <v>312</v>
      </c>
      <c r="G273" s="68">
        <v>1</v>
      </c>
      <c r="H273" s="68">
        <v>1</v>
      </c>
      <c r="M273" s="14">
        <v>189</v>
      </c>
      <c r="N273" s="14">
        <f t="shared" si="55"/>
        <v>4</v>
      </c>
      <c r="O273" s="14">
        <f>INDEX(卡牌消耗!$H$13:$H$33,世界BOSS专属武器!N273)</f>
        <v>1501004</v>
      </c>
      <c r="P273" s="44" t="s">
        <v>328</v>
      </c>
      <c r="Q273" s="14">
        <f t="shared" si="56"/>
        <v>35</v>
      </c>
      <c r="R273" s="44" t="str">
        <f t="shared" si="57"/>
        <v>金币</v>
      </c>
      <c r="S273" s="14">
        <f t="shared" si="58"/>
        <v>10000</v>
      </c>
      <c r="T273" s="14" t="str">
        <f t="shared" si="59"/>
        <v>中级专属强化石</v>
      </c>
      <c r="U273" s="14">
        <f t="shared" si="60"/>
        <v>8</v>
      </c>
      <c r="V273" s="14" t="str">
        <f t="shared" si="61"/>
        <v>高级专属强化石</v>
      </c>
      <c r="W273" s="14">
        <f t="shared" si="62"/>
        <v>3</v>
      </c>
      <c r="X273" s="14">
        <f t="shared" si="63"/>
        <v>0.1</v>
      </c>
      <c r="Y273" s="14">
        <f t="shared" si="64"/>
        <v>1</v>
      </c>
      <c r="Z273" s="14">
        <f t="shared" si="65"/>
        <v>30</v>
      </c>
      <c r="AA273" s="14">
        <f t="shared" si="66"/>
        <v>0.5333</v>
      </c>
    </row>
    <row r="274" spans="1:27" ht="16.5" x14ac:dyDescent="0.2">
      <c r="B274" s="15"/>
      <c r="C274" s="15"/>
      <c r="M274" s="14">
        <v>190</v>
      </c>
      <c r="N274" s="14">
        <f t="shared" si="55"/>
        <v>4</v>
      </c>
      <c r="O274" s="14">
        <f>INDEX(卡牌消耗!$H$13:$H$33,世界BOSS专属武器!N274)</f>
        <v>1501004</v>
      </c>
      <c r="P274" s="44" t="s">
        <v>328</v>
      </c>
      <c r="Q274" s="14">
        <f t="shared" si="56"/>
        <v>36</v>
      </c>
      <c r="R274" s="44" t="str">
        <f t="shared" si="57"/>
        <v>金币</v>
      </c>
      <c r="S274" s="14">
        <f t="shared" si="58"/>
        <v>10000</v>
      </c>
      <c r="T274" s="14" t="str">
        <f t="shared" si="59"/>
        <v>中级专属强化石</v>
      </c>
      <c r="U274" s="14">
        <f t="shared" si="60"/>
        <v>8</v>
      </c>
      <c r="V274" s="14" t="str">
        <f t="shared" si="61"/>
        <v>高级专属强化石</v>
      </c>
      <c r="W274" s="14">
        <f t="shared" si="62"/>
        <v>3</v>
      </c>
      <c r="X274" s="14">
        <f t="shared" si="63"/>
        <v>0.1</v>
      </c>
      <c r="Y274" s="14">
        <f t="shared" si="64"/>
        <v>1</v>
      </c>
      <c r="Z274" s="14">
        <f t="shared" si="65"/>
        <v>30</v>
      </c>
      <c r="AA274" s="14">
        <f t="shared" si="66"/>
        <v>0.56000000000000005</v>
      </c>
    </row>
    <row r="275" spans="1:27" ht="16.5" x14ac:dyDescent="0.2">
      <c r="B275" s="15"/>
      <c r="C275" s="15"/>
      <c r="D275" s="14">
        <f>SUMPRODUCT(D276:D299,E276:E299)/E275</f>
        <v>163.63636363636365</v>
      </c>
      <c r="E275" s="14">
        <f>SUM(E276:E299)</f>
        <v>0.14666666666666664</v>
      </c>
      <c r="M275" s="14">
        <v>191</v>
      </c>
      <c r="N275" s="14">
        <f t="shared" si="55"/>
        <v>4</v>
      </c>
      <c r="O275" s="14">
        <f>INDEX(卡牌消耗!$H$13:$H$33,世界BOSS专属武器!N275)</f>
        <v>1501004</v>
      </c>
      <c r="P275" s="44" t="s">
        <v>328</v>
      </c>
      <c r="Q275" s="14">
        <f t="shared" si="56"/>
        <v>37</v>
      </c>
      <c r="R275" s="44" t="str">
        <f t="shared" si="57"/>
        <v>金币</v>
      </c>
      <c r="S275" s="14">
        <f t="shared" si="58"/>
        <v>10000</v>
      </c>
      <c r="T275" s="14" t="str">
        <f t="shared" si="59"/>
        <v>中级专属强化石</v>
      </c>
      <c r="U275" s="14">
        <f t="shared" si="60"/>
        <v>8</v>
      </c>
      <c r="V275" s="14" t="str">
        <f t="shared" si="61"/>
        <v>高级专属强化石</v>
      </c>
      <c r="W275" s="14">
        <f t="shared" si="62"/>
        <v>3</v>
      </c>
      <c r="X275" s="14">
        <f t="shared" si="63"/>
        <v>0.1</v>
      </c>
      <c r="Y275" s="14">
        <f t="shared" si="64"/>
        <v>1</v>
      </c>
      <c r="Z275" s="14">
        <f t="shared" si="65"/>
        <v>30</v>
      </c>
      <c r="AA275" s="14">
        <f t="shared" si="66"/>
        <v>0.5867</v>
      </c>
    </row>
    <row r="276" spans="1:27" ht="16.5" x14ac:dyDescent="0.2">
      <c r="A276" s="160" t="s">
        <v>651</v>
      </c>
      <c r="B276" s="68" t="s">
        <v>535</v>
      </c>
      <c r="C276" s="68">
        <v>2</v>
      </c>
      <c r="D276" s="68">
        <f>INDEX(神器!$M$4:$M$7,世界BOSS专属武器!C276)</f>
        <v>120</v>
      </c>
      <c r="E276" s="68">
        <f t="shared" ref="E276:E299" si="73">1/D276</f>
        <v>8.3333333333333332E-3</v>
      </c>
      <c r="F276" s="68">
        <f>ROUND(10000*E276/E$275,0)</f>
        <v>568</v>
      </c>
      <c r="G276" s="68">
        <v>1</v>
      </c>
      <c r="H276" s="68">
        <v>1</v>
      </c>
      <c r="M276" s="14">
        <v>192</v>
      </c>
      <c r="N276" s="14">
        <f t="shared" si="55"/>
        <v>4</v>
      </c>
      <c r="O276" s="14">
        <f>INDEX(卡牌消耗!$H$13:$H$33,世界BOSS专属武器!N276)</f>
        <v>1501004</v>
      </c>
      <c r="P276" s="44" t="s">
        <v>328</v>
      </c>
      <c r="Q276" s="14">
        <f t="shared" si="56"/>
        <v>38</v>
      </c>
      <c r="R276" s="44" t="str">
        <f t="shared" si="57"/>
        <v>金币</v>
      </c>
      <c r="S276" s="14">
        <f t="shared" si="58"/>
        <v>10000</v>
      </c>
      <c r="T276" s="14" t="str">
        <f t="shared" si="59"/>
        <v>中级专属强化石</v>
      </c>
      <c r="U276" s="14">
        <f t="shared" si="60"/>
        <v>8</v>
      </c>
      <c r="V276" s="14" t="str">
        <f t="shared" si="61"/>
        <v>高级专属强化石</v>
      </c>
      <c r="W276" s="14">
        <f t="shared" si="62"/>
        <v>3</v>
      </c>
      <c r="X276" s="14">
        <f t="shared" si="63"/>
        <v>0.1</v>
      </c>
      <c r="Y276" s="14">
        <f t="shared" si="64"/>
        <v>1</v>
      </c>
      <c r="Z276" s="14">
        <f t="shared" si="65"/>
        <v>30</v>
      </c>
      <c r="AA276" s="14">
        <f t="shared" si="66"/>
        <v>0.61329999999999996</v>
      </c>
    </row>
    <row r="277" spans="1:27" ht="16.5" x14ac:dyDescent="0.2">
      <c r="A277" s="160"/>
      <c r="B277" s="68" t="s">
        <v>539</v>
      </c>
      <c r="C277" s="68">
        <v>2</v>
      </c>
      <c r="D277" s="68">
        <f>INDEX(神器!$M$4:$M$7,世界BOSS专属武器!C277)</f>
        <v>120</v>
      </c>
      <c r="E277" s="68">
        <f t="shared" si="73"/>
        <v>8.3333333333333332E-3</v>
      </c>
      <c r="F277" s="68">
        <f t="shared" ref="F277:F298" si="74">ROUND(10000*E277/E$275,0)</f>
        <v>568</v>
      </c>
      <c r="G277" s="68">
        <v>1</v>
      </c>
      <c r="H277" s="68">
        <v>1</v>
      </c>
      <c r="M277" s="14">
        <v>193</v>
      </c>
      <c r="N277" s="14">
        <f t="shared" si="55"/>
        <v>4</v>
      </c>
      <c r="O277" s="14">
        <f>INDEX(卡牌消耗!$H$13:$H$33,世界BOSS专属武器!N277)</f>
        <v>1501004</v>
      </c>
      <c r="P277" s="44" t="s">
        <v>328</v>
      </c>
      <c r="Q277" s="14">
        <f t="shared" si="56"/>
        <v>39</v>
      </c>
      <c r="R277" s="44" t="str">
        <f t="shared" si="57"/>
        <v>金币</v>
      </c>
      <c r="S277" s="14">
        <f t="shared" si="58"/>
        <v>10000</v>
      </c>
      <c r="T277" s="14" t="str">
        <f t="shared" si="59"/>
        <v>中级专属强化石</v>
      </c>
      <c r="U277" s="14">
        <f t="shared" si="60"/>
        <v>8</v>
      </c>
      <c r="V277" s="14" t="str">
        <f t="shared" si="61"/>
        <v>高级专属强化石</v>
      </c>
      <c r="W277" s="14">
        <f t="shared" si="62"/>
        <v>3</v>
      </c>
      <c r="X277" s="14">
        <f t="shared" si="63"/>
        <v>0.1</v>
      </c>
      <c r="Y277" s="14">
        <f t="shared" si="64"/>
        <v>1</v>
      </c>
      <c r="Z277" s="14">
        <f t="shared" si="65"/>
        <v>30</v>
      </c>
      <c r="AA277" s="14">
        <f t="shared" si="66"/>
        <v>0.64</v>
      </c>
    </row>
    <row r="278" spans="1:27" ht="16.5" x14ac:dyDescent="0.2">
      <c r="A278" s="160"/>
      <c r="B278" s="68" t="s">
        <v>540</v>
      </c>
      <c r="C278" s="68">
        <v>3</v>
      </c>
      <c r="D278" s="68">
        <f>INDEX(神器!$M$4:$M$7,世界BOSS专属武器!C278)</f>
        <v>280</v>
      </c>
      <c r="E278" s="68">
        <f t="shared" si="73"/>
        <v>3.5714285714285713E-3</v>
      </c>
      <c r="F278" s="68">
        <f t="shared" si="74"/>
        <v>244</v>
      </c>
      <c r="G278" s="68">
        <v>1</v>
      </c>
      <c r="H278" s="68">
        <v>1</v>
      </c>
      <c r="M278" s="14">
        <v>194</v>
      </c>
      <c r="N278" s="14">
        <f t="shared" ref="N278:N341" si="75">INT((M278-1)/51)+1</f>
        <v>4</v>
      </c>
      <c r="O278" s="14">
        <f>INDEX(卡牌消耗!$H$13:$H$33,世界BOSS专属武器!N278)</f>
        <v>1501004</v>
      </c>
      <c r="P278" s="44" t="s">
        <v>328</v>
      </c>
      <c r="Q278" s="14">
        <f t="shared" ref="Q278:Q341" si="76">MOD(M278-1,51)</f>
        <v>40</v>
      </c>
      <c r="R278" s="44" t="str">
        <f t="shared" ref="R278:R341" si="77">IF(Q278&gt;0,"金币","[x]")</f>
        <v>金币</v>
      </c>
      <c r="S278" s="14">
        <f t="shared" ref="S278:S341" si="78">IF(Q278&gt;0,INDEX($V$32:$V$81,Q278),"[x]")</f>
        <v>20000</v>
      </c>
      <c r="T278" s="14" t="str">
        <f t="shared" ref="T278:T341" si="79">IF(Q278&gt;0,INDEX($W$32:$W$81,Q278),"[x]")</f>
        <v>高级专属强化石</v>
      </c>
      <c r="U278" s="14">
        <f t="shared" ref="U278:U341" si="80">IF(Q278&gt;0,INDEX($AA$32:$AF$81,Q278,INDEX($Y$32:$Y$81,Q278)),"[x]")</f>
        <v>5</v>
      </c>
      <c r="V278" s="14" t="str">
        <f t="shared" ref="V278:V341" si="81">IF(AND(Q278&gt;=20,Q278&lt;40),INDEX($X$32:$X$81,Q278),"[x]")</f>
        <v>[x]</v>
      </c>
      <c r="W278" s="14" t="str">
        <f t="shared" ref="W278:W341" si="82">IF(AND(Q278&gt;=20,Q278&lt;40),INDEX($AA$32:$AF$81,Q278,INDEX($Z$32:$Z$81,Q278)),"[x]")</f>
        <v>[x]</v>
      </c>
      <c r="X278" s="14">
        <f t="shared" ref="X278:X341" si="83">IF(Q278&gt;0,INDEX($T$32:$T$81,Q278),"[x]")</f>
        <v>0.1</v>
      </c>
      <c r="Y278" s="14">
        <f t="shared" ref="Y278:Y341" si="84">IF(Q278&gt;0,1,"[x]")</f>
        <v>1</v>
      </c>
      <c r="Z278" s="14">
        <f t="shared" ref="Z278:Z341" si="85">IF(Q278&gt;0,INDEX($AG$32:$AG$81,Q278),"[x]")</f>
        <v>35</v>
      </c>
      <c r="AA278" s="14">
        <f t="shared" ref="AA278:AA341" si="86">IF(Q278&gt;0,INDEX($AL$32:$AL$81,Q278),"[x]")</f>
        <v>0.66669999999999996</v>
      </c>
    </row>
    <row r="279" spans="1:27" ht="16.5" x14ac:dyDescent="0.2">
      <c r="A279" s="160"/>
      <c r="B279" s="68" t="s">
        <v>542</v>
      </c>
      <c r="C279" s="68">
        <v>2</v>
      </c>
      <c r="D279" s="68">
        <f>INDEX(神器!$M$4:$M$7,世界BOSS专属武器!C279)</f>
        <v>120</v>
      </c>
      <c r="E279" s="68">
        <f t="shared" si="73"/>
        <v>8.3333333333333332E-3</v>
      </c>
      <c r="F279" s="68">
        <f t="shared" si="74"/>
        <v>568</v>
      </c>
      <c r="G279" s="68">
        <v>1</v>
      </c>
      <c r="H279" s="68">
        <v>1</v>
      </c>
      <c r="M279" s="14">
        <v>195</v>
      </c>
      <c r="N279" s="14">
        <f t="shared" si="75"/>
        <v>4</v>
      </c>
      <c r="O279" s="14">
        <f>INDEX(卡牌消耗!$H$13:$H$33,世界BOSS专属武器!N279)</f>
        <v>1501004</v>
      </c>
      <c r="P279" s="44" t="s">
        <v>328</v>
      </c>
      <c r="Q279" s="14">
        <f t="shared" si="76"/>
        <v>41</v>
      </c>
      <c r="R279" s="44" t="str">
        <f t="shared" si="77"/>
        <v>金币</v>
      </c>
      <c r="S279" s="14">
        <f t="shared" si="78"/>
        <v>20000</v>
      </c>
      <c r="T279" s="14" t="str">
        <f t="shared" si="79"/>
        <v>高级专属强化石</v>
      </c>
      <c r="U279" s="14">
        <f t="shared" si="80"/>
        <v>5</v>
      </c>
      <c r="V279" s="14" t="str">
        <f t="shared" si="81"/>
        <v>[x]</v>
      </c>
      <c r="W279" s="14" t="str">
        <f t="shared" si="82"/>
        <v>[x]</v>
      </c>
      <c r="X279" s="14">
        <f t="shared" si="83"/>
        <v>0.1</v>
      </c>
      <c r="Y279" s="14">
        <f t="shared" si="84"/>
        <v>1</v>
      </c>
      <c r="Z279" s="14">
        <f t="shared" si="85"/>
        <v>40</v>
      </c>
      <c r="AA279" s="14">
        <f t="shared" si="86"/>
        <v>0.7</v>
      </c>
    </row>
    <row r="280" spans="1:27" ht="16.5" x14ac:dyDescent="0.2">
      <c r="A280" s="160"/>
      <c r="B280" s="68" t="s">
        <v>543</v>
      </c>
      <c r="C280" s="68">
        <v>2</v>
      </c>
      <c r="D280" s="68">
        <f>INDEX(神器!$M$4:$M$7,世界BOSS专属武器!C280)</f>
        <v>120</v>
      </c>
      <c r="E280" s="68">
        <f t="shared" si="73"/>
        <v>8.3333333333333332E-3</v>
      </c>
      <c r="F280" s="68">
        <f t="shared" si="74"/>
        <v>568</v>
      </c>
      <c r="G280" s="68">
        <v>1</v>
      </c>
      <c r="H280" s="68">
        <v>1</v>
      </c>
      <c r="M280" s="14">
        <v>196</v>
      </c>
      <c r="N280" s="14">
        <f t="shared" si="75"/>
        <v>4</v>
      </c>
      <c r="O280" s="14">
        <f>INDEX(卡牌消耗!$H$13:$H$33,世界BOSS专属武器!N280)</f>
        <v>1501004</v>
      </c>
      <c r="P280" s="44" t="s">
        <v>328</v>
      </c>
      <c r="Q280" s="14">
        <f t="shared" si="76"/>
        <v>42</v>
      </c>
      <c r="R280" s="44" t="str">
        <f t="shared" si="77"/>
        <v>金币</v>
      </c>
      <c r="S280" s="14">
        <f t="shared" si="78"/>
        <v>20000</v>
      </c>
      <c r="T280" s="14" t="str">
        <f t="shared" si="79"/>
        <v>高级专属强化石</v>
      </c>
      <c r="U280" s="14">
        <f t="shared" si="80"/>
        <v>5</v>
      </c>
      <c r="V280" s="14" t="str">
        <f t="shared" si="81"/>
        <v>[x]</v>
      </c>
      <c r="W280" s="14" t="str">
        <f t="shared" si="82"/>
        <v>[x]</v>
      </c>
      <c r="X280" s="14">
        <f t="shared" si="83"/>
        <v>0.1</v>
      </c>
      <c r="Y280" s="14">
        <f t="shared" si="84"/>
        <v>1</v>
      </c>
      <c r="Z280" s="14">
        <f t="shared" si="85"/>
        <v>45</v>
      </c>
      <c r="AA280" s="14">
        <f t="shared" si="86"/>
        <v>0.73329999999999995</v>
      </c>
    </row>
    <row r="281" spans="1:27" ht="16.5" x14ac:dyDescent="0.2">
      <c r="A281" s="160"/>
      <c r="B281" s="68" t="s">
        <v>544</v>
      </c>
      <c r="C281" s="68">
        <v>3</v>
      </c>
      <c r="D281" s="68">
        <f>INDEX(神器!$M$4:$M$7,世界BOSS专属武器!C281)</f>
        <v>280</v>
      </c>
      <c r="E281" s="68">
        <f t="shared" si="73"/>
        <v>3.5714285714285713E-3</v>
      </c>
      <c r="F281" s="68">
        <f t="shared" si="74"/>
        <v>244</v>
      </c>
      <c r="G281" s="68">
        <v>1</v>
      </c>
      <c r="H281" s="68">
        <v>1</v>
      </c>
      <c r="M281" s="14">
        <v>197</v>
      </c>
      <c r="N281" s="14">
        <f t="shared" si="75"/>
        <v>4</v>
      </c>
      <c r="O281" s="14">
        <f>INDEX(卡牌消耗!$H$13:$H$33,世界BOSS专属武器!N281)</f>
        <v>1501004</v>
      </c>
      <c r="P281" s="44" t="s">
        <v>328</v>
      </c>
      <c r="Q281" s="14">
        <f t="shared" si="76"/>
        <v>43</v>
      </c>
      <c r="R281" s="44" t="str">
        <f t="shared" si="77"/>
        <v>金币</v>
      </c>
      <c r="S281" s="14">
        <f t="shared" si="78"/>
        <v>20000</v>
      </c>
      <c r="T281" s="14" t="str">
        <f t="shared" si="79"/>
        <v>高级专属强化石</v>
      </c>
      <c r="U281" s="14">
        <f t="shared" si="80"/>
        <v>5</v>
      </c>
      <c r="V281" s="14" t="str">
        <f t="shared" si="81"/>
        <v>[x]</v>
      </c>
      <c r="W281" s="14" t="str">
        <f t="shared" si="82"/>
        <v>[x]</v>
      </c>
      <c r="X281" s="14">
        <f t="shared" si="83"/>
        <v>0.1</v>
      </c>
      <c r="Y281" s="14">
        <f t="shared" si="84"/>
        <v>1</v>
      </c>
      <c r="Z281" s="14">
        <f t="shared" si="85"/>
        <v>50</v>
      </c>
      <c r="AA281" s="14">
        <f t="shared" si="86"/>
        <v>0.76670000000000005</v>
      </c>
    </row>
    <row r="282" spans="1:27" ht="16.5" x14ac:dyDescent="0.2">
      <c r="A282" s="160"/>
      <c r="B282" s="68" t="s">
        <v>545</v>
      </c>
      <c r="C282" s="68">
        <v>3</v>
      </c>
      <c r="D282" s="68">
        <f>INDEX(神器!$M$4:$M$7,世界BOSS专属武器!C282)</f>
        <v>280</v>
      </c>
      <c r="E282" s="68">
        <f t="shared" si="73"/>
        <v>3.5714285714285713E-3</v>
      </c>
      <c r="F282" s="68">
        <f t="shared" si="74"/>
        <v>244</v>
      </c>
      <c r="G282" s="68">
        <v>1</v>
      </c>
      <c r="H282" s="68">
        <v>1</v>
      </c>
      <c r="M282" s="14">
        <v>198</v>
      </c>
      <c r="N282" s="14">
        <f t="shared" si="75"/>
        <v>4</v>
      </c>
      <c r="O282" s="14">
        <f>INDEX(卡牌消耗!$H$13:$H$33,世界BOSS专属武器!N282)</f>
        <v>1501004</v>
      </c>
      <c r="P282" s="44" t="s">
        <v>328</v>
      </c>
      <c r="Q282" s="14">
        <f t="shared" si="76"/>
        <v>44</v>
      </c>
      <c r="R282" s="44" t="str">
        <f t="shared" si="77"/>
        <v>金币</v>
      </c>
      <c r="S282" s="14">
        <f t="shared" si="78"/>
        <v>20000</v>
      </c>
      <c r="T282" s="14" t="str">
        <f t="shared" si="79"/>
        <v>高级专属强化石</v>
      </c>
      <c r="U282" s="14">
        <f t="shared" si="80"/>
        <v>5</v>
      </c>
      <c r="V282" s="14" t="str">
        <f t="shared" si="81"/>
        <v>[x]</v>
      </c>
      <c r="W282" s="14" t="str">
        <f t="shared" si="82"/>
        <v>[x]</v>
      </c>
      <c r="X282" s="14">
        <f t="shared" si="83"/>
        <v>0.1</v>
      </c>
      <c r="Y282" s="14">
        <f t="shared" si="84"/>
        <v>1</v>
      </c>
      <c r="Z282" s="14">
        <f t="shared" si="85"/>
        <v>55</v>
      </c>
      <c r="AA282" s="14">
        <f t="shared" si="86"/>
        <v>0.8</v>
      </c>
    </row>
    <row r="283" spans="1:27" ht="16.5" x14ac:dyDescent="0.2">
      <c r="A283" s="160"/>
      <c r="B283" s="68" t="s">
        <v>546</v>
      </c>
      <c r="C283" s="68">
        <v>4</v>
      </c>
      <c r="D283" s="68">
        <f>INDEX(神器!$M$4:$M$7,世界BOSS专属武器!C283)</f>
        <v>600</v>
      </c>
      <c r="E283" s="68">
        <f t="shared" si="73"/>
        <v>1.6666666666666668E-3</v>
      </c>
      <c r="F283" s="68">
        <f t="shared" si="74"/>
        <v>114</v>
      </c>
      <c r="G283" s="68">
        <v>1</v>
      </c>
      <c r="H283" s="68">
        <v>1</v>
      </c>
      <c r="M283" s="14">
        <v>199</v>
      </c>
      <c r="N283" s="14">
        <f t="shared" si="75"/>
        <v>4</v>
      </c>
      <c r="O283" s="14">
        <f>INDEX(卡牌消耗!$H$13:$H$33,世界BOSS专属武器!N283)</f>
        <v>1501004</v>
      </c>
      <c r="P283" s="44" t="s">
        <v>328</v>
      </c>
      <c r="Q283" s="14">
        <f t="shared" si="76"/>
        <v>45</v>
      </c>
      <c r="R283" s="44" t="str">
        <f t="shared" si="77"/>
        <v>金币</v>
      </c>
      <c r="S283" s="14">
        <f t="shared" si="78"/>
        <v>20000</v>
      </c>
      <c r="T283" s="14" t="str">
        <f t="shared" si="79"/>
        <v>高级专属强化石</v>
      </c>
      <c r="U283" s="14">
        <f t="shared" si="80"/>
        <v>6</v>
      </c>
      <c r="V283" s="14" t="str">
        <f t="shared" si="81"/>
        <v>[x]</v>
      </c>
      <c r="W283" s="14" t="str">
        <f t="shared" si="82"/>
        <v>[x]</v>
      </c>
      <c r="X283" s="14">
        <f t="shared" si="83"/>
        <v>0.1</v>
      </c>
      <c r="Y283" s="14">
        <f t="shared" si="84"/>
        <v>1</v>
      </c>
      <c r="Z283" s="14">
        <f t="shared" si="85"/>
        <v>60</v>
      </c>
      <c r="AA283" s="14">
        <f t="shared" si="86"/>
        <v>0.83330000000000004</v>
      </c>
    </row>
    <row r="284" spans="1:27" ht="16.5" x14ac:dyDescent="0.2">
      <c r="A284" s="160"/>
      <c r="B284" s="68" t="s">
        <v>548</v>
      </c>
      <c r="C284" s="68">
        <v>2</v>
      </c>
      <c r="D284" s="68">
        <f>INDEX(神器!$M$4:$M$7,世界BOSS专属武器!C284)</f>
        <v>120</v>
      </c>
      <c r="E284" s="68">
        <f t="shared" si="73"/>
        <v>8.3333333333333332E-3</v>
      </c>
      <c r="F284" s="68">
        <f t="shared" si="74"/>
        <v>568</v>
      </c>
      <c r="G284" s="68">
        <v>1</v>
      </c>
      <c r="H284" s="68">
        <v>1</v>
      </c>
      <c r="M284" s="14">
        <v>200</v>
      </c>
      <c r="N284" s="14">
        <f t="shared" si="75"/>
        <v>4</v>
      </c>
      <c r="O284" s="14">
        <f>INDEX(卡牌消耗!$H$13:$H$33,世界BOSS专属武器!N284)</f>
        <v>1501004</v>
      </c>
      <c r="P284" s="44" t="s">
        <v>328</v>
      </c>
      <c r="Q284" s="14">
        <f t="shared" si="76"/>
        <v>46</v>
      </c>
      <c r="R284" s="44" t="str">
        <f t="shared" si="77"/>
        <v>金币</v>
      </c>
      <c r="S284" s="14">
        <f t="shared" si="78"/>
        <v>20000</v>
      </c>
      <c r="T284" s="14" t="str">
        <f t="shared" si="79"/>
        <v>高级专属强化石</v>
      </c>
      <c r="U284" s="14">
        <f t="shared" si="80"/>
        <v>7</v>
      </c>
      <c r="V284" s="14" t="str">
        <f t="shared" si="81"/>
        <v>[x]</v>
      </c>
      <c r="W284" s="14" t="str">
        <f t="shared" si="82"/>
        <v>[x]</v>
      </c>
      <c r="X284" s="14">
        <f t="shared" si="83"/>
        <v>0.1</v>
      </c>
      <c r="Y284" s="14">
        <f t="shared" si="84"/>
        <v>1</v>
      </c>
      <c r="Z284" s="14">
        <f t="shared" si="85"/>
        <v>70</v>
      </c>
      <c r="AA284" s="14">
        <f t="shared" si="86"/>
        <v>0.86670000000000003</v>
      </c>
    </row>
    <row r="285" spans="1:27" ht="16.5" x14ac:dyDescent="0.2">
      <c r="A285" s="160"/>
      <c r="B285" s="68" t="s">
        <v>549</v>
      </c>
      <c r="C285" s="68">
        <v>2</v>
      </c>
      <c r="D285" s="68">
        <f>INDEX(神器!$M$4:$M$7,世界BOSS专属武器!C285)</f>
        <v>120</v>
      </c>
      <c r="E285" s="68">
        <f t="shared" si="73"/>
        <v>8.3333333333333332E-3</v>
      </c>
      <c r="F285" s="68">
        <f t="shared" si="74"/>
        <v>568</v>
      </c>
      <c r="G285" s="68">
        <v>1</v>
      </c>
      <c r="H285" s="68">
        <v>1</v>
      </c>
      <c r="M285" s="14">
        <v>201</v>
      </c>
      <c r="N285" s="14">
        <f t="shared" si="75"/>
        <v>4</v>
      </c>
      <c r="O285" s="14">
        <f>INDEX(卡牌消耗!$H$13:$H$33,世界BOSS专属武器!N285)</f>
        <v>1501004</v>
      </c>
      <c r="P285" s="44" t="s">
        <v>328</v>
      </c>
      <c r="Q285" s="14">
        <f t="shared" si="76"/>
        <v>47</v>
      </c>
      <c r="R285" s="44" t="str">
        <f t="shared" si="77"/>
        <v>金币</v>
      </c>
      <c r="S285" s="14">
        <f t="shared" si="78"/>
        <v>20000</v>
      </c>
      <c r="T285" s="14" t="str">
        <f t="shared" si="79"/>
        <v>高级专属强化石</v>
      </c>
      <c r="U285" s="14">
        <f t="shared" si="80"/>
        <v>8</v>
      </c>
      <c r="V285" s="14" t="str">
        <f t="shared" si="81"/>
        <v>[x]</v>
      </c>
      <c r="W285" s="14" t="str">
        <f t="shared" si="82"/>
        <v>[x]</v>
      </c>
      <c r="X285" s="14">
        <f t="shared" si="83"/>
        <v>0.1</v>
      </c>
      <c r="Y285" s="14">
        <f t="shared" si="84"/>
        <v>1</v>
      </c>
      <c r="Z285" s="14">
        <f t="shared" si="85"/>
        <v>80</v>
      </c>
      <c r="AA285" s="14">
        <f t="shared" si="86"/>
        <v>0.9</v>
      </c>
    </row>
    <row r="286" spans="1:27" ht="16.5" x14ac:dyDescent="0.2">
      <c r="A286" s="160"/>
      <c r="B286" s="68" t="s">
        <v>550</v>
      </c>
      <c r="C286" s="68">
        <v>3</v>
      </c>
      <c r="D286" s="68">
        <f>INDEX(神器!$M$4:$M$7,世界BOSS专属武器!C286)</f>
        <v>280</v>
      </c>
      <c r="E286" s="68">
        <f t="shared" si="73"/>
        <v>3.5714285714285713E-3</v>
      </c>
      <c r="F286" s="68">
        <f t="shared" si="74"/>
        <v>244</v>
      </c>
      <c r="G286" s="68">
        <v>1</v>
      </c>
      <c r="H286" s="68">
        <v>1</v>
      </c>
      <c r="M286" s="14">
        <v>202</v>
      </c>
      <c r="N286" s="14">
        <f t="shared" si="75"/>
        <v>4</v>
      </c>
      <c r="O286" s="14">
        <f>INDEX(卡牌消耗!$H$13:$H$33,世界BOSS专属武器!N286)</f>
        <v>1501004</v>
      </c>
      <c r="P286" s="44" t="s">
        <v>328</v>
      </c>
      <c r="Q286" s="14">
        <f t="shared" si="76"/>
        <v>48</v>
      </c>
      <c r="R286" s="44" t="str">
        <f t="shared" si="77"/>
        <v>金币</v>
      </c>
      <c r="S286" s="14">
        <f t="shared" si="78"/>
        <v>20000</v>
      </c>
      <c r="T286" s="14" t="str">
        <f t="shared" si="79"/>
        <v>高级专属强化石</v>
      </c>
      <c r="U286" s="14">
        <f t="shared" si="80"/>
        <v>9</v>
      </c>
      <c r="V286" s="14" t="str">
        <f t="shared" si="81"/>
        <v>[x]</v>
      </c>
      <c r="W286" s="14" t="str">
        <f t="shared" si="82"/>
        <v>[x]</v>
      </c>
      <c r="X286" s="14">
        <f t="shared" si="83"/>
        <v>0.1</v>
      </c>
      <c r="Y286" s="14">
        <f t="shared" si="84"/>
        <v>1</v>
      </c>
      <c r="Z286" s="14">
        <f t="shared" si="85"/>
        <v>100</v>
      </c>
      <c r="AA286" s="14">
        <f t="shared" si="86"/>
        <v>0.93330000000000002</v>
      </c>
    </row>
    <row r="287" spans="1:27" ht="16.5" x14ac:dyDescent="0.2">
      <c r="A287" s="160"/>
      <c r="B287" s="68" t="s">
        <v>551</v>
      </c>
      <c r="C287" s="68">
        <v>3</v>
      </c>
      <c r="D287" s="68">
        <f>INDEX(神器!$M$4:$M$7,世界BOSS专属武器!C287)</f>
        <v>280</v>
      </c>
      <c r="E287" s="68">
        <f t="shared" si="73"/>
        <v>3.5714285714285713E-3</v>
      </c>
      <c r="F287" s="68">
        <f t="shared" si="74"/>
        <v>244</v>
      </c>
      <c r="G287" s="68">
        <v>1</v>
      </c>
      <c r="H287" s="68">
        <v>1</v>
      </c>
      <c r="M287" s="14">
        <v>203</v>
      </c>
      <c r="N287" s="14">
        <f t="shared" si="75"/>
        <v>4</v>
      </c>
      <c r="O287" s="14">
        <f>INDEX(卡牌消耗!$H$13:$H$33,世界BOSS专属武器!N287)</f>
        <v>1501004</v>
      </c>
      <c r="P287" s="44" t="s">
        <v>328</v>
      </c>
      <c r="Q287" s="14">
        <f t="shared" si="76"/>
        <v>49</v>
      </c>
      <c r="R287" s="44" t="str">
        <f t="shared" si="77"/>
        <v>金币</v>
      </c>
      <c r="S287" s="14">
        <f t="shared" si="78"/>
        <v>20000</v>
      </c>
      <c r="T287" s="14" t="str">
        <f t="shared" si="79"/>
        <v>高级专属强化石</v>
      </c>
      <c r="U287" s="14">
        <f t="shared" si="80"/>
        <v>10</v>
      </c>
      <c r="V287" s="14" t="str">
        <f t="shared" si="81"/>
        <v>[x]</v>
      </c>
      <c r="W287" s="14" t="str">
        <f t="shared" si="82"/>
        <v>[x]</v>
      </c>
      <c r="X287" s="14">
        <f t="shared" si="83"/>
        <v>0.1</v>
      </c>
      <c r="Y287" s="14">
        <f t="shared" si="84"/>
        <v>1</v>
      </c>
      <c r="Z287" s="14">
        <f t="shared" si="85"/>
        <v>120</v>
      </c>
      <c r="AA287" s="14">
        <f t="shared" si="86"/>
        <v>0.9667</v>
      </c>
    </row>
    <row r="288" spans="1:27" ht="16.5" x14ac:dyDescent="0.2">
      <c r="A288" s="160"/>
      <c r="B288" s="68" t="s">
        <v>552</v>
      </c>
      <c r="C288" s="68">
        <v>4</v>
      </c>
      <c r="D288" s="68">
        <f>INDEX(神器!$M$4:$M$7,世界BOSS专属武器!C288)</f>
        <v>600</v>
      </c>
      <c r="E288" s="68">
        <f t="shared" si="73"/>
        <v>1.6666666666666668E-3</v>
      </c>
      <c r="F288" s="68">
        <f t="shared" si="74"/>
        <v>114</v>
      </c>
      <c r="G288" s="68">
        <v>1</v>
      </c>
      <c r="H288" s="68">
        <v>1</v>
      </c>
      <c r="M288" s="14">
        <v>204</v>
      </c>
      <c r="N288" s="14">
        <f t="shared" si="75"/>
        <v>4</v>
      </c>
      <c r="O288" s="14">
        <f>INDEX(卡牌消耗!$H$13:$H$33,世界BOSS专属武器!N288)</f>
        <v>1501004</v>
      </c>
      <c r="P288" s="44" t="s">
        <v>328</v>
      </c>
      <c r="Q288" s="14">
        <f t="shared" si="76"/>
        <v>50</v>
      </c>
      <c r="R288" s="44" t="str">
        <f t="shared" si="77"/>
        <v>金币</v>
      </c>
      <c r="S288" s="14">
        <f t="shared" si="78"/>
        <v>20000</v>
      </c>
      <c r="T288" s="14" t="str">
        <f t="shared" si="79"/>
        <v>高级专属强化石</v>
      </c>
      <c r="U288" s="14">
        <f t="shared" si="80"/>
        <v>15</v>
      </c>
      <c r="V288" s="14" t="str">
        <f t="shared" si="81"/>
        <v>[x]</v>
      </c>
      <c r="W288" s="14" t="str">
        <f t="shared" si="82"/>
        <v>[x]</v>
      </c>
      <c r="X288" s="14">
        <f t="shared" si="83"/>
        <v>0.1</v>
      </c>
      <c r="Y288" s="14">
        <f t="shared" si="84"/>
        <v>1</v>
      </c>
      <c r="Z288" s="14">
        <f t="shared" si="85"/>
        <v>150</v>
      </c>
      <c r="AA288" s="14">
        <f t="shared" si="86"/>
        <v>1</v>
      </c>
    </row>
    <row r="289" spans="1:27" ht="16.5" x14ac:dyDescent="0.2">
      <c r="A289" s="160"/>
      <c r="B289" s="68" t="s">
        <v>554</v>
      </c>
      <c r="C289" s="68">
        <v>2</v>
      </c>
      <c r="D289" s="68">
        <f>INDEX(神器!$M$4:$M$7,世界BOSS专属武器!C289)</f>
        <v>120</v>
      </c>
      <c r="E289" s="68">
        <f t="shared" si="73"/>
        <v>8.3333333333333332E-3</v>
      </c>
      <c r="F289" s="68">
        <f t="shared" si="74"/>
        <v>568</v>
      </c>
      <c r="G289" s="68">
        <v>1</v>
      </c>
      <c r="H289" s="68">
        <v>1</v>
      </c>
      <c r="M289" s="14">
        <v>205</v>
      </c>
      <c r="N289" s="14">
        <f t="shared" si="75"/>
        <v>5</v>
      </c>
      <c r="O289" s="14">
        <f>INDEX(卡牌消耗!$H$13:$H$33,世界BOSS专属武器!N289)</f>
        <v>1501005</v>
      </c>
      <c r="P289" s="44" t="s">
        <v>328</v>
      </c>
      <c r="Q289" s="14">
        <f t="shared" si="76"/>
        <v>0</v>
      </c>
      <c r="R289" s="44" t="str">
        <f t="shared" si="77"/>
        <v>[x]</v>
      </c>
      <c r="S289" s="14" t="str">
        <f t="shared" si="78"/>
        <v>[x]</v>
      </c>
      <c r="T289" s="14" t="str">
        <f t="shared" si="79"/>
        <v>[x]</v>
      </c>
      <c r="U289" s="14" t="str">
        <f t="shared" si="80"/>
        <v>[x]</v>
      </c>
      <c r="V289" s="14" t="str">
        <f t="shared" si="81"/>
        <v>[x]</v>
      </c>
      <c r="W289" s="14" t="str">
        <f t="shared" si="82"/>
        <v>[x]</v>
      </c>
      <c r="X289" s="14" t="str">
        <f t="shared" si="83"/>
        <v>[x]</v>
      </c>
      <c r="Y289" s="14" t="str">
        <f t="shared" si="84"/>
        <v>[x]</v>
      </c>
      <c r="Z289" s="14" t="str">
        <f t="shared" si="85"/>
        <v>[x]</v>
      </c>
      <c r="AA289" s="14" t="str">
        <f t="shared" si="86"/>
        <v>[x]</v>
      </c>
    </row>
    <row r="290" spans="1:27" ht="16.5" x14ac:dyDescent="0.2">
      <c r="A290" s="160"/>
      <c r="B290" s="68" t="s">
        <v>555</v>
      </c>
      <c r="C290" s="68">
        <v>2</v>
      </c>
      <c r="D290" s="68">
        <f>INDEX(神器!$M$4:$M$7,世界BOSS专属武器!C290)</f>
        <v>120</v>
      </c>
      <c r="E290" s="68">
        <f t="shared" si="73"/>
        <v>8.3333333333333332E-3</v>
      </c>
      <c r="F290" s="68">
        <f t="shared" si="74"/>
        <v>568</v>
      </c>
      <c r="G290" s="68">
        <v>1</v>
      </c>
      <c r="H290" s="68">
        <v>1</v>
      </c>
      <c r="M290" s="14">
        <v>206</v>
      </c>
      <c r="N290" s="14">
        <f t="shared" si="75"/>
        <v>5</v>
      </c>
      <c r="O290" s="14">
        <f>INDEX(卡牌消耗!$H$13:$H$33,世界BOSS专属武器!N290)</f>
        <v>1501005</v>
      </c>
      <c r="P290" s="44" t="s">
        <v>328</v>
      </c>
      <c r="Q290" s="14">
        <f t="shared" si="76"/>
        <v>1</v>
      </c>
      <c r="R290" s="44" t="str">
        <f t="shared" si="77"/>
        <v>金币</v>
      </c>
      <c r="S290" s="14">
        <f t="shared" si="78"/>
        <v>100</v>
      </c>
      <c r="T290" s="14" t="str">
        <f t="shared" si="79"/>
        <v>低级专属强化石</v>
      </c>
      <c r="U290" s="14">
        <f t="shared" si="80"/>
        <v>1</v>
      </c>
      <c r="V290" s="14" t="str">
        <f t="shared" si="81"/>
        <v>[x]</v>
      </c>
      <c r="W290" s="14" t="str">
        <f t="shared" si="82"/>
        <v>[x]</v>
      </c>
      <c r="X290" s="14">
        <f t="shared" si="83"/>
        <v>1</v>
      </c>
      <c r="Y290" s="14">
        <f t="shared" si="84"/>
        <v>1</v>
      </c>
      <c r="Z290" s="14">
        <f t="shared" si="85"/>
        <v>1</v>
      </c>
      <c r="AA290" s="14">
        <f t="shared" si="86"/>
        <v>6.7000000000000002E-3</v>
      </c>
    </row>
    <row r="291" spans="1:27" ht="16.5" x14ac:dyDescent="0.2">
      <c r="A291" s="160"/>
      <c r="B291" s="68" t="s">
        <v>556</v>
      </c>
      <c r="C291" s="68">
        <v>3</v>
      </c>
      <c r="D291" s="68">
        <f>INDEX(神器!$M$4:$M$7,世界BOSS专属武器!C291)</f>
        <v>280</v>
      </c>
      <c r="E291" s="68">
        <f t="shared" si="73"/>
        <v>3.5714285714285713E-3</v>
      </c>
      <c r="F291" s="68">
        <f t="shared" si="74"/>
        <v>244</v>
      </c>
      <c r="G291" s="68">
        <v>1</v>
      </c>
      <c r="H291" s="68">
        <v>1</v>
      </c>
      <c r="M291" s="14">
        <v>207</v>
      </c>
      <c r="N291" s="14">
        <f t="shared" si="75"/>
        <v>5</v>
      </c>
      <c r="O291" s="14">
        <f>INDEX(卡牌消耗!$H$13:$H$33,世界BOSS专属武器!N291)</f>
        <v>1501005</v>
      </c>
      <c r="P291" s="44" t="s">
        <v>328</v>
      </c>
      <c r="Q291" s="14">
        <f t="shared" si="76"/>
        <v>2</v>
      </c>
      <c r="R291" s="44" t="str">
        <f t="shared" si="77"/>
        <v>金币</v>
      </c>
      <c r="S291" s="14">
        <f t="shared" si="78"/>
        <v>200</v>
      </c>
      <c r="T291" s="14" t="str">
        <f t="shared" si="79"/>
        <v>低级专属强化石</v>
      </c>
      <c r="U291" s="14">
        <f t="shared" si="80"/>
        <v>1</v>
      </c>
      <c r="V291" s="14" t="str">
        <f t="shared" si="81"/>
        <v>[x]</v>
      </c>
      <c r="W291" s="14" t="str">
        <f t="shared" si="82"/>
        <v>[x]</v>
      </c>
      <c r="X291" s="14">
        <f t="shared" si="83"/>
        <v>0.5</v>
      </c>
      <c r="Y291" s="14">
        <f t="shared" si="84"/>
        <v>1</v>
      </c>
      <c r="Z291" s="14">
        <f t="shared" si="85"/>
        <v>2</v>
      </c>
      <c r="AA291" s="14">
        <f t="shared" si="86"/>
        <v>1.3299999999999999E-2</v>
      </c>
    </row>
    <row r="292" spans="1:27" ht="16.5" x14ac:dyDescent="0.2">
      <c r="A292" s="160"/>
      <c r="B292" s="68" t="s">
        <v>557</v>
      </c>
      <c r="C292" s="68">
        <v>3</v>
      </c>
      <c r="D292" s="68">
        <f>INDEX(神器!$M$4:$M$7,世界BOSS专属武器!C292)</f>
        <v>280</v>
      </c>
      <c r="E292" s="68">
        <f t="shared" si="73"/>
        <v>3.5714285714285713E-3</v>
      </c>
      <c r="F292" s="68">
        <f t="shared" si="74"/>
        <v>244</v>
      </c>
      <c r="G292" s="68">
        <v>1</v>
      </c>
      <c r="H292" s="68">
        <v>1</v>
      </c>
      <c r="M292" s="14">
        <v>208</v>
      </c>
      <c r="N292" s="14">
        <f t="shared" si="75"/>
        <v>5</v>
      </c>
      <c r="O292" s="14">
        <f>INDEX(卡牌消耗!$H$13:$H$33,世界BOSS专属武器!N292)</f>
        <v>1501005</v>
      </c>
      <c r="P292" s="44" t="s">
        <v>328</v>
      </c>
      <c r="Q292" s="14">
        <f t="shared" si="76"/>
        <v>3</v>
      </c>
      <c r="R292" s="44" t="str">
        <f t="shared" si="77"/>
        <v>金币</v>
      </c>
      <c r="S292" s="14">
        <f t="shared" si="78"/>
        <v>300</v>
      </c>
      <c r="T292" s="14" t="str">
        <f t="shared" si="79"/>
        <v>低级专属强化石</v>
      </c>
      <c r="U292" s="14">
        <f t="shared" si="80"/>
        <v>2</v>
      </c>
      <c r="V292" s="14" t="str">
        <f t="shared" si="81"/>
        <v>[x]</v>
      </c>
      <c r="W292" s="14" t="str">
        <f t="shared" si="82"/>
        <v>[x]</v>
      </c>
      <c r="X292" s="14">
        <f t="shared" si="83"/>
        <v>0.48</v>
      </c>
      <c r="Y292" s="14">
        <f t="shared" si="84"/>
        <v>1</v>
      </c>
      <c r="Z292" s="14">
        <f t="shared" si="85"/>
        <v>3</v>
      </c>
      <c r="AA292" s="14">
        <f t="shared" si="86"/>
        <v>0.02</v>
      </c>
    </row>
    <row r="293" spans="1:27" ht="16.5" x14ac:dyDescent="0.2">
      <c r="A293" s="160"/>
      <c r="B293" s="68" t="s">
        <v>558</v>
      </c>
      <c r="C293" s="68">
        <v>4</v>
      </c>
      <c r="D293" s="68">
        <f>INDEX(神器!$M$4:$M$7,世界BOSS专属武器!C293)</f>
        <v>600</v>
      </c>
      <c r="E293" s="68">
        <f t="shared" si="73"/>
        <v>1.6666666666666668E-3</v>
      </c>
      <c r="F293" s="68">
        <f t="shared" si="74"/>
        <v>114</v>
      </c>
      <c r="G293" s="68">
        <v>1</v>
      </c>
      <c r="H293" s="68">
        <v>1</v>
      </c>
      <c r="M293" s="14">
        <v>209</v>
      </c>
      <c r="N293" s="14">
        <f t="shared" si="75"/>
        <v>5</v>
      </c>
      <c r="O293" s="14">
        <f>INDEX(卡牌消耗!$H$13:$H$33,世界BOSS专属武器!N293)</f>
        <v>1501005</v>
      </c>
      <c r="P293" s="44" t="s">
        <v>328</v>
      </c>
      <c r="Q293" s="14">
        <f t="shared" si="76"/>
        <v>4</v>
      </c>
      <c r="R293" s="44" t="str">
        <f t="shared" si="77"/>
        <v>金币</v>
      </c>
      <c r="S293" s="14">
        <f t="shared" si="78"/>
        <v>400</v>
      </c>
      <c r="T293" s="14" t="str">
        <f t="shared" si="79"/>
        <v>低级专属强化石</v>
      </c>
      <c r="U293" s="14">
        <f t="shared" si="80"/>
        <v>3</v>
      </c>
      <c r="V293" s="14" t="str">
        <f t="shared" si="81"/>
        <v>[x]</v>
      </c>
      <c r="W293" s="14" t="str">
        <f t="shared" si="82"/>
        <v>[x]</v>
      </c>
      <c r="X293" s="14">
        <f t="shared" si="83"/>
        <v>0.46</v>
      </c>
      <c r="Y293" s="14">
        <f t="shared" si="84"/>
        <v>1</v>
      </c>
      <c r="Z293" s="14">
        <f t="shared" si="85"/>
        <v>3</v>
      </c>
      <c r="AA293" s="14">
        <f t="shared" si="86"/>
        <v>2.6700000000000002E-2</v>
      </c>
    </row>
    <row r="294" spans="1:27" ht="16.5" x14ac:dyDescent="0.2">
      <c r="A294" s="160"/>
      <c r="B294" s="68" t="s">
        <v>559</v>
      </c>
      <c r="C294" s="68">
        <v>2</v>
      </c>
      <c r="D294" s="68">
        <f>INDEX(神器!$M$4:$M$7,世界BOSS专属武器!C294)</f>
        <v>120</v>
      </c>
      <c r="E294" s="68">
        <f t="shared" si="73"/>
        <v>8.3333333333333332E-3</v>
      </c>
      <c r="F294" s="68">
        <f t="shared" si="74"/>
        <v>568</v>
      </c>
      <c r="G294" s="68">
        <v>1</v>
      </c>
      <c r="H294" s="68">
        <v>1</v>
      </c>
      <c r="M294" s="14">
        <v>210</v>
      </c>
      <c r="N294" s="14">
        <f t="shared" si="75"/>
        <v>5</v>
      </c>
      <c r="O294" s="14">
        <f>INDEX(卡牌消耗!$H$13:$H$33,世界BOSS专属武器!N294)</f>
        <v>1501005</v>
      </c>
      <c r="P294" s="44" t="s">
        <v>328</v>
      </c>
      <c r="Q294" s="14">
        <f t="shared" si="76"/>
        <v>5</v>
      </c>
      <c r="R294" s="44" t="str">
        <f t="shared" si="77"/>
        <v>金币</v>
      </c>
      <c r="S294" s="14">
        <f t="shared" si="78"/>
        <v>500</v>
      </c>
      <c r="T294" s="14" t="str">
        <f t="shared" si="79"/>
        <v>低级专属强化石</v>
      </c>
      <c r="U294" s="14">
        <f t="shared" si="80"/>
        <v>4</v>
      </c>
      <c r="V294" s="14" t="str">
        <f t="shared" si="81"/>
        <v>[x]</v>
      </c>
      <c r="W294" s="14" t="str">
        <f t="shared" si="82"/>
        <v>[x]</v>
      </c>
      <c r="X294" s="14">
        <f t="shared" si="83"/>
        <v>0.44</v>
      </c>
      <c r="Y294" s="14">
        <f t="shared" si="84"/>
        <v>1</v>
      </c>
      <c r="Z294" s="14">
        <f t="shared" si="85"/>
        <v>3</v>
      </c>
      <c r="AA294" s="14">
        <f t="shared" si="86"/>
        <v>3.3300000000000003E-2</v>
      </c>
    </row>
    <row r="295" spans="1:27" ht="16.5" x14ac:dyDescent="0.2">
      <c r="A295" s="160"/>
      <c r="B295" s="68" t="s">
        <v>560</v>
      </c>
      <c r="C295" s="68">
        <v>2</v>
      </c>
      <c r="D295" s="68">
        <f>INDEX(神器!$M$4:$M$7,世界BOSS专属武器!C295)</f>
        <v>120</v>
      </c>
      <c r="E295" s="68">
        <f t="shared" si="73"/>
        <v>8.3333333333333332E-3</v>
      </c>
      <c r="F295" s="68">
        <f t="shared" si="74"/>
        <v>568</v>
      </c>
      <c r="G295" s="68">
        <v>1</v>
      </c>
      <c r="H295" s="68">
        <v>1</v>
      </c>
      <c r="M295" s="14">
        <v>211</v>
      </c>
      <c r="N295" s="14">
        <f t="shared" si="75"/>
        <v>5</v>
      </c>
      <c r="O295" s="14">
        <f>INDEX(卡牌消耗!$H$13:$H$33,世界BOSS专属武器!N295)</f>
        <v>1501005</v>
      </c>
      <c r="P295" s="44" t="s">
        <v>328</v>
      </c>
      <c r="Q295" s="14">
        <f t="shared" si="76"/>
        <v>6</v>
      </c>
      <c r="R295" s="44" t="str">
        <f t="shared" si="77"/>
        <v>金币</v>
      </c>
      <c r="S295" s="14">
        <f t="shared" si="78"/>
        <v>600</v>
      </c>
      <c r="T295" s="14" t="str">
        <f t="shared" si="79"/>
        <v>低级专属强化石</v>
      </c>
      <c r="U295" s="14">
        <f t="shared" si="80"/>
        <v>5</v>
      </c>
      <c r="V295" s="14" t="str">
        <f t="shared" si="81"/>
        <v>[x]</v>
      </c>
      <c r="W295" s="14" t="str">
        <f t="shared" si="82"/>
        <v>[x]</v>
      </c>
      <c r="X295" s="14">
        <f t="shared" si="83"/>
        <v>0.42</v>
      </c>
      <c r="Y295" s="14">
        <f t="shared" si="84"/>
        <v>1</v>
      </c>
      <c r="Z295" s="14">
        <f t="shared" si="85"/>
        <v>4</v>
      </c>
      <c r="AA295" s="14">
        <f t="shared" si="86"/>
        <v>0.04</v>
      </c>
    </row>
    <row r="296" spans="1:27" ht="16.5" x14ac:dyDescent="0.2">
      <c r="A296" s="160"/>
      <c r="B296" s="68" t="s">
        <v>561</v>
      </c>
      <c r="C296" s="68">
        <v>2</v>
      </c>
      <c r="D296" s="68">
        <f>INDEX(神器!$M$4:$M$7,世界BOSS专属武器!C296)</f>
        <v>120</v>
      </c>
      <c r="E296" s="68">
        <f t="shared" si="73"/>
        <v>8.3333333333333332E-3</v>
      </c>
      <c r="F296" s="68">
        <f t="shared" si="74"/>
        <v>568</v>
      </c>
      <c r="G296" s="68">
        <v>1</v>
      </c>
      <c r="H296" s="68">
        <v>1</v>
      </c>
      <c r="M296" s="14">
        <v>212</v>
      </c>
      <c r="N296" s="14">
        <f t="shared" si="75"/>
        <v>5</v>
      </c>
      <c r="O296" s="14">
        <f>INDEX(卡牌消耗!$H$13:$H$33,世界BOSS专属武器!N296)</f>
        <v>1501005</v>
      </c>
      <c r="P296" s="44" t="s">
        <v>328</v>
      </c>
      <c r="Q296" s="14">
        <f t="shared" si="76"/>
        <v>7</v>
      </c>
      <c r="R296" s="44" t="str">
        <f t="shared" si="77"/>
        <v>金币</v>
      </c>
      <c r="S296" s="14">
        <f t="shared" si="78"/>
        <v>700</v>
      </c>
      <c r="T296" s="14" t="str">
        <f t="shared" si="79"/>
        <v>低级专属强化石</v>
      </c>
      <c r="U296" s="14">
        <f t="shared" si="80"/>
        <v>5</v>
      </c>
      <c r="V296" s="14" t="str">
        <f t="shared" si="81"/>
        <v>[x]</v>
      </c>
      <c r="W296" s="14" t="str">
        <f t="shared" si="82"/>
        <v>[x]</v>
      </c>
      <c r="X296" s="14">
        <f t="shared" si="83"/>
        <v>0.4</v>
      </c>
      <c r="Y296" s="14">
        <f t="shared" si="84"/>
        <v>1</v>
      </c>
      <c r="Z296" s="14">
        <f t="shared" si="85"/>
        <v>4</v>
      </c>
      <c r="AA296" s="14">
        <f t="shared" si="86"/>
        <v>4.6699999999999998E-2</v>
      </c>
    </row>
    <row r="297" spans="1:27" ht="16.5" x14ac:dyDescent="0.2">
      <c r="A297" s="160"/>
      <c r="B297" s="68" t="s">
        <v>567</v>
      </c>
      <c r="C297" s="68">
        <v>2</v>
      </c>
      <c r="D297" s="68">
        <f>INDEX(神器!$M$4:$M$7,世界BOSS专属武器!C297)</f>
        <v>120</v>
      </c>
      <c r="E297" s="68">
        <f t="shared" si="73"/>
        <v>8.3333333333333332E-3</v>
      </c>
      <c r="F297" s="68">
        <f t="shared" si="74"/>
        <v>568</v>
      </c>
      <c r="G297" s="68">
        <v>1</v>
      </c>
      <c r="H297" s="68">
        <v>1</v>
      </c>
      <c r="M297" s="14">
        <v>213</v>
      </c>
      <c r="N297" s="14">
        <f t="shared" si="75"/>
        <v>5</v>
      </c>
      <c r="O297" s="14">
        <f>INDEX(卡牌消耗!$H$13:$H$33,世界BOSS专属武器!N297)</f>
        <v>1501005</v>
      </c>
      <c r="P297" s="44" t="s">
        <v>328</v>
      </c>
      <c r="Q297" s="14">
        <f t="shared" si="76"/>
        <v>8</v>
      </c>
      <c r="R297" s="44" t="str">
        <f t="shared" si="77"/>
        <v>金币</v>
      </c>
      <c r="S297" s="14">
        <f t="shared" si="78"/>
        <v>800</v>
      </c>
      <c r="T297" s="14" t="str">
        <f t="shared" si="79"/>
        <v>低级专属强化石</v>
      </c>
      <c r="U297" s="14">
        <f t="shared" si="80"/>
        <v>5</v>
      </c>
      <c r="V297" s="14" t="str">
        <f t="shared" si="81"/>
        <v>[x]</v>
      </c>
      <c r="W297" s="14" t="str">
        <f t="shared" si="82"/>
        <v>[x]</v>
      </c>
      <c r="X297" s="14">
        <f t="shared" si="83"/>
        <v>0.38</v>
      </c>
      <c r="Y297" s="14">
        <f t="shared" si="84"/>
        <v>1</v>
      </c>
      <c r="Z297" s="14">
        <f t="shared" si="85"/>
        <v>5</v>
      </c>
      <c r="AA297" s="14">
        <f t="shared" si="86"/>
        <v>5.33E-2</v>
      </c>
    </row>
    <row r="298" spans="1:27" ht="16.5" x14ac:dyDescent="0.2">
      <c r="A298" s="160"/>
      <c r="B298" s="68" t="s">
        <v>568</v>
      </c>
      <c r="C298" s="68">
        <v>2</v>
      </c>
      <c r="D298" s="68">
        <f>INDEX(神器!$M$4:$M$7,世界BOSS专属武器!C298)</f>
        <v>120</v>
      </c>
      <c r="E298" s="68">
        <f t="shared" si="73"/>
        <v>8.3333333333333332E-3</v>
      </c>
      <c r="F298" s="68">
        <f t="shared" si="74"/>
        <v>568</v>
      </c>
      <c r="G298" s="68">
        <v>1</v>
      </c>
      <c r="H298" s="68">
        <v>1</v>
      </c>
      <c r="M298" s="14">
        <v>214</v>
      </c>
      <c r="N298" s="14">
        <f t="shared" si="75"/>
        <v>5</v>
      </c>
      <c r="O298" s="14">
        <f>INDEX(卡牌消耗!$H$13:$H$33,世界BOSS专属武器!N298)</f>
        <v>1501005</v>
      </c>
      <c r="P298" s="44" t="s">
        <v>328</v>
      </c>
      <c r="Q298" s="14">
        <f t="shared" si="76"/>
        <v>9</v>
      </c>
      <c r="R298" s="44" t="str">
        <f t="shared" si="77"/>
        <v>金币</v>
      </c>
      <c r="S298" s="14">
        <f t="shared" si="78"/>
        <v>900</v>
      </c>
      <c r="T298" s="14" t="str">
        <f t="shared" si="79"/>
        <v>低级专属强化石</v>
      </c>
      <c r="U298" s="14">
        <f t="shared" si="80"/>
        <v>5</v>
      </c>
      <c r="V298" s="14" t="str">
        <f t="shared" si="81"/>
        <v>[x]</v>
      </c>
      <c r="W298" s="14" t="str">
        <f t="shared" si="82"/>
        <v>[x]</v>
      </c>
      <c r="X298" s="14">
        <f t="shared" si="83"/>
        <v>0.36</v>
      </c>
      <c r="Y298" s="14">
        <f t="shared" si="84"/>
        <v>1</v>
      </c>
      <c r="Z298" s="14">
        <f t="shared" si="85"/>
        <v>5</v>
      </c>
      <c r="AA298" s="14">
        <f t="shared" si="86"/>
        <v>0.06</v>
      </c>
    </row>
    <row r="299" spans="1:27" ht="16.5" x14ac:dyDescent="0.2">
      <c r="A299" s="160"/>
      <c r="B299" s="68" t="s">
        <v>569</v>
      </c>
      <c r="C299" s="68">
        <v>2</v>
      </c>
      <c r="D299" s="68">
        <f>INDEX(神器!$M$4:$M$7,世界BOSS专属武器!C299)</f>
        <v>120</v>
      </c>
      <c r="E299" s="68">
        <f t="shared" si="73"/>
        <v>8.3333333333333332E-3</v>
      </c>
      <c r="F299" s="68">
        <f>10000-SUM(F276:F298)</f>
        <v>566</v>
      </c>
      <c r="G299" s="68">
        <v>1</v>
      </c>
      <c r="H299" s="68">
        <v>1</v>
      </c>
      <c r="M299" s="14">
        <v>215</v>
      </c>
      <c r="N299" s="14">
        <f t="shared" si="75"/>
        <v>5</v>
      </c>
      <c r="O299" s="14">
        <f>INDEX(卡牌消耗!$H$13:$H$33,世界BOSS专属武器!N299)</f>
        <v>1501005</v>
      </c>
      <c r="P299" s="44" t="s">
        <v>328</v>
      </c>
      <c r="Q299" s="14">
        <f t="shared" si="76"/>
        <v>10</v>
      </c>
      <c r="R299" s="44" t="str">
        <f t="shared" si="77"/>
        <v>金币</v>
      </c>
      <c r="S299" s="14">
        <f t="shared" si="78"/>
        <v>1000</v>
      </c>
      <c r="T299" s="14" t="str">
        <f t="shared" si="79"/>
        <v>低级专属强化石</v>
      </c>
      <c r="U299" s="14">
        <f t="shared" si="80"/>
        <v>7</v>
      </c>
      <c r="V299" s="14" t="str">
        <f t="shared" si="81"/>
        <v>[x]</v>
      </c>
      <c r="W299" s="14" t="str">
        <f t="shared" si="82"/>
        <v>[x]</v>
      </c>
      <c r="X299" s="14">
        <f t="shared" si="83"/>
        <v>0.35</v>
      </c>
      <c r="Y299" s="14">
        <f t="shared" si="84"/>
        <v>1</v>
      </c>
      <c r="Z299" s="14">
        <f t="shared" si="85"/>
        <v>5</v>
      </c>
      <c r="AA299" s="14">
        <f t="shared" si="86"/>
        <v>6.6699999999999995E-2</v>
      </c>
    </row>
    <row r="300" spans="1:27" ht="16.5" x14ac:dyDescent="0.2">
      <c r="M300" s="14">
        <v>216</v>
      </c>
      <c r="N300" s="14">
        <f t="shared" si="75"/>
        <v>5</v>
      </c>
      <c r="O300" s="14">
        <f>INDEX(卡牌消耗!$H$13:$H$33,世界BOSS专属武器!N300)</f>
        <v>1501005</v>
      </c>
      <c r="P300" s="44" t="s">
        <v>328</v>
      </c>
      <c r="Q300" s="14">
        <f t="shared" si="76"/>
        <v>11</v>
      </c>
      <c r="R300" s="44" t="str">
        <f t="shared" si="77"/>
        <v>金币</v>
      </c>
      <c r="S300" s="14">
        <f t="shared" si="78"/>
        <v>1000</v>
      </c>
      <c r="T300" s="14" t="str">
        <f t="shared" si="79"/>
        <v>低级专属强化石</v>
      </c>
      <c r="U300" s="14">
        <f t="shared" si="80"/>
        <v>7</v>
      </c>
      <c r="V300" s="14" t="str">
        <f t="shared" si="81"/>
        <v>[x]</v>
      </c>
      <c r="W300" s="14" t="str">
        <f t="shared" si="82"/>
        <v>[x]</v>
      </c>
      <c r="X300" s="14">
        <f t="shared" si="83"/>
        <v>0.33</v>
      </c>
      <c r="Y300" s="14">
        <f t="shared" si="84"/>
        <v>1</v>
      </c>
      <c r="Z300" s="14">
        <f t="shared" si="85"/>
        <v>6</v>
      </c>
      <c r="AA300" s="14">
        <f t="shared" si="86"/>
        <v>0.08</v>
      </c>
    </row>
    <row r="301" spans="1:27" ht="16.5" x14ac:dyDescent="0.2">
      <c r="D301" s="14">
        <f>SUMPRODUCT(D302:D326,E302:E326)/E301</f>
        <v>239.17995444191345</v>
      </c>
      <c r="E301" s="14">
        <f>SUM(E302:E326)</f>
        <v>0.10452380952380952</v>
      </c>
      <c r="M301" s="14">
        <v>217</v>
      </c>
      <c r="N301" s="14">
        <f t="shared" si="75"/>
        <v>5</v>
      </c>
      <c r="O301" s="14">
        <f>INDEX(卡牌消耗!$H$13:$H$33,世界BOSS专属武器!N301)</f>
        <v>1501005</v>
      </c>
      <c r="P301" s="44" t="s">
        <v>328</v>
      </c>
      <c r="Q301" s="14">
        <f t="shared" si="76"/>
        <v>12</v>
      </c>
      <c r="R301" s="44" t="str">
        <f t="shared" si="77"/>
        <v>金币</v>
      </c>
      <c r="S301" s="14">
        <f t="shared" si="78"/>
        <v>1000</v>
      </c>
      <c r="T301" s="14" t="str">
        <f t="shared" si="79"/>
        <v>低级专属强化石</v>
      </c>
      <c r="U301" s="14">
        <f t="shared" si="80"/>
        <v>7</v>
      </c>
      <c r="V301" s="14" t="str">
        <f t="shared" si="81"/>
        <v>[x]</v>
      </c>
      <c r="W301" s="14" t="str">
        <f t="shared" si="82"/>
        <v>[x]</v>
      </c>
      <c r="X301" s="14">
        <f t="shared" si="83"/>
        <v>0.31</v>
      </c>
      <c r="Y301" s="14">
        <f t="shared" si="84"/>
        <v>1</v>
      </c>
      <c r="Z301" s="14">
        <f t="shared" si="85"/>
        <v>6</v>
      </c>
      <c r="AA301" s="14">
        <f t="shared" si="86"/>
        <v>9.3299999999999994E-2</v>
      </c>
    </row>
    <row r="302" spans="1:27" ht="16.5" customHeight="1" x14ac:dyDescent="0.2">
      <c r="A302" s="160" t="s">
        <v>652</v>
      </c>
      <c r="B302" s="68" t="s">
        <v>544</v>
      </c>
      <c r="C302" s="68">
        <v>3</v>
      </c>
      <c r="D302" s="68">
        <f>INDEX(神器!$M$4:$M$7,世界BOSS专属武器!C302)</f>
        <v>280</v>
      </c>
      <c r="E302" s="68">
        <f t="shared" ref="E302:E326" si="87">1/D302</f>
        <v>3.5714285714285713E-3</v>
      </c>
      <c r="F302" s="68">
        <f t="shared" ref="F302:F325" si="88">ROUND(10000*E302/E$301,0)</f>
        <v>342</v>
      </c>
      <c r="G302" s="68">
        <v>1</v>
      </c>
      <c r="H302" s="68">
        <v>1</v>
      </c>
      <c r="M302" s="14">
        <v>218</v>
      </c>
      <c r="N302" s="14">
        <f t="shared" si="75"/>
        <v>5</v>
      </c>
      <c r="O302" s="14">
        <f>INDEX(卡牌消耗!$H$13:$H$33,世界BOSS专属武器!N302)</f>
        <v>1501005</v>
      </c>
      <c r="P302" s="44" t="s">
        <v>328</v>
      </c>
      <c r="Q302" s="14">
        <f t="shared" si="76"/>
        <v>13</v>
      </c>
      <c r="R302" s="44" t="str">
        <f t="shared" si="77"/>
        <v>金币</v>
      </c>
      <c r="S302" s="14">
        <f t="shared" si="78"/>
        <v>1000</v>
      </c>
      <c r="T302" s="14" t="str">
        <f t="shared" si="79"/>
        <v>低级专属强化石</v>
      </c>
      <c r="U302" s="14">
        <f t="shared" si="80"/>
        <v>7</v>
      </c>
      <c r="V302" s="14" t="str">
        <f t="shared" si="81"/>
        <v>[x]</v>
      </c>
      <c r="W302" s="14" t="str">
        <f t="shared" si="82"/>
        <v>[x]</v>
      </c>
      <c r="X302" s="14">
        <f t="shared" si="83"/>
        <v>0.28999999999999998</v>
      </c>
      <c r="Y302" s="14">
        <f t="shared" si="84"/>
        <v>1</v>
      </c>
      <c r="Z302" s="14">
        <f t="shared" si="85"/>
        <v>7</v>
      </c>
      <c r="AA302" s="14">
        <f t="shared" si="86"/>
        <v>0.1067</v>
      </c>
    </row>
    <row r="303" spans="1:27" ht="16.5" x14ac:dyDescent="0.2">
      <c r="A303" s="160"/>
      <c r="B303" s="68" t="s">
        <v>545</v>
      </c>
      <c r="C303" s="68">
        <v>3</v>
      </c>
      <c r="D303" s="68">
        <f>INDEX(神器!$M$4:$M$7,世界BOSS专属武器!C303)</f>
        <v>280</v>
      </c>
      <c r="E303" s="68">
        <f t="shared" si="87"/>
        <v>3.5714285714285713E-3</v>
      </c>
      <c r="F303" s="68">
        <f t="shared" si="88"/>
        <v>342</v>
      </c>
      <c r="G303" s="68">
        <v>1</v>
      </c>
      <c r="H303" s="68">
        <v>1</v>
      </c>
      <c r="M303" s="14">
        <v>219</v>
      </c>
      <c r="N303" s="14">
        <f t="shared" si="75"/>
        <v>5</v>
      </c>
      <c r="O303" s="14">
        <f>INDEX(卡牌消耗!$H$13:$H$33,世界BOSS专属武器!N303)</f>
        <v>1501005</v>
      </c>
      <c r="P303" s="44" t="s">
        <v>328</v>
      </c>
      <c r="Q303" s="14">
        <f t="shared" si="76"/>
        <v>14</v>
      </c>
      <c r="R303" s="44" t="str">
        <f t="shared" si="77"/>
        <v>金币</v>
      </c>
      <c r="S303" s="14">
        <f t="shared" si="78"/>
        <v>1000</v>
      </c>
      <c r="T303" s="14" t="str">
        <f t="shared" si="79"/>
        <v>低级专属强化石</v>
      </c>
      <c r="U303" s="14">
        <f t="shared" si="80"/>
        <v>7</v>
      </c>
      <c r="V303" s="14" t="str">
        <f t="shared" si="81"/>
        <v>[x]</v>
      </c>
      <c r="W303" s="14" t="str">
        <f t="shared" si="82"/>
        <v>[x]</v>
      </c>
      <c r="X303" s="14">
        <f t="shared" si="83"/>
        <v>0.27</v>
      </c>
      <c r="Y303" s="14">
        <f t="shared" si="84"/>
        <v>1</v>
      </c>
      <c r="Z303" s="14">
        <f t="shared" si="85"/>
        <v>7</v>
      </c>
      <c r="AA303" s="14">
        <f t="shared" si="86"/>
        <v>0.12</v>
      </c>
    </row>
    <row r="304" spans="1:27" ht="16.5" x14ac:dyDescent="0.2">
      <c r="A304" s="160"/>
      <c r="B304" s="68" t="s">
        <v>546</v>
      </c>
      <c r="C304" s="68">
        <v>4</v>
      </c>
      <c r="D304" s="68">
        <f>INDEX(神器!$M$4:$M$7,世界BOSS专属武器!C304)</f>
        <v>600</v>
      </c>
      <c r="E304" s="68">
        <f t="shared" si="87"/>
        <v>1.6666666666666668E-3</v>
      </c>
      <c r="F304" s="68">
        <f t="shared" si="88"/>
        <v>159</v>
      </c>
      <c r="G304" s="68">
        <v>1</v>
      </c>
      <c r="H304" s="68">
        <v>1</v>
      </c>
      <c r="M304" s="14">
        <v>220</v>
      </c>
      <c r="N304" s="14">
        <f t="shared" si="75"/>
        <v>5</v>
      </c>
      <c r="O304" s="14">
        <f>INDEX(卡牌消耗!$H$13:$H$33,世界BOSS专属武器!N304)</f>
        <v>1501005</v>
      </c>
      <c r="P304" s="44" t="s">
        <v>328</v>
      </c>
      <c r="Q304" s="14">
        <f t="shared" si="76"/>
        <v>15</v>
      </c>
      <c r="R304" s="44" t="str">
        <f t="shared" si="77"/>
        <v>金币</v>
      </c>
      <c r="S304" s="14">
        <f t="shared" si="78"/>
        <v>1000</v>
      </c>
      <c r="T304" s="14" t="str">
        <f t="shared" si="79"/>
        <v>低级专属强化石</v>
      </c>
      <c r="U304" s="14">
        <f t="shared" si="80"/>
        <v>10</v>
      </c>
      <c r="V304" s="14" t="str">
        <f t="shared" si="81"/>
        <v>[x]</v>
      </c>
      <c r="W304" s="14" t="str">
        <f t="shared" si="82"/>
        <v>[x]</v>
      </c>
      <c r="X304" s="14">
        <f t="shared" si="83"/>
        <v>0.25</v>
      </c>
      <c r="Y304" s="14">
        <f t="shared" si="84"/>
        <v>1</v>
      </c>
      <c r="Z304" s="14">
        <f t="shared" si="85"/>
        <v>8</v>
      </c>
      <c r="AA304" s="14">
        <f t="shared" si="86"/>
        <v>0.1333</v>
      </c>
    </row>
    <row r="305" spans="1:27" ht="16.5" x14ac:dyDescent="0.2">
      <c r="A305" s="160"/>
      <c r="B305" s="68" t="s">
        <v>550</v>
      </c>
      <c r="C305" s="68">
        <v>3</v>
      </c>
      <c r="D305" s="68">
        <f>INDEX(神器!$M$4:$M$7,世界BOSS专属武器!C305)</f>
        <v>280</v>
      </c>
      <c r="E305" s="68">
        <f t="shared" si="87"/>
        <v>3.5714285714285713E-3</v>
      </c>
      <c r="F305" s="68">
        <f t="shared" si="88"/>
        <v>342</v>
      </c>
      <c r="G305" s="68">
        <v>1</v>
      </c>
      <c r="H305" s="68">
        <v>1</v>
      </c>
      <c r="M305" s="14">
        <v>221</v>
      </c>
      <c r="N305" s="14">
        <f t="shared" si="75"/>
        <v>5</v>
      </c>
      <c r="O305" s="14">
        <f>INDEX(卡牌消耗!$H$13:$H$33,世界BOSS专属武器!N305)</f>
        <v>1501005</v>
      </c>
      <c r="P305" s="44" t="s">
        <v>328</v>
      </c>
      <c r="Q305" s="14">
        <f t="shared" si="76"/>
        <v>16</v>
      </c>
      <c r="R305" s="44" t="str">
        <f t="shared" si="77"/>
        <v>金币</v>
      </c>
      <c r="S305" s="14">
        <f t="shared" si="78"/>
        <v>1000</v>
      </c>
      <c r="T305" s="14" t="str">
        <f t="shared" si="79"/>
        <v>低级专属强化石</v>
      </c>
      <c r="U305" s="14">
        <f t="shared" si="80"/>
        <v>10</v>
      </c>
      <c r="V305" s="14" t="str">
        <f t="shared" si="81"/>
        <v>[x]</v>
      </c>
      <c r="W305" s="14" t="str">
        <f t="shared" si="82"/>
        <v>[x]</v>
      </c>
      <c r="X305" s="14">
        <f t="shared" si="83"/>
        <v>0.23</v>
      </c>
      <c r="Y305" s="14">
        <f t="shared" si="84"/>
        <v>1</v>
      </c>
      <c r="Z305" s="14">
        <f t="shared" si="85"/>
        <v>9</v>
      </c>
      <c r="AA305" s="14">
        <f t="shared" si="86"/>
        <v>0.1467</v>
      </c>
    </row>
    <row r="306" spans="1:27" ht="16.5" x14ac:dyDescent="0.2">
      <c r="A306" s="160"/>
      <c r="B306" s="68" t="s">
        <v>551</v>
      </c>
      <c r="C306" s="68">
        <v>3</v>
      </c>
      <c r="D306" s="68">
        <f>INDEX(神器!$M$4:$M$7,世界BOSS专属武器!C306)</f>
        <v>280</v>
      </c>
      <c r="E306" s="68">
        <f t="shared" si="87"/>
        <v>3.5714285714285713E-3</v>
      </c>
      <c r="F306" s="68">
        <f t="shared" si="88"/>
        <v>342</v>
      </c>
      <c r="G306" s="68">
        <v>1</v>
      </c>
      <c r="H306" s="68">
        <v>1</v>
      </c>
      <c r="M306" s="14">
        <v>222</v>
      </c>
      <c r="N306" s="14">
        <f t="shared" si="75"/>
        <v>5</v>
      </c>
      <c r="O306" s="14">
        <f>INDEX(卡牌消耗!$H$13:$H$33,世界BOSS专属武器!N306)</f>
        <v>1501005</v>
      </c>
      <c r="P306" s="44" t="s">
        <v>328</v>
      </c>
      <c r="Q306" s="14">
        <f t="shared" si="76"/>
        <v>17</v>
      </c>
      <c r="R306" s="44" t="str">
        <f t="shared" si="77"/>
        <v>金币</v>
      </c>
      <c r="S306" s="14">
        <f t="shared" si="78"/>
        <v>1000</v>
      </c>
      <c r="T306" s="14" t="str">
        <f t="shared" si="79"/>
        <v>低级专属强化石</v>
      </c>
      <c r="U306" s="14">
        <f t="shared" si="80"/>
        <v>10</v>
      </c>
      <c r="V306" s="14" t="str">
        <f t="shared" si="81"/>
        <v>[x]</v>
      </c>
      <c r="W306" s="14" t="str">
        <f t="shared" si="82"/>
        <v>[x]</v>
      </c>
      <c r="X306" s="14">
        <f t="shared" si="83"/>
        <v>0.21</v>
      </c>
      <c r="Y306" s="14">
        <f t="shared" si="84"/>
        <v>1</v>
      </c>
      <c r="Z306" s="14">
        <f t="shared" si="85"/>
        <v>10</v>
      </c>
      <c r="AA306" s="14">
        <f t="shared" si="86"/>
        <v>0.16</v>
      </c>
    </row>
    <row r="307" spans="1:27" ht="16.5" x14ac:dyDescent="0.2">
      <c r="A307" s="160"/>
      <c r="B307" s="68" t="s">
        <v>552</v>
      </c>
      <c r="C307" s="68">
        <v>4</v>
      </c>
      <c r="D307" s="68">
        <f>INDEX(神器!$M$4:$M$7,世界BOSS专属武器!C307)</f>
        <v>600</v>
      </c>
      <c r="E307" s="68">
        <f t="shared" si="87"/>
        <v>1.6666666666666668E-3</v>
      </c>
      <c r="F307" s="68">
        <f t="shared" si="88"/>
        <v>159</v>
      </c>
      <c r="G307" s="68">
        <v>1</v>
      </c>
      <c r="H307" s="68">
        <v>1</v>
      </c>
      <c r="M307" s="14">
        <v>223</v>
      </c>
      <c r="N307" s="14">
        <f t="shared" si="75"/>
        <v>5</v>
      </c>
      <c r="O307" s="14">
        <f>INDEX(卡牌消耗!$H$13:$H$33,世界BOSS专属武器!N307)</f>
        <v>1501005</v>
      </c>
      <c r="P307" s="44" t="s">
        <v>328</v>
      </c>
      <c r="Q307" s="14">
        <f t="shared" si="76"/>
        <v>18</v>
      </c>
      <c r="R307" s="44" t="str">
        <f t="shared" si="77"/>
        <v>金币</v>
      </c>
      <c r="S307" s="14">
        <f t="shared" si="78"/>
        <v>1000</v>
      </c>
      <c r="T307" s="14" t="str">
        <f t="shared" si="79"/>
        <v>低级专属强化石</v>
      </c>
      <c r="U307" s="14">
        <f t="shared" si="80"/>
        <v>10</v>
      </c>
      <c r="V307" s="14" t="str">
        <f t="shared" si="81"/>
        <v>[x]</v>
      </c>
      <c r="W307" s="14" t="str">
        <f t="shared" si="82"/>
        <v>[x]</v>
      </c>
      <c r="X307" s="14">
        <f t="shared" si="83"/>
        <v>0.19</v>
      </c>
      <c r="Y307" s="14">
        <f t="shared" si="84"/>
        <v>1</v>
      </c>
      <c r="Z307" s="14">
        <f t="shared" si="85"/>
        <v>11</v>
      </c>
      <c r="AA307" s="14">
        <f t="shared" si="86"/>
        <v>0.17330000000000001</v>
      </c>
    </row>
    <row r="308" spans="1:27" ht="16.5" x14ac:dyDescent="0.2">
      <c r="A308" s="160"/>
      <c r="B308" s="68" t="s">
        <v>556</v>
      </c>
      <c r="C308" s="68">
        <v>3</v>
      </c>
      <c r="D308" s="68">
        <f>INDEX(神器!$M$4:$M$7,世界BOSS专属武器!C308)</f>
        <v>280</v>
      </c>
      <c r="E308" s="68">
        <f t="shared" si="87"/>
        <v>3.5714285714285713E-3</v>
      </c>
      <c r="F308" s="68">
        <f t="shared" si="88"/>
        <v>342</v>
      </c>
      <c r="G308" s="68">
        <v>1</v>
      </c>
      <c r="H308" s="68">
        <v>1</v>
      </c>
      <c r="M308" s="14">
        <v>224</v>
      </c>
      <c r="N308" s="14">
        <f t="shared" si="75"/>
        <v>5</v>
      </c>
      <c r="O308" s="14">
        <f>INDEX(卡牌消耗!$H$13:$H$33,世界BOSS专属武器!N308)</f>
        <v>1501005</v>
      </c>
      <c r="P308" s="44" t="s">
        <v>328</v>
      </c>
      <c r="Q308" s="14">
        <f t="shared" si="76"/>
        <v>19</v>
      </c>
      <c r="R308" s="44" t="str">
        <f t="shared" si="77"/>
        <v>金币</v>
      </c>
      <c r="S308" s="14">
        <f t="shared" si="78"/>
        <v>1000</v>
      </c>
      <c r="T308" s="14" t="str">
        <f t="shared" si="79"/>
        <v>低级专属强化石</v>
      </c>
      <c r="U308" s="14">
        <f t="shared" si="80"/>
        <v>10</v>
      </c>
      <c r="V308" s="14" t="str">
        <f t="shared" si="81"/>
        <v>[x]</v>
      </c>
      <c r="W308" s="14" t="str">
        <f t="shared" si="82"/>
        <v>[x]</v>
      </c>
      <c r="X308" s="14">
        <f t="shared" si="83"/>
        <v>0.17</v>
      </c>
      <c r="Y308" s="14">
        <f t="shared" si="84"/>
        <v>1</v>
      </c>
      <c r="Z308" s="14">
        <f t="shared" si="85"/>
        <v>12</v>
      </c>
      <c r="AA308" s="14">
        <f t="shared" si="86"/>
        <v>0.1867</v>
      </c>
    </row>
    <row r="309" spans="1:27" ht="16.5" x14ac:dyDescent="0.2">
      <c r="A309" s="160"/>
      <c r="B309" s="68" t="s">
        <v>557</v>
      </c>
      <c r="C309" s="68">
        <v>3</v>
      </c>
      <c r="D309" s="68">
        <f>INDEX(神器!$M$4:$M$7,世界BOSS专属武器!C309)</f>
        <v>280</v>
      </c>
      <c r="E309" s="68">
        <f t="shared" si="87"/>
        <v>3.5714285714285713E-3</v>
      </c>
      <c r="F309" s="68">
        <f t="shared" si="88"/>
        <v>342</v>
      </c>
      <c r="G309" s="68">
        <v>1</v>
      </c>
      <c r="H309" s="68">
        <v>1</v>
      </c>
      <c r="M309" s="14">
        <v>225</v>
      </c>
      <c r="N309" s="14">
        <f t="shared" si="75"/>
        <v>5</v>
      </c>
      <c r="O309" s="14">
        <f>INDEX(卡牌消耗!$H$13:$H$33,世界BOSS专属武器!N309)</f>
        <v>1501005</v>
      </c>
      <c r="P309" s="44" t="s">
        <v>328</v>
      </c>
      <c r="Q309" s="14">
        <f t="shared" si="76"/>
        <v>20</v>
      </c>
      <c r="R309" s="44" t="str">
        <f t="shared" si="77"/>
        <v>金币</v>
      </c>
      <c r="S309" s="14">
        <f t="shared" si="78"/>
        <v>5000</v>
      </c>
      <c r="T309" s="14" t="str">
        <f t="shared" si="79"/>
        <v>低级专属强化石</v>
      </c>
      <c r="U309" s="14">
        <f t="shared" si="80"/>
        <v>15</v>
      </c>
      <c r="V309" s="14" t="str">
        <f t="shared" si="81"/>
        <v>中级专属强化石</v>
      </c>
      <c r="W309" s="14">
        <f t="shared" si="82"/>
        <v>7</v>
      </c>
      <c r="X309" s="14">
        <f t="shared" si="83"/>
        <v>0.15</v>
      </c>
      <c r="Y309" s="14">
        <f t="shared" si="84"/>
        <v>1</v>
      </c>
      <c r="Z309" s="14">
        <f t="shared" si="85"/>
        <v>15</v>
      </c>
      <c r="AA309" s="14">
        <f t="shared" si="86"/>
        <v>0.2</v>
      </c>
    </row>
    <row r="310" spans="1:27" ht="16.5" x14ac:dyDescent="0.2">
      <c r="A310" s="160"/>
      <c r="B310" s="68" t="s">
        <v>558</v>
      </c>
      <c r="C310" s="68">
        <v>4</v>
      </c>
      <c r="D310" s="68">
        <f>INDEX(神器!$M$4:$M$7,世界BOSS专属武器!C310)</f>
        <v>600</v>
      </c>
      <c r="E310" s="68">
        <f t="shared" si="87"/>
        <v>1.6666666666666668E-3</v>
      </c>
      <c r="F310" s="68">
        <f t="shared" si="88"/>
        <v>159</v>
      </c>
      <c r="G310" s="68">
        <v>1</v>
      </c>
      <c r="H310" s="68">
        <v>1</v>
      </c>
      <c r="M310" s="14">
        <v>226</v>
      </c>
      <c r="N310" s="14">
        <f t="shared" si="75"/>
        <v>5</v>
      </c>
      <c r="O310" s="14">
        <f>INDEX(卡牌消耗!$H$13:$H$33,世界BOSS专属武器!N310)</f>
        <v>1501005</v>
      </c>
      <c r="P310" s="44" t="s">
        <v>328</v>
      </c>
      <c r="Q310" s="14">
        <f t="shared" si="76"/>
        <v>21</v>
      </c>
      <c r="R310" s="44" t="str">
        <f t="shared" si="77"/>
        <v>金币</v>
      </c>
      <c r="S310" s="14">
        <f t="shared" si="78"/>
        <v>5000</v>
      </c>
      <c r="T310" s="14" t="str">
        <f t="shared" si="79"/>
        <v>低级专属强化石</v>
      </c>
      <c r="U310" s="14">
        <f t="shared" si="80"/>
        <v>15</v>
      </c>
      <c r="V310" s="14" t="str">
        <f t="shared" si="81"/>
        <v>中级专属强化石</v>
      </c>
      <c r="W310" s="14">
        <f t="shared" si="82"/>
        <v>7</v>
      </c>
      <c r="X310" s="14">
        <f t="shared" si="83"/>
        <v>0.15</v>
      </c>
      <c r="Y310" s="14">
        <f t="shared" si="84"/>
        <v>1</v>
      </c>
      <c r="Z310" s="14">
        <f t="shared" si="85"/>
        <v>15</v>
      </c>
      <c r="AA310" s="14">
        <f t="shared" si="86"/>
        <v>0.22</v>
      </c>
    </row>
    <row r="311" spans="1:27" ht="16.5" x14ac:dyDescent="0.2">
      <c r="A311" s="160"/>
      <c r="B311" s="68" t="s">
        <v>559</v>
      </c>
      <c r="C311" s="68">
        <v>2</v>
      </c>
      <c r="D311" s="68">
        <f>INDEX(神器!$M$4:$M$7,世界BOSS专属武器!C311)</f>
        <v>120</v>
      </c>
      <c r="E311" s="68">
        <f t="shared" si="87"/>
        <v>8.3333333333333332E-3</v>
      </c>
      <c r="F311" s="68">
        <f t="shared" si="88"/>
        <v>797</v>
      </c>
      <c r="G311" s="68">
        <v>1</v>
      </c>
      <c r="H311" s="68">
        <v>1</v>
      </c>
      <c r="M311" s="14">
        <v>227</v>
      </c>
      <c r="N311" s="14">
        <f t="shared" si="75"/>
        <v>5</v>
      </c>
      <c r="O311" s="14">
        <f>INDEX(卡牌消耗!$H$13:$H$33,世界BOSS专属武器!N311)</f>
        <v>1501005</v>
      </c>
      <c r="P311" s="44" t="s">
        <v>328</v>
      </c>
      <c r="Q311" s="14">
        <f t="shared" si="76"/>
        <v>22</v>
      </c>
      <c r="R311" s="44" t="str">
        <f t="shared" si="77"/>
        <v>金币</v>
      </c>
      <c r="S311" s="14">
        <f t="shared" si="78"/>
        <v>5000</v>
      </c>
      <c r="T311" s="14" t="str">
        <f t="shared" si="79"/>
        <v>低级专属强化石</v>
      </c>
      <c r="U311" s="14">
        <f t="shared" si="80"/>
        <v>15</v>
      </c>
      <c r="V311" s="14" t="str">
        <f t="shared" si="81"/>
        <v>中级专属强化石</v>
      </c>
      <c r="W311" s="14">
        <f t="shared" si="82"/>
        <v>7</v>
      </c>
      <c r="X311" s="14">
        <f t="shared" si="83"/>
        <v>0.15</v>
      </c>
      <c r="Y311" s="14">
        <f t="shared" si="84"/>
        <v>1</v>
      </c>
      <c r="Z311" s="14">
        <f t="shared" si="85"/>
        <v>15</v>
      </c>
      <c r="AA311" s="14">
        <f t="shared" si="86"/>
        <v>0.24</v>
      </c>
    </row>
    <row r="312" spans="1:27" ht="16.5" x14ac:dyDescent="0.2">
      <c r="A312" s="160"/>
      <c r="B312" s="68" t="s">
        <v>560</v>
      </c>
      <c r="C312" s="68">
        <v>2</v>
      </c>
      <c r="D312" s="68">
        <f>INDEX(神器!$M$4:$M$7,世界BOSS专属武器!C312)</f>
        <v>120</v>
      </c>
      <c r="E312" s="68">
        <f t="shared" si="87"/>
        <v>8.3333333333333332E-3</v>
      </c>
      <c r="F312" s="68">
        <f t="shared" si="88"/>
        <v>797</v>
      </c>
      <c r="G312" s="68">
        <v>1</v>
      </c>
      <c r="H312" s="68">
        <v>1</v>
      </c>
      <c r="M312" s="14">
        <v>228</v>
      </c>
      <c r="N312" s="14">
        <f t="shared" si="75"/>
        <v>5</v>
      </c>
      <c r="O312" s="14">
        <f>INDEX(卡牌消耗!$H$13:$H$33,世界BOSS专属武器!N312)</f>
        <v>1501005</v>
      </c>
      <c r="P312" s="44" t="s">
        <v>328</v>
      </c>
      <c r="Q312" s="14">
        <f t="shared" si="76"/>
        <v>23</v>
      </c>
      <c r="R312" s="44" t="str">
        <f t="shared" si="77"/>
        <v>金币</v>
      </c>
      <c r="S312" s="14">
        <f t="shared" si="78"/>
        <v>5000</v>
      </c>
      <c r="T312" s="14" t="str">
        <f t="shared" si="79"/>
        <v>低级专属强化石</v>
      </c>
      <c r="U312" s="14">
        <f t="shared" si="80"/>
        <v>15</v>
      </c>
      <c r="V312" s="14" t="str">
        <f t="shared" si="81"/>
        <v>中级专属强化石</v>
      </c>
      <c r="W312" s="14">
        <f t="shared" si="82"/>
        <v>7</v>
      </c>
      <c r="X312" s="14">
        <f t="shared" si="83"/>
        <v>0.15</v>
      </c>
      <c r="Y312" s="14">
        <f t="shared" si="84"/>
        <v>1</v>
      </c>
      <c r="Z312" s="14">
        <f t="shared" si="85"/>
        <v>18</v>
      </c>
      <c r="AA312" s="14">
        <f t="shared" si="86"/>
        <v>0.26</v>
      </c>
    </row>
    <row r="313" spans="1:27" ht="16.5" x14ac:dyDescent="0.2">
      <c r="A313" s="160"/>
      <c r="B313" s="68" t="s">
        <v>561</v>
      </c>
      <c r="C313" s="68">
        <v>2</v>
      </c>
      <c r="D313" s="68">
        <f>INDEX(神器!$M$4:$M$7,世界BOSS专属武器!C313)</f>
        <v>120</v>
      </c>
      <c r="E313" s="68">
        <f t="shared" si="87"/>
        <v>8.3333333333333332E-3</v>
      </c>
      <c r="F313" s="68">
        <f t="shared" si="88"/>
        <v>797</v>
      </c>
      <c r="G313" s="68">
        <v>1</v>
      </c>
      <c r="H313" s="68">
        <v>1</v>
      </c>
      <c r="M313" s="14">
        <v>229</v>
      </c>
      <c r="N313" s="14">
        <f t="shared" si="75"/>
        <v>5</v>
      </c>
      <c r="O313" s="14">
        <f>INDEX(卡牌消耗!$H$13:$H$33,世界BOSS专属武器!N313)</f>
        <v>1501005</v>
      </c>
      <c r="P313" s="44" t="s">
        <v>328</v>
      </c>
      <c r="Q313" s="14">
        <f t="shared" si="76"/>
        <v>24</v>
      </c>
      <c r="R313" s="44" t="str">
        <f t="shared" si="77"/>
        <v>金币</v>
      </c>
      <c r="S313" s="14">
        <f t="shared" si="78"/>
        <v>5000</v>
      </c>
      <c r="T313" s="14" t="str">
        <f t="shared" si="79"/>
        <v>低级专属强化石</v>
      </c>
      <c r="U313" s="14">
        <f t="shared" si="80"/>
        <v>15</v>
      </c>
      <c r="V313" s="14" t="str">
        <f t="shared" si="81"/>
        <v>中级专属强化石</v>
      </c>
      <c r="W313" s="14">
        <f t="shared" si="82"/>
        <v>7</v>
      </c>
      <c r="X313" s="14">
        <f t="shared" si="83"/>
        <v>0.15</v>
      </c>
      <c r="Y313" s="14">
        <f t="shared" si="84"/>
        <v>1</v>
      </c>
      <c r="Z313" s="14">
        <f t="shared" si="85"/>
        <v>18</v>
      </c>
      <c r="AA313" s="14">
        <f t="shared" si="86"/>
        <v>0.28000000000000003</v>
      </c>
    </row>
    <row r="314" spans="1:27" ht="16.5" x14ac:dyDescent="0.2">
      <c r="A314" s="160"/>
      <c r="B314" s="68" t="s">
        <v>562</v>
      </c>
      <c r="C314" s="68">
        <v>3</v>
      </c>
      <c r="D314" s="68">
        <f>INDEX(神器!$M$4:$M$7,世界BOSS专属武器!C314)</f>
        <v>280</v>
      </c>
      <c r="E314" s="68">
        <f t="shared" si="87"/>
        <v>3.5714285714285713E-3</v>
      </c>
      <c r="F314" s="68">
        <f t="shared" si="88"/>
        <v>342</v>
      </c>
      <c r="G314" s="68">
        <v>1</v>
      </c>
      <c r="H314" s="68">
        <v>1</v>
      </c>
      <c r="M314" s="14">
        <v>230</v>
      </c>
      <c r="N314" s="14">
        <f t="shared" si="75"/>
        <v>5</v>
      </c>
      <c r="O314" s="14">
        <f>INDEX(卡牌消耗!$H$13:$H$33,世界BOSS专属武器!N314)</f>
        <v>1501005</v>
      </c>
      <c r="P314" s="44" t="s">
        <v>328</v>
      </c>
      <c r="Q314" s="14">
        <f t="shared" si="76"/>
        <v>25</v>
      </c>
      <c r="R314" s="44" t="str">
        <f t="shared" si="77"/>
        <v>金币</v>
      </c>
      <c r="S314" s="14">
        <f t="shared" si="78"/>
        <v>5000</v>
      </c>
      <c r="T314" s="14" t="str">
        <f t="shared" si="79"/>
        <v>低级专属强化石</v>
      </c>
      <c r="U314" s="14">
        <f t="shared" si="80"/>
        <v>15</v>
      </c>
      <c r="V314" s="14" t="str">
        <f t="shared" si="81"/>
        <v>中级专属强化石</v>
      </c>
      <c r="W314" s="14">
        <f t="shared" si="82"/>
        <v>7</v>
      </c>
      <c r="X314" s="14">
        <f t="shared" si="83"/>
        <v>0.15</v>
      </c>
      <c r="Y314" s="14">
        <f t="shared" si="84"/>
        <v>1</v>
      </c>
      <c r="Z314" s="14">
        <f t="shared" si="85"/>
        <v>18</v>
      </c>
      <c r="AA314" s="14">
        <f t="shared" si="86"/>
        <v>0.3</v>
      </c>
    </row>
    <row r="315" spans="1:27" ht="16.5" x14ac:dyDescent="0.2">
      <c r="A315" s="160"/>
      <c r="B315" s="68" t="s">
        <v>563</v>
      </c>
      <c r="C315" s="68">
        <v>3</v>
      </c>
      <c r="D315" s="68">
        <f>INDEX(神器!$M$4:$M$7,世界BOSS专属武器!C315)</f>
        <v>280</v>
      </c>
      <c r="E315" s="68">
        <f t="shared" si="87"/>
        <v>3.5714285714285713E-3</v>
      </c>
      <c r="F315" s="68">
        <f t="shared" si="88"/>
        <v>342</v>
      </c>
      <c r="G315" s="68">
        <v>1</v>
      </c>
      <c r="H315" s="68">
        <v>1</v>
      </c>
      <c r="M315" s="14">
        <v>231</v>
      </c>
      <c r="N315" s="14">
        <f t="shared" si="75"/>
        <v>5</v>
      </c>
      <c r="O315" s="14">
        <f>INDEX(卡牌消耗!$H$13:$H$33,世界BOSS专属武器!N315)</f>
        <v>1501005</v>
      </c>
      <c r="P315" s="44" t="s">
        <v>328</v>
      </c>
      <c r="Q315" s="14">
        <f t="shared" si="76"/>
        <v>26</v>
      </c>
      <c r="R315" s="44" t="str">
        <f t="shared" si="77"/>
        <v>金币</v>
      </c>
      <c r="S315" s="14">
        <f t="shared" si="78"/>
        <v>5000</v>
      </c>
      <c r="T315" s="14" t="str">
        <f t="shared" si="79"/>
        <v>低级专属强化石</v>
      </c>
      <c r="U315" s="14">
        <f t="shared" si="80"/>
        <v>15</v>
      </c>
      <c r="V315" s="14" t="str">
        <f t="shared" si="81"/>
        <v>中级专属强化石</v>
      </c>
      <c r="W315" s="14">
        <f t="shared" si="82"/>
        <v>7</v>
      </c>
      <c r="X315" s="14">
        <f t="shared" si="83"/>
        <v>0.15</v>
      </c>
      <c r="Y315" s="14">
        <f t="shared" si="84"/>
        <v>1</v>
      </c>
      <c r="Z315" s="14">
        <f t="shared" si="85"/>
        <v>21</v>
      </c>
      <c r="AA315" s="14">
        <f t="shared" si="86"/>
        <v>0.32</v>
      </c>
    </row>
    <row r="316" spans="1:27" ht="16.5" x14ac:dyDescent="0.2">
      <c r="A316" s="160"/>
      <c r="B316" s="68" t="s">
        <v>564</v>
      </c>
      <c r="C316" s="68">
        <v>3</v>
      </c>
      <c r="D316" s="68">
        <f>INDEX(神器!$M$4:$M$7,世界BOSS专属武器!C316)</f>
        <v>280</v>
      </c>
      <c r="E316" s="68">
        <f t="shared" si="87"/>
        <v>3.5714285714285713E-3</v>
      </c>
      <c r="F316" s="68">
        <f t="shared" si="88"/>
        <v>342</v>
      </c>
      <c r="G316" s="68">
        <v>1</v>
      </c>
      <c r="H316" s="68">
        <v>1</v>
      </c>
      <c r="M316" s="14">
        <v>232</v>
      </c>
      <c r="N316" s="14">
        <f t="shared" si="75"/>
        <v>5</v>
      </c>
      <c r="O316" s="14">
        <f>INDEX(卡牌消耗!$H$13:$H$33,世界BOSS专属武器!N316)</f>
        <v>1501005</v>
      </c>
      <c r="P316" s="44" t="s">
        <v>328</v>
      </c>
      <c r="Q316" s="14">
        <f t="shared" si="76"/>
        <v>27</v>
      </c>
      <c r="R316" s="44" t="str">
        <f t="shared" si="77"/>
        <v>金币</v>
      </c>
      <c r="S316" s="14">
        <f t="shared" si="78"/>
        <v>5000</v>
      </c>
      <c r="T316" s="14" t="str">
        <f t="shared" si="79"/>
        <v>低级专属强化石</v>
      </c>
      <c r="U316" s="14">
        <f t="shared" si="80"/>
        <v>15</v>
      </c>
      <c r="V316" s="14" t="str">
        <f t="shared" si="81"/>
        <v>中级专属强化石</v>
      </c>
      <c r="W316" s="14">
        <f t="shared" si="82"/>
        <v>7</v>
      </c>
      <c r="X316" s="14">
        <f t="shared" si="83"/>
        <v>0.15</v>
      </c>
      <c r="Y316" s="14">
        <f t="shared" si="84"/>
        <v>1</v>
      </c>
      <c r="Z316" s="14">
        <f t="shared" si="85"/>
        <v>22</v>
      </c>
      <c r="AA316" s="14">
        <f t="shared" si="86"/>
        <v>0.34</v>
      </c>
    </row>
    <row r="317" spans="1:27" ht="16.5" x14ac:dyDescent="0.2">
      <c r="A317" s="160"/>
      <c r="B317" s="68" t="s">
        <v>565</v>
      </c>
      <c r="C317" s="68">
        <v>4</v>
      </c>
      <c r="D317" s="68">
        <f>INDEX(神器!$M$4:$M$7,世界BOSS专属武器!C317)</f>
        <v>600</v>
      </c>
      <c r="E317" s="68">
        <f t="shared" si="87"/>
        <v>1.6666666666666668E-3</v>
      </c>
      <c r="F317" s="68">
        <f t="shared" si="88"/>
        <v>159</v>
      </c>
      <c r="G317" s="68">
        <v>1</v>
      </c>
      <c r="H317" s="68">
        <v>1</v>
      </c>
      <c r="M317" s="14">
        <v>233</v>
      </c>
      <c r="N317" s="14">
        <f t="shared" si="75"/>
        <v>5</v>
      </c>
      <c r="O317" s="14">
        <f>INDEX(卡牌消耗!$H$13:$H$33,世界BOSS专属武器!N317)</f>
        <v>1501005</v>
      </c>
      <c r="P317" s="44" t="s">
        <v>328</v>
      </c>
      <c r="Q317" s="14">
        <f t="shared" si="76"/>
        <v>28</v>
      </c>
      <c r="R317" s="44" t="str">
        <f t="shared" si="77"/>
        <v>金币</v>
      </c>
      <c r="S317" s="14">
        <f t="shared" si="78"/>
        <v>5000</v>
      </c>
      <c r="T317" s="14" t="str">
        <f t="shared" si="79"/>
        <v>低级专属强化石</v>
      </c>
      <c r="U317" s="14">
        <f t="shared" si="80"/>
        <v>15</v>
      </c>
      <c r="V317" s="14" t="str">
        <f t="shared" si="81"/>
        <v>中级专属强化石</v>
      </c>
      <c r="W317" s="14">
        <f t="shared" si="82"/>
        <v>7</v>
      </c>
      <c r="X317" s="14">
        <f t="shared" si="83"/>
        <v>0.15</v>
      </c>
      <c r="Y317" s="14">
        <f t="shared" si="84"/>
        <v>1</v>
      </c>
      <c r="Z317" s="14">
        <f t="shared" si="85"/>
        <v>23</v>
      </c>
      <c r="AA317" s="14">
        <f t="shared" si="86"/>
        <v>0.36</v>
      </c>
    </row>
    <row r="318" spans="1:27" ht="16.5" x14ac:dyDescent="0.2">
      <c r="A318" s="160"/>
      <c r="B318" s="68" t="s">
        <v>566</v>
      </c>
      <c r="C318" s="68">
        <v>4</v>
      </c>
      <c r="D318" s="68">
        <f>INDEX(神器!$M$4:$M$7,世界BOSS专属武器!C318)</f>
        <v>600</v>
      </c>
      <c r="E318" s="68">
        <f t="shared" si="87"/>
        <v>1.6666666666666668E-3</v>
      </c>
      <c r="F318" s="68">
        <f t="shared" si="88"/>
        <v>159</v>
      </c>
      <c r="G318" s="68">
        <v>1</v>
      </c>
      <c r="H318" s="68">
        <v>1</v>
      </c>
      <c r="M318" s="14">
        <v>234</v>
      </c>
      <c r="N318" s="14">
        <f t="shared" si="75"/>
        <v>5</v>
      </c>
      <c r="O318" s="14">
        <f>INDEX(卡牌消耗!$H$13:$H$33,世界BOSS专属武器!N318)</f>
        <v>1501005</v>
      </c>
      <c r="P318" s="44" t="s">
        <v>328</v>
      </c>
      <c r="Q318" s="14">
        <f t="shared" si="76"/>
        <v>29</v>
      </c>
      <c r="R318" s="44" t="str">
        <f t="shared" si="77"/>
        <v>金币</v>
      </c>
      <c r="S318" s="14">
        <f t="shared" si="78"/>
        <v>5000</v>
      </c>
      <c r="T318" s="14" t="str">
        <f t="shared" si="79"/>
        <v>低级专属强化石</v>
      </c>
      <c r="U318" s="14">
        <f t="shared" si="80"/>
        <v>15</v>
      </c>
      <c r="V318" s="14" t="str">
        <f t="shared" si="81"/>
        <v>中级专属强化石</v>
      </c>
      <c r="W318" s="14">
        <f t="shared" si="82"/>
        <v>7</v>
      </c>
      <c r="X318" s="14">
        <f t="shared" si="83"/>
        <v>0.15</v>
      </c>
      <c r="Y318" s="14">
        <f t="shared" si="84"/>
        <v>1</v>
      </c>
      <c r="Z318" s="14">
        <f t="shared" si="85"/>
        <v>25</v>
      </c>
      <c r="AA318" s="14">
        <f t="shared" si="86"/>
        <v>0.38</v>
      </c>
    </row>
    <row r="319" spans="1:27" ht="16.5" x14ac:dyDescent="0.2">
      <c r="A319" s="160"/>
      <c r="B319" s="68" t="s">
        <v>567</v>
      </c>
      <c r="C319" s="68">
        <v>2</v>
      </c>
      <c r="D319" s="68">
        <f>INDEX(神器!$M$4:$M$7,世界BOSS专属武器!C319)</f>
        <v>120</v>
      </c>
      <c r="E319" s="68">
        <f t="shared" si="87"/>
        <v>8.3333333333333332E-3</v>
      </c>
      <c r="F319" s="68">
        <f t="shared" si="88"/>
        <v>797</v>
      </c>
      <c r="G319" s="68">
        <v>1</v>
      </c>
      <c r="H319" s="68">
        <v>1</v>
      </c>
      <c r="M319" s="14">
        <v>235</v>
      </c>
      <c r="N319" s="14">
        <f t="shared" si="75"/>
        <v>5</v>
      </c>
      <c r="O319" s="14">
        <f>INDEX(卡牌消耗!$H$13:$H$33,世界BOSS专属武器!N319)</f>
        <v>1501005</v>
      </c>
      <c r="P319" s="44" t="s">
        <v>328</v>
      </c>
      <c r="Q319" s="14">
        <f t="shared" si="76"/>
        <v>30</v>
      </c>
      <c r="R319" s="44" t="str">
        <f t="shared" si="77"/>
        <v>金币</v>
      </c>
      <c r="S319" s="14">
        <f t="shared" si="78"/>
        <v>10000</v>
      </c>
      <c r="T319" s="14" t="str">
        <f t="shared" si="79"/>
        <v>中级专属强化石</v>
      </c>
      <c r="U319" s="14">
        <f t="shared" si="80"/>
        <v>8</v>
      </c>
      <c r="V319" s="14" t="str">
        <f t="shared" si="81"/>
        <v>高级专属强化石</v>
      </c>
      <c r="W319" s="14">
        <f t="shared" si="82"/>
        <v>3</v>
      </c>
      <c r="X319" s="14">
        <f t="shared" si="83"/>
        <v>0.1</v>
      </c>
      <c r="Y319" s="14">
        <f t="shared" si="84"/>
        <v>1</v>
      </c>
      <c r="Z319" s="14">
        <f t="shared" si="85"/>
        <v>30</v>
      </c>
      <c r="AA319" s="14">
        <f t="shared" si="86"/>
        <v>0.4</v>
      </c>
    </row>
    <row r="320" spans="1:27" ht="16.5" x14ac:dyDescent="0.2">
      <c r="A320" s="160"/>
      <c r="B320" s="68" t="s">
        <v>568</v>
      </c>
      <c r="C320" s="68">
        <v>2</v>
      </c>
      <c r="D320" s="68">
        <f>INDEX(神器!$M$4:$M$7,世界BOSS专属武器!C320)</f>
        <v>120</v>
      </c>
      <c r="E320" s="68">
        <f t="shared" si="87"/>
        <v>8.3333333333333332E-3</v>
      </c>
      <c r="F320" s="68">
        <f t="shared" si="88"/>
        <v>797</v>
      </c>
      <c r="G320" s="68">
        <v>1</v>
      </c>
      <c r="H320" s="68">
        <v>1</v>
      </c>
      <c r="M320" s="14">
        <v>236</v>
      </c>
      <c r="N320" s="14">
        <f t="shared" si="75"/>
        <v>5</v>
      </c>
      <c r="O320" s="14">
        <f>INDEX(卡牌消耗!$H$13:$H$33,世界BOSS专属武器!N320)</f>
        <v>1501005</v>
      </c>
      <c r="P320" s="44" t="s">
        <v>328</v>
      </c>
      <c r="Q320" s="14">
        <f t="shared" si="76"/>
        <v>31</v>
      </c>
      <c r="R320" s="44" t="str">
        <f t="shared" si="77"/>
        <v>金币</v>
      </c>
      <c r="S320" s="14">
        <f t="shared" si="78"/>
        <v>10000</v>
      </c>
      <c r="T320" s="14" t="str">
        <f t="shared" si="79"/>
        <v>中级专属强化石</v>
      </c>
      <c r="U320" s="14">
        <f t="shared" si="80"/>
        <v>8</v>
      </c>
      <c r="V320" s="14" t="str">
        <f t="shared" si="81"/>
        <v>高级专属强化石</v>
      </c>
      <c r="W320" s="14">
        <f t="shared" si="82"/>
        <v>3</v>
      </c>
      <c r="X320" s="14">
        <f t="shared" si="83"/>
        <v>0.1</v>
      </c>
      <c r="Y320" s="14">
        <f t="shared" si="84"/>
        <v>1</v>
      </c>
      <c r="Z320" s="14">
        <f t="shared" si="85"/>
        <v>30</v>
      </c>
      <c r="AA320" s="14">
        <f t="shared" si="86"/>
        <v>0.42670000000000002</v>
      </c>
    </row>
    <row r="321" spans="1:27" ht="16.5" x14ac:dyDescent="0.2">
      <c r="A321" s="160"/>
      <c r="B321" s="68" t="s">
        <v>569</v>
      </c>
      <c r="C321" s="68">
        <v>2</v>
      </c>
      <c r="D321" s="68">
        <f>INDEX(神器!$M$4:$M$7,世界BOSS专属武器!C321)</f>
        <v>120</v>
      </c>
      <c r="E321" s="68">
        <f t="shared" si="87"/>
        <v>8.3333333333333332E-3</v>
      </c>
      <c r="F321" s="68">
        <f t="shared" si="88"/>
        <v>797</v>
      </c>
      <c r="G321" s="68">
        <v>1</v>
      </c>
      <c r="H321" s="68">
        <v>1</v>
      </c>
      <c r="M321" s="14">
        <v>237</v>
      </c>
      <c r="N321" s="14">
        <f t="shared" si="75"/>
        <v>5</v>
      </c>
      <c r="O321" s="14">
        <f>INDEX(卡牌消耗!$H$13:$H$33,世界BOSS专属武器!N321)</f>
        <v>1501005</v>
      </c>
      <c r="P321" s="44" t="s">
        <v>328</v>
      </c>
      <c r="Q321" s="14">
        <f t="shared" si="76"/>
        <v>32</v>
      </c>
      <c r="R321" s="44" t="str">
        <f t="shared" si="77"/>
        <v>金币</v>
      </c>
      <c r="S321" s="14">
        <f t="shared" si="78"/>
        <v>10000</v>
      </c>
      <c r="T321" s="14" t="str">
        <f t="shared" si="79"/>
        <v>中级专属强化石</v>
      </c>
      <c r="U321" s="14">
        <f t="shared" si="80"/>
        <v>8</v>
      </c>
      <c r="V321" s="14" t="str">
        <f t="shared" si="81"/>
        <v>高级专属强化石</v>
      </c>
      <c r="W321" s="14">
        <f t="shared" si="82"/>
        <v>3</v>
      </c>
      <c r="X321" s="14">
        <f t="shared" si="83"/>
        <v>0.1</v>
      </c>
      <c r="Y321" s="14">
        <f t="shared" si="84"/>
        <v>1</v>
      </c>
      <c r="Z321" s="14">
        <f t="shared" si="85"/>
        <v>30</v>
      </c>
      <c r="AA321" s="14">
        <f t="shared" si="86"/>
        <v>0.45329999999999998</v>
      </c>
    </row>
    <row r="322" spans="1:27" ht="16.5" x14ac:dyDescent="0.2">
      <c r="A322" s="160"/>
      <c r="B322" s="68" t="s">
        <v>570</v>
      </c>
      <c r="C322" s="68">
        <v>3</v>
      </c>
      <c r="D322" s="68">
        <f>INDEX(神器!$M$4:$M$7,世界BOSS专属武器!C322)</f>
        <v>280</v>
      </c>
      <c r="E322" s="68">
        <f t="shared" si="87"/>
        <v>3.5714285714285713E-3</v>
      </c>
      <c r="F322" s="68">
        <f t="shared" si="88"/>
        <v>342</v>
      </c>
      <c r="G322" s="68">
        <v>1</v>
      </c>
      <c r="H322" s="68">
        <v>1</v>
      </c>
      <c r="M322" s="14">
        <v>238</v>
      </c>
      <c r="N322" s="14">
        <f t="shared" si="75"/>
        <v>5</v>
      </c>
      <c r="O322" s="14">
        <f>INDEX(卡牌消耗!$H$13:$H$33,世界BOSS专属武器!N322)</f>
        <v>1501005</v>
      </c>
      <c r="P322" s="44" t="s">
        <v>328</v>
      </c>
      <c r="Q322" s="14">
        <f t="shared" si="76"/>
        <v>33</v>
      </c>
      <c r="R322" s="44" t="str">
        <f t="shared" si="77"/>
        <v>金币</v>
      </c>
      <c r="S322" s="14">
        <f t="shared" si="78"/>
        <v>10000</v>
      </c>
      <c r="T322" s="14" t="str">
        <f t="shared" si="79"/>
        <v>中级专属强化石</v>
      </c>
      <c r="U322" s="14">
        <f t="shared" si="80"/>
        <v>8</v>
      </c>
      <c r="V322" s="14" t="str">
        <f t="shared" si="81"/>
        <v>高级专属强化石</v>
      </c>
      <c r="W322" s="14">
        <f t="shared" si="82"/>
        <v>3</v>
      </c>
      <c r="X322" s="14">
        <f t="shared" si="83"/>
        <v>0.1</v>
      </c>
      <c r="Y322" s="14">
        <f t="shared" si="84"/>
        <v>1</v>
      </c>
      <c r="Z322" s="14">
        <f t="shared" si="85"/>
        <v>30</v>
      </c>
      <c r="AA322" s="14">
        <f t="shared" si="86"/>
        <v>0.48</v>
      </c>
    </row>
    <row r="323" spans="1:27" ht="16.5" x14ac:dyDescent="0.2">
      <c r="A323" s="160"/>
      <c r="B323" s="68" t="s">
        <v>571</v>
      </c>
      <c r="C323" s="68">
        <v>3</v>
      </c>
      <c r="D323" s="68">
        <f>INDEX(神器!$M$4:$M$7,世界BOSS专属武器!C323)</f>
        <v>280</v>
      </c>
      <c r="E323" s="68">
        <f t="shared" si="87"/>
        <v>3.5714285714285713E-3</v>
      </c>
      <c r="F323" s="68">
        <f t="shared" si="88"/>
        <v>342</v>
      </c>
      <c r="G323" s="68">
        <v>1</v>
      </c>
      <c r="H323" s="68">
        <v>1</v>
      </c>
      <c r="M323" s="14">
        <v>239</v>
      </c>
      <c r="N323" s="14">
        <f t="shared" si="75"/>
        <v>5</v>
      </c>
      <c r="O323" s="14">
        <f>INDEX(卡牌消耗!$H$13:$H$33,世界BOSS专属武器!N323)</f>
        <v>1501005</v>
      </c>
      <c r="P323" s="44" t="s">
        <v>328</v>
      </c>
      <c r="Q323" s="14">
        <f t="shared" si="76"/>
        <v>34</v>
      </c>
      <c r="R323" s="44" t="str">
        <f t="shared" si="77"/>
        <v>金币</v>
      </c>
      <c r="S323" s="14">
        <f t="shared" si="78"/>
        <v>10000</v>
      </c>
      <c r="T323" s="14" t="str">
        <f t="shared" si="79"/>
        <v>中级专属强化石</v>
      </c>
      <c r="U323" s="14">
        <f t="shared" si="80"/>
        <v>8</v>
      </c>
      <c r="V323" s="14" t="str">
        <f t="shared" si="81"/>
        <v>高级专属强化石</v>
      </c>
      <c r="W323" s="14">
        <f t="shared" si="82"/>
        <v>3</v>
      </c>
      <c r="X323" s="14">
        <f t="shared" si="83"/>
        <v>0.1</v>
      </c>
      <c r="Y323" s="14">
        <f t="shared" si="84"/>
        <v>1</v>
      </c>
      <c r="Z323" s="14">
        <f t="shared" si="85"/>
        <v>30</v>
      </c>
      <c r="AA323" s="14">
        <f t="shared" si="86"/>
        <v>0.50670000000000004</v>
      </c>
    </row>
    <row r="324" spans="1:27" ht="16.5" x14ac:dyDescent="0.2">
      <c r="A324" s="160"/>
      <c r="B324" s="68" t="s">
        <v>572</v>
      </c>
      <c r="C324" s="68">
        <v>3</v>
      </c>
      <c r="D324" s="68">
        <f>INDEX(神器!$M$4:$M$7,世界BOSS专属武器!C324)</f>
        <v>280</v>
      </c>
      <c r="E324" s="68">
        <f t="shared" si="87"/>
        <v>3.5714285714285713E-3</v>
      </c>
      <c r="F324" s="68">
        <f t="shared" si="88"/>
        <v>342</v>
      </c>
      <c r="G324" s="68">
        <v>1</v>
      </c>
      <c r="H324" s="68">
        <v>1</v>
      </c>
      <c r="M324" s="14">
        <v>240</v>
      </c>
      <c r="N324" s="14">
        <f t="shared" si="75"/>
        <v>5</v>
      </c>
      <c r="O324" s="14">
        <f>INDEX(卡牌消耗!$H$13:$H$33,世界BOSS专属武器!N324)</f>
        <v>1501005</v>
      </c>
      <c r="P324" s="44" t="s">
        <v>328</v>
      </c>
      <c r="Q324" s="14">
        <f t="shared" si="76"/>
        <v>35</v>
      </c>
      <c r="R324" s="44" t="str">
        <f t="shared" si="77"/>
        <v>金币</v>
      </c>
      <c r="S324" s="14">
        <f t="shared" si="78"/>
        <v>10000</v>
      </c>
      <c r="T324" s="14" t="str">
        <f t="shared" si="79"/>
        <v>中级专属强化石</v>
      </c>
      <c r="U324" s="14">
        <f t="shared" si="80"/>
        <v>8</v>
      </c>
      <c r="V324" s="14" t="str">
        <f t="shared" si="81"/>
        <v>高级专属强化石</v>
      </c>
      <c r="W324" s="14">
        <f t="shared" si="82"/>
        <v>3</v>
      </c>
      <c r="X324" s="14">
        <f t="shared" si="83"/>
        <v>0.1</v>
      </c>
      <c r="Y324" s="14">
        <f t="shared" si="84"/>
        <v>1</v>
      </c>
      <c r="Z324" s="14">
        <f t="shared" si="85"/>
        <v>30</v>
      </c>
      <c r="AA324" s="14">
        <f t="shared" si="86"/>
        <v>0.5333</v>
      </c>
    </row>
    <row r="325" spans="1:27" ht="16.5" x14ac:dyDescent="0.2">
      <c r="A325" s="160"/>
      <c r="B325" s="68" t="s">
        <v>573</v>
      </c>
      <c r="C325" s="68">
        <v>4</v>
      </c>
      <c r="D325" s="68">
        <f>INDEX(神器!$M$4:$M$7,世界BOSS专属武器!C325)</f>
        <v>600</v>
      </c>
      <c r="E325" s="68">
        <f t="shared" si="87"/>
        <v>1.6666666666666668E-3</v>
      </c>
      <c r="F325" s="68">
        <f t="shared" si="88"/>
        <v>159</v>
      </c>
      <c r="G325" s="68">
        <v>1</v>
      </c>
      <c r="H325" s="68">
        <v>1</v>
      </c>
      <c r="M325" s="14">
        <v>241</v>
      </c>
      <c r="N325" s="14">
        <f t="shared" si="75"/>
        <v>5</v>
      </c>
      <c r="O325" s="14">
        <f>INDEX(卡牌消耗!$H$13:$H$33,世界BOSS专属武器!N325)</f>
        <v>1501005</v>
      </c>
      <c r="P325" s="44" t="s">
        <v>328</v>
      </c>
      <c r="Q325" s="14">
        <f t="shared" si="76"/>
        <v>36</v>
      </c>
      <c r="R325" s="44" t="str">
        <f t="shared" si="77"/>
        <v>金币</v>
      </c>
      <c r="S325" s="14">
        <f t="shared" si="78"/>
        <v>10000</v>
      </c>
      <c r="T325" s="14" t="str">
        <f t="shared" si="79"/>
        <v>中级专属强化石</v>
      </c>
      <c r="U325" s="14">
        <f t="shared" si="80"/>
        <v>8</v>
      </c>
      <c r="V325" s="14" t="str">
        <f t="shared" si="81"/>
        <v>高级专属强化石</v>
      </c>
      <c r="W325" s="14">
        <f t="shared" si="82"/>
        <v>3</v>
      </c>
      <c r="X325" s="14">
        <f t="shared" si="83"/>
        <v>0.1</v>
      </c>
      <c r="Y325" s="14">
        <f t="shared" si="84"/>
        <v>1</v>
      </c>
      <c r="Z325" s="14">
        <f t="shared" si="85"/>
        <v>30</v>
      </c>
      <c r="AA325" s="14">
        <f t="shared" si="86"/>
        <v>0.56000000000000005</v>
      </c>
    </row>
    <row r="326" spans="1:27" ht="16.5" x14ac:dyDescent="0.2">
      <c r="A326" s="160"/>
      <c r="B326" s="68" t="s">
        <v>574</v>
      </c>
      <c r="C326" s="68">
        <v>4</v>
      </c>
      <c r="D326" s="68">
        <f>INDEX(神器!$M$4:$M$7,世界BOSS专属武器!C326)</f>
        <v>600</v>
      </c>
      <c r="E326" s="68">
        <f t="shared" si="87"/>
        <v>1.6666666666666668E-3</v>
      </c>
      <c r="F326" s="68">
        <f>10000-SUM(F302:F325)</f>
        <v>160</v>
      </c>
      <c r="G326" s="68">
        <v>1</v>
      </c>
      <c r="H326" s="68">
        <v>1</v>
      </c>
      <c r="M326" s="14">
        <v>242</v>
      </c>
      <c r="N326" s="14">
        <f t="shared" si="75"/>
        <v>5</v>
      </c>
      <c r="O326" s="14">
        <f>INDEX(卡牌消耗!$H$13:$H$33,世界BOSS专属武器!N326)</f>
        <v>1501005</v>
      </c>
      <c r="P326" s="44" t="s">
        <v>328</v>
      </c>
      <c r="Q326" s="14">
        <f t="shared" si="76"/>
        <v>37</v>
      </c>
      <c r="R326" s="44" t="str">
        <f t="shared" si="77"/>
        <v>金币</v>
      </c>
      <c r="S326" s="14">
        <f t="shared" si="78"/>
        <v>10000</v>
      </c>
      <c r="T326" s="14" t="str">
        <f t="shared" si="79"/>
        <v>中级专属强化石</v>
      </c>
      <c r="U326" s="14">
        <f t="shared" si="80"/>
        <v>8</v>
      </c>
      <c r="V326" s="14" t="str">
        <f t="shared" si="81"/>
        <v>高级专属强化石</v>
      </c>
      <c r="W326" s="14">
        <f t="shared" si="82"/>
        <v>3</v>
      </c>
      <c r="X326" s="14">
        <f t="shared" si="83"/>
        <v>0.1</v>
      </c>
      <c r="Y326" s="14">
        <f t="shared" si="84"/>
        <v>1</v>
      </c>
      <c r="Z326" s="14">
        <f t="shared" si="85"/>
        <v>30</v>
      </c>
      <c r="AA326" s="14">
        <f t="shared" si="86"/>
        <v>0.5867</v>
      </c>
    </row>
    <row r="327" spans="1:27" ht="16.5" x14ac:dyDescent="0.2">
      <c r="A327" s="15"/>
      <c r="M327" s="14">
        <v>243</v>
      </c>
      <c r="N327" s="14">
        <f t="shared" si="75"/>
        <v>5</v>
      </c>
      <c r="O327" s="14">
        <f>INDEX(卡牌消耗!$H$13:$H$33,世界BOSS专属武器!N327)</f>
        <v>1501005</v>
      </c>
      <c r="P327" s="44" t="s">
        <v>328</v>
      </c>
      <c r="Q327" s="14">
        <f t="shared" si="76"/>
        <v>38</v>
      </c>
      <c r="R327" s="44" t="str">
        <f t="shared" si="77"/>
        <v>金币</v>
      </c>
      <c r="S327" s="14">
        <f t="shared" si="78"/>
        <v>10000</v>
      </c>
      <c r="T327" s="14" t="str">
        <f t="shared" si="79"/>
        <v>中级专属强化石</v>
      </c>
      <c r="U327" s="14">
        <f t="shared" si="80"/>
        <v>8</v>
      </c>
      <c r="V327" s="14" t="str">
        <f t="shared" si="81"/>
        <v>高级专属强化石</v>
      </c>
      <c r="W327" s="14">
        <f t="shared" si="82"/>
        <v>3</v>
      </c>
      <c r="X327" s="14">
        <f t="shared" si="83"/>
        <v>0.1</v>
      </c>
      <c r="Y327" s="14">
        <f t="shared" si="84"/>
        <v>1</v>
      </c>
      <c r="Z327" s="14">
        <f t="shared" si="85"/>
        <v>30</v>
      </c>
      <c r="AA327" s="14">
        <f t="shared" si="86"/>
        <v>0.61329999999999996</v>
      </c>
    </row>
    <row r="328" spans="1:27" ht="16.5" x14ac:dyDescent="0.2">
      <c r="A328" s="15"/>
      <c r="D328" s="14">
        <f>SUMPRODUCT(D329:D370,E329:E370)/E328</f>
        <v>164.4536812063796</v>
      </c>
      <c r="E328" s="14">
        <f>SUM(E329:E370)</f>
        <v>3.6056027643048005</v>
      </c>
      <c r="M328" s="14">
        <v>244</v>
      </c>
      <c r="N328" s="14">
        <f t="shared" si="75"/>
        <v>5</v>
      </c>
      <c r="O328" s="14">
        <f>INDEX(卡牌消耗!$H$13:$H$33,世界BOSS专属武器!N328)</f>
        <v>1501005</v>
      </c>
      <c r="P328" s="44" t="s">
        <v>328</v>
      </c>
      <c r="Q328" s="14">
        <f t="shared" si="76"/>
        <v>39</v>
      </c>
      <c r="R328" s="44" t="str">
        <f t="shared" si="77"/>
        <v>金币</v>
      </c>
      <c r="S328" s="14">
        <f t="shared" si="78"/>
        <v>10000</v>
      </c>
      <c r="T328" s="14" t="str">
        <f t="shared" si="79"/>
        <v>中级专属强化石</v>
      </c>
      <c r="U328" s="14">
        <f t="shared" si="80"/>
        <v>8</v>
      </c>
      <c r="V328" s="14" t="str">
        <f t="shared" si="81"/>
        <v>高级专属强化石</v>
      </c>
      <c r="W328" s="14">
        <f t="shared" si="82"/>
        <v>3</v>
      </c>
      <c r="X328" s="14">
        <f t="shared" si="83"/>
        <v>0.1</v>
      </c>
      <c r="Y328" s="14">
        <f t="shared" si="84"/>
        <v>1</v>
      </c>
      <c r="Z328" s="14">
        <f t="shared" si="85"/>
        <v>30</v>
      </c>
      <c r="AA328" s="14">
        <f t="shared" si="86"/>
        <v>0.64</v>
      </c>
    </row>
    <row r="329" spans="1:27" ht="16.5" x14ac:dyDescent="0.2">
      <c r="A329" s="160" t="s">
        <v>653</v>
      </c>
      <c r="B329" s="68" t="s">
        <v>533</v>
      </c>
      <c r="C329" s="68">
        <v>1</v>
      </c>
      <c r="D329" s="68">
        <f>INDEX(神器!$M$4:$M$7,世界BOSS专属武器!C329)</f>
        <v>40</v>
      </c>
      <c r="E329" s="68">
        <f>(1/D329)^0.5</f>
        <v>0.15811388300841897</v>
      </c>
      <c r="F329" s="68">
        <f>ROUND(E329/E$328*10000,0)</f>
        <v>439</v>
      </c>
      <c r="G329" s="68">
        <v>1</v>
      </c>
      <c r="H329" s="68">
        <v>1</v>
      </c>
      <c r="M329" s="14">
        <v>245</v>
      </c>
      <c r="N329" s="14">
        <f t="shared" si="75"/>
        <v>5</v>
      </c>
      <c r="O329" s="14">
        <f>INDEX(卡牌消耗!$H$13:$H$33,世界BOSS专属武器!N329)</f>
        <v>1501005</v>
      </c>
      <c r="P329" s="44" t="s">
        <v>328</v>
      </c>
      <c r="Q329" s="14">
        <f t="shared" si="76"/>
        <v>40</v>
      </c>
      <c r="R329" s="44" t="str">
        <f t="shared" si="77"/>
        <v>金币</v>
      </c>
      <c r="S329" s="14">
        <f t="shared" si="78"/>
        <v>20000</v>
      </c>
      <c r="T329" s="14" t="str">
        <f t="shared" si="79"/>
        <v>高级专属强化石</v>
      </c>
      <c r="U329" s="14">
        <f t="shared" si="80"/>
        <v>5</v>
      </c>
      <c r="V329" s="14" t="str">
        <f t="shared" si="81"/>
        <v>[x]</v>
      </c>
      <c r="W329" s="14" t="str">
        <f t="shared" si="82"/>
        <v>[x]</v>
      </c>
      <c r="X329" s="14">
        <f t="shared" si="83"/>
        <v>0.1</v>
      </c>
      <c r="Y329" s="14">
        <f t="shared" si="84"/>
        <v>1</v>
      </c>
      <c r="Z329" s="14">
        <f t="shared" si="85"/>
        <v>35</v>
      </c>
      <c r="AA329" s="14">
        <f t="shared" si="86"/>
        <v>0.66669999999999996</v>
      </c>
    </row>
    <row r="330" spans="1:27" ht="16.5" x14ac:dyDescent="0.2">
      <c r="A330" s="160"/>
      <c r="B330" s="68" t="s">
        <v>534</v>
      </c>
      <c r="C330" s="68">
        <v>1</v>
      </c>
      <c r="D330" s="68">
        <f>INDEX(神器!$M$4:$M$7,世界BOSS专属武器!C330)</f>
        <v>40</v>
      </c>
      <c r="E330" s="68">
        <f t="shared" ref="E330:E370" si="89">(1/D330)^0.5</f>
        <v>0.15811388300841897</v>
      </c>
      <c r="F330" s="68">
        <f t="shared" ref="F330:F369" si="90">ROUND(E330/E$328*10000,0)</f>
        <v>439</v>
      </c>
      <c r="G330" s="68">
        <v>1</v>
      </c>
      <c r="H330" s="68">
        <v>1</v>
      </c>
      <c r="M330" s="14">
        <v>246</v>
      </c>
      <c r="N330" s="14">
        <f t="shared" si="75"/>
        <v>5</v>
      </c>
      <c r="O330" s="14">
        <f>INDEX(卡牌消耗!$H$13:$H$33,世界BOSS专属武器!N330)</f>
        <v>1501005</v>
      </c>
      <c r="P330" s="44" t="s">
        <v>328</v>
      </c>
      <c r="Q330" s="14">
        <f t="shared" si="76"/>
        <v>41</v>
      </c>
      <c r="R330" s="44" t="str">
        <f t="shared" si="77"/>
        <v>金币</v>
      </c>
      <c r="S330" s="14">
        <f t="shared" si="78"/>
        <v>20000</v>
      </c>
      <c r="T330" s="14" t="str">
        <f t="shared" si="79"/>
        <v>高级专属强化石</v>
      </c>
      <c r="U330" s="14">
        <f t="shared" si="80"/>
        <v>5</v>
      </c>
      <c r="V330" s="14" t="str">
        <f t="shared" si="81"/>
        <v>[x]</v>
      </c>
      <c r="W330" s="14" t="str">
        <f t="shared" si="82"/>
        <v>[x]</v>
      </c>
      <c r="X330" s="14">
        <f t="shared" si="83"/>
        <v>0.1</v>
      </c>
      <c r="Y330" s="14">
        <f t="shared" si="84"/>
        <v>1</v>
      </c>
      <c r="Z330" s="14">
        <f t="shared" si="85"/>
        <v>40</v>
      </c>
      <c r="AA330" s="14">
        <f t="shared" si="86"/>
        <v>0.7</v>
      </c>
    </row>
    <row r="331" spans="1:27" ht="16.5" x14ac:dyDescent="0.2">
      <c r="A331" s="160"/>
      <c r="B331" s="68" t="s">
        <v>535</v>
      </c>
      <c r="C331" s="68">
        <v>2</v>
      </c>
      <c r="D331" s="68">
        <f>INDEX(神器!$M$4:$M$7,世界BOSS专属武器!C331)</f>
        <v>120</v>
      </c>
      <c r="E331" s="68">
        <f t="shared" si="89"/>
        <v>9.1287092917527679E-2</v>
      </c>
      <c r="F331" s="68">
        <f t="shared" si="90"/>
        <v>253</v>
      </c>
      <c r="G331" s="68">
        <v>1</v>
      </c>
      <c r="H331" s="68">
        <v>1</v>
      </c>
      <c r="M331" s="14">
        <v>247</v>
      </c>
      <c r="N331" s="14">
        <f t="shared" si="75"/>
        <v>5</v>
      </c>
      <c r="O331" s="14">
        <f>INDEX(卡牌消耗!$H$13:$H$33,世界BOSS专属武器!N331)</f>
        <v>1501005</v>
      </c>
      <c r="P331" s="44" t="s">
        <v>328</v>
      </c>
      <c r="Q331" s="14">
        <f t="shared" si="76"/>
        <v>42</v>
      </c>
      <c r="R331" s="44" t="str">
        <f t="shared" si="77"/>
        <v>金币</v>
      </c>
      <c r="S331" s="14">
        <f t="shared" si="78"/>
        <v>20000</v>
      </c>
      <c r="T331" s="14" t="str">
        <f t="shared" si="79"/>
        <v>高级专属强化石</v>
      </c>
      <c r="U331" s="14">
        <f t="shared" si="80"/>
        <v>5</v>
      </c>
      <c r="V331" s="14" t="str">
        <f t="shared" si="81"/>
        <v>[x]</v>
      </c>
      <c r="W331" s="14" t="str">
        <f t="shared" si="82"/>
        <v>[x]</v>
      </c>
      <c r="X331" s="14">
        <f t="shared" si="83"/>
        <v>0.1</v>
      </c>
      <c r="Y331" s="14">
        <f t="shared" si="84"/>
        <v>1</v>
      </c>
      <c r="Z331" s="14">
        <f t="shared" si="85"/>
        <v>45</v>
      </c>
      <c r="AA331" s="14">
        <f t="shared" si="86"/>
        <v>0.73329999999999995</v>
      </c>
    </row>
    <row r="332" spans="1:27" ht="16.5" x14ac:dyDescent="0.2">
      <c r="A332" s="160"/>
      <c r="B332" s="68" t="s">
        <v>536</v>
      </c>
      <c r="C332" s="68">
        <v>1</v>
      </c>
      <c r="D332" s="68">
        <f>INDEX(神器!$M$4:$M$7,世界BOSS专属武器!C332)</f>
        <v>40</v>
      </c>
      <c r="E332" s="68">
        <f t="shared" si="89"/>
        <v>0.15811388300841897</v>
      </c>
      <c r="F332" s="68">
        <f t="shared" si="90"/>
        <v>439</v>
      </c>
      <c r="G332" s="68">
        <v>1</v>
      </c>
      <c r="H332" s="68">
        <v>1</v>
      </c>
      <c r="M332" s="14">
        <v>248</v>
      </c>
      <c r="N332" s="14">
        <f t="shared" si="75"/>
        <v>5</v>
      </c>
      <c r="O332" s="14">
        <f>INDEX(卡牌消耗!$H$13:$H$33,世界BOSS专属武器!N332)</f>
        <v>1501005</v>
      </c>
      <c r="P332" s="44" t="s">
        <v>328</v>
      </c>
      <c r="Q332" s="14">
        <f t="shared" si="76"/>
        <v>43</v>
      </c>
      <c r="R332" s="44" t="str">
        <f t="shared" si="77"/>
        <v>金币</v>
      </c>
      <c r="S332" s="14">
        <f t="shared" si="78"/>
        <v>20000</v>
      </c>
      <c r="T332" s="14" t="str">
        <f t="shared" si="79"/>
        <v>高级专属强化石</v>
      </c>
      <c r="U332" s="14">
        <f t="shared" si="80"/>
        <v>5</v>
      </c>
      <c r="V332" s="14" t="str">
        <f t="shared" si="81"/>
        <v>[x]</v>
      </c>
      <c r="W332" s="14" t="str">
        <f t="shared" si="82"/>
        <v>[x]</v>
      </c>
      <c r="X332" s="14">
        <f t="shared" si="83"/>
        <v>0.1</v>
      </c>
      <c r="Y332" s="14">
        <f t="shared" si="84"/>
        <v>1</v>
      </c>
      <c r="Z332" s="14">
        <f t="shared" si="85"/>
        <v>50</v>
      </c>
      <c r="AA332" s="14">
        <f t="shared" si="86"/>
        <v>0.76670000000000005</v>
      </c>
    </row>
    <row r="333" spans="1:27" ht="16.5" x14ac:dyDescent="0.2">
      <c r="A333" s="160"/>
      <c r="B333" s="68" t="s">
        <v>537</v>
      </c>
      <c r="C333" s="68">
        <v>1</v>
      </c>
      <c r="D333" s="68">
        <f>INDEX(神器!$M$4:$M$7,世界BOSS专属武器!C333)</f>
        <v>40</v>
      </c>
      <c r="E333" s="68">
        <f t="shared" si="89"/>
        <v>0.15811388300841897</v>
      </c>
      <c r="F333" s="68">
        <f t="shared" si="90"/>
        <v>439</v>
      </c>
      <c r="G333" s="68">
        <v>1</v>
      </c>
      <c r="H333" s="68">
        <v>1</v>
      </c>
      <c r="M333" s="14">
        <v>249</v>
      </c>
      <c r="N333" s="14">
        <f t="shared" si="75"/>
        <v>5</v>
      </c>
      <c r="O333" s="14">
        <f>INDEX(卡牌消耗!$H$13:$H$33,世界BOSS专属武器!N333)</f>
        <v>1501005</v>
      </c>
      <c r="P333" s="44" t="s">
        <v>328</v>
      </c>
      <c r="Q333" s="14">
        <f t="shared" si="76"/>
        <v>44</v>
      </c>
      <c r="R333" s="44" t="str">
        <f t="shared" si="77"/>
        <v>金币</v>
      </c>
      <c r="S333" s="14">
        <f t="shared" si="78"/>
        <v>20000</v>
      </c>
      <c r="T333" s="14" t="str">
        <f t="shared" si="79"/>
        <v>高级专属强化石</v>
      </c>
      <c r="U333" s="14">
        <f t="shared" si="80"/>
        <v>5</v>
      </c>
      <c r="V333" s="14" t="str">
        <f t="shared" si="81"/>
        <v>[x]</v>
      </c>
      <c r="W333" s="14" t="str">
        <f t="shared" si="82"/>
        <v>[x]</v>
      </c>
      <c r="X333" s="14">
        <f t="shared" si="83"/>
        <v>0.1</v>
      </c>
      <c r="Y333" s="14">
        <f t="shared" si="84"/>
        <v>1</v>
      </c>
      <c r="Z333" s="14">
        <f t="shared" si="85"/>
        <v>55</v>
      </c>
      <c r="AA333" s="14">
        <f t="shared" si="86"/>
        <v>0.8</v>
      </c>
    </row>
    <row r="334" spans="1:27" ht="16.5" x14ac:dyDescent="0.2">
      <c r="A334" s="160"/>
      <c r="B334" s="68" t="s">
        <v>538</v>
      </c>
      <c r="C334" s="68">
        <v>1</v>
      </c>
      <c r="D334" s="68">
        <f>INDEX(神器!$M$4:$M$7,世界BOSS专属武器!C334)</f>
        <v>40</v>
      </c>
      <c r="E334" s="68">
        <f t="shared" si="89"/>
        <v>0.15811388300841897</v>
      </c>
      <c r="F334" s="68">
        <f t="shared" si="90"/>
        <v>439</v>
      </c>
      <c r="G334" s="68">
        <v>1</v>
      </c>
      <c r="H334" s="68">
        <v>1</v>
      </c>
      <c r="M334" s="14">
        <v>250</v>
      </c>
      <c r="N334" s="14">
        <f t="shared" si="75"/>
        <v>5</v>
      </c>
      <c r="O334" s="14">
        <f>INDEX(卡牌消耗!$H$13:$H$33,世界BOSS专属武器!N334)</f>
        <v>1501005</v>
      </c>
      <c r="P334" s="44" t="s">
        <v>328</v>
      </c>
      <c r="Q334" s="14">
        <f t="shared" si="76"/>
        <v>45</v>
      </c>
      <c r="R334" s="44" t="str">
        <f t="shared" si="77"/>
        <v>金币</v>
      </c>
      <c r="S334" s="14">
        <f t="shared" si="78"/>
        <v>20000</v>
      </c>
      <c r="T334" s="14" t="str">
        <f t="shared" si="79"/>
        <v>高级专属强化石</v>
      </c>
      <c r="U334" s="14">
        <f t="shared" si="80"/>
        <v>6</v>
      </c>
      <c r="V334" s="14" t="str">
        <f t="shared" si="81"/>
        <v>[x]</v>
      </c>
      <c r="W334" s="14" t="str">
        <f t="shared" si="82"/>
        <v>[x]</v>
      </c>
      <c r="X334" s="14">
        <f t="shared" si="83"/>
        <v>0.1</v>
      </c>
      <c r="Y334" s="14">
        <f t="shared" si="84"/>
        <v>1</v>
      </c>
      <c r="Z334" s="14">
        <f t="shared" si="85"/>
        <v>60</v>
      </c>
      <c r="AA334" s="14">
        <f t="shared" si="86"/>
        <v>0.83330000000000004</v>
      </c>
    </row>
    <row r="335" spans="1:27" ht="16.5" x14ac:dyDescent="0.2">
      <c r="A335" s="160"/>
      <c r="B335" s="68" t="s">
        <v>539</v>
      </c>
      <c r="C335" s="68">
        <v>2</v>
      </c>
      <c r="D335" s="68">
        <f>INDEX(神器!$M$4:$M$7,世界BOSS专属武器!C335)</f>
        <v>120</v>
      </c>
      <c r="E335" s="68">
        <f t="shared" si="89"/>
        <v>9.1287092917527679E-2</v>
      </c>
      <c r="F335" s="68">
        <f t="shared" si="90"/>
        <v>253</v>
      </c>
      <c r="G335" s="68">
        <v>1</v>
      </c>
      <c r="H335" s="68">
        <v>1</v>
      </c>
      <c r="M335" s="14">
        <v>251</v>
      </c>
      <c r="N335" s="14">
        <f t="shared" si="75"/>
        <v>5</v>
      </c>
      <c r="O335" s="14">
        <f>INDEX(卡牌消耗!$H$13:$H$33,世界BOSS专属武器!N335)</f>
        <v>1501005</v>
      </c>
      <c r="P335" s="44" t="s">
        <v>328</v>
      </c>
      <c r="Q335" s="14">
        <f t="shared" si="76"/>
        <v>46</v>
      </c>
      <c r="R335" s="44" t="str">
        <f t="shared" si="77"/>
        <v>金币</v>
      </c>
      <c r="S335" s="14">
        <f t="shared" si="78"/>
        <v>20000</v>
      </c>
      <c r="T335" s="14" t="str">
        <f t="shared" si="79"/>
        <v>高级专属强化石</v>
      </c>
      <c r="U335" s="14">
        <f t="shared" si="80"/>
        <v>7</v>
      </c>
      <c r="V335" s="14" t="str">
        <f t="shared" si="81"/>
        <v>[x]</v>
      </c>
      <c r="W335" s="14" t="str">
        <f t="shared" si="82"/>
        <v>[x]</v>
      </c>
      <c r="X335" s="14">
        <f t="shared" si="83"/>
        <v>0.1</v>
      </c>
      <c r="Y335" s="14">
        <f t="shared" si="84"/>
        <v>1</v>
      </c>
      <c r="Z335" s="14">
        <f t="shared" si="85"/>
        <v>70</v>
      </c>
      <c r="AA335" s="14">
        <f t="shared" si="86"/>
        <v>0.86670000000000003</v>
      </c>
    </row>
    <row r="336" spans="1:27" ht="16.5" x14ac:dyDescent="0.2">
      <c r="A336" s="160"/>
      <c r="B336" s="68" t="s">
        <v>540</v>
      </c>
      <c r="C336" s="68">
        <v>3</v>
      </c>
      <c r="D336" s="68">
        <f>INDEX(神器!$M$4:$M$7,世界BOSS专属武器!C336)</f>
        <v>280</v>
      </c>
      <c r="E336" s="68">
        <f t="shared" si="89"/>
        <v>5.9761430466719681E-2</v>
      </c>
      <c r="F336" s="68">
        <f t="shared" si="90"/>
        <v>166</v>
      </c>
      <c r="G336" s="68">
        <v>1</v>
      </c>
      <c r="H336" s="68">
        <v>1</v>
      </c>
      <c r="M336" s="14">
        <v>252</v>
      </c>
      <c r="N336" s="14">
        <f t="shared" si="75"/>
        <v>5</v>
      </c>
      <c r="O336" s="14">
        <f>INDEX(卡牌消耗!$H$13:$H$33,世界BOSS专属武器!N336)</f>
        <v>1501005</v>
      </c>
      <c r="P336" s="44" t="s">
        <v>328</v>
      </c>
      <c r="Q336" s="14">
        <f t="shared" si="76"/>
        <v>47</v>
      </c>
      <c r="R336" s="44" t="str">
        <f t="shared" si="77"/>
        <v>金币</v>
      </c>
      <c r="S336" s="14">
        <f t="shared" si="78"/>
        <v>20000</v>
      </c>
      <c r="T336" s="14" t="str">
        <f t="shared" si="79"/>
        <v>高级专属强化石</v>
      </c>
      <c r="U336" s="14">
        <f t="shared" si="80"/>
        <v>8</v>
      </c>
      <c r="V336" s="14" t="str">
        <f t="shared" si="81"/>
        <v>[x]</v>
      </c>
      <c r="W336" s="14" t="str">
        <f t="shared" si="82"/>
        <v>[x]</v>
      </c>
      <c r="X336" s="14">
        <f t="shared" si="83"/>
        <v>0.1</v>
      </c>
      <c r="Y336" s="14">
        <f t="shared" si="84"/>
        <v>1</v>
      </c>
      <c r="Z336" s="14">
        <f t="shared" si="85"/>
        <v>80</v>
      </c>
      <c r="AA336" s="14">
        <f t="shared" si="86"/>
        <v>0.9</v>
      </c>
    </row>
    <row r="337" spans="1:27" ht="16.5" x14ac:dyDescent="0.2">
      <c r="A337" s="160"/>
      <c r="B337" s="68" t="s">
        <v>541</v>
      </c>
      <c r="C337" s="68">
        <v>1</v>
      </c>
      <c r="D337" s="68">
        <f>INDEX(神器!$M$4:$M$7,世界BOSS专属武器!C337)</f>
        <v>40</v>
      </c>
      <c r="E337" s="68">
        <f t="shared" si="89"/>
        <v>0.15811388300841897</v>
      </c>
      <c r="F337" s="68">
        <f t="shared" si="90"/>
        <v>439</v>
      </c>
      <c r="G337" s="68">
        <v>1</v>
      </c>
      <c r="H337" s="68">
        <v>1</v>
      </c>
      <c r="M337" s="14">
        <v>253</v>
      </c>
      <c r="N337" s="14">
        <f t="shared" si="75"/>
        <v>5</v>
      </c>
      <c r="O337" s="14">
        <f>INDEX(卡牌消耗!$H$13:$H$33,世界BOSS专属武器!N337)</f>
        <v>1501005</v>
      </c>
      <c r="P337" s="44" t="s">
        <v>328</v>
      </c>
      <c r="Q337" s="14">
        <f t="shared" si="76"/>
        <v>48</v>
      </c>
      <c r="R337" s="44" t="str">
        <f t="shared" si="77"/>
        <v>金币</v>
      </c>
      <c r="S337" s="14">
        <f t="shared" si="78"/>
        <v>20000</v>
      </c>
      <c r="T337" s="14" t="str">
        <f t="shared" si="79"/>
        <v>高级专属强化石</v>
      </c>
      <c r="U337" s="14">
        <f t="shared" si="80"/>
        <v>9</v>
      </c>
      <c r="V337" s="14" t="str">
        <f t="shared" si="81"/>
        <v>[x]</v>
      </c>
      <c r="W337" s="14" t="str">
        <f t="shared" si="82"/>
        <v>[x]</v>
      </c>
      <c r="X337" s="14">
        <f t="shared" si="83"/>
        <v>0.1</v>
      </c>
      <c r="Y337" s="14">
        <f t="shared" si="84"/>
        <v>1</v>
      </c>
      <c r="Z337" s="14">
        <f t="shared" si="85"/>
        <v>100</v>
      </c>
      <c r="AA337" s="14">
        <f t="shared" si="86"/>
        <v>0.93330000000000002</v>
      </c>
    </row>
    <row r="338" spans="1:27" ht="16.5" x14ac:dyDescent="0.2">
      <c r="A338" s="160"/>
      <c r="B338" s="68" t="s">
        <v>542</v>
      </c>
      <c r="C338" s="68">
        <v>2</v>
      </c>
      <c r="D338" s="68">
        <f>INDEX(神器!$M$4:$M$7,世界BOSS专属武器!C338)</f>
        <v>120</v>
      </c>
      <c r="E338" s="68">
        <f t="shared" si="89"/>
        <v>9.1287092917527679E-2</v>
      </c>
      <c r="F338" s="68">
        <f t="shared" si="90"/>
        <v>253</v>
      </c>
      <c r="G338" s="68">
        <v>1</v>
      </c>
      <c r="H338" s="68">
        <v>1</v>
      </c>
      <c r="M338" s="14">
        <v>254</v>
      </c>
      <c r="N338" s="14">
        <f t="shared" si="75"/>
        <v>5</v>
      </c>
      <c r="O338" s="14">
        <f>INDEX(卡牌消耗!$H$13:$H$33,世界BOSS专属武器!N338)</f>
        <v>1501005</v>
      </c>
      <c r="P338" s="44" t="s">
        <v>328</v>
      </c>
      <c r="Q338" s="14">
        <f t="shared" si="76"/>
        <v>49</v>
      </c>
      <c r="R338" s="44" t="str">
        <f t="shared" si="77"/>
        <v>金币</v>
      </c>
      <c r="S338" s="14">
        <f t="shared" si="78"/>
        <v>20000</v>
      </c>
      <c r="T338" s="14" t="str">
        <f t="shared" si="79"/>
        <v>高级专属强化石</v>
      </c>
      <c r="U338" s="14">
        <f t="shared" si="80"/>
        <v>10</v>
      </c>
      <c r="V338" s="14" t="str">
        <f t="shared" si="81"/>
        <v>[x]</v>
      </c>
      <c r="W338" s="14" t="str">
        <f t="shared" si="82"/>
        <v>[x]</v>
      </c>
      <c r="X338" s="14">
        <f t="shared" si="83"/>
        <v>0.1</v>
      </c>
      <c r="Y338" s="14">
        <f t="shared" si="84"/>
        <v>1</v>
      </c>
      <c r="Z338" s="14">
        <f t="shared" si="85"/>
        <v>120</v>
      </c>
      <c r="AA338" s="14">
        <f t="shared" si="86"/>
        <v>0.9667</v>
      </c>
    </row>
    <row r="339" spans="1:27" ht="16.5" x14ac:dyDescent="0.2">
      <c r="A339" s="160"/>
      <c r="B339" s="68" t="s">
        <v>543</v>
      </c>
      <c r="C339" s="68">
        <v>2</v>
      </c>
      <c r="D339" s="68">
        <f>INDEX(神器!$M$4:$M$7,世界BOSS专属武器!C339)</f>
        <v>120</v>
      </c>
      <c r="E339" s="68">
        <f t="shared" si="89"/>
        <v>9.1287092917527679E-2</v>
      </c>
      <c r="F339" s="68">
        <f t="shared" si="90"/>
        <v>253</v>
      </c>
      <c r="G339" s="68">
        <v>1</v>
      </c>
      <c r="H339" s="68">
        <v>1</v>
      </c>
      <c r="M339" s="14">
        <v>255</v>
      </c>
      <c r="N339" s="14">
        <f t="shared" si="75"/>
        <v>5</v>
      </c>
      <c r="O339" s="14">
        <f>INDEX(卡牌消耗!$H$13:$H$33,世界BOSS专属武器!N339)</f>
        <v>1501005</v>
      </c>
      <c r="P339" s="44" t="s">
        <v>328</v>
      </c>
      <c r="Q339" s="14">
        <f t="shared" si="76"/>
        <v>50</v>
      </c>
      <c r="R339" s="44" t="str">
        <f t="shared" si="77"/>
        <v>金币</v>
      </c>
      <c r="S339" s="14">
        <f t="shared" si="78"/>
        <v>20000</v>
      </c>
      <c r="T339" s="14" t="str">
        <f t="shared" si="79"/>
        <v>高级专属强化石</v>
      </c>
      <c r="U339" s="14">
        <f t="shared" si="80"/>
        <v>15</v>
      </c>
      <c r="V339" s="14" t="str">
        <f t="shared" si="81"/>
        <v>[x]</v>
      </c>
      <c r="W339" s="14" t="str">
        <f t="shared" si="82"/>
        <v>[x]</v>
      </c>
      <c r="X339" s="14">
        <f t="shared" si="83"/>
        <v>0.1</v>
      </c>
      <c r="Y339" s="14">
        <f t="shared" si="84"/>
        <v>1</v>
      </c>
      <c r="Z339" s="14">
        <f t="shared" si="85"/>
        <v>150</v>
      </c>
      <c r="AA339" s="14">
        <f t="shared" si="86"/>
        <v>1</v>
      </c>
    </row>
    <row r="340" spans="1:27" ht="16.5" x14ac:dyDescent="0.2">
      <c r="A340" s="160"/>
      <c r="B340" s="68" t="s">
        <v>544</v>
      </c>
      <c r="C340" s="68">
        <v>3</v>
      </c>
      <c r="D340" s="68">
        <f>INDEX(神器!$M$4:$M$7,世界BOSS专属武器!C340)</f>
        <v>280</v>
      </c>
      <c r="E340" s="68">
        <f t="shared" si="89"/>
        <v>5.9761430466719681E-2</v>
      </c>
      <c r="F340" s="68">
        <f t="shared" si="90"/>
        <v>166</v>
      </c>
      <c r="G340" s="68">
        <v>1</v>
      </c>
      <c r="H340" s="68">
        <v>1</v>
      </c>
      <c r="M340" s="14">
        <v>256</v>
      </c>
      <c r="N340" s="14">
        <f t="shared" si="75"/>
        <v>6</v>
      </c>
      <c r="O340" s="14">
        <f>INDEX(卡牌消耗!$H$13:$H$33,世界BOSS专属武器!N340)</f>
        <v>1501006</v>
      </c>
      <c r="P340" s="44" t="s">
        <v>328</v>
      </c>
      <c r="Q340" s="14">
        <f t="shared" si="76"/>
        <v>0</v>
      </c>
      <c r="R340" s="44" t="str">
        <f t="shared" si="77"/>
        <v>[x]</v>
      </c>
      <c r="S340" s="14" t="str">
        <f t="shared" si="78"/>
        <v>[x]</v>
      </c>
      <c r="T340" s="14" t="str">
        <f t="shared" si="79"/>
        <v>[x]</v>
      </c>
      <c r="U340" s="14" t="str">
        <f t="shared" si="80"/>
        <v>[x]</v>
      </c>
      <c r="V340" s="14" t="str">
        <f t="shared" si="81"/>
        <v>[x]</v>
      </c>
      <c r="W340" s="14" t="str">
        <f t="shared" si="82"/>
        <v>[x]</v>
      </c>
      <c r="X340" s="14" t="str">
        <f t="shared" si="83"/>
        <v>[x]</v>
      </c>
      <c r="Y340" s="14" t="str">
        <f t="shared" si="84"/>
        <v>[x]</v>
      </c>
      <c r="Z340" s="14" t="str">
        <f t="shared" si="85"/>
        <v>[x]</v>
      </c>
      <c r="AA340" s="14" t="str">
        <f t="shared" si="86"/>
        <v>[x]</v>
      </c>
    </row>
    <row r="341" spans="1:27" ht="16.5" x14ac:dyDescent="0.2">
      <c r="A341" s="160"/>
      <c r="B341" s="68" t="s">
        <v>545</v>
      </c>
      <c r="C341" s="68">
        <v>3</v>
      </c>
      <c r="D341" s="68">
        <f>INDEX(神器!$M$4:$M$7,世界BOSS专属武器!C341)</f>
        <v>280</v>
      </c>
      <c r="E341" s="68">
        <f t="shared" si="89"/>
        <v>5.9761430466719681E-2</v>
      </c>
      <c r="F341" s="68">
        <f t="shared" si="90"/>
        <v>166</v>
      </c>
      <c r="G341" s="68">
        <v>1</v>
      </c>
      <c r="H341" s="68">
        <v>1</v>
      </c>
      <c r="M341" s="14">
        <v>257</v>
      </c>
      <c r="N341" s="14">
        <f t="shared" si="75"/>
        <v>6</v>
      </c>
      <c r="O341" s="14">
        <f>INDEX(卡牌消耗!$H$13:$H$33,世界BOSS专属武器!N341)</f>
        <v>1501006</v>
      </c>
      <c r="P341" s="44" t="s">
        <v>328</v>
      </c>
      <c r="Q341" s="14">
        <f t="shared" si="76"/>
        <v>1</v>
      </c>
      <c r="R341" s="44" t="str">
        <f t="shared" si="77"/>
        <v>金币</v>
      </c>
      <c r="S341" s="14">
        <f t="shared" si="78"/>
        <v>100</v>
      </c>
      <c r="T341" s="14" t="str">
        <f t="shared" si="79"/>
        <v>低级专属强化石</v>
      </c>
      <c r="U341" s="14">
        <f t="shared" si="80"/>
        <v>1</v>
      </c>
      <c r="V341" s="14" t="str">
        <f t="shared" si="81"/>
        <v>[x]</v>
      </c>
      <c r="W341" s="14" t="str">
        <f t="shared" si="82"/>
        <v>[x]</v>
      </c>
      <c r="X341" s="14">
        <f t="shared" si="83"/>
        <v>1</v>
      </c>
      <c r="Y341" s="14">
        <f t="shared" si="84"/>
        <v>1</v>
      </c>
      <c r="Z341" s="14">
        <f t="shared" si="85"/>
        <v>1</v>
      </c>
      <c r="AA341" s="14">
        <f t="shared" si="86"/>
        <v>6.7000000000000002E-3</v>
      </c>
    </row>
    <row r="342" spans="1:27" ht="16.5" x14ac:dyDescent="0.2">
      <c r="A342" s="160"/>
      <c r="B342" s="68" t="s">
        <v>546</v>
      </c>
      <c r="C342" s="68">
        <v>4</v>
      </c>
      <c r="D342" s="68">
        <f>INDEX(神器!$M$4:$M$7,世界BOSS专属武器!C342)</f>
        <v>600</v>
      </c>
      <c r="E342" s="68">
        <f t="shared" si="89"/>
        <v>4.0824829046386304E-2</v>
      </c>
      <c r="F342" s="68">
        <f t="shared" si="90"/>
        <v>113</v>
      </c>
      <c r="G342" s="68">
        <v>1</v>
      </c>
      <c r="H342" s="68">
        <v>1</v>
      </c>
      <c r="M342" s="14">
        <v>258</v>
      </c>
      <c r="N342" s="14">
        <f t="shared" ref="N342:N405" si="91">INT((M342-1)/51)+1</f>
        <v>6</v>
      </c>
      <c r="O342" s="14">
        <f>INDEX(卡牌消耗!$H$13:$H$33,世界BOSS专属武器!N342)</f>
        <v>1501006</v>
      </c>
      <c r="P342" s="44" t="s">
        <v>328</v>
      </c>
      <c r="Q342" s="14">
        <f t="shared" ref="Q342:Q405" si="92">MOD(M342-1,51)</f>
        <v>2</v>
      </c>
      <c r="R342" s="44" t="str">
        <f t="shared" ref="R342:R405" si="93">IF(Q342&gt;0,"金币","[x]")</f>
        <v>金币</v>
      </c>
      <c r="S342" s="14">
        <f t="shared" ref="S342:S405" si="94">IF(Q342&gt;0,INDEX($V$32:$V$81,Q342),"[x]")</f>
        <v>200</v>
      </c>
      <c r="T342" s="14" t="str">
        <f t="shared" ref="T342:T405" si="95">IF(Q342&gt;0,INDEX($W$32:$W$81,Q342),"[x]")</f>
        <v>低级专属强化石</v>
      </c>
      <c r="U342" s="14">
        <f t="shared" ref="U342:U405" si="96">IF(Q342&gt;0,INDEX($AA$32:$AF$81,Q342,INDEX($Y$32:$Y$81,Q342)),"[x]")</f>
        <v>1</v>
      </c>
      <c r="V342" s="14" t="str">
        <f t="shared" ref="V342:V405" si="97">IF(AND(Q342&gt;=20,Q342&lt;40),INDEX($X$32:$X$81,Q342),"[x]")</f>
        <v>[x]</v>
      </c>
      <c r="W342" s="14" t="str">
        <f t="shared" ref="W342:W405" si="98">IF(AND(Q342&gt;=20,Q342&lt;40),INDEX($AA$32:$AF$81,Q342,INDEX($Z$32:$Z$81,Q342)),"[x]")</f>
        <v>[x]</v>
      </c>
      <c r="X342" s="14">
        <f t="shared" ref="X342:X405" si="99">IF(Q342&gt;0,INDEX($T$32:$T$81,Q342),"[x]")</f>
        <v>0.5</v>
      </c>
      <c r="Y342" s="14">
        <f t="shared" ref="Y342:Y405" si="100">IF(Q342&gt;0,1,"[x]")</f>
        <v>1</v>
      </c>
      <c r="Z342" s="14">
        <f t="shared" ref="Z342:Z405" si="101">IF(Q342&gt;0,INDEX($AG$32:$AG$81,Q342),"[x]")</f>
        <v>2</v>
      </c>
      <c r="AA342" s="14">
        <f t="shared" ref="AA342:AA405" si="102">IF(Q342&gt;0,INDEX($AL$32:$AL$81,Q342),"[x]")</f>
        <v>1.3299999999999999E-2</v>
      </c>
    </row>
    <row r="343" spans="1:27" ht="16.5" x14ac:dyDescent="0.2">
      <c r="A343" s="160"/>
      <c r="B343" s="68" t="s">
        <v>547</v>
      </c>
      <c r="C343" s="68">
        <v>1</v>
      </c>
      <c r="D343" s="68">
        <f>INDEX(神器!$M$4:$M$7,世界BOSS专属武器!C343)</f>
        <v>40</v>
      </c>
      <c r="E343" s="68">
        <f t="shared" si="89"/>
        <v>0.15811388300841897</v>
      </c>
      <c r="F343" s="68">
        <f t="shared" si="90"/>
        <v>439</v>
      </c>
      <c r="G343" s="68">
        <v>1</v>
      </c>
      <c r="H343" s="68">
        <v>1</v>
      </c>
      <c r="M343" s="14">
        <v>259</v>
      </c>
      <c r="N343" s="14">
        <f t="shared" si="91"/>
        <v>6</v>
      </c>
      <c r="O343" s="14">
        <f>INDEX(卡牌消耗!$H$13:$H$33,世界BOSS专属武器!N343)</f>
        <v>1501006</v>
      </c>
      <c r="P343" s="44" t="s">
        <v>328</v>
      </c>
      <c r="Q343" s="14">
        <f t="shared" si="92"/>
        <v>3</v>
      </c>
      <c r="R343" s="44" t="str">
        <f t="shared" si="93"/>
        <v>金币</v>
      </c>
      <c r="S343" s="14">
        <f t="shared" si="94"/>
        <v>300</v>
      </c>
      <c r="T343" s="14" t="str">
        <f t="shared" si="95"/>
        <v>低级专属强化石</v>
      </c>
      <c r="U343" s="14">
        <f t="shared" si="96"/>
        <v>2</v>
      </c>
      <c r="V343" s="14" t="str">
        <f t="shared" si="97"/>
        <v>[x]</v>
      </c>
      <c r="W343" s="14" t="str">
        <f t="shared" si="98"/>
        <v>[x]</v>
      </c>
      <c r="X343" s="14">
        <f t="shared" si="99"/>
        <v>0.48</v>
      </c>
      <c r="Y343" s="14">
        <f t="shared" si="100"/>
        <v>1</v>
      </c>
      <c r="Z343" s="14">
        <f t="shared" si="101"/>
        <v>3</v>
      </c>
      <c r="AA343" s="14">
        <f t="shared" si="102"/>
        <v>0.02</v>
      </c>
    </row>
    <row r="344" spans="1:27" ht="16.5" x14ac:dyDescent="0.2">
      <c r="A344" s="160"/>
      <c r="B344" s="68" t="s">
        <v>548</v>
      </c>
      <c r="C344" s="68">
        <v>2</v>
      </c>
      <c r="D344" s="68">
        <f>INDEX(神器!$M$4:$M$7,世界BOSS专属武器!C344)</f>
        <v>120</v>
      </c>
      <c r="E344" s="68">
        <f t="shared" si="89"/>
        <v>9.1287092917527679E-2</v>
      </c>
      <c r="F344" s="68">
        <f t="shared" si="90"/>
        <v>253</v>
      </c>
      <c r="G344" s="68">
        <v>1</v>
      </c>
      <c r="H344" s="68">
        <v>1</v>
      </c>
      <c r="M344" s="14">
        <v>260</v>
      </c>
      <c r="N344" s="14">
        <f t="shared" si="91"/>
        <v>6</v>
      </c>
      <c r="O344" s="14">
        <f>INDEX(卡牌消耗!$H$13:$H$33,世界BOSS专属武器!N344)</f>
        <v>1501006</v>
      </c>
      <c r="P344" s="44" t="s">
        <v>328</v>
      </c>
      <c r="Q344" s="14">
        <f t="shared" si="92"/>
        <v>4</v>
      </c>
      <c r="R344" s="44" t="str">
        <f t="shared" si="93"/>
        <v>金币</v>
      </c>
      <c r="S344" s="14">
        <f t="shared" si="94"/>
        <v>400</v>
      </c>
      <c r="T344" s="14" t="str">
        <f t="shared" si="95"/>
        <v>低级专属强化石</v>
      </c>
      <c r="U344" s="14">
        <f t="shared" si="96"/>
        <v>3</v>
      </c>
      <c r="V344" s="14" t="str">
        <f t="shared" si="97"/>
        <v>[x]</v>
      </c>
      <c r="W344" s="14" t="str">
        <f t="shared" si="98"/>
        <v>[x]</v>
      </c>
      <c r="X344" s="14">
        <f t="shared" si="99"/>
        <v>0.46</v>
      </c>
      <c r="Y344" s="14">
        <f t="shared" si="100"/>
        <v>1</v>
      </c>
      <c r="Z344" s="14">
        <f t="shared" si="101"/>
        <v>3</v>
      </c>
      <c r="AA344" s="14">
        <f t="shared" si="102"/>
        <v>2.6700000000000002E-2</v>
      </c>
    </row>
    <row r="345" spans="1:27" ht="16.5" x14ac:dyDescent="0.2">
      <c r="A345" s="160"/>
      <c r="B345" s="68" t="s">
        <v>549</v>
      </c>
      <c r="C345" s="68">
        <v>2</v>
      </c>
      <c r="D345" s="68">
        <f>INDEX(神器!$M$4:$M$7,世界BOSS专属武器!C345)</f>
        <v>120</v>
      </c>
      <c r="E345" s="68">
        <f t="shared" si="89"/>
        <v>9.1287092917527679E-2</v>
      </c>
      <c r="F345" s="68">
        <f t="shared" si="90"/>
        <v>253</v>
      </c>
      <c r="G345" s="68">
        <v>1</v>
      </c>
      <c r="H345" s="68">
        <v>1</v>
      </c>
      <c r="M345" s="14">
        <v>261</v>
      </c>
      <c r="N345" s="14">
        <f t="shared" si="91"/>
        <v>6</v>
      </c>
      <c r="O345" s="14">
        <f>INDEX(卡牌消耗!$H$13:$H$33,世界BOSS专属武器!N345)</f>
        <v>1501006</v>
      </c>
      <c r="P345" s="44" t="s">
        <v>328</v>
      </c>
      <c r="Q345" s="14">
        <f t="shared" si="92"/>
        <v>5</v>
      </c>
      <c r="R345" s="44" t="str">
        <f t="shared" si="93"/>
        <v>金币</v>
      </c>
      <c r="S345" s="14">
        <f t="shared" si="94"/>
        <v>500</v>
      </c>
      <c r="T345" s="14" t="str">
        <f t="shared" si="95"/>
        <v>低级专属强化石</v>
      </c>
      <c r="U345" s="14">
        <f t="shared" si="96"/>
        <v>4</v>
      </c>
      <c r="V345" s="14" t="str">
        <f t="shared" si="97"/>
        <v>[x]</v>
      </c>
      <c r="W345" s="14" t="str">
        <f t="shared" si="98"/>
        <v>[x]</v>
      </c>
      <c r="X345" s="14">
        <f t="shared" si="99"/>
        <v>0.44</v>
      </c>
      <c r="Y345" s="14">
        <f t="shared" si="100"/>
        <v>1</v>
      </c>
      <c r="Z345" s="14">
        <f t="shared" si="101"/>
        <v>3</v>
      </c>
      <c r="AA345" s="14">
        <f t="shared" si="102"/>
        <v>3.3300000000000003E-2</v>
      </c>
    </row>
    <row r="346" spans="1:27" ht="16.5" x14ac:dyDescent="0.2">
      <c r="A346" s="160"/>
      <c r="B346" s="68" t="s">
        <v>550</v>
      </c>
      <c r="C346" s="68">
        <v>3</v>
      </c>
      <c r="D346" s="68">
        <f>INDEX(神器!$M$4:$M$7,世界BOSS专属武器!C346)</f>
        <v>280</v>
      </c>
      <c r="E346" s="68">
        <f t="shared" si="89"/>
        <v>5.9761430466719681E-2</v>
      </c>
      <c r="F346" s="68">
        <f t="shared" si="90"/>
        <v>166</v>
      </c>
      <c r="G346" s="68">
        <v>1</v>
      </c>
      <c r="H346" s="68">
        <v>1</v>
      </c>
      <c r="M346" s="14">
        <v>262</v>
      </c>
      <c r="N346" s="14">
        <f t="shared" si="91"/>
        <v>6</v>
      </c>
      <c r="O346" s="14">
        <f>INDEX(卡牌消耗!$H$13:$H$33,世界BOSS专属武器!N346)</f>
        <v>1501006</v>
      </c>
      <c r="P346" s="44" t="s">
        <v>328</v>
      </c>
      <c r="Q346" s="14">
        <f t="shared" si="92"/>
        <v>6</v>
      </c>
      <c r="R346" s="44" t="str">
        <f t="shared" si="93"/>
        <v>金币</v>
      </c>
      <c r="S346" s="14">
        <f t="shared" si="94"/>
        <v>600</v>
      </c>
      <c r="T346" s="14" t="str">
        <f t="shared" si="95"/>
        <v>低级专属强化石</v>
      </c>
      <c r="U346" s="14">
        <f t="shared" si="96"/>
        <v>5</v>
      </c>
      <c r="V346" s="14" t="str">
        <f t="shared" si="97"/>
        <v>[x]</v>
      </c>
      <c r="W346" s="14" t="str">
        <f t="shared" si="98"/>
        <v>[x]</v>
      </c>
      <c r="X346" s="14">
        <f t="shared" si="99"/>
        <v>0.42</v>
      </c>
      <c r="Y346" s="14">
        <f t="shared" si="100"/>
        <v>1</v>
      </c>
      <c r="Z346" s="14">
        <f t="shared" si="101"/>
        <v>4</v>
      </c>
      <c r="AA346" s="14">
        <f t="shared" si="102"/>
        <v>0.04</v>
      </c>
    </row>
    <row r="347" spans="1:27" ht="16.5" x14ac:dyDescent="0.2">
      <c r="A347" s="160"/>
      <c r="B347" s="68" t="s">
        <v>551</v>
      </c>
      <c r="C347" s="68">
        <v>3</v>
      </c>
      <c r="D347" s="68">
        <f>INDEX(神器!$M$4:$M$7,世界BOSS专属武器!C347)</f>
        <v>280</v>
      </c>
      <c r="E347" s="68">
        <f t="shared" si="89"/>
        <v>5.9761430466719681E-2</v>
      </c>
      <c r="F347" s="68">
        <f t="shared" si="90"/>
        <v>166</v>
      </c>
      <c r="G347" s="68">
        <v>1</v>
      </c>
      <c r="H347" s="68">
        <v>1</v>
      </c>
      <c r="M347" s="14">
        <v>263</v>
      </c>
      <c r="N347" s="14">
        <f t="shared" si="91"/>
        <v>6</v>
      </c>
      <c r="O347" s="14">
        <f>INDEX(卡牌消耗!$H$13:$H$33,世界BOSS专属武器!N347)</f>
        <v>1501006</v>
      </c>
      <c r="P347" s="44" t="s">
        <v>328</v>
      </c>
      <c r="Q347" s="14">
        <f t="shared" si="92"/>
        <v>7</v>
      </c>
      <c r="R347" s="44" t="str">
        <f t="shared" si="93"/>
        <v>金币</v>
      </c>
      <c r="S347" s="14">
        <f t="shared" si="94"/>
        <v>700</v>
      </c>
      <c r="T347" s="14" t="str">
        <f t="shared" si="95"/>
        <v>低级专属强化石</v>
      </c>
      <c r="U347" s="14">
        <f t="shared" si="96"/>
        <v>5</v>
      </c>
      <c r="V347" s="14" t="str">
        <f t="shared" si="97"/>
        <v>[x]</v>
      </c>
      <c r="W347" s="14" t="str">
        <f t="shared" si="98"/>
        <v>[x]</v>
      </c>
      <c r="X347" s="14">
        <f t="shared" si="99"/>
        <v>0.4</v>
      </c>
      <c r="Y347" s="14">
        <f t="shared" si="100"/>
        <v>1</v>
      </c>
      <c r="Z347" s="14">
        <f t="shared" si="101"/>
        <v>4</v>
      </c>
      <c r="AA347" s="14">
        <f t="shared" si="102"/>
        <v>4.6699999999999998E-2</v>
      </c>
    </row>
    <row r="348" spans="1:27" ht="16.5" x14ac:dyDescent="0.2">
      <c r="A348" s="160"/>
      <c r="B348" s="68" t="s">
        <v>552</v>
      </c>
      <c r="C348" s="68">
        <v>4</v>
      </c>
      <c r="D348" s="68">
        <f>INDEX(神器!$M$4:$M$7,世界BOSS专属武器!C348)</f>
        <v>600</v>
      </c>
      <c r="E348" s="68">
        <f t="shared" si="89"/>
        <v>4.0824829046386304E-2</v>
      </c>
      <c r="F348" s="68">
        <f t="shared" si="90"/>
        <v>113</v>
      </c>
      <c r="G348" s="68">
        <v>1</v>
      </c>
      <c r="H348" s="68">
        <v>1</v>
      </c>
      <c r="M348" s="14">
        <v>264</v>
      </c>
      <c r="N348" s="14">
        <f t="shared" si="91"/>
        <v>6</v>
      </c>
      <c r="O348" s="14">
        <f>INDEX(卡牌消耗!$H$13:$H$33,世界BOSS专属武器!N348)</f>
        <v>1501006</v>
      </c>
      <c r="P348" s="44" t="s">
        <v>328</v>
      </c>
      <c r="Q348" s="14">
        <f t="shared" si="92"/>
        <v>8</v>
      </c>
      <c r="R348" s="44" t="str">
        <f t="shared" si="93"/>
        <v>金币</v>
      </c>
      <c r="S348" s="14">
        <f t="shared" si="94"/>
        <v>800</v>
      </c>
      <c r="T348" s="14" t="str">
        <f t="shared" si="95"/>
        <v>低级专属强化石</v>
      </c>
      <c r="U348" s="14">
        <f t="shared" si="96"/>
        <v>5</v>
      </c>
      <c r="V348" s="14" t="str">
        <f t="shared" si="97"/>
        <v>[x]</v>
      </c>
      <c r="W348" s="14" t="str">
        <f t="shared" si="98"/>
        <v>[x]</v>
      </c>
      <c r="X348" s="14">
        <f t="shared" si="99"/>
        <v>0.38</v>
      </c>
      <c r="Y348" s="14">
        <f t="shared" si="100"/>
        <v>1</v>
      </c>
      <c r="Z348" s="14">
        <f t="shared" si="101"/>
        <v>5</v>
      </c>
      <c r="AA348" s="14">
        <f t="shared" si="102"/>
        <v>5.33E-2</v>
      </c>
    </row>
    <row r="349" spans="1:27" ht="16.5" x14ac:dyDescent="0.2">
      <c r="A349" s="160"/>
      <c r="B349" s="68" t="s">
        <v>553</v>
      </c>
      <c r="C349" s="68">
        <v>1</v>
      </c>
      <c r="D349" s="68">
        <f>INDEX(神器!$M$4:$M$7,世界BOSS专属武器!C349)</f>
        <v>40</v>
      </c>
      <c r="E349" s="68">
        <f t="shared" si="89"/>
        <v>0.15811388300841897</v>
      </c>
      <c r="F349" s="68">
        <f t="shared" si="90"/>
        <v>439</v>
      </c>
      <c r="G349" s="68">
        <v>1</v>
      </c>
      <c r="H349" s="68">
        <v>1</v>
      </c>
      <c r="M349" s="14">
        <v>265</v>
      </c>
      <c r="N349" s="14">
        <f t="shared" si="91"/>
        <v>6</v>
      </c>
      <c r="O349" s="14">
        <f>INDEX(卡牌消耗!$H$13:$H$33,世界BOSS专属武器!N349)</f>
        <v>1501006</v>
      </c>
      <c r="P349" s="44" t="s">
        <v>328</v>
      </c>
      <c r="Q349" s="14">
        <f t="shared" si="92"/>
        <v>9</v>
      </c>
      <c r="R349" s="44" t="str">
        <f t="shared" si="93"/>
        <v>金币</v>
      </c>
      <c r="S349" s="14">
        <f t="shared" si="94"/>
        <v>900</v>
      </c>
      <c r="T349" s="14" t="str">
        <f t="shared" si="95"/>
        <v>低级专属强化石</v>
      </c>
      <c r="U349" s="14">
        <f t="shared" si="96"/>
        <v>5</v>
      </c>
      <c r="V349" s="14" t="str">
        <f t="shared" si="97"/>
        <v>[x]</v>
      </c>
      <c r="W349" s="14" t="str">
        <f t="shared" si="98"/>
        <v>[x]</v>
      </c>
      <c r="X349" s="14">
        <f t="shared" si="99"/>
        <v>0.36</v>
      </c>
      <c r="Y349" s="14">
        <f t="shared" si="100"/>
        <v>1</v>
      </c>
      <c r="Z349" s="14">
        <f t="shared" si="101"/>
        <v>5</v>
      </c>
      <c r="AA349" s="14">
        <f t="shared" si="102"/>
        <v>0.06</v>
      </c>
    </row>
    <row r="350" spans="1:27" ht="16.5" x14ac:dyDescent="0.2">
      <c r="A350" s="160"/>
      <c r="B350" s="68" t="s">
        <v>554</v>
      </c>
      <c r="C350" s="68">
        <v>2</v>
      </c>
      <c r="D350" s="68">
        <f>INDEX(神器!$M$4:$M$7,世界BOSS专属武器!C350)</f>
        <v>120</v>
      </c>
      <c r="E350" s="68">
        <f t="shared" si="89"/>
        <v>9.1287092917527679E-2</v>
      </c>
      <c r="F350" s="68">
        <f t="shared" si="90"/>
        <v>253</v>
      </c>
      <c r="G350" s="68">
        <v>1</v>
      </c>
      <c r="H350" s="68">
        <v>1</v>
      </c>
      <c r="M350" s="14">
        <v>266</v>
      </c>
      <c r="N350" s="14">
        <f t="shared" si="91"/>
        <v>6</v>
      </c>
      <c r="O350" s="14">
        <f>INDEX(卡牌消耗!$H$13:$H$33,世界BOSS专属武器!N350)</f>
        <v>1501006</v>
      </c>
      <c r="P350" s="44" t="s">
        <v>328</v>
      </c>
      <c r="Q350" s="14">
        <f t="shared" si="92"/>
        <v>10</v>
      </c>
      <c r="R350" s="44" t="str">
        <f t="shared" si="93"/>
        <v>金币</v>
      </c>
      <c r="S350" s="14">
        <f t="shared" si="94"/>
        <v>1000</v>
      </c>
      <c r="T350" s="14" t="str">
        <f t="shared" si="95"/>
        <v>低级专属强化石</v>
      </c>
      <c r="U350" s="14">
        <f t="shared" si="96"/>
        <v>7</v>
      </c>
      <c r="V350" s="14" t="str">
        <f t="shared" si="97"/>
        <v>[x]</v>
      </c>
      <c r="W350" s="14" t="str">
        <f t="shared" si="98"/>
        <v>[x]</v>
      </c>
      <c r="X350" s="14">
        <f t="shared" si="99"/>
        <v>0.35</v>
      </c>
      <c r="Y350" s="14">
        <f t="shared" si="100"/>
        <v>1</v>
      </c>
      <c r="Z350" s="14">
        <f t="shared" si="101"/>
        <v>5</v>
      </c>
      <c r="AA350" s="14">
        <f t="shared" si="102"/>
        <v>6.6699999999999995E-2</v>
      </c>
    </row>
    <row r="351" spans="1:27" ht="16.5" x14ac:dyDescent="0.2">
      <c r="A351" s="160"/>
      <c r="B351" s="68" t="s">
        <v>555</v>
      </c>
      <c r="C351" s="68">
        <v>2</v>
      </c>
      <c r="D351" s="68">
        <f>INDEX(神器!$M$4:$M$7,世界BOSS专属武器!C351)</f>
        <v>120</v>
      </c>
      <c r="E351" s="68">
        <f t="shared" si="89"/>
        <v>9.1287092917527679E-2</v>
      </c>
      <c r="F351" s="68">
        <f t="shared" si="90"/>
        <v>253</v>
      </c>
      <c r="G351" s="68">
        <v>1</v>
      </c>
      <c r="H351" s="68">
        <v>1</v>
      </c>
      <c r="M351" s="14">
        <v>267</v>
      </c>
      <c r="N351" s="14">
        <f t="shared" si="91"/>
        <v>6</v>
      </c>
      <c r="O351" s="14">
        <f>INDEX(卡牌消耗!$H$13:$H$33,世界BOSS专属武器!N351)</f>
        <v>1501006</v>
      </c>
      <c r="P351" s="44" t="s">
        <v>328</v>
      </c>
      <c r="Q351" s="14">
        <f t="shared" si="92"/>
        <v>11</v>
      </c>
      <c r="R351" s="44" t="str">
        <f t="shared" si="93"/>
        <v>金币</v>
      </c>
      <c r="S351" s="14">
        <f t="shared" si="94"/>
        <v>1000</v>
      </c>
      <c r="T351" s="14" t="str">
        <f t="shared" si="95"/>
        <v>低级专属强化石</v>
      </c>
      <c r="U351" s="14">
        <f t="shared" si="96"/>
        <v>7</v>
      </c>
      <c r="V351" s="14" t="str">
        <f t="shared" si="97"/>
        <v>[x]</v>
      </c>
      <c r="W351" s="14" t="str">
        <f t="shared" si="98"/>
        <v>[x]</v>
      </c>
      <c r="X351" s="14">
        <f t="shared" si="99"/>
        <v>0.33</v>
      </c>
      <c r="Y351" s="14">
        <f t="shared" si="100"/>
        <v>1</v>
      </c>
      <c r="Z351" s="14">
        <f t="shared" si="101"/>
        <v>6</v>
      </c>
      <c r="AA351" s="14">
        <f t="shared" si="102"/>
        <v>0.08</v>
      </c>
    </row>
    <row r="352" spans="1:27" ht="16.5" x14ac:dyDescent="0.2">
      <c r="A352" s="160"/>
      <c r="B352" s="68" t="s">
        <v>556</v>
      </c>
      <c r="C352" s="68">
        <v>3</v>
      </c>
      <c r="D352" s="68">
        <f>INDEX(神器!$M$4:$M$7,世界BOSS专属武器!C352)</f>
        <v>280</v>
      </c>
      <c r="E352" s="68">
        <f t="shared" si="89"/>
        <v>5.9761430466719681E-2</v>
      </c>
      <c r="F352" s="68">
        <f t="shared" si="90"/>
        <v>166</v>
      </c>
      <c r="G352" s="68">
        <v>1</v>
      </c>
      <c r="H352" s="68">
        <v>1</v>
      </c>
      <c r="M352" s="14">
        <v>268</v>
      </c>
      <c r="N352" s="14">
        <f t="shared" si="91"/>
        <v>6</v>
      </c>
      <c r="O352" s="14">
        <f>INDEX(卡牌消耗!$H$13:$H$33,世界BOSS专属武器!N352)</f>
        <v>1501006</v>
      </c>
      <c r="P352" s="44" t="s">
        <v>328</v>
      </c>
      <c r="Q352" s="14">
        <f t="shared" si="92"/>
        <v>12</v>
      </c>
      <c r="R352" s="44" t="str">
        <f t="shared" si="93"/>
        <v>金币</v>
      </c>
      <c r="S352" s="14">
        <f t="shared" si="94"/>
        <v>1000</v>
      </c>
      <c r="T352" s="14" t="str">
        <f t="shared" si="95"/>
        <v>低级专属强化石</v>
      </c>
      <c r="U352" s="14">
        <f t="shared" si="96"/>
        <v>7</v>
      </c>
      <c r="V352" s="14" t="str">
        <f t="shared" si="97"/>
        <v>[x]</v>
      </c>
      <c r="W352" s="14" t="str">
        <f t="shared" si="98"/>
        <v>[x]</v>
      </c>
      <c r="X352" s="14">
        <f t="shared" si="99"/>
        <v>0.31</v>
      </c>
      <c r="Y352" s="14">
        <f t="shared" si="100"/>
        <v>1</v>
      </c>
      <c r="Z352" s="14">
        <f t="shared" si="101"/>
        <v>6</v>
      </c>
      <c r="AA352" s="14">
        <f t="shared" si="102"/>
        <v>9.3299999999999994E-2</v>
      </c>
    </row>
    <row r="353" spans="1:27" ht="16.5" x14ac:dyDescent="0.2">
      <c r="A353" s="160"/>
      <c r="B353" s="68" t="s">
        <v>557</v>
      </c>
      <c r="C353" s="68">
        <v>3</v>
      </c>
      <c r="D353" s="68">
        <f>INDEX(神器!$M$4:$M$7,世界BOSS专属武器!C353)</f>
        <v>280</v>
      </c>
      <c r="E353" s="68">
        <f t="shared" si="89"/>
        <v>5.9761430466719681E-2</v>
      </c>
      <c r="F353" s="68">
        <f t="shared" si="90"/>
        <v>166</v>
      </c>
      <c r="G353" s="68">
        <v>1</v>
      </c>
      <c r="H353" s="68">
        <v>1</v>
      </c>
      <c r="M353" s="14">
        <v>269</v>
      </c>
      <c r="N353" s="14">
        <f t="shared" si="91"/>
        <v>6</v>
      </c>
      <c r="O353" s="14">
        <f>INDEX(卡牌消耗!$H$13:$H$33,世界BOSS专属武器!N353)</f>
        <v>1501006</v>
      </c>
      <c r="P353" s="44" t="s">
        <v>328</v>
      </c>
      <c r="Q353" s="14">
        <f t="shared" si="92"/>
        <v>13</v>
      </c>
      <c r="R353" s="44" t="str">
        <f t="shared" si="93"/>
        <v>金币</v>
      </c>
      <c r="S353" s="14">
        <f t="shared" si="94"/>
        <v>1000</v>
      </c>
      <c r="T353" s="14" t="str">
        <f t="shared" si="95"/>
        <v>低级专属强化石</v>
      </c>
      <c r="U353" s="14">
        <f t="shared" si="96"/>
        <v>7</v>
      </c>
      <c r="V353" s="14" t="str">
        <f t="shared" si="97"/>
        <v>[x]</v>
      </c>
      <c r="W353" s="14" t="str">
        <f t="shared" si="98"/>
        <v>[x]</v>
      </c>
      <c r="X353" s="14">
        <f t="shared" si="99"/>
        <v>0.28999999999999998</v>
      </c>
      <c r="Y353" s="14">
        <f t="shared" si="100"/>
        <v>1</v>
      </c>
      <c r="Z353" s="14">
        <f t="shared" si="101"/>
        <v>7</v>
      </c>
      <c r="AA353" s="14">
        <f t="shared" si="102"/>
        <v>0.1067</v>
      </c>
    </row>
    <row r="354" spans="1:27" ht="16.5" x14ac:dyDescent="0.2">
      <c r="A354" s="160"/>
      <c r="B354" s="68" t="s">
        <v>558</v>
      </c>
      <c r="C354" s="68">
        <v>4</v>
      </c>
      <c r="D354" s="68">
        <f>INDEX(神器!$M$4:$M$7,世界BOSS专属武器!C354)</f>
        <v>600</v>
      </c>
      <c r="E354" s="68">
        <f t="shared" si="89"/>
        <v>4.0824829046386304E-2</v>
      </c>
      <c r="F354" s="68">
        <f t="shared" si="90"/>
        <v>113</v>
      </c>
      <c r="G354" s="68">
        <v>1</v>
      </c>
      <c r="H354" s="68">
        <v>1</v>
      </c>
      <c r="M354" s="14">
        <v>270</v>
      </c>
      <c r="N354" s="14">
        <f t="shared" si="91"/>
        <v>6</v>
      </c>
      <c r="O354" s="14">
        <f>INDEX(卡牌消耗!$H$13:$H$33,世界BOSS专属武器!N354)</f>
        <v>1501006</v>
      </c>
      <c r="P354" s="44" t="s">
        <v>328</v>
      </c>
      <c r="Q354" s="14">
        <f t="shared" si="92"/>
        <v>14</v>
      </c>
      <c r="R354" s="44" t="str">
        <f t="shared" si="93"/>
        <v>金币</v>
      </c>
      <c r="S354" s="14">
        <f t="shared" si="94"/>
        <v>1000</v>
      </c>
      <c r="T354" s="14" t="str">
        <f t="shared" si="95"/>
        <v>低级专属强化石</v>
      </c>
      <c r="U354" s="14">
        <f t="shared" si="96"/>
        <v>7</v>
      </c>
      <c r="V354" s="14" t="str">
        <f t="shared" si="97"/>
        <v>[x]</v>
      </c>
      <c r="W354" s="14" t="str">
        <f t="shared" si="98"/>
        <v>[x]</v>
      </c>
      <c r="X354" s="14">
        <f t="shared" si="99"/>
        <v>0.27</v>
      </c>
      <c r="Y354" s="14">
        <f t="shared" si="100"/>
        <v>1</v>
      </c>
      <c r="Z354" s="14">
        <f t="shared" si="101"/>
        <v>7</v>
      </c>
      <c r="AA354" s="14">
        <f t="shared" si="102"/>
        <v>0.12</v>
      </c>
    </row>
    <row r="355" spans="1:27" ht="16.5" x14ac:dyDescent="0.2">
      <c r="A355" s="160"/>
      <c r="B355" s="68" t="s">
        <v>559</v>
      </c>
      <c r="C355" s="68">
        <v>2</v>
      </c>
      <c r="D355" s="68">
        <f>INDEX(神器!$M$4:$M$7,世界BOSS专属武器!C355)</f>
        <v>120</v>
      </c>
      <c r="E355" s="68">
        <f t="shared" si="89"/>
        <v>9.1287092917527679E-2</v>
      </c>
      <c r="F355" s="68">
        <f t="shared" si="90"/>
        <v>253</v>
      </c>
      <c r="G355" s="68">
        <v>1</v>
      </c>
      <c r="H355" s="68">
        <v>1</v>
      </c>
      <c r="M355" s="14">
        <v>271</v>
      </c>
      <c r="N355" s="14">
        <f t="shared" si="91"/>
        <v>6</v>
      </c>
      <c r="O355" s="14">
        <f>INDEX(卡牌消耗!$H$13:$H$33,世界BOSS专属武器!N355)</f>
        <v>1501006</v>
      </c>
      <c r="P355" s="44" t="s">
        <v>328</v>
      </c>
      <c r="Q355" s="14">
        <f t="shared" si="92"/>
        <v>15</v>
      </c>
      <c r="R355" s="44" t="str">
        <f t="shared" si="93"/>
        <v>金币</v>
      </c>
      <c r="S355" s="14">
        <f t="shared" si="94"/>
        <v>1000</v>
      </c>
      <c r="T355" s="14" t="str">
        <f t="shared" si="95"/>
        <v>低级专属强化石</v>
      </c>
      <c r="U355" s="14">
        <f t="shared" si="96"/>
        <v>10</v>
      </c>
      <c r="V355" s="14" t="str">
        <f t="shared" si="97"/>
        <v>[x]</v>
      </c>
      <c r="W355" s="14" t="str">
        <f t="shared" si="98"/>
        <v>[x]</v>
      </c>
      <c r="X355" s="14">
        <f t="shared" si="99"/>
        <v>0.25</v>
      </c>
      <c r="Y355" s="14">
        <f t="shared" si="100"/>
        <v>1</v>
      </c>
      <c r="Z355" s="14">
        <f t="shared" si="101"/>
        <v>8</v>
      </c>
      <c r="AA355" s="14">
        <f t="shared" si="102"/>
        <v>0.1333</v>
      </c>
    </row>
    <row r="356" spans="1:27" ht="16.5" x14ac:dyDescent="0.2">
      <c r="A356" s="160"/>
      <c r="B356" s="68" t="s">
        <v>560</v>
      </c>
      <c r="C356" s="68">
        <v>2</v>
      </c>
      <c r="D356" s="68">
        <f>INDEX(神器!$M$4:$M$7,世界BOSS专属武器!C356)</f>
        <v>120</v>
      </c>
      <c r="E356" s="68">
        <f t="shared" si="89"/>
        <v>9.1287092917527679E-2</v>
      </c>
      <c r="F356" s="68">
        <f t="shared" si="90"/>
        <v>253</v>
      </c>
      <c r="G356" s="68">
        <v>1</v>
      </c>
      <c r="H356" s="68">
        <v>1</v>
      </c>
      <c r="M356" s="14">
        <v>272</v>
      </c>
      <c r="N356" s="14">
        <f t="shared" si="91"/>
        <v>6</v>
      </c>
      <c r="O356" s="14">
        <f>INDEX(卡牌消耗!$H$13:$H$33,世界BOSS专属武器!N356)</f>
        <v>1501006</v>
      </c>
      <c r="P356" s="44" t="s">
        <v>328</v>
      </c>
      <c r="Q356" s="14">
        <f t="shared" si="92"/>
        <v>16</v>
      </c>
      <c r="R356" s="44" t="str">
        <f t="shared" si="93"/>
        <v>金币</v>
      </c>
      <c r="S356" s="14">
        <f t="shared" si="94"/>
        <v>1000</v>
      </c>
      <c r="T356" s="14" t="str">
        <f t="shared" si="95"/>
        <v>低级专属强化石</v>
      </c>
      <c r="U356" s="14">
        <f t="shared" si="96"/>
        <v>10</v>
      </c>
      <c r="V356" s="14" t="str">
        <f t="shared" si="97"/>
        <v>[x]</v>
      </c>
      <c r="W356" s="14" t="str">
        <f t="shared" si="98"/>
        <v>[x]</v>
      </c>
      <c r="X356" s="14">
        <f t="shared" si="99"/>
        <v>0.23</v>
      </c>
      <c r="Y356" s="14">
        <f t="shared" si="100"/>
        <v>1</v>
      </c>
      <c r="Z356" s="14">
        <f t="shared" si="101"/>
        <v>9</v>
      </c>
      <c r="AA356" s="14">
        <f t="shared" si="102"/>
        <v>0.1467</v>
      </c>
    </row>
    <row r="357" spans="1:27" ht="16.5" x14ac:dyDescent="0.2">
      <c r="A357" s="160"/>
      <c r="B357" s="68" t="s">
        <v>561</v>
      </c>
      <c r="C357" s="68">
        <v>2</v>
      </c>
      <c r="D357" s="68">
        <f>INDEX(神器!$M$4:$M$7,世界BOSS专属武器!C357)</f>
        <v>120</v>
      </c>
      <c r="E357" s="68">
        <f t="shared" si="89"/>
        <v>9.1287092917527679E-2</v>
      </c>
      <c r="F357" s="68">
        <f t="shared" si="90"/>
        <v>253</v>
      </c>
      <c r="G357" s="68">
        <v>1</v>
      </c>
      <c r="H357" s="68">
        <v>1</v>
      </c>
      <c r="M357" s="14">
        <v>273</v>
      </c>
      <c r="N357" s="14">
        <f t="shared" si="91"/>
        <v>6</v>
      </c>
      <c r="O357" s="14">
        <f>INDEX(卡牌消耗!$H$13:$H$33,世界BOSS专属武器!N357)</f>
        <v>1501006</v>
      </c>
      <c r="P357" s="44" t="s">
        <v>328</v>
      </c>
      <c r="Q357" s="14">
        <f t="shared" si="92"/>
        <v>17</v>
      </c>
      <c r="R357" s="44" t="str">
        <f t="shared" si="93"/>
        <v>金币</v>
      </c>
      <c r="S357" s="14">
        <f t="shared" si="94"/>
        <v>1000</v>
      </c>
      <c r="T357" s="14" t="str">
        <f t="shared" si="95"/>
        <v>低级专属强化石</v>
      </c>
      <c r="U357" s="14">
        <f t="shared" si="96"/>
        <v>10</v>
      </c>
      <c r="V357" s="14" t="str">
        <f t="shared" si="97"/>
        <v>[x]</v>
      </c>
      <c r="W357" s="14" t="str">
        <f t="shared" si="98"/>
        <v>[x]</v>
      </c>
      <c r="X357" s="14">
        <f t="shared" si="99"/>
        <v>0.21</v>
      </c>
      <c r="Y357" s="14">
        <f t="shared" si="100"/>
        <v>1</v>
      </c>
      <c r="Z357" s="14">
        <f t="shared" si="101"/>
        <v>10</v>
      </c>
      <c r="AA357" s="14">
        <f t="shared" si="102"/>
        <v>0.16</v>
      </c>
    </row>
    <row r="358" spans="1:27" ht="16.5" x14ac:dyDescent="0.2">
      <c r="A358" s="160"/>
      <c r="B358" s="68" t="s">
        <v>562</v>
      </c>
      <c r="C358" s="68">
        <v>3</v>
      </c>
      <c r="D358" s="68">
        <f>INDEX(神器!$M$4:$M$7,世界BOSS专属武器!C358)</f>
        <v>280</v>
      </c>
      <c r="E358" s="68">
        <f t="shared" si="89"/>
        <v>5.9761430466719681E-2</v>
      </c>
      <c r="F358" s="68">
        <f t="shared" si="90"/>
        <v>166</v>
      </c>
      <c r="G358" s="68">
        <v>1</v>
      </c>
      <c r="H358" s="68">
        <v>1</v>
      </c>
      <c r="M358" s="14">
        <v>274</v>
      </c>
      <c r="N358" s="14">
        <f t="shared" si="91"/>
        <v>6</v>
      </c>
      <c r="O358" s="14">
        <f>INDEX(卡牌消耗!$H$13:$H$33,世界BOSS专属武器!N358)</f>
        <v>1501006</v>
      </c>
      <c r="P358" s="44" t="s">
        <v>328</v>
      </c>
      <c r="Q358" s="14">
        <f t="shared" si="92"/>
        <v>18</v>
      </c>
      <c r="R358" s="44" t="str">
        <f t="shared" si="93"/>
        <v>金币</v>
      </c>
      <c r="S358" s="14">
        <f t="shared" si="94"/>
        <v>1000</v>
      </c>
      <c r="T358" s="14" t="str">
        <f t="shared" si="95"/>
        <v>低级专属强化石</v>
      </c>
      <c r="U358" s="14">
        <f t="shared" si="96"/>
        <v>10</v>
      </c>
      <c r="V358" s="14" t="str">
        <f t="shared" si="97"/>
        <v>[x]</v>
      </c>
      <c r="W358" s="14" t="str">
        <f t="shared" si="98"/>
        <v>[x]</v>
      </c>
      <c r="X358" s="14">
        <f t="shared" si="99"/>
        <v>0.19</v>
      </c>
      <c r="Y358" s="14">
        <f t="shared" si="100"/>
        <v>1</v>
      </c>
      <c r="Z358" s="14">
        <f t="shared" si="101"/>
        <v>11</v>
      </c>
      <c r="AA358" s="14">
        <f t="shared" si="102"/>
        <v>0.17330000000000001</v>
      </c>
    </row>
    <row r="359" spans="1:27" ht="16.5" x14ac:dyDescent="0.2">
      <c r="A359" s="160"/>
      <c r="B359" s="68" t="s">
        <v>563</v>
      </c>
      <c r="C359" s="68">
        <v>3</v>
      </c>
      <c r="D359" s="68">
        <f>INDEX(神器!$M$4:$M$7,世界BOSS专属武器!C359)</f>
        <v>280</v>
      </c>
      <c r="E359" s="68">
        <f t="shared" si="89"/>
        <v>5.9761430466719681E-2</v>
      </c>
      <c r="F359" s="68">
        <f t="shared" si="90"/>
        <v>166</v>
      </c>
      <c r="G359" s="68">
        <v>1</v>
      </c>
      <c r="H359" s="68">
        <v>1</v>
      </c>
      <c r="M359" s="14">
        <v>275</v>
      </c>
      <c r="N359" s="14">
        <f t="shared" si="91"/>
        <v>6</v>
      </c>
      <c r="O359" s="14">
        <f>INDEX(卡牌消耗!$H$13:$H$33,世界BOSS专属武器!N359)</f>
        <v>1501006</v>
      </c>
      <c r="P359" s="44" t="s">
        <v>328</v>
      </c>
      <c r="Q359" s="14">
        <f t="shared" si="92"/>
        <v>19</v>
      </c>
      <c r="R359" s="44" t="str">
        <f t="shared" si="93"/>
        <v>金币</v>
      </c>
      <c r="S359" s="14">
        <f t="shared" si="94"/>
        <v>1000</v>
      </c>
      <c r="T359" s="14" t="str">
        <f t="shared" si="95"/>
        <v>低级专属强化石</v>
      </c>
      <c r="U359" s="14">
        <f t="shared" si="96"/>
        <v>10</v>
      </c>
      <c r="V359" s="14" t="str">
        <f t="shared" si="97"/>
        <v>[x]</v>
      </c>
      <c r="W359" s="14" t="str">
        <f t="shared" si="98"/>
        <v>[x]</v>
      </c>
      <c r="X359" s="14">
        <f t="shared" si="99"/>
        <v>0.17</v>
      </c>
      <c r="Y359" s="14">
        <f t="shared" si="100"/>
        <v>1</v>
      </c>
      <c r="Z359" s="14">
        <f t="shared" si="101"/>
        <v>12</v>
      </c>
      <c r="AA359" s="14">
        <f t="shared" si="102"/>
        <v>0.1867</v>
      </c>
    </row>
    <row r="360" spans="1:27" ht="16.5" x14ac:dyDescent="0.2">
      <c r="A360" s="160"/>
      <c r="B360" s="68" t="s">
        <v>564</v>
      </c>
      <c r="C360" s="68">
        <v>3</v>
      </c>
      <c r="D360" s="68">
        <f>INDEX(神器!$M$4:$M$7,世界BOSS专属武器!C360)</f>
        <v>280</v>
      </c>
      <c r="E360" s="68">
        <f t="shared" si="89"/>
        <v>5.9761430466719681E-2</v>
      </c>
      <c r="F360" s="68">
        <f t="shared" si="90"/>
        <v>166</v>
      </c>
      <c r="G360" s="68">
        <v>1</v>
      </c>
      <c r="H360" s="68">
        <v>1</v>
      </c>
      <c r="M360" s="14">
        <v>276</v>
      </c>
      <c r="N360" s="14">
        <f t="shared" si="91"/>
        <v>6</v>
      </c>
      <c r="O360" s="14">
        <f>INDEX(卡牌消耗!$H$13:$H$33,世界BOSS专属武器!N360)</f>
        <v>1501006</v>
      </c>
      <c r="P360" s="44" t="s">
        <v>328</v>
      </c>
      <c r="Q360" s="14">
        <f t="shared" si="92"/>
        <v>20</v>
      </c>
      <c r="R360" s="44" t="str">
        <f t="shared" si="93"/>
        <v>金币</v>
      </c>
      <c r="S360" s="14">
        <f t="shared" si="94"/>
        <v>5000</v>
      </c>
      <c r="T360" s="14" t="str">
        <f t="shared" si="95"/>
        <v>低级专属强化石</v>
      </c>
      <c r="U360" s="14">
        <f t="shared" si="96"/>
        <v>15</v>
      </c>
      <c r="V360" s="14" t="str">
        <f t="shared" si="97"/>
        <v>中级专属强化石</v>
      </c>
      <c r="W360" s="14">
        <f t="shared" si="98"/>
        <v>7</v>
      </c>
      <c r="X360" s="14">
        <f t="shared" si="99"/>
        <v>0.15</v>
      </c>
      <c r="Y360" s="14">
        <f t="shared" si="100"/>
        <v>1</v>
      </c>
      <c r="Z360" s="14">
        <f t="shared" si="101"/>
        <v>15</v>
      </c>
      <c r="AA360" s="14">
        <f t="shared" si="102"/>
        <v>0.2</v>
      </c>
    </row>
    <row r="361" spans="1:27" ht="16.5" x14ac:dyDescent="0.2">
      <c r="A361" s="160"/>
      <c r="B361" s="68" t="s">
        <v>565</v>
      </c>
      <c r="C361" s="68">
        <v>4</v>
      </c>
      <c r="D361" s="68">
        <f>INDEX(神器!$M$4:$M$7,世界BOSS专属武器!C361)</f>
        <v>600</v>
      </c>
      <c r="E361" s="68">
        <f t="shared" si="89"/>
        <v>4.0824829046386304E-2</v>
      </c>
      <c r="F361" s="68">
        <f t="shared" si="90"/>
        <v>113</v>
      </c>
      <c r="G361" s="68">
        <v>1</v>
      </c>
      <c r="H361" s="68">
        <v>1</v>
      </c>
      <c r="M361" s="14">
        <v>277</v>
      </c>
      <c r="N361" s="14">
        <f t="shared" si="91"/>
        <v>6</v>
      </c>
      <c r="O361" s="14">
        <f>INDEX(卡牌消耗!$H$13:$H$33,世界BOSS专属武器!N361)</f>
        <v>1501006</v>
      </c>
      <c r="P361" s="44" t="s">
        <v>328</v>
      </c>
      <c r="Q361" s="14">
        <f t="shared" si="92"/>
        <v>21</v>
      </c>
      <c r="R361" s="44" t="str">
        <f t="shared" si="93"/>
        <v>金币</v>
      </c>
      <c r="S361" s="14">
        <f t="shared" si="94"/>
        <v>5000</v>
      </c>
      <c r="T361" s="14" t="str">
        <f t="shared" si="95"/>
        <v>低级专属强化石</v>
      </c>
      <c r="U361" s="14">
        <f t="shared" si="96"/>
        <v>15</v>
      </c>
      <c r="V361" s="14" t="str">
        <f t="shared" si="97"/>
        <v>中级专属强化石</v>
      </c>
      <c r="W361" s="14">
        <f t="shared" si="98"/>
        <v>7</v>
      </c>
      <c r="X361" s="14">
        <f t="shared" si="99"/>
        <v>0.15</v>
      </c>
      <c r="Y361" s="14">
        <f t="shared" si="100"/>
        <v>1</v>
      </c>
      <c r="Z361" s="14">
        <f t="shared" si="101"/>
        <v>15</v>
      </c>
      <c r="AA361" s="14">
        <f t="shared" si="102"/>
        <v>0.22</v>
      </c>
    </row>
    <row r="362" spans="1:27" ht="16.5" x14ac:dyDescent="0.2">
      <c r="A362" s="160"/>
      <c r="B362" s="68" t="s">
        <v>566</v>
      </c>
      <c r="C362" s="68">
        <v>4</v>
      </c>
      <c r="D362" s="68">
        <f>INDEX(神器!$M$4:$M$7,世界BOSS专属武器!C362)</f>
        <v>600</v>
      </c>
      <c r="E362" s="68">
        <f t="shared" si="89"/>
        <v>4.0824829046386304E-2</v>
      </c>
      <c r="F362" s="68">
        <f t="shared" si="90"/>
        <v>113</v>
      </c>
      <c r="G362" s="68">
        <v>1</v>
      </c>
      <c r="H362" s="68">
        <v>1</v>
      </c>
      <c r="M362" s="14">
        <v>278</v>
      </c>
      <c r="N362" s="14">
        <f t="shared" si="91"/>
        <v>6</v>
      </c>
      <c r="O362" s="14">
        <f>INDEX(卡牌消耗!$H$13:$H$33,世界BOSS专属武器!N362)</f>
        <v>1501006</v>
      </c>
      <c r="P362" s="44" t="s">
        <v>328</v>
      </c>
      <c r="Q362" s="14">
        <f t="shared" si="92"/>
        <v>22</v>
      </c>
      <c r="R362" s="44" t="str">
        <f t="shared" si="93"/>
        <v>金币</v>
      </c>
      <c r="S362" s="14">
        <f t="shared" si="94"/>
        <v>5000</v>
      </c>
      <c r="T362" s="14" t="str">
        <f t="shared" si="95"/>
        <v>低级专属强化石</v>
      </c>
      <c r="U362" s="14">
        <f t="shared" si="96"/>
        <v>15</v>
      </c>
      <c r="V362" s="14" t="str">
        <f t="shared" si="97"/>
        <v>中级专属强化石</v>
      </c>
      <c r="W362" s="14">
        <f t="shared" si="98"/>
        <v>7</v>
      </c>
      <c r="X362" s="14">
        <f t="shared" si="99"/>
        <v>0.15</v>
      </c>
      <c r="Y362" s="14">
        <f t="shared" si="100"/>
        <v>1</v>
      </c>
      <c r="Z362" s="14">
        <f t="shared" si="101"/>
        <v>15</v>
      </c>
      <c r="AA362" s="14">
        <f t="shared" si="102"/>
        <v>0.24</v>
      </c>
    </row>
    <row r="363" spans="1:27" ht="16.5" x14ac:dyDescent="0.2">
      <c r="A363" s="160"/>
      <c r="B363" s="68" t="s">
        <v>567</v>
      </c>
      <c r="C363" s="68">
        <v>2</v>
      </c>
      <c r="D363" s="68">
        <f>INDEX(神器!$M$4:$M$7,世界BOSS专属武器!C363)</f>
        <v>120</v>
      </c>
      <c r="E363" s="68">
        <f t="shared" si="89"/>
        <v>9.1287092917527679E-2</v>
      </c>
      <c r="F363" s="68">
        <f t="shared" si="90"/>
        <v>253</v>
      </c>
      <c r="G363" s="68">
        <v>1</v>
      </c>
      <c r="H363" s="68">
        <v>1</v>
      </c>
      <c r="M363" s="14">
        <v>279</v>
      </c>
      <c r="N363" s="14">
        <f t="shared" si="91"/>
        <v>6</v>
      </c>
      <c r="O363" s="14">
        <f>INDEX(卡牌消耗!$H$13:$H$33,世界BOSS专属武器!N363)</f>
        <v>1501006</v>
      </c>
      <c r="P363" s="44" t="s">
        <v>328</v>
      </c>
      <c r="Q363" s="14">
        <f t="shared" si="92"/>
        <v>23</v>
      </c>
      <c r="R363" s="44" t="str">
        <f t="shared" si="93"/>
        <v>金币</v>
      </c>
      <c r="S363" s="14">
        <f t="shared" si="94"/>
        <v>5000</v>
      </c>
      <c r="T363" s="14" t="str">
        <f t="shared" si="95"/>
        <v>低级专属强化石</v>
      </c>
      <c r="U363" s="14">
        <f t="shared" si="96"/>
        <v>15</v>
      </c>
      <c r="V363" s="14" t="str">
        <f t="shared" si="97"/>
        <v>中级专属强化石</v>
      </c>
      <c r="W363" s="14">
        <f t="shared" si="98"/>
        <v>7</v>
      </c>
      <c r="X363" s="14">
        <f t="shared" si="99"/>
        <v>0.15</v>
      </c>
      <c r="Y363" s="14">
        <f t="shared" si="100"/>
        <v>1</v>
      </c>
      <c r="Z363" s="14">
        <f t="shared" si="101"/>
        <v>18</v>
      </c>
      <c r="AA363" s="14">
        <f t="shared" si="102"/>
        <v>0.26</v>
      </c>
    </row>
    <row r="364" spans="1:27" ht="16.5" x14ac:dyDescent="0.2">
      <c r="A364" s="160"/>
      <c r="B364" s="68" t="s">
        <v>568</v>
      </c>
      <c r="C364" s="68">
        <v>2</v>
      </c>
      <c r="D364" s="68">
        <f>INDEX(神器!$M$4:$M$7,世界BOSS专属武器!C364)</f>
        <v>120</v>
      </c>
      <c r="E364" s="68">
        <f t="shared" si="89"/>
        <v>9.1287092917527679E-2</v>
      </c>
      <c r="F364" s="68">
        <f t="shared" si="90"/>
        <v>253</v>
      </c>
      <c r="G364" s="68">
        <v>1</v>
      </c>
      <c r="H364" s="68">
        <v>1</v>
      </c>
      <c r="M364" s="14">
        <v>280</v>
      </c>
      <c r="N364" s="14">
        <f t="shared" si="91"/>
        <v>6</v>
      </c>
      <c r="O364" s="14">
        <f>INDEX(卡牌消耗!$H$13:$H$33,世界BOSS专属武器!N364)</f>
        <v>1501006</v>
      </c>
      <c r="P364" s="44" t="s">
        <v>328</v>
      </c>
      <c r="Q364" s="14">
        <f t="shared" si="92"/>
        <v>24</v>
      </c>
      <c r="R364" s="44" t="str">
        <f t="shared" si="93"/>
        <v>金币</v>
      </c>
      <c r="S364" s="14">
        <f t="shared" si="94"/>
        <v>5000</v>
      </c>
      <c r="T364" s="14" t="str">
        <f t="shared" si="95"/>
        <v>低级专属强化石</v>
      </c>
      <c r="U364" s="14">
        <f t="shared" si="96"/>
        <v>15</v>
      </c>
      <c r="V364" s="14" t="str">
        <f t="shared" si="97"/>
        <v>中级专属强化石</v>
      </c>
      <c r="W364" s="14">
        <f t="shared" si="98"/>
        <v>7</v>
      </c>
      <c r="X364" s="14">
        <f t="shared" si="99"/>
        <v>0.15</v>
      </c>
      <c r="Y364" s="14">
        <f t="shared" si="100"/>
        <v>1</v>
      </c>
      <c r="Z364" s="14">
        <f t="shared" si="101"/>
        <v>18</v>
      </c>
      <c r="AA364" s="14">
        <f t="shared" si="102"/>
        <v>0.28000000000000003</v>
      </c>
    </row>
    <row r="365" spans="1:27" ht="16.5" x14ac:dyDescent="0.2">
      <c r="A365" s="160"/>
      <c r="B365" s="68" t="s">
        <v>569</v>
      </c>
      <c r="C365" s="68">
        <v>2</v>
      </c>
      <c r="D365" s="68">
        <f>INDEX(神器!$M$4:$M$7,世界BOSS专属武器!C365)</f>
        <v>120</v>
      </c>
      <c r="E365" s="68">
        <f t="shared" si="89"/>
        <v>9.1287092917527679E-2</v>
      </c>
      <c r="F365" s="68">
        <f t="shared" si="90"/>
        <v>253</v>
      </c>
      <c r="G365" s="68">
        <v>1</v>
      </c>
      <c r="H365" s="68">
        <v>1</v>
      </c>
      <c r="M365" s="14">
        <v>281</v>
      </c>
      <c r="N365" s="14">
        <f t="shared" si="91"/>
        <v>6</v>
      </c>
      <c r="O365" s="14">
        <f>INDEX(卡牌消耗!$H$13:$H$33,世界BOSS专属武器!N365)</f>
        <v>1501006</v>
      </c>
      <c r="P365" s="44" t="s">
        <v>328</v>
      </c>
      <c r="Q365" s="14">
        <f t="shared" si="92"/>
        <v>25</v>
      </c>
      <c r="R365" s="44" t="str">
        <f t="shared" si="93"/>
        <v>金币</v>
      </c>
      <c r="S365" s="14">
        <f t="shared" si="94"/>
        <v>5000</v>
      </c>
      <c r="T365" s="14" t="str">
        <f t="shared" si="95"/>
        <v>低级专属强化石</v>
      </c>
      <c r="U365" s="14">
        <f t="shared" si="96"/>
        <v>15</v>
      </c>
      <c r="V365" s="14" t="str">
        <f t="shared" si="97"/>
        <v>中级专属强化石</v>
      </c>
      <c r="W365" s="14">
        <f t="shared" si="98"/>
        <v>7</v>
      </c>
      <c r="X365" s="14">
        <f t="shared" si="99"/>
        <v>0.15</v>
      </c>
      <c r="Y365" s="14">
        <f t="shared" si="100"/>
        <v>1</v>
      </c>
      <c r="Z365" s="14">
        <f t="shared" si="101"/>
        <v>18</v>
      </c>
      <c r="AA365" s="14">
        <f t="shared" si="102"/>
        <v>0.3</v>
      </c>
    </row>
    <row r="366" spans="1:27" ht="16.5" x14ac:dyDescent="0.2">
      <c r="A366" s="160"/>
      <c r="B366" s="68" t="s">
        <v>570</v>
      </c>
      <c r="C366" s="68">
        <v>3</v>
      </c>
      <c r="D366" s="68">
        <f>INDEX(神器!$M$4:$M$7,世界BOSS专属武器!C366)</f>
        <v>280</v>
      </c>
      <c r="E366" s="68">
        <f t="shared" si="89"/>
        <v>5.9761430466719681E-2</v>
      </c>
      <c r="F366" s="68">
        <f t="shared" si="90"/>
        <v>166</v>
      </c>
      <c r="G366" s="68">
        <v>1</v>
      </c>
      <c r="H366" s="68">
        <v>1</v>
      </c>
      <c r="M366" s="14">
        <v>282</v>
      </c>
      <c r="N366" s="14">
        <f t="shared" si="91"/>
        <v>6</v>
      </c>
      <c r="O366" s="14">
        <f>INDEX(卡牌消耗!$H$13:$H$33,世界BOSS专属武器!N366)</f>
        <v>1501006</v>
      </c>
      <c r="P366" s="44" t="s">
        <v>328</v>
      </c>
      <c r="Q366" s="14">
        <f t="shared" si="92"/>
        <v>26</v>
      </c>
      <c r="R366" s="44" t="str">
        <f t="shared" si="93"/>
        <v>金币</v>
      </c>
      <c r="S366" s="14">
        <f t="shared" si="94"/>
        <v>5000</v>
      </c>
      <c r="T366" s="14" t="str">
        <f t="shared" si="95"/>
        <v>低级专属强化石</v>
      </c>
      <c r="U366" s="14">
        <f t="shared" si="96"/>
        <v>15</v>
      </c>
      <c r="V366" s="14" t="str">
        <f t="shared" si="97"/>
        <v>中级专属强化石</v>
      </c>
      <c r="W366" s="14">
        <f t="shared" si="98"/>
        <v>7</v>
      </c>
      <c r="X366" s="14">
        <f t="shared" si="99"/>
        <v>0.15</v>
      </c>
      <c r="Y366" s="14">
        <f t="shared" si="100"/>
        <v>1</v>
      </c>
      <c r="Z366" s="14">
        <f t="shared" si="101"/>
        <v>21</v>
      </c>
      <c r="AA366" s="14">
        <f t="shared" si="102"/>
        <v>0.32</v>
      </c>
    </row>
    <row r="367" spans="1:27" ht="16.5" x14ac:dyDescent="0.2">
      <c r="A367" s="160"/>
      <c r="B367" s="68" t="s">
        <v>571</v>
      </c>
      <c r="C367" s="68">
        <v>3</v>
      </c>
      <c r="D367" s="68">
        <f>INDEX(神器!$M$4:$M$7,世界BOSS专属武器!C367)</f>
        <v>280</v>
      </c>
      <c r="E367" s="68">
        <f t="shared" si="89"/>
        <v>5.9761430466719681E-2</v>
      </c>
      <c r="F367" s="68">
        <f t="shared" si="90"/>
        <v>166</v>
      </c>
      <c r="G367" s="68">
        <v>1</v>
      </c>
      <c r="H367" s="68">
        <v>1</v>
      </c>
      <c r="M367" s="14">
        <v>283</v>
      </c>
      <c r="N367" s="14">
        <f t="shared" si="91"/>
        <v>6</v>
      </c>
      <c r="O367" s="14">
        <f>INDEX(卡牌消耗!$H$13:$H$33,世界BOSS专属武器!N367)</f>
        <v>1501006</v>
      </c>
      <c r="P367" s="44" t="s">
        <v>328</v>
      </c>
      <c r="Q367" s="14">
        <f t="shared" si="92"/>
        <v>27</v>
      </c>
      <c r="R367" s="44" t="str">
        <f t="shared" si="93"/>
        <v>金币</v>
      </c>
      <c r="S367" s="14">
        <f t="shared" si="94"/>
        <v>5000</v>
      </c>
      <c r="T367" s="14" t="str">
        <f t="shared" si="95"/>
        <v>低级专属强化石</v>
      </c>
      <c r="U367" s="14">
        <f t="shared" si="96"/>
        <v>15</v>
      </c>
      <c r="V367" s="14" t="str">
        <f t="shared" si="97"/>
        <v>中级专属强化石</v>
      </c>
      <c r="W367" s="14">
        <f t="shared" si="98"/>
        <v>7</v>
      </c>
      <c r="X367" s="14">
        <f t="shared" si="99"/>
        <v>0.15</v>
      </c>
      <c r="Y367" s="14">
        <f t="shared" si="100"/>
        <v>1</v>
      </c>
      <c r="Z367" s="14">
        <f t="shared" si="101"/>
        <v>22</v>
      </c>
      <c r="AA367" s="14">
        <f t="shared" si="102"/>
        <v>0.34</v>
      </c>
    </row>
    <row r="368" spans="1:27" ht="16.5" x14ac:dyDescent="0.2">
      <c r="A368" s="160"/>
      <c r="B368" s="68" t="s">
        <v>572</v>
      </c>
      <c r="C368" s="68">
        <v>3</v>
      </c>
      <c r="D368" s="68">
        <f>INDEX(神器!$M$4:$M$7,世界BOSS专属武器!C368)</f>
        <v>280</v>
      </c>
      <c r="E368" s="68">
        <f t="shared" si="89"/>
        <v>5.9761430466719681E-2</v>
      </c>
      <c r="F368" s="68">
        <f t="shared" si="90"/>
        <v>166</v>
      </c>
      <c r="G368" s="68">
        <v>1</v>
      </c>
      <c r="H368" s="68">
        <v>1</v>
      </c>
      <c r="M368" s="14">
        <v>284</v>
      </c>
      <c r="N368" s="14">
        <f t="shared" si="91"/>
        <v>6</v>
      </c>
      <c r="O368" s="14">
        <f>INDEX(卡牌消耗!$H$13:$H$33,世界BOSS专属武器!N368)</f>
        <v>1501006</v>
      </c>
      <c r="P368" s="44" t="s">
        <v>328</v>
      </c>
      <c r="Q368" s="14">
        <f t="shared" si="92"/>
        <v>28</v>
      </c>
      <c r="R368" s="44" t="str">
        <f t="shared" si="93"/>
        <v>金币</v>
      </c>
      <c r="S368" s="14">
        <f t="shared" si="94"/>
        <v>5000</v>
      </c>
      <c r="T368" s="14" t="str">
        <f t="shared" si="95"/>
        <v>低级专属强化石</v>
      </c>
      <c r="U368" s="14">
        <f t="shared" si="96"/>
        <v>15</v>
      </c>
      <c r="V368" s="14" t="str">
        <f t="shared" si="97"/>
        <v>中级专属强化石</v>
      </c>
      <c r="W368" s="14">
        <f t="shared" si="98"/>
        <v>7</v>
      </c>
      <c r="X368" s="14">
        <f t="shared" si="99"/>
        <v>0.15</v>
      </c>
      <c r="Y368" s="14">
        <f t="shared" si="100"/>
        <v>1</v>
      </c>
      <c r="Z368" s="14">
        <f t="shared" si="101"/>
        <v>23</v>
      </c>
      <c r="AA368" s="14">
        <f t="shared" si="102"/>
        <v>0.36</v>
      </c>
    </row>
    <row r="369" spans="1:27" ht="16.5" x14ac:dyDescent="0.2">
      <c r="A369" s="160"/>
      <c r="B369" s="68" t="s">
        <v>573</v>
      </c>
      <c r="C369" s="68">
        <v>4</v>
      </c>
      <c r="D369" s="68">
        <f>INDEX(神器!$M$4:$M$7,世界BOSS专属武器!C369)</f>
        <v>600</v>
      </c>
      <c r="E369" s="68">
        <f t="shared" si="89"/>
        <v>4.0824829046386304E-2</v>
      </c>
      <c r="F369" s="68">
        <f t="shared" si="90"/>
        <v>113</v>
      </c>
      <c r="G369" s="68">
        <v>1</v>
      </c>
      <c r="H369" s="68">
        <v>1</v>
      </c>
      <c r="M369" s="14">
        <v>285</v>
      </c>
      <c r="N369" s="14">
        <f t="shared" si="91"/>
        <v>6</v>
      </c>
      <c r="O369" s="14">
        <f>INDEX(卡牌消耗!$H$13:$H$33,世界BOSS专属武器!N369)</f>
        <v>1501006</v>
      </c>
      <c r="P369" s="44" t="s">
        <v>328</v>
      </c>
      <c r="Q369" s="14">
        <f t="shared" si="92"/>
        <v>29</v>
      </c>
      <c r="R369" s="44" t="str">
        <f t="shared" si="93"/>
        <v>金币</v>
      </c>
      <c r="S369" s="14">
        <f t="shared" si="94"/>
        <v>5000</v>
      </c>
      <c r="T369" s="14" t="str">
        <f t="shared" si="95"/>
        <v>低级专属强化石</v>
      </c>
      <c r="U369" s="14">
        <f t="shared" si="96"/>
        <v>15</v>
      </c>
      <c r="V369" s="14" t="str">
        <f t="shared" si="97"/>
        <v>中级专属强化石</v>
      </c>
      <c r="W369" s="14">
        <f t="shared" si="98"/>
        <v>7</v>
      </c>
      <c r="X369" s="14">
        <f t="shared" si="99"/>
        <v>0.15</v>
      </c>
      <c r="Y369" s="14">
        <f t="shared" si="100"/>
        <v>1</v>
      </c>
      <c r="Z369" s="14">
        <f t="shared" si="101"/>
        <v>25</v>
      </c>
      <c r="AA369" s="14">
        <f t="shared" si="102"/>
        <v>0.38</v>
      </c>
    </row>
    <row r="370" spans="1:27" ht="16.5" x14ac:dyDescent="0.2">
      <c r="A370" s="160"/>
      <c r="B370" s="68" t="s">
        <v>574</v>
      </c>
      <c r="C370" s="68">
        <v>4</v>
      </c>
      <c r="D370" s="68">
        <f>INDEX(神器!$M$4:$M$7,世界BOSS专属武器!C370)</f>
        <v>600</v>
      </c>
      <c r="E370" s="68">
        <f t="shared" si="89"/>
        <v>4.0824829046386304E-2</v>
      </c>
      <c r="F370" s="68">
        <f>10000-SUM(F329:F369)</f>
        <v>110</v>
      </c>
      <c r="G370" s="68">
        <v>1</v>
      </c>
      <c r="H370" s="68">
        <v>1</v>
      </c>
      <c r="M370" s="14">
        <v>286</v>
      </c>
      <c r="N370" s="14">
        <f t="shared" si="91"/>
        <v>6</v>
      </c>
      <c r="O370" s="14">
        <f>INDEX(卡牌消耗!$H$13:$H$33,世界BOSS专属武器!N370)</f>
        <v>1501006</v>
      </c>
      <c r="P370" s="44" t="s">
        <v>328</v>
      </c>
      <c r="Q370" s="14">
        <f t="shared" si="92"/>
        <v>30</v>
      </c>
      <c r="R370" s="44" t="str">
        <f t="shared" si="93"/>
        <v>金币</v>
      </c>
      <c r="S370" s="14">
        <f t="shared" si="94"/>
        <v>10000</v>
      </c>
      <c r="T370" s="14" t="str">
        <f t="shared" si="95"/>
        <v>中级专属强化石</v>
      </c>
      <c r="U370" s="14">
        <f t="shared" si="96"/>
        <v>8</v>
      </c>
      <c r="V370" s="14" t="str">
        <f t="shared" si="97"/>
        <v>高级专属强化石</v>
      </c>
      <c r="W370" s="14">
        <f t="shared" si="98"/>
        <v>3</v>
      </c>
      <c r="X370" s="14">
        <f t="shared" si="99"/>
        <v>0.1</v>
      </c>
      <c r="Y370" s="14">
        <f t="shared" si="100"/>
        <v>1</v>
      </c>
      <c r="Z370" s="14">
        <f t="shared" si="101"/>
        <v>30</v>
      </c>
      <c r="AA370" s="14">
        <f t="shared" si="102"/>
        <v>0.4</v>
      </c>
    </row>
    <row r="371" spans="1:27" ht="16.5" x14ac:dyDescent="0.2">
      <c r="M371" s="14">
        <v>287</v>
      </c>
      <c r="N371" s="14">
        <f t="shared" si="91"/>
        <v>6</v>
      </c>
      <c r="O371" s="14">
        <f>INDEX(卡牌消耗!$H$13:$H$33,世界BOSS专属武器!N371)</f>
        <v>1501006</v>
      </c>
      <c r="P371" s="44" t="s">
        <v>328</v>
      </c>
      <c r="Q371" s="14">
        <f t="shared" si="92"/>
        <v>31</v>
      </c>
      <c r="R371" s="44" t="str">
        <f t="shared" si="93"/>
        <v>金币</v>
      </c>
      <c r="S371" s="14">
        <f t="shared" si="94"/>
        <v>10000</v>
      </c>
      <c r="T371" s="14" t="str">
        <f t="shared" si="95"/>
        <v>中级专属强化石</v>
      </c>
      <c r="U371" s="14">
        <f t="shared" si="96"/>
        <v>8</v>
      </c>
      <c r="V371" s="14" t="str">
        <f t="shared" si="97"/>
        <v>高级专属强化石</v>
      </c>
      <c r="W371" s="14">
        <f t="shared" si="98"/>
        <v>3</v>
      </c>
      <c r="X371" s="14">
        <f t="shared" si="99"/>
        <v>0.1</v>
      </c>
      <c r="Y371" s="14">
        <f t="shared" si="100"/>
        <v>1</v>
      </c>
      <c r="Z371" s="14">
        <f t="shared" si="101"/>
        <v>30</v>
      </c>
      <c r="AA371" s="14">
        <f t="shared" si="102"/>
        <v>0.42670000000000002</v>
      </c>
    </row>
    <row r="372" spans="1:27" ht="16.5" x14ac:dyDescent="0.2">
      <c r="M372" s="14">
        <v>288</v>
      </c>
      <c r="N372" s="14">
        <f t="shared" si="91"/>
        <v>6</v>
      </c>
      <c r="O372" s="14">
        <f>INDEX(卡牌消耗!$H$13:$H$33,世界BOSS专属武器!N372)</f>
        <v>1501006</v>
      </c>
      <c r="P372" s="44" t="s">
        <v>328</v>
      </c>
      <c r="Q372" s="14">
        <f t="shared" si="92"/>
        <v>32</v>
      </c>
      <c r="R372" s="44" t="str">
        <f t="shared" si="93"/>
        <v>金币</v>
      </c>
      <c r="S372" s="14">
        <f t="shared" si="94"/>
        <v>10000</v>
      </c>
      <c r="T372" s="14" t="str">
        <f t="shared" si="95"/>
        <v>中级专属强化石</v>
      </c>
      <c r="U372" s="14">
        <f t="shared" si="96"/>
        <v>8</v>
      </c>
      <c r="V372" s="14" t="str">
        <f t="shared" si="97"/>
        <v>高级专属强化石</v>
      </c>
      <c r="W372" s="14">
        <f t="shared" si="98"/>
        <v>3</v>
      </c>
      <c r="X372" s="14">
        <f t="shared" si="99"/>
        <v>0.1</v>
      </c>
      <c r="Y372" s="14">
        <f t="shared" si="100"/>
        <v>1</v>
      </c>
      <c r="Z372" s="14">
        <f t="shared" si="101"/>
        <v>30</v>
      </c>
      <c r="AA372" s="14">
        <f t="shared" si="102"/>
        <v>0.45329999999999998</v>
      </c>
    </row>
    <row r="373" spans="1:27" ht="16.5" x14ac:dyDescent="0.2">
      <c r="M373" s="14">
        <v>289</v>
      </c>
      <c r="N373" s="14">
        <f t="shared" si="91"/>
        <v>6</v>
      </c>
      <c r="O373" s="14">
        <f>INDEX(卡牌消耗!$H$13:$H$33,世界BOSS专属武器!N373)</f>
        <v>1501006</v>
      </c>
      <c r="P373" s="44" t="s">
        <v>328</v>
      </c>
      <c r="Q373" s="14">
        <f t="shared" si="92"/>
        <v>33</v>
      </c>
      <c r="R373" s="44" t="str">
        <f t="shared" si="93"/>
        <v>金币</v>
      </c>
      <c r="S373" s="14">
        <f t="shared" si="94"/>
        <v>10000</v>
      </c>
      <c r="T373" s="14" t="str">
        <f t="shared" si="95"/>
        <v>中级专属强化石</v>
      </c>
      <c r="U373" s="14">
        <f t="shared" si="96"/>
        <v>8</v>
      </c>
      <c r="V373" s="14" t="str">
        <f t="shared" si="97"/>
        <v>高级专属强化石</v>
      </c>
      <c r="W373" s="14">
        <f t="shared" si="98"/>
        <v>3</v>
      </c>
      <c r="X373" s="14">
        <f t="shared" si="99"/>
        <v>0.1</v>
      </c>
      <c r="Y373" s="14">
        <f t="shared" si="100"/>
        <v>1</v>
      </c>
      <c r="Z373" s="14">
        <f t="shared" si="101"/>
        <v>30</v>
      </c>
      <c r="AA373" s="14">
        <f t="shared" si="102"/>
        <v>0.48</v>
      </c>
    </row>
    <row r="374" spans="1:27" ht="16.5" x14ac:dyDescent="0.2">
      <c r="M374" s="14">
        <v>290</v>
      </c>
      <c r="N374" s="14">
        <f t="shared" si="91"/>
        <v>6</v>
      </c>
      <c r="O374" s="14">
        <f>INDEX(卡牌消耗!$H$13:$H$33,世界BOSS专属武器!N374)</f>
        <v>1501006</v>
      </c>
      <c r="P374" s="44" t="s">
        <v>328</v>
      </c>
      <c r="Q374" s="14">
        <f t="shared" si="92"/>
        <v>34</v>
      </c>
      <c r="R374" s="44" t="str">
        <f t="shared" si="93"/>
        <v>金币</v>
      </c>
      <c r="S374" s="14">
        <f t="shared" si="94"/>
        <v>10000</v>
      </c>
      <c r="T374" s="14" t="str">
        <f t="shared" si="95"/>
        <v>中级专属强化石</v>
      </c>
      <c r="U374" s="14">
        <f t="shared" si="96"/>
        <v>8</v>
      </c>
      <c r="V374" s="14" t="str">
        <f t="shared" si="97"/>
        <v>高级专属强化石</v>
      </c>
      <c r="W374" s="14">
        <f t="shared" si="98"/>
        <v>3</v>
      </c>
      <c r="X374" s="14">
        <f t="shared" si="99"/>
        <v>0.1</v>
      </c>
      <c r="Y374" s="14">
        <f t="shared" si="100"/>
        <v>1</v>
      </c>
      <c r="Z374" s="14">
        <f t="shared" si="101"/>
        <v>30</v>
      </c>
      <c r="AA374" s="14">
        <f t="shared" si="102"/>
        <v>0.50670000000000004</v>
      </c>
    </row>
    <row r="375" spans="1:27" ht="16.5" x14ac:dyDescent="0.2">
      <c r="M375" s="14">
        <v>291</v>
      </c>
      <c r="N375" s="14">
        <f t="shared" si="91"/>
        <v>6</v>
      </c>
      <c r="O375" s="14">
        <f>INDEX(卡牌消耗!$H$13:$H$33,世界BOSS专属武器!N375)</f>
        <v>1501006</v>
      </c>
      <c r="P375" s="44" t="s">
        <v>328</v>
      </c>
      <c r="Q375" s="14">
        <f t="shared" si="92"/>
        <v>35</v>
      </c>
      <c r="R375" s="44" t="str">
        <f t="shared" si="93"/>
        <v>金币</v>
      </c>
      <c r="S375" s="14">
        <f t="shared" si="94"/>
        <v>10000</v>
      </c>
      <c r="T375" s="14" t="str">
        <f t="shared" si="95"/>
        <v>中级专属强化石</v>
      </c>
      <c r="U375" s="14">
        <f t="shared" si="96"/>
        <v>8</v>
      </c>
      <c r="V375" s="14" t="str">
        <f t="shared" si="97"/>
        <v>高级专属强化石</v>
      </c>
      <c r="W375" s="14">
        <f t="shared" si="98"/>
        <v>3</v>
      </c>
      <c r="X375" s="14">
        <f t="shared" si="99"/>
        <v>0.1</v>
      </c>
      <c r="Y375" s="14">
        <f t="shared" si="100"/>
        <v>1</v>
      </c>
      <c r="Z375" s="14">
        <f t="shared" si="101"/>
        <v>30</v>
      </c>
      <c r="AA375" s="14">
        <f t="shared" si="102"/>
        <v>0.5333</v>
      </c>
    </row>
    <row r="376" spans="1:27" ht="16.5" x14ac:dyDescent="0.2">
      <c r="M376" s="14">
        <v>292</v>
      </c>
      <c r="N376" s="14">
        <f t="shared" si="91"/>
        <v>6</v>
      </c>
      <c r="O376" s="14">
        <f>INDEX(卡牌消耗!$H$13:$H$33,世界BOSS专属武器!N376)</f>
        <v>1501006</v>
      </c>
      <c r="P376" s="44" t="s">
        <v>328</v>
      </c>
      <c r="Q376" s="14">
        <f t="shared" si="92"/>
        <v>36</v>
      </c>
      <c r="R376" s="44" t="str">
        <f t="shared" si="93"/>
        <v>金币</v>
      </c>
      <c r="S376" s="14">
        <f t="shared" si="94"/>
        <v>10000</v>
      </c>
      <c r="T376" s="14" t="str">
        <f t="shared" si="95"/>
        <v>中级专属强化石</v>
      </c>
      <c r="U376" s="14">
        <f t="shared" si="96"/>
        <v>8</v>
      </c>
      <c r="V376" s="14" t="str">
        <f t="shared" si="97"/>
        <v>高级专属强化石</v>
      </c>
      <c r="W376" s="14">
        <f t="shared" si="98"/>
        <v>3</v>
      </c>
      <c r="X376" s="14">
        <f t="shared" si="99"/>
        <v>0.1</v>
      </c>
      <c r="Y376" s="14">
        <f t="shared" si="100"/>
        <v>1</v>
      </c>
      <c r="Z376" s="14">
        <f t="shared" si="101"/>
        <v>30</v>
      </c>
      <c r="AA376" s="14">
        <f t="shared" si="102"/>
        <v>0.56000000000000005</v>
      </c>
    </row>
    <row r="377" spans="1:27" ht="16.5" x14ac:dyDescent="0.2">
      <c r="M377" s="14">
        <v>293</v>
      </c>
      <c r="N377" s="14">
        <f t="shared" si="91"/>
        <v>6</v>
      </c>
      <c r="O377" s="14">
        <f>INDEX(卡牌消耗!$H$13:$H$33,世界BOSS专属武器!N377)</f>
        <v>1501006</v>
      </c>
      <c r="P377" s="44" t="s">
        <v>328</v>
      </c>
      <c r="Q377" s="14">
        <f t="shared" si="92"/>
        <v>37</v>
      </c>
      <c r="R377" s="44" t="str">
        <f t="shared" si="93"/>
        <v>金币</v>
      </c>
      <c r="S377" s="14">
        <f t="shared" si="94"/>
        <v>10000</v>
      </c>
      <c r="T377" s="14" t="str">
        <f t="shared" si="95"/>
        <v>中级专属强化石</v>
      </c>
      <c r="U377" s="14">
        <f t="shared" si="96"/>
        <v>8</v>
      </c>
      <c r="V377" s="14" t="str">
        <f t="shared" si="97"/>
        <v>高级专属强化石</v>
      </c>
      <c r="W377" s="14">
        <f t="shared" si="98"/>
        <v>3</v>
      </c>
      <c r="X377" s="14">
        <f t="shared" si="99"/>
        <v>0.1</v>
      </c>
      <c r="Y377" s="14">
        <f t="shared" si="100"/>
        <v>1</v>
      </c>
      <c r="Z377" s="14">
        <f t="shared" si="101"/>
        <v>30</v>
      </c>
      <c r="AA377" s="14">
        <f t="shared" si="102"/>
        <v>0.5867</v>
      </c>
    </row>
    <row r="378" spans="1:27" ht="16.5" x14ac:dyDescent="0.2">
      <c r="M378" s="14">
        <v>294</v>
      </c>
      <c r="N378" s="14">
        <f t="shared" si="91"/>
        <v>6</v>
      </c>
      <c r="O378" s="14">
        <f>INDEX(卡牌消耗!$H$13:$H$33,世界BOSS专属武器!N378)</f>
        <v>1501006</v>
      </c>
      <c r="P378" s="44" t="s">
        <v>328</v>
      </c>
      <c r="Q378" s="14">
        <f t="shared" si="92"/>
        <v>38</v>
      </c>
      <c r="R378" s="44" t="str">
        <f t="shared" si="93"/>
        <v>金币</v>
      </c>
      <c r="S378" s="14">
        <f t="shared" si="94"/>
        <v>10000</v>
      </c>
      <c r="T378" s="14" t="str">
        <f t="shared" si="95"/>
        <v>中级专属强化石</v>
      </c>
      <c r="U378" s="14">
        <f t="shared" si="96"/>
        <v>8</v>
      </c>
      <c r="V378" s="14" t="str">
        <f t="shared" si="97"/>
        <v>高级专属强化石</v>
      </c>
      <c r="W378" s="14">
        <f t="shared" si="98"/>
        <v>3</v>
      </c>
      <c r="X378" s="14">
        <f t="shared" si="99"/>
        <v>0.1</v>
      </c>
      <c r="Y378" s="14">
        <f t="shared" si="100"/>
        <v>1</v>
      </c>
      <c r="Z378" s="14">
        <f t="shared" si="101"/>
        <v>30</v>
      </c>
      <c r="AA378" s="14">
        <f t="shared" si="102"/>
        <v>0.61329999999999996</v>
      </c>
    </row>
    <row r="379" spans="1:27" ht="16.5" x14ac:dyDescent="0.2">
      <c r="M379" s="14">
        <v>295</v>
      </c>
      <c r="N379" s="14">
        <f t="shared" si="91"/>
        <v>6</v>
      </c>
      <c r="O379" s="14">
        <f>INDEX(卡牌消耗!$H$13:$H$33,世界BOSS专属武器!N379)</f>
        <v>1501006</v>
      </c>
      <c r="P379" s="44" t="s">
        <v>328</v>
      </c>
      <c r="Q379" s="14">
        <f t="shared" si="92"/>
        <v>39</v>
      </c>
      <c r="R379" s="44" t="str">
        <f t="shared" si="93"/>
        <v>金币</v>
      </c>
      <c r="S379" s="14">
        <f t="shared" si="94"/>
        <v>10000</v>
      </c>
      <c r="T379" s="14" t="str">
        <f t="shared" si="95"/>
        <v>中级专属强化石</v>
      </c>
      <c r="U379" s="14">
        <f t="shared" si="96"/>
        <v>8</v>
      </c>
      <c r="V379" s="14" t="str">
        <f t="shared" si="97"/>
        <v>高级专属强化石</v>
      </c>
      <c r="W379" s="14">
        <f t="shared" si="98"/>
        <v>3</v>
      </c>
      <c r="X379" s="14">
        <f t="shared" si="99"/>
        <v>0.1</v>
      </c>
      <c r="Y379" s="14">
        <f t="shared" si="100"/>
        <v>1</v>
      </c>
      <c r="Z379" s="14">
        <f t="shared" si="101"/>
        <v>30</v>
      </c>
      <c r="AA379" s="14">
        <f t="shared" si="102"/>
        <v>0.64</v>
      </c>
    </row>
    <row r="380" spans="1:27" ht="16.5" x14ac:dyDescent="0.2">
      <c r="M380" s="14">
        <v>296</v>
      </c>
      <c r="N380" s="14">
        <f t="shared" si="91"/>
        <v>6</v>
      </c>
      <c r="O380" s="14">
        <f>INDEX(卡牌消耗!$H$13:$H$33,世界BOSS专属武器!N380)</f>
        <v>1501006</v>
      </c>
      <c r="P380" s="44" t="s">
        <v>328</v>
      </c>
      <c r="Q380" s="14">
        <f t="shared" si="92"/>
        <v>40</v>
      </c>
      <c r="R380" s="44" t="str">
        <f t="shared" si="93"/>
        <v>金币</v>
      </c>
      <c r="S380" s="14">
        <f t="shared" si="94"/>
        <v>20000</v>
      </c>
      <c r="T380" s="14" t="str">
        <f t="shared" si="95"/>
        <v>高级专属强化石</v>
      </c>
      <c r="U380" s="14">
        <f t="shared" si="96"/>
        <v>5</v>
      </c>
      <c r="V380" s="14" t="str">
        <f t="shared" si="97"/>
        <v>[x]</v>
      </c>
      <c r="W380" s="14" t="str">
        <f t="shared" si="98"/>
        <v>[x]</v>
      </c>
      <c r="X380" s="14">
        <f t="shared" si="99"/>
        <v>0.1</v>
      </c>
      <c r="Y380" s="14">
        <f t="shared" si="100"/>
        <v>1</v>
      </c>
      <c r="Z380" s="14">
        <f t="shared" si="101"/>
        <v>35</v>
      </c>
      <c r="AA380" s="14">
        <f t="shared" si="102"/>
        <v>0.66669999999999996</v>
      </c>
    </row>
    <row r="381" spans="1:27" ht="16.5" x14ac:dyDescent="0.2">
      <c r="M381" s="14">
        <v>297</v>
      </c>
      <c r="N381" s="14">
        <f t="shared" si="91"/>
        <v>6</v>
      </c>
      <c r="O381" s="14">
        <f>INDEX(卡牌消耗!$H$13:$H$33,世界BOSS专属武器!N381)</f>
        <v>1501006</v>
      </c>
      <c r="P381" s="44" t="s">
        <v>328</v>
      </c>
      <c r="Q381" s="14">
        <f t="shared" si="92"/>
        <v>41</v>
      </c>
      <c r="R381" s="44" t="str">
        <f t="shared" si="93"/>
        <v>金币</v>
      </c>
      <c r="S381" s="14">
        <f t="shared" si="94"/>
        <v>20000</v>
      </c>
      <c r="T381" s="14" t="str">
        <f t="shared" si="95"/>
        <v>高级专属强化石</v>
      </c>
      <c r="U381" s="14">
        <f t="shared" si="96"/>
        <v>5</v>
      </c>
      <c r="V381" s="14" t="str">
        <f t="shared" si="97"/>
        <v>[x]</v>
      </c>
      <c r="W381" s="14" t="str">
        <f t="shared" si="98"/>
        <v>[x]</v>
      </c>
      <c r="X381" s="14">
        <f t="shared" si="99"/>
        <v>0.1</v>
      </c>
      <c r="Y381" s="14">
        <f t="shared" si="100"/>
        <v>1</v>
      </c>
      <c r="Z381" s="14">
        <f t="shared" si="101"/>
        <v>40</v>
      </c>
      <c r="AA381" s="14">
        <f t="shared" si="102"/>
        <v>0.7</v>
      </c>
    </row>
    <row r="382" spans="1:27" ht="16.5" x14ac:dyDescent="0.2">
      <c r="M382" s="14">
        <v>298</v>
      </c>
      <c r="N382" s="14">
        <f t="shared" si="91"/>
        <v>6</v>
      </c>
      <c r="O382" s="14">
        <f>INDEX(卡牌消耗!$H$13:$H$33,世界BOSS专属武器!N382)</f>
        <v>1501006</v>
      </c>
      <c r="P382" s="44" t="s">
        <v>328</v>
      </c>
      <c r="Q382" s="14">
        <f t="shared" si="92"/>
        <v>42</v>
      </c>
      <c r="R382" s="44" t="str">
        <f t="shared" si="93"/>
        <v>金币</v>
      </c>
      <c r="S382" s="14">
        <f t="shared" si="94"/>
        <v>20000</v>
      </c>
      <c r="T382" s="14" t="str">
        <f t="shared" si="95"/>
        <v>高级专属强化石</v>
      </c>
      <c r="U382" s="14">
        <f t="shared" si="96"/>
        <v>5</v>
      </c>
      <c r="V382" s="14" t="str">
        <f t="shared" si="97"/>
        <v>[x]</v>
      </c>
      <c r="W382" s="14" t="str">
        <f t="shared" si="98"/>
        <v>[x]</v>
      </c>
      <c r="X382" s="14">
        <f t="shared" si="99"/>
        <v>0.1</v>
      </c>
      <c r="Y382" s="14">
        <f t="shared" si="100"/>
        <v>1</v>
      </c>
      <c r="Z382" s="14">
        <f t="shared" si="101"/>
        <v>45</v>
      </c>
      <c r="AA382" s="14">
        <f t="shared" si="102"/>
        <v>0.73329999999999995</v>
      </c>
    </row>
    <row r="383" spans="1:27" ht="16.5" x14ac:dyDescent="0.2">
      <c r="M383" s="14">
        <v>299</v>
      </c>
      <c r="N383" s="14">
        <f t="shared" si="91"/>
        <v>6</v>
      </c>
      <c r="O383" s="14">
        <f>INDEX(卡牌消耗!$H$13:$H$33,世界BOSS专属武器!N383)</f>
        <v>1501006</v>
      </c>
      <c r="P383" s="44" t="s">
        <v>328</v>
      </c>
      <c r="Q383" s="14">
        <f t="shared" si="92"/>
        <v>43</v>
      </c>
      <c r="R383" s="44" t="str">
        <f t="shared" si="93"/>
        <v>金币</v>
      </c>
      <c r="S383" s="14">
        <f t="shared" si="94"/>
        <v>20000</v>
      </c>
      <c r="T383" s="14" t="str">
        <f t="shared" si="95"/>
        <v>高级专属强化石</v>
      </c>
      <c r="U383" s="14">
        <f t="shared" si="96"/>
        <v>5</v>
      </c>
      <c r="V383" s="14" t="str">
        <f t="shared" si="97"/>
        <v>[x]</v>
      </c>
      <c r="W383" s="14" t="str">
        <f t="shared" si="98"/>
        <v>[x]</v>
      </c>
      <c r="X383" s="14">
        <f t="shared" si="99"/>
        <v>0.1</v>
      </c>
      <c r="Y383" s="14">
        <f t="shared" si="100"/>
        <v>1</v>
      </c>
      <c r="Z383" s="14">
        <f t="shared" si="101"/>
        <v>50</v>
      </c>
      <c r="AA383" s="14">
        <f t="shared" si="102"/>
        <v>0.76670000000000005</v>
      </c>
    </row>
    <row r="384" spans="1:27" ht="16.5" x14ac:dyDescent="0.2">
      <c r="M384" s="14">
        <v>300</v>
      </c>
      <c r="N384" s="14">
        <f t="shared" si="91"/>
        <v>6</v>
      </c>
      <c r="O384" s="14">
        <f>INDEX(卡牌消耗!$H$13:$H$33,世界BOSS专属武器!N384)</f>
        <v>1501006</v>
      </c>
      <c r="P384" s="44" t="s">
        <v>328</v>
      </c>
      <c r="Q384" s="14">
        <f t="shared" si="92"/>
        <v>44</v>
      </c>
      <c r="R384" s="44" t="str">
        <f t="shared" si="93"/>
        <v>金币</v>
      </c>
      <c r="S384" s="14">
        <f t="shared" si="94"/>
        <v>20000</v>
      </c>
      <c r="T384" s="14" t="str">
        <f t="shared" si="95"/>
        <v>高级专属强化石</v>
      </c>
      <c r="U384" s="14">
        <f t="shared" si="96"/>
        <v>5</v>
      </c>
      <c r="V384" s="14" t="str">
        <f t="shared" si="97"/>
        <v>[x]</v>
      </c>
      <c r="W384" s="14" t="str">
        <f t="shared" si="98"/>
        <v>[x]</v>
      </c>
      <c r="X384" s="14">
        <f t="shared" si="99"/>
        <v>0.1</v>
      </c>
      <c r="Y384" s="14">
        <f t="shared" si="100"/>
        <v>1</v>
      </c>
      <c r="Z384" s="14">
        <f t="shared" si="101"/>
        <v>55</v>
      </c>
      <c r="AA384" s="14">
        <f t="shared" si="102"/>
        <v>0.8</v>
      </c>
    </row>
    <row r="385" spans="13:27" ht="16.5" x14ac:dyDescent="0.2">
      <c r="M385" s="14">
        <v>301</v>
      </c>
      <c r="N385" s="14">
        <f t="shared" si="91"/>
        <v>6</v>
      </c>
      <c r="O385" s="14">
        <f>INDEX(卡牌消耗!$H$13:$H$33,世界BOSS专属武器!N385)</f>
        <v>1501006</v>
      </c>
      <c r="P385" s="44" t="s">
        <v>328</v>
      </c>
      <c r="Q385" s="14">
        <f t="shared" si="92"/>
        <v>45</v>
      </c>
      <c r="R385" s="44" t="str">
        <f t="shared" si="93"/>
        <v>金币</v>
      </c>
      <c r="S385" s="14">
        <f t="shared" si="94"/>
        <v>20000</v>
      </c>
      <c r="T385" s="14" t="str">
        <f t="shared" si="95"/>
        <v>高级专属强化石</v>
      </c>
      <c r="U385" s="14">
        <f t="shared" si="96"/>
        <v>6</v>
      </c>
      <c r="V385" s="14" t="str">
        <f t="shared" si="97"/>
        <v>[x]</v>
      </c>
      <c r="W385" s="14" t="str">
        <f t="shared" si="98"/>
        <v>[x]</v>
      </c>
      <c r="X385" s="14">
        <f t="shared" si="99"/>
        <v>0.1</v>
      </c>
      <c r="Y385" s="14">
        <f t="shared" si="100"/>
        <v>1</v>
      </c>
      <c r="Z385" s="14">
        <f t="shared" si="101"/>
        <v>60</v>
      </c>
      <c r="AA385" s="14">
        <f t="shared" si="102"/>
        <v>0.83330000000000004</v>
      </c>
    </row>
    <row r="386" spans="13:27" ht="16.5" x14ac:dyDescent="0.2">
      <c r="M386" s="14">
        <v>302</v>
      </c>
      <c r="N386" s="14">
        <f t="shared" si="91"/>
        <v>6</v>
      </c>
      <c r="O386" s="14">
        <f>INDEX(卡牌消耗!$H$13:$H$33,世界BOSS专属武器!N386)</f>
        <v>1501006</v>
      </c>
      <c r="P386" s="44" t="s">
        <v>328</v>
      </c>
      <c r="Q386" s="14">
        <f t="shared" si="92"/>
        <v>46</v>
      </c>
      <c r="R386" s="44" t="str">
        <f t="shared" si="93"/>
        <v>金币</v>
      </c>
      <c r="S386" s="14">
        <f t="shared" si="94"/>
        <v>20000</v>
      </c>
      <c r="T386" s="14" t="str">
        <f t="shared" si="95"/>
        <v>高级专属强化石</v>
      </c>
      <c r="U386" s="14">
        <f t="shared" si="96"/>
        <v>7</v>
      </c>
      <c r="V386" s="14" t="str">
        <f t="shared" si="97"/>
        <v>[x]</v>
      </c>
      <c r="W386" s="14" t="str">
        <f t="shared" si="98"/>
        <v>[x]</v>
      </c>
      <c r="X386" s="14">
        <f t="shared" si="99"/>
        <v>0.1</v>
      </c>
      <c r="Y386" s="14">
        <f t="shared" si="100"/>
        <v>1</v>
      </c>
      <c r="Z386" s="14">
        <f t="shared" si="101"/>
        <v>70</v>
      </c>
      <c r="AA386" s="14">
        <f t="shared" si="102"/>
        <v>0.86670000000000003</v>
      </c>
    </row>
    <row r="387" spans="13:27" ht="16.5" x14ac:dyDescent="0.2">
      <c r="M387" s="14">
        <v>303</v>
      </c>
      <c r="N387" s="14">
        <f t="shared" si="91"/>
        <v>6</v>
      </c>
      <c r="O387" s="14">
        <f>INDEX(卡牌消耗!$H$13:$H$33,世界BOSS专属武器!N387)</f>
        <v>1501006</v>
      </c>
      <c r="P387" s="44" t="s">
        <v>328</v>
      </c>
      <c r="Q387" s="14">
        <f t="shared" si="92"/>
        <v>47</v>
      </c>
      <c r="R387" s="44" t="str">
        <f t="shared" si="93"/>
        <v>金币</v>
      </c>
      <c r="S387" s="14">
        <f t="shared" si="94"/>
        <v>20000</v>
      </c>
      <c r="T387" s="14" t="str">
        <f t="shared" si="95"/>
        <v>高级专属强化石</v>
      </c>
      <c r="U387" s="14">
        <f t="shared" si="96"/>
        <v>8</v>
      </c>
      <c r="V387" s="14" t="str">
        <f t="shared" si="97"/>
        <v>[x]</v>
      </c>
      <c r="W387" s="14" t="str">
        <f t="shared" si="98"/>
        <v>[x]</v>
      </c>
      <c r="X387" s="14">
        <f t="shared" si="99"/>
        <v>0.1</v>
      </c>
      <c r="Y387" s="14">
        <f t="shared" si="100"/>
        <v>1</v>
      </c>
      <c r="Z387" s="14">
        <f t="shared" si="101"/>
        <v>80</v>
      </c>
      <c r="AA387" s="14">
        <f t="shared" si="102"/>
        <v>0.9</v>
      </c>
    </row>
    <row r="388" spans="13:27" ht="16.5" x14ac:dyDescent="0.2">
      <c r="M388" s="14">
        <v>304</v>
      </c>
      <c r="N388" s="14">
        <f t="shared" si="91"/>
        <v>6</v>
      </c>
      <c r="O388" s="14">
        <f>INDEX(卡牌消耗!$H$13:$H$33,世界BOSS专属武器!N388)</f>
        <v>1501006</v>
      </c>
      <c r="P388" s="44" t="s">
        <v>328</v>
      </c>
      <c r="Q388" s="14">
        <f t="shared" si="92"/>
        <v>48</v>
      </c>
      <c r="R388" s="44" t="str">
        <f t="shared" si="93"/>
        <v>金币</v>
      </c>
      <c r="S388" s="14">
        <f t="shared" si="94"/>
        <v>20000</v>
      </c>
      <c r="T388" s="14" t="str">
        <f t="shared" si="95"/>
        <v>高级专属强化石</v>
      </c>
      <c r="U388" s="14">
        <f t="shared" si="96"/>
        <v>9</v>
      </c>
      <c r="V388" s="14" t="str">
        <f t="shared" si="97"/>
        <v>[x]</v>
      </c>
      <c r="W388" s="14" t="str">
        <f t="shared" si="98"/>
        <v>[x]</v>
      </c>
      <c r="X388" s="14">
        <f t="shared" si="99"/>
        <v>0.1</v>
      </c>
      <c r="Y388" s="14">
        <f t="shared" si="100"/>
        <v>1</v>
      </c>
      <c r="Z388" s="14">
        <f t="shared" si="101"/>
        <v>100</v>
      </c>
      <c r="AA388" s="14">
        <f t="shared" si="102"/>
        <v>0.93330000000000002</v>
      </c>
    </row>
    <row r="389" spans="13:27" ht="16.5" x14ac:dyDescent="0.2">
      <c r="M389" s="14">
        <v>305</v>
      </c>
      <c r="N389" s="14">
        <f t="shared" si="91"/>
        <v>6</v>
      </c>
      <c r="O389" s="14">
        <f>INDEX(卡牌消耗!$H$13:$H$33,世界BOSS专属武器!N389)</f>
        <v>1501006</v>
      </c>
      <c r="P389" s="44" t="s">
        <v>328</v>
      </c>
      <c r="Q389" s="14">
        <f t="shared" si="92"/>
        <v>49</v>
      </c>
      <c r="R389" s="44" t="str">
        <f t="shared" si="93"/>
        <v>金币</v>
      </c>
      <c r="S389" s="14">
        <f t="shared" si="94"/>
        <v>20000</v>
      </c>
      <c r="T389" s="14" t="str">
        <f t="shared" si="95"/>
        <v>高级专属强化石</v>
      </c>
      <c r="U389" s="14">
        <f t="shared" si="96"/>
        <v>10</v>
      </c>
      <c r="V389" s="14" t="str">
        <f t="shared" si="97"/>
        <v>[x]</v>
      </c>
      <c r="W389" s="14" t="str">
        <f t="shared" si="98"/>
        <v>[x]</v>
      </c>
      <c r="X389" s="14">
        <f t="shared" si="99"/>
        <v>0.1</v>
      </c>
      <c r="Y389" s="14">
        <f t="shared" si="100"/>
        <v>1</v>
      </c>
      <c r="Z389" s="14">
        <f t="shared" si="101"/>
        <v>120</v>
      </c>
      <c r="AA389" s="14">
        <f t="shared" si="102"/>
        <v>0.9667</v>
      </c>
    </row>
    <row r="390" spans="13:27" ht="16.5" x14ac:dyDescent="0.2">
      <c r="M390" s="14">
        <v>306</v>
      </c>
      <c r="N390" s="14">
        <f t="shared" si="91"/>
        <v>6</v>
      </c>
      <c r="O390" s="14">
        <f>INDEX(卡牌消耗!$H$13:$H$33,世界BOSS专属武器!N390)</f>
        <v>1501006</v>
      </c>
      <c r="P390" s="44" t="s">
        <v>328</v>
      </c>
      <c r="Q390" s="14">
        <f t="shared" si="92"/>
        <v>50</v>
      </c>
      <c r="R390" s="44" t="str">
        <f t="shared" si="93"/>
        <v>金币</v>
      </c>
      <c r="S390" s="14">
        <f t="shared" si="94"/>
        <v>20000</v>
      </c>
      <c r="T390" s="14" t="str">
        <f t="shared" si="95"/>
        <v>高级专属强化石</v>
      </c>
      <c r="U390" s="14">
        <f t="shared" si="96"/>
        <v>15</v>
      </c>
      <c r="V390" s="14" t="str">
        <f t="shared" si="97"/>
        <v>[x]</v>
      </c>
      <c r="W390" s="14" t="str">
        <f t="shared" si="98"/>
        <v>[x]</v>
      </c>
      <c r="X390" s="14">
        <f t="shared" si="99"/>
        <v>0.1</v>
      </c>
      <c r="Y390" s="14">
        <f t="shared" si="100"/>
        <v>1</v>
      </c>
      <c r="Z390" s="14">
        <f t="shared" si="101"/>
        <v>150</v>
      </c>
      <c r="AA390" s="14">
        <f t="shared" si="102"/>
        <v>1</v>
      </c>
    </row>
    <row r="391" spans="13:27" ht="16.5" x14ac:dyDescent="0.2">
      <c r="M391" s="14">
        <v>307</v>
      </c>
      <c r="N391" s="14">
        <f t="shared" si="91"/>
        <v>7</v>
      </c>
      <c r="O391" s="14">
        <f>INDEX(卡牌消耗!$H$13:$H$33,世界BOSS专属武器!N391)</f>
        <v>1501007</v>
      </c>
      <c r="P391" s="44" t="s">
        <v>328</v>
      </c>
      <c r="Q391" s="14">
        <f t="shared" si="92"/>
        <v>0</v>
      </c>
      <c r="R391" s="44" t="str">
        <f t="shared" si="93"/>
        <v>[x]</v>
      </c>
      <c r="S391" s="14" t="str">
        <f t="shared" si="94"/>
        <v>[x]</v>
      </c>
      <c r="T391" s="14" t="str">
        <f t="shared" si="95"/>
        <v>[x]</v>
      </c>
      <c r="U391" s="14" t="str">
        <f t="shared" si="96"/>
        <v>[x]</v>
      </c>
      <c r="V391" s="14" t="str">
        <f t="shared" si="97"/>
        <v>[x]</v>
      </c>
      <c r="W391" s="14" t="str">
        <f t="shared" si="98"/>
        <v>[x]</v>
      </c>
      <c r="X391" s="14" t="str">
        <f t="shared" si="99"/>
        <v>[x]</v>
      </c>
      <c r="Y391" s="14" t="str">
        <f t="shared" si="100"/>
        <v>[x]</v>
      </c>
      <c r="Z391" s="14" t="str">
        <f t="shared" si="101"/>
        <v>[x]</v>
      </c>
      <c r="AA391" s="14" t="str">
        <f t="shared" si="102"/>
        <v>[x]</v>
      </c>
    </row>
    <row r="392" spans="13:27" ht="16.5" x14ac:dyDescent="0.2">
      <c r="M392" s="14">
        <v>308</v>
      </c>
      <c r="N392" s="14">
        <f t="shared" si="91"/>
        <v>7</v>
      </c>
      <c r="O392" s="14">
        <f>INDEX(卡牌消耗!$H$13:$H$33,世界BOSS专属武器!N392)</f>
        <v>1501007</v>
      </c>
      <c r="P392" s="44" t="s">
        <v>328</v>
      </c>
      <c r="Q392" s="14">
        <f t="shared" si="92"/>
        <v>1</v>
      </c>
      <c r="R392" s="44" t="str">
        <f t="shared" si="93"/>
        <v>金币</v>
      </c>
      <c r="S392" s="14">
        <f t="shared" si="94"/>
        <v>100</v>
      </c>
      <c r="T392" s="14" t="str">
        <f t="shared" si="95"/>
        <v>低级专属强化石</v>
      </c>
      <c r="U392" s="14">
        <f t="shared" si="96"/>
        <v>1</v>
      </c>
      <c r="V392" s="14" t="str">
        <f t="shared" si="97"/>
        <v>[x]</v>
      </c>
      <c r="W392" s="14" t="str">
        <f t="shared" si="98"/>
        <v>[x]</v>
      </c>
      <c r="X392" s="14">
        <f t="shared" si="99"/>
        <v>1</v>
      </c>
      <c r="Y392" s="14">
        <f t="shared" si="100"/>
        <v>1</v>
      </c>
      <c r="Z392" s="14">
        <f t="shared" si="101"/>
        <v>1</v>
      </c>
      <c r="AA392" s="14">
        <f t="shared" si="102"/>
        <v>6.7000000000000002E-3</v>
      </c>
    </row>
    <row r="393" spans="13:27" ht="16.5" x14ac:dyDescent="0.2">
      <c r="M393" s="14">
        <v>309</v>
      </c>
      <c r="N393" s="14">
        <f t="shared" si="91"/>
        <v>7</v>
      </c>
      <c r="O393" s="14">
        <f>INDEX(卡牌消耗!$H$13:$H$33,世界BOSS专属武器!N393)</f>
        <v>1501007</v>
      </c>
      <c r="P393" s="44" t="s">
        <v>328</v>
      </c>
      <c r="Q393" s="14">
        <f t="shared" si="92"/>
        <v>2</v>
      </c>
      <c r="R393" s="44" t="str">
        <f t="shared" si="93"/>
        <v>金币</v>
      </c>
      <c r="S393" s="14">
        <f t="shared" si="94"/>
        <v>200</v>
      </c>
      <c r="T393" s="14" t="str">
        <f t="shared" si="95"/>
        <v>低级专属强化石</v>
      </c>
      <c r="U393" s="14">
        <f t="shared" si="96"/>
        <v>1</v>
      </c>
      <c r="V393" s="14" t="str">
        <f t="shared" si="97"/>
        <v>[x]</v>
      </c>
      <c r="W393" s="14" t="str">
        <f t="shared" si="98"/>
        <v>[x]</v>
      </c>
      <c r="X393" s="14">
        <f t="shared" si="99"/>
        <v>0.5</v>
      </c>
      <c r="Y393" s="14">
        <f t="shared" si="100"/>
        <v>1</v>
      </c>
      <c r="Z393" s="14">
        <f t="shared" si="101"/>
        <v>2</v>
      </c>
      <c r="AA393" s="14">
        <f t="shared" si="102"/>
        <v>1.3299999999999999E-2</v>
      </c>
    </row>
    <row r="394" spans="13:27" ht="16.5" x14ac:dyDescent="0.2">
      <c r="M394" s="14">
        <v>310</v>
      </c>
      <c r="N394" s="14">
        <f t="shared" si="91"/>
        <v>7</v>
      </c>
      <c r="O394" s="14">
        <f>INDEX(卡牌消耗!$H$13:$H$33,世界BOSS专属武器!N394)</f>
        <v>1501007</v>
      </c>
      <c r="P394" s="44" t="s">
        <v>328</v>
      </c>
      <c r="Q394" s="14">
        <f t="shared" si="92"/>
        <v>3</v>
      </c>
      <c r="R394" s="44" t="str">
        <f t="shared" si="93"/>
        <v>金币</v>
      </c>
      <c r="S394" s="14">
        <f t="shared" si="94"/>
        <v>300</v>
      </c>
      <c r="T394" s="14" t="str">
        <f t="shared" si="95"/>
        <v>低级专属强化石</v>
      </c>
      <c r="U394" s="14">
        <f t="shared" si="96"/>
        <v>2</v>
      </c>
      <c r="V394" s="14" t="str">
        <f t="shared" si="97"/>
        <v>[x]</v>
      </c>
      <c r="W394" s="14" t="str">
        <f t="shared" si="98"/>
        <v>[x]</v>
      </c>
      <c r="X394" s="14">
        <f t="shared" si="99"/>
        <v>0.48</v>
      </c>
      <c r="Y394" s="14">
        <f t="shared" si="100"/>
        <v>1</v>
      </c>
      <c r="Z394" s="14">
        <f t="shared" si="101"/>
        <v>3</v>
      </c>
      <c r="AA394" s="14">
        <f t="shared" si="102"/>
        <v>0.02</v>
      </c>
    </row>
    <row r="395" spans="13:27" ht="16.5" x14ac:dyDescent="0.2">
      <c r="M395" s="14">
        <v>311</v>
      </c>
      <c r="N395" s="14">
        <f t="shared" si="91"/>
        <v>7</v>
      </c>
      <c r="O395" s="14">
        <f>INDEX(卡牌消耗!$H$13:$H$33,世界BOSS专属武器!N395)</f>
        <v>1501007</v>
      </c>
      <c r="P395" s="44" t="s">
        <v>328</v>
      </c>
      <c r="Q395" s="14">
        <f t="shared" si="92"/>
        <v>4</v>
      </c>
      <c r="R395" s="44" t="str">
        <f t="shared" si="93"/>
        <v>金币</v>
      </c>
      <c r="S395" s="14">
        <f t="shared" si="94"/>
        <v>400</v>
      </c>
      <c r="T395" s="14" t="str">
        <f t="shared" si="95"/>
        <v>低级专属强化石</v>
      </c>
      <c r="U395" s="14">
        <f t="shared" si="96"/>
        <v>3</v>
      </c>
      <c r="V395" s="14" t="str">
        <f t="shared" si="97"/>
        <v>[x]</v>
      </c>
      <c r="W395" s="14" t="str">
        <f t="shared" si="98"/>
        <v>[x]</v>
      </c>
      <c r="X395" s="14">
        <f t="shared" si="99"/>
        <v>0.46</v>
      </c>
      <c r="Y395" s="14">
        <f t="shared" si="100"/>
        <v>1</v>
      </c>
      <c r="Z395" s="14">
        <f t="shared" si="101"/>
        <v>3</v>
      </c>
      <c r="AA395" s="14">
        <f t="shared" si="102"/>
        <v>2.6700000000000002E-2</v>
      </c>
    </row>
    <row r="396" spans="13:27" ht="16.5" x14ac:dyDescent="0.2">
      <c r="M396" s="14">
        <v>312</v>
      </c>
      <c r="N396" s="14">
        <f t="shared" si="91"/>
        <v>7</v>
      </c>
      <c r="O396" s="14">
        <f>INDEX(卡牌消耗!$H$13:$H$33,世界BOSS专属武器!N396)</f>
        <v>1501007</v>
      </c>
      <c r="P396" s="44" t="s">
        <v>328</v>
      </c>
      <c r="Q396" s="14">
        <f t="shared" si="92"/>
        <v>5</v>
      </c>
      <c r="R396" s="44" t="str">
        <f t="shared" si="93"/>
        <v>金币</v>
      </c>
      <c r="S396" s="14">
        <f t="shared" si="94"/>
        <v>500</v>
      </c>
      <c r="T396" s="14" t="str">
        <f t="shared" si="95"/>
        <v>低级专属强化石</v>
      </c>
      <c r="U396" s="14">
        <f t="shared" si="96"/>
        <v>4</v>
      </c>
      <c r="V396" s="14" t="str">
        <f t="shared" si="97"/>
        <v>[x]</v>
      </c>
      <c r="W396" s="14" t="str">
        <f t="shared" si="98"/>
        <v>[x]</v>
      </c>
      <c r="X396" s="14">
        <f t="shared" si="99"/>
        <v>0.44</v>
      </c>
      <c r="Y396" s="14">
        <f t="shared" si="100"/>
        <v>1</v>
      </c>
      <c r="Z396" s="14">
        <f t="shared" si="101"/>
        <v>3</v>
      </c>
      <c r="AA396" s="14">
        <f t="shared" si="102"/>
        <v>3.3300000000000003E-2</v>
      </c>
    </row>
    <row r="397" spans="13:27" ht="16.5" x14ac:dyDescent="0.2">
      <c r="M397" s="14">
        <v>313</v>
      </c>
      <c r="N397" s="14">
        <f t="shared" si="91"/>
        <v>7</v>
      </c>
      <c r="O397" s="14">
        <f>INDEX(卡牌消耗!$H$13:$H$33,世界BOSS专属武器!N397)</f>
        <v>1501007</v>
      </c>
      <c r="P397" s="44" t="s">
        <v>328</v>
      </c>
      <c r="Q397" s="14">
        <f t="shared" si="92"/>
        <v>6</v>
      </c>
      <c r="R397" s="44" t="str">
        <f t="shared" si="93"/>
        <v>金币</v>
      </c>
      <c r="S397" s="14">
        <f t="shared" si="94"/>
        <v>600</v>
      </c>
      <c r="T397" s="14" t="str">
        <f t="shared" si="95"/>
        <v>低级专属强化石</v>
      </c>
      <c r="U397" s="14">
        <f t="shared" si="96"/>
        <v>5</v>
      </c>
      <c r="V397" s="14" t="str">
        <f t="shared" si="97"/>
        <v>[x]</v>
      </c>
      <c r="W397" s="14" t="str">
        <f t="shared" si="98"/>
        <v>[x]</v>
      </c>
      <c r="X397" s="14">
        <f t="shared" si="99"/>
        <v>0.42</v>
      </c>
      <c r="Y397" s="14">
        <f t="shared" si="100"/>
        <v>1</v>
      </c>
      <c r="Z397" s="14">
        <f t="shared" si="101"/>
        <v>4</v>
      </c>
      <c r="AA397" s="14">
        <f t="shared" si="102"/>
        <v>0.04</v>
      </c>
    </row>
    <row r="398" spans="13:27" ht="16.5" x14ac:dyDescent="0.2">
      <c r="M398" s="14">
        <v>314</v>
      </c>
      <c r="N398" s="14">
        <f t="shared" si="91"/>
        <v>7</v>
      </c>
      <c r="O398" s="14">
        <f>INDEX(卡牌消耗!$H$13:$H$33,世界BOSS专属武器!N398)</f>
        <v>1501007</v>
      </c>
      <c r="P398" s="44" t="s">
        <v>328</v>
      </c>
      <c r="Q398" s="14">
        <f t="shared" si="92"/>
        <v>7</v>
      </c>
      <c r="R398" s="44" t="str">
        <f t="shared" si="93"/>
        <v>金币</v>
      </c>
      <c r="S398" s="14">
        <f t="shared" si="94"/>
        <v>700</v>
      </c>
      <c r="T398" s="14" t="str">
        <f t="shared" si="95"/>
        <v>低级专属强化石</v>
      </c>
      <c r="U398" s="14">
        <f t="shared" si="96"/>
        <v>5</v>
      </c>
      <c r="V398" s="14" t="str">
        <f t="shared" si="97"/>
        <v>[x]</v>
      </c>
      <c r="W398" s="14" t="str">
        <f t="shared" si="98"/>
        <v>[x]</v>
      </c>
      <c r="X398" s="14">
        <f t="shared" si="99"/>
        <v>0.4</v>
      </c>
      <c r="Y398" s="14">
        <f t="shared" si="100"/>
        <v>1</v>
      </c>
      <c r="Z398" s="14">
        <f t="shared" si="101"/>
        <v>4</v>
      </c>
      <c r="AA398" s="14">
        <f t="shared" si="102"/>
        <v>4.6699999999999998E-2</v>
      </c>
    </row>
    <row r="399" spans="13:27" ht="16.5" x14ac:dyDescent="0.2">
      <c r="M399" s="14">
        <v>315</v>
      </c>
      <c r="N399" s="14">
        <f t="shared" si="91"/>
        <v>7</v>
      </c>
      <c r="O399" s="14">
        <f>INDEX(卡牌消耗!$H$13:$H$33,世界BOSS专属武器!N399)</f>
        <v>1501007</v>
      </c>
      <c r="P399" s="44" t="s">
        <v>328</v>
      </c>
      <c r="Q399" s="14">
        <f t="shared" si="92"/>
        <v>8</v>
      </c>
      <c r="R399" s="44" t="str">
        <f t="shared" si="93"/>
        <v>金币</v>
      </c>
      <c r="S399" s="14">
        <f t="shared" si="94"/>
        <v>800</v>
      </c>
      <c r="T399" s="14" t="str">
        <f t="shared" si="95"/>
        <v>低级专属强化石</v>
      </c>
      <c r="U399" s="14">
        <f t="shared" si="96"/>
        <v>5</v>
      </c>
      <c r="V399" s="14" t="str">
        <f t="shared" si="97"/>
        <v>[x]</v>
      </c>
      <c r="W399" s="14" t="str">
        <f t="shared" si="98"/>
        <v>[x]</v>
      </c>
      <c r="X399" s="14">
        <f t="shared" si="99"/>
        <v>0.38</v>
      </c>
      <c r="Y399" s="14">
        <f t="shared" si="100"/>
        <v>1</v>
      </c>
      <c r="Z399" s="14">
        <f t="shared" si="101"/>
        <v>5</v>
      </c>
      <c r="AA399" s="14">
        <f t="shared" si="102"/>
        <v>5.33E-2</v>
      </c>
    </row>
    <row r="400" spans="13:27" ht="16.5" x14ac:dyDescent="0.2">
      <c r="M400" s="14">
        <v>316</v>
      </c>
      <c r="N400" s="14">
        <f t="shared" si="91"/>
        <v>7</v>
      </c>
      <c r="O400" s="14">
        <f>INDEX(卡牌消耗!$H$13:$H$33,世界BOSS专属武器!N400)</f>
        <v>1501007</v>
      </c>
      <c r="P400" s="44" t="s">
        <v>328</v>
      </c>
      <c r="Q400" s="14">
        <f t="shared" si="92"/>
        <v>9</v>
      </c>
      <c r="R400" s="44" t="str">
        <f t="shared" si="93"/>
        <v>金币</v>
      </c>
      <c r="S400" s="14">
        <f t="shared" si="94"/>
        <v>900</v>
      </c>
      <c r="T400" s="14" t="str">
        <f t="shared" si="95"/>
        <v>低级专属强化石</v>
      </c>
      <c r="U400" s="14">
        <f t="shared" si="96"/>
        <v>5</v>
      </c>
      <c r="V400" s="14" t="str">
        <f t="shared" si="97"/>
        <v>[x]</v>
      </c>
      <c r="W400" s="14" t="str">
        <f t="shared" si="98"/>
        <v>[x]</v>
      </c>
      <c r="X400" s="14">
        <f t="shared" si="99"/>
        <v>0.36</v>
      </c>
      <c r="Y400" s="14">
        <f t="shared" si="100"/>
        <v>1</v>
      </c>
      <c r="Z400" s="14">
        <f t="shared" si="101"/>
        <v>5</v>
      </c>
      <c r="AA400" s="14">
        <f t="shared" si="102"/>
        <v>0.06</v>
      </c>
    </row>
    <row r="401" spans="13:27" ht="16.5" x14ac:dyDescent="0.2">
      <c r="M401" s="14">
        <v>317</v>
      </c>
      <c r="N401" s="14">
        <f t="shared" si="91"/>
        <v>7</v>
      </c>
      <c r="O401" s="14">
        <f>INDEX(卡牌消耗!$H$13:$H$33,世界BOSS专属武器!N401)</f>
        <v>1501007</v>
      </c>
      <c r="P401" s="44" t="s">
        <v>328</v>
      </c>
      <c r="Q401" s="14">
        <f t="shared" si="92"/>
        <v>10</v>
      </c>
      <c r="R401" s="44" t="str">
        <f t="shared" si="93"/>
        <v>金币</v>
      </c>
      <c r="S401" s="14">
        <f t="shared" si="94"/>
        <v>1000</v>
      </c>
      <c r="T401" s="14" t="str">
        <f t="shared" si="95"/>
        <v>低级专属强化石</v>
      </c>
      <c r="U401" s="14">
        <f t="shared" si="96"/>
        <v>7</v>
      </c>
      <c r="V401" s="14" t="str">
        <f t="shared" si="97"/>
        <v>[x]</v>
      </c>
      <c r="W401" s="14" t="str">
        <f t="shared" si="98"/>
        <v>[x]</v>
      </c>
      <c r="X401" s="14">
        <f t="shared" si="99"/>
        <v>0.35</v>
      </c>
      <c r="Y401" s="14">
        <f t="shared" si="100"/>
        <v>1</v>
      </c>
      <c r="Z401" s="14">
        <f t="shared" si="101"/>
        <v>5</v>
      </c>
      <c r="AA401" s="14">
        <f t="shared" si="102"/>
        <v>6.6699999999999995E-2</v>
      </c>
    </row>
    <row r="402" spans="13:27" ht="16.5" x14ac:dyDescent="0.2">
      <c r="M402" s="14">
        <v>318</v>
      </c>
      <c r="N402" s="14">
        <f t="shared" si="91"/>
        <v>7</v>
      </c>
      <c r="O402" s="14">
        <f>INDEX(卡牌消耗!$H$13:$H$33,世界BOSS专属武器!N402)</f>
        <v>1501007</v>
      </c>
      <c r="P402" s="44" t="s">
        <v>328</v>
      </c>
      <c r="Q402" s="14">
        <f t="shared" si="92"/>
        <v>11</v>
      </c>
      <c r="R402" s="44" t="str">
        <f t="shared" si="93"/>
        <v>金币</v>
      </c>
      <c r="S402" s="14">
        <f t="shared" si="94"/>
        <v>1000</v>
      </c>
      <c r="T402" s="14" t="str">
        <f t="shared" si="95"/>
        <v>低级专属强化石</v>
      </c>
      <c r="U402" s="14">
        <f t="shared" si="96"/>
        <v>7</v>
      </c>
      <c r="V402" s="14" t="str">
        <f t="shared" si="97"/>
        <v>[x]</v>
      </c>
      <c r="W402" s="14" t="str">
        <f t="shared" si="98"/>
        <v>[x]</v>
      </c>
      <c r="X402" s="14">
        <f t="shared" si="99"/>
        <v>0.33</v>
      </c>
      <c r="Y402" s="14">
        <f t="shared" si="100"/>
        <v>1</v>
      </c>
      <c r="Z402" s="14">
        <f t="shared" si="101"/>
        <v>6</v>
      </c>
      <c r="AA402" s="14">
        <f t="shared" si="102"/>
        <v>0.08</v>
      </c>
    </row>
    <row r="403" spans="13:27" ht="16.5" x14ac:dyDescent="0.2">
      <c r="M403" s="14">
        <v>319</v>
      </c>
      <c r="N403" s="14">
        <f t="shared" si="91"/>
        <v>7</v>
      </c>
      <c r="O403" s="14">
        <f>INDEX(卡牌消耗!$H$13:$H$33,世界BOSS专属武器!N403)</f>
        <v>1501007</v>
      </c>
      <c r="P403" s="44" t="s">
        <v>328</v>
      </c>
      <c r="Q403" s="14">
        <f t="shared" si="92"/>
        <v>12</v>
      </c>
      <c r="R403" s="44" t="str">
        <f t="shared" si="93"/>
        <v>金币</v>
      </c>
      <c r="S403" s="14">
        <f t="shared" si="94"/>
        <v>1000</v>
      </c>
      <c r="T403" s="14" t="str">
        <f t="shared" si="95"/>
        <v>低级专属强化石</v>
      </c>
      <c r="U403" s="14">
        <f t="shared" si="96"/>
        <v>7</v>
      </c>
      <c r="V403" s="14" t="str">
        <f t="shared" si="97"/>
        <v>[x]</v>
      </c>
      <c r="W403" s="14" t="str">
        <f t="shared" si="98"/>
        <v>[x]</v>
      </c>
      <c r="X403" s="14">
        <f t="shared" si="99"/>
        <v>0.31</v>
      </c>
      <c r="Y403" s="14">
        <f t="shared" si="100"/>
        <v>1</v>
      </c>
      <c r="Z403" s="14">
        <f t="shared" si="101"/>
        <v>6</v>
      </c>
      <c r="AA403" s="14">
        <f t="shared" si="102"/>
        <v>9.3299999999999994E-2</v>
      </c>
    </row>
    <row r="404" spans="13:27" ht="16.5" x14ac:dyDescent="0.2">
      <c r="M404" s="14">
        <v>320</v>
      </c>
      <c r="N404" s="14">
        <f t="shared" si="91"/>
        <v>7</v>
      </c>
      <c r="O404" s="14">
        <f>INDEX(卡牌消耗!$H$13:$H$33,世界BOSS专属武器!N404)</f>
        <v>1501007</v>
      </c>
      <c r="P404" s="44" t="s">
        <v>328</v>
      </c>
      <c r="Q404" s="14">
        <f t="shared" si="92"/>
        <v>13</v>
      </c>
      <c r="R404" s="44" t="str">
        <f t="shared" si="93"/>
        <v>金币</v>
      </c>
      <c r="S404" s="14">
        <f t="shared" si="94"/>
        <v>1000</v>
      </c>
      <c r="T404" s="14" t="str">
        <f t="shared" si="95"/>
        <v>低级专属强化石</v>
      </c>
      <c r="U404" s="14">
        <f t="shared" si="96"/>
        <v>7</v>
      </c>
      <c r="V404" s="14" t="str">
        <f t="shared" si="97"/>
        <v>[x]</v>
      </c>
      <c r="W404" s="14" t="str">
        <f t="shared" si="98"/>
        <v>[x]</v>
      </c>
      <c r="X404" s="14">
        <f t="shared" si="99"/>
        <v>0.28999999999999998</v>
      </c>
      <c r="Y404" s="14">
        <f t="shared" si="100"/>
        <v>1</v>
      </c>
      <c r="Z404" s="14">
        <f t="shared" si="101"/>
        <v>7</v>
      </c>
      <c r="AA404" s="14">
        <f t="shared" si="102"/>
        <v>0.1067</v>
      </c>
    </row>
    <row r="405" spans="13:27" ht="16.5" x14ac:dyDescent="0.2">
      <c r="M405" s="14">
        <v>321</v>
      </c>
      <c r="N405" s="14">
        <f t="shared" si="91"/>
        <v>7</v>
      </c>
      <c r="O405" s="14">
        <f>INDEX(卡牌消耗!$H$13:$H$33,世界BOSS专属武器!N405)</f>
        <v>1501007</v>
      </c>
      <c r="P405" s="44" t="s">
        <v>328</v>
      </c>
      <c r="Q405" s="14">
        <f t="shared" si="92"/>
        <v>14</v>
      </c>
      <c r="R405" s="44" t="str">
        <f t="shared" si="93"/>
        <v>金币</v>
      </c>
      <c r="S405" s="14">
        <f t="shared" si="94"/>
        <v>1000</v>
      </c>
      <c r="T405" s="14" t="str">
        <f t="shared" si="95"/>
        <v>低级专属强化石</v>
      </c>
      <c r="U405" s="14">
        <f t="shared" si="96"/>
        <v>7</v>
      </c>
      <c r="V405" s="14" t="str">
        <f t="shared" si="97"/>
        <v>[x]</v>
      </c>
      <c r="W405" s="14" t="str">
        <f t="shared" si="98"/>
        <v>[x]</v>
      </c>
      <c r="X405" s="14">
        <f t="shared" si="99"/>
        <v>0.27</v>
      </c>
      <c r="Y405" s="14">
        <f t="shared" si="100"/>
        <v>1</v>
      </c>
      <c r="Z405" s="14">
        <f t="shared" si="101"/>
        <v>7</v>
      </c>
      <c r="AA405" s="14">
        <f t="shared" si="102"/>
        <v>0.12</v>
      </c>
    </row>
    <row r="406" spans="13:27" ht="16.5" x14ac:dyDescent="0.2">
      <c r="M406" s="14">
        <v>322</v>
      </c>
      <c r="N406" s="14">
        <f t="shared" ref="N406:N469" si="103">INT((M406-1)/51)+1</f>
        <v>7</v>
      </c>
      <c r="O406" s="14">
        <f>INDEX(卡牌消耗!$H$13:$H$33,世界BOSS专属武器!N406)</f>
        <v>1501007</v>
      </c>
      <c r="P406" s="44" t="s">
        <v>328</v>
      </c>
      <c r="Q406" s="14">
        <f t="shared" ref="Q406:Q469" si="104">MOD(M406-1,51)</f>
        <v>15</v>
      </c>
      <c r="R406" s="44" t="str">
        <f t="shared" ref="R406:R469" si="105">IF(Q406&gt;0,"金币","[x]")</f>
        <v>金币</v>
      </c>
      <c r="S406" s="14">
        <f t="shared" ref="S406:S469" si="106">IF(Q406&gt;0,INDEX($V$32:$V$81,Q406),"[x]")</f>
        <v>1000</v>
      </c>
      <c r="T406" s="14" t="str">
        <f t="shared" ref="T406:T469" si="107">IF(Q406&gt;0,INDEX($W$32:$W$81,Q406),"[x]")</f>
        <v>低级专属强化石</v>
      </c>
      <c r="U406" s="14">
        <f t="shared" ref="U406:U469" si="108">IF(Q406&gt;0,INDEX($AA$32:$AF$81,Q406,INDEX($Y$32:$Y$81,Q406)),"[x]")</f>
        <v>10</v>
      </c>
      <c r="V406" s="14" t="str">
        <f t="shared" ref="V406:V469" si="109">IF(AND(Q406&gt;=20,Q406&lt;40),INDEX($X$32:$X$81,Q406),"[x]")</f>
        <v>[x]</v>
      </c>
      <c r="W406" s="14" t="str">
        <f t="shared" ref="W406:W469" si="110">IF(AND(Q406&gt;=20,Q406&lt;40),INDEX($AA$32:$AF$81,Q406,INDEX($Z$32:$Z$81,Q406)),"[x]")</f>
        <v>[x]</v>
      </c>
      <c r="X406" s="14">
        <f t="shared" ref="X406:X469" si="111">IF(Q406&gt;0,INDEX($T$32:$T$81,Q406),"[x]")</f>
        <v>0.25</v>
      </c>
      <c r="Y406" s="14">
        <f t="shared" ref="Y406:Y469" si="112">IF(Q406&gt;0,1,"[x]")</f>
        <v>1</v>
      </c>
      <c r="Z406" s="14">
        <f t="shared" ref="Z406:Z469" si="113">IF(Q406&gt;0,INDEX($AG$32:$AG$81,Q406),"[x]")</f>
        <v>8</v>
      </c>
      <c r="AA406" s="14">
        <f t="shared" ref="AA406:AA469" si="114">IF(Q406&gt;0,INDEX($AL$32:$AL$81,Q406),"[x]")</f>
        <v>0.1333</v>
      </c>
    </row>
    <row r="407" spans="13:27" ht="16.5" x14ac:dyDescent="0.2">
      <c r="M407" s="14">
        <v>323</v>
      </c>
      <c r="N407" s="14">
        <f t="shared" si="103"/>
        <v>7</v>
      </c>
      <c r="O407" s="14">
        <f>INDEX(卡牌消耗!$H$13:$H$33,世界BOSS专属武器!N407)</f>
        <v>1501007</v>
      </c>
      <c r="P407" s="44" t="s">
        <v>328</v>
      </c>
      <c r="Q407" s="14">
        <f t="shared" si="104"/>
        <v>16</v>
      </c>
      <c r="R407" s="44" t="str">
        <f t="shared" si="105"/>
        <v>金币</v>
      </c>
      <c r="S407" s="14">
        <f t="shared" si="106"/>
        <v>1000</v>
      </c>
      <c r="T407" s="14" t="str">
        <f t="shared" si="107"/>
        <v>低级专属强化石</v>
      </c>
      <c r="U407" s="14">
        <f t="shared" si="108"/>
        <v>10</v>
      </c>
      <c r="V407" s="14" t="str">
        <f t="shared" si="109"/>
        <v>[x]</v>
      </c>
      <c r="W407" s="14" t="str">
        <f t="shared" si="110"/>
        <v>[x]</v>
      </c>
      <c r="X407" s="14">
        <f t="shared" si="111"/>
        <v>0.23</v>
      </c>
      <c r="Y407" s="14">
        <f t="shared" si="112"/>
        <v>1</v>
      </c>
      <c r="Z407" s="14">
        <f t="shared" si="113"/>
        <v>9</v>
      </c>
      <c r="AA407" s="14">
        <f t="shared" si="114"/>
        <v>0.1467</v>
      </c>
    </row>
    <row r="408" spans="13:27" ht="16.5" x14ac:dyDescent="0.2">
      <c r="M408" s="14">
        <v>324</v>
      </c>
      <c r="N408" s="14">
        <f t="shared" si="103"/>
        <v>7</v>
      </c>
      <c r="O408" s="14">
        <f>INDEX(卡牌消耗!$H$13:$H$33,世界BOSS专属武器!N408)</f>
        <v>1501007</v>
      </c>
      <c r="P408" s="44" t="s">
        <v>328</v>
      </c>
      <c r="Q408" s="14">
        <f t="shared" si="104"/>
        <v>17</v>
      </c>
      <c r="R408" s="44" t="str">
        <f t="shared" si="105"/>
        <v>金币</v>
      </c>
      <c r="S408" s="14">
        <f t="shared" si="106"/>
        <v>1000</v>
      </c>
      <c r="T408" s="14" t="str">
        <f t="shared" si="107"/>
        <v>低级专属强化石</v>
      </c>
      <c r="U408" s="14">
        <f t="shared" si="108"/>
        <v>10</v>
      </c>
      <c r="V408" s="14" t="str">
        <f t="shared" si="109"/>
        <v>[x]</v>
      </c>
      <c r="W408" s="14" t="str">
        <f t="shared" si="110"/>
        <v>[x]</v>
      </c>
      <c r="X408" s="14">
        <f t="shared" si="111"/>
        <v>0.21</v>
      </c>
      <c r="Y408" s="14">
        <f t="shared" si="112"/>
        <v>1</v>
      </c>
      <c r="Z408" s="14">
        <f t="shared" si="113"/>
        <v>10</v>
      </c>
      <c r="AA408" s="14">
        <f t="shared" si="114"/>
        <v>0.16</v>
      </c>
    </row>
    <row r="409" spans="13:27" ht="16.5" x14ac:dyDescent="0.2">
      <c r="M409" s="14">
        <v>325</v>
      </c>
      <c r="N409" s="14">
        <f t="shared" si="103"/>
        <v>7</v>
      </c>
      <c r="O409" s="14">
        <f>INDEX(卡牌消耗!$H$13:$H$33,世界BOSS专属武器!N409)</f>
        <v>1501007</v>
      </c>
      <c r="P409" s="44" t="s">
        <v>328</v>
      </c>
      <c r="Q409" s="14">
        <f t="shared" si="104"/>
        <v>18</v>
      </c>
      <c r="R409" s="44" t="str">
        <f t="shared" si="105"/>
        <v>金币</v>
      </c>
      <c r="S409" s="14">
        <f t="shared" si="106"/>
        <v>1000</v>
      </c>
      <c r="T409" s="14" t="str">
        <f t="shared" si="107"/>
        <v>低级专属强化石</v>
      </c>
      <c r="U409" s="14">
        <f t="shared" si="108"/>
        <v>10</v>
      </c>
      <c r="V409" s="14" t="str">
        <f t="shared" si="109"/>
        <v>[x]</v>
      </c>
      <c r="W409" s="14" t="str">
        <f t="shared" si="110"/>
        <v>[x]</v>
      </c>
      <c r="X409" s="14">
        <f t="shared" si="111"/>
        <v>0.19</v>
      </c>
      <c r="Y409" s="14">
        <f t="shared" si="112"/>
        <v>1</v>
      </c>
      <c r="Z409" s="14">
        <f t="shared" si="113"/>
        <v>11</v>
      </c>
      <c r="AA409" s="14">
        <f t="shared" si="114"/>
        <v>0.17330000000000001</v>
      </c>
    </row>
    <row r="410" spans="13:27" ht="16.5" x14ac:dyDescent="0.2">
      <c r="M410" s="14">
        <v>326</v>
      </c>
      <c r="N410" s="14">
        <f t="shared" si="103"/>
        <v>7</v>
      </c>
      <c r="O410" s="14">
        <f>INDEX(卡牌消耗!$H$13:$H$33,世界BOSS专属武器!N410)</f>
        <v>1501007</v>
      </c>
      <c r="P410" s="44" t="s">
        <v>328</v>
      </c>
      <c r="Q410" s="14">
        <f t="shared" si="104"/>
        <v>19</v>
      </c>
      <c r="R410" s="44" t="str">
        <f t="shared" si="105"/>
        <v>金币</v>
      </c>
      <c r="S410" s="14">
        <f t="shared" si="106"/>
        <v>1000</v>
      </c>
      <c r="T410" s="14" t="str">
        <f t="shared" si="107"/>
        <v>低级专属强化石</v>
      </c>
      <c r="U410" s="14">
        <f t="shared" si="108"/>
        <v>10</v>
      </c>
      <c r="V410" s="14" t="str">
        <f t="shared" si="109"/>
        <v>[x]</v>
      </c>
      <c r="W410" s="14" t="str">
        <f t="shared" si="110"/>
        <v>[x]</v>
      </c>
      <c r="X410" s="14">
        <f t="shared" si="111"/>
        <v>0.17</v>
      </c>
      <c r="Y410" s="14">
        <f t="shared" si="112"/>
        <v>1</v>
      </c>
      <c r="Z410" s="14">
        <f t="shared" si="113"/>
        <v>12</v>
      </c>
      <c r="AA410" s="14">
        <f t="shared" si="114"/>
        <v>0.1867</v>
      </c>
    </row>
    <row r="411" spans="13:27" ht="16.5" x14ac:dyDescent="0.2">
      <c r="M411" s="14">
        <v>327</v>
      </c>
      <c r="N411" s="14">
        <f t="shared" si="103"/>
        <v>7</v>
      </c>
      <c r="O411" s="14">
        <f>INDEX(卡牌消耗!$H$13:$H$33,世界BOSS专属武器!N411)</f>
        <v>1501007</v>
      </c>
      <c r="P411" s="44" t="s">
        <v>328</v>
      </c>
      <c r="Q411" s="14">
        <f t="shared" si="104"/>
        <v>20</v>
      </c>
      <c r="R411" s="44" t="str">
        <f t="shared" si="105"/>
        <v>金币</v>
      </c>
      <c r="S411" s="14">
        <f t="shared" si="106"/>
        <v>5000</v>
      </c>
      <c r="T411" s="14" t="str">
        <f t="shared" si="107"/>
        <v>低级专属强化石</v>
      </c>
      <c r="U411" s="14">
        <f t="shared" si="108"/>
        <v>15</v>
      </c>
      <c r="V411" s="14" t="str">
        <f t="shared" si="109"/>
        <v>中级专属强化石</v>
      </c>
      <c r="W411" s="14">
        <f t="shared" si="110"/>
        <v>7</v>
      </c>
      <c r="X411" s="14">
        <f t="shared" si="111"/>
        <v>0.15</v>
      </c>
      <c r="Y411" s="14">
        <f t="shared" si="112"/>
        <v>1</v>
      </c>
      <c r="Z411" s="14">
        <f t="shared" si="113"/>
        <v>15</v>
      </c>
      <c r="AA411" s="14">
        <f t="shared" si="114"/>
        <v>0.2</v>
      </c>
    </row>
    <row r="412" spans="13:27" ht="16.5" x14ac:dyDescent="0.2">
      <c r="M412" s="14">
        <v>328</v>
      </c>
      <c r="N412" s="14">
        <f t="shared" si="103"/>
        <v>7</v>
      </c>
      <c r="O412" s="14">
        <f>INDEX(卡牌消耗!$H$13:$H$33,世界BOSS专属武器!N412)</f>
        <v>1501007</v>
      </c>
      <c r="P412" s="44" t="s">
        <v>328</v>
      </c>
      <c r="Q412" s="14">
        <f t="shared" si="104"/>
        <v>21</v>
      </c>
      <c r="R412" s="44" t="str">
        <f t="shared" si="105"/>
        <v>金币</v>
      </c>
      <c r="S412" s="14">
        <f t="shared" si="106"/>
        <v>5000</v>
      </c>
      <c r="T412" s="14" t="str">
        <f t="shared" si="107"/>
        <v>低级专属强化石</v>
      </c>
      <c r="U412" s="14">
        <f t="shared" si="108"/>
        <v>15</v>
      </c>
      <c r="V412" s="14" t="str">
        <f t="shared" si="109"/>
        <v>中级专属强化石</v>
      </c>
      <c r="W412" s="14">
        <f t="shared" si="110"/>
        <v>7</v>
      </c>
      <c r="X412" s="14">
        <f t="shared" si="111"/>
        <v>0.15</v>
      </c>
      <c r="Y412" s="14">
        <f t="shared" si="112"/>
        <v>1</v>
      </c>
      <c r="Z412" s="14">
        <f t="shared" si="113"/>
        <v>15</v>
      </c>
      <c r="AA412" s="14">
        <f t="shared" si="114"/>
        <v>0.22</v>
      </c>
    </row>
    <row r="413" spans="13:27" ht="16.5" x14ac:dyDescent="0.2">
      <c r="M413" s="14">
        <v>329</v>
      </c>
      <c r="N413" s="14">
        <f t="shared" si="103"/>
        <v>7</v>
      </c>
      <c r="O413" s="14">
        <f>INDEX(卡牌消耗!$H$13:$H$33,世界BOSS专属武器!N413)</f>
        <v>1501007</v>
      </c>
      <c r="P413" s="44" t="s">
        <v>328</v>
      </c>
      <c r="Q413" s="14">
        <f t="shared" si="104"/>
        <v>22</v>
      </c>
      <c r="R413" s="44" t="str">
        <f t="shared" si="105"/>
        <v>金币</v>
      </c>
      <c r="S413" s="14">
        <f t="shared" si="106"/>
        <v>5000</v>
      </c>
      <c r="T413" s="14" t="str">
        <f t="shared" si="107"/>
        <v>低级专属强化石</v>
      </c>
      <c r="U413" s="14">
        <f t="shared" si="108"/>
        <v>15</v>
      </c>
      <c r="V413" s="14" t="str">
        <f t="shared" si="109"/>
        <v>中级专属强化石</v>
      </c>
      <c r="W413" s="14">
        <f t="shared" si="110"/>
        <v>7</v>
      </c>
      <c r="X413" s="14">
        <f t="shared" si="111"/>
        <v>0.15</v>
      </c>
      <c r="Y413" s="14">
        <f t="shared" si="112"/>
        <v>1</v>
      </c>
      <c r="Z413" s="14">
        <f t="shared" si="113"/>
        <v>15</v>
      </c>
      <c r="AA413" s="14">
        <f t="shared" si="114"/>
        <v>0.24</v>
      </c>
    </row>
    <row r="414" spans="13:27" ht="16.5" x14ac:dyDescent="0.2">
      <c r="M414" s="14">
        <v>330</v>
      </c>
      <c r="N414" s="14">
        <f t="shared" si="103"/>
        <v>7</v>
      </c>
      <c r="O414" s="14">
        <f>INDEX(卡牌消耗!$H$13:$H$33,世界BOSS专属武器!N414)</f>
        <v>1501007</v>
      </c>
      <c r="P414" s="44" t="s">
        <v>328</v>
      </c>
      <c r="Q414" s="14">
        <f t="shared" si="104"/>
        <v>23</v>
      </c>
      <c r="R414" s="44" t="str">
        <f t="shared" si="105"/>
        <v>金币</v>
      </c>
      <c r="S414" s="14">
        <f t="shared" si="106"/>
        <v>5000</v>
      </c>
      <c r="T414" s="14" t="str">
        <f t="shared" si="107"/>
        <v>低级专属强化石</v>
      </c>
      <c r="U414" s="14">
        <f t="shared" si="108"/>
        <v>15</v>
      </c>
      <c r="V414" s="14" t="str">
        <f t="shared" si="109"/>
        <v>中级专属强化石</v>
      </c>
      <c r="W414" s="14">
        <f t="shared" si="110"/>
        <v>7</v>
      </c>
      <c r="X414" s="14">
        <f t="shared" si="111"/>
        <v>0.15</v>
      </c>
      <c r="Y414" s="14">
        <f t="shared" si="112"/>
        <v>1</v>
      </c>
      <c r="Z414" s="14">
        <f t="shared" si="113"/>
        <v>18</v>
      </c>
      <c r="AA414" s="14">
        <f t="shared" si="114"/>
        <v>0.26</v>
      </c>
    </row>
    <row r="415" spans="13:27" ht="16.5" x14ac:dyDescent="0.2">
      <c r="M415" s="14">
        <v>331</v>
      </c>
      <c r="N415" s="14">
        <f t="shared" si="103"/>
        <v>7</v>
      </c>
      <c r="O415" s="14">
        <f>INDEX(卡牌消耗!$H$13:$H$33,世界BOSS专属武器!N415)</f>
        <v>1501007</v>
      </c>
      <c r="P415" s="44" t="s">
        <v>328</v>
      </c>
      <c r="Q415" s="14">
        <f t="shared" si="104"/>
        <v>24</v>
      </c>
      <c r="R415" s="44" t="str">
        <f t="shared" si="105"/>
        <v>金币</v>
      </c>
      <c r="S415" s="14">
        <f t="shared" si="106"/>
        <v>5000</v>
      </c>
      <c r="T415" s="14" t="str">
        <f t="shared" si="107"/>
        <v>低级专属强化石</v>
      </c>
      <c r="U415" s="14">
        <f t="shared" si="108"/>
        <v>15</v>
      </c>
      <c r="V415" s="14" t="str">
        <f t="shared" si="109"/>
        <v>中级专属强化石</v>
      </c>
      <c r="W415" s="14">
        <f t="shared" si="110"/>
        <v>7</v>
      </c>
      <c r="X415" s="14">
        <f t="shared" si="111"/>
        <v>0.15</v>
      </c>
      <c r="Y415" s="14">
        <f t="shared" si="112"/>
        <v>1</v>
      </c>
      <c r="Z415" s="14">
        <f t="shared" si="113"/>
        <v>18</v>
      </c>
      <c r="AA415" s="14">
        <f t="shared" si="114"/>
        <v>0.28000000000000003</v>
      </c>
    </row>
    <row r="416" spans="13:27" ht="16.5" x14ac:dyDescent="0.2">
      <c r="M416" s="14">
        <v>332</v>
      </c>
      <c r="N416" s="14">
        <f t="shared" si="103"/>
        <v>7</v>
      </c>
      <c r="O416" s="14">
        <f>INDEX(卡牌消耗!$H$13:$H$33,世界BOSS专属武器!N416)</f>
        <v>1501007</v>
      </c>
      <c r="P416" s="44" t="s">
        <v>328</v>
      </c>
      <c r="Q416" s="14">
        <f t="shared" si="104"/>
        <v>25</v>
      </c>
      <c r="R416" s="44" t="str">
        <f t="shared" si="105"/>
        <v>金币</v>
      </c>
      <c r="S416" s="14">
        <f t="shared" si="106"/>
        <v>5000</v>
      </c>
      <c r="T416" s="14" t="str">
        <f t="shared" si="107"/>
        <v>低级专属强化石</v>
      </c>
      <c r="U416" s="14">
        <f t="shared" si="108"/>
        <v>15</v>
      </c>
      <c r="V416" s="14" t="str">
        <f t="shared" si="109"/>
        <v>中级专属强化石</v>
      </c>
      <c r="W416" s="14">
        <f t="shared" si="110"/>
        <v>7</v>
      </c>
      <c r="X416" s="14">
        <f t="shared" si="111"/>
        <v>0.15</v>
      </c>
      <c r="Y416" s="14">
        <f t="shared" si="112"/>
        <v>1</v>
      </c>
      <c r="Z416" s="14">
        <f t="shared" si="113"/>
        <v>18</v>
      </c>
      <c r="AA416" s="14">
        <f t="shared" si="114"/>
        <v>0.3</v>
      </c>
    </row>
    <row r="417" spans="13:27" ht="16.5" x14ac:dyDescent="0.2">
      <c r="M417" s="14">
        <v>333</v>
      </c>
      <c r="N417" s="14">
        <f t="shared" si="103"/>
        <v>7</v>
      </c>
      <c r="O417" s="14">
        <f>INDEX(卡牌消耗!$H$13:$H$33,世界BOSS专属武器!N417)</f>
        <v>1501007</v>
      </c>
      <c r="P417" s="44" t="s">
        <v>328</v>
      </c>
      <c r="Q417" s="14">
        <f t="shared" si="104"/>
        <v>26</v>
      </c>
      <c r="R417" s="44" t="str">
        <f t="shared" si="105"/>
        <v>金币</v>
      </c>
      <c r="S417" s="14">
        <f t="shared" si="106"/>
        <v>5000</v>
      </c>
      <c r="T417" s="14" t="str">
        <f t="shared" si="107"/>
        <v>低级专属强化石</v>
      </c>
      <c r="U417" s="14">
        <f t="shared" si="108"/>
        <v>15</v>
      </c>
      <c r="V417" s="14" t="str">
        <f t="shared" si="109"/>
        <v>中级专属强化石</v>
      </c>
      <c r="W417" s="14">
        <f t="shared" si="110"/>
        <v>7</v>
      </c>
      <c r="X417" s="14">
        <f t="shared" si="111"/>
        <v>0.15</v>
      </c>
      <c r="Y417" s="14">
        <f t="shared" si="112"/>
        <v>1</v>
      </c>
      <c r="Z417" s="14">
        <f t="shared" si="113"/>
        <v>21</v>
      </c>
      <c r="AA417" s="14">
        <f t="shared" si="114"/>
        <v>0.32</v>
      </c>
    </row>
    <row r="418" spans="13:27" ht="16.5" x14ac:dyDescent="0.2">
      <c r="M418" s="14">
        <v>334</v>
      </c>
      <c r="N418" s="14">
        <f t="shared" si="103"/>
        <v>7</v>
      </c>
      <c r="O418" s="14">
        <f>INDEX(卡牌消耗!$H$13:$H$33,世界BOSS专属武器!N418)</f>
        <v>1501007</v>
      </c>
      <c r="P418" s="44" t="s">
        <v>328</v>
      </c>
      <c r="Q418" s="14">
        <f t="shared" si="104"/>
        <v>27</v>
      </c>
      <c r="R418" s="44" t="str">
        <f t="shared" si="105"/>
        <v>金币</v>
      </c>
      <c r="S418" s="14">
        <f t="shared" si="106"/>
        <v>5000</v>
      </c>
      <c r="T418" s="14" t="str">
        <f t="shared" si="107"/>
        <v>低级专属强化石</v>
      </c>
      <c r="U418" s="14">
        <f t="shared" si="108"/>
        <v>15</v>
      </c>
      <c r="V418" s="14" t="str">
        <f t="shared" si="109"/>
        <v>中级专属强化石</v>
      </c>
      <c r="W418" s="14">
        <f t="shared" si="110"/>
        <v>7</v>
      </c>
      <c r="X418" s="14">
        <f t="shared" si="111"/>
        <v>0.15</v>
      </c>
      <c r="Y418" s="14">
        <f t="shared" si="112"/>
        <v>1</v>
      </c>
      <c r="Z418" s="14">
        <f t="shared" si="113"/>
        <v>22</v>
      </c>
      <c r="AA418" s="14">
        <f t="shared" si="114"/>
        <v>0.34</v>
      </c>
    </row>
    <row r="419" spans="13:27" ht="16.5" x14ac:dyDescent="0.2">
      <c r="M419" s="14">
        <v>335</v>
      </c>
      <c r="N419" s="14">
        <f t="shared" si="103"/>
        <v>7</v>
      </c>
      <c r="O419" s="14">
        <f>INDEX(卡牌消耗!$H$13:$H$33,世界BOSS专属武器!N419)</f>
        <v>1501007</v>
      </c>
      <c r="P419" s="44" t="s">
        <v>328</v>
      </c>
      <c r="Q419" s="14">
        <f t="shared" si="104"/>
        <v>28</v>
      </c>
      <c r="R419" s="44" t="str">
        <f t="shared" si="105"/>
        <v>金币</v>
      </c>
      <c r="S419" s="14">
        <f t="shared" si="106"/>
        <v>5000</v>
      </c>
      <c r="T419" s="14" t="str">
        <f t="shared" si="107"/>
        <v>低级专属强化石</v>
      </c>
      <c r="U419" s="14">
        <f t="shared" si="108"/>
        <v>15</v>
      </c>
      <c r="V419" s="14" t="str">
        <f t="shared" si="109"/>
        <v>中级专属强化石</v>
      </c>
      <c r="W419" s="14">
        <f t="shared" si="110"/>
        <v>7</v>
      </c>
      <c r="X419" s="14">
        <f t="shared" si="111"/>
        <v>0.15</v>
      </c>
      <c r="Y419" s="14">
        <f t="shared" si="112"/>
        <v>1</v>
      </c>
      <c r="Z419" s="14">
        <f t="shared" si="113"/>
        <v>23</v>
      </c>
      <c r="AA419" s="14">
        <f t="shared" si="114"/>
        <v>0.36</v>
      </c>
    </row>
    <row r="420" spans="13:27" ht="16.5" x14ac:dyDescent="0.2">
      <c r="M420" s="14">
        <v>336</v>
      </c>
      <c r="N420" s="14">
        <f t="shared" si="103"/>
        <v>7</v>
      </c>
      <c r="O420" s="14">
        <f>INDEX(卡牌消耗!$H$13:$H$33,世界BOSS专属武器!N420)</f>
        <v>1501007</v>
      </c>
      <c r="P420" s="44" t="s">
        <v>328</v>
      </c>
      <c r="Q420" s="14">
        <f t="shared" si="104"/>
        <v>29</v>
      </c>
      <c r="R420" s="44" t="str">
        <f t="shared" si="105"/>
        <v>金币</v>
      </c>
      <c r="S420" s="14">
        <f t="shared" si="106"/>
        <v>5000</v>
      </c>
      <c r="T420" s="14" t="str">
        <f t="shared" si="107"/>
        <v>低级专属强化石</v>
      </c>
      <c r="U420" s="14">
        <f t="shared" si="108"/>
        <v>15</v>
      </c>
      <c r="V420" s="14" t="str">
        <f t="shared" si="109"/>
        <v>中级专属强化石</v>
      </c>
      <c r="W420" s="14">
        <f t="shared" si="110"/>
        <v>7</v>
      </c>
      <c r="X420" s="14">
        <f t="shared" si="111"/>
        <v>0.15</v>
      </c>
      <c r="Y420" s="14">
        <f t="shared" si="112"/>
        <v>1</v>
      </c>
      <c r="Z420" s="14">
        <f t="shared" si="113"/>
        <v>25</v>
      </c>
      <c r="AA420" s="14">
        <f t="shared" si="114"/>
        <v>0.38</v>
      </c>
    </row>
    <row r="421" spans="13:27" ht="16.5" x14ac:dyDescent="0.2">
      <c r="M421" s="14">
        <v>337</v>
      </c>
      <c r="N421" s="14">
        <f t="shared" si="103"/>
        <v>7</v>
      </c>
      <c r="O421" s="14">
        <f>INDEX(卡牌消耗!$H$13:$H$33,世界BOSS专属武器!N421)</f>
        <v>1501007</v>
      </c>
      <c r="P421" s="44" t="s">
        <v>328</v>
      </c>
      <c r="Q421" s="14">
        <f t="shared" si="104"/>
        <v>30</v>
      </c>
      <c r="R421" s="44" t="str">
        <f t="shared" si="105"/>
        <v>金币</v>
      </c>
      <c r="S421" s="14">
        <f t="shared" si="106"/>
        <v>10000</v>
      </c>
      <c r="T421" s="14" t="str">
        <f t="shared" si="107"/>
        <v>中级专属强化石</v>
      </c>
      <c r="U421" s="14">
        <f t="shared" si="108"/>
        <v>8</v>
      </c>
      <c r="V421" s="14" t="str">
        <f t="shared" si="109"/>
        <v>高级专属强化石</v>
      </c>
      <c r="W421" s="14">
        <f t="shared" si="110"/>
        <v>3</v>
      </c>
      <c r="X421" s="14">
        <f t="shared" si="111"/>
        <v>0.1</v>
      </c>
      <c r="Y421" s="14">
        <f t="shared" si="112"/>
        <v>1</v>
      </c>
      <c r="Z421" s="14">
        <f t="shared" si="113"/>
        <v>30</v>
      </c>
      <c r="AA421" s="14">
        <f t="shared" si="114"/>
        <v>0.4</v>
      </c>
    </row>
    <row r="422" spans="13:27" ht="16.5" x14ac:dyDescent="0.2">
      <c r="M422" s="14">
        <v>338</v>
      </c>
      <c r="N422" s="14">
        <f t="shared" si="103"/>
        <v>7</v>
      </c>
      <c r="O422" s="14">
        <f>INDEX(卡牌消耗!$H$13:$H$33,世界BOSS专属武器!N422)</f>
        <v>1501007</v>
      </c>
      <c r="P422" s="44" t="s">
        <v>328</v>
      </c>
      <c r="Q422" s="14">
        <f t="shared" si="104"/>
        <v>31</v>
      </c>
      <c r="R422" s="44" t="str">
        <f t="shared" si="105"/>
        <v>金币</v>
      </c>
      <c r="S422" s="14">
        <f t="shared" si="106"/>
        <v>10000</v>
      </c>
      <c r="T422" s="14" t="str">
        <f t="shared" si="107"/>
        <v>中级专属强化石</v>
      </c>
      <c r="U422" s="14">
        <f t="shared" si="108"/>
        <v>8</v>
      </c>
      <c r="V422" s="14" t="str">
        <f t="shared" si="109"/>
        <v>高级专属强化石</v>
      </c>
      <c r="W422" s="14">
        <f t="shared" si="110"/>
        <v>3</v>
      </c>
      <c r="X422" s="14">
        <f t="shared" si="111"/>
        <v>0.1</v>
      </c>
      <c r="Y422" s="14">
        <f t="shared" si="112"/>
        <v>1</v>
      </c>
      <c r="Z422" s="14">
        <f t="shared" si="113"/>
        <v>30</v>
      </c>
      <c r="AA422" s="14">
        <f t="shared" si="114"/>
        <v>0.42670000000000002</v>
      </c>
    </row>
    <row r="423" spans="13:27" ht="16.5" x14ac:dyDescent="0.2">
      <c r="M423" s="14">
        <v>339</v>
      </c>
      <c r="N423" s="14">
        <f t="shared" si="103"/>
        <v>7</v>
      </c>
      <c r="O423" s="14">
        <f>INDEX(卡牌消耗!$H$13:$H$33,世界BOSS专属武器!N423)</f>
        <v>1501007</v>
      </c>
      <c r="P423" s="44" t="s">
        <v>328</v>
      </c>
      <c r="Q423" s="14">
        <f t="shared" si="104"/>
        <v>32</v>
      </c>
      <c r="R423" s="44" t="str">
        <f t="shared" si="105"/>
        <v>金币</v>
      </c>
      <c r="S423" s="14">
        <f t="shared" si="106"/>
        <v>10000</v>
      </c>
      <c r="T423" s="14" t="str">
        <f t="shared" si="107"/>
        <v>中级专属强化石</v>
      </c>
      <c r="U423" s="14">
        <f t="shared" si="108"/>
        <v>8</v>
      </c>
      <c r="V423" s="14" t="str">
        <f t="shared" si="109"/>
        <v>高级专属强化石</v>
      </c>
      <c r="W423" s="14">
        <f t="shared" si="110"/>
        <v>3</v>
      </c>
      <c r="X423" s="14">
        <f t="shared" si="111"/>
        <v>0.1</v>
      </c>
      <c r="Y423" s="14">
        <f t="shared" si="112"/>
        <v>1</v>
      </c>
      <c r="Z423" s="14">
        <f t="shared" si="113"/>
        <v>30</v>
      </c>
      <c r="AA423" s="14">
        <f t="shared" si="114"/>
        <v>0.45329999999999998</v>
      </c>
    </row>
    <row r="424" spans="13:27" ht="16.5" x14ac:dyDescent="0.2">
      <c r="M424" s="14">
        <v>340</v>
      </c>
      <c r="N424" s="14">
        <f t="shared" si="103"/>
        <v>7</v>
      </c>
      <c r="O424" s="14">
        <f>INDEX(卡牌消耗!$H$13:$H$33,世界BOSS专属武器!N424)</f>
        <v>1501007</v>
      </c>
      <c r="P424" s="44" t="s">
        <v>328</v>
      </c>
      <c r="Q424" s="14">
        <f t="shared" si="104"/>
        <v>33</v>
      </c>
      <c r="R424" s="44" t="str">
        <f t="shared" si="105"/>
        <v>金币</v>
      </c>
      <c r="S424" s="14">
        <f t="shared" si="106"/>
        <v>10000</v>
      </c>
      <c r="T424" s="14" t="str">
        <f t="shared" si="107"/>
        <v>中级专属强化石</v>
      </c>
      <c r="U424" s="14">
        <f t="shared" si="108"/>
        <v>8</v>
      </c>
      <c r="V424" s="14" t="str">
        <f t="shared" si="109"/>
        <v>高级专属强化石</v>
      </c>
      <c r="W424" s="14">
        <f t="shared" si="110"/>
        <v>3</v>
      </c>
      <c r="X424" s="14">
        <f t="shared" si="111"/>
        <v>0.1</v>
      </c>
      <c r="Y424" s="14">
        <f t="shared" si="112"/>
        <v>1</v>
      </c>
      <c r="Z424" s="14">
        <f t="shared" si="113"/>
        <v>30</v>
      </c>
      <c r="AA424" s="14">
        <f t="shared" si="114"/>
        <v>0.48</v>
      </c>
    </row>
    <row r="425" spans="13:27" ht="16.5" x14ac:dyDescent="0.2">
      <c r="M425" s="14">
        <v>341</v>
      </c>
      <c r="N425" s="14">
        <f t="shared" si="103"/>
        <v>7</v>
      </c>
      <c r="O425" s="14">
        <f>INDEX(卡牌消耗!$H$13:$H$33,世界BOSS专属武器!N425)</f>
        <v>1501007</v>
      </c>
      <c r="P425" s="44" t="s">
        <v>328</v>
      </c>
      <c r="Q425" s="14">
        <f t="shared" si="104"/>
        <v>34</v>
      </c>
      <c r="R425" s="44" t="str">
        <f t="shared" si="105"/>
        <v>金币</v>
      </c>
      <c r="S425" s="14">
        <f t="shared" si="106"/>
        <v>10000</v>
      </c>
      <c r="T425" s="14" t="str">
        <f t="shared" si="107"/>
        <v>中级专属强化石</v>
      </c>
      <c r="U425" s="14">
        <f t="shared" si="108"/>
        <v>8</v>
      </c>
      <c r="V425" s="14" t="str">
        <f t="shared" si="109"/>
        <v>高级专属强化石</v>
      </c>
      <c r="W425" s="14">
        <f t="shared" si="110"/>
        <v>3</v>
      </c>
      <c r="X425" s="14">
        <f t="shared" si="111"/>
        <v>0.1</v>
      </c>
      <c r="Y425" s="14">
        <f t="shared" si="112"/>
        <v>1</v>
      </c>
      <c r="Z425" s="14">
        <f t="shared" si="113"/>
        <v>30</v>
      </c>
      <c r="AA425" s="14">
        <f t="shared" si="114"/>
        <v>0.50670000000000004</v>
      </c>
    </row>
    <row r="426" spans="13:27" ht="16.5" x14ac:dyDescent="0.2">
      <c r="M426" s="14">
        <v>342</v>
      </c>
      <c r="N426" s="14">
        <f t="shared" si="103"/>
        <v>7</v>
      </c>
      <c r="O426" s="14">
        <f>INDEX(卡牌消耗!$H$13:$H$33,世界BOSS专属武器!N426)</f>
        <v>1501007</v>
      </c>
      <c r="P426" s="44" t="s">
        <v>328</v>
      </c>
      <c r="Q426" s="14">
        <f t="shared" si="104"/>
        <v>35</v>
      </c>
      <c r="R426" s="44" t="str">
        <f t="shared" si="105"/>
        <v>金币</v>
      </c>
      <c r="S426" s="14">
        <f t="shared" si="106"/>
        <v>10000</v>
      </c>
      <c r="T426" s="14" t="str">
        <f t="shared" si="107"/>
        <v>中级专属强化石</v>
      </c>
      <c r="U426" s="14">
        <f t="shared" si="108"/>
        <v>8</v>
      </c>
      <c r="V426" s="14" t="str">
        <f t="shared" si="109"/>
        <v>高级专属强化石</v>
      </c>
      <c r="W426" s="14">
        <f t="shared" si="110"/>
        <v>3</v>
      </c>
      <c r="X426" s="14">
        <f t="shared" si="111"/>
        <v>0.1</v>
      </c>
      <c r="Y426" s="14">
        <f t="shared" si="112"/>
        <v>1</v>
      </c>
      <c r="Z426" s="14">
        <f t="shared" si="113"/>
        <v>30</v>
      </c>
      <c r="AA426" s="14">
        <f t="shared" si="114"/>
        <v>0.5333</v>
      </c>
    </row>
    <row r="427" spans="13:27" ht="16.5" x14ac:dyDescent="0.2">
      <c r="M427" s="14">
        <v>343</v>
      </c>
      <c r="N427" s="14">
        <f t="shared" si="103"/>
        <v>7</v>
      </c>
      <c r="O427" s="14">
        <f>INDEX(卡牌消耗!$H$13:$H$33,世界BOSS专属武器!N427)</f>
        <v>1501007</v>
      </c>
      <c r="P427" s="44" t="s">
        <v>328</v>
      </c>
      <c r="Q427" s="14">
        <f t="shared" si="104"/>
        <v>36</v>
      </c>
      <c r="R427" s="44" t="str">
        <f t="shared" si="105"/>
        <v>金币</v>
      </c>
      <c r="S427" s="14">
        <f t="shared" si="106"/>
        <v>10000</v>
      </c>
      <c r="T427" s="14" t="str">
        <f t="shared" si="107"/>
        <v>中级专属强化石</v>
      </c>
      <c r="U427" s="14">
        <f t="shared" si="108"/>
        <v>8</v>
      </c>
      <c r="V427" s="14" t="str">
        <f t="shared" si="109"/>
        <v>高级专属强化石</v>
      </c>
      <c r="W427" s="14">
        <f t="shared" si="110"/>
        <v>3</v>
      </c>
      <c r="X427" s="14">
        <f t="shared" si="111"/>
        <v>0.1</v>
      </c>
      <c r="Y427" s="14">
        <f t="shared" si="112"/>
        <v>1</v>
      </c>
      <c r="Z427" s="14">
        <f t="shared" si="113"/>
        <v>30</v>
      </c>
      <c r="AA427" s="14">
        <f t="shared" si="114"/>
        <v>0.56000000000000005</v>
      </c>
    </row>
    <row r="428" spans="13:27" ht="16.5" x14ac:dyDescent="0.2">
      <c r="M428" s="14">
        <v>344</v>
      </c>
      <c r="N428" s="14">
        <f t="shared" si="103"/>
        <v>7</v>
      </c>
      <c r="O428" s="14">
        <f>INDEX(卡牌消耗!$H$13:$H$33,世界BOSS专属武器!N428)</f>
        <v>1501007</v>
      </c>
      <c r="P428" s="44" t="s">
        <v>328</v>
      </c>
      <c r="Q428" s="14">
        <f t="shared" si="104"/>
        <v>37</v>
      </c>
      <c r="R428" s="44" t="str">
        <f t="shared" si="105"/>
        <v>金币</v>
      </c>
      <c r="S428" s="14">
        <f t="shared" si="106"/>
        <v>10000</v>
      </c>
      <c r="T428" s="14" t="str">
        <f t="shared" si="107"/>
        <v>中级专属强化石</v>
      </c>
      <c r="U428" s="14">
        <f t="shared" si="108"/>
        <v>8</v>
      </c>
      <c r="V428" s="14" t="str">
        <f t="shared" si="109"/>
        <v>高级专属强化石</v>
      </c>
      <c r="W428" s="14">
        <f t="shared" si="110"/>
        <v>3</v>
      </c>
      <c r="X428" s="14">
        <f t="shared" si="111"/>
        <v>0.1</v>
      </c>
      <c r="Y428" s="14">
        <f t="shared" si="112"/>
        <v>1</v>
      </c>
      <c r="Z428" s="14">
        <f t="shared" si="113"/>
        <v>30</v>
      </c>
      <c r="AA428" s="14">
        <f t="shared" si="114"/>
        <v>0.5867</v>
      </c>
    </row>
    <row r="429" spans="13:27" ht="16.5" x14ac:dyDescent="0.2">
      <c r="M429" s="14">
        <v>345</v>
      </c>
      <c r="N429" s="14">
        <f t="shared" si="103"/>
        <v>7</v>
      </c>
      <c r="O429" s="14">
        <f>INDEX(卡牌消耗!$H$13:$H$33,世界BOSS专属武器!N429)</f>
        <v>1501007</v>
      </c>
      <c r="P429" s="44" t="s">
        <v>328</v>
      </c>
      <c r="Q429" s="14">
        <f t="shared" si="104"/>
        <v>38</v>
      </c>
      <c r="R429" s="44" t="str">
        <f t="shared" si="105"/>
        <v>金币</v>
      </c>
      <c r="S429" s="14">
        <f t="shared" si="106"/>
        <v>10000</v>
      </c>
      <c r="T429" s="14" t="str">
        <f t="shared" si="107"/>
        <v>中级专属强化石</v>
      </c>
      <c r="U429" s="14">
        <f t="shared" si="108"/>
        <v>8</v>
      </c>
      <c r="V429" s="14" t="str">
        <f t="shared" si="109"/>
        <v>高级专属强化石</v>
      </c>
      <c r="W429" s="14">
        <f t="shared" si="110"/>
        <v>3</v>
      </c>
      <c r="X429" s="14">
        <f t="shared" si="111"/>
        <v>0.1</v>
      </c>
      <c r="Y429" s="14">
        <f t="shared" si="112"/>
        <v>1</v>
      </c>
      <c r="Z429" s="14">
        <f t="shared" si="113"/>
        <v>30</v>
      </c>
      <c r="AA429" s="14">
        <f t="shared" si="114"/>
        <v>0.61329999999999996</v>
      </c>
    </row>
    <row r="430" spans="13:27" ht="16.5" x14ac:dyDescent="0.2">
      <c r="M430" s="14">
        <v>346</v>
      </c>
      <c r="N430" s="14">
        <f t="shared" si="103"/>
        <v>7</v>
      </c>
      <c r="O430" s="14">
        <f>INDEX(卡牌消耗!$H$13:$H$33,世界BOSS专属武器!N430)</f>
        <v>1501007</v>
      </c>
      <c r="P430" s="44" t="s">
        <v>328</v>
      </c>
      <c r="Q430" s="14">
        <f t="shared" si="104"/>
        <v>39</v>
      </c>
      <c r="R430" s="44" t="str">
        <f t="shared" si="105"/>
        <v>金币</v>
      </c>
      <c r="S430" s="14">
        <f t="shared" si="106"/>
        <v>10000</v>
      </c>
      <c r="T430" s="14" t="str">
        <f t="shared" si="107"/>
        <v>中级专属强化石</v>
      </c>
      <c r="U430" s="14">
        <f t="shared" si="108"/>
        <v>8</v>
      </c>
      <c r="V430" s="14" t="str">
        <f t="shared" si="109"/>
        <v>高级专属强化石</v>
      </c>
      <c r="W430" s="14">
        <f t="shared" si="110"/>
        <v>3</v>
      </c>
      <c r="X430" s="14">
        <f t="shared" si="111"/>
        <v>0.1</v>
      </c>
      <c r="Y430" s="14">
        <f t="shared" si="112"/>
        <v>1</v>
      </c>
      <c r="Z430" s="14">
        <f t="shared" si="113"/>
        <v>30</v>
      </c>
      <c r="AA430" s="14">
        <f t="shared" si="114"/>
        <v>0.64</v>
      </c>
    </row>
    <row r="431" spans="13:27" ht="16.5" x14ac:dyDescent="0.2">
      <c r="M431" s="14">
        <v>347</v>
      </c>
      <c r="N431" s="14">
        <f t="shared" si="103"/>
        <v>7</v>
      </c>
      <c r="O431" s="14">
        <f>INDEX(卡牌消耗!$H$13:$H$33,世界BOSS专属武器!N431)</f>
        <v>1501007</v>
      </c>
      <c r="P431" s="44" t="s">
        <v>328</v>
      </c>
      <c r="Q431" s="14">
        <f t="shared" si="104"/>
        <v>40</v>
      </c>
      <c r="R431" s="44" t="str">
        <f t="shared" si="105"/>
        <v>金币</v>
      </c>
      <c r="S431" s="14">
        <f t="shared" si="106"/>
        <v>20000</v>
      </c>
      <c r="T431" s="14" t="str">
        <f t="shared" si="107"/>
        <v>高级专属强化石</v>
      </c>
      <c r="U431" s="14">
        <f t="shared" si="108"/>
        <v>5</v>
      </c>
      <c r="V431" s="14" t="str">
        <f t="shared" si="109"/>
        <v>[x]</v>
      </c>
      <c r="W431" s="14" t="str">
        <f t="shared" si="110"/>
        <v>[x]</v>
      </c>
      <c r="X431" s="14">
        <f t="shared" si="111"/>
        <v>0.1</v>
      </c>
      <c r="Y431" s="14">
        <f t="shared" si="112"/>
        <v>1</v>
      </c>
      <c r="Z431" s="14">
        <f t="shared" si="113"/>
        <v>35</v>
      </c>
      <c r="AA431" s="14">
        <f t="shared" si="114"/>
        <v>0.66669999999999996</v>
      </c>
    </row>
    <row r="432" spans="13:27" ht="16.5" x14ac:dyDescent="0.2">
      <c r="M432" s="14">
        <v>348</v>
      </c>
      <c r="N432" s="14">
        <f t="shared" si="103"/>
        <v>7</v>
      </c>
      <c r="O432" s="14">
        <f>INDEX(卡牌消耗!$H$13:$H$33,世界BOSS专属武器!N432)</f>
        <v>1501007</v>
      </c>
      <c r="P432" s="44" t="s">
        <v>328</v>
      </c>
      <c r="Q432" s="14">
        <f t="shared" si="104"/>
        <v>41</v>
      </c>
      <c r="R432" s="44" t="str">
        <f t="shared" si="105"/>
        <v>金币</v>
      </c>
      <c r="S432" s="14">
        <f t="shared" si="106"/>
        <v>20000</v>
      </c>
      <c r="T432" s="14" t="str">
        <f t="shared" si="107"/>
        <v>高级专属强化石</v>
      </c>
      <c r="U432" s="14">
        <f t="shared" si="108"/>
        <v>5</v>
      </c>
      <c r="V432" s="14" t="str">
        <f t="shared" si="109"/>
        <v>[x]</v>
      </c>
      <c r="W432" s="14" t="str">
        <f t="shared" si="110"/>
        <v>[x]</v>
      </c>
      <c r="X432" s="14">
        <f t="shared" si="111"/>
        <v>0.1</v>
      </c>
      <c r="Y432" s="14">
        <f t="shared" si="112"/>
        <v>1</v>
      </c>
      <c r="Z432" s="14">
        <f t="shared" si="113"/>
        <v>40</v>
      </c>
      <c r="AA432" s="14">
        <f t="shared" si="114"/>
        <v>0.7</v>
      </c>
    </row>
    <row r="433" spans="13:27" ht="16.5" x14ac:dyDescent="0.2">
      <c r="M433" s="14">
        <v>349</v>
      </c>
      <c r="N433" s="14">
        <f t="shared" si="103"/>
        <v>7</v>
      </c>
      <c r="O433" s="14">
        <f>INDEX(卡牌消耗!$H$13:$H$33,世界BOSS专属武器!N433)</f>
        <v>1501007</v>
      </c>
      <c r="P433" s="44" t="s">
        <v>328</v>
      </c>
      <c r="Q433" s="14">
        <f t="shared" si="104"/>
        <v>42</v>
      </c>
      <c r="R433" s="44" t="str">
        <f t="shared" si="105"/>
        <v>金币</v>
      </c>
      <c r="S433" s="14">
        <f t="shared" si="106"/>
        <v>20000</v>
      </c>
      <c r="T433" s="14" t="str">
        <f t="shared" si="107"/>
        <v>高级专属强化石</v>
      </c>
      <c r="U433" s="14">
        <f t="shared" si="108"/>
        <v>5</v>
      </c>
      <c r="V433" s="14" t="str">
        <f t="shared" si="109"/>
        <v>[x]</v>
      </c>
      <c r="W433" s="14" t="str">
        <f t="shared" si="110"/>
        <v>[x]</v>
      </c>
      <c r="X433" s="14">
        <f t="shared" si="111"/>
        <v>0.1</v>
      </c>
      <c r="Y433" s="14">
        <f t="shared" si="112"/>
        <v>1</v>
      </c>
      <c r="Z433" s="14">
        <f t="shared" si="113"/>
        <v>45</v>
      </c>
      <c r="AA433" s="14">
        <f t="shared" si="114"/>
        <v>0.73329999999999995</v>
      </c>
    </row>
    <row r="434" spans="13:27" ht="16.5" x14ac:dyDescent="0.2">
      <c r="M434" s="14">
        <v>350</v>
      </c>
      <c r="N434" s="14">
        <f t="shared" si="103"/>
        <v>7</v>
      </c>
      <c r="O434" s="14">
        <f>INDEX(卡牌消耗!$H$13:$H$33,世界BOSS专属武器!N434)</f>
        <v>1501007</v>
      </c>
      <c r="P434" s="44" t="s">
        <v>328</v>
      </c>
      <c r="Q434" s="14">
        <f t="shared" si="104"/>
        <v>43</v>
      </c>
      <c r="R434" s="44" t="str">
        <f t="shared" si="105"/>
        <v>金币</v>
      </c>
      <c r="S434" s="14">
        <f t="shared" si="106"/>
        <v>20000</v>
      </c>
      <c r="T434" s="14" t="str">
        <f t="shared" si="107"/>
        <v>高级专属强化石</v>
      </c>
      <c r="U434" s="14">
        <f t="shared" si="108"/>
        <v>5</v>
      </c>
      <c r="V434" s="14" t="str">
        <f t="shared" si="109"/>
        <v>[x]</v>
      </c>
      <c r="W434" s="14" t="str">
        <f t="shared" si="110"/>
        <v>[x]</v>
      </c>
      <c r="X434" s="14">
        <f t="shared" si="111"/>
        <v>0.1</v>
      </c>
      <c r="Y434" s="14">
        <f t="shared" si="112"/>
        <v>1</v>
      </c>
      <c r="Z434" s="14">
        <f t="shared" si="113"/>
        <v>50</v>
      </c>
      <c r="AA434" s="14">
        <f t="shared" si="114"/>
        <v>0.76670000000000005</v>
      </c>
    </row>
    <row r="435" spans="13:27" ht="16.5" x14ac:dyDescent="0.2">
      <c r="M435" s="14">
        <v>351</v>
      </c>
      <c r="N435" s="14">
        <f t="shared" si="103"/>
        <v>7</v>
      </c>
      <c r="O435" s="14">
        <f>INDEX(卡牌消耗!$H$13:$H$33,世界BOSS专属武器!N435)</f>
        <v>1501007</v>
      </c>
      <c r="P435" s="44" t="s">
        <v>328</v>
      </c>
      <c r="Q435" s="14">
        <f t="shared" si="104"/>
        <v>44</v>
      </c>
      <c r="R435" s="44" t="str">
        <f t="shared" si="105"/>
        <v>金币</v>
      </c>
      <c r="S435" s="14">
        <f t="shared" si="106"/>
        <v>20000</v>
      </c>
      <c r="T435" s="14" t="str">
        <f t="shared" si="107"/>
        <v>高级专属强化石</v>
      </c>
      <c r="U435" s="14">
        <f t="shared" si="108"/>
        <v>5</v>
      </c>
      <c r="V435" s="14" t="str">
        <f t="shared" si="109"/>
        <v>[x]</v>
      </c>
      <c r="W435" s="14" t="str">
        <f t="shared" si="110"/>
        <v>[x]</v>
      </c>
      <c r="X435" s="14">
        <f t="shared" si="111"/>
        <v>0.1</v>
      </c>
      <c r="Y435" s="14">
        <f t="shared" si="112"/>
        <v>1</v>
      </c>
      <c r="Z435" s="14">
        <f t="shared" si="113"/>
        <v>55</v>
      </c>
      <c r="AA435" s="14">
        <f t="shared" si="114"/>
        <v>0.8</v>
      </c>
    </row>
    <row r="436" spans="13:27" ht="16.5" x14ac:dyDescent="0.2">
      <c r="M436" s="14">
        <v>352</v>
      </c>
      <c r="N436" s="14">
        <f t="shared" si="103"/>
        <v>7</v>
      </c>
      <c r="O436" s="14">
        <f>INDEX(卡牌消耗!$H$13:$H$33,世界BOSS专属武器!N436)</f>
        <v>1501007</v>
      </c>
      <c r="P436" s="44" t="s">
        <v>328</v>
      </c>
      <c r="Q436" s="14">
        <f t="shared" si="104"/>
        <v>45</v>
      </c>
      <c r="R436" s="44" t="str">
        <f t="shared" si="105"/>
        <v>金币</v>
      </c>
      <c r="S436" s="14">
        <f t="shared" si="106"/>
        <v>20000</v>
      </c>
      <c r="T436" s="14" t="str">
        <f t="shared" si="107"/>
        <v>高级专属强化石</v>
      </c>
      <c r="U436" s="14">
        <f t="shared" si="108"/>
        <v>6</v>
      </c>
      <c r="V436" s="14" t="str">
        <f t="shared" si="109"/>
        <v>[x]</v>
      </c>
      <c r="W436" s="14" t="str">
        <f t="shared" si="110"/>
        <v>[x]</v>
      </c>
      <c r="X436" s="14">
        <f t="shared" si="111"/>
        <v>0.1</v>
      </c>
      <c r="Y436" s="14">
        <f t="shared" si="112"/>
        <v>1</v>
      </c>
      <c r="Z436" s="14">
        <f t="shared" si="113"/>
        <v>60</v>
      </c>
      <c r="AA436" s="14">
        <f t="shared" si="114"/>
        <v>0.83330000000000004</v>
      </c>
    </row>
    <row r="437" spans="13:27" ht="16.5" x14ac:dyDescent="0.2">
      <c r="M437" s="14">
        <v>353</v>
      </c>
      <c r="N437" s="14">
        <f t="shared" si="103"/>
        <v>7</v>
      </c>
      <c r="O437" s="14">
        <f>INDEX(卡牌消耗!$H$13:$H$33,世界BOSS专属武器!N437)</f>
        <v>1501007</v>
      </c>
      <c r="P437" s="44" t="s">
        <v>328</v>
      </c>
      <c r="Q437" s="14">
        <f t="shared" si="104"/>
        <v>46</v>
      </c>
      <c r="R437" s="44" t="str">
        <f t="shared" si="105"/>
        <v>金币</v>
      </c>
      <c r="S437" s="14">
        <f t="shared" si="106"/>
        <v>20000</v>
      </c>
      <c r="T437" s="14" t="str">
        <f t="shared" si="107"/>
        <v>高级专属强化石</v>
      </c>
      <c r="U437" s="14">
        <f t="shared" si="108"/>
        <v>7</v>
      </c>
      <c r="V437" s="14" t="str">
        <f t="shared" si="109"/>
        <v>[x]</v>
      </c>
      <c r="W437" s="14" t="str">
        <f t="shared" si="110"/>
        <v>[x]</v>
      </c>
      <c r="X437" s="14">
        <f t="shared" si="111"/>
        <v>0.1</v>
      </c>
      <c r="Y437" s="14">
        <f t="shared" si="112"/>
        <v>1</v>
      </c>
      <c r="Z437" s="14">
        <f t="shared" si="113"/>
        <v>70</v>
      </c>
      <c r="AA437" s="14">
        <f t="shared" si="114"/>
        <v>0.86670000000000003</v>
      </c>
    </row>
    <row r="438" spans="13:27" ht="16.5" x14ac:dyDescent="0.2">
      <c r="M438" s="14">
        <v>354</v>
      </c>
      <c r="N438" s="14">
        <f t="shared" si="103"/>
        <v>7</v>
      </c>
      <c r="O438" s="14">
        <f>INDEX(卡牌消耗!$H$13:$H$33,世界BOSS专属武器!N438)</f>
        <v>1501007</v>
      </c>
      <c r="P438" s="44" t="s">
        <v>328</v>
      </c>
      <c r="Q438" s="14">
        <f t="shared" si="104"/>
        <v>47</v>
      </c>
      <c r="R438" s="44" t="str">
        <f t="shared" si="105"/>
        <v>金币</v>
      </c>
      <c r="S438" s="14">
        <f t="shared" si="106"/>
        <v>20000</v>
      </c>
      <c r="T438" s="14" t="str">
        <f t="shared" si="107"/>
        <v>高级专属强化石</v>
      </c>
      <c r="U438" s="14">
        <f t="shared" si="108"/>
        <v>8</v>
      </c>
      <c r="V438" s="14" t="str">
        <f t="shared" si="109"/>
        <v>[x]</v>
      </c>
      <c r="W438" s="14" t="str">
        <f t="shared" si="110"/>
        <v>[x]</v>
      </c>
      <c r="X438" s="14">
        <f t="shared" si="111"/>
        <v>0.1</v>
      </c>
      <c r="Y438" s="14">
        <f t="shared" si="112"/>
        <v>1</v>
      </c>
      <c r="Z438" s="14">
        <f t="shared" si="113"/>
        <v>80</v>
      </c>
      <c r="AA438" s="14">
        <f t="shared" si="114"/>
        <v>0.9</v>
      </c>
    </row>
    <row r="439" spans="13:27" ht="16.5" x14ac:dyDescent="0.2">
      <c r="M439" s="14">
        <v>355</v>
      </c>
      <c r="N439" s="14">
        <f t="shared" si="103"/>
        <v>7</v>
      </c>
      <c r="O439" s="14">
        <f>INDEX(卡牌消耗!$H$13:$H$33,世界BOSS专属武器!N439)</f>
        <v>1501007</v>
      </c>
      <c r="P439" s="44" t="s">
        <v>328</v>
      </c>
      <c r="Q439" s="14">
        <f t="shared" si="104"/>
        <v>48</v>
      </c>
      <c r="R439" s="44" t="str">
        <f t="shared" si="105"/>
        <v>金币</v>
      </c>
      <c r="S439" s="14">
        <f t="shared" si="106"/>
        <v>20000</v>
      </c>
      <c r="T439" s="14" t="str">
        <f t="shared" si="107"/>
        <v>高级专属强化石</v>
      </c>
      <c r="U439" s="14">
        <f t="shared" si="108"/>
        <v>9</v>
      </c>
      <c r="V439" s="14" t="str">
        <f t="shared" si="109"/>
        <v>[x]</v>
      </c>
      <c r="W439" s="14" t="str">
        <f t="shared" si="110"/>
        <v>[x]</v>
      </c>
      <c r="X439" s="14">
        <f t="shared" si="111"/>
        <v>0.1</v>
      </c>
      <c r="Y439" s="14">
        <f t="shared" si="112"/>
        <v>1</v>
      </c>
      <c r="Z439" s="14">
        <f t="shared" si="113"/>
        <v>100</v>
      </c>
      <c r="AA439" s="14">
        <f t="shared" si="114"/>
        <v>0.93330000000000002</v>
      </c>
    </row>
    <row r="440" spans="13:27" ht="16.5" x14ac:dyDescent="0.2">
      <c r="M440" s="14">
        <v>356</v>
      </c>
      <c r="N440" s="14">
        <f t="shared" si="103"/>
        <v>7</v>
      </c>
      <c r="O440" s="14">
        <f>INDEX(卡牌消耗!$H$13:$H$33,世界BOSS专属武器!N440)</f>
        <v>1501007</v>
      </c>
      <c r="P440" s="44" t="s">
        <v>328</v>
      </c>
      <c r="Q440" s="14">
        <f t="shared" si="104"/>
        <v>49</v>
      </c>
      <c r="R440" s="44" t="str">
        <f t="shared" si="105"/>
        <v>金币</v>
      </c>
      <c r="S440" s="14">
        <f t="shared" si="106"/>
        <v>20000</v>
      </c>
      <c r="T440" s="14" t="str">
        <f t="shared" si="107"/>
        <v>高级专属强化石</v>
      </c>
      <c r="U440" s="14">
        <f t="shared" si="108"/>
        <v>10</v>
      </c>
      <c r="V440" s="14" t="str">
        <f t="shared" si="109"/>
        <v>[x]</v>
      </c>
      <c r="W440" s="14" t="str">
        <f t="shared" si="110"/>
        <v>[x]</v>
      </c>
      <c r="X440" s="14">
        <f t="shared" si="111"/>
        <v>0.1</v>
      </c>
      <c r="Y440" s="14">
        <f t="shared" si="112"/>
        <v>1</v>
      </c>
      <c r="Z440" s="14">
        <f t="shared" si="113"/>
        <v>120</v>
      </c>
      <c r="AA440" s="14">
        <f t="shared" si="114"/>
        <v>0.9667</v>
      </c>
    </row>
    <row r="441" spans="13:27" ht="16.5" x14ac:dyDescent="0.2">
      <c r="M441" s="14">
        <v>357</v>
      </c>
      <c r="N441" s="14">
        <f t="shared" si="103"/>
        <v>7</v>
      </c>
      <c r="O441" s="14">
        <f>INDEX(卡牌消耗!$H$13:$H$33,世界BOSS专属武器!N441)</f>
        <v>1501007</v>
      </c>
      <c r="P441" s="44" t="s">
        <v>328</v>
      </c>
      <c r="Q441" s="14">
        <f t="shared" si="104"/>
        <v>50</v>
      </c>
      <c r="R441" s="44" t="str">
        <f t="shared" si="105"/>
        <v>金币</v>
      </c>
      <c r="S441" s="14">
        <f t="shared" si="106"/>
        <v>20000</v>
      </c>
      <c r="T441" s="14" t="str">
        <f t="shared" si="107"/>
        <v>高级专属强化石</v>
      </c>
      <c r="U441" s="14">
        <f t="shared" si="108"/>
        <v>15</v>
      </c>
      <c r="V441" s="14" t="str">
        <f t="shared" si="109"/>
        <v>[x]</v>
      </c>
      <c r="W441" s="14" t="str">
        <f t="shared" si="110"/>
        <v>[x]</v>
      </c>
      <c r="X441" s="14">
        <f t="shared" si="111"/>
        <v>0.1</v>
      </c>
      <c r="Y441" s="14">
        <f t="shared" si="112"/>
        <v>1</v>
      </c>
      <c r="Z441" s="14">
        <f t="shared" si="113"/>
        <v>150</v>
      </c>
      <c r="AA441" s="14">
        <f t="shared" si="114"/>
        <v>1</v>
      </c>
    </row>
    <row r="442" spans="13:27" ht="16.5" x14ac:dyDescent="0.2">
      <c r="M442" s="14">
        <v>358</v>
      </c>
      <c r="N442" s="14">
        <f t="shared" si="103"/>
        <v>8</v>
      </c>
      <c r="O442" s="14">
        <f>INDEX(卡牌消耗!$H$13:$H$33,世界BOSS专属武器!N442)</f>
        <v>1501008</v>
      </c>
      <c r="P442" s="44" t="s">
        <v>328</v>
      </c>
      <c r="Q442" s="14">
        <f t="shared" si="104"/>
        <v>0</v>
      </c>
      <c r="R442" s="44" t="str">
        <f t="shared" si="105"/>
        <v>[x]</v>
      </c>
      <c r="S442" s="14" t="str">
        <f t="shared" si="106"/>
        <v>[x]</v>
      </c>
      <c r="T442" s="14" t="str">
        <f t="shared" si="107"/>
        <v>[x]</v>
      </c>
      <c r="U442" s="14" t="str">
        <f t="shared" si="108"/>
        <v>[x]</v>
      </c>
      <c r="V442" s="14" t="str">
        <f t="shared" si="109"/>
        <v>[x]</v>
      </c>
      <c r="W442" s="14" t="str">
        <f t="shared" si="110"/>
        <v>[x]</v>
      </c>
      <c r="X442" s="14" t="str">
        <f t="shared" si="111"/>
        <v>[x]</v>
      </c>
      <c r="Y442" s="14" t="str">
        <f t="shared" si="112"/>
        <v>[x]</v>
      </c>
      <c r="Z442" s="14" t="str">
        <f t="shared" si="113"/>
        <v>[x]</v>
      </c>
      <c r="AA442" s="14" t="str">
        <f t="shared" si="114"/>
        <v>[x]</v>
      </c>
    </row>
    <row r="443" spans="13:27" ht="16.5" x14ac:dyDescent="0.2">
      <c r="M443" s="14">
        <v>359</v>
      </c>
      <c r="N443" s="14">
        <f t="shared" si="103"/>
        <v>8</v>
      </c>
      <c r="O443" s="14">
        <f>INDEX(卡牌消耗!$H$13:$H$33,世界BOSS专属武器!N443)</f>
        <v>1501008</v>
      </c>
      <c r="P443" s="44" t="s">
        <v>328</v>
      </c>
      <c r="Q443" s="14">
        <f t="shared" si="104"/>
        <v>1</v>
      </c>
      <c r="R443" s="44" t="str">
        <f t="shared" si="105"/>
        <v>金币</v>
      </c>
      <c r="S443" s="14">
        <f t="shared" si="106"/>
        <v>100</v>
      </c>
      <c r="T443" s="14" t="str">
        <f t="shared" si="107"/>
        <v>低级专属强化石</v>
      </c>
      <c r="U443" s="14">
        <f t="shared" si="108"/>
        <v>1</v>
      </c>
      <c r="V443" s="14" t="str">
        <f t="shared" si="109"/>
        <v>[x]</v>
      </c>
      <c r="W443" s="14" t="str">
        <f t="shared" si="110"/>
        <v>[x]</v>
      </c>
      <c r="X443" s="14">
        <f t="shared" si="111"/>
        <v>1</v>
      </c>
      <c r="Y443" s="14">
        <f t="shared" si="112"/>
        <v>1</v>
      </c>
      <c r="Z443" s="14">
        <f t="shared" si="113"/>
        <v>1</v>
      </c>
      <c r="AA443" s="14">
        <f t="shared" si="114"/>
        <v>6.7000000000000002E-3</v>
      </c>
    </row>
    <row r="444" spans="13:27" ht="16.5" x14ac:dyDescent="0.2">
      <c r="M444" s="14">
        <v>360</v>
      </c>
      <c r="N444" s="14">
        <f t="shared" si="103"/>
        <v>8</v>
      </c>
      <c r="O444" s="14">
        <f>INDEX(卡牌消耗!$H$13:$H$33,世界BOSS专属武器!N444)</f>
        <v>1501008</v>
      </c>
      <c r="P444" s="44" t="s">
        <v>328</v>
      </c>
      <c r="Q444" s="14">
        <f t="shared" si="104"/>
        <v>2</v>
      </c>
      <c r="R444" s="44" t="str">
        <f t="shared" si="105"/>
        <v>金币</v>
      </c>
      <c r="S444" s="14">
        <f t="shared" si="106"/>
        <v>200</v>
      </c>
      <c r="T444" s="14" t="str">
        <f t="shared" si="107"/>
        <v>低级专属强化石</v>
      </c>
      <c r="U444" s="14">
        <f t="shared" si="108"/>
        <v>1</v>
      </c>
      <c r="V444" s="14" t="str">
        <f t="shared" si="109"/>
        <v>[x]</v>
      </c>
      <c r="W444" s="14" t="str">
        <f t="shared" si="110"/>
        <v>[x]</v>
      </c>
      <c r="X444" s="14">
        <f t="shared" si="111"/>
        <v>0.5</v>
      </c>
      <c r="Y444" s="14">
        <f t="shared" si="112"/>
        <v>1</v>
      </c>
      <c r="Z444" s="14">
        <f t="shared" si="113"/>
        <v>2</v>
      </c>
      <c r="AA444" s="14">
        <f t="shared" si="114"/>
        <v>1.3299999999999999E-2</v>
      </c>
    </row>
    <row r="445" spans="13:27" ht="16.5" x14ac:dyDescent="0.2">
      <c r="M445" s="14">
        <v>361</v>
      </c>
      <c r="N445" s="14">
        <f t="shared" si="103"/>
        <v>8</v>
      </c>
      <c r="O445" s="14">
        <f>INDEX(卡牌消耗!$H$13:$H$33,世界BOSS专属武器!N445)</f>
        <v>1501008</v>
      </c>
      <c r="P445" s="44" t="s">
        <v>328</v>
      </c>
      <c r="Q445" s="14">
        <f t="shared" si="104"/>
        <v>3</v>
      </c>
      <c r="R445" s="44" t="str">
        <f t="shared" si="105"/>
        <v>金币</v>
      </c>
      <c r="S445" s="14">
        <f t="shared" si="106"/>
        <v>300</v>
      </c>
      <c r="T445" s="14" t="str">
        <f t="shared" si="107"/>
        <v>低级专属强化石</v>
      </c>
      <c r="U445" s="14">
        <f t="shared" si="108"/>
        <v>2</v>
      </c>
      <c r="V445" s="14" t="str">
        <f t="shared" si="109"/>
        <v>[x]</v>
      </c>
      <c r="W445" s="14" t="str">
        <f t="shared" si="110"/>
        <v>[x]</v>
      </c>
      <c r="X445" s="14">
        <f t="shared" si="111"/>
        <v>0.48</v>
      </c>
      <c r="Y445" s="14">
        <f t="shared" si="112"/>
        <v>1</v>
      </c>
      <c r="Z445" s="14">
        <f t="shared" si="113"/>
        <v>3</v>
      </c>
      <c r="AA445" s="14">
        <f t="shared" si="114"/>
        <v>0.02</v>
      </c>
    </row>
    <row r="446" spans="13:27" ht="16.5" x14ac:dyDescent="0.2">
      <c r="M446" s="14">
        <v>362</v>
      </c>
      <c r="N446" s="14">
        <f t="shared" si="103"/>
        <v>8</v>
      </c>
      <c r="O446" s="14">
        <f>INDEX(卡牌消耗!$H$13:$H$33,世界BOSS专属武器!N446)</f>
        <v>1501008</v>
      </c>
      <c r="P446" s="44" t="s">
        <v>328</v>
      </c>
      <c r="Q446" s="14">
        <f t="shared" si="104"/>
        <v>4</v>
      </c>
      <c r="R446" s="44" t="str">
        <f t="shared" si="105"/>
        <v>金币</v>
      </c>
      <c r="S446" s="14">
        <f t="shared" si="106"/>
        <v>400</v>
      </c>
      <c r="T446" s="14" t="str">
        <f t="shared" si="107"/>
        <v>低级专属强化石</v>
      </c>
      <c r="U446" s="14">
        <f t="shared" si="108"/>
        <v>3</v>
      </c>
      <c r="V446" s="14" t="str">
        <f t="shared" si="109"/>
        <v>[x]</v>
      </c>
      <c r="W446" s="14" t="str">
        <f t="shared" si="110"/>
        <v>[x]</v>
      </c>
      <c r="X446" s="14">
        <f t="shared" si="111"/>
        <v>0.46</v>
      </c>
      <c r="Y446" s="14">
        <f t="shared" si="112"/>
        <v>1</v>
      </c>
      <c r="Z446" s="14">
        <f t="shared" si="113"/>
        <v>3</v>
      </c>
      <c r="AA446" s="14">
        <f t="shared" si="114"/>
        <v>2.6700000000000002E-2</v>
      </c>
    </row>
    <row r="447" spans="13:27" ht="16.5" x14ac:dyDescent="0.2">
      <c r="M447" s="14">
        <v>363</v>
      </c>
      <c r="N447" s="14">
        <f t="shared" si="103"/>
        <v>8</v>
      </c>
      <c r="O447" s="14">
        <f>INDEX(卡牌消耗!$H$13:$H$33,世界BOSS专属武器!N447)</f>
        <v>1501008</v>
      </c>
      <c r="P447" s="44" t="s">
        <v>328</v>
      </c>
      <c r="Q447" s="14">
        <f t="shared" si="104"/>
        <v>5</v>
      </c>
      <c r="R447" s="44" t="str">
        <f t="shared" si="105"/>
        <v>金币</v>
      </c>
      <c r="S447" s="14">
        <f t="shared" si="106"/>
        <v>500</v>
      </c>
      <c r="T447" s="14" t="str">
        <f t="shared" si="107"/>
        <v>低级专属强化石</v>
      </c>
      <c r="U447" s="14">
        <f t="shared" si="108"/>
        <v>4</v>
      </c>
      <c r="V447" s="14" t="str">
        <f t="shared" si="109"/>
        <v>[x]</v>
      </c>
      <c r="W447" s="14" t="str">
        <f t="shared" si="110"/>
        <v>[x]</v>
      </c>
      <c r="X447" s="14">
        <f t="shared" si="111"/>
        <v>0.44</v>
      </c>
      <c r="Y447" s="14">
        <f t="shared" si="112"/>
        <v>1</v>
      </c>
      <c r="Z447" s="14">
        <f t="shared" si="113"/>
        <v>3</v>
      </c>
      <c r="AA447" s="14">
        <f t="shared" si="114"/>
        <v>3.3300000000000003E-2</v>
      </c>
    </row>
    <row r="448" spans="13:27" ht="16.5" x14ac:dyDescent="0.2">
      <c r="M448" s="14">
        <v>364</v>
      </c>
      <c r="N448" s="14">
        <f t="shared" si="103"/>
        <v>8</v>
      </c>
      <c r="O448" s="14">
        <f>INDEX(卡牌消耗!$H$13:$H$33,世界BOSS专属武器!N448)</f>
        <v>1501008</v>
      </c>
      <c r="P448" s="44" t="s">
        <v>328</v>
      </c>
      <c r="Q448" s="14">
        <f t="shared" si="104"/>
        <v>6</v>
      </c>
      <c r="R448" s="44" t="str">
        <f t="shared" si="105"/>
        <v>金币</v>
      </c>
      <c r="S448" s="14">
        <f t="shared" si="106"/>
        <v>600</v>
      </c>
      <c r="T448" s="14" t="str">
        <f t="shared" si="107"/>
        <v>低级专属强化石</v>
      </c>
      <c r="U448" s="14">
        <f t="shared" si="108"/>
        <v>5</v>
      </c>
      <c r="V448" s="14" t="str">
        <f t="shared" si="109"/>
        <v>[x]</v>
      </c>
      <c r="W448" s="14" t="str">
        <f t="shared" si="110"/>
        <v>[x]</v>
      </c>
      <c r="X448" s="14">
        <f t="shared" si="111"/>
        <v>0.42</v>
      </c>
      <c r="Y448" s="14">
        <f t="shared" si="112"/>
        <v>1</v>
      </c>
      <c r="Z448" s="14">
        <f t="shared" si="113"/>
        <v>4</v>
      </c>
      <c r="AA448" s="14">
        <f t="shared" si="114"/>
        <v>0.04</v>
      </c>
    </row>
    <row r="449" spans="13:27" ht="16.5" x14ac:dyDescent="0.2">
      <c r="M449" s="14">
        <v>365</v>
      </c>
      <c r="N449" s="14">
        <f t="shared" si="103"/>
        <v>8</v>
      </c>
      <c r="O449" s="14">
        <f>INDEX(卡牌消耗!$H$13:$H$33,世界BOSS专属武器!N449)</f>
        <v>1501008</v>
      </c>
      <c r="P449" s="44" t="s">
        <v>328</v>
      </c>
      <c r="Q449" s="14">
        <f t="shared" si="104"/>
        <v>7</v>
      </c>
      <c r="R449" s="44" t="str">
        <f t="shared" si="105"/>
        <v>金币</v>
      </c>
      <c r="S449" s="14">
        <f t="shared" si="106"/>
        <v>700</v>
      </c>
      <c r="T449" s="14" t="str">
        <f t="shared" si="107"/>
        <v>低级专属强化石</v>
      </c>
      <c r="U449" s="14">
        <f t="shared" si="108"/>
        <v>5</v>
      </c>
      <c r="V449" s="14" t="str">
        <f t="shared" si="109"/>
        <v>[x]</v>
      </c>
      <c r="W449" s="14" t="str">
        <f t="shared" si="110"/>
        <v>[x]</v>
      </c>
      <c r="X449" s="14">
        <f t="shared" si="111"/>
        <v>0.4</v>
      </c>
      <c r="Y449" s="14">
        <f t="shared" si="112"/>
        <v>1</v>
      </c>
      <c r="Z449" s="14">
        <f t="shared" si="113"/>
        <v>4</v>
      </c>
      <c r="AA449" s="14">
        <f t="shared" si="114"/>
        <v>4.6699999999999998E-2</v>
      </c>
    </row>
    <row r="450" spans="13:27" ht="16.5" x14ac:dyDescent="0.2">
      <c r="M450" s="14">
        <v>366</v>
      </c>
      <c r="N450" s="14">
        <f t="shared" si="103"/>
        <v>8</v>
      </c>
      <c r="O450" s="14">
        <f>INDEX(卡牌消耗!$H$13:$H$33,世界BOSS专属武器!N450)</f>
        <v>1501008</v>
      </c>
      <c r="P450" s="44" t="s">
        <v>328</v>
      </c>
      <c r="Q450" s="14">
        <f t="shared" si="104"/>
        <v>8</v>
      </c>
      <c r="R450" s="44" t="str">
        <f t="shared" si="105"/>
        <v>金币</v>
      </c>
      <c r="S450" s="14">
        <f t="shared" si="106"/>
        <v>800</v>
      </c>
      <c r="T450" s="14" t="str">
        <f t="shared" si="107"/>
        <v>低级专属强化石</v>
      </c>
      <c r="U450" s="14">
        <f t="shared" si="108"/>
        <v>5</v>
      </c>
      <c r="V450" s="14" t="str">
        <f t="shared" si="109"/>
        <v>[x]</v>
      </c>
      <c r="W450" s="14" t="str">
        <f t="shared" si="110"/>
        <v>[x]</v>
      </c>
      <c r="X450" s="14">
        <f t="shared" si="111"/>
        <v>0.38</v>
      </c>
      <c r="Y450" s="14">
        <f t="shared" si="112"/>
        <v>1</v>
      </c>
      <c r="Z450" s="14">
        <f t="shared" si="113"/>
        <v>5</v>
      </c>
      <c r="AA450" s="14">
        <f t="shared" si="114"/>
        <v>5.33E-2</v>
      </c>
    </row>
    <row r="451" spans="13:27" ht="16.5" x14ac:dyDescent="0.2">
      <c r="M451" s="14">
        <v>367</v>
      </c>
      <c r="N451" s="14">
        <f t="shared" si="103"/>
        <v>8</v>
      </c>
      <c r="O451" s="14">
        <f>INDEX(卡牌消耗!$H$13:$H$33,世界BOSS专属武器!N451)</f>
        <v>1501008</v>
      </c>
      <c r="P451" s="44" t="s">
        <v>328</v>
      </c>
      <c r="Q451" s="14">
        <f t="shared" si="104"/>
        <v>9</v>
      </c>
      <c r="R451" s="44" t="str">
        <f t="shared" si="105"/>
        <v>金币</v>
      </c>
      <c r="S451" s="14">
        <f t="shared" si="106"/>
        <v>900</v>
      </c>
      <c r="T451" s="14" t="str">
        <f t="shared" si="107"/>
        <v>低级专属强化石</v>
      </c>
      <c r="U451" s="14">
        <f t="shared" si="108"/>
        <v>5</v>
      </c>
      <c r="V451" s="14" t="str">
        <f t="shared" si="109"/>
        <v>[x]</v>
      </c>
      <c r="W451" s="14" t="str">
        <f t="shared" si="110"/>
        <v>[x]</v>
      </c>
      <c r="X451" s="14">
        <f t="shared" si="111"/>
        <v>0.36</v>
      </c>
      <c r="Y451" s="14">
        <f t="shared" si="112"/>
        <v>1</v>
      </c>
      <c r="Z451" s="14">
        <f t="shared" si="113"/>
        <v>5</v>
      </c>
      <c r="AA451" s="14">
        <f t="shared" si="114"/>
        <v>0.06</v>
      </c>
    </row>
    <row r="452" spans="13:27" ht="16.5" x14ac:dyDescent="0.2">
      <c r="M452" s="14">
        <v>368</v>
      </c>
      <c r="N452" s="14">
        <f t="shared" si="103"/>
        <v>8</v>
      </c>
      <c r="O452" s="14">
        <f>INDEX(卡牌消耗!$H$13:$H$33,世界BOSS专属武器!N452)</f>
        <v>1501008</v>
      </c>
      <c r="P452" s="44" t="s">
        <v>328</v>
      </c>
      <c r="Q452" s="14">
        <f t="shared" si="104"/>
        <v>10</v>
      </c>
      <c r="R452" s="44" t="str">
        <f t="shared" si="105"/>
        <v>金币</v>
      </c>
      <c r="S452" s="14">
        <f t="shared" si="106"/>
        <v>1000</v>
      </c>
      <c r="T452" s="14" t="str">
        <f t="shared" si="107"/>
        <v>低级专属强化石</v>
      </c>
      <c r="U452" s="14">
        <f t="shared" si="108"/>
        <v>7</v>
      </c>
      <c r="V452" s="14" t="str">
        <f t="shared" si="109"/>
        <v>[x]</v>
      </c>
      <c r="W452" s="14" t="str">
        <f t="shared" si="110"/>
        <v>[x]</v>
      </c>
      <c r="X452" s="14">
        <f t="shared" si="111"/>
        <v>0.35</v>
      </c>
      <c r="Y452" s="14">
        <f t="shared" si="112"/>
        <v>1</v>
      </c>
      <c r="Z452" s="14">
        <f t="shared" si="113"/>
        <v>5</v>
      </c>
      <c r="AA452" s="14">
        <f t="shared" si="114"/>
        <v>6.6699999999999995E-2</v>
      </c>
    </row>
    <row r="453" spans="13:27" ht="16.5" x14ac:dyDescent="0.2">
      <c r="M453" s="14">
        <v>369</v>
      </c>
      <c r="N453" s="14">
        <f t="shared" si="103"/>
        <v>8</v>
      </c>
      <c r="O453" s="14">
        <f>INDEX(卡牌消耗!$H$13:$H$33,世界BOSS专属武器!N453)</f>
        <v>1501008</v>
      </c>
      <c r="P453" s="44" t="s">
        <v>328</v>
      </c>
      <c r="Q453" s="14">
        <f t="shared" si="104"/>
        <v>11</v>
      </c>
      <c r="R453" s="44" t="str">
        <f t="shared" si="105"/>
        <v>金币</v>
      </c>
      <c r="S453" s="14">
        <f t="shared" si="106"/>
        <v>1000</v>
      </c>
      <c r="T453" s="14" t="str">
        <f t="shared" si="107"/>
        <v>低级专属强化石</v>
      </c>
      <c r="U453" s="14">
        <f t="shared" si="108"/>
        <v>7</v>
      </c>
      <c r="V453" s="14" t="str">
        <f t="shared" si="109"/>
        <v>[x]</v>
      </c>
      <c r="W453" s="14" t="str">
        <f t="shared" si="110"/>
        <v>[x]</v>
      </c>
      <c r="X453" s="14">
        <f t="shared" si="111"/>
        <v>0.33</v>
      </c>
      <c r="Y453" s="14">
        <f t="shared" si="112"/>
        <v>1</v>
      </c>
      <c r="Z453" s="14">
        <f t="shared" si="113"/>
        <v>6</v>
      </c>
      <c r="AA453" s="14">
        <f t="shared" si="114"/>
        <v>0.08</v>
      </c>
    </row>
    <row r="454" spans="13:27" ht="16.5" x14ac:dyDescent="0.2">
      <c r="M454" s="14">
        <v>370</v>
      </c>
      <c r="N454" s="14">
        <f t="shared" si="103"/>
        <v>8</v>
      </c>
      <c r="O454" s="14">
        <f>INDEX(卡牌消耗!$H$13:$H$33,世界BOSS专属武器!N454)</f>
        <v>1501008</v>
      </c>
      <c r="P454" s="44" t="s">
        <v>328</v>
      </c>
      <c r="Q454" s="14">
        <f t="shared" si="104"/>
        <v>12</v>
      </c>
      <c r="R454" s="44" t="str">
        <f t="shared" si="105"/>
        <v>金币</v>
      </c>
      <c r="S454" s="14">
        <f t="shared" si="106"/>
        <v>1000</v>
      </c>
      <c r="T454" s="14" t="str">
        <f t="shared" si="107"/>
        <v>低级专属强化石</v>
      </c>
      <c r="U454" s="14">
        <f t="shared" si="108"/>
        <v>7</v>
      </c>
      <c r="V454" s="14" t="str">
        <f t="shared" si="109"/>
        <v>[x]</v>
      </c>
      <c r="W454" s="14" t="str">
        <f t="shared" si="110"/>
        <v>[x]</v>
      </c>
      <c r="X454" s="14">
        <f t="shared" si="111"/>
        <v>0.31</v>
      </c>
      <c r="Y454" s="14">
        <f t="shared" si="112"/>
        <v>1</v>
      </c>
      <c r="Z454" s="14">
        <f t="shared" si="113"/>
        <v>6</v>
      </c>
      <c r="AA454" s="14">
        <f t="shared" si="114"/>
        <v>9.3299999999999994E-2</v>
      </c>
    </row>
    <row r="455" spans="13:27" ht="16.5" x14ac:dyDescent="0.2">
      <c r="M455" s="14">
        <v>371</v>
      </c>
      <c r="N455" s="14">
        <f t="shared" si="103"/>
        <v>8</v>
      </c>
      <c r="O455" s="14">
        <f>INDEX(卡牌消耗!$H$13:$H$33,世界BOSS专属武器!N455)</f>
        <v>1501008</v>
      </c>
      <c r="P455" s="44" t="s">
        <v>328</v>
      </c>
      <c r="Q455" s="14">
        <f t="shared" si="104"/>
        <v>13</v>
      </c>
      <c r="R455" s="44" t="str">
        <f t="shared" si="105"/>
        <v>金币</v>
      </c>
      <c r="S455" s="14">
        <f t="shared" si="106"/>
        <v>1000</v>
      </c>
      <c r="T455" s="14" t="str">
        <f t="shared" si="107"/>
        <v>低级专属强化石</v>
      </c>
      <c r="U455" s="14">
        <f t="shared" si="108"/>
        <v>7</v>
      </c>
      <c r="V455" s="14" t="str">
        <f t="shared" si="109"/>
        <v>[x]</v>
      </c>
      <c r="W455" s="14" t="str">
        <f t="shared" si="110"/>
        <v>[x]</v>
      </c>
      <c r="X455" s="14">
        <f t="shared" si="111"/>
        <v>0.28999999999999998</v>
      </c>
      <c r="Y455" s="14">
        <f t="shared" si="112"/>
        <v>1</v>
      </c>
      <c r="Z455" s="14">
        <f t="shared" si="113"/>
        <v>7</v>
      </c>
      <c r="AA455" s="14">
        <f t="shared" si="114"/>
        <v>0.1067</v>
      </c>
    </row>
    <row r="456" spans="13:27" ht="16.5" x14ac:dyDescent="0.2">
      <c r="M456" s="14">
        <v>372</v>
      </c>
      <c r="N456" s="14">
        <f t="shared" si="103"/>
        <v>8</v>
      </c>
      <c r="O456" s="14">
        <f>INDEX(卡牌消耗!$H$13:$H$33,世界BOSS专属武器!N456)</f>
        <v>1501008</v>
      </c>
      <c r="P456" s="44" t="s">
        <v>328</v>
      </c>
      <c r="Q456" s="14">
        <f t="shared" si="104"/>
        <v>14</v>
      </c>
      <c r="R456" s="44" t="str">
        <f t="shared" si="105"/>
        <v>金币</v>
      </c>
      <c r="S456" s="14">
        <f t="shared" si="106"/>
        <v>1000</v>
      </c>
      <c r="T456" s="14" t="str">
        <f t="shared" si="107"/>
        <v>低级专属强化石</v>
      </c>
      <c r="U456" s="14">
        <f t="shared" si="108"/>
        <v>7</v>
      </c>
      <c r="V456" s="14" t="str">
        <f t="shared" si="109"/>
        <v>[x]</v>
      </c>
      <c r="W456" s="14" t="str">
        <f t="shared" si="110"/>
        <v>[x]</v>
      </c>
      <c r="X456" s="14">
        <f t="shared" si="111"/>
        <v>0.27</v>
      </c>
      <c r="Y456" s="14">
        <f t="shared" si="112"/>
        <v>1</v>
      </c>
      <c r="Z456" s="14">
        <f t="shared" si="113"/>
        <v>7</v>
      </c>
      <c r="AA456" s="14">
        <f t="shared" si="114"/>
        <v>0.12</v>
      </c>
    </row>
    <row r="457" spans="13:27" ht="16.5" x14ac:dyDescent="0.2">
      <c r="M457" s="14">
        <v>373</v>
      </c>
      <c r="N457" s="14">
        <f t="shared" si="103"/>
        <v>8</v>
      </c>
      <c r="O457" s="14">
        <f>INDEX(卡牌消耗!$H$13:$H$33,世界BOSS专属武器!N457)</f>
        <v>1501008</v>
      </c>
      <c r="P457" s="44" t="s">
        <v>328</v>
      </c>
      <c r="Q457" s="14">
        <f t="shared" si="104"/>
        <v>15</v>
      </c>
      <c r="R457" s="44" t="str">
        <f t="shared" si="105"/>
        <v>金币</v>
      </c>
      <c r="S457" s="14">
        <f t="shared" si="106"/>
        <v>1000</v>
      </c>
      <c r="T457" s="14" t="str">
        <f t="shared" si="107"/>
        <v>低级专属强化石</v>
      </c>
      <c r="U457" s="14">
        <f t="shared" si="108"/>
        <v>10</v>
      </c>
      <c r="V457" s="14" t="str">
        <f t="shared" si="109"/>
        <v>[x]</v>
      </c>
      <c r="W457" s="14" t="str">
        <f t="shared" si="110"/>
        <v>[x]</v>
      </c>
      <c r="X457" s="14">
        <f t="shared" si="111"/>
        <v>0.25</v>
      </c>
      <c r="Y457" s="14">
        <f t="shared" si="112"/>
        <v>1</v>
      </c>
      <c r="Z457" s="14">
        <f t="shared" si="113"/>
        <v>8</v>
      </c>
      <c r="AA457" s="14">
        <f t="shared" si="114"/>
        <v>0.1333</v>
      </c>
    </row>
    <row r="458" spans="13:27" ht="16.5" x14ac:dyDescent="0.2">
      <c r="M458" s="14">
        <v>374</v>
      </c>
      <c r="N458" s="14">
        <f t="shared" si="103"/>
        <v>8</v>
      </c>
      <c r="O458" s="14">
        <f>INDEX(卡牌消耗!$H$13:$H$33,世界BOSS专属武器!N458)</f>
        <v>1501008</v>
      </c>
      <c r="P458" s="44" t="s">
        <v>328</v>
      </c>
      <c r="Q458" s="14">
        <f t="shared" si="104"/>
        <v>16</v>
      </c>
      <c r="R458" s="44" t="str">
        <f t="shared" si="105"/>
        <v>金币</v>
      </c>
      <c r="S458" s="14">
        <f t="shared" si="106"/>
        <v>1000</v>
      </c>
      <c r="T458" s="14" t="str">
        <f t="shared" si="107"/>
        <v>低级专属强化石</v>
      </c>
      <c r="U458" s="14">
        <f t="shared" si="108"/>
        <v>10</v>
      </c>
      <c r="V458" s="14" t="str">
        <f t="shared" si="109"/>
        <v>[x]</v>
      </c>
      <c r="W458" s="14" t="str">
        <f t="shared" si="110"/>
        <v>[x]</v>
      </c>
      <c r="X458" s="14">
        <f t="shared" si="111"/>
        <v>0.23</v>
      </c>
      <c r="Y458" s="14">
        <f t="shared" si="112"/>
        <v>1</v>
      </c>
      <c r="Z458" s="14">
        <f t="shared" si="113"/>
        <v>9</v>
      </c>
      <c r="AA458" s="14">
        <f t="shared" si="114"/>
        <v>0.1467</v>
      </c>
    </row>
    <row r="459" spans="13:27" ht="16.5" x14ac:dyDescent="0.2">
      <c r="M459" s="14">
        <v>375</v>
      </c>
      <c r="N459" s="14">
        <f t="shared" si="103"/>
        <v>8</v>
      </c>
      <c r="O459" s="14">
        <f>INDEX(卡牌消耗!$H$13:$H$33,世界BOSS专属武器!N459)</f>
        <v>1501008</v>
      </c>
      <c r="P459" s="44" t="s">
        <v>328</v>
      </c>
      <c r="Q459" s="14">
        <f t="shared" si="104"/>
        <v>17</v>
      </c>
      <c r="R459" s="44" t="str">
        <f t="shared" si="105"/>
        <v>金币</v>
      </c>
      <c r="S459" s="14">
        <f t="shared" si="106"/>
        <v>1000</v>
      </c>
      <c r="T459" s="14" t="str">
        <f t="shared" si="107"/>
        <v>低级专属强化石</v>
      </c>
      <c r="U459" s="14">
        <f t="shared" si="108"/>
        <v>10</v>
      </c>
      <c r="V459" s="14" t="str">
        <f t="shared" si="109"/>
        <v>[x]</v>
      </c>
      <c r="W459" s="14" t="str">
        <f t="shared" si="110"/>
        <v>[x]</v>
      </c>
      <c r="X459" s="14">
        <f t="shared" si="111"/>
        <v>0.21</v>
      </c>
      <c r="Y459" s="14">
        <f t="shared" si="112"/>
        <v>1</v>
      </c>
      <c r="Z459" s="14">
        <f t="shared" si="113"/>
        <v>10</v>
      </c>
      <c r="AA459" s="14">
        <f t="shared" si="114"/>
        <v>0.16</v>
      </c>
    </row>
    <row r="460" spans="13:27" ht="16.5" x14ac:dyDescent="0.2">
      <c r="M460" s="14">
        <v>376</v>
      </c>
      <c r="N460" s="14">
        <f t="shared" si="103"/>
        <v>8</v>
      </c>
      <c r="O460" s="14">
        <f>INDEX(卡牌消耗!$H$13:$H$33,世界BOSS专属武器!N460)</f>
        <v>1501008</v>
      </c>
      <c r="P460" s="44" t="s">
        <v>328</v>
      </c>
      <c r="Q460" s="14">
        <f t="shared" si="104"/>
        <v>18</v>
      </c>
      <c r="R460" s="44" t="str">
        <f t="shared" si="105"/>
        <v>金币</v>
      </c>
      <c r="S460" s="14">
        <f t="shared" si="106"/>
        <v>1000</v>
      </c>
      <c r="T460" s="14" t="str">
        <f t="shared" si="107"/>
        <v>低级专属强化石</v>
      </c>
      <c r="U460" s="14">
        <f t="shared" si="108"/>
        <v>10</v>
      </c>
      <c r="V460" s="14" t="str">
        <f t="shared" si="109"/>
        <v>[x]</v>
      </c>
      <c r="W460" s="14" t="str">
        <f t="shared" si="110"/>
        <v>[x]</v>
      </c>
      <c r="X460" s="14">
        <f t="shared" si="111"/>
        <v>0.19</v>
      </c>
      <c r="Y460" s="14">
        <f t="shared" si="112"/>
        <v>1</v>
      </c>
      <c r="Z460" s="14">
        <f t="shared" si="113"/>
        <v>11</v>
      </c>
      <c r="AA460" s="14">
        <f t="shared" si="114"/>
        <v>0.17330000000000001</v>
      </c>
    </row>
    <row r="461" spans="13:27" ht="16.5" x14ac:dyDescent="0.2">
      <c r="M461" s="14">
        <v>377</v>
      </c>
      <c r="N461" s="14">
        <f t="shared" si="103"/>
        <v>8</v>
      </c>
      <c r="O461" s="14">
        <f>INDEX(卡牌消耗!$H$13:$H$33,世界BOSS专属武器!N461)</f>
        <v>1501008</v>
      </c>
      <c r="P461" s="44" t="s">
        <v>328</v>
      </c>
      <c r="Q461" s="14">
        <f t="shared" si="104"/>
        <v>19</v>
      </c>
      <c r="R461" s="44" t="str">
        <f t="shared" si="105"/>
        <v>金币</v>
      </c>
      <c r="S461" s="14">
        <f t="shared" si="106"/>
        <v>1000</v>
      </c>
      <c r="T461" s="14" t="str">
        <f t="shared" si="107"/>
        <v>低级专属强化石</v>
      </c>
      <c r="U461" s="14">
        <f t="shared" si="108"/>
        <v>10</v>
      </c>
      <c r="V461" s="14" t="str">
        <f t="shared" si="109"/>
        <v>[x]</v>
      </c>
      <c r="W461" s="14" t="str">
        <f t="shared" si="110"/>
        <v>[x]</v>
      </c>
      <c r="X461" s="14">
        <f t="shared" si="111"/>
        <v>0.17</v>
      </c>
      <c r="Y461" s="14">
        <f t="shared" si="112"/>
        <v>1</v>
      </c>
      <c r="Z461" s="14">
        <f t="shared" si="113"/>
        <v>12</v>
      </c>
      <c r="AA461" s="14">
        <f t="shared" si="114"/>
        <v>0.1867</v>
      </c>
    </row>
    <row r="462" spans="13:27" ht="16.5" x14ac:dyDescent="0.2">
      <c r="M462" s="14">
        <v>378</v>
      </c>
      <c r="N462" s="14">
        <f t="shared" si="103"/>
        <v>8</v>
      </c>
      <c r="O462" s="14">
        <f>INDEX(卡牌消耗!$H$13:$H$33,世界BOSS专属武器!N462)</f>
        <v>1501008</v>
      </c>
      <c r="P462" s="44" t="s">
        <v>328</v>
      </c>
      <c r="Q462" s="14">
        <f t="shared" si="104"/>
        <v>20</v>
      </c>
      <c r="R462" s="44" t="str">
        <f t="shared" si="105"/>
        <v>金币</v>
      </c>
      <c r="S462" s="14">
        <f t="shared" si="106"/>
        <v>5000</v>
      </c>
      <c r="T462" s="14" t="str">
        <f t="shared" si="107"/>
        <v>低级专属强化石</v>
      </c>
      <c r="U462" s="14">
        <f t="shared" si="108"/>
        <v>15</v>
      </c>
      <c r="V462" s="14" t="str">
        <f t="shared" si="109"/>
        <v>中级专属强化石</v>
      </c>
      <c r="W462" s="14">
        <f t="shared" si="110"/>
        <v>7</v>
      </c>
      <c r="X462" s="14">
        <f t="shared" si="111"/>
        <v>0.15</v>
      </c>
      <c r="Y462" s="14">
        <f t="shared" si="112"/>
        <v>1</v>
      </c>
      <c r="Z462" s="14">
        <f t="shared" si="113"/>
        <v>15</v>
      </c>
      <c r="AA462" s="14">
        <f t="shared" si="114"/>
        <v>0.2</v>
      </c>
    </row>
    <row r="463" spans="13:27" ht="16.5" x14ac:dyDescent="0.2">
      <c r="M463" s="14">
        <v>379</v>
      </c>
      <c r="N463" s="14">
        <f t="shared" si="103"/>
        <v>8</v>
      </c>
      <c r="O463" s="14">
        <f>INDEX(卡牌消耗!$H$13:$H$33,世界BOSS专属武器!N463)</f>
        <v>1501008</v>
      </c>
      <c r="P463" s="44" t="s">
        <v>328</v>
      </c>
      <c r="Q463" s="14">
        <f t="shared" si="104"/>
        <v>21</v>
      </c>
      <c r="R463" s="44" t="str">
        <f t="shared" si="105"/>
        <v>金币</v>
      </c>
      <c r="S463" s="14">
        <f t="shared" si="106"/>
        <v>5000</v>
      </c>
      <c r="T463" s="14" t="str">
        <f t="shared" si="107"/>
        <v>低级专属强化石</v>
      </c>
      <c r="U463" s="14">
        <f t="shared" si="108"/>
        <v>15</v>
      </c>
      <c r="V463" s="14" t="str">
        <f t="shared" si="109"/>
        <v>中级专属强化石</v>
      </c>
      <c r="W463" s="14">
        <f t="shared" si="110"/>
        <v>7</v>
      </c>
      <c r="X463" s="14">
        <f t="shared" si="111"/>
        <v>0.15</v>
      </c>
      <c r="Y463" s="14">
        <f t="shared" si="112"/>
        <v>1</v>
      </c>
      <c r="Z463" s="14">
        <f t="shared" si="113"/>
        <v>15</v>
      </c>
      <c r="AA463" s="14">
        <f t="shared" si="114"/>
        <v>0.22</v>
      </c>
    </row>
    <row r="464" spans="13:27" ht="16.5" x14ac:dyDescent="0.2">
      <c r="M464" s="14">
        <v>380</v>
      </c>
      <c r="N464" s="14">
        <f t="shared" si="103"/>
        <v>8</v>
      </c>
      <c r="O464" s="14">
        <f>INDEX(卡牌消耗!$H$13:$H$33,世界BOSS专属武器!N464)</f>
        <v>1501008</v>
      </c>
      <c r="P464" s="44" t="s">
        <v>328</v>
      </c>
      <c r="Q464" s="14">
        <f t="shared" si="104"/>
        <v>22</v>
      </c>
      <c r="R464" s="44" t="str">
        <f t="shared" si="105"/>
        <v>金币</v>
      </c>
      <c r="S464" s="14">
        <f t="shared" si="106"/>
        <v>5000</v>
      </c>
      <c r="T464" s="14" t="str">
        <f t="shared" si="107"/>
        <v>低级专属强化石</v>
      </c>
      <c r="U464" s="14">
        <f t="shared" si="108"/>
        <v>15</v>
      </c>
      <c r="V464" s="14" t="str">
        <f t="shared" si="109"/>
        <v>中级专属强化石</v>
      </c>
      <c r="W464" s="14">
        <f t="shared" si="110"/>
        <v>7</v>
      </c>
      <c r="X464" s="14">
        <f t="shared" si="111"/>
        <v>0.15</v>
      </c>
      <c r="Y464" s="14">
        <f t="shared" si="112"/>
        <v>1</v>
      </c>
      <c r="Z464" s="14">
        <f t="shared" si="113"/>
        <v>15</v>
      </c>
      <c r="AA464" s="14">
        <f t="shared" si="114"/>
        <v>0.24</v>
      </c>
    </row>
    <row r="465" spans="13:27" ht="16.5" x14ac:dyDescent="0.2">
      <c r="M465" s="14">
        <v>381</v>
      </c>
      <c r="N465" s="14">
        <f t="shared" si="103"/>
        <v>8</v>
      </c>
      <c r="O465" s="14">
        <f>INDEX(卡牌消耗!$H$13:$H$33,世界BOSS专属武器!N465)</f>
        <v>1501008</v>
      </c>
      <c r="P465" s="44" t="s">
        <v>328</v>
      </c>
      <c r="Q465" s="14">
        <f t="shared" si="104"/>
        <v>23</v>
      </c>
      <c r="R465" s="44" t="str">
        <f t="shared" si="105"/>
        <v>金币</v>
      </c>
      <c r="S465" s="14">
        <f t="shared" si="106"/>
        <v>5000</v>
      </c>
      <c r="T465" s="14" t="str">
        <f t="shared" si="107"/>
        <v>低级专属强化石</v>
      </c>
      <c r="U465" s="14">
        <f t="shared" si="108"/>
        <v>15</v>
      </c>
      <c r="V465" s="14" t="str">
        <f t="shared" si="109"/>
        <v>中级专属强化石</v>
      </c>
      <c r="W465" s="14">
        <f t="shared" si="110"/>
        <v>7</v>
      </c>
      <c r="X465" s="14">
        <f t="shared" si="111"/>
        <v>0.15</v>
      </c>
      <c r="Y465" s="14">
        <f t="shared" si="112"/>
        <v>1</v>
      </c>
      <c r="Z465" s="14">
        <f t="shared" si="113"/>
        <v>18</v>
      </c>
      <c r="AA465" s="14">
        <f t="shared" si="114"/>
        <v>0.26</v>
      </c>
    </row>
    <row r="466" spans="13:27" ht="16.5" x14ac:dyDescent="0.2">
      <c r="M466" s="14">
        <v>382</v>
      </c>
      <c r="N466" s="14">
        <f t="shared" si="103"/>
        <v>8</v>
      </c>
      <c r="O466" s="14">
        <f>INDEX(卡牌消耗!$H$13:$H$33,世界BOSS专属武器!N466)</f>
        <v>1501008</v>
      </c>
      <c r="P466" s="44" t="s">
        <v>328</v>
      </c>
      <c r="Q466" s="14">
        <f t="shared" si="104"/>
        <v>24</v>
      </c>
      <c r="R466" s="44" t="str">
        <f t="shared" si="105"/>
        <v>金币</v>
      </c>
      <c r="S466" s="14">
        <f t="shared" si="106"/>
        <v>5000</v>
      </c>
      <c r="T466" s="14" t="str">
        <f t="shared" si="107"/>
        <v>低级专属强化石</v>
      </c>
      <c r="U466" s="14">
        <f t="shared" si="108"/>
        <v>15</v>
      </c>
      <c r="V466" s="14" t="str">
        <f t="shared" si="109"/>
        <v>中级专属强化石</v>
      </c>
      <c r="W466" s="14">
        <f t="shared" si="110"/>
        <v>7</v>
      </c>
      <c r="X466" s="14">
        <f t="shared" si="111"/>
        <v>0.15</v>
      </c>
      <c r="Y466" s="14">
        <f t="shared" si="112"/>
        <v>1</v>
      </c>
      <c r="Z466" s="14">
        <f t="shared" si="113"/>
        <v>18</v>
      </c>
      <c r="AA466" s="14">
        <f t="shared" si="114"/>
        <v>0.28000000000000003</v>
      </c>
    </row>
    <row r="467" spans="13:27" ht="16.5" x14ac:dyDescent="0.2">
      <c r="M467" s="14">
        <v>383</v>
      </c>
      <c r="N467" s="14">
        <f t="shared" si="103"/>
        <v>8</v>
      </c>
      <c r="O467" s="14">
        <f>INDEX(卡牌消耗!$H$13:$H$33,世界BOSS专属武器!N467)</f>
        <v>1501008</v>
      </c>
      <c r="P467" s="44" t="s">
        <v>328</v>
      </c>
      <c r="Q467" s="14">
        <f t="shared" si="104"/>
        <v>25</v>
      </c>
      <c r="R467" s="44" t="str">
        <f t="shared" si="105"/>
        <v>金币</v>
      </c>
      <c r="S467" s="14">
        <f t="shared" si="106"/>
        <v>5000</v>
      </c>
      <c r="T467" s="14" t="str">
        <f t="shared" si="107"/>
        <v>低级专属强化石</v>
      </c>
      <c r="U467" s="14">
        <f t="shared" si="108"/>
        <v>15</v>
      </c>
      <c r="V467" s="14" t="str">
        <f t="shared" si="109"/>
        <v>中级专属强化石</v>
      </c>
      <c r="W467" s="14">
        <f t="shared" si="110"/>
        <v>7</v>
      </c>
      <c r="X467" s="14">
        <f t="shared" si="111"/>
        <v>0.15</v>
      </c>
      <c r="Y467" s="14">
        <f t="shared" si="112"/>
        <v>1</v>
      </c>
      <c r="Z467" s="14">
        <f t="shared" si="113"/>
        <v>18</v>
      </c>
      <c r="AA467" s="14">
        <f t="shared" si="114"/>
        <v>0.3</v>
      </c>
    </row>
    <row r="468" spans="13:27" ht="16.5" x14ac:dyDescent="0.2">
      <c r="M468" s="14">
        <v>384</v>
      </c>
      <c r="N468" s="14">
        <f t="shared" si="103"/>
        <v>8</v>
      </c>
      <c r="O468" s="14">
        <f>INDEX(卡牌消耗!$H$13:$H$33,世界BOSS专属武器!N468)</f>
        <v>1501008</v>
      </c>
      <c r="P468" s="44" t="s">
        <v>328</v>
      </c>
      <c r="Q468" s="14">
        <f t="shared" si="104"/>
        <v>26</v>
      </c>
      <c r="R468" s="44" t="str">
        <f t="shared" si="105"/>
        <v>金币</v>
      </c>
      <c r="S468" s="14">
        <f t="shared" si="106"/>
        <v>5000</v>
      </c>
      <c r="T468" s="14" t="str">
        <f t="shared" si="107"/>
        <v>低级专属强化石</v>
      </c>
      <c r="U468" s="14">
        <f t="shared" si="108"/>
        <v>15</v>
      </c>
      <c r="V468" s="14" t="str">
        <f t="shared" si="109"/>
        <v>中级专属强化石</v>
      </c>
      <c r="W468" s="14">
        <f t="shared" si="110"/>
        <v>7</v>
      </c>
      <c r="X468" s="14">
        <f t="shared" si="111"/>
        <v>0.15</v>
      </c>
      <c r="Y468" s="14">
        <f t="shared" si="112"/>
        <v>1</v>
      </c>
      <c r="Z468" s="14">
        <f t="shared" si="113"/>
        <v>21</v>
      </c>
      <c r="AA468" s="14">
        <f t="shared" si="114"/>
        <v>0.32</v>
      </c>
    </row>
    <row r="469" spans="13:27" ht="16.5" x14ac:dyDescent="0.2">
      <c r="M469" s="14">
        <v>385</v>
      </c>
      <c r="N469" s="14">
        <f t="shared" si="103"/>
        <v>8</v>
      </c>
      <c r="O469" s="14">
        <f>INDEX(卡牌消耗!$H$13:$H$33,世界BOSS专属武器!N469)</f>
        <v>1501008</v>
      </c>
      <c r="P469" s="44" t="s">
        <v>328</v>
      </c>
      <c r="Q469" s="14">
        <f t="shared" si="104"/>
        <v>27</v>
      </c>
      <c r="R469" s="44" t="str">
        <f t="shared" si="105"/>
        <v>金币</v>
      </c>
      <c r="S469" s="14">
        <f t="shared" si="106"/>
        <v>5000</v>
      </c>
      <c r="T469" s="14" t="str">
        <f t="shared" si="107"/>
        <v>低级专属强化石</v>
      </c>
      <c r="U469" s="14">
        <f t="shared" si="108"/>
        <v>15</v>
      </c>
      <c r="V469" s="14" t="str">
        <f t="shared" si="109"/>
        <v>中级专属强化石</v>
      </c>
      <c r="W469" s="14">
        <f t="shared" si="110"/>
        <v>7</v>
      </c>
      <c r="X469" s="14">
        <f t="shared" si="111"/>
        <v>0.15</v>
      </c>
      <c r="Y469" s="14">
        <f t="shared" si="112"/>
        <v>1</v>
      </c>
      <c r="Z469" s="14">
        <f t="shared" si="113"/>
        <v>22</v>
      </c>
      <c r="AA469" s="14">
        <f t="shared" si="114"/>
        <v>0.34</v>
      </c>
    </row>
    <row r="470" spans="13:27" ht="16.5" x14ac:dyDescent="0.2">
      <c r="M470" s="14">
        <v>386</v>
      </c>
      <c r="N470" s="14">
        <f t="shared" ref="N470:N533" si="115">INT((M470-1)/51)+1</f>
        <v>8</v>
      </c>
      <c r="O470" s="14">
        <f>INDEX(卡牌消耗!$H$13:$H$33,世界BOSS专属武器!N470)</f>
        <v>1501008</v>
      </c>
      <c r="P470" s="44" t="s">
        <v>328</v>
      </c>
      <c r="Q470" s="14">
        <f t="shared" ref="Q470:Q533" si="116">MOD(M470-1,51)</f>
        <v>28</v>
      </c>
      <c r="R470" s="44" t="str">
        <f t="shared" ref="R470:R533" si="117">IF(Q470&gt;0,"金币","[x]")</f>
        <v>金币</v>
      </c>
      <c r="S470" s="14">
        <f t="shared" ref="S470:S533" si="118">IF(Q470&gt;0,INDEX($V$32:$V$81,Q470),"[x]")</f>
        <v>5000</v>
      </c>
      <c r="T470" s="14" t="str">
        <f t="shared" ref="T470:T533" si="119">IF(Q470&gt;0,INDEX($W$32:$W$81,Q470),"[x]")</f>
        <v>低级专属强化石</v>
      </c>
      <c r="U470" s="14">
        <f t="shared" ref="U470:U533" si="120">IF(Q470&gt;0,INDEX($AA$32:$AF$81,Q470,INDEX($Y$32:$Y$81,Q470)),"[x]")</f>
        <v>15</v>
      </c>
      <c r="V470" s="14" t="str">
        <f t="shared" ref="V470:V533" si="121">IF(AND(Q470&gt;=20,Q470&lt;40),INDEX($X$32:$X$81,Q470),"[x]")</f>
        <v>中级专属强化石</v>
      </c>
      <c r="W470" s="14">
        <f t="shared" ref="W470:W533" si="122">IF(AND(Q470&gt;=20,Q470&lt;40),INDEX($AA$32:$AF$81,Q470,INDEX($Z$32:$Z$81,Q470)),"[x]")</f>
        <v>7</v>
      </c>
      <c r="X470" s="14">
        <f t="shared" ref="X470:X533" si="123">IF(Q470&gt;0,INDEX($T$32:$T$81,Q470),"[x]")</f>
        <v>0.15</v>
      </c>
      <c r="Y470" s="14">
        <f t="shared" ref="Y470:Y533" si="124">IF(Q470&gt;0,1,"[x]")</f>
        <v>1</v>
      </c>
      <c r="Z470" s="14">
        <f t="shared" ref="Z470:Z533" si="125">IF(Q470&gt;0,INDEX($AG$32:$AG$81,Q470),"[x]")</f>
        <v>23</v>
      </c>
      <c r="AA470" s="14">
        <f t="shared" ref="AA470:AA533" si="126">IF(Q470&gt;0,INDEX($AL$32:$AL$81,Q470),"[x]")</f>
        <v>0.36</v>
      </c>
    </row>
    <row r="471" spans="13:27" ht="16.5" x14ac:dyDescent="0.2">
      <c r="M471" s="14">
        <v>387</v>
      </c>
      <c r="N471" s="14">
        <f t="shared" si="115"/>
        <v>8</v>
      </c>
      <c r="O471" s="14">
        <f>INDEX(卡牌消耗!$H$13:$H$33,世界BOSS专属武器!N471)</f>
        <v>1501008</v>
      </c>
      <c r="P471" s="44" t="s">
        <v>328</v>
      </c>
      <c r="Q471" s="14">
        <f t="shared" si="116"/>
        <v>29</v>
      </c>
      <c r="R471" s="44" t="str">
        <f t="shared" si="117"/>
        <v>金币</v>
      </c>
      <c r="S471" s="14">
        <f t="shared" si="118"/>
        <v>5000</v>
      </c>
      <c r="T471" s="14" t="str">
        <f t="shared" si="119"/>
        <v>低级专属强化石</v>
      </c>
      <c r="U471" s="14">
        <f t="shared" si="120"/>
        <v>15</v>
      </c>
      <c r="V471" s="14" t="str">
        <f t="shared" si="121"/>
        <v>中级专属强化石</v>
      </c>
      <c r="W471" s="14">
        <f t="shared" si="122"/>
        <v>7</v>
      </c>
      <c r="X471" s="14">
        <f t="shared" si="123"/>
        <v>0.15</v>
      </c>
      <c r="Y471" s="14">
        <f t="shared" si="124"/>
        <v>1</v>
      </c>
      <c r="Z471" s="14">
        <f t="shared" si="125"/>
        <v>25</v>
      </c>
      <c r="AA471" s="14">
        <f t="shared" si="126"/>
        <v>0.38</v>
      </c>
    </row>
    <row r="472" spans="13:27" ht="16.5" x14ac:dyDescent="0.2">
      <c r="M472" s="14">
        <v>388</v>
      </c>
      <c r="N472" s="14">
        <f t="shared" si="115"/>
        <v>8</v>
      </c>
      <c r="O472" s="14">
        <f>INDEX(卡牌消耗!$H$13:$H$33,世界BOSS专属武器!N472)</f>
        <v>1501008</v>
      </c>
      <c r="P472" s="44" t="s">
        <v>328</v>
      </c>
      <c r="Q472" s="14">
        <f t="shared" si="116"/>
        <v>30</v>
      </c>
      <c r="R472" s="44" t="str">
        <f t="shared" si="117"/>
        <v>金币</v>
      </c>
      <c r="S472" s="14">
        <f t="shared" si="118"/>
        <v>10000</v>
      </c>
      <c r="T472" s="14" t="str">
        <f t="shared" si="119"/>
        <v>中级专属强化石</v>
      </c>
      <c r="U472" s="14">
        <f t="shared" si="120"/>
        <v>8</v>
      </c>
      <c r="V472" s="14" t="str">
        <f t="shared" si="121"/>
        <v>高级专属强化石</v>
      </c>
      <c r="W472" s="14">
        <f t="shared" si="122"/>
        <v>3</v>
      </c>
      <c r="X472" s="14">
        <f t="shared" si="123"/>
        <v>0.1</v>
      </c>
      <c r="Y472" s="14">
        <f t="shared" si="124"/>
        <v>1</v>
      </c>
      <c r="Z472" s="14">
        <f t="shared" si="125"/>
        <v>30</v>
      </c>
      <c r="AA472" s="14">
        <f t="shared" si="126"/>
        <v>0.4</v>
      </c>
    </row>
    <row r="473" spans="13:27" ht="16.5" x14ac:dyDescent="0.2">
      <c r="M473" s="14">
        <v>389</v>
      </c>
      <c r="N473" s="14">
        <f t="shared" si="115"/>
        <v>8</v>
      </c>
      <c r="O473" s="14">
        <f>INDEX(卡牌消耗!$H$13:$H$33,世界BOSS专属武器!N473)</f>
        <v>1501008</v>
      </c>
      <c r="P473" s="44" t="s">
        <v>328</v>
      </c>
      <c r="Q473" s="14">
        <f t="shared" si="116"/>
        <v>31</v>
      </c>
      <c r="R473" s="44" t="str">
        <f t="shared" si="117"/>
        <v>金币</v>
      </c>
      <c r="S473" s="14">
        <f t="shared" si="118"/>
        <v>10000</v>
      </c>
      <c r="T473" s="14" t="str">
        <f t="shared" si="119"/>
        <v>中级专属强化石</v>
      </c>
      <c r="U473" s="14">
        <f t="shared" si="120"/>
        <v>8</v>
      </c>
      <c r="V473" s="14" t="str">
        <f t="shared" si="121"/>
        <v>高级专属强化石</v>
      </c>
      <c r="W473" s="14">
        <f t="shared" si="122"/>
        <v>3</v>
      </c>
      <c r="X473" s="14">
        <f t="shared" si="123"/>
        <v>0.1</v>
      </c>
      <c r="Y473" s="14">
        <f t="shared" si="124"/>
        <v>1</v>
      </c>
      <c r="Z473" s="14">
        <f t="shared" si="125"/>
        <v>30</v>
      </c>
      <c r="AA473" s="14">
        <f t="shared" si="126"/>
        <v>0.42670000000000002</v>
      </c>
    </row>
    <row r="474" spans="13:27" ht="16.5" x14ac:dyDescent="0.2">
      <c r="M474" s="14">
        <v>390</v>
      </c>
      <c r="N474" s="14">
        <f t="shared" si="115"/>
        <v>8</v>
      </c>
      <c r="O474" s="14">
        <f>INDEX(卡牌消耗!$H$13:$H$33,世界BOSS专属武器!N474)</f>
        <v>1501008</v>
      </c>
      <c r="P474" s="44" t="s">
        <v>328</v>
      </c>
      <c r="Q474" s="14">
        <f t="shared" si="116"/>
        <v>32</v>
      </c>
      <c r="R474" s="44" t="str">
        <f t="shared" si="117"/>
        <v>金币</v>
      </c>
      <c r="S474" s="14">
        <f t="shared" si="118"/>
        <v>10000</v>
      </c>
      <c r="T474" s="14" t="str">
        <f t="shared" si="119"/>
        <v>中级专属强化石</v>
      </c>
      <c r="U474" s="14">
        <f t="shared" si="120"/>
        <v>8</v>
      </c>
      <c r="V474" s="14" t="str">
        <f t="shared" si="121"/>
        <v>高级专属强化石</v>
      </c>
      <c r="W474" s="14">
        <f t="shared" si="122"/>
        <v>3</v>
      </c>
      <c r="X474" s="14">
        <f t="shared" si="123"/>
        <v>0.1</v>
      </c>
      <c r="Y474" s="14">
        <f t="shared" si="124"/>
        <v>1</v>
      </c>
      <c r="Z474" s="14">
        <f t="shared" si="125"/>
        <v>30</v>
      </c>
      <c r="AA474" s="14">
        <f t="shared" si="126"/>
        <v>0.45329999999999998</v>
      </c>
    </row>
    <row r="475" spans="13:27" ht="16.5" x14ac:dyDescent="0.2">
      <c r="M475" s="14">
        <v>391</v>
      </c>
      <c r="N475" s="14">
        <f t="shared" si="115"/>
        <v>8</v>
      </c>
      <c r="O475" s="14">
        <f>INDEX(卡牌消耗!$H$13:$H$33,世界BOSS专属武器!N475)</f>
        <v>1501008</v>
      </c>
      <c r="P475" s="44" t="s">
        <v>328</v>
      </c>
      <c r="Q475" s="14">
        <f t="shared" si="116"/>
        <v>33</v>
      </c>
      <c r="R475" s="44" t="str">
        <f t="shared" si="117"/>
        <v>金币</v>
      </c>
      <c r="S475" s="14">
        <f t="shared" si="118"/>
        <v>10000</v>
      </c>
      <c r="T475" s="14" t="str">
        <f t="shared" si="119"/>
        <v>中级专属强化石</v>
      </c>
      <c r="U475" s="14">
        <f t="shared" si="120"/>
        <v>8</v>
      </c>
      <c r="V475" s="14" t="str">
        <f t="shared" si="121"/>
        <v>高级专属强化石</v>
      </c>
      <c r="W475" s="14">
        <f t="shared" si="122"/>
        <v>3</v>
      </c>
      <c r="X475" s="14">
        <f t="shared" si="123"/>
        <v>0.1</v>
      </c>
      <c r="Y475" s="14">
        <f t="shared" si="124"/>
        <v>1</v>
      </c>
      <c r="Z475" s="14">
        <f t="shared" si="125"/>
        <v>30</v>
      </c>
      <c r="AA475" s="14">
        <f t="shared" si="126"/>
        <v>0.48</v>
      </c>
    </row>
    <row r="476" spans="13:27" ht="16.5" x14ac:dyDescent="0.2">
      <c r="M476" s="14">
        <v>392</v>
      </c>
      <c r="N476" s="14">
        <f t="shared" si="115"/>
        <v>8</v>
      </c>
      <c r="O476" s="14">
        <f>INDEX(卡牌消耗!$H$13:$H$33,世界BOSS专属武器!N476)</f>
        <v>1501008</v>
      </c>
      <c r="P476" s="44" t="s">
        <v>328</v>
      </c>
      <c r="Q476" s="14">
        <f t="shared" si="116"/>
        <v>34</v>
      </c>
      <c r="R476" s="44" t="str">
        <f t="shared" si="117"/>
        <v>金币</v>
      </c>
      <c r="S476" s="14">
        <f t="shared" si="118"/>
        <v>10000</v>
      </c>
      <c r="T476" s="14" t="str">
        <f t="shared" si="119"/>
        <v>中级专属强化石</v>
      </c>
      <c r="U476" s="14">
        <f t="shared" si="120"/>
        <v>8</v>
      </c>
      <c r="V476" s="14" t="str">
        <f t="shared" si="121"/>
        <v>高级专属强化石</v>
      </c>
      <c r="W476" s="14">
        <f t="shared" si="122"/>
        <v>3</v>
      </c>
      <c r="X476" s="14">
        <f t="shared" si="123"/>
        <v>0.1</v>
      </c>
      <c r="Y476" s="14">
        <f t="shared" si="124"/>
        <v>1</v>
      </c>
      <c r="Z476" s="14">
        <f t="shared" si="125"/>
        <v>30</v>
      </c>
      <c r="AA476" s="14">
        <f t="shared" si="126"/>
        <v>0.50670000000000004</v>
      </c>
    </row>
    <row r="477" spans="13:27" ht="16.5" x14ac:dyDescent="0.2">
      <c r="M477" s="14">
        <v>393</v>
      </c>
      <c r="N477" s="14">
        <f t="shared" si="115"/>
        <v>8</v>
      </c>
      <c r="O477" s="14">
        <f>INDEX(卡牌消耗!$H$13:$H$33,世界BOSS专属武器!N477)</f>
        <v>1501008</v>
      </c>
      <c r="P477" s="44" t="s">
        <v>328</v>
      </c>
      <c r="Q477" s="14">
        <f t="shared" si="116"/>
        <v>35</v>
      </c>
      <c r="R477" s="44" t="str">
        <f t="shared" si="117"/>
        <v>金币</v>
      </c>
      <c r="S477" s="14">
        <f t="shared" si="118"/>
        <v>10000</v>
      </c>
      <c r="T477" s="14" t="str">
        <f t="shared" si="119"/>
        <v>中级专属强化石</v>
      </c>
      <c r="U477" s="14">
        <f t="shared" si="120"/>
        <v>8</v>
      </c>
      <c r="V477" s="14" t="str">
        <f t="shared" si="121"/>
        <v>高级专属强化石</v>
      </c>
      <c r="W477" s="14">
        <f t="shared" si="122"/>
        <v>3</v>
      </c>
      <c r="X477" s="14">
        <f t="shared" si="123"/>
        <v>0.1</v>
      </c>
      <c r="Y477" s="14">
        <f t="shared" si="124"/>
        <v>1</v>
      </c>
      <c r="Z477" s="14">
        <f t="shared" si="125"/>
        <v>30</v>
      </c>
      <c r="AA477" s="14">
        <f t="shared" si="126"/>
        <v>0.5333</v>
      </c>
    </row>
    <row r="478" spans="13:27" ht="16.5" x14ac:dyDescent="0.2">
      <c r="M478" s="14">
        <v>394</v>
      </c>
      <c r="N478" s="14">
        <f t="shared" si="115"/>
        <v>8</v>
      </c>
      <c r="O478" s="14">
        <f>INDEX(卡牌消耗!$H$13:$H$33,世界BOSS专属武器!N478)</f>
        <v>1501008</v>
      </c>
      <c r="P478" s="44" t="s">
        <v>328</v>
      </c>
      <c r="Q478" s="14">
        <f t="shared" si="116"/>
        <v>36</v>
      </c>
      <c r="R478" s="44" t="str">
        <f t="shared" si="117"/>
        <v>金币</v>
      </c>
      <c r="S478" s="14">
        <f t="shared" si="118"/>
        <v>10000</v>
      </c>
      <c r="T478" s="14" t="str">
        <f t="shared" si="119"/>
        <v>中级专属强化石</v>
      </c>
      <c r="U478" s="14">
        <f t="shared" si="120"/>
        <v>8</v>
      </c>
      <c r="V478" s="14" t="str">
        <f t="shared" si="121"/>
        <v>高级专属强化石</v>
      </c>
      <c r="W478" s="14">
        <f t="shared" si="122"/>
        <v>3</v>
      </c>
      <c r="X478" s="14">
        <f t="shared" si="123"/>
        <v>0.1</v>
      </c>
      <c r="Y478" s="14">
        <f t="shared" si="124"/>
        <v>1</v>
      </c>
      <c r="Z478" s="14">
        <f t="shared" si="125"/>
        <v>30</v>
      </c>
      <c r="AA478" s="14">
        <f t="shared" si="126"/>
        <v>0.56000000000000005</v>
      </c>
    </row>
    <row r="479" spans="13:27" ht="16.5" x14ac:dyDescent="0.2">
      <c r="M479" s="14">
        <v>395</v>
      </c>
      <c r="N479" s="14">
        <f t="shared" si="115"/>
        <v>8</v>
      </c>
      <c r="O479" s="14">
        <f>INDEX(卡牌消耗!$H$13:$H$33,世界BOSS专属武器!N479)</f>
        <v>1501008</v>
      </c>
      <c r="P479" s="44" t="s">
        <v>328</v>
      </c>
      <c r="Q479" s="14">
        <f t="shared" si="116"/>
        <v>37</v>
      </c>
      <c r="R479" s="44" t="str">
        <f t="shared" si="117"/>
        <v>金币</v>
      </c>
      <c r="S479" s="14">
        <f t="shared" si="118"/>
        <v>10000</v>
      </c>
      <c r="T479" s="14" t="str">
        <f t="shared" si="119"/>
        <v>中级专属强化石</v>
      </c>
      <c r="U479" s="14">
        <f t="shared" si="120"/>
        <v>8</v>
      </c>
      <c r="V479" s="14" t="str">
        <f t="shared" si="121"/>
        <v>高级专属强化石</v>
      </c>
      <c r="W479" s="14">
        <f t="shared" si="122"/>
        <v>3</v>
      </c>
      <c r="X479" s="14">
        <f t="shared" si="123"/>
        <v>0.1</v>
      </c>
      <c r="Y479" s="14">
        <f t="shared" si="124"/>
        <v>1</v>
      </c>
      <c r="Z479" s="14">
        <f t="shared" si="125"/>
        <v>30</v>
      </c>
      <c r="AA479" s="14">
        <f t="shared" si="126"/>
        <v>0.5867</v>
      </c>
    </row>
    <row r="480" spans="13:27" ht="16.5" x14ac:dyDescent="0.2">
      <c r="M480" s="14">
        <v>396</v>
      </c>
      <c r="N480" s="14">
        <f t="shared" si="115"/>
        <v>8</v>
      </c>
      <c r="O480" s="14">
        <f>INDEX(卡牌消耗!$H$13:$H$33,世界BOSS专属武器!N480)</f>
        <v>1501008</v>
      </c>
      <c r="P480" s="44" t="s">
        <v>328</v>
      </c>
      <c r="Q480" s="14">
        <f t="shared" si="116"/>
        <v>38</v>
      </c>
      <c r="R480" s="44" t="str">
        <f t="shared" si="117"/>
        <v>金币</v>
      </c>
      <c r="S480" s="14">
        <f t="shared" si="118"/>
        <v>10000</v>
      </c>
      <c r="T480" s="14" t="str">
        <f t="shared" si="119"/>
        <v>中级专属强化石</v>
      </c>
      <c r="U480" s="14">
        <f t="shared" si="120"/>
        <v>8</v>
      </c>
      <c r="V480" s="14" t="str">
        <f t="shared" si="121"/>
        <v>高级专属强化石</v>
      </c>
      <c r="W480" s="14">
        <f t="shared" si="122"/>
        <v>3</v>
      </c>
      <c r="X480" s="14">
        <f t="shared" si="123"/>
        <v>0.1</v>
      </c>
      <c r="Y480" s="14">
        <f t="shared" si="124"/>
        <v>1</v>
      </c>
      <c r="Z480" s="14">
        <f t="shared" si="125"/>
        <v>30</v>
      </c>
      <c r="AA480" s="14">
        <f t="shared" si="126"/>
        <v>0.61329999999999996</v>
      </c>
    </row>
    <row r="481" spans="13:27" ht="16.5" x14ac:dyDescent="0.2">
      <c r="M481" s="14">
        <v>397</v>
      </c>
      <c r="N481" s="14">
        <f t="shared" si="115"/>
        <v>8</v>
      </c>
      <c r="O481" s="14">
        <f>INDEX(卡牌消耗!$H$13:$H$33,世界BOSS专属武器!N481)</f>
        <v>1501008</v>
      </c>
      <c r="P481" s="44" t="s">
        <v>328</v>
      </c>
      <c r="Q481" s="14">
        <f t="shared" si="116"/>
        <v>39</v>
      </c>
      <c r="R481" s="44" t="str">
        <f t="shared" si="117"/>
        <v>金币</v>
      </c>
      <c r="S481" s="14">
        <f t="shared" si="118"/>
        <v>10000</v>
      </c>
      <c r="T481" s="14" t="str">
        <f t="shared" si="119"/>
        <v>中级专属强化石</v>
      </c>
      <c r="U481" s="14">
        <f t="shared" si="120"/>
        <v>8</v>
      </c>
      <c r="V481" s="14" t="str">
        <f t="shared" si="121"/>
        <v>高级专属强化石</v>
      </c>
      <c r="W481" s="14">
        <f t="shared" si="122"/>
        <v>3</v>
      </c>
      <c r="X481" s="14">
        <f t="shared" si="123"/>
        <v>0.1</v>
      </c>
      <c r="Y481" s="14">
        <f t="shared" si="124"/>
        <v>1</v>
      </c>
      <c r="Z481" s="14">
        <f t="shared" si="125"/>
        <v>30</v>
      </c>
      <c r="AA481" s="14">
        <f t="shared" si="126"/>
        <v>0.64</v>
      </c>
    </row>
    <row r="482" spans="13:27" ht="16.5" x14ac:dyDescent="0.2">
      <c r="M482" s="14">
        <v>398</v>
      </c>
      <c r="N482" s="14">
        <f t="shared" si="115"/>
        <v>8</v>
      </c>
      <c r="O482" s="14">
        <f>INDEX(卡牌消耗!$H$13:$H$33,世界BOSS专属武器!N482)</f>
        <v>1501008</v>
      </c>
      <c r="P482" s="44" t="s">
        <v>328</v>
      </c>
      <c r="Q482" s="14">
        <f t="shared" si="116"/>
        <v>40</v>
      </c>
      <c r="R482" s="44" t="str">
        <f t="shared" si="117"/>
        <v>金币</v>
      </c>
      <c r="S482" s="14">
        <f t="shared" si="118"/>
        <v>20000</v>
      </c>
      <c r="T482" s="14" t="str">
        <f t="shared" si="119"/>
        <v>高级专属强化石</v>
      </c>
      <c r="U482" s="14">
        <f t="shared" si="120"/>
        <v>5</v>
      </c>
      <c r="V482" s="14" t="str">
        <f t="shared" si="121"/>
        <v>[x]</v>
      </c>
      <c r="W482" s="14" t="str">
        <f t="shared" si="122"/>
        <v>[x]</v>
      </c>
      <c r="X482" s="14">
        <f t="shared" si="123"/>
        <v>0.1</v>
      </c>
      <c r="Y482" s="14">
        <f t="shared" si="124"/>
        <v>1</v>
      </c>
      <c r="Z482" s="14">
        <f t="shared" si="125"/>
        <v>35</v>
      </c>
      <c r="AA482" s="14">
        <f t="shared" si="126"/>
        <v>0.66669999999999996</v>
      </c>
    </row>
    <row r="483" spans="13:27" ht="16.5" x14ac:dyDescent="0.2">
      <c r="M483" s="14">
        <v>399</v>
      </c>
      <c r="N483" s="14">
        <f t="shared" si="115"/>
        <v>8</v>
      </c>
      <c r="O483" s="14">
        <f>INDEX(卡牌消耗!$H$13:$H$33,世界BOSS专属武器!N483)</f>
        <v>1501008</v>
      </c>
      <c r="P483" s="44" t="s">
        <v>328</v>
      </c>
      <c r="Q483" s="14">
        <f t="shared" si="116"/>
        <v>41</v>
      </c>
      <c r="R483" s="44" t="str">
        <f t="shared" si="117"/>
        <v>金币</v>
      </c>
      <c r="S483" s="14">
        <f t="shared" si="118"/>
        <v>20000</v>
      </c>
      <c r="T483" s="14" t="str">
        <f t="shared" si="119"/>
        <v>高级专属强化石</v>
      </c>
      <c r="U483" s="14">
        <f t="shared" si="120"/>
        <v>5</v>
      </c>
      <c r="V483" s="14" t="str">
        <f t="shared" si="121"/>
        <v>[x]</v>
      </c>
      <c r="W483" s="14" t="str">
        <f t="shared" si="122"/>
        <v>[x]</v>
      </c>
      <c r="X483" s="14">
        <f t="shared" si="123"/>
        <v>0.1</v>
      </c>
      <c r="Y483" s="14">
        <f t="shared" si="124"/>
        <v>1</v>
      </c>
      <c r="Z483" s="14">
        <f t="shared" si="125"/>
        <v>40</v>
      </c>
      <c r="AA483" s="14">
        <f t="shared" si="126"/>
        <v>0.7</v>
      </c>
    </row>
    <row r="484" spans="13:27" ht="16.5" x14ac:dyDescent="0.2">
      <c r="M484" s="14">
        <v>400</v>
      </c>
      <c r="N484" s="14">
        <f t="shared" si="115"/>
        <v>8</v>
      </c>
      <c r="O484" s="14">
        <f>INDEX(卡牌消耗!$H$13:$H$33,世界BOSS专属武器!N484)</f>
        <v>1501008</v>
      </c>
      <c r="P484" s="44" t="s">
        <v>328</v>
      </c>
      <c r="Q484" s="14">
        <f t="shared" si="116"/>
        <v>42</v>
      </c>
      <c r="R484" s="44" t="str">
        <f t="shared" si="117"/>
        <v>金币</v>
      </c>
      <c r="S484" s="14">
        <f t="shared" si="118"/>
        <v>20000</v>
      </c>
      <c r="T484" s="14" t="str">
        <f t="shared" si="119"/>
        <v>高级专属强化石</v>
      </c>
      <c r="U484" s="14">
        <f t="shared" si="120"/>
        <v>5</v>
      </c>
      <c r="V484" s="14" t="str">
        <f t="shared" si="121"/>
        <v>[x]</v>
      </c>
      <c r="W484" s="14" t="str">
        <f t="shared" si="122"/>
        <v>[x]</v>
      </c>
      <c r="X484" s="14">
        <f t="shared" si="123"/>
        <v>0.1</v>
      </c>
      <c r="Y484" s="14">
        <f t="shared" si="124"/>
        <v>1</v>
      </c>
      <c r="Z484" s="14">
        <f t="shared" si="125"/>
        <v>45</v>
      </c>
      <c r="AA484" s="14">
        <f t="shared" si="126"/>
        <v>0.73329999999999995</v>
      </c>
    </row>
    <row r="485" spans="13:27" ht="16.5" x14ac:dyDescent="0.2">
      <c r="M485" s="14">
        <v>401</v>
      </c>
      <c r="N485" s="14">
        <f t="shared" si="115"/>
        <v>8</v>
      </c>
      <c r="O485" s="14">
        <f>INDEX(卡牌消耗!$H$13:$H$33,世界BOSS专属武器!N485)</f>
        <v>1501008</v>
      </c>
      <c r="P485" s="44" t="s">
        <v>328</v>
      </c>
      <c r="Q485" s="14">
        <f t="shared" si="116"/>
        <v>43</v>
      </c>
      <c r="R485" s="44" t="str">
        <f t="shared" si="117"/>
        <v>金币</v>
      </c>
      <c r="S485" s="14">
        <f t="shared" si="118"/>
        <v>20000</v>
      </c>
      <c r="T485" s="14" t="str">
        <f t="shared" si="119"/>
        <v>高级专属强化石</v>
      </c>
      <c r="U485" s="14">
        <f t="shared" si="120"/>
        <v>5</v>
      </c>
      <c r="V485" s="14" t="str">
        <f t="shared" si="121"/>
        <v>[x]</v>
      </c>
      <c r="W485" s="14" t="str">
        <f t="shared" si="122"/>
        <v>[x]</v>
      </c>
      <c r="X485" s="14">
        <f t="shared" si="123"/>
        <v>0.1</v>
      </c>
      <c r="Y485" s="14">
        <f t="shared" si="124"/>
        <v>1</v>
      </c>
      <c r="Z485" s="14">
        <f t="shared" si="125"/>
        <v>50</v>
      </c>
      <c r="AA485" s="14">
        <f t="shared" si="126"/>
        <v>0.76670000000000005</v>
      </c>
    </row>
    <row r="486" spans="13:27" ht="16.5" x14ac:dyDescent="0.2">
      <c r="M486" s="14">
        <v>402</v>
      </c>
      <c r="N486" s="14">
        <f t="shared" si="115"/>
        <v>8</v>
      </c>
      <c r="O486" s="14">
        <f>INDEX(卡牌消耗!$H$13:$H$33,世界BOSS专属武器!N486)</f>
        <v>1501008</v>
      </c>
      <c r="P486" s="44" t="s">
        <v>328</v>
      </c>
      <c r="Q486" s="14">
        <f t="shared" si="116"/>
        <v>44</v>
      </c>
      <c r="R486" s="44" t="str">
        <f t="shared" si="117"/>
        <v>金币</v>
      </c>
      <c r="S486" s="14">
        <f t="shared" si="118"/>
        <v>20000</v>
      </c>
      <c r="T486" s="14" t="str">
        <f t="shared" si="119"/>
        <v>高级专属强化石</v>
      </c>
      <c r="U486" s="14">
        <f t="shared" si="120"/>
        <v>5</v>
      </c>
      <c r="V486" s="14" t="str">
        <f t="shared" si="121"/>
        <v>[x]</v>
      </c>
      <c r="W486" s="14" t="str">
        <f t="shared" si="122"/>
        <v>[x]</v>
      </c>
      <c r="X486" s="14">
        <f t="shared" si="123"/>
        <v>0.1</v>
      </c>
      <c r="Y486" s="14">
        <f t="shared" si="124"/>
        <v>1</v>
      </c>
      <c r="Z486" s="14">
        <f t="shared" si="125"/>
        <v>55</v>
      </c>
      <c r="AA486" s="14">
        <f t="shared" si="126"/>
        <v>0.8</v>
      </c>
    </row>
    <row r="487" spans="13:27" ht="16.5" x14ac:dyDescent="0.2">
      <c r="M487" s="14">
        <v>403</v>
      </c>
      <c r="N487" s="14">
        <f t="shared" si="115"/>
        <v>8</v>
      </c>
      <c r="O487" s="14">
        <f>INDEX(卡牌消耗!$H$13:$H$33,世界BOSS专属武器!N487)</f>
        <v>1501008</v>
      </c>
      <c r="P487" s="44" t="s">
        <v>328</v>
      </c>
      <c r="Q487" s="14">
        <f t="shared" si="116"/>
        <v>45</v>
      </c>
      <c r="R487" s="44" t="str">
        <f t="shared" si="117"/>
        <v>金币</v>
      </c>
      <c r="S487" s="14">
        <f t="shared" si="118"/>
        <v>20000</v>
      </c>
      <c r="T487" s="14" t="str">
        <f t="shared" si="119"/>
        <v>高级专属强化石</v>
      </c>
      <c r="U487" s="14">
        <f t="shared" si="120"/>
        <v>6</v>
      </c>
      <c r="V487" s="14" t="str">
        <f t="shared" si="121"/>
        <v>[x]</v>
      </c>
      <c r="W487" s="14" t="str">
        <f t="shared" si="122"/>
        <v>[x]</v>
      </c>
      <c r="X487" s="14">
        <f t="shared" si="123"/>
        <v>0.1</v>
      </c>
      <c r="Y487" s="14">
        <f t="shared" si="124"/>
        <v>1</v>
      </c>
      <c r="Z487" s="14">
        <f t="shared" si="125"/>
        <v>60</v>
      </c>
      <c r="AA487" s="14">
        <f t="shared" si="126"/>
        <v>0.83330000000000004</v>
      </c>
    </row>
    <row r="488" spans="13:27" ht="16.5" x14ac:dyDescent="0.2">
      <c r="M488" s="14">
        <v>404</v>
      </c>
      <c r="N488" s="14">
        <f t="shared" si="115"/>
        <v>8</v>
      </c>
      <c r="O488" s="14">
        <f>INDEX(卡牌消耗!$H$13:$H$33,世界BOSS专属武器!N488)</f>
        <v>1501008</v>
      </c>
      <c r="P488" s="44" t="s">
        <v>328</v>
      </c>
      <c r="Q488" s="14">
        <f t="shared" si="116"/>
        <v>46</v>
      </c>
      <c r="R488" s="44" t="str">
        <f t="shared" si="117"/>
        <v>金币</v>
      </c>
      <c r="S488" s="14">
        <f t="shared" si="118"/>
        <v>20000</v>
      </c>
      <c r="T488" s="14" t="str">
        <f t="shared" si="119"/>
        <v>高级专属强化石</v>
      </c>
      <c r="U488" s="14">
        <f t="shared" si="120"/>
        <v>7</v>
      </c>
      <c r="V488" s="14" t="str">
        <f t="shared" si="121"/>
        <v>[x]</v>
      </c>
      <c r="W488" s="14" t="str">
        <f t="shared" si="122"/>
        <v>[x]</v>
      </c>
      <c r="X488" s="14">
        <f t="shared" si="123"/>
        <v>0.1</v>
      </c>
      <c r="Y488" s="14">
        <f t="shared" si="124"/>
        <v>1</v>
      </c>
      <c r="Z488" s="14">
        <f t="shared" si="125"/>
        <v>70</v>
      </c>
      <c r="AA488" s="14">
        <f t="shared" si="126"/>
        <v>0.86670000000000003</v>
      </c>
    </row>
    <row r="489" spans="13:27" ht="16.5" x14ac:dyDescent="0.2">
      <c r="M489" s="14">
        <v>405</v>
      </c>
      <c r="N489" s="14">
        <f t="shared" si="115"/>
        <v>8</v>
      </c>
      <c r="O489" s="14">
        <f>INDEX(卡牌消耗!$H$13:$H$33,世界BOSS专属武器!N489)</f>
        <v>1501008</v>
      </c>
      <c r="P489" s="44" t="s">
        <v>328</v>
      </c>
      <c r="Q489" s="14">
        <f t="shared" si="116"/>
        <v>47</v>
      </c>
      <c r="R489" s="44" t="str">
        <f t="shared" si="117"/>
        <v>金币</v>
      </c>
      <c r="S489" s="14">
        <f t="shared" si="118"/>
        <v>20000</v>
      </c>
      <c r="T489" s="14" t="str">
        <f t="shared" si="119"/>
        <v>高级专属强化石</v>
      </c>
      <c r="U489" s="14">
        <f t="shared" si="120"/>
        <v>8</v>
      </c>
      <c r="V489" s="14" t="str">
        <f t="shared" si="121"/>
        <v>[x]</v>
      </c>
      <c r="W489" s="14" t="str">
        <f t="shared" si="122"/>
        <v>[x]</v>
      </c>
      <c r="X489" s="14">
        <f t="shared" si="123"/>
        <v>0.1</v>
      </c>
      <c r="Y489" s="14">
        <f t="shared" si="124"/>
        <v>1</v>
      </c>
      <c r="Z489" s="14">
        <f t="shared" si="125"/>
        <v>80</v>
      </c>
      <c r="AA489" s="14">
        <f t="shared" si="126"/>
        <v>0.9</v>
      </c>
    </row>
    <row r="490" spans="13:27" ht="16.5" x14ac:dyDescent="0.2">
      <c r="M490" s="14">
        <v>406</v>
      </c>
      <c r="N490" s="14">
        <f t="shared" si="115"/>
        <v>8</v>
      </c>
      <c r="O490" s="14">
        <f>INDEX(卡牌消耗!$H$13:$H$33,世界BOSS专属武器!N490)</f>
        <v>1501008</v>
      </c>
      <c r="P490" s="44" t="s">
        <v>328</v>
      </c>
      <c r="Q490" s="14">
        <f t="shared" si="116"/>
        <v>48</v>
      </c>
      <c r="R490" s="44" t="str">
        <f t="shared" si="117"/>
        <v>金币</v>
      </c>
      <c r="S490" s="14">
        <f t="shared" si="118"/>
        <v>20000</v>
      </c>
      <c r="T490" s="14" t="str">
        <f t="shared" si="119"/>
        <v>高级专属强化石</v>
      </c>
      <c r="U490" s="14">
        <f t="shared" si="120"/>
        <v>9</v>
      </c>
      <c r="V490" s="14" t="str">
        <f t="shared" si="121"/>
        <v>[x]</v>
      </c>
      <c r="W490" s="14" t="str">
        <f t="shared" si="122"/>
        <v>[x]</v>
      </c>
      <c r="X490" s="14">
        <f t="shared" si="123"/>
        <v>0.1</v>
      </c>
      <c r="Y490" s="14">
        <f t="shared" si="124"/>
        <v>1</v>
      </c>
      <c r="Z490" s="14">
        <f t="shared" si="125"/>
        <v>100</v>
      </c>
      <c r="AA490" s="14">
        <f t="shared" si="126"/>
        <v>0.93330000000000002</v>
      </c>
    </row>
    <row r="491" spans="13:27" ht="16.5" x14ac:dyDescent="0.2">
      <c r="M491" s="14">
        <v>407</v>
      </c>
      <c r="N491" s="14">
        <f t="shared" si="115"/>
        <v>8</v>
      </c>
      <c r="O491" s="14">
        <f>INDEX(卡牌消耗!$H$13:$H$33,世界BOSS专属武器!N491)</f>
        <v>1501008</v>
      </c>
      <c r="P491" s="44" t="s">
        <v>328</v>
      </c>
      <c r="Q491" s="14">
        <f t="shared" si="116"/>
        <v>49</v>
      </c>
      <c r="R491" s="44" t="str">
        <f t="shared" si="117"/>
        <v>金币</v>
      </c>
      <c r="S491" s="14">
        <f t="shared" si="118"/>
        <v>20000</v>
      </c>
      <c r="T491" s="14" t="str">
        <f t="shared" si="119"/>
        <v>高级专属强化石</v>
      </c>
      <c r="U491" s="14">
        <f t="shared" si="120"/>
        <v>10</v>
      </c>
      <c r="V491" s="14" t="str">
        <f t="shared" si="121"/>
        <v>[x]</v>
      </c>
      <c r="W491" s="14" t="str">
        <f t="shared" si="122"/>
        <v>[x]</v>
      </c>
      <c r="X491" s="14">
        <f t="shared" si="123"/>
        <v>0.1</v>
      </c>
      <c r="Y491" s="14">
        <f t="shared" si="124"/>
        <v>1</v>
      </c>
      <c r="Z491" s="14">
        <f t="shared" si="125"/>
        <v>120</v>
      </c>
      <c r="AA491" s="14">
        <f t="shared" si="126"/>
        <v>0.9667</v>
      </c>
    </row>
    <row r="492" spans="13:27" ht="16.5" x14ac:dyDescent="0.2">
      <c r="M492" s="14">
        <v>408</v>
      </c>
      <c r="N492" s="14">
        <f t="shared" si="115"/>
        <v>8</v>
      </c>
      <c r="O492" s="14">
        <f>INDEX(卡牌消耗!$H$13:$H$33,世界BOSS专属武器!N492)</f>
        <v>1501008</v>
      </c>
      <c r="P492" s="44" t="s">
        <v>328</v>
      </c>
      <c r="Q492" s="14">
        <f t="shared" si="116"/>
        <v>50</v>
      </c>
      <c r="R492" s="44" t="str">
        <f t="shared" si="117"/>
        <v>金币</v>
      </c>
      <c r="S492" s="14">
        <f t="shared" si="118"/>
        <v>20000</v>
      </c>
      <c r="T492" s="14" t="str">
        <f t="shared" si="119"/>
        <v>高级专属强化石</v>
      </c>
      <c r="U492" s="14">
        <f t="shared" si="120"/>
        <v>15</v>
      </c>
      <c r="V492" s="14" t="str">
        <f t="shared" si="121"/>
        <v>[x]</v>
      </c>
      <c r="W492" s="14" t="str">
        <f t="shared" si="122"/>
        <v>[x]</v>
      </c>
      <c r="X492" s="14">
        <f t="shared" si="123"/>
        <v>0.1</v>
      </c>
      <c r="Y492" s="14">
        <f t="shared" si="124"/>
        <v>1</v>
      </c>
      <c r="Z492" s="14">
        <f t="shared" si="125"/>
        <v>150</v>
      </c>
      <c r="AA492" s="14">
        <f t="shared" si="126"/>
        <v>1</v>
      </c>
    </row>
    <row r="493" spans="13:27" ht="16.5" x14ac:dyDescent="0.2">
      <c r="M493" s="14">
        <v>409</v>
      </c>
      <c r="N493" s="14">
        <f t="shared" si="115"/>
        <v>9</v>
      </c>
      <c r="O493" s="14">
        <f>INDEX(卡牌消耗!$H$13:$H$33,世界BOSS专属武器!N493)</f>
        <v>1501009</v>
      </c>
      <c r="P493" s="44" t="s">
        <v>328</v>
      </c>
      <c r="Q493" s="14">
        <f t="shared" si="116"/>
        <v>0</v>
      </c>
      <c r="R493" s="44" t="str">
        <f t="shared" si="117"/>
        <v>[x]</v>
      </c>
      <c r="S493" s="14" t="str">
        <f t="shared" si="118"/>
        <v>[x]</v>
      </c>
      <c r="T493" s="14" t="str">
        <f t="shared" si="119"/>
        <v>[x]</v>
      </c>
      <c r="U493" s="14" t="str">
        <f t="shared" si="120"/>
        <v>[x]</v>
      </c>
      <c r="V493" s="14" t="str">
        <f t="shared" si="121"/>
        <v>[x]</v>
      </c>
      <c r="W493" s="14" t="str">
        <f t="shared" si="122"/>
        <v>[x]</v>
      </c>
      <c r="X493" s="14" t="str">
        <f t="shared" si="123"/>
        <v>[x]</v>
      </c>
      <c r="Y493" s="14" t="str">
        <f t="shared" si="124"/>
        <v>[x]</v>
      </c>
      <c r="Z493" s="14" t="str">
        <f t="shared" si="125"/>
        <v>[x]</v>
      </c>
      <c r="AA493" s="14" t="str">
        <f t="shared" si="126"/>
        <v>[x]</v>
      </c>
    </row>
    <row r="494" spans="13:27" ht="16.5" x14ac:dyDescent="0.2">
      <c r="M494" s="14">
        <v>410</v>
      </c>
      <c r="N494" s="14">
        <f t="shared" si="115"/>
        <v>9</v>
      </c>
      <c r="O494" s="14">
        <f>INDEX(卡牌消耗!$H$13:$H$33,世界BOSS专属武器!N494)</f>
        <v>1501009</v>
      </c>
      <c r="P494" s="44" t="s">
        <v>328</v>
      </c>
      <c r="Q494" s="14">
        <f t="shared" si="116"/>
        <v>1</v>
      </c>
      <c r="R494" s="44" t="str">
        <f t="shared" si="117"/>
        <v>金币</v>
      </c>
      <c r="S494" s="14">
        <f t="shared" si="118"/>
        <v>100</v>
      </c>
      <c r="T494" s="14" t="str">
        <f t="shared" si="119"/>
        <v>低级专属强化石</v>
      </c>
      <c r="U494" s="14">
        <f t="shared" si="120"/>
        <v>1</v>
      </c>
      <c r="V494" s="14" t="str">
        <f t="shared" si="121"/>
        <v>[x]</v>
      </c>
      <c r="W494" s="14" t="str">
        <f t="shared" si="122"/>
        <v>[x]</v>
      </c>
      <c r="X494" s="14">
        <f t="shared" si="123"/>
        <v>1</v>
      </c>
      <c r="Y494" s="14">
        <f t="shared" si="124"/>
        <v>1</v>
      </c>
      <c r="Z494" s="14">
        <f t="shared" si="125"/>
        <v>1</v>
      </c>
      <c r="AA494" s="14">
        <f t="shared" si="126"/>
        <v>6.7000000000000002E-3</v>
      </c>
    </row>
    <row r="495" spans="13:27" ht="16.5" x14ac:dyDescent="0.2">
      <c r="M495" s="14">
        <v>411</v>
      </c>
      <c r="N495" s="14">
        <f t="shared" si="115"/>
        <v>9</v>
      </c>
      <c r="O495" s="14">
        <f>INDEX(卡牌消耗!$H$13:$H$33,世界BOSS专属武器!N495)</f>
        <v>1501009</v>
      </c>
      <c r="P495" s="44" t="s">
        <v>328</v>
      </c>
      <c r="Q495" s="14">
        <f t="shared" si="116"/>
        <v>2</v>
      </c>
      <c r="R495" s="44" t="str">
        <f t="shared" si="117"/>
        <v>金币</v>
      </c>
      <c r="S495" s="14">
        <f t="shared" si="118"/>
        <v>200</v>
      </c>
      <c r="T495" s="14" t="str">
        <f t="shared" si="119"/>
        <v>低级专属强化石</v>
      </c>
      <c r="U495" s="14">
        <f t="shared" si="120"/>
        <v>1</v>
      </c>
      <c r="V495" s="14" t="str">
        <f t="shared" si="121"/>
        <v>[x]</v>
      </c>
      <c r="W495" s="14" t="str">
        <f t="shared" si="122"/>
        <v>[x]</v>
      </c>
      <c r="X495" s="14">
        <f t="shared" si="123"/>
        <v>0.5</v>
      </c>
      <c r="Y495" s="14">
        <f t="shared" si="124"/>
        <v>1</v>
      </c>
      <c r="Z495" s="14">
        <f t="shared" si="125"/>
        <v>2</v>
      </c>
      <c r="AA495" s="14">
        <f t="shared" si="126"/>
        <v>1.3299999999999999E-2</v>
      </c>
    </row>
    <row r="496" spans="13:27" ht="16.5" x14ac:dyDescent="0.2">
      <c r="M496" s="14">
        <v>412</v>
      </c>
      <c r="N496" s="14">
        <f t="shared" si="115"/>
        <v>9</v>
      </c>
      <c r="O496" s="14">
        <f>INDEX(卡牌消耗!$H$13:$H$33,世界BOSS专属武器!N496)</f>
        <v>1501009</v>
      </c>
      <c r="P496" s="44" t="s">
        <v>328</v>
      </c>
      <c r="Q496" s="14">
        <f t="shared" si="116"/>
        <v>3</v>
      </c>
      <c r="R496" s="44" t="str">
        <f t="shared" si="117"/>
        <v>金币</v>
      </c>
      <c r="S496" s="14">
        <f t="shared" si="118"/>
        <v>300</v>
      </c>
      <c r="T496" s="14" t="str">
        <f t="shared" si="119"/>
        <v>低级专属强化石</v>
      </c>
      <c r="U496" s="14">
        <f t="shared" si="120"/>
        <v>2</v>
      </c>
      <c r="V496" s="14" t="str">
        <f t="shared" si="121"/>
        <v>[x]</v>
      </c>
      <c r="W496" s="14" t="str">
        <f t="shared" si="122"/>
        <v>[x]</v>
      </c>
      <c r="X496" s="14">
        <f t="shared" si="123"/>
        <v>0.48</v>
      </c>
      <c r="Y496" s="14">
        <f t="shared" si="124"/>
        <v>1</v>
      </c>
      <c r="Z496" s="14">
        <f t="shared" si="125"/>
        <v>3</v>
      </c>
      <c r="AA496" s="14">
        <f t="shared" si="126"/>
        <v>0.02</v>
      </c>
    </row>
    <row r="497" spans="13:27" ht="16.5" x14ac:dyDescent="0.2">
      <c r="M497" s="14">
        <v>413</v>
      </c>
      <c r="N497" s="14">
        <f t="shared" si="115"/>
        <v>9</v>
      </c>
      <c r="O497" s="14">
        <f>INDEX(卡牌消耗!$H$13:$H$33,世界BOSS专属武器!N497)</f>
        <v>1501009</v>
      </c>
      <c r="P497" s="44" t="s">
        <v>328</v>
      </c>
      <c r="Q497" s="14">
        <f t="shared" si="116"/>
        <v>4</v>
      </c>
      <c r="R497" s="44" t="str">
        <f t="shared" si="117"/>
        <v>金币</v>
      </c>
      <c r="S497" s="14">
        <f t="shared" si="118"/>
        <v>400</v>
      </c>
      <c r="T497" s="14" t="str">
        <f t="shared" si="119"/>
        <v>低级专属强化石</v>
      </c>
      <c r="U497" s="14">
        <f t="shared" si="120"/>
        <v>3</v>
      </c>
      <c r="V497" s="14" t="str">
        <f t="shared" si="121"/>
        <v>[x]</v>
      </c>
      <c r="W497" s="14" t="str">
        <f t="shared" si="122"/>
        <v>[x]</v>
      </c>
      <c r="X497" s="14">
        <f t="shared" si="123"/>
        <v>0.46</v>
      </c>
      <c r="Y497" s="14">
        <f t="shared" si="124"/>
        <v>1</v>
      </c>
      <c r="Z497" s="14">
        <f t="shared" si="125"/>
        <v>3</v>
      </c>
      <c r="AA497" s="14">
        <f t="shared" si="126"/>
        <v>2.6700000000000002E-2</v>
      </c>
    </row>
    <row r="498" spans="13:27" ht="16.5" x14ac:dyDescent="0.2">
      <c r="M498" s="14">
        <v>414</v>
      </c>
      <c r="N498" s="14">
        <f t="shared" si="115"/>
        <v>9</v>
      </c>
      <c r="O498" s="14">
        <f>INDEX(卡牌消耗!$H$13:$H$33,世界BOSS专属武器!N498)</f>
        <v>1501009</v>
      </c>
      <c r="P498" s="44" t="s">
        <v>328</v>
      </c>
      <c r="Q498" s="14">
        <f t="shared" si="116"/>
        <v>5</v>
      </c>
      <c r="R498" s="44" t="str">
        <f t="shared" si="117"/>
        <v>金币</v>
      </c>
      <c r="S498" s="14">
        <f t="shared" si="118"/>
        <v>500</v>
      </c>
      <c r="T498" s="14" t="str">
        <f t="shared" si="119"/>
        <v>低级专属强化石</v>
      </c>
      <c r="U498" s="14">
        <f t="shared" si="120"/>
        <v>4</v>
      </c>
      <c r="V498" s="14" t="str">
        <f t="shared" si="121"/>
        <v>[x]</v>
      </c>
      <c r="W498" s="14" t="str">
        <f t="shared" si="122"/>
        <v>[x]</v>
      </c>
      <c r="X498" s="14">
        <f t="shared" si="123"/>
        <v>0.44</v>
      </c>
      <c r="Y498" s="14">
        <f t="shared" si="124"/>
        <v>1</v>
      </c>
      <c r="Z498" s="14">
        <f t="shared" si="125"/>
        <v>3</v>
      </c>
      <c r="AA498" s="14">
        <f t="shared" si="126"/>
        <v>3.3300000000000003E-2</v>
      </c>
    </row>
    <row r="499" spans="13:27" ht="16.5" x14ac:dyDescent="0.2">
      <c r="M499" s="14">
        <v>415</v>
      </c>
      <c r="N499" s="14">
        <f t="shared" si="115"/>
        <v>9</v>
      </c>
      <c r="O499" s="14">
        <f>INDEX(卡牌消耗!$H$13:$H$33,世界BOSS专属武器!N499)</f>
        <v>1501009</v>
      </c>
      <c r="P499" s="44" t="s">
        <v>328</v>
      </c>
      <c r="Q499" s="14">
        <f t="shared" si="116"/>
        <v>6</v>
      </c>
      <c r="R499" s="44" t="str">
        <f t="shared" si="117"/>
        <v>金币</v>
      </c>
      <c r="S499" s="14">
        <f t="shared" si="118"/>
        <v>600</v>
      </c>
      <c r="T499" s="14" t="str">
        <f t="shared" si="119"/>
        <v>低级专属强化石</v>
      </c>
      <c r="U499" s="14">
        <f t="shared" si="120"/>
        <v>5</v>
      </c>
      <c r="V499" s="14" t="str">
        <f t="shared" si="121"/>
        <v>[x]</v>
      </c>
      <c r="W499" s="14" t="str">
        <f t="shared" si="122"/>
        <v>[x]</v>
      </c>
      <c r="X499" s="14">
        <f t="shared" si="123"/>
        <v>0.42</v>
      </c>
      <c r="Y499" s="14">
        <f t="shared" si="124"/>
        <v>1</v>
      </c>
      <c r="Z499" s="14">
        <f t="shared" si="125"/>
        <v>4</v>
      </c>
      <c r="AA499" s="14">
        <f t="shared" si="126"/>
        <v>0.04</v>
      </c>
    </row>
    <row r="500" spans="13:27" ht="16.5" x14ac:dyDescent="0.2">
      <c r="M500" s="14">
        <v>416</v>
      </c>
      <c r="N500" s="14">
        <f t="shared" si="115"/>
        <v>9</v>
      </c>
      <c r="O500" s="14">
        <f>INDEX(卡牌消耗!$H$13:$H$33,世界BOSS专属武器!N500)</f>
        <v>1501009</v>
      </c>
      <c r="P500" s="44" t="s">
        <v>328</v>
      </c>
      <c r="Q500" s="14">
        <f t="shared" si="116"/>
        <v>7</v>
      </c>
      <c r="R500" s="44" t="str">
        <f t="shared" si="117"/>
        <v>金币</v>
      </c>
      <c r="S500" s="14">
        <f t="shared" si="118"/>
        <v>700</v>
      </c>
      <c r="T500" s="14" t="str">
        <f t="shared" si="119"/>
        <v>低级专属强化石</v>
      </c>
      <c r="U500" s="14">
        <f t="shared" si="120"/>
        <v>5</v>
      </c>
      <c r="V500" s="14" t="str">
        <f t="shared" si="121"/>
        <v>[x]</v>
      </c>
      <c r="W500" s="14" t="str">
        <f t="shared" si="122"/>
        <v>[x]</v>
      </c>
      <c r="X500" s="14">
        <f t="shared" si="123"/>
        <v>0.4</v>
      </c>
      <c r="Y500" s="14">
        <f t="shared" si="124"/>
        <v>1</v>
      </c>
      <c r="Z500" s="14">
        <f t="shared" si="125"/>
        <v>4</v>
      </c>
      <c r="AA500" s="14">
        <f t="shared" si="126"/>
        <v>4.6699999999999998E-2</v>
      </c>
    </row>
    <row r="501" spans="13:27" ht="16.5" x14ac:dyDescent="0.2">
      <c r="M501" s="14">
        <v>417</v>
      </c>
      <c r="N501" s="14">
        <f t="shared" si="115"/>
        <v>9</v>
      </c>
      <c r="O501" s="14">
        <f>INDEX(卡牌消耗!$H$13:$H$33,世界BOSS专属武器!N501)</f>
        <v>1501009</v>
      </c>
      <c r="P501" s="44" t="s">
        <v>328</v>
      </c>
      <c r="Q501" s="14">
        <f t="shared" si="116"/>
        <v>8</v>
      </c>
      <c r="R501" s="44" t="str">
        <f t="shared" si="117"/>
        <v>金币</v>
      </c>
      <c r="S501" s="14">
        <f t="shared" si="118"/>
        <v>800</v>
      </c>
      <c r="T501" s="14" t="str">
        <f t="shared" si="119"/>
        <v>低级专属强化石</v>
      </c>
      <c r="U501" s="14">
        <f t="shared" si="120"/>
        <v>5</v>
      </c>
      <c r="V501" s="14" t="str">
        <f t="shared" si="121"/>
        <v>[x]</v>
      </c>
      <c r="W501" s="14" t="str">
        <f t="shared" si="122"/>
        <v>[x]</v>
      </c>
      <c r="X501" s="14">
        <f t="shared" si="123"/>
        <v>0.38</v>
      </c>
      <c r="Y501" s="14">
        <f t="shared" si="124"/>
        <v>1</v>
      </c>
      <c r="Z501" s="14">
        <f t="shared" si="125"/>
        <v>5</v>
      </c>
      <c r="AA501" s="14">
        <f t="shared" si="126"/>
        <v>5.33E-2</v>
      </c>
    </row>
    <row r="502" spans="13:27" ht="16.5" x14ac:dyDescent="0.2">
      <c r="M502" s="14">
        <v>418</v>
      </c>
      <c r="N502" s="14">
        <f t="shared" si="115"/>
        <v>9</v>
      </c>
      <c r="O502" s="14">
        <f>INDEX(卡牌消耗!$H$13:$H$33,世界BOSS专属武器!N502)</f>
        <v>1501009</v>
      </c>
      <c r="P502" s="44" t="s">
        <v>328</v>
      </c>
      <c r="Q502" s="14">
        <f t="shared" si="116"/>
        <v>9</v>
      </c>
      <c r="R502" s="44" t="str">
        <f t="shared" si="117"/>
        <v>金币</v>
      </c>
      <c r="S502" s="14">
        <f t="shared" si="118"/>
        <v>900</v>
      </c>
      <c r="T502" s="14" t="str">
        <f t="shared" si="119"/>
        <v>低级专属强化石</v>
      </c>
      <c r="U502" s="14">
        <f t="shared" si="120"/>
        <v>5</v>
      </c>
      <c r="V502" s="14" t="str">
        <f t="shared" si="121"/>
        <v>[x]</v>
      </c>
      <c r="W502" s="14" t="str">
        <f t="shared" si="122"/>
        <v>[x]</v>
      </c>
      <c r="X502" s="14">
        <f t="shared" si="123"/>
        <v>0.36</v>
      </c>
      <c r="Y502" s="14">
        <f t="shared" si="124"/>
        <v>1</v>
      </c>
      <c r="Z502" s="14">
        <f t="shared" si="125"/>
        <v>5</v>
      </c>
      <c r="AA502" s="14">
        <f t="shared" si="126"/>
        <v>0.06</v>
      </c>
    </row>
    <row r="503" spans="13:27" ht="16.5" x14ac:dyDescent="0.2">
      <c r="M503" s="14">
        <v>419</v>
      </c>
      <c r="N503" s="14">
        <f t="shared" si="115"/>
        <v>9</v>
      </c>
      <c r="O503" s="14">
        <f>INDEX(卡牌消耗!$H$13:$H$33,世界BOSS专属武器!N503)</f>
        <v>1501009</v>
      </c>
      <c r="P503" s="44" t="s">
        <v>328</v>
      </c>
      <c r="Q503" s="14">
        <f t="shared" si="116"/>
        <v>10</v>
      </c>
      <c r="R503" s="44" t="str">
        <f t="shared" si="117"/>
        <v>金币</v>
      </c>
      <c r="S503" s="14">
        <f t="shared" si="118"/>
        <v>1000</v>
      </c>
      <c r="T503" s="14" t="str">
        <f t="shared" si="119"/>
        <v>低级专属强化石</v>
      </c>
      <c r="U503" s="14">
        <f t="shared" si="120"/>
        <v>7</v>
      </c>
      <c r="V503" s="14" t="str">
        <f t="shared" si="121"/>
        <v>[x]</v>
      </c>
      <c r="W503" s="14" t="str">
        <f t="shared" si="122"/>
        <v>[x]</v>
      </c>
      <c r="X503" s="14">
        <f t="shared" si="123"/>
        <v>0.35</v>
      </c>
      <c r="Y503" s="14">
        <f t="shared" si="124"/>
        <v>1</v>
      </c>
      <c r="Z503" s="14">
        <f t="shared" si="125"/>
        <v>5</v>
      </c>
      <c r="AA503" s="14">
        <f t="shared" si="126"/>
        <v>6.6699999999999995E-2</v>
      </c>
    </row>
    <row r="504" spans="13:27" ht="16.5" x14ac:dyDescent="0.2">
      <c r="M504" s="14">
        <v>420</v>
      </c>
      <c r="N504" s="14">
        <f t="shared" si="115"/>
        <v>9</v>
      </c>
      <c r="O504" s="14">
        <f>INDEX(卡牌消耗!$H$13:$H$33,世界BOSS专属武器!N504)</f>
        <v>1501009</v>
      </c>
      <c r="P504" s="44" t="s">
        <v>328</v>
      </c>
      <c r="Q504" s="14">
        <f t="shared" si="116"/>
        <v>11</v>
      </c>
      <c r="R504" s="44" t="str">
        <f t="shared" si="117"/>
        <v>金币</v>
      </c>
      <c r="S504" s="14">
        <f t="shared" si="118"/>
        <v>1000</v>
      </c>
      <c r="T504" s="14" t="str">
        <f t="shared" si="119"/>
        <v>低级专属强化石</v>
      </c>
      <c r="U504" s="14">
        <f t="shared" si="120"/>
        <v>7</v>
      </c>
      <c r="V504" s="14" t="str">
        <f t="shared" si="121"/>
        <v>[x]</v>
      </c>
      <c r="W504" s="14" t="str">
        <f t="shared" si="122"/>
        <v>[x]</v>
      </c>
      <c r="X504" s="14">
        <f t="shared" si="123"/>
        <v>0.33</v>
      </c>
      <c r="Y504" s="14">
        <f t="shared" si="124"/>
        <v>1</v>
      </c>
      <c r="Z504" s="14">
        <f t="shared" si="125"/>
        <v>6</v>
      </c>
      <c r="AA504" s="14">
        <f t="shared" si="126"/>
        <v>0.08</v>
      </c>
    </row>
    <row r="505" spans="13:27" ht="16.5" x14ac:dyDescent="0.2">
      <c r="M505" s="14">
        <v>421</v>
      </c>
      <c r="N505" s="14">
        <f t="shared" si="115"/>
        <v>9</v>
      </c>
      <c r="O505" s="14">
        <f>INDEX(卡牌消耗!$H$13:$H$33,世界BOSS专属武器!N505)</f>
        <v>1501009</v>
      </c>
      <c r="P505" s="44" t="s">
        <v>328</v>
      </c>
      <c r="Q505" s="14">
        <f t="shared" si="116"/>
        <v>12</v>
      </c>
      <c r="R505" s="44" t="str">
        <f t="shared" si="117"/>
        <v>金币</v>
      </c>
      <c r="S505" s="14">
        <f t="shared" si="118"/>
        <v>1000</v>
      </c>
      <c r="T505" s="14" t="str">
        <f t="shared" si="119"/>
        <v>低级专属强化石</v>
      </c>
      <c r="U505" s="14">
        <f t="shared" si="120"/>
        <v>7</v>
      </c>
      <c r="V505" s="14" t="str">
        <f t="shared" si="121"/>
        <v>[x]</v>
      </c>
      <c r="W505" s="14" t="str">
        <f t="shared" si="122"/>
        <v>[x]</v>
      </c>
      <c r="X505" s="14">
        <f t="shared" si="123"/>
        <v>0.31</v>
      </c>
      <c r="Y505" s="14">
        <f t="shared" si="124"/>
        <v>1</v>
      </c>
      <c r="Z505" s="14">
        <f t="shared" si="125"/>
        <v>6</v>
      </c>
      <c r="AA505" s="14">
        <f t="shared" si="126"/>
        <v>9.3299999999999994E-2</v>
      </c>
    </row>
    <row r="506" spans="13:27" ht="16.5" x14ac:dyDescent="0.2">
      <c r="M506" s="14">
        <v>422</v>
      </c>
      <c r="N506" s="14">
        <f t="shared" si="115"/>
        <v>9</v>
      </c>
      <c r="O506" s="14">
        <f>INDEX(卡牌消耗!$H$13:$H$33,世界BOSS专属武器!N506)</f>
        <v>1501009</v>
      </c>
      <c r="P506" s="44" t="s">
        <v>328</v>
      </c>
      <c r="Q506" s="14">
        <f t="shared" si="116"/>
        <v>13</v>
      </c>
      <c r="R506" s="44" t="str">
        <f t="shared" si="117"/>
        <v>金币</v>
      </c>
      <c r="S506" s="14">
        <f t="shared" si="118"/>
        <v>1000</v>
      </c>
      <c r="T506" s="14" t="str">
        <f t="shared" si="119"/>
        <v>低级专属强化石</v>
      </c>
      <c r="U506" s="14">
        <f t="shared" si="120"/>
        <v>7</v>
      </c>
      <c r="V506" s="14" t="str">
        <f t="shared" si="121"/>
        <v>[x]</v>
      </c>
      <c r="W506" s="14" t="str">
        <f t="shared" si="122"/>
        <v>[x]</v>
      </c>
      <c r="X506" s="14">
        <f t="shared" si="123"/>
        <v>0.28999999999999998</v>
      </c>
      <c r="Y506" s="14">
        <f t="shared" si="124"/>
        <v>1</v>
      </c>
      <c r="Z506" s="14">
        <f t="shared" si="125"/>
        <v>7</v>
      </c>
      <c r="AA506" s="14">
        <f t="shared" si="126"/>
        <v>0.1067</v>
      </c>
    </row>
    <row r="507" spans="13:27" ht="16.5" x14ac:dyDescent="0.2">
      <c r="M507" s="14">
        <v>423</v>
      </c>
      <c r="N507" s="14">
        <f t="shared" si="115"/>
        <v>9</v>
      </c>
      <c r="O507" s="14">
        <f>INDEX(卡牌消耗!$H$13:$H$33,世界BOSS专属武器!N507)</f>
        <v>1501009</v>
      </c>
      <c r="P507" s="44" t="s">
        <v>328</v>
      </c>
      <c r="Q507" s="14">
        <f t="shared" si="116"/>
        <v>14</v>
      </c>
      <c r="R507" s="44" t="str">
        <f t="shared" si="117"/>
        <v>金币</v>
      </c>
      <c r="S507" s="14">
        <f t="shared" si="118"/>
        <v>1000</v>
      </c>
      <c r="T507" s="14" t="str">
        <f t="shared" si="119"/>
        <v>低级专属强化石</v>
      </c>
      <c r="U507" s="14">
        <f t="shared" si="120"/>
        <v>7</v>
      </c>
      <c r="V507" s="14" t="str">
        <f t="shared" si="121"/>
        <v>[x]</v>
      </c>
      <c r="W507" s="14" t="str">
        <f t="shared" si="122"/>
        <v>[x]</v>
      </c>
      <c r="X507" s="14">
        <f t="shared" si="123"/>
        <v>0.27</v>
      </c>
      <c r="Y507" s="14">
        <f t="shared" si="124"/>
        <v>1</v>
      </c>
      <c r="Z507" s="14">
        <f t="shared" si="125"/>
        <v>7</v>
      </c>
      <c r="AA507" s="14">
        <f t="shared" si="126"/>
        <v>0.12</v>
      </c>
    </row>
    <row r="508" spans="13:27" ht="16.5" x14ac:dyDescent="0.2">
      <c r="M508" s="14">
        <v>424</v>
      </c>
      <c r="N508" s="14">
        <f t="shared" si="115"/>
        <v>9</v>
      </c>
      <c r="O508" s="14">
        <f>INDEX(卡牌消耗!$H$13:$H$33,世界BOSS专属武器!N508)</f>
        <v>1501009</v>
      </c>
      <c r="P508" s="44" t="s">
        <v>328</v>
      </c>
      <c r="Q508" s="14">
        <f t="shared" si="116"/>
        <v>15</v>
      </c>
      <c r="R508" s="44" t="str">
        <f t="shared" si="117"/>
        <v>金币</v>
      </c>
      <c r="S508" s="14">
        <f t="shared" si="118"/>
        <v>1000</v>
      </c>
      <c r="T508" s="14" t="str">
        <f t="shared" si="119"/>
        <v>低级专属强化石</v>
      </c>
      <c r="U508" s="14">
        <f t="shared" si="120"/>
        <v>10</v>
      </c>
      <c r="V508" s="14" t="str">
        <f t="shared" si="121"/>
        <v>[x]</v>
      </c>
      <c r="W508" s="14" t="str">
        <f t="shared" si="122"/>
        <v>[x]</v>
      </c>
      <c r="X508" s="14">
        <f t="shared" si="123"/>
        <v>0.25</v>
      </c>
      <c r="Y508" s="14">
        <f t="shared" si="124"/>
        <v>1</v>
      </c>
      <c r="Z508" s="14">
        <f t="shared" si="125"/>
        <v>8</v>
      </c>
      <c r="AA508" s="14">
        <f t="shared" si="126"/>
        <v>0.1333</v>
      </c>
    </row>
    <row r="509" spans="13:27" ht="16.5" x14ac:dyDescent="0.2">
      <c r="M509" s="14">
        <v>425</v>
      </c>
      <c r="N509" s="14">
        <f t="shared" si="115"/>
        <v>9</v>
      </c>
      <c r="O509" s="14">
        <f>INDEX(卡牌消耗!$H$13:$H$33,世界BOSS专属武器!N509)</f>
        <v>1501009</v>
      </c>
      <c r="P509" s="44" t="s">
        <v>328</v>
      </c>
      <c r="Q509" s="14">
        <f t="shared" si="116"/>
        <v>16</v>
      </c>
      <c r="R509" s="44" t="str">
        <f t="shared" si="117"/>
        <v>金币</v>
      </c>
      <c r="S509" s="14">
        <f t="shared" si="118"/>
        <v>1000</v>
      </c>
      <c r="T509" s="14" t="str">
        <f t="shared" si="119"/>
        <v>低级专属强化石</v>
      </c>
      <c r="U509" s="14">
        <f t="shared" si="120"/>
        <v>10</v>
      </c>
      <c r="V509" s="14" t="str">
        <f t="shared" si="121"/>
        <v>[x]</v>
      </c>
      <c r="W509" s="14" t="str">
        <f t="shared" si="122"/>
        <v>[x]</v>
      </c>
      <c r="X509" s="14">
        <f t="shared" si="123"/>
        <v>0.23</v>
      </c>
      <c r="Y509" s="14">
        <f t="shared" si="124"/>
        <v>1</v>
      </c>
      <c r="Z509" s="14">
        <f t="shared" si="125"/>
        <v>9</v>
      </c>
      <c r="AA509" s="14">
        <f t="shared" si="126"/>
        <v>0.1467</v>
      </c>
    </row>
    <row r="510" spans="13:27" ht="16.5" x14ac:dyDescent="0.2">
      <c r="M510" s="14">
        <v>426</v>
      </c>
      <c r="N510" s="14">
        <f t="shared" si="115"/>
        <v>9</v>
      </c>
      <c r="O510" s="14">
        <f>INDEX(卡牌消耗!$H$13:$H$33,世界BOSS专属武器!N510)</f>
        <v>1501009</v>
      </c>
      <c r="P510" s="44" t="s">
        <v>328</v>
      </c>
      <c r="Q510" s="14">
        <f t="shared" si="116"/>
        <v>17</v>
      </c>
      <c r="R510" s="44" t="str">
        <f t="shared" si="117"/>
        <v>金币</v>
      </c>
      <c r="S510" s="14">
        <f t="shared" si="118"/>
        <v>1000</v>
      </c>
      <c r="T510" s="14" t="str">
        <f t="shared" si="119"/>
        <v>低级专属强化石</v>
      </c>
      <c r="U510" s="14">
        <f t="shared" si="120"/>
        <v>10</v>
      </c>
      <c r="V510" s="14" t="str">
        <f t="shared" si="121"/>
        <v>[x]</v>
      </c>
      <c r="W510" s="14" t="str">
        <f t="shared" si="122"/>
        <v>[x]</v>
      </c>
      <c r="X510" s="14">
        <f t="shared" si="123"/>
        <v>0.21</v>
      </c>
      <c r="Y510" s="14">
        <f t="shared" si="124"/>
        <v>1</v>
      </c>
      <c r="Z510" s="14">
        <f t="shared" si="125"/>
        <v>10</v>
      </c>
      <c r="AA510" s="14">
        <f t="shared" si="126"/>
        <v>0.16</v>
      </c>
    </row>
    <row r="511" spans="13:27" ht="16.5" x14ac:dyDescent="0.2">
      <c r="M511" s="14">
        <v>427</v>
      </c>
      <c r="N511" s="14">
        <f t="shared" si="115"/>
        <v>9</v>
      </c>
      <c r="O511" s="14">
        <f>INDEX(卡牌消耗!$H$13:$H$33,世界BOSS专属武器!N511)</f>
        <v>1501009</v>
      </c>
      <c r="P511" s="44" t="s">
        <v>328</v>
      </c>
      <c r="Q511" s="14">
        <f t="shared" si="116"/>
        <v>18</v>
      </c>
      <c r="R511" s="44" t="str">
        <f t="shared" si="117"/>
        <v>金币</v>
      </c>
      <c r="S511" s="14">
        <f t="shared" si="118"/>
        <v>1000</v>
      </c>
      <c r="T511" s="14" t="str">
        <f t="shared" si="119"/>
        <v>低级专属强化石</v>
      </c>
      <c r="U511" s="14">
        <f t="shared" si="120"/>
        <v>10</v>
      </c>
      <c r="V511" s="14" t="str">
        <f t="shared" si="121"/>
        <v>[x]</v>
      </c>
      <c r="W511" s="14" t="str">
        <f t="shared" si="122"/>
        <v>[x]</v>
      </c>
      <c r="X511" s="14">
        <f t="shared" si="123"/>
        <v>0.19</v>
      </c>
      <c r="Y511" s="14">
        <f t="shared" si="124"/>
        <v>1</v>
      </c>
      <c r="Z511" s="14">
        <f t="shared" si="125"/>
        <v>11</v>
      </c>
      <c r="AA511" s="14">
        <f t="shared" si="126"/>
        <v>0.17330000000000001</v>
      </c>
    </row>
    <row r="512" spans="13:27" ht="16.5" x14ac:dyDescent="0.2">
      <c r="M512" s="14">
        <v>428</v>
      </c>
      <c r="N512" s="14">
        <f t="shared" si="115"/>
        <v>9</v>
      </c>
      <c r="O512" s="14">
        <f>INDEX(卡牌消耗!$H$13:$H$33,世界BOSS专属武器!N512)</f>
        <v>1501009</v>
      </c>
      <c r="P512" s="44" t="s">
        <v>328</v>
      </c>
      <c r="Q512" s="14">
        <f t="shared" si="116"/>
        <v>19</v>
      </c>
      <c r="R512" s="44" t="str">
        <f t="shared" si="117"/>
        <v>金币</v>
      </c>
      <c r="S512" s="14">
        <f t="shared" si="118"/>
        <v>1000</v>
      </c>
      <c r="T512" s="14" t="str">
        <f t="shared" si="119"/>
        <v>低级专属强化石</v>
      </c>
      <c r="U512" s="14">
        <f t="shared" si="120"/>
        <v>10</v>
      </c>
      <c r="V512" s="14" t="str">
        <f t="shared" si="121"/>
        <v>[x]</v>
      </c>
      <c r="W512" s="14" t="str">
        <f t="shared" si="122"/>
        <v>[x]</v>
      </c>
      <c r="X512" s="14">
        <f t="shared" si="123"/>
        <v>0.17</v>
      </c>
      <c r="Y512" s="14">
        <f t="shared" si="124"/>
        <v>1</v>
      </c>
      <c r="Z512" s="14">
        <f t="shared" si="125"/>
        <v>12</v>
      </c>
      <c r="AA512" s="14">
        <f t="shared" si="126"/>
        <v>0.1867</v>
      </c>
    </row>
    <row r="513" spans="13:27" ht="16.5" x14ac:dyDescent="0.2">
      <c r="M513" s="14">
        <v>429</v>
      </c>
      <c r="N513" s="14">
        <f t="shared" si="115"/>
        <v>9</v>
      </c>
      <c r="O513" s="14">
        <f>INDEX(卡牌消耗!$H$13:$H$33,世界BOSS专属武器!N513)</f>
        <v>1501009</v>
      </c>
      <c r="P513" s="44" t="s">
        <v>328</v>
      </c>
      <c r="Q513" s="14">
        <f t="shared" si="116"/>
        <v>20</v>
      </c>
      <c r="R513" s="44" t="str">
        <f t="shared" si="117"/>
        <v>金币</v>
      </c>
      <c r="S513" s="14">
        <f t="shared" si="118"/>
        <v>5000</v>
      </c>
      <c r="T513" s="14" t="str">
        <f t="shared" si="119"/>
        <v>低级专属强化石</v>
      </c>
      <c r="U513" s="14">
        <f t="shared" si="120"/>
        <v>15</v>
      </c>
      <c r="V513" s="14" t="str">
        <f t="shared" si="121"/>
        <v>中级专属强化石</v>
      </c>
      <c r="W513" s="14">
        <f t="shared" si="122"/>
        <v>7</v>
      </c>
      <c r="X513" s="14">
        <f t="shared" si="123"/>
        <v>0.15</v>
      </c>
      <c r="Y513" s="14">
        <f t="shared" si="124"/>
        <v>1</v>
      </c>
      <c r="Z513" s="14">
        <f t="shared" si="125"/>
        <v>15</v>
      </c>
      <c r="AA513" s="14">
        <f t="shared" si="126"/>
        <v>0.2</v>
      </c>
    </row>
    <row r="514" spans="13:27" ht="16.5" x14ac:dyDescent="0.2">
      <c r="M514" s="14">
        <v>430</v>
      </c>
      <c r="N514" s="14">
        <f t="shared" si="115"/>
        <v>9</v>
      </c>
      <c r="O514" s="14">
        <f>INDEX(卡牌消耗!$H$13:$H$33,世界BOSS专属武器!N514)</f>
        <v>1501009</v>
      </c>
      <c r="P514" s="44" t="s">
        <v>328</v>
      </c>
      <c r="Q514" s="14">
        <f t="shared" si="116"/>
        <v>21</v>
      </c>
      <c r="R514" s="44" t="str">
        <f t="shared" si="117"/>
        <v>金币</v>
      </c>
      <c r="S514" s="14">
        <f t="shared" si="118"/>
        <v>5000</v>
      </c>
      <c r="T514" s="14" t="str">
        <f t="shared" si="119"/>
        <v>低级专属强化石</v>
      </c>
      <c r="U514" s="14">
        <f t="shared" si="120"/>
        <v>15</v>
      </c>
      <c r="V514" s="14" t="str">
        <f t="shared" si="121"/>
        <v>中级专属强化石</v>
      </c>
      <c r="W514" s="14">
        <f t="shared" si="122"/>
        <v>7</v>
      </c>
      <c r="X514" s="14">
        <f t="shared" si="123"/>
        <v>0.15</v>
      </c>
      <c r="Y514" s="14">
        <f t="shared" si="124"/>
        <v>1</v>
      </c>
      <c r="Z514" s="14">
        <f t="shared" si="125"/>
        <v>15</v>
      </c>
      <c r="AA514" s="14">
        <f t="shared" si="126"/>
        <v>0.22</v>
      </c>
    </row>
    <row r="515" spans="13:27" ht="16.5" x14ac:dyDescent="0.2">
      <c r="M515" s="14">
        <v>431</v>
      </c>
      <c r="N515" s="14">
        <f t="shared" si="115"/>
        <v>9</v>
      </c>
      <c r="O515" s="14">
        <f>INDEX(卡牌消耗!$H$13:$H$33,世界BOSS专属武器!N515)</f>
        <v>1501009</v>
      </c>
      <c r="P515" s="44" t="s">
        <v>328</v>
      </c>
      <c r="Q515" s="14">
        <f t="shared" si="116"/>
        <v>22</v>
      </c>
      <c r="R515" s="44" t="str">
        <f t="shared" si="117"/>
        <v>金币</v>
      </c>
      <c r="S515" s="14">
        <f t="shared" si="118"/>
        <v>5000</v>
      </c>
      <c r="T515" s="14" t="str">
        <f t="shared" si="119"/>
        <v>低级专属强化石</v>
      </c>
      <c r="U515" s="14">
        <f t="shared" si="120"/>
        <v>15</v>
      </c>
      <c r="V515" s="14" t="str">
        <f t="shared" si="121"/>
        <v>中级专属强化石</v>
      </c>
      <c r="W515" s="14">
        <f t="shared" si="122"/>
        <v>7</v>
      </c>
      <c r="X515" s="14">
        <f t="shared" si="123"/>
        <v>0.15</v>
      </c>
      <c r="Y515" s="14">
        <f t="shared" si="124"/>
        <v>1</v>
      </c>
      <c r="Z515" s="14">
        <f t="shared" si="125"/>
        <v>15</v>
      </c>
      <c r="AA515" s="14">
        <f t="shared" si="126"/>
        <v>0.24</v>
      </c>
    </row>
    <row r="516" spans="13:27" ht="16.5" x14ac:dyDescent="0.2">
      <c r="M516" s="14">
        <v>432</v>
      </c>
      <c r="N516" s="14">
        <f t="shared" si="115"/>
        <v>9</v>
      </c>
      <c r="O516" s="14">
        <f>INDEX(卡牌消耗!$H$13:$H$33,世界BOSS专属武器!N516)</f>
        <v>1501009</v>
      </c>
      <c r="P516" s="44" t="s">
        <v>328</v>
      </c>
      <c r="Q516" s="14">
        <f t="shared" si="116"/>
        <v>23</v>
      </c>
      <c r="R516" s="44" t="str">
        <f t="shared" si="117"/>
        <v>金币</v>
      </c>
      <c r="S516" s="14">
        <f t="shared" si="118"/>
        <v>5000</v>
      </c>
      <c r="T516" s="14" t="str">
        <f t="shared" si="119"/>
        <v>低级专属强化石</v>
      </c>
      <c r="U516" s="14">
        <f t="shared" si="120"/>
        <v>15</v>
      </c>
      <c r="V516" s="14" t="str">
        <f t="shared" si="121"/>
        <v>中级专属强化石</v>
      </c>
      <c r="W516" s="14">
        <f t="shared" si="122"/>
        <v>7</v>
      </c>
      <c r="X516" s="14">
        <f t="shared" si="123"/>
        <v>0.15</v>
      </c>
      <c r="Y516" s="14">
        <f t="shared" si="124"/>
        <v>1</v>
      </c>
      <c r="Z516" s="14">
        <f t="shared" si="125"/>
        <v>18</v>
      </c>
      <c r="AA516" s="14">
        <f t="shared" si="126"/>
        <v>0.26</v>
      </c>
    </row>
    <row r="517" spans="13:27" ht="16.5" x14ac:dyDescent="0.2">
      <c r="M517" s="14">
        <v>433</v>
      </c>
      <c r="N517" s="14">
        <f t="shared" si="115"/>
        <v>9</v>
      </c>
      <c r="O517" s="14">
        <f>INDEX(卡牌消耗!$H$13:$H$33,世界BOSS专属武器!N517)</f>
        <v>1501009</v>
      </c>
      <c r="P517" s="44" t="s">
        <v>328</v>
      </c>
      <c r="Q517" s="14">
        <f t="shared" si="116"/>
        <v>24</v>
      </c>
      <c r="R517" s="44" t="str">
        <f t="shared" si="117"/>
        <v>金币</v>
      </c>
      <c r="S517" s="14">
        <f t="shared" si="118"/>
        <v>5000</v>
      </c>
      <c r="T517" s="14" t="str">
        <f t="shared" si="119"/>
        <v>低级专属强化石</v>
      </c>
      <c r="U517" s="14">
        <f t="shared" si="120"/>
        <v>15</v>
      </c>
      <c r="V517" s="14" t="str">
        <f t="shared" si="121"/>
        <v>中级专属强化石</v>
      </c>
      <c r="W517" s="14">
        <f t="shared" si="122"/>
        <v>7</v>
      </c>
      <c r="X517" s="14">
        <f t="shared" si="123"/>
        <v>0.15</v>
      </c>
      <c r="Y517" s="14">
        <f t="shared" si="124"/>
        <v>1</v>
      </c>
      <c r="Z517" s="14">
        <f t="shared" si="125"/>
        <v>18</v>
      </c>
      <c r="AA517" s="14">
        <f t="shared" si="126"/>
        <v>0.28000000000000003</v>
      </c>
    </row>
    <row r="518" spans="13:27" ht="16.5" x14ac:dyDescent="0.2">
      <c r="M518" s="14">
        <v>434</v>
      </c>
      <c r="N518" s="14">
        <f t="shared" si="115"/>
        <v>9</v>
      </c>
      <c r="O518" s="14">
        <f>INDEX(卡牌消耗!$H$13:$H$33,世界BOSS专属武器!N518)</f>
        <v>1501009</v>
      </c>
      <c r="P518" s="44" t="s">
        <v>328</v>
      </c>
      <c r="Q518" s="14">
        <f t="shared" si="116"/>
        <v>25</v>
      </c>
      <c r="R518" s="44" t="str">
        <f t="shared" si="117"/>
        <v>金币</v>
      </c>
      <c r="S518" s="14">
        <f t="shared" si="118"/>
        <v>5000</v>
      </c>
      <c r="T518" s="14" t="str">
        <f t="shared" si="119"/>
        <v>低级专属强化石</v>
      </c>
      <c r="U518" s="14">
        <f t="shared" si="120"/>
        <v>15</v>
      </c>
      <c r="V518" s="14" t="str">
        <f t="shared" si="121"/>
        <v>中级专属强化石</v>
      </c>
      <c r="W518" s="14">
        <f t="shared" si="122"/>
        <v>7</v>
      </c>
      <c r="X518" s="14">
        <f t="shared" si="123"/>
        <v>0.15</v>
      </c>
      <c r="Y518" s="14">
        <f t="shared" si="124"/>
        <v>1</v>
      </c>
      <c r="Z518" s="14">
        <f t="shared" si="125"/>
        <v>18</v>
      </c>
      <c r="AA518" s="14">
        <f t="shared" si="126"/>
        <v>0.3</v>
      </c>
    </row>
    <row r="519" spans="13:27" ht="16.5" x14ac:dyDescent="0.2">
      <c r="M519" s="14">
        <v>435</v>
      </c>
      <c r="N519" s="14">
        <f t="shared" si="115"/>
        <v>9</v>
      </c>
      <c r="O519" s="14">
        <f>INDEX(卡牌消耗!$H$13:$H$33,世界BOSS专属武器!N519)</f>
        <v>1501009</v>
      </c>
      <c r="P519" s="44" t="s">
        <v>328</v>
      </c>
      <c r="Q519" s="14">
        <f t="shared" si="116"/>
        <v>26</v>
      </c>
      <c r="R519" s="44" t="str">
        <f t="shared" si="117"/>
        <v>金币</v>
      </c>
      <c r="S519" s="14">
        <f t="shared" si="118"/>
        <v>5000</v>
      </c>
      <c r="T519" s="14" t="str">
        <f t="shared" si="119"/>
        <v>低级专属强化石</v>
      </c>
      <c r="U519" s="14">
        <f t="shared" si="120"/>
        <v>15</v>
      </c>
      <c r="V519" s="14" t="str">
        <f t="shared" si="121"/>
        <v>中级专属强化石</v>
      </c>
      <c r="W519" s="14">
        <f t="shared" si="122"/>
        <v>7</v>
      </c>
      <c r="X519" s="14">
        <f t="shared" si="123"/>
        <v>0.15</v>
      </c>
      <c r="Y519" s="14">
        <f t="shared" si="124"/>
        <v>1</v>
      </c>
      <c r="Z519" s="14">
        <f t="shared" si="125"/>
        <v>21</v>
      </c>
      <c r="AA519" s="14">
        <f t="shared" si="126"/>
        <v>0.32</v>
      </c>
    </row>
    <row r="520" spans="13:27" ht="16.5" x14ac:dyDescent="0.2">
      <c r="M520" s="14">
        <v>436</v>
      </c>
      <c r="N520" s="14">
        <f t="shared" si="115"/>
        <v>9</v>
      </c>
      <c r="O520" s="14">
        <f>INDEX(卡牌消耗!$H$13:$H$33,世界BOSS专属武器!N520)</f>
        <v>1501009</v>
      </c>
      <c r="P520" s="44" t="s">
        <v>328</v>
      </c>
      <c r="Q520" s="14">
        <f t="shared" si="116"/>
        <v>27</v>
      </c>
      <c r="R520" s="44" t="str">
        <f t="shared" si="117"/>
        <v>金币</v>
      </c>
      <c r="S520" s="14">
        <f t="shared" si="118"/>
        <v>5000</v>
      </c>
      <c r="T520" s="14" t="str">
        <f t="shared" si="119"/>
        <v>低级专属强化石</v>
      </c>
      <c r="U520" s="14">
        <f t="shared" si="120"/>
        <v>15</v>
      </c>
      <c r="V520" s="14" t="str">
        <f t="shared" si="121"/>
        <v>中级专属强化石</v>
      </c>
      <c r="W520" s="14">
        <f t="shared" si="122"/>
        <v>7</v>
      </c>
      <c r="X520" s="14">
        <f t="shared" si="123"/>
        <v>0.15</v>
      </c>
      <c r="Y520" s="14">
        <f t="shared" si="124"/>
        <v>1</v>
      </c>
      <c r="Z520" s="14">
        <f t="shared" si="125"/>
        <v>22</v>
      </c>
      <c r="AA520" s="14">
        <f t="shared" si="126"/>
        <v>0.34</v>
      </c>
    </row>
    <row r="521" spans="13:27" ht="16.5" x14ac:dyDescent="0.2">
      <c r="M521" s="14">
        <v>437</v>
      </c>
      <c r="N521" s="14">
        <f t="shared" si="115"/>
        <v>9</v>
      </c>
      <c r="O521" s="14">
        <f>INDEX(卡牌消耗!$H$13:$H$33,世界BOSS专属武器!N521)</f>
        <v>1501009</v>
      </c>
      <c r="P521" s="44" t="s">
        <v>328</v>
      </c>
      <c r="Q521" s="14">
        <f t="shared" si="116"/>
        <v>28</v>
      </c>
      <c r="R521" s="44" t="str">
        <f t="shared" si="117"/>
        <v>金币</v>
      </c>
      <c r="S521" s="14">
        <f t="shared" si="118"/>
        <v>5000</v>
      </c>
      <c r="T521" s="14" t="str">
        <f t="shared" si="119"/>
        <v>低级专属强化石</v>
      </c>
      <c r="U521" s="14">
        <f t="shared" si="120"/>
        <v>15</v>
      </c>
      <c r="V521" s="14" t="str">
        <f t="shared" si="121"/>
        <v>中级专属强化石</v>
      </c>
      <c r="W521" s="14">
        <f t="shared" si="122"/>
        <v>7</v>
      </c>
      <c r="X521" s="14">
        <f t="shared" si="123"/>
        <v>0.15</v>
      </c>
      <c r="Y521" s="14">
        <f t="shared" si="124"/>
        <v>1</v>
      </c>
      <c r="Z521" s="14">
        <f t="shared" si="125"/>
        <v>23</v>
      </c>
      <c r="AA521" s="14">
        <f t="shared" si="126"/>
        <v>0.36</v>
      </c>
    </row>
    <row r="522" spans="13:27" ht="16.5" x14ac:dyDescent="0.2">
      <c r="M522" s="14">
        <v>438</v>
      </c>
      <c r="N522" s="14">
        <f t="shared" si="115"/>
        <v>9</v>
      </c>
      <c r="O522" s="14">
        <f>INDEX(卡牌消耗!$H$13:$H$33,世界BOSS专属武器!N522)</f>
        <v>1501009</v>
      </c>
      <c r="P522" s="44" t="s">
        <v>328</v>
      </c>
      <c r="Q522" s="14">
        <f t="shared" si="116"/>
        <v>29</v>
      </c>
      <c r="R522" s="44" t="str">
        <f t="shared" si="117"/>
        <v>金币</v>
      </c>
      <c r="S522" s="14">
        <f t="shared" si="118"/>
        <v>5000</v>
      </c>
      <c r="T522" s="14" t="str">
        <f t="shared" si="119"/>
        <v>低级专属强化石</v>
      </c>
      <c r="U522" s="14">
        <f t="shared" si="120"/>
        <v>15</v>
      </c>
      <c r="V522" s="14" t="str">
        <f t="shared" si="121"/>
        <v>中级专属强化石</v>
      </c>
      <c r="W522" s="14">
        <f t="shared" si="122"/>
        <v>7</v>
      </c>
      <c r="X522" s="14">
        <f t="shared" si="123"/>
        <v>0.15</v>
      </c>
      <c r="Y522" s="14">
        <f t="shared" si="124"/>
        <v>1</v>
      </c>
      <c r="Z522" s="14">
        <f t="shared" si="125"/>
        <v>25</v>
      </c>
      <c r="AA522" s="14">
        <f t="shared" si="126"/>
        <v>0.38</v>
      </c>
    </row>
    <row r="523" spans="13:27" ht="16.5" x14ac:dyDescent="0.2">
      <c r="M523" s="14">
        <v>439</v>
      </c>
      <c r="N523" s="14">
        <f t="shared" si="115"/>
        <v>9</v>
      </c>
      <c r="O523" s="14">
        <f>INDEX(卡牌消耗!$H$13:$H$33,世界BOSS专属武器!N523)</f>
        <v>1501009</v>
      </c>
      <c r="P523" s="44" t="s">
        <v>328</v>
      </c>
      <c r="Q523" s="14">
        <f t="shared" si="116"/>
        <v>30</v>
      </c>
      <c r="R523" s="44" t="str">
        <f t="shared" si="117"/>
        <v>金币</v>
      </c>
      <c r="S523" s="14">
        <f t="shared" si="118"/>
        <v>10000</v>
      </c>
      <c r="T523" s="14" t="str">
        <f t="shared" si="119"/>
        <v>中级专属强化石</v>
      </c>
      <c r="U523" s="14">
        <f t="shared" si="120"/>
        <v>8</v>
      </c>
      <c r="V523" s="14" t="str">
        <f t="shared" si="121"/>
        <v>高级专属强化石</v>
      </c>
      <c r="W523" s="14">
        <f t="shared" si="122"/>
        <v>3</v>
      </c>
      <c r="X523" s="14">
        <f t="shared" si="123"/>
        <v>0.1</v>
      </c>
      <c r="Y523" s="14">
        <f t="shared" si="124"/>
        <v>1</v>
      </c>
      <c r="Z523" s="14">
        <f t="shared" si="125"/>
        <v>30</v>
      </c>
      <c r="AA523" s="14">
        <f t="shared" si="126"/>
        <v>0.4</v>
      </c>
    </row>
    <row r="524" spans="13:27" ht="16.5" x14ac:dyDescent="0.2">
      <c r="M524" s="14">
        <v>440</v>
      </c>
      <c r="N524" s="14">
        <f t="shared" si="115"/>
        <v>9</v>
      </c>
      <c r="O524" s="14">
        <f>INDEX(卡牌消耗!$H$13:$H$33,世界BOSS专属武器!N524)</f>
        <v>1501009</v>
      </c>
      <c r="P524" s="44" t="s">
        <v>328</v>
      </c>
      <c r="Q524" s="14">
        <f t="shared" si="116"/>
        <v>31</v>
      </c>
      <c r="R524" s="44" t="str">
        <f t="shared" si="117"/>
        <v>金币</v>
      </c>
      <c r="S524" s="14">
        <f t="shared" si="118"/>
        <v>10000</v>
      </c>
      <c r="T524" s="14" t="str">
        <f t="shared" si="119"/>
        <v>中级专属强化石</v>
      </c>
      <c r="U524" s="14">
        <f t="shared" si="120"/>
        <v>8</v>
      </c>
      <c r="V524" s="14" t="str">
        <f t="shared" si="121"/>
        <v>高级专属强化石</v>
      </c>
      <c r="W524" s="14">
        <f t="shared" si="122"/>
        <v>3</v>
      </c>
      <c r="X524" s="14">
        <f t="shared" si="123"/>
        <v>0.1</v>
      </c>
      <c r="Y524" s="14">
        <f t="shared" si="124"/>
        <v>1</v>
      </c>
      <c r="Z524" s="14">
        <f t="shared" si="125"/>
        <v>30</v>
      </c>
      <c r="AA524" s="14">
        <f t="shared" si="126"/>
        <v>0.42670000000000002</v>
      </c>
    </row>
    <row r="525" spans="13:27" ht="16.5" x14ac:dyDescent="0.2">
      <c r="M525" s="14">
        <v>441</v>
      </c>
      <c r="N525" s="14">
        <f t="shared" si="115"/>
        <v>9</v>
      </c>
      <c r="O525" s="14">
        <f>INDEX(卡牌消耗!$H$13:$H$33,世界BOSS专属武器!N525)</f>
        <v>1501009</v>
      </c>
      <c r="P525" s="44" t="s">
        <v>328</v>
      </c>
      <c r="Q525" s="14">
        <f t="shared" si="116"/>
        <v>32</v>
      </c>
      <c r="R525" s="44" t="str">
        <f t="shared" si="117"/>
        <v>金币</v>
      </c>
      <c r="S525" s="14">
        <f t="shared" si="118"/>
        <v>10000</v>
      </c>
      <c r="T525" s="14" t="str">
        <f t="shared" si="119"/>
        <v>中级专属强化石</v>
      </c>
      <c r="U525" s="14">
        <f t="shared" si="120"/>
        <v>8</v>
      </c>
      <c r="V525" s="14" t="str">
        <f t="shared" si="121"/>
        <v>高级专属强化石</v>
      </c>
      <c r="W525" s="14">
        <f t="shared" si="122"/>
        <v>3</v>
      </c>
      <c r="X525" s="14">
        <f t="shared" si="123"/>
        <v>0.1</v>
      </c>
      <c r="Y525" s="14">
        <f t="shared" si="124"/>
        <v>1</v>
      </c>
      <c r="Z525" s="14">
        <f t="shared" si="125"/>
        <v>30</v>
      </c>
      <c r="AA525" s="14">
        <f t="shared" si="126"/>
        <v>0.45329999999999998</v>
      </c>
    </row>
    <row r="526" spans="13:27" ht="16.5" x14ac:dyDescent="0.2">
      <c r="M526" s="14">
        <v>442</v>
      </c>
      <c r="N526" s="14">
        <f t="shared" si="115"/>
        <v>9</v>
      </c>
      <c r="O526" s="14">
        <f>INDEX(卡牌消耗!$H$13:$H$33,世界BOSS专属武器!N526)</f>
        <v>1501009</v>
      </c>
      <c r="P526" s="44" t="s">
        <v>328</v>
      </c>
      <c r="Q526" s="14">
        <f t="shared" si="116"/>
        <v>33</v>
      </c>
      <c r="R526" s="44" t="str">
        <f t="shared" si="117"/>
        <v>金币</v>
      </c>
      <c r="S526" s="14">
        <f t="shared" si="118"/>
        <v>10000</v>
      </c>
      <c r="T526" s="14" t="str">
        <f t="shared" si="119"/>
        <v>中级专属强化石</v>
      </c>
      <c r="U526" s="14">
        <f t="shared" si="120"/>
        <v>8</v>
      </c>
      <c r="V526" s="14" t="str">
        <f t="shared" si="121"/>
        <v>高级专属强化石</v>
      </c>
      <c r="W526" s="14">
        <f t="shared" si="122"/>
        <v>3</v>
      </c>
      <c r="X526" s="14">
        <f t="shared" si="123"/>
        <v>0.1</v>
      </c>
      <c r="Y526" s="14">
        <f t="shared" si="124"/>
        <v>1</v>
      </c>
      <c r="Z526" s="14">
        <f t="shared" si="125"/>
        <v>30</v>
      </c>
      <c r="AA526" s="14">
        <f t="shared" si="126"/>
        <v>0.48</v>
      </c>
    </row>
    <row r="527" spans="13:27" ht="16.5" x14ac:dyDescent="0.2">
      <c r="M527" s="14">
        <v>443</v>
      </c>
      <c r="N527" s="14">
        <f t="shared" si="115"/>
        <v>9</v>
      </c>
      <c r="O527" s="14">
        <f>INDEX(卡牌消耗!$H$13:$H$33,世界BOSS专属武器!N527)</f>
        <v>1501009</v>
      </c>
      <c r="P527" s="44" t="s">
        <v>328</v>
      </c>
      <c r="Q527" s="14">
        <f t="shared" si="116"/>
        <v>34</v>
      </c>
      <c r="R527" s="44" t="str">
        <f t="shared" si="117"/>
        <v>金币</v>
      </c>
      <c r="S527" s="14">
        <f t="shared" si="118"/>
        <v>10000</v>
      </c>
      <c r="T527" s="14" t="str">
        <f t="shared" si="119"/>
        <v>中级专属强化石</v>
      </c>
      <c r="U527" s="14">
        <f t="shared" si="120"/>
        <v>8</v>
      </c>
      <c r="V527" s="14" t="str">
        <f t="shared" si="121"/>
        <v>高级专属强化石</v>
      </c>
      <c r="W527" s="14">
        <f t="shared" si="122"/>
        <v>3</v>
      </c>
      <c r="X527" s="14">
        <f t="shared" si="123"/>
        <v>0.1</v>
      </c>
      <c r="Y527" s="14">
        <f t="shared" si="124"/>
        <v>1</v>
      </c>
      <c r="Z527" s="14">
        <f t="shared" si="125"/>
        <v>30</v>
      </c>
      <c r="AA527" s="14">
        <f t="shared" si="126"/>
        <v>0.50670000000000004</v>
      </c>
    </row>
    <row r="528" spans="13:27" ht="16.5" x14ac:dyDescent="0.2">
      <c r="M528" s="14">
        <v>444</v>
      </c>
      <c r="N528" s="14">
        <f t="shared" si="115"/>
        <v>9</v>
      </c>
      <c r="O528" s="14">
        <f>INDEX(卡牌消耗!$H$13:$H$33,世界BOSS专属武器!N528)</f>
        <v>1501009</v>
      </c>
      <c r="P528" s="44" t="s">
        <v>328</v>
      </c>
      <c r="Q528" s="14">
        <f t="shared" si="116"/>
        <v>35</v>
      </c>
      <c r="R528" s="44" t="str">
        <f t="shared" si="117"/>
        <v>金币</v>
      </c>
      <c r="S528" s="14">
        <f t="shared" si="118"/>
        <v>10000</v>
      </c>
      <c r="T528" s="14" t="str">
        <f t="shared" si="119"/>
        <v>中级专属强化石</v>
      </c>
      <c r="U528" s="14">
        <f t="shared" si="120"/>
        <v>8</v>
      </c>
      <c r="V528" s="14" t="str">
        <f t="shared" si="121"/>
        <v>高级专属强化石</v>
      </c>
      <c r="W528" s="14">
        <f t="shared" si="122"/>
        <v>3</v>
      </c>
      <c r="X528" s="14">
        <f t="shared" si="123"/>
        <v>0.1</v>
      </c>
      <c r="Y528" s="14">
        <f t="shared" si="124"/>
        <v>1</v>
      </c>
      <c r="Z528" s="14">
        <f t="shared" si="125"/>
        <v>30</v>
      </c>
      <c r="AA528" s="14">
        <f t="shared" si="126"/>
        <v>0.5333</v>
      </c>
    </row>
    <row r="529" spans="13:27" ht="16.5" x14ac:dyDescent="0.2">
      <c r="M529" s="14">
        <v>445</v>
      </c>
      <c r="N529" s="14">
        <f t="shared" si="115"/>
        <v>9</v>
      </c>
      <c r="O529" s="14">
        <f>INDEX(卡牌消耗!$H$13:$H$33,世界BOSS专属武器!N529)</f>
        <v>1501009</v>
      </c>
      <c r="P529" s="44" t="s">
        <v>328</v>
      </c>
      <c r="Q529" s="14">
        <f t="shared" si="116"/>
        <v>36</v>
      </c>
      <c r="R529" s="44" t="str">
        <f t="shared" si="117"/>
        <v>金币</v>
      </c>
      <c r="S529" s="14">
        <f t="shared" si="118"/>
        <v>10000</v>
      </c>
      <c r="T529" s="14" t="str">
        <f t="shared" si="119"/>
        <v>中级专属强化石</v>
      </c>
      <c r="U529" s="14">
        <f t="shared" si="120"/>
        <v>8</v>
      </c>
      <c r="V529" s="14" t="str">
        <f t="shared" si="121"/>
        <v>高级专属强化石</v>
      </c>
      <c r="W529" s="14">
        <f t="shared" si="122"/>
        <v>3</v>
      </c>
      <c r="X529" s="14">
        <f t="shared" si="123"/>
        <v>0.1</v>
      </c>
      <c r="Y529" s="14">
        <f t="shared" si="124"/>
        <v>1</v>
      </c>
      <c r="Z529" s="14">
        <f t="shared" si="125"/>
        <v>30</v>
      </c>
      <c r="AA529" s="14">
        <f t="shared" si="126"/>
        <v>0.56000000000000005</v>
      </c>
    </row>
    <row r="530" spans="13:27" ht="16.5" x14ac:dyDescent="0.2">
      <c r="M530" s="14">
        <v>446</v>
      </c>
      <c r="N530" s="14">
        <f t="shared" si="115"/>
        <v>9</v>
      </c>
      <c r="O530" s="14">
        <f>INDEX(卡牌消耗!$H$13:$H$33,世界BOSS专属武器!N530)</f>
        <v>1501009</v>
      </c>
      <c r="P530" s="44" t="s">
        <v>328</v>
      </c>
      <c r="Q530" s="14">
        <f t="shared" si="116"/>
        <v>37</v>
      </c>
      <c r="R530" s="44" t="str">
        <f t="shared" si="117"/>
        <v>金币</v>
      </c>
      <c r="S530" s="14">
        <f t="shared" si="118"/>
        <v>10000</v>
      </c>
      <c r="T530" s="14" t="str">
        <f t="shared" si="119"/>
        <v>中级专属强化石</v>
      </c>
      <c r="U530" s="14">
        <f t="shared" si="120"/>
        <v>8</v>
      </c>
      <c r="V530" s="14" t="str">
        <f t="shared" si="121"/>
        <v>高级专属强化石</v>
      </c>
      <c r="W530" s="14">
        <f t="shared" si="122"/>
        <v>3</v>
      </c>
      <c r="X530" s="14">
        <f t="shared" si="123"/>
        <v>0.1</v>
      </c>
      <c r="Y530" s="14">
        <f t="shared" si="124"/>
        <v>1</v>
      </c>
      <c r="Z530" s="14">
        <f t="shared" si="125"/>
        <v>30</v>
      </c>
      <c r="AA530" s="14">
        <f t="shared" si="126"/>
        <v>0.5867</v>
      </c>
    </row>
    <row r="531" spans="13:27" ht="16.5" x14ac:dyDescent="0.2">
      <c r="M531" s="14">
        <v>447</v>
      </c>
      <c r="N531" s="14">
        <f t="shared" si="115"/>
        <v>9</v>
      </c>
      <c r="O531" s="14">
        <f>INDEX(卡牌消耗!$H$13:$H$33,世界BOSS专属武器!N531)</f>
        <v>1501009</v>
      </c>
      <c r="P531" s="44" t="s">
        <v>328</v>
      </c>
      <c r="Q531" s="14">
        <f t="shared" si="116"/>
        <v>38</v>
      </c>
      <c r="R531" s="44" t="str">
        <f t="shared" si="117"/>
        <v>金币</v>
      </c>
      <c r="S531" s="14">
        <f t="shared" si="118"/>
        <v>10000</v>
      </c>
      <c r="T531" s="14" t="str">
        <f t="shared" si="119"/>
        <v>中级专属强化石</v>
      </c>
      <c r="U531" s="14">
        <f t="shared" si="120"/>
        <v>8</v>
      </c>
      <c r="V531" s="14" t="str">
        <f t="shared" si="121"/>
        <v>高级专属强化石</v>
      </c>
      <c r="W531" s="14">
        <f t="shared" si="122"/>
        <v>3</v>
      </c>
      <c r="X531" s="14">
        <f t="shared" si="123"/>
        <v>0.1</v>
      </c>
      <c r="Y531" s="14">
        <f t="shared" si="124"/>
        <v>1</v>
      </c>
      <c r="Z531" s="14">
        <f t="shared" si="125"/>
        <v>30</v>
      </c>
      <c r="AA531" s="14">
        <f t="shared" si="126"/>
        <v>0.61329999999999996</v>
      </c>
    </row>
    <row r="532" spans="13:27" ht="16.5" x14ac:dyDescent="0.2">
      <c r="M532" s="14">
        <v>448</v>
      </c>
      <c r="N532" s="14">
        <f t="shared" si="115"/>
        <v>9</v>
      </c>
      <c r="O532" s="14">
        <f>INDEX(卡牌消耗!$H$13:$H$33,世界BOSS专属武器!N532)</f>
        <v>1501009</v>
      </c>
      <c r="P532" s="44" t="s">
        <v>328</v>
      </c>
      <c r="Q532" s="14">
        <f t="shared" si="116"/>
        <v>39</v>
      </c>
      <c r="R532" s="44" t="str">
        <f t="shared" si="117"/>
        <v>金币</v>
      </c>
      <c r="S532" s="14">
        <f t="shared" si="118"/>
        <v>10000</v>
      </c>
      <c r="T532" s="14" t="str">
        <f t="shared" si="119"/>
        <v>中级专属强化石</v>
      </c>
      <c r="U532" s="14">
        <f t="shared" si="120"/>
        <v>8</v>
      </c>
      <c r="V532" s="14" t="str">
        <f t="shared" si="121"/>
        <v>高级专属强化石</v>
      </c>
      <c r="W532" s="14">
        <f t="shared" si="122"/>
        <v>3</v>
      </c>
      <c r="X532" s="14">
        <f t="shared" si="123"/>
        <v>0.1</v>
      </c>
      <c r="Y532" s="14">
        <f t="shared" si="124"/>
        <v>1</v>
      </c>
      <c r="Z532" s="14">
        <f t="shared" si="125"/>
        <v>30</v>
      </c>
      <c r="AA532" s="14">
        <f t="shared" si="126"/>
        <v>0.64</v>
      </c>
    </row>
    <row r="533" spans="13:27" ht="16.5" x14ac:dyDescent="0.2">
      <c r="M533" s="14">
        <v>449</v>
      </c>
      <c r="N533" s="14">
        <f t="shared" si="115"/>
        <v>9</v>
      </c>
      <c r="O533" s="14">
        <f>INDEX(卡牌消耗!$H$13:$H$33,世界BOSS专属武器!N533)</f>
        <v>1501009</v>
      </c>
      <c r="P533" s="44" t="s">
        <v>328</v>
      </c>
      <c r="Q533" s="14">
        <f t="shared" si="116"/>
        <v>40</v>
      </c>
      <c r="R533" s="44" t="str">
        <f t="shared" si="117"/>
        <v>金币</v>
      </c>
      <c r="S533" s="14">
        <f t="shared" si="118"/>
        <v>20000</v>
      </c>
      <c r="T533" s="14" t="str">
        <f t="shared" si="119"/>
        <v>高级专属强化石</v>
      </c>
      <c r="U533" s="14">
        <f t="shared" si="120"/>
        <v>5</v>
      </c>
      <c r="V533" s="14" t="str">
        <f t="shared" si="121"/>
        <v>[x]</v>
      </c>
      <c r="W533" s="14" t="str">
        <f t="shared" si="122"/>
        <v>[x]</v>
      </c>
      <c r="X533" s="14">
        <f t="shared" si="123"/>
        <v>0.1</v>
      </c>
      <c r="Y533" s="14">
        <f t="shared" si="124"/>
        <v>1</v>
      </c>
      <c r="Z533" s="14">
        <f t="shared" si="125"/>
        <v>35</v>
      </c>
      <c r="AA533" s="14">
        <f t="shared" si="126"/>
        <v>0.66669999999999996</v>
      </c>
    </row>
    <row r="534" spans="13:27" ht="16.5" x14ac:dyDescent="0.2">
      <c r="M534" s="14">
        <v>450</v>
      </c>
      <c r="N534" s="14">
        <f t="shared" ref="N534:N597" si="127">INT((M534-1)/51)+1</f>
        <v>9</v>
      </c>
      <c r="O534" s="14">
        <f>INDEX(卡牌消耗!$H$13:$H$33,世界BOSS专属武器!N534)</f>
        <v>1501009</v>
      </c>
      <c r="P534" s="44" t="s">
        <v>328</v>
      </c>
      <c r="Q534" s="14">
        <f t="shared" ref="Q534:Q597" si="128">MOD(M534-1,51)</f>
        <v>41</v>
      </c>
      <c r="R534" s="44" t="str">
        <f t="shared" ref="R534:R597" si="129">IF(Q534&gt;0,"金币","[x]")</f>
        <v>金币</v>
      </c>
      <c r="S534" s="14">
        <f t="shared" ref="S534:S597" si="130">IF(Q534&gt;0,INDEX($V$32:$V$81,Q534),"[x]")</f>
        <v>20000</v>
      </c>
      <c r="T534" s="14" t="str">
        <f t="shared" ref="T534:T597" si="131">IF(Q534&gt;0,INDEX($W$32:$W$81,Q534),"[x]")</f>
        <v>高级专属强化石</v>
      </c>
      <c r="U534" s="14">
        <f t="shared" ref="U534:U597" si="132">IF(Q534&gt;0,INDEX($AA$32:$AF$81,Q534,INDEX($Y$32:$Y$81,Q534)),"[x]")</f>
        <v>5</v>
      </c>
      <c r="V534" s="14" t="str">
        <f t="shared" ref="V534:V597" si="133">IF(AND(Q534&gt;=20,Q534&lt;40),INDEX($X$32:$X$81,Q534),"[x]")</f>
        <v>[x]</v>
      </c>
      <c r="W534" s="14" t="str">
        <f t="shared" ref="W534:W597" si="134">IF(AND(Q534&gt;=20,Q534&lt;40),INDEX($AA$32:$AF$81,Q534,INDEX($Z$32:$Z$81,Q534)),"[x]")</f>
        <v>[x]</v>
      </c>
      <c r="X534" s="14">
        <f t="shared" ref="X534:X597" si="135">IF(Q534&gt;0,INDEX($T$32:$T$81,Q534),"[x]")</f>
        <v>0.1</v>
      </c>
      <c r="Y534" s="14">
        <f t="shared" ref="Y534:Y597" si="136">IF(Q534&gt;0,1,"[x]")</f>
        <v>1</v>
      </c>
      <c r="Z534" s="14">
        <f t="shared" ref="Z534:Z597" si="137">IF(Q534&gt;0,INDEX($AG$32:$AG$81,Q534),"[x]")</f>
        <v>40</v>
      </c>
      <c r="AA534" s="14">
        <f t="shared" ref="AA534:AA597" si="138">IF(Q534&gt;0,INDEX($AL$32:$AL$81,Q534),"[x]")</f>
        <v>0.7</v>
      </c>
    </row>
    <row r="535" spans="13:27" ht="16.5" x14ac:dyDescent="0.2">
      <c r="M535" s="14">
        <v>451</v>
      </c>
      <c r="N535" s="14">
        <f t="shared" si="127"/>
        <v>9</v>
      </c>
      <c r="O535" s="14">
        <f>INDEX(卡牌消耗!$H$13:$H$33,世界BOSS专属武器!N535)</f>
        <v>1501009</v>
      </c>
      <c r="P535" s="44" t="s">
        <v>328</v>
      </c>
      <c r="Q535" s="14">
        <f t="shared" si="128"/>
        <v>42</v>
      </c>
      <c r="R535" s="44" t="str">
        <f t="shared" si="129"/>
        <v>金币</v>
      </c>
      <c r="S535" s="14">
        <f t="shared" si="130"/>
        <v>20000</v>
      </c>
      <c r="T535" s="14" t="str">
        <f t="shared" si="131"/>
        <v>高级专属强化石</v>
      </c>
      <c r="U535" s="14">
        <f t="shared" si="132"/>
        <v>5</v>
      </c>
      <c r="V535" s="14" t="str">
        <f t="shared" si="133"/>
        <v>[x]</v>
      </c>
      <c r="W535" s="14" t="str">
        <f t="shared" si="134"/>
        <v>[x]</v>
      </c>
      <c r="X535" s="14">
        <f t="shared" si="135"/>
        <v>0.1</v>
      </c>
      <c r="Y535" s="14">
        <f t="shared" si="136"/>
        <v>1</v>
      </c>
      <c r="Z535" s="14">
        <f t="shared" si="137"/>
        <v>45</v>
      </c>
      <c r="AA535" s="14">
        <f t="shared" si="138"/>
        <v>0.73329999999999995</v>
      </c>
    </row>
    <row r="536" spans="13:27" ht="16.5" x14ac:dyDescent="0.2">
      <c r="M536" s="14">
        <v>452</v>
      </c>
      <c r="N536" s="14">
        <f t="shared" si="127"/>
        <v>9</v>
      </c>
      <c r="O536" s="14">
        <f>INDEX(卡牌消耗!$H$13:$H$33,世界BOSS专属武器!N536)</f>
        <v>1501009</v>
      </c>
      <c r="P536" s="44" t="s">
        <v>328</v>
      </c>
      <c r="Q536" s="14">
        <f t="shared" si="128"/>
        <v>43</v>
      </c>
      <c r="R536" s="44" t="str">
        <f t="shared" si="129"/>
        <v>金币</v>
      </c>
      <c r="S536" s="14">
        <f t="shared" si="130"/>
        <v>20000</v>
      </c>
      <c r="T536" s="14" t="str">
        <f t="shared" si="131"/>
        <v>高级专属强化石</v>
      </c>
      <c r="U536" s="14">
        <f t="shared" si="132"/>
        <v>5</v>
      </c>
      <c r="V536" s="14" t="str">
        <f t="shared" si="133"/>
        <v>[x]</v>
      </c>
      <c r="W536" s="14" t="str">
        <f t="shared" si="134"/>
        <v>[x]</v>
      </c>
      <c r="X536" s="14">
        <f t="shared" si="135"/>
        <v>0.1</v>
      </c>
      <c r="Y536" s="14">
        <f t="shared" si="136"/>
        <v>1</v>
      </c>
      <c r="Z536" s="14">
        <f t="shared" si="137"/>
        <v>50</v>
      </c>
      <c r="AA536" s="14">
        <f t="shared" si="138"/>
        <v>0.76670000000000005</v>
      </c>
    </row>
    <row r="537" spans="13:27" ht="16.5" x14ac:dyDescent="0.2">
      <c r="M537" s="14">
        <v>453</v>
      </c>
      <c r="N537" s="14">
        <f t="shared" si="127"/>
        <v>9</v>
      </c>
      <c r="O537" s="14">
        <f>INDEX(卡牌消耗!$H$13:$H$33,世界BOSS专属武器!N537)</f>
        <v>1501009</v>
      </c>
      <c r="P537" s="44" t="s">
        <v>328</v>
      </c>
      <c r="Q537" s="14">
        <f t="shared" si="128"/>
        <v>44</v>
      </c>
      <c r="R537" s="44" t="str">
        <f t="shared" si="129"/>
        <v>金币</v>
      </c>
      <c r="S537" s="14">
        <f t="shared" si="130"/>
        <v>20000</v>
      </c>
      <c r="T537" s="14" t="str">
        <f t="shared" si="131"/>
        <v>高级专属强化石</v>
      </c>
      <c r="U537" s="14">
        <f t="shared" si="132"/>
        <v>5</v>
      </c>
      <c r="V537" s="14" t="str">
        <f t="shared" si="133"/>
        <v>[x]</v>
      </c>
      <c r="W537" s="14" t="str">
        <f t="shared" si="134"/>
        <v>[x]</v>
      </c>
      <c r="X537" s="14">
        <f t="shared" si="135"/>
        <v>0.1</v>
      </c>
      <c r="Y537" s="14">
        <f t="shared" si="136"/>
        <v>1</v>
      </c>
      <c r="Z537" s="14">
        <f t="shared" si="137"/>
        <v>55</v>
      </c>
      <c r="AA537" s="14">
        <f t="shared" si="138"/>
        <v>0.8</v>
      </c>
    </row>
    <row r="538" spans="13:27" ht="16.5" x14ac:dyDescent="0.2">
      <c r="M538" s="14">
        <v>454</v>
      </c>
      <c r="N538" s="14">
        <f t="shared" si="127"/>
        <v>9</v>
      </c>
      <c r="O538" s="14">
        <f>INDEX(卡牌消耗!$H$13:$H$33,世界BOSS专属武器!N538)</f>
        <v>1501009</v>
      </c>
      <c r="P538" s="44" t="s">
        <v>328</v>
      </c>
      <c r="Q538" s="14">
        <f t="shared" si="128"/>
        <v>45</v>
      </c>
      <c r="R538" s="44" t="str">
        <f t="shared" si="129"/>
        <v>金币</v>
      </c>
      <c r="S538" s="14">
        <f t="shared" si="130"/>
        <v>20000</v>
      </c>
      <c r="T538" s="14" t="str">
        <f t="shared" si="131"/>
        <v>高级专属强化石</v>
      </c>
      <c r="U538" s="14">
        <f t="shared" si="132"/>
        <v>6</v>
      </c>
      <c r="V538" s="14" t="str">
        <f t="shared" si="133"/>
        <v>[x]</v>
      </c>
      <c r="W538" s="14" t="str">
        <f t="shared" si="134"/>
        <v>[x]</v>
      </c>
      <c r="X538" s="14">
        <f t="shared" si="135"/>
        <v>0.1</v>
      </c>
      <c r="Y538" s="14">
        <f t="shared" si="136"/>
        <v>1</v>
      </c>
      <c r="Z538" s="14">
        <f t="shared" si="137"/>
        <v>60</v>
      </c>
      <c r="AA538" s="14">
        <f t="shared" si="138"/>
        <v>0.83330000000000004</v>
      </c>
    </row>
    <row r="539" spans="13:27" ht="16.5" x14ac:dyDescent="0.2">
      <c r="M539" s="14">
        <v>455</v>
      </c>
      <c r="N539" s="14">
        <f t="shared" si="127"/>
        <v>9</v>
      </c>
      <c r="O539" s="14">
        <f>INDEX(卡牌消耗!$H$13:$H$33,世界BOSS专属武器!N539)</f>
        <v>1501009</v>
      </c>
      <c r="P539" s="44" t="s">
        <v>328</v>
      </c>
      <c r="Q539" s="14">
        <f t="shared" si="128"/>
        <v>46</v>
      </c>
      <c r="R539" s="44" t="str">
        <f t="shared" si="129"/>
        <v>金币</v>
      </c>
      <c r="S539" s="14">
        <f t="shared" si="130"/>
        <v>20000</v>
      </c>
      <c r="T539" s="14" t="str">
        <f t="shared" si="131"/>
        <v>高级专属强化石</v>
      </c>
      <c r="U539" s="14">
        <f t="shared" si="132"/>
        <v>7</v>
      </c>
      <c r="V539" s="14" t="str">
        <f t="shared" si="133"/>
        <v>[x]</v>
      </c>
      <c r="W539" s="14" t="str">
        <f t="shared" si="134"/>
        <v>[x]</v>
      </c>
      <c r="X539" s="14">
        <f t="shared" si="135"/>
        <v>0.1</v>
      </c>
      <c r="Y539" s="14">
        <f t="shared" si="136"/>
        <v>1</v>
      </c>
      <c r="Z539" s="14">
        <f t="shared" si="137"/>
        <v>70</v>
      </c>
      <c r="AA539" s="14">
        <f t="shared" si="138"/>
        <v>0.86670000000000003</v>
      </c>
    </row>
    <row r="540" spans="13:27" ht="16.5" x14ac:dyDescent="0.2">
      <c r="M540" s="14">
        <v>456</v>
      </c>
      <c r="N540" s="14">
        <f t="shared" si="127"/>
        <v>9</v>
      </c>
      <c r="O540" s="14">
        <f>INDEX(卡牌消耗!$H$13:$H$33,世界BOSS专属武器!N540)</f>
        <v>1501009</v>
      </c>
      <c r="P540" s="44" t="s">
        <v>328</v>
      </c>
      <c r="Q540" s="14">
        <f t="shared" si="128"/>
        <v>47</v>
      </c>
      <c r="R540" s="44" t="str">
        <f t="shared" si="129"/>
        <v>金币</v>
      </c>
      <c r="S540" s="14">
        <f t="shared" si="130"/>
        <v>20000</v>
      </c>
      <c r="T540" s="14" t="str">
        <f t="shared" si="131"/>
        <v>高级专属强化石</v>
      </c>
      <c r="U540" s="14">
        <f t="shared" si="132"/>
        <v>8</v>
      </c>
      <c r="V540" s="14" t="str">
        <f t="shared" si="133"/>
        <v>[x]</v>
      </c>
      <c r="W540" s="14" t="str">
        <f t="shared" si="134"/>
        <v>[x]</v>
      </c>
      <c r="X540" s="14">
        <f t="shared" si="135"/>
        <v>0.1</v>
      </c>
      <c r="Y540" s="14">
        <f t="shared" si="136"/>
        <v>1</v>
      </c>
      <c r="Z540" s="14">
        <f t="shared" si="137"/>
        <v>80</v>
      </c>
      <c r="AA540" s="14">
        <f t="shared" si="138"/>
        <v>0.9</v>
      </c>
    </row>
    <row r="541" spans="13:27" ht="16.5" x14ac:dyDescent="0.2">
      <c r="M541" s="14">
        <v>457</v>
      </c>
      <c r="N541" s="14">
        <f t="shared" si="127"/>
        <v>9</v>
      </c>
      <c r="O541" s="14">
        <f>INDEX(卡牌消耗!$H$13:$H$33,世界BOSS专属武器!N541)</f>
        <v>1501009</v>
      </c>
      <c r="P541" s="44" t="s">
        <v>328</v>
      </c>
      <c r="Q541" s="14">
        <f t="shared" si="128"/>
        <v>48</v>
      </c>
      <c r="R541" s="44" t="str">
        <f t="shared" si="129"/>
        <v>金币</v>
      </c>
      <c r="S541" s="14">
        <f t="shared" si="130"/>
        <v>20000</v>
      </c>
      <c r="T541" s="14" t="str">
        <f t="shared" si="131"/>
        <v>高级专属强化石</v>
      </c>
      <c r="U541" s="14">
        <f t="shared" si="132"/>
        <v>9</v>
      </c>
      <c r="V541" s="14" t="str">
        <f t="shared" si="133"/>
        <v>[x]</v>
      </c>
      <c r="W541" s="14" t="str">
        <f t="shared" si="134"/>
        <v>[x]</v>
      </c>
      <c r="X541" s="14">
        <f t="shared" si="135"/>
        <v>0.1</v>
      </c>
      <c r="Y541" s="14">
        <f t="shared" si="136"/>
        <v>1</v>
      </c>
      <c r="Z541" s="14">
        <f t="shared" si="137"/>
        <v>100</v>
      </c>
      <c r="AA541" s="14">
        <f t="shared" si="138"/>
        <v>0.93330000000000002</v>
      </c>
    </row>
    <row r="542" spans="13:27" ht="16.5" x14ac:dyDescent="0.2">
      <c r="M542" s="14">
        <v>458</v>
      </c>
      <c r="N542" s="14">
        <f t="shared" si="127"/>
        <v>9</v>
      </c>
      <c r="O542" s="14">
        <f>INDEX(卡牌消耗!$H$13:$H$33,世界BOSS专属武器!N542)</f>
        <v>1501009</v>
      </c>
      <c r="P542" s="44" t="s">
        <v>328</v>
      </c>
      <c r="Q542" s="14">
        <f t="shared" si="128"/>
        <v>49</v>
      </c>
      <c r="R542" s="44" t="str">
        <f t="shared" si="129"/>
        <v>金币</v>
      </c>
      <c r="S542" s="14">
        <f t="shared" si="130"/>
        <v>20000</v>
      </c>
      <c r="T542" s="14" t="str">
        <f t="shared" si="131"/>
        <v>高级专属强化石</v>
      </c>
      <c r="U542" s="14">
        <f t="shared" si="132"/>
        <v>10</v>
      </c>
      <c r="V542" s="14" t="str">
        <f t="shared" si="133"/>
        <v>[x]</v>
      </c>
      <c r="W542" s="14" t="str">
        <f t="shared" si="134"/>
        <v>[x]</v>
      </c>
      <c r="X542" s="14">
        <f t="shared" si="135"/>
        <v>0.1</v>
      </c>
      <c r="Y542" s="14">
        <f t="shared" si="136"/>
        <v>1</v>
      </c>
      <c r="Z542" s="14">
        <f t="shared" si="137"/>
        <v>120</v>
      </c>
      <c r="AA542" s="14">
        <f t="shared" si="138"/>
        <v>0.9667</v>
      </c>
    </row>
    <row r="543" spans="13:27" ht="16.5" x14ac:dyDescent="0.2">
      <c r="M543" s="14">
        <v>459</v>
      </c>
      <c r="N543" s="14">
        <f t="shared" si="127"/>
        <v>9</v>
      </c>
      <c r="O543" s="14">
        <f>INDEX(卡牌消耗!$H$13:$H$33,世界BOSS专属武器!N543)</f>
        <v>1501009</v>
      </c>
      <c r="P543" s="44" t="s">
        <v>328</v>
      </c>
      <c r="Q543" s="14">
        <f t="shared" si="128"/>
        <v>50</v>
      </c>
      <c r="R543" s="44" t="str">
        <f t="shared" si="129"/>
        <v>金币</v>
      </c>
      <c r="S543" s="14">
        <f t="shared" si="130"/>
        <v>20000</v>
      </c>
      <c r="T543" s="14" t="str">
        <f t="shared" si="131"/>
        <v>高级专属强化石</v>
      </c>
      <c r="U543" s="14">
        <f t="shared" si="132"/>
        <v>15</v>
      </c>
      <c r="V543" s="14" t="str">
        <f t="shared" si="133"/>
        <v>[x]</v>
      </c>
      <c r="W543" s="14" t="str">
        <f t="shared" si="134"/>
        <v>[x]</v>
      </c>
      <c r="X543" s="14">
        <f t="shared" si="135"/>
        <v>0.1</v>
      </c>
      <c r="Y543" s="14">
        <f t="shared" si="136"/>
        <v>1</v>
      </c>
      <c r="Z543" s="14">
        <f t="shared" si="137"/>
        <v>150</v>
      </c>
      <c r="AA543" s="14">
        <f t="shared" si="138"/>
        <v>1</v>
      </c>
    </row>
    <row r="544" spans="13:27" ht="16.5" x14ac:dyDescent="0.2">
      <c r="M544" s="14">
        <v>460</v>
      </c>
      <c r="N544" s="14">
        <f t="shared" si="127"/>
        <v>10</v>
      </c>
      <c r="O544" s="14">
        <f>INDEX(卡牌消耗!$H$13:$H$33,世界BOSS专属武器!N544)</f>
        <v>1501010</v>
      </c>
      <c r="P544" s="44" t="s">
        <v>328</v>
      </c>
      <c r="Q544" s="14">
        <f t="shared" si="128"/>
        <v>0</v>
      </c>
      <c r="R544" s="44" t="str">
        <f t="shared" si="129"/>
        <v>[x]</v>
      </c>
      <c r="S544" s="14" t="str">
        <f t="shared" si="130"/>
        <v>[x]</v>
      </c>
      <c r="T544" s="14" t="str">
        <f t="shared" si="131"/>
        <v>[x]</v>
      </c>
      <c r="U544" s="14" t="str">
        <f t="shared" si="132"/>
        <v>[x]</v>
      </c>
      <c r="V544" s="14" t="str">
        <f t="shared" si="133"/>
        <v>[x]</v>
      </c>
      <c r="W544" s="14" t="str">
        <f t="shared" si="134"/>
        <v>[x]</v>
      </c>
      <c r="X544" s="14" t="str">
        <f t="shared" si="135"/>
        <v>[x]</v>
      </c>
      <c r="Y544" s="14" t="str">
        <f t="shared" si="136"/>
        <v>[x]</v>
      </c>
      <c r="Z544" s="14" t="str">
        <f t="shared" si="137"/>
        <v>[x]</v>
      </c>
      <c r="AA544" s="14" t="str">
        <f t="shared" si="138"/>
        <v>[x]</v>
      </c>
    </row>
    <row r="545" spans="13:27" ht="16.5" x14ac:dyDescent="0.2">
      <c r="M545" s="14">
        <v>461</v>
      </c>
      <c r="N545" s="14">
        <f t="shared" si="127"/>
        <v>10</v>
      </c>
      <c r="O545" s="14">
        <f>INDEX(卡牌消耗!$H$13:$H$33,世界BOSS专属武器!N545)</f>
        <v>1501010</v>
      </c>
      <c r="P545" s="44" t="s">
        <v>328</v>
      </c>
      <c r="Q545" s="14">
        <f t="shared" si="128"/>
        <v>1</v>
      </c>
      <c r="R545" s="44" t="str">
        <f t="shared" si="129"/>
        <v>金币</v>
      </c>
      <c r="S545" s="14">
        <f t="shared" si="130"/>
        <v>100</v>
      </c>
      <c r="T545" s="14" t="str">
        <f t="shared" si="131"/>
        <v>低级专属强化石</v>
      </c>
      <c r="U545" s="14">
        <f t="shared" si="132"/>
        <v>1</v>
      </c>
      <c r="V545" s="14" t="str">
        <f t="shared" si="133"/>
        <v>[x]</v>
      </c>
      <c r="W545" s="14" t="str">
        <f t="shared" si="134"/>
        <v>[x]</v>
      </c>
      <c r="X545" s="14">
        <f t="shared" si="135"/>
        <v>1</v>
      </c>
      <c r="Y545" s="14">
        <f t="shared" si="136"/>
        <v>1</v>
      </c>
      <c r="Z545" s="14">
        <f t="shared" si="137"/>
        <v>1</v>
      </c>
      <c r="AA545" s="14">
        <f t="shared" si="138"/>
        <v>6.7000000000000002E-3</v>
      </c>
    </row>
    <row r="546" spans="13:27" ht="16.5" x14ac:dyDescent="0.2">
      <c r="M546" s="14">
        <v>462</v>
      </c>
      <c r="N546" s="14">
        <f t="shared" si="127"/>
        <v>10</v>
      </c>
      <c r="O546" s="14">
        <f>INDEX(卡牌消耗!$H$13:$H$33,世界BOSS专属武器!N546)</f>
        <v>1501010</v>
      </c>
      <c r="P546" s="44" t="s">
        <v>328</v>
      </c>
      <c r="Q546" s="14">
        <f t="shared" si="128"/>
        <v>2</v>
      </c>
      <c r="R546" s="44" t="str">
        <f t="shared" si="129"/>
        <v>金币</v>
      </c>
      <c r="S546" s="14">
        <f t="shared" si="130"/>
        <v>200</v>
      </c>
      <c r="T546" s="14" t="str">
        <f t="shared" si="131"/>
        <v>低级专属强化石</v>
      </c>
      <c r="U546" s="14">
        <f t="shared" si="132"/>
        <v>1</v>
      </c>
      <c r="V546" s="14" t="str">
        <f t="shared" si="133"/>
        <v>[x]</v>
      </c>
      <c r="W546" s="14" t="str">
        <f t="shared" si="134"/>
        <v>[x]</v>
      </c>
      <c r="X546" s="14">
        <f t="shared" si="135"/>
        <v>0.5</v>
      </c>
      <c r="Y546" s="14">
        <f t="shared" si="136"/>
        <v>1</v>
      </c>
      <c r="Z546" s="14">
        <f t="shared" si="137"/>
        <v>2</v>
      </c>
      <c r="AA546" s="14">
        <f t="shared" si="138"/>
        <v>1.3299999999999999E-2</v>
      </c>
    </row>
    <row r="547" spans="13:27" ht="16.5" x14ac:dyDescent="0.2">
      <c r="M547" s="14">
        <v>463</v>
      </c>
      <c r="N547" s="14">
        <f t="shared" si="127"/>
        <v>10</v>
      </c>
      <c r="O547" s="14">
        <f>INDEX(卡牌消耗!$H$13:$H$33,世界BOSS专属武器!N547)</f>
        <v>1501010</v>
      </c>
      <c r="P547" s="44" t="s">
        <v>328</v>
      </c>
      <c r="Q547" s="14">
        <f t="shared" si="128"/>
        <v>3</v>
      </c>
      <c r="R547" s="44" t="str">
        <f t="shared" si="129"/>
        <v>金币</v>
      </c>
      <c r="S547" s="14">
        <f t="shared" si="130"/>
        <v>300</v>
      </c>
      <c r="T547" s="14" t="str">
        <f t="shared" si="131"/>
        <v>低级专属强化石</v>
      </c>
      <c r="U547" s="14">
        <f t="shared" si="132"/>
        <v>2</v>
      </c>
      <c r="V547" s="14" t="str">
        <f t="shared" si="133"/>
        <v>[x]</v>
      </c>
      <c r="W547" s="14" t="str">
        <f t="shared" si="134"/>
        <v>[x]</v>
      </c>
      <c r="X547" s="14">
        <f t="shared" si="135"/>
        <v>0.48</v>
      </c>
      <c r="Y547" s="14">
        <f t="shared" si="136"/>
        <v>1</v>
      </c>
      <c r="Z547" s="14">
        <f t="shared" si="137"/>
        <v>3</v>
      </c>
      <c r="AA547" s="14">
        <f t="shared" si="138"/>
        <v>0.02</v>
      </c>
    </row>
    <row r="548" spans="13:27" ht="16.5" x14ac:dyDescent="0.2">
      <c r="M548" s="14">
        <v>464</v>
      </c>
      <c r="N548" s="14">
        <f t="shared" si="127"/>
        <v>10</v>
      </c>
      <c r="O548" s="14">
        <f>INDEX(卡牌消耗!$H$13:$H$33,世界BOSS专属武器!N548)</f>
        <v>1501010</v>
      </c>
      <c r="P548" s="44" t="s">
        <v>328</v>
      </c>
      <c r="Q548" s="14">
        <f t="shared" si="128"/>
        <v>4</v>
      </c>
      <c r="R548" s="44" t="str">
        <f t="shared" si="129"/>
        <v>金币</v>
      </c>
      <c r="S548" s="14">
        <f t="shared" si="130"/>
        <v>400</v>
      </c>
      <c r="T548" s="14" t="str">
        <f t="shared" si="131"/>
        <v>低级专属强化石</v>
      </c>
      <c r="U548" s="14">
        <f t="shared" si="132"/>
        <v>3</v>
      </c>
      <c r="V548" s="14" t="str">
        <f t="shared" si="133"/>
        <v>[x]</v>
      </c>
      <c r="W548" s="14" t="str">
        <f t="shared" si="134"/>
        <v>[x]</v>
      </c>
      <c r="X548" s="14">
        <f t="shared" si="135"/>
        <v>0.46</v>
      </c>
      <c r="Y548" s="14">
        <f t="shared" si="136"/>
        <v>1</v>
      </c>
      <c r="Z548" s="14">
        <f t="shared" si="137"/>
        <v>3</v>
      </c>
      <c r="AA548" s="14">
        <f t="shared" si="138"/>
        <v>2.6700000000000002E-2</v>
      </c>
    </row>
    <row r="549" spans="13:27" ht="16.5" x14ac:dyDescent="0.2">
      <c r="M549" s="14">
        <v>465</v>
      </c>
      <c r="N549" s="14">
        <f t="shared" si="127"/>
        <v>10</v>
      </c>
      <c r="O549" s="14">
        <f>INDEX(卡牌消耗!$H$13:$H$33,世界BOSS专属武器!N549)</f>
        <v>1501010</v>
      </c>
      <c r="P549" s="44" t="s">
        <v>328</v>
      </c>
      <c r="Q549" s="14">
        <f t="shared" si="128"/>
        <v>5</v>
      </c>
      <c r="R549" s="44" t="str">
        <f t="shared" si="129"/>
        <v>金币</v>
      </c>
      <c r="S549" s="14">
        <f t="shared" si="130"/>
        <v>500</v>
      </c>
      <c r="T549" s="14" t="str">
        <f t="shared" si="131"/>
        <v>低级专属强化石</v>
      </c>
      <c r="U549" s="14">
        <f t="shared" si="132"/>
        <v>4</v>
      </c>
      <c r="V549" s="14" t="str">
        <f t="shared" si="133"/>
        <v>[x]</v>
      </c>
      <c r="W549" s="14" t="str">
        <f t="shared" si="134"/>
        <v>[x]</v>
      </c>
      <c r="X549" s="14">
        <f t="shared" si="135"/>
        <v>0.44</v>
      </c>
      <c r="Y549" s="14">
        <f t="shared" si="136"/>
        <v>1</v>
      </c>
      <c r="Z549" s="14">
        <f t="shared" si="137"/>
        <v>3</v>
      </c>
      <c r="AA549" s="14">
        <f t="shared" si="138"/>
        <v>3.3300000000000003E-2</v>
      </c>
    </row>
    <row r="550" spans="13:27" ht="16.5" x14ac:dyDescent="0.2">
      <c r="M550" s="14">
        <v>466</v>
      </c>
      <c r="N550" s="14">
        <f t="shared" si="127"/>
        <v>10</v>
      </c>
      <c r="O550" s="14">
        <f>INDEX(卡牌消耗!$H$13:$H$33,世界BOSS专属武器!N550)</f>
        <v>1501010</v>
      </c>
      <c r="P550" s="44" t="s">
        <v>328</v>
      </c>
      <c r="Q550" s="14">
        <f t="shared" si="128"/>
        <v>6</v>
      </c>
      <c r="R550" s="44" t="str">
        <f t="shared" si="129"/>
        <v>金币</v>
      </c>
      <c r="S550" s="14">
        <f t="shared" si="130"/>
        <v>600</v>
      </c>
      <c r="T550" s="14" t="str">
        <f t="shared" si="131"/>
        <v>低级专属强化石</v>
      </c>
      <c r="U550" s="14">
        <f t="shared" si="132"/>
        <v>5</v>
      </c>
      <c r="V550" s="14" t="str">
        <f t="shared" si="133"/>
        <v>[x]</v>
      </c>
      <c r="W550" s="14" t="str">
        <f t="shared" si="134"/>
        <v>[x]</v>
      </c>
      <c r="X550" s="14">
        <f t="shared" si="135"/>
        <v>0.42</v>
      </c>
      <c r="Y550" s="14">
        <f t="shared" si="136"/>
        <v>1</v>
      </c>
      <c r="Z550" s="14">
        <f t="shared" si="137"/>
        <v>4</v>
      </c>
      <c r="AA550" s="14">
        <f t="shared" si="138"/>
        <v>0.04</v>
      </c>
    </row>
    <row r="551" spans="13:27" ht="16.5" x14ac:dyDescent="0.2">
      <c r="M551" s="14">
        <v>467</v>
      </c>
      <c r="N551" s="14">
        <f t="shared" si="127"/>
        <v>10</v>
      </c>
      <c r="O551" s="14">
        <f>INDEX(卡牌消耗!$H$13:$H$33,世界BOSS专属武器!N551)</f>
        <v>1501010</v>
      </c>
      <c r="P551" s="44" t="s">
        <v>328</v>
      </c>
      <c r="Q551" s="14">
        <f t="shared" si="128"/>
        <v>7</v>
      </c>
      <c r="R551" s="44" t="str">
        <f t="shared" si="129"/>
        <v>金币</v>
      </c>
      <c r="S551" s="14">
        <f t="shared" si="130"/>
        <v>700</v>
      </c>
      <c r="T551" s="14" t="str">
        <f t="shared" si="131"/>
        <v>低级专属强化石</v>
      </c>
      <c r="U551" s="14">
        <f t="shared" si="132"/>
        <v>5</v>
      </c>
      <c r="V551" s="14" t="str">
        <f t="shared" si="133"/>
        <v>[x]</v>
      </c>
      <c r="W551" s="14" t="str">
        <f t="shared" si="134"/>
        <v>[x]</v>
      </c>
      <c r="X551" s="14">
        <f t="shared" si="135"/>
        <v>0.4</v>
      </c>
      <c r="Y551" s="14">
        <f t="shared" si="136"/>
        <v>1</v>
      </c>
      <c r="Z551" s="14">
        <f t="shared" si="137"/>
        <v>4</v>
      </c>
      <c r="AA551" s="14">
        <f t="shared" si="138"/>
        <v>4.6699999999999998E-2</v>
      </c>
    </row>
    <row r="552" spans="13:27" ht="16.5" x14ac:dyDescent="0.2">
      <c r="M552" s="14">
        <v>468</v>
      </c>
      <c r="N552" s="14">
        <f t="shared" si="127"/>
        <v>10</v>
      </c>
      <c r="O552" s="14">
        <f>INDEX(卡牌消耗!$H$13:$H$33,世界BOSS专属武器!N552)</f>
        <v>1501010</v>
      </c>
      <c r="P552" s="44" t="s">
        <v>328</v>
      </c>
      <c r="Q552" s="14">
        <f t="shared" si="128"/>
        <v>8</v>
      </c>
      <c r="R552" s="44" t="str">
        <f t="shared" si="129"/>
        <v>金币</v>
      </c>
      <c r="S552" s="14">
        <f t="shared" si="130"/>
        <v>800</v>
      </c>
      <c r="T552" s="14" t="str">
        <f t="shared" si="131"/>
        <v>低级专属强化石</v>
      </c>
      <c r="U552" s="14">
        <f t="shared" si="132"/>
        <v>5</v>
      </c>
      <c r="V552" s="14" t="str">
        <f t="shared" si="133"/>
        <v>[x]</v>
      </c>
      <c r="W552" s="14" t="str">
        <f t="shared" si="134"/>
        <v>[x]</v>
      </c>
      <c r="X552" s="14">
        <f t="shared" si="135"/>
        <v>0.38</v>
      </c>
      <c r="Y552" s="14">
        <f t="shared" si="136"/>
        <v>1</v>
      </c>
      <c r="Z552" s="14">
        <f t="shared" si="137"/>
        <v>5</v>
      </c>
      <c r="AA552" s="14">
        <f t="shared" si="138"/>
        <v>5.33E-2</v>
      </c>
    </row>
    <row r="553" spans="13:27" ht="16.5" x14ac:dyDescent="0.2">
      <c r="M553" s="14">
        <v>469</v>
      </c>
      <c r="N553" s="14">
        <f t="shared" si="127"/>
        <v>10</v>
      </c>
      <c r="O553" s="14">
        <f>INDEX(卡牌消耗!$H$13:$H$33,世界BOSS专属武器!N553)</f>
        <v>1501010</v>
      </c>
      <c r="P553" s="44" t="s">
        <v>328</v>
      </c>
      <c r="Q553" s="14">
        <f t="shared" si="128"/>
        <v>9</v>
      </c>
      <c r="R553" s="44" t="str">
        <f t="shared" si="129"/>
        <v>金币</v>
      </c>
      <c r="S553" s="14">
        <f t="shared" si="130"/>
        <v>900</v>
      </c>
      <c r="T553" s="14" t="str">
        <f t="shared" si="131"/>
        <v>低级专属强化石</v>
      </c>
      <c r="U553" s="14">
        <f t="shared" si="132"/>
        <v>5</v>
      </c>
      <c r="V553" s="14" t="str">
        <f t="shared" si="133"/>
        <v>[x]</v>
      </c>
      <c r="W553" s="14" t="str">
        <f t="shared" si="134"/>
        <v>[x]</v>
      </c>
      <c r="X553" s="14">
        <f t="shared" si="135"/>
        <v>0.36</v>
      </c>
      <c r="Y553" s="14">
        <f t="shared" si="136"/>
        <v>1</v>
      </c>
      <c r="Z553" s="14">
        <f t="shared" si="137"/>
        <v>5</v>
      </c>
      <c r="AA553" s="14">
        <f t="shared" si="138"/>
        <v>0.06</v>
      </c>
    </row>
    <row r="554" spans="13:27" ht="16.5" x14ac:dyDescent="0.2">
      <c r="M554" s="14">
        <v>470</v>
      </c>
      <c r="N554" s="14">
        <f t="shared" si="127"/>
        <v>10</v>
      </c>
      <c r="O554" s="14">
        <f>INDEX(卡牌消耗!$H$13:$H$33,世界BOSS专属武器!N554)</f>
        <v>1501010</v>
      </c>
      <c r="P554" s="44" t="s">
        <v>328</v>
      </c>
      <c r="Q554" s="14">
        <f t="shared" si="128"/>
        <v>10</v>
      </c>
      <c r="R554" s="44" t="str">
        <f t="shared" si="129"/>
        <v>金币</v>
      </c>
      <c r="S554" s="14">
        <f t="shared" si="130"/>
        <v>1000</v>
      </c>
      <c r="T554" s="14" t="str">
        <f t="shared" si="131"/>
        <v>低级专属强化石</v>
      </c>
      <c r="U554" s="14">
        <f t="shared" si="132"/>
        <v>7</v>
      </c>
      <c r="V554" s="14" t="str">
        <f t="shared" si="133"/>
        <v>[x]</v>
      </c>
      <c r="W554" s="14" t="str">
        <f t="shared" si="134"/>
        <v>[x]</v>
      </c>
      <c r="X554" s="14">
        <f t="shared" si="135"/>
        <v>0.35</v>
      </c>
      <c r="Y554" s="14">
        <f t="shared" si="136"/>
        <v>1</v>
      </c>
      <c r="Z554" s="14">
        <f t="shared" si="137"/>
        <v>5</v>
      </c>
      <c r="AA554" s="14">
        <f t="shared" si="138"/>
        <v>6.6699999999999995E-2</v>
      </c>
    </row>
    <row r="555" spans="13:27" ht="16.5" x14ac:dyDescent="0.2">
      <c r="M555" s="14">
        <v>471</v>
      </c>
      <c r="N555" s="14">
        <f t="shared" si="127"/>
        <v>10</v>
      </c>
      <c r="O555" s="14">
        <f>INDEX(卡牌消耗!$H$13:$H$33,世界BOSS专属武器!N555)</f>
        <v>1501010</v>
      </c>
      <c r="P555" s="44" t="s">
        <v>328</v>
      </c>
      <c r="Q555" s="14">
        <f t="shared" si="128"/>
        <v>11</v>
      </c>
      <c r="R555" s="44" t="str">
        <f t="shared" si="129"/>
        <v>金币</v>
      </c>
      <c r="S555" s="14">
        <f t="shared" si="130"/>
        <v>1000</v>
      </c>
      <c r="T555" s="14" t="str">
        <f t="shared" si="131"/>
        <v>低级专属强化石</v>
      </c>
      <c r="U555" s="14">
        <f t="shared" si="132"/>
        <v>7</v>
      </c>
      <c r="V555" s="14" t="str">
        <f t="shared" si="133"/>
        <v>[x]</v>
      </c>
      <c r="W555" s="14" t="str">
        <f t="shared" si="134"/>
        <v>[x]</v>
      </c>
      <c r="X555" s="14">
        <f t="shared" si="135"/>
        <v>0.33</v>
      </c>
      <c r="Y555" s="14">
        <f t="shared" si="136"/>
        <v>1</v>
      </c>
      <c r="Z555" s="14">
        <f t="shared" si="137"/>
        <v>6</v>
      </c>
      <c r="AA555" s="14">
        <f t="shared" si="138"/>
        <v>0.08</v>
      </c>
    </row>
    <row r="556" spans="13:27" ht="16.5" x14ac:dyDescent="0.2">
      <c r="M556" s="14">
        <v>472</v>
      </c>
      <c r="N556" s="14">
        <f t="shared" si="127"/>
        <v>10</v>
      </c>
      <c r="O556" s="14">
        <f>INDEX(卡牌消耗!$H$13:$H$33,世界BOSS专属武器!N556)</f>
        <v>1501010</v>
      </c>
      <c r="P556" s="44" t="s">
        <v>328</v>
      </c>
      <c r="Q556" s="14">
        <f t="shared" si="128"/>
        <v>12</v>
      </c>
      <c r="R556" s="44" t="str">
        <f t="shared" si="129"/>
        <v>金币</v>
      </c>
      <c r="S556" s="14">
        <f t="shared" si="130"/>
        <v>1000</v>
      </c>
      <c r="T556" s="14" t="str">
        <f t="shared" si="131"/>
        <v>低级专属强化石</v>
      </c>
      <c r="U556" s="14">
        <f t="shared" si="132"/>
        <v>7</v>
      </c>
      <c r="V556" s="14" t="str">
        <f t="shared" si="133"/>
        <v>[x]</v>
      </c>
      <c r="W556" s="14" t="str">
        <f t="shared" si="134"/>
        <v>[x]</v>
      </c>
      <c r="X556" s="14">
        <f t="shared" si="135"/>
        <v>0.31</v>
      </c>
      <c r="Y556" s="14">
        <f t="shared" si="136"/>
        <v>1</v>
      </c>
      <c r="Z556" s="14">
        <f t="shared" si="137"/>
        <v>6</v>
      </c>
      <c r="AA556" s="14">
        <f t="shared" si="138"/>
        <v>9.3299999999999994E-2</v>
      </c>
    </row>
    <row r="557" spans="13:27" ht="16.5" x14ac:dyDescent="0.2">
      <c r="M557" s="14">
        <v>473</v>
      </c>
      <c r="N557" s="14">
        <f t="shared" si="127"/>
        <v>10</v>
      </c>
      <c r="O557" s="14">
        <f>INDEX(卡牌消耗!$H$13:$H$33,世界BOSS专属武器!N557)</f>
        <v>1501010</v>
      </c>
      <c r="P557" s="44" t="s">
        <v>328</v>
      </c>
      <c r="Q557" s="14">
        <f t="shared" si="128"/>
        <v>13</v>
      </c>
      <c r="R557" s="44" t="str">
        <f t="shared" si="129"/>
        <v>金币</v>
      </c>
      <c r="S557" s="14">
        <f t="shared" si="130"/>
        <v>1000</v>
      </c>
      <c r="T557" s="14" t="str">
        <f t="shared" si="131"/>
        <v>低级专属强化石</v>
      </c>
      <c r="U557" s="14">
        <f t="shared" si="132"/>
        <v>7</v>
      </c>
      <c r="V557" s="14" t="str">
        <f t="shared" si="133"/>
        <v>[x]</v>
      </c>
      <c r="W557" s="14" t="str">
        <f t="shared" si="134"/>
        <v>[x]</v>
      </c>
      <c r="X557" s="14">
        <f t="shared" si="135"/>
        <v>0.28999999999999998</v>
      </c>
      <c r="Y557" s="14">
        <f t="shared" si="136"/>
        <v>1</v>
      </c>
      <c r="Z557" s="14">
        <f t="shared" si="137"/>
        <v>7</v>
      </c>
      <c r="AA557" s="14">
        <f t="shared" si="138"/>
        <v>0.1067</v>
      </c>
    </row>
    <row r="558" spans="13:27" ht="16.5" x14ac:dyDescent="0.2">
      <c r="M558" s="14">
        <v>474</v>
      </c>
      <c r="N558" s="14">
        <f t="shared" si="127"/>
        <v>10</v>
      </c>
      <c r="O558" s="14">
        <f>INDEX(卡牌消耗!$H$13:$H$33,世界BOSS专属武器!N558)</f>
        <v>1501010</v>
      </c>
      <c r="P558" s="44" t="s">
        <v>328</v>
      </c>
      <c r="Q558" s="14">
        <f t="shared" si="128"/>
        <v>14</v>
      </c>
      <c r="R558" s="44" t="str">
        <f t="shared" si="129"/>
        <v>金币</v>
      </c>
      <c r="S558" s="14">
        <f t="shared" si="130"/>
        <v>1000</v>
      </c>
      <c r="T558" s="14" t="str">
        <f t="shared" si="131"/>
        <v>低级专属强化石</v>
      </c>
      <c r="U558" s="14">
        <f t="shared" si="132"/>
        <v>7</v>
      </c>
      <c r="V558" s="14" t="str">
        <f t="shared" si="133"/>
        <v>[x]</v>
      </c>
      <c r="W558" s="14" t="str">
        <f t="shared" si="134"/>
        <v>[x]</v>
      </c>
      <c r="X558" s="14">
        <f t="shared" si="135"/>
        <v>0.27</v>
      </c>
      <c r="Y558" s="14">
        <f t="shared" si="136"/>
        <v>1</v>
      </c>
      <c r="Z558" s="14">
        <f t="shared" si="137"/>
        <v>7</v>
      </c>
      <c r="AA558" s="14">
        <f t="shared" si="138"/>
        <v>0.12</v>
      </c>
    </row>
    <row r="559" spans="13:27" ht="16.5" x14ac:dyDescent="0.2">
      <c r="M559" s="14">
        <v>475</v>
      </c>
      <c r="N559" s="14">
        <f t="shared" si="127"/>
        <v>10</v>
      </c>
      <c r="O559" s="14">
        <f>INDEX(卡牌消耗!$H$13:$H$33,世界BOSS专属武器!N559)</f>
        <v>1501010</v>
      </c>
      <c r="P559" s="44" t="s">
        <v>328</v>
      </c>
      <c r="Q559" s="14">
        <f t="shared" si="128"/>
        <v>15</v>
      </c>
      <c r="R559" s="44" t="str">
        <f t="shared" si="129"/>
        <v>金币</v>
      </c>
      <c r="S559" s="14">
        <f t="shared" si="130"/>
        <v>1000</v>
      </c>
      <c r="T559" s="14" t="str">
        <f t="shared" si="131"/>
        <v>低级专属强化石</v>
      </c>
      <c r="U559" s="14">
        <f t="shared" si="132"/>
        <v>10</v>
      </c>
      <c r="V559" s="14" t="str">
        <f t="shared" si="133"/>
        <v>[x]</v>
      </c>
      <c r="W559" s="14" t="str">
        <f t="shared" si="134"/>
        <v>[x]</v>
      </c>
      <c r="X559" s="14">
        <f t="shared" si="135"/>
        <v>0.25</v>
      </c>
      <c r="Y559" s="14">
        <f t="shared" si="136"/>
        <v>1</v>
      </c>
      <c r="Z559" s="14">
        <f t="shared" si="137"/>
        <v>8</v>
      </c>
      <c r="AA559" s="14">
        <f t="shared" si="138"/>
        <v>0.1333</v>
      </c>
    </row>
    <row r="560" spans="13:27" ht="16.5" x14ac:dyDescent="0.2">
      <c r="M560" s="14">
        <v>476</v>
      </c>
      <c r="N560" s="14">
        <f t="shared" si="127"/>
        <v>10</v>
      </c>
      <c r="O560" s="14">
        <f>INDEX(卡牌消耗!$H$13:$H$33,世界BOSS专属武器!N560)</f>
        <v>1501010</v>
      </c>
      <c r="P560" s="44" t="s">
        <v>328</v>
      </c>
      <c r="Q560" s="14">
        <f t="shared" si="128"/>
        <v>16</v>
      </c>
      <c r="R560" s="44" t="str">
        <f t="shared" si="129"/>
        <v>金币</v>
      </c>
      <c r="S560" s="14">
        <f t="shared" si="130"/>
        <v>1000</v>
      </c>
      <c r="T560" s="14" t="str">
        <f t="shared" si="131"/>
        <v>低级专属强化石</v>
      </c>
      <c r="U560" s="14">
        <f t="shared" si="132"/>
        <v>10</v>
      </c>
      <c r="V560" s="14" t="str">
        <f t="shared" si="133"/>
        <v>[x]</v>
      </c>
      <c r="W560" s="14" t="str">
        <f t="shared" si="134"/>
        <v>[x]</v>
      </c>
      <c r="X560" s="14">
        <f t="shared" si="135"/>
        <v>0.23</v>
      </c>
      <c r="Y560" s="14">
        <f t="shared" si="136"/>
        <v>1</v>
      </c>
      <c r="Z560" s="14">
        <f t="shared" si="137"/>
        <v>9</v>
      </c>
      <c r="AA560" s="14">
        <f t="shared" si="138"/>
        <v>0.1467</v>
      </c>
    </row>
    <row r="561" spans="13:27" ht="16.5" x14ac:dyDescent="0.2">
      <c r="M561" s="14">
        <v>477</v>
      </c>
      <c r="N561" s="14">
        <f t="shared" si="127"/>
        <v>10</v>
      </c>
      <c r="O561" s="14">
        <f>INDEX(卡牌消耗!$H$13:$H$33,世界BOSS专属武器!N561)</f>
        <v>1501010</v>
      </c>
      <c r="P561" s="44" t="s">
        <v>328</v>
      </c>
      <c r="Q561" s="14">
        <f t="shared" si="128"/>
        <v>17</v>
      </c>
      <c r="R561" s="44" t="str">
        <f t="shared" si="129"/>
        <v>金币</v>
      </c>
      <c r="S561" s="14">
        <f t="shared" si="130"/>
        <v>1000</v>
      </c>
      <c r="T561" s="14" t="str">
        <f t="shared" si="131"/>
        <v>低级专属强化石</v>
      </c>
      <c r="U561" s="14">
        <f t="shared" si="132"/>
        <v>10</v>
      </c>
      <c r="V561" s="14" t="str">
        <f t="shared" si="133"/>
        <v>[x]</v>
      </c>
      <c r="W561" s="14" t="str">
        <f t="shared" si="134"/>
        <v>[x]</v>
      </c>
      <c r="X561" s="14">
        <f t="shared" si="135"/>
        <v>0.21</v>
      </c>
      <c r="Y561" s="14">
        <f t="shared" si="136"/>
        <v>1</v>
      </c>
      <c r="Z561" s="14">
        <f t="shared" si="137"/>
        <v>10</v>
      </c>
      <c r="AA561" s="14">
        <f t="shared" si="138"/>
        <v>0.16</v>
      </c>
    </row>
    <row r="562" spans="13:27" ht="16.5" x14ac:dyDescent="0.2">
      <c r="M562" s="14">
        <v>478</v>
      </c>
      <c r="N562" s="14">
        <f t="shared" si="127"/>
        <v>10</v>
      </c>
      <c r="O562" s="14">
        <f>INDEX(卡牌消耗!$H$13:$H$33,世界BOSS专属武器!N562)</f>
        <v>1501010</v>
      </c>
      <c r="P562" s="44" t="s">
        <v>328</v>
      </c>
      <c r="Q562" s="14">
        <f t="shared" si="128"/>
        <v>18</v>
      </c>
      <c r="R562" s="44" t="str">
        <f t="shared" si="129"/>
        <v>金币</v>
      </c>
      <c r="S562" s="14">
        <f t="shared" si="130"/>
        <v>1000</v>
      </c>
      <c r="T562" s="14" t="str">
        <f t="shared" si="131"/>
        <v>低级专属强化石</v>
      </c>
      <c r="U562" s="14">
        <f t="shared" si="132"/>
        <v>10</v>
      </c>
      <c r="V562" s="14" t="str">
        <f t="shared" si="133"/>
        <v>[x]</v>
      </c>
      <c r="W562" s="14" t="str">
        <f t="shared" si="134"/>
        <v>[x]</v>
      </c>
      <c r="X562" s="14">
        <f t="shared" si="135"/>
        <v>0.19</v>
      </c>
      <c r="Y562" s="14">
        <f t="shared" si="136"/>
        <v>1</v>
      </c>
      <c r="Z562" s="14">
        <f t="shared" si="137"/>
        <v>11</v>
      </c>
      <c r="AA562" s="14">
        <f t="shared" si="138"/>
        <v>0.17330000000000001</v>
      </c>
    </row>
    <row r="563" spans="13:27" ht="16.5" x14ac:dyDescent="0.2">
      <c r="M563" s="14">
        <v>479</v>
      </c>
      <c r="N563" s="14">
        <f t="shared" si="127"/>
        <v>10</v>
      </c>
      <c r="O563" s="14">
        <f>INDEX(卡牌消耗!$H$13:$H$33,世界BOSS专属武器!N563)</f>
        <v>1501010</v>
      </c>
      <c r="P563" s="44" t="s">
        <v>328</v>
      </c>
      <c r="Q563" s="14">
        <f t="shared" si="128"/>
        <v>19</v>
      </c>
      <c r="R563" s="44" t="str">
        <f t="shared" si="129"/>
        <v>金币</v>
      </c>
      <c r="S563" s="14">
        <f t="shared" si="130"/>
        <v>1000</v>
      </c>
      <c r="T563" s="14" t="str">
        <f t="shared" si="131"/>
        <v>低级专属强化石</v>
      </c>
      <c r="U563" s="14">
        <f t="shared" si="132"/>
        <v>10</v>
      </c>
      <c r="V563" s="14" t="str">
        <f t="shared" si="133"/>
        <v>[x]</v>
      </c>
      <c r="W563" s="14" t="str">
        <f t="shared" si="134"/>
        <v>[x]</v>
      </c>
      <c r="X563" s="14">
        <f t="shared" si="135"/>
        <v>0.17</v>
      </c>
      <c r="Y563" s="14">
        <f t="shared" si="136"/>
        <v>1</v>
      </c>
      <c r="Z563" s="14">
        <f t="shared" si="137"/>
        <v>12</v>
      </c>
      <c r="AA563" s="14">
        <f t="shared" si="138"/>
        <v>0.1867</v>
      </c>
    </row>
    <row r="564" spans="13:27" ht="16.5" x14ac:dyDescent="0.2">
      <c r="M564" s="14">
        <v>480</v>
      </c>
      <c r="N564" s="14">
        <f t="shared" si="127"/>
        <v>10</v>
      </c>
      <c r="O564" s="14">
        <f>INDEX(卡牌消耗!$H$13:$H$33,世界BOSS专属武器!N564)</f>
        <v>1501010</v>
      </c>
      <c r="P564" s="44" t="s">
        <v>328</v>
      </c>
      <c r="Q564" s="14">
        <f t="shared" si="128"/>
        <v>20</v>
      </c>
      <c r="R564" s="44" t="str">
        <f t="shared" si="129"/>
        <v>金币</v>
      </c>
      <c r="S564" s="14">
        <f t="shared" si="130"/>
        <v>5000</v>
      </c>
      <c r="T564" s="14" t="str">
        <f t="shared" si="131"/>
        <v>低级专属强化石</v>
      </c>
      <c r="U564" s="14">
        <f t="shared" si="132"/>
        <v>15</v>
      </c>
      <c r="V564" s="14" t="str">
        <f t="shared" si="133"/>
        <v>中级专属强化石</v>
      </c>
      <c r="W564" s="14">
        <f t="shared" si="134"/>
        <v>7</v>
      </c>
      <c r="X564" s="14">
        <f t="shared" si="135"/>
        <v>0.15</v>
      </c>
      <c r="Y564" s="14">
        <f t="shared" si="136"/>
        <v>1</v>
      </c>
      <c r="Z564" s="14">
        <f t="shared" si="137"/>
        <v>15</v>
      </c>
      <c r="AA564" s="14">
        <f t="shared" si="138"/>
        <v>0.2</v>
      </c>
    </row>
    <row r="565" spans="13:27" ht="16.5" x14ac:dyDescent="0.2">
      <c r="M565" s="14">
        <v>481</v>
      </c>
      <c r="N565" s="14">
        <f t="shared" si="127"/>
        <v>10</v>
      </c>
      <c r="O565" s="14">
        <f>INDEX(卡牌消耗!$H$13:$H$33,世界BOSS专属武器!N565)</f>
        <v>1501010</v>
      </c>
      <c r="P565" s="44" t="s">
        <v>328</v>
      </c>
      <c r="Q565" s="14">
        <f t="shared" si="128"/>
        <v>21</v>
      </c>
      <c r="R565" s="44" t="str">
        <f t="shared" si="129"/>
        <v>金币</v>
      </c>
      <c r="S565" s="14">
        <f t="shared" si="130"/>
        <v>5000</v>
      </c>
      <c r="T565" s="14" t="str">
        <f t="shared" si="131"/>
        <v>低级专属强化石</v>
      </c>
      <c r="U565" s="14">
        <f t="shared" si="132"/>
        <v>15</v>
      </c>
      <c r="V565" s="14" t="str">
        <f t="shared" si="133"/>
        <v>中级专属强化石</v>
      </c>
      <c r="W565" s="14">
        <f t="shared" si="134"/>
        <v>7</v>
      </c>
      <c r="X565" s="14">
        <f t="shared" si="135"/>
        <v>0.15</v>
      </c>
      <c r="Y565" s="14">
        <f t="shared" si="136"/>
        <v>1</v>
      </c>
      <c r="Z565" s="14">
        <f t="shared" si="137"/>
        <v>15</v>
      </c>
      <c r="AA565" s="14">
        <f t="shared" si="138"/>
        <v>0.22</v>
      </c>
    </row>
    <row r="566" spans="13:27" ht="16.5" x14ac:dyDescent="0.2">
      <c r="M566" s="14">
        <v>482</v>
      </c>
      <c r="N566" s="14">
        <f t="shared" si="127"/>
        <v>10</v>
      </c>
      <c r="O566" s="14">
        <f>INDEX(卡牌消耗!$H$13:$H$33,世界BOSS专属武器!N566)</f>
        <v>1501010</v>
      </c>
      <c r="P566" s="44" t="s">
        <v>328</v>
      </c>
      <c r="Q566" s="14">
        <f t="shared" si="128"/>
        <v>22</v>
      </c>
      <c r="R566" s="44" t="str">
        <f t="shared" si="129"/>
        <v>金币</v>
      </c>
      <c r="S566" s="14">
        <f t="shared" si="130"/>
        <v>5000</v>
      </c>
      <c r="T566" s="14" t="str">
        <f t="shared" si="131"/>
        <v>低级专属强化石</v>
      </c>
      <c r="U566" s="14">
        <f t="shared" si="132"/>
        <v>15</v>
      </c>
      <c r="V566" s="14" t="str">
        <f t="shared" si="133"/>
        <v>中级专属强化石</v>
      </c>
      <c r="W566" s="14">
        <f t="shared" si="134"/>
        <v>7</v>
      </c>
      <c r="X566" s="14">
        <f t="shared" si="135"/>
        <v>0.15</v>
      </c>
      <c r="Y566" s="14">
        <f t="shared" si="136"/>
        <v>1</v>
      </c>
      <c r="Z566" s="14">
        <f t="shared" si="137"/>
        <v>15</v>
      </c>
      <c r="AA566" s="14">
        <f t="shared" si="138"/>
        <v>0.24</v>
      </c>
    </row>
    <row r="567" spans="13:27" ht="16.5" x14ac:dyDescent="0.2">
      <c r="M567" s="14">
        <v>483</v>
      </c>
      <c r="N567" s="14">
        <f t="shared" si="127"/>
        <v>10</v>
      </c>
      <c r="O567" s="14">
        <f>INDEX(卡牌消耗!$H$13:$H$33,世界BOSS专属武器!N567)</f>
        <v>1501010</v>
      </c>
      <c r="P567" s="44" t="s">
        <v>328</v>
      </c>
      <c r="Q567" s="14">
        <f t="shared" si="128"/>
        <v>23</v>
      </c>
      <c r="R567" s="44" t="str">
        <f t="shared" si="129"/>
        <v>金币</v>
      </c>
      <c r="S567" s="14">
        <f t="shared" si="130"/>
        <v>5000</v>
      </c>
      <c r="T567" s="14" t="str">
        <f t="shared" si="131"/>
        <v>低级专属强化石</v>
      </c>
      <c r="U567" s="14">
        <f t="shared" si="132"/>
        <v>15</v>
      </c>
      <c r="V567" s="14" t="str">
        <f t="shared" si="133"/>
        <v>中级专属强化石</v>
      </c>
      <c r="W567" s="14">
        <f t="shared" si="134"/>
        <v>7</v>
      </c>
      <c r="X567" s="14">
        <f t="shared" si="135"/>
        <v>0.15</v>
      </c>
      <c r="Y567" s="14">
        <f t="shared" si="136"/>
        <v>1</v>
      </c>
      <c r="Z567" s="14">
        <f t="shared" si="137"/>
        <v>18</v>
      </c>
      <c r="AA567" s="14">
        <f t="shared" si="138"/>
        <v>0.26</v>
      </c>
    </row>
    <row r="568" spans="13:27" ht="16.5" x14ac:dyDescent="0.2">
      <c r="M568" s="14">
        <v>484</v>
      </c>
      <c r="N568" s="14">
        <f t="shared" si="127"/>
        <v>10</v>
      </c>
      <c r="O568" s="14">
        <f>INDEX(卡牌消耗!$H$13:$H$33,世界BOSS专属武器!N568)</f>
        <v>1501010</v>
      </c>
      <c r="P568" s="44" t="s">
        <v>328</v>
      </c>
      <c r="Q568" s="14">
        <f t="shared" si="128"/>
        <v>24</v>
      </c>
      <c r="R568" s="44" t="str">
        <f t="shared" si="129"/>
        <v>金币</v>
      </c>
      <c r="S568" s="14">
        <f t="shared" si="130"/>
        <v>5000</v>
      </c>
      <c r="T568" s="14" t="str">
        <f t="shared" si="131"/>
        <v>低级专属强化石</v>
      </c>
      <c r="U568" s="14">
        <f t="shared" si="132"/>
        <v>15</v>
      </c>
      <c r="V568" s="14" t="str">
        <f t="shared" si="133"/>
        <v>中级专属强化石</v>
      </c>
      <c r="W568" s="14">
        <f t="shared" si="134"/>
        <v>7</v>
      </c>
      <c r="X568" s="14">
        <f t="shared" si="135"/>
        <v>0.15</v>
      </c>
      <c r="Y568" s="14">
        <f t="shared" si="136"/>
        <v>1</v>
      </c>
      <c r="Z568" s="14">
        <f t="shared" si="137"/>
        <v>18</v>
      </c>
      <c r="AA568" s="14">
        <f t="shared" si="138"/>
        <v>0.28000000000000003</v>
      </c>
    </row>
    <row r="569" spans="13:27" ht="16.5" x14ac:dyDescent="0.2">
      <c r="M569" s="14">
        <v>485</v>
      </c>
      <c r="N569" s="14">
        <f t="shared" si="127"/>
        <v>10</v>
      </c>
      <c r="O569" s="14">
        <f>INDEX(卡牌消耗!$H$13:$H$33,世界BOSS专属武器!N569)</f>
        <v>1501010</v>
      </c>
      <c r="P569" s="44" t="s">
        <v>328</v>
      </c>
      <c r="Q569" s="14">
        <f t="shared" si="128"/>
        <v>25</v>
      </c>
      <c r="R569" s="44" t="str">
        <f t="shared" si="129"/>
        <v>金币</v>
      </c>
      <c r="S569" s="14">
        <f t="shared" si="130"/>
        <v>5000</v>
      </c>
      <c r="T569" s="14" t="str">
        <f t="shared" si="131"/>
        <v>低级专属强化石</v>
      </c>
      <c r="U569" s="14">
        <f t="shared" si="132"/>
        <v>15</v>
      </c>
      <c r="V569" s="14" t="str">
        <f t="shared" si="133"/>
        <v>中级专属强化石</v>
      </c>
      <c r="W569" s="14">
        <f t="shared" si="134"/>
        <v>7</v>
      </c>
      <c r="X569" s="14">
        <f t="shared" si="135"/>
        <v>0.15</v>
      </c>
      <c r="Y569" s="14">
        <f t="shared" si="136"/>
        <v>1</v>
      </c>
      <c r="Z569" s="14">
        <f t="shared" si="137"/>
        <v>18</v>
      </c>
      <c r="AA569" s="14">
        <f t="shared" si="138"/>
        <v>0.3</v>
      </c>
    </row>
    <row r="570" spans="13:27" ht="16.5" x14ac:dyDescent="0.2">
      <c r="M570" s="14">
        <v>486</v>
      </c>
      <c r="N570" s="14">
        <f t="shared" si="127"/>
        <v>10</v>
      </c>
      <c r="O570" s="14">
        <f>INDEX(卡牌消耗!$H$13:$H$33,世界BOSS专属武器!N570)</f>
        <v>1501010</v>
      </c>
      <c r="P570" s="44" t="s">
        <v>328</v>
      </c>
      <c r="Q570" s="14">
        <f t="shared" si="128"/>
        <v>26</v>
      </c>
      <c r="R570" s="44" t="str">
        <f t="shared" si="129"/>
        <v>金币</v>
      </c>
      <c r="S570" s="14">
        <f t="shared" si="130"/>
        <v>5000</v>
      </c>
      <c r="T570" s="14" t="str">
        <f t="shared" si="131"/>
        <v>低级专属强化石</v>
      </c>
      <c r="U570" s="14">
        <f t="shared" si="132"/>
        <v>15</v>
      </c>
      <c r="V570" s="14" t="str">
        <f t="shared" si="133"/>
        <v>中级专属强化石</v>
      </c>
      <c r="W570" s="14">
        <f t="shared" si="134"/>
        <v>7</v>
      </c>
      <c r="X570" s="14">
        <f t="shared" si="135"/>
        <v>0.15</v>
      </c>
      <c r="Y570" s="14">
        <f t="shared" si="136"/>
        <v>1</v>
      </c>
      <c r="Z570" s="14">
        <f t="shared" si="137"/>
        <v>21</v>
      </c>
      <c r="AA570" s="14">
        <f t="shared" si="138"/>
        <v>0.32</v>
      </c>
    </row>
    <row r="571" spans="13:27" ht="16.5" x14ac:dyDescent="0.2">
      <c r="M571" s="14">
        <v>487</v>
      </c>
      <c r="N571" s="14">
        <f t="shared" si="127"/>
        <v>10</v>
      </c>
      <c r="O571" s="14">
        <f>INDEX(卡牌消耗!$H$13:$H$33,世界BOSS专属武器!N571)</f>
        <v>1501010</v>
      </c>
      <c r="P571" s="44" t="s">
        <v>328</v>
      </c>
      <c r="Q571" s="14">
        <f t="shared" si="128"/>
        <v>27</v>
      </c>
      <c r="R571" s="44" t="str">
        <f t="shared" si="129"/>
        <v>金币</v>
      </c>
      <c r="S571" s="14">
        <f t="shared" si="130"/>
        <v>5000</v>
      </c>
      <c r="T571" s="14" t="str">
        <f t="shared" si="131"/>
        <v>低级专属强化石</v>
      </c>
      <c r="U571" s="14">
        <f t="shared" si="132"/>
        <v>15</v>
      </c>
      <c r="V571" s="14" t="str">
        <f t="shared" si="133"/>
        <v>中级专属强化石</v>
      </c>
      <c r="W571" s="14">
        <f t="shared" si="134"/>
        <v>7</v>
      </c>
      <c r="X571" s="14">
        <f t="shared" si="135"/>
        <v>0.15</v>
      </c>
      <c r="Y571" s="14">
        <f t="shared" si="136"/>
        <v>1</v>
      </c>
      <c r="Z571" s="14">
        <f t="shared" si="137"/>
        <v>22</v>
      </c>
      <c r="AA571" s="14">
        <f t="shared" si="138"/>
        <v>0.34</v>
      </c>
    </row>
    <row r="572" spans="13:27" ht="16.5" x14ac:dyDescent="0.2">
      <c r="M572" s="14">
        <v>488</v>
      </c>
      <c r="N572" s="14">
        <f t="shared" si="127"/>
        <v>10</v>
      </c>
      <c r="O572" s="14">
        <f>INDEX(卡牌消耗!$H$13:$H$33,世界BOSS专属武器!N572)</f>
        <v>1501010</v>
      </c>
      <c r="P572" s="44" t="s">
        <v>328</v>
      </c>
      <c r="Q572" s="14">
        <f t="shared" si="128"/>
        <v>28</v>
      </c>
      <c r="R572" s="44" t="str">
        <f t="shared" si="129"/>
        <v>金币</v>
      </c>
      <c r="S572" s="14">
        <f t="shared" si="130"/>
        <v>5000</v>
      </c>
      <c r="T572" s="14" t="str">
        <f t="shared" si="131"/>
        <v>低级专属强化石</v>
      </c>
      <c r="U572" s="14">
        <f t="shared" si="132"/>
        <v>15</v>
      </c>
      <c r="V572" s="14" t="str">
        <f t="shared" si="133"/>
        <v>中级专属强化石</v>
      </c>
      <c r="W572" s="14">
        <f t="shared" si="134"/>
        <v>7</v>
      </c>
      <c r="X572" s="14">
        <f t="shared" si="135"/>
        <v>0.15</v>
      </c>
      <c r="Y572" s="14">
        <f t="shared" si="136"/>
        <v>1</v>
      </c>
      <c r="Z572" s="14">
        <f t="shared" si="137"/>
        <v>23</v>
      </c>
      <c r="AA572" s="14">
        <f t="shared" si="138"/>
        <v>0.36</v>
      </c>
    </row>
    <row r="573" spans="13:27" ht="16.5" x14ac:dyDescent="0.2">
      <c r="M573" s="14">
        <v>489</v>
      </c>
      <c r="N573" s="14">
        <f t="shared" si="127"/>
        <v>10</v>
      </c>
      <c r="O573" s="14">
        <f>INDEX(卡牌消耗!$H$13:$H$33,世界BOSS专属武器!N573)</f>
        <v>1501010</v>
      </c>
      <c r="P573" s="44" t="s">
        <v>328</v>
      </c>
      <c r="Q573" s="14">
        <f t="shared" si="128"/>
        <v>29</v>
      </c>
      <c r="R573" s="44" t="str">
        <f t="shared" si="129"/>
        <v>金币</v>
      </c>
      <c r="S573" s="14">
        <f t="shared" si="130"/>
        <v>5000</v>
      </c>
      <c r="T573" s="14" t="str">
        <f t="shared" si="131"/>
        <v>低级专属强化石</v>
      </c>
      <c r="U573" s="14">
        <f t="shared" si="132"/>
        <v>15</v>
      </c>
      <c r="V573" s="14" t="str">
        <f t="shared" si="133"/>
        <v>中级专属强化石</v>
      </c>
      <c r="W573" s="14">
        <f t="shared" si="134"/>
        <v>7</v>
      </c>
      <c r="X573" s="14">
        <f t="shared" si="135"/>
        <v>0.15</v>
      </c>
      <c r="Y573" s="14">
        <f t="shared" si="136"/>
        <v>1</v>
      </c>
      <c r="Z573" s="14">
        <f t="shared" si="137"/>
        <v>25</v>
      </c>
      <c r="AA573" s="14">
        <f t="shared" si="138"/>
        <v>0.38</v>
      </c>
    </row>
    <row r="574" spans="13:27" ht="16.5" x14ac:dyDescent="0.2">
      <c r="M574" s="14">
        <v>490</v>
      </c>
      <c r="N574" s="14">
        <f t="shared" si="127"/>
        <v>10</v>
      </c>
      <c r="O574" s="14">
        <f>INDEX(卡牌消耗!$H$13:$H$33,世界BOSS专属武器!N574)</f>
        <v>1501010</v>
      </c>
      <c r="P574" s="44" t="s">
        <v>328</v>
      </c>
      <c r="Q574" s="14">
        <f t="shared" si="128"/>
        <v>30</v>
      </c>
      <c r="R574" s="44" t="str">
        <f t="shared" si="129"/>
        <v>金币</v>
      </c>
      <c r="S574" s="14">
        <f t="shared" si="130"/>
        <v>10000</v>
      </c>
      <c r="T574" s="14" t="str">
        <f t="shared" si="131"/>
        <v>中级专属强化石</v>
      </c>
      <c r="U574" s="14">
        <f t="shared" si="132"/>
        <v>8</v>
      </c>
      <c r="V574" s="14" t="str">
        <f t="shared" si="133"/>
        <v>高级专属强化石</v>
      </c>
      <c r="W574" s="14">
        <f t="shared" si="134"/>
        <v>3</v>
      </c>
      <c r="X574" s="14">
        <f t="shared" si="135"/>
        <v>0.1</v>
      </c>
      <c r="Y574" s="14">
        <f t="shared" si="136"/>
        <v>1</v>
      </c>
      <c r="Z574" s="14">
        <f t="shared" si="137"/>
        <v>30</v>
      </c>
      <c r="AA574" s="14">
        <f t="shared" si="138"/>
        <v>0.4</v>
      </c>
    </row>
    <row r="575" spans="13:27" ht="16.5" x14ac:dyDescent="0.2">
      <c r="M575" s="14">
        <v>491</v>
      </c>
      <c r="N575" s="14">
        <f t="shared" si="127"/>
        <v>10</v>
      </c>
      <c r="O575" s="14">
        <f>INDEX(卡牌消耗!$H$13:$H$33,世界BOSS专属武器!N575)</f>
        <v>1501010</v>
      </c>
      <c r="P575" s="44" t="s">
        <v>328</v>
      </c>
      <c r="Q575" s="14">
        <f t="shared" si="128"/>
        <v>31</v>
      </c>
      <c r="R575" s="44" t="str">
        <f t="shared" si="129"/>
        <v>金币</v>
      </c>
      <c r="S575" s="14">
        <f t="shared" si="130"/>
        <v>10000</v>
      </c>
      <c r="T575" s="14" t="str">
        <f t="shared" si="131"/>
        <v>中级专属强化石</v>
      </c>
      <c r="U575" s="14">
        <f t="shared" si="132"/>
        <v>8</v>
      </c>
      <c r="V575" s="14" t="str">
        <f t="shared" si="133"/>
        <v>高级专属强化石</v>
      </c>
      <c r="W575" s="14">
        <f t="shared" si="134"/>
        <v>3</v>
      </c>
      <c r="X575" s="14">
        <f t="shared" si="135"/>
        <v>0.1</v>
      </c>
      <c r="Y575" s="14">
        <f t="shared" si="136"/>
        <v>1</v>
      </c>
      <c r="Z575" s="14">
        <f t="shared" si="137"/>
        <v>30</v>
      </c>
      <c r="AA575" s="14">
        <f t="shared" si="138"/>
        <v>0.42670000000000002</v>
      </c>
    </row>
    <row r="576" spans="13:27" ht="16.5" x14ac:dyDescent="0.2">
      <c r="M576" s="14">
        <v>492</v>
      </c>
      <c r="N576" s="14">
        <f t="shared" si="127"/>
        <v>10</v>
      </c>
      <c r="O576" s="14">
        <f>INDEX(卡牌消耗!$H$13:$H$33,世界BOSS专属武器!N576)</f>
        <v>1501010</v>
      </c>
      <c r="P576" s="44" t="s">
        <v>328</v>
      </c>
      <c r="Q576" s="14">
        <f t="shared" si="128"/>
        <v>32</v>
      </c>
      <c r="R576" s="44" t="str">
        <f t="shared" si="129"/>
        <v>金币</v>
      </c>
      <c r="S576" s="14">
        <f t="shared" si="130"/>
        <v>10000</v>
      </c>
      <c r="T576" s="14" t="str">
        <f t="shared" si="131"/>
        <v>中级专属强化石</v>
      </c>
      <c r="U576" s="14">
        <f t="shared" si="132"/>
        <v>8</v>
      </c>
      <c r="V576" s="14" t="str">
        <f t="shared" si="133"/>
        <v>高级专属强化石</v>
      </c>
      <c r="W576" s="14">
        <f t="shared" si="134"/>
        <v>3</v>
      </c>
      <c r="X576" s="14">
        <f t="shared" si="135"/>
        <v>0.1</v>
      </c>
      <c r="Y576" s="14">
        <f t="shared" si="136"/>
        <v>1</v>
      </c>
      <c r="Z576" s="14">
        <f t="shared" si="137"/>
        <v>30</v>
      </c>
      <c r="AA576" s="14">
        <f t="shared" si="138"/>
        <v>0.45329999999999998</v>
      </c>
    </row>
    <row r="577" spans="13:27" ht="16.5" x14ac:dyDescent="0.2">
      <c r="M577" s="14">
        <v>493</v>
      </c>
      <c r="N577" s="14">
        <f t="shared" si="127"/>
        <v>10</v>
      </c>
      <c r="O577" s="14">
        <f>INDEX(卡牌消耗!$H$13:$H$33,世界BOSS专属武器!N577)</f>
        <v>1501010</v>
      </c>
      <c r="P577" s="44" t="s">
        <v>328</v>
      </c>
      <c r="Q577" s="14">
        <f t="shared" si="128"/>
        <v>33</v>
      </c>
      <c r="R577" s="44" t="str">
        <f t="shared" si="129"/>
        <v>金币</v>
      </c>
      <c r="S577" s="14">
        <f t="shared" si="130"/>
        <v>10000</v>
      </c>
      <c r="T577" s="14" t="str">
        <f t="shared" si="131"/>
        <v>中级专属强化石</v>
      </c>
      <c r="U577" s="14">
        <f t="shared" si="132"/>
        <v>8</v>
      </c>
      <c r="V577" s="14" t="str">
        <f t="shared" si="133"/>
        <v>高级专属强化石</v>
      </c>
      <c r="W577" s="14">
        <f t="shared" si="134"/>
        <v>3</v>
      </c>
      <c r="X577" s="14">
        <f t="shared" si="135"/>
        <v>0.1</v>
      </c>
      <c r="Y577" s="14">
        <f t="shared" si="136"/>
        <v>1</v>
      </c>
      <c r="Z577" s="14">
        <f t="shared" si="137"/>
        <v>30</v>
      </c>
      <c r="AA577" s="14">
        <f t="shared" si="138"/>
        <v>0.48</v>
      </c>
    </row>
    <row r="578" spans="13:27" ht="16.5" x14ac:dyDescent="0.2">
      <c r="M578" s="14">
        <v>494</v>
      </c>
      <c r="N578" s="14">
        <f t="shared" si="127"/>
        <v>10</v>
      </c>
      <c r="O578" s="14">
        <f>INDEX(卡牌消耗!$H$13:$H$33,世界BOSS专属武器!N578)</f>
        <v>1501010</v>
      </c>
      <c r="P578" s="44" t="s">
        <v>328</v>
      </c>
      <c r="Q578" s="14">
        <f t="shared" si="128"/>
        <v>34</v>
      </c>
      <c r="R578" s="44" t="str">
        <f t="shared" si="129"/>
        <v>金币</v>
      </c>
      <c r="S578" s="14">
        <f t="shared" si="130"/>
        <v>10000</v>
      </c>
      <c r="T578" s="14" t="str">
        <f t="shared" si="131"/>
        <v>中级专属强化石</v>
      </c>
      <c r="U578" s="14">
        <f t="shared" si="132"/>
        <v>8</v>
      </c>
      <c r="V578" s="14" t="str">
        <f t="shared" si="133"/>
        <v>高级专属强化石</v>
      </c>
      <c r="W578" s="14">
        <f t="shared" si="134"/>
        <v>3</v>
      </c>
      <c r="X578" s="14">
        <f t="shared" si="135"/>
        <v>0.1</v>
      </c>
      <c r="Y578" s="14">
        <f t="shared" si="136"/>
        <v>1</v>
      </c>
      <c r="Z578" s="14">
        <f t="shared" si="137"/>
        <v>30</v>
      </c>
      <c r="AA578" s="14">
        <f t="shared" si="138"/>
        <v>0.50670000000000004</v>
      </c>
    </row>
    <row r="579" spans="13:27" ht="16.5" x14ac:dyDescent="0.2">
      <c r="M579" s="14">
        <v>495</v>
      </c>
      <c r="N579" s="14">
        <f t="shared" si="127"/>
        <v>10</v>
      </c>
      <c r="O579" s="14">
        <f>INDEX(卡牌消耗!$H$13:$H$33,世界BOSS专属武器!N579)</f>
        <v>1501010</v>
      </c>
      <c r="P579" s="44" t="s">
        <v>328</v>
      </c>
      <c r="Q579" s="14">
        <f t="shared" si="128"/>
        <v>35</v>
      </c>
      <c r="R579" s="44" t="str">
        <f t="shared" si="129"/>
        <v>金币</v>
      </c>
      <c r="S579" s="14">
        <f t="shared" si="130"/>
        <v>10000</v>
      </c>
      <c r="T579" s="14" t="str">
        <f t="shared" si="131"/>
        <v>中级专属强化石</v>
      </c>
      <c r="U579" s="14">
        <f t="shared" si="132"/>
        <v>8</v>
      </c>
      <c r="V579" s="14" t="str">
        <f t="shared" si="133"/>
        <v>高级专属强化石</v>
      </c>
      <c r="W579" s="14">
        <f t="shared" si="134"/>
        <v>3</v>
      </c>
      <c r="X579" s="14">
        <f t="shared" si="135"/>
        <v>0.1</v>
      </c>
      <c r="Y579" s="14">
        <f t="shared" si="136"/>
        <v>1</v>
      </c>
      <c r="Z579" s="14">
        <f t="shared" si="137"/>
        <v>30</v>
      </c>
      <c r="AA579" s="14">
        <f t="shared" si="138"/>
        <v>0.5333</v>
      </c>
    </row>
    <row r="580" spans="13:27" ht="16.5" x14ac:dyDescent="0.2">
      <c r="M580" s="14">
        <v>496</v>
      </c>
      <c r="N580" s="14">
        <f t="shared" si="127"/>
        <v>10</v>
      </c>
      <c r="O580" s="14">
        <f>INDEX(卡牌消耗!$H$13:$H$33,世界BOSS专属武器!N580)</f>
        <v>1501010</v>
      </c>
      <c r="P580" s="44" t="s">
        <v>328</v>
      </c>
      <c r="Q580" s="14">
        <f t="shared" si="128"/>
        <v>36</v>
      </c>
      <c r="R580" s="44" t="str">
        <f t="shared" si="129"/>
        <v>金币</v>
      </c>
      <c r="S580" s="14">
        <f t="shared" si="130"/>
        <v>10000</v>
      </c>
      <c r="T580" s="14" t="str">
        <f t="shared" si="131"/>
        <v>中级专属强化石</v>
      </c>
      <c r="U580" s="14">
        <f t="shared" si="132"/>
        <v>8</v>
      </c>
      <c r="V580" s="14" t="str">
        <f t="shared" si="133"/>
        <v>高级专属强化石</v>
      </c>
      <c r="W580" s="14">
        <f t="shared" si="134"/>
        <v>3</v>
      </c>
      <c r="X580" s="14">
        <f t="shared" si="135"/>
        <v>0.1</v>
      </c>
      <c r="Y580" s="14">
        <f t="shared" si="136"/>
        <v>1</v>
      </c>
      <c r="Z580" s="14">
        <f t="shared" si="137"/>
        <v>30</v>
      </c>
      <c r="AA580" s="14">
        <f t="shared" si="138"/>
        <v>0.56000000000000005</v>
      </c>
    </row>
    <row r="581" spans="13:27" ht="16.5" x14ac:dyDescent="0.2">
      <c r="M581" s="14">
        <v>497</v>
      </c>
      <c r="N581" s="14">
        <f t="shared" si="127"/>
        <v>10</v>
      </c>
      <c r="O581" s="14">
        <f>INDEX(卡牌消耗!$H$13:$H$33,世界BOSS专属武器!N581)</f>
        <v>1501010</v>
      </c>
      <c r="P581" s="44" t="s">
        <v>328</v>
      </c>
      <c r="Q581" s="14">
        <f t="shared" si="128"/>
        <v>37</v>
      </c>
      <c r="R581" s="44" t="str">
        <f t="shared" si="129"/>
        <v>金币</v>
      </c>
      <c r="S581" s="14">
        <f t="shared" si="130"/>
        <v>10000</v>
      </c>
      <c r="T581" s="14" t="str">
        <f t="shared" si="131"/>
        <v>中级专属强化石</v>
      </c>
      <c r="U581" s="14">
        <f t="shared" si="132"/>
        <v>8</v>
      </c>
      <c r="V581" s="14" t="str">
        <f t="shared" si="133"/>
        <v>高级专属强化石</v>
      </c>
      <c r="W581" s="14">
        <f t="shared" si="134"/>
        <v>3</v>
      </c>
      <c r="X581" s="14">
        <f t="shared" si="135"/>
        <v>0.1</v>
      </c>
      <c r="Y581" s="14">
        <f t="shared" si="136"/>
        <v>1</v>
      </c>
      <c r="Z581" s="14">
        <f t="shared" si="137"/>
        <v>30</v>
      </c>
      <c r="AA581" s="14">
        <f t="shared" si="138"/>
        <v>0.5867</v>
      </c>
    </row>
    <row r="582" spans="13:27" ht="16.5" x14ac:dyDescent="0.2">
      <c r="M582" s="14">
        <v>498</v>
      </c>
      <c r="N582" s="14">
        <f t="shared" si="127"/>
        <v>10</v>
      </c>
      <c r="O582" s="14">
        <f>INDEX(卡牌消耗!$H$13:$H$33,世界BOSS专属武器!N582)</f>
        <v>1501010</v>
      </c>
      <c r="P582" s="44" t="s">
        <v>328</v>
      </c>
      <c r="Q582" s="14">
        <f t="shared" si="128"/>
        <v>38</v>
      </c>
      <c r="R582" s="44" t="str">
        <f t="shared" si="129"/>
        <v>金币</v>
      </c>
      <c r="S582" s="14">
        <f t="shared" si="130"/>
        <v>10000</v>
      </c>
      <c r="T582" s="14" t="str">
        <f t="shared" si="131"/>
        <v>中级专属强化石</v>
      </c>
      <c r="U582" s="14">
        <f t="shared" si="132"/>
        <v>8</v>
      </c>
      <c r="V582" s="14" t="str">
        <f t="shared" si="133"/>
        <v>高级专属强化石</v>
      </c>
      <c r="W582" s="14">
        <f t="shared" si="134"/>
        <v>3</v>
      </c>
      <c r="X582" s="14">
        <f t="shared" si="135"/>
        <v>0.1</v>
      </c>
      <c r="Y582" s="14">
        <f t="shared" si="136"/>
        <v>1</v>
      </c>
      <c r="Z582" s="14">
        <f t="shared" si="137"/>
        <v>30</v>
      </c>
      <c r="AA582" s="14">
        <f t="shared" si="138"/>
        <v>0.61329999999999996</v>
      </c>
    </row>
    <row r="583" spans="13:27" ht="16.5" x14ac:dyDescent="0.2">
      <c r="M583" s="14">
        <v>499</v>
      </c>
      <c r="N583" s="14">
        <f t="shared" si="127"/>
        <v>10</v>
      </c>
      <c r="O583" s="14">
        <f>INDEX(卡牌消耗!$H$13:$H$33,世界BOSS专属武器!N583)</f>
        <v>1501010</v>
      </c>
      <c r="P583" s="44" t="s">
        <v>328</v>
      </c>
      <c r="Q583" s="14">
        <f t="shared" si="128"/>
        <v>39</v>
      </c>
      <c r="R583" s="44" t="str">
        <f t="shared" si="129"/>
        <v>金币</v>
      </c>
      <c r="S583" s="14">
        <f t="shared" si="130"/>
        <v>10000</v>
      </c>
      <c r="T583" s="14" t="str">
        <f t="shared" si="131"/>
        <v>中级专属强化石</v>
      </c>
      <c r="U583" s="14">
        <f t="shared" si="132"/>
        <v>8</v>
      </c>
      <c r="V583" s="14" t="str">
        <f t="shared" si="133"/>
        <v>高级专属强化石</v>
      </c>
      <c r="W583" s="14">
        <f t="shared" si="134"/>
        <v>3</v>
      </c>
      <c r="X583" s="14">
        <f t="shared" si="135"/>
        <v>0.1</v>
      </c>
      <c r="Y583" s="14">
        <f t="shared" si="136"/>
        <v>1</v>
      </c>
      <c r="Z583" s="14">
        <f t="shared" si="137"/>
        <v>30</v>
      </c>
      <c r="AA583" s="14">
        <f t="shared" si="138"/>
        <v>0.64</v>
      </c>
    </row>
    <row r="584" spans="13:27" ht="16.5" x14ac:dyDescent="0.2">
      <c r="M584" s="14">
        <v>500</v>
      </c>
      <c r="N584" s="14">
        <f t="shared" si="127"/>
        <v>10</v>
      </c>
      <c r="O584" s="14">
        <f>INDEX(卡牌消耗!$H$13:$H$33,世界BOSS专属武器!N584)</f>
        <v>1501010</v>
      </c>
      <c r="P584" s="44" t="s">
        <v>328</v>
      </c>
      <c r="Q584" s="14">
        <f t="shared" si="128"/>
        <v>40</v>
      </c>
      <c r="R584" s="44" t="str">
        <f t="shared" si="129"/>
        <v>金币</v>
      </c>
      <c r="S584" s="14">
        <f t="shared" si="130"/>
        <v>20000</v>
      </c>
      <c r="T584" s="14" t="str">
        <f t="shared" si="131"/>
        <v>高级专属强化石</v>
      </c>
      <c r="U584" s="14">
        <f t="shared" si="132"/>
        <v>5</v>
      </c>
      <c r="V584" s="14" t="str">
        <f t="shared" si="133"/>
        <v>[x]</v>
      </c>
      <c r="W584" s="14" t="str">
        <f t="shared" si="134"/>
        <v>[x]</v>
      </c>
      <c r="X584" s="14">
        <f t="shared" si="135"/>
        <v>0.1</v>
      </c>
      <c r="Y584" s="14">
        <f t="shared" si="136"/>
        <v>1</v>
      </c>
      <c r="Z584" s="14">
        <f t="shared" si="137"/>
        <v>35</v>
      </c>
      <c r="AA584" s="14">
        <f t="shared" si="138"/>
        <v>0.66669999999999996</v>
      </c>
    </row>
    <row r="585" spans="13:27" ht="16.5" x14ac:dyDescent="0.2">
      <c r="M585" s="14">
        <v>501</v>
      </c>
      <c r="N585" s="14">
        <f t="shared" si="127"/>
        <v>10</v>
      </c>
      <c r="O585" s="14">
        <f>INDEX(卡牌消耗!$H$13:$H$33,世界BOSS专属武器!N585)</f>
        <v>1501010</v>
      </c>
      <c r="P585" s="44" t="s">
        <v>328</v>
      </c>
      <c r="Q585" s="14">
        <f t="shared" si="128"/>
        <v>41</v>
      </c>
      <c r="R585" s="44" t="str">
        <f t="shared" si="129"/>
        <v>金币</v>
      </c>
      <c r="S585" s="14">
        <f t="shared" si="130"/>
        <v>20000</v>
      </c>
      <c r="T585" s="14" t="str">
        <f t="shared" si="131"/>
        <v>高级专属强化石</v>
      </c>
      <c r="U585" s="14">
        <f t="shared" si="132"/>
        <v>5</v>
      </c>
      <c r="V585" s="14" t="str">
        <f t="shared" si="133"/>
        <v>[x]</v>
      </c>
      <c r="W585" s="14" t="str">
        <f t="shared" si="134"/>
        <v>[x]</v>
      </c>
      <c r="X585" s="14">
        <f t="shared" si="135"/>
        <v>0.1</v>
      </c>
      <c r="Y585" s="14">
        <f t="shared" si="136"/>
        <v>1</v>
      </c>
      <c r="Z585" s="14">
        <f t="shared" si="137"/>
        <v>40</v>
      </c>
      <c r="AA585" s="14">
        <f t="shared" si="138"/>
        <v>0.7</v>
      </c>
    </row>
    <row r="586" spans="13:27" ht="16.5" x14ac:dyDescent="0.2">
      <c r="M586" s="14">
        <v>502</v>
      </c>
      <c r="N586" s="14">
        <f t="shared" si="127"/>
        <v>10</v>
      </c>
      <c r="O586" s="14">
        <f>INDEX(卡牌消耗!$H$13:$H$33,世界BOSS专属武器!N586)</f>
        <v>1501010</v>
      </c>
      <c r="P586" s="44" t="s">
        <v>328</v>
      </c>
      <c r="Q586" s="14">
        <f t="shared" si="128"/>
        <v>42</v>
      </c>
      <c r="R586" s="44" t="str">
        <f t="shared" si="129"/>
        <v>金币</v>
      </c>
      <c r="S586" s="14">
        <f t="shared" si="130"/>
        <v>20000</v>
      </c>
      <c r="T586" s="14" t="str">
        <f t="shared" si="131"/>
        <v>高级专属强化石</v>
      </c>
      <c r="U586" s="14">
        <f t="shared" si="132"/>
        <v>5</v>
      </c>
      <c r="V586" s="14" t="str">
        <f t="shared" si="133"/>
        <v>[x]</v>
      </c>
      <c r="W586" s="14" t="str">
        <f t="shared" si="134"/>
        <v>[x]</v>
      </c>
      <c r="X586" s="14">
        <f t="shared" si="135"/>
        <v>0.1</v>
      </c>
      <c r="Y586" s="14">
        <f t="shared" si="136"/>
        <v>1</v>
      </c>
      <c r="Z586" s="14">
        <f t="shared" si="137"/>
        <v>45</v>
      </c>
      <c r="AA586" s="14">
        <f t="shared" si="138"/>
        <v>0.73329999999999995</v>
      </c>
    </row>
    <row r="587" spans="13:27" ht="16.5" x14ac:dyDescent="0.2">
      <c r="M587" s="14">
        <v>503</v>
      </c>
      <c r="N587" s="14">
        <f t="shared" si="127"/>
        <v>10</v>
      </c>
      <c r="O587" s="14">
        <f>INDEX(卡牌消耗!$H$13:$H$33,世界BOSS专属武器!N587)</f>
        <v>1501010</v>
      </c>
      <c r="P587" s="44" t="s">
        <v>328</v>
      </c>
      <c r="Q587" s="14">
        <f t="shared" si="128"/>
        <v>43</v>
      </c>
      <c r="R587" s="44" t="str">
        <f t="shared" si="129"/>
        <v>金币</v>
      </c>
      <c r="S587" s="14">
        <f t="shared" si="130"/>
        <v>20000</v>
      </c>
      <c r="T587" s="14" t="str">
        <f t="shared" si="131"/>
        <v>高级专属强化石</v>
      </c>
      <c r="U587" s="14">
        <f t="shared" si="132"/>
        <v>5</v>
      </c>
      <c r="V587" s="14" t="str">
        <f t="shared" si="133"/>
        <v>[x]</v>
      </c>
      <c r="W587" s="14" t="str">
        <f t="shared" si="134"/>
        <v>[x]</v>
      </c>
      <c r="X587" s="14">
        <f t="shared" si="135"/>
        <v>0.1</v>
      </c>
      <c r="Y587" s="14">
        <f t="shared" si="136"/>
        <v>1</v>
      </c>
      <c r="Z587" s="14">
        <f t="shared" si="137"/>
        <v>50</v>
      </c>
      <c r="AA587" s="14">
        <f t="shared" si="138"/>
        <v>0.76670000000000005</v>
      </c>
    </row>
    <row r="588" spans="13:27" ht="16.5" x14ac:dyDescent="0.2">
      <c r="M588" s="14">
        <v>504</v>
      </c>
      <c r="N588" s="14">
        <f t="shared" si="127"/>
        <v>10</v>
      </c>
      <c r="O588" s="14">
        <f>INDEX(卡牌消耗!$H$13:$H$33,世界BOSS专属武器!N588)</f>
        <v>1501010</v>
      </c>
      <c r="P588" s="44" t="s">
        <v>328</v>
      </c>
      <c r="Q588" s="14">
        <f t="shared" si="128"/>
        <v>44</v>
      </c>
      <c r="R588" s="44" t="str">
        <f t="shared" si="129"/>
        <v>金币</v>
      </c>
      <c r="S588" s="14">
        <f t="shared" si="130"/>
        <v>20000</v>
      </c>
      <c r="T588" s="14" t="str">
        <f t="shared" si="131"/>
        <v>高级专属强化石</v>
      </c>
      <c r="U588" s="14">
        <f t="shared" si="132"/>
        <v>5</v>
      </c>
      <c r="V588" s="14" t="str">
        <f t="shared" si="133"/>
        <v>[x]</v>
      </c>
      <c r="W588" s="14" t="str">
        <f t="shared" si="134"/>
        <v>[x]</v>
      </c>
      <c r="X588" s="14">
        <f t="shared" si="135"/>
        <v>0.1</v>
      </c>
      <c r="Y588" s="14">
        <f t="shared" si="136"/>
        <v>1</v>
      </c>
      <c r="Z588" s="14">
        <f t="shared" si="137"/>
        <v>55</v>
      </c>
      <c r="AA588" s="14">
        <f t="shared" si="138"/>
        <v>0.8</v>
      </c>
    </row>
    <row r="589" spans="13:27" ht="16.5" x14ac:dyDescent="0.2">
      <c r="M589" s="14">
        <v>505</v>
      </c>
      <c r="N589" s="14">
        <f t="shared" si="127"/>
        <v>10</v>
      </c>
      <c r="O589" s="14">
        <f>INDEX(卡牌消耗!$H$13:$H$33,世界BOSS专属武器!N589)</f>
        <v>1501010</v>
      </c>
      <c r="P589" s="44" t="s">
        <v>328</v>
      </c>
      <c r="Q589" s="14">
        <f t="shared" si="128"/>
        <v>45</v>
      </c>
      <c r="R589" s="44" t="str">
        <f t="shared" si="129"/>
        <v>金币</v>
      </c>
      <c r="S589" s="14">
        <f t="shared" si="130"/>
        <v>20000</v>
      </c>
      <c r="T589" s="14" t="str">
        <f t="shared" si="131"/>
        <v>高级专属强化石</v>
      </c>
      <c r="U589" s="14">
        <f t="shared" si="132"/>
        <v>6</v>
      </c>
      <c r="V589" s="14" t="str">
        <f t="shared" si="133"/>
        <v>[x]</v>
      </c>
      <c r="W589" s="14" t="str">
        <f t="shared" si="134"/>
        <v>[x]</v>
      </c>
      <c r="X589" s="14">
        <f t="shared" si="135"/>
        <v>0.1</v>
      </c>
      <c r="Y589" s="14">
        <f t="shared" si="136"/>
        <v>1</v>
      </c>
      <c r="Z589" s="14">
        <f t="shared" si="137"/>
        <v>60</v>
      </c>
      <c r="AA589" s="14">
        <f t="shared" si="138"/>
        <v>0.83330000000000004</v>
      </c>
    </row>
    <row r="590" spans="13:27" ht="16.5" x14ac:dyDescent="0.2">
      <c r="M590" s="14">
        <v>506</v>
      </c>
      <c r="N590" s="14">
        <f t="shared" si="127"/>
        <v>10</v>
      </c>
      <c r="O590" s="14">
        <f>INDEX(卡牌消耗!$H$13:$H$33,世界BOSS专属武器!N590)</f>
        <v>1501010</v>
      </c>
      <c r="P590" s="44" t="s">
        <v>328</v>
      </c>
      <c r="Q590" s="14">
        <f t="shared" si="128"/>
        <v>46</v>
      </c>
      <c r="R590" s="44" t="str">
        <f t="shared" si="129"/>
        <v>金币</v>
      </c>
      <c r="S590" s="14">
        <f t="shared" si="130"/>
        <v>20000</v>
      </c>
      <c r="T590" s="14" t="str">
        <f t="shared" si="131"/>
        <v>高级专属强化石</v>
      </c>
      <c r="U590" s="14">
        <f t="shared" si="132"/>
        <v>7</v>
      </c>
      <c r="V590" s="14" t="str">
        <f t="shared" si="133"/>
        <v>[x]</v>
      </c>
      <c r="W590" s="14" t="str">
        <f t="shared" si="134"/>
        <v>[x]</v>
      </c>
      <c r="X590" s="14">
        <f t="shared" si="135"/>
        <v>0.1</v>
      </c>
      <c r="Y590" s="14">
        <f t="shared" si="136"/>
        <v>1</v>
      </c>
      <c r="Z590" s="14">
        <f t="shared" si="137"/>
        <v>70</v>
      </c>
      <c r="AA590" s="14">
        <f t="shared" si="138"/>
        <v>0.86670000000000003</v>
      </c>
    </row>
    <row r="591" spans="13:27" ht="16.5" x14ac:dyDescent="0.2">
      <c r="M591" s="14">
        <v>507</v>
      </c>
      <c r="N591" s="14">
        <f t="shared" si="127"/>
        <v>10</v>
      </c>
      <c r="O591" s="14">
        <f>INDEX(卡牌消耗!$H$13:$H$33,世界BOSS专属武器!N591)</f>
        <v>1501010</v>
      </c>
      <c r="P591" s="44" t="s">
        <v>328</v>
      </c>
      <c r="Q591" s="14">
        <f t="shared" si="128"/>
        <v>47</v>
      </c>
      <c r="R591" s="44" t="str">
        <f t="shared" si="129"/>
        <v>金币</v>
      </c>
      <c r="S591" s="14">
        <f t="shared" si="130"/>
        <v>20000</v>
      </c>
      <c r="T591" s="14" t="str">
        <f t="shared" si="131"/>
        <v>高级专属强化石</v>
      </c>
      <c r="U591" s="14">
        <f t="shared" si="132"/>
        <v>8</v>
      </c>
      <c r="V591" s="14" t="str">
        <f t="shared" si="133"/>
        <v>[x]</v>
      </c>
      <c r="W591" s="14" t="str">
        <f t="shared" si="134"/>
        <v>[x]</v>
      </c>
      <c r="X591" s="14">
        <f t="shared" si="135"/>
        <v>0.1</v>
      </c>
      <c r="Y591" s="14">
        <f t="shared" si="136"/>
        <v>1</v>
      </c>
      <c r="Z591" s="14">
        <f t="shared" si="137"/>
        <v>80</v>
      </c>
      <c r="AA591" s="14">
        <f t="shared" si="138"/>
        <v>0.9</v>
      </c>
    </row>
    <row r="592" spans="13:27" ht="16.5" x14ac:dyDescent="0.2">
      <c r="M592" s="14">
        <v>508</v>
      </c>
      <c r="N592" s="14">
        <f t="shared" si="127"/>
        <v>10</v>
      </c>
      <c r="O592" s="14">
        <f>INDEX(卡牌消耗!$H$13:$H$33,世界BOSS专属武器!N592)</f>
        <v>1501010</v>
      </c>
      <c r="P592" s="44" t="s">
        <v>328</v>
      </c>
      <c r="Q592" s="14">
        <f t="shared" si="128"/>
        <v>48</v>
      </c>
      <c r="R592" s="44" t="str">
        <f t="shared" si="129"/>
        <v>金币</v>
      </c>
      <c r="S592" s="14">
        <f t="shared" si="130"/>
        <v>20000</v>
      </c>
      <c r="T592" s="14" t="str">
        <f t="shared" si="131"/>
        <v>高级专属强化石</v>
      </c>
      <c r="U592" s="14">
        <f t="shared" si="132"/>
        <v>9</v>
      </c>
      <c r="V592" s="14" t="str">
        <f t="shared" si="133"/>
        <v>[x]</v>
      </c>
      <c r="W592" s="14" t="str">
        <f t="shared" si="134"/>
        <v>[x]</v>
      </c>
      <c r="X592" s="14">
        <f t="shared" si="135"/>
        <v>0.1</v>
      </c>
      <c r="Y592" s="14">
        <f t="shared" si="136"/>
        <v>1</v>
      </c>
      <c r="Z592" s="14">
        <f t="shared" si="137"/>
        <v>100</v>
      </c>
      <c r="AA592" s="14">
        <f t="shared" si="138"/>
        <v>0.93330000000000002</v>
      </c>
    </row>
    <row r="593" spans="13:27" ht="16.5" x14ac:dyDescent="0.2">
      <c r="M593" s="14">
        <v>509</v>
      </c>
      <c r="N593" s="14">
        <f t="shared" si="127"/>
        <v>10</v>
      </c>
      <c r="O593" s="14">
        <f>INDEX(卡牌消耗!$H$13:$H$33,世界BOSS专属武器!N593)</f>
        <v>1501010</v>
      </c>
      <c r="P593" s="44" t="s">
        <v>328</v>
      </c>
      <c r="Q593" s="14">
        <f t="shared" si="128"/>
        <v>49</v>
      </c>
      <c r="R593" s="44" t="str">
        <f t="shared" si="129"/>
        <v>金币</v>
      </c>
      <c r="S593" s="14">
        <f t="shared" si="130"/>
        <v>20000</v>
      </c>
      <c r="T593" s="14" t="str">
        <f t="shared" si="131"/>
        <v>高级专属强化石</v>
      </c>
      <c r="U593" s="14">
        <f t="shared" si="132"/>
        <v>10</v>
      </c>
      <c r="V593" s="14" t="str">
        <f t="shared" si="133"/>
        <v>[x]</v>
      </c>
      <c r="W593" s="14" t="str">
        <f t="shared" si="134"/>
        <v>[x]</v>
      </c>
      <c r="X593" s="14">
        <f t="shared" si="135"/>
        <v>0.1</v>
      </c>
      <c r="Y593" s="14">
        <f t="shared" si="136"/>
        <v>1</v>
      </c>
      <c r="Z593" s="14">
        <f t="shared" si="137"/>
        <v>120</v>
      </c>
      <c r="AA593" s="14">
        <f t="shared" si="138"/>
        <v>0.9667</v>
      </c>
    </row>
    <row r="594" spans="13:27" ht="16.5" x14ac:dyDescent="0.2">
      <c r="M594" s="14">
        <v>510</v>
      </c>
      <c r="N594" s="14">
        <f t="shared" si="127"/>
        <v>10</v>
      </c>
      <c r="O594" s="14">
        <f>INDEX(卡牌消耗!$H$13:$H$33,世界BOSS专属武器!N594)</f>
        <v>1501010</v>
      </c>
      <c r="P594" s="44" t="s">
        <v>328</v>
      </c>
      <c r="Q594" s="14">
        <f t="shared" si="128"/>
        <v>50</v>
      </c>
      <c r="R594" s="44" t="str">
        <f t="shared" si="129"/>
        <v>金币</v>
      </c>
      <c r="S594" s="14">
        <f t="shared" si="130"/>
        <v>20000</v>
      </c>
      <c r="T594" s="14" t="str">
        <f t="shared" si="131"/>
        <v>高级专属强化石</v>
      </c>
      <c r="U594" s="14">
        <f t="shared" si="132"/>
        <v>15</v>
      </c>
      <c r="V594" s="14" t="str">
        <f t="shared" si="133"/>
        <v>[x]</v>
      </c>
      <c r="W594" s="14" t="str">
        <f t="shared" si="134"/>
        <v>[x]</v>
      </c>
      <c r="X594" s="14">
        <f t="shared" si="135"/>
        <v>0.1</v>
      </c>
      <c r="Y594" s="14">
        <f t="shared" si="136"/>
        <v>1</v>
      </c>
      <c r="Z594" s="14">
        <f t="shared" si="137"/>
        <v>150</v>
      </c>
      <c r="AA594" s="14">
        <f t="shared" si="138"/>
        <v>1</v>
      </c>
    </row>
    <row r="595" spans="13:27" ht="16.5" x14ac:dyDescent="0.2">
      <c r="M595" s="14">
        <v>511</v>
      </c>
      <c r="N595" s="14">
        <f t="shared" si="127"/>
        <v>11</v>
      </c>
      <c r="O595" s="14">
        <f>INDEX(卡牌消耗!$H$13:$H$33,世界BOSS专属武器!N595)</f>
        <v>1501011</v>
      </c>
      <c r="P595" s="44" t="s">
        <v>328</v>
      </c>
      <c r="Q595" s="14">
        <f t="shared" si="128"/>
        <v>0</v>
      </c>
      <c r="R595" s="44" t="str">
        <f t="shared" si="129"/>
        <v>[x]</v>
      </c>
      <c r="S595" s="14" t="str">
        <f t="shared" si="130"/>
        <v>[x]</v>
      </c>
      <c r="T595" s="14" t="str">
        <f t="shared" si="131"/>
        <v>[x]</v>
      </c>
      <c r="U595" s="14" t="str">
        <f t="shared" si="132"/>
        <v>[x]</v>
      </c>
      <c r="V595" s="14" t="str">
        <f t="shared" si="133"/>
        <v>[x]</v>
      </c>
      <c r="W595" s="14" t="str">
        <f t="shared" si="134"/>
        <v>[x]</v>
      </c>
      <c r="X595" s="14" t="str">
        <f t="shared" si="135"/>
        <v>[x]</v>
      </c>
      <c r="Y595" s="14" t="str">
        <f t="shared" si="136"/>
        <v>[x]</v>
      </c>
      <c r="Z595" s="14" t="str">
        <f t="shared" si="137"/>
        <v>[x]</v>
      </c>
      <c r="AA595" s="14" t="str">
        <f t="shared" si="138"/>
        <v>[x]</v>
      </c>
    </row>
    <row r="596" spans="13:27" ht="16.5" x14ac:dyDescent="0.2">
      <c r="M596" s="14">
        <v>512</v>
      </c>
      <c r="N596" s="14">
        <f t="shared" si="127"/>
        <v>11</v>
      </c>
      <c r="O596" s="14">
        <f>INDEX(卡牌消耗!$H$13:$H$33,世界BOSS专属武器!N596)</f>
        <v>1501011</v>
      </c>
      <c r="P596" s="44" t="s">
        <v>328</v>
      </c>
      <c r="Q596" s="14">
        <f t="shared" si="128"/>
        <v>1</v>
      </c>
      <c r="R596" s="44" t="str">
        <f t="shared" si="129"/>
        <v>金币</v>
      </c>
      <c r="S596" s="14">
        <f t="shared" si="130"/>
        <v>100</v>
      </c>
      <c r="T596" s="14" t="str">
        <f t="shared" si="131"/>
        <v>低级专属强化石</v>
      </c>
      <c r="U596" s="14">
        <f t="shared" si="132"/>
        <v>1</v>
      </c>
      <c r="V596" s="14" t="str">
        <f t="shared" si="133"/>
        <v>[x]</v>
      </c>
      <c r="W596" s="14" t="str">
        <f t="shared" si="134"/>
        <v>[x]</v>
      </c>
      <c r="X596" s="14">
        <f t="shared" si="135"/>
        <v>1</v>
      </c>
      <c r="Y596" s="14">
        <f t="shared" si="136"/>
        <v>1</v>
      </c>
      <c r="Z596" s="14">
        <f t="shared" si="137"/>
        <v>1</v>
      </c>
      <c r="AA596" s="14">
        <f t="shared" si="138"/>
        <v>6.7000000000000002E-3</v>
      </c>
    </row>
    <row r="597" spans="13:27" ht="16.5" x14ac:dyDescent="0.2">
      <c r="M597" s="14">
        <v>513</v>
      </c>
      <c r="N597" s="14">
        <f t="shared" si="127"/>
        <v>11</v>
      </c>
      <c r="O597" s="14">
        <f>INDEX(卡牌消耗!$H$13:$H$33,世界BOSS专属武器!N597)</f>
        <v>1501011</v>
      </c>
      <c r="P597" s="44" t="s">
        <v>328</v>
      </c>
      <c r="Q597" s="14">
        <f t="shared" si="128"/>
        <v>2</v>
      </c>
      <c r="R597" s="44" t="str">
        <f t="shared" si="129"/>
        <v>金币</v>
      </c>
      <c r="S597" s="14">
        <f t="shared" si="130"/>
        <v>200</v>
      </c>
      <c r="T597" s="14" t="str">
        <f t="shared" si="131"/>
        <v>低级专属强化石</v>
      </c>
      <c r="U597" s="14">
        <f t="shared" si="132"/>
        <v>1</v>
      </c>
      <c r="V597" s="14" t="str">
        <f t="shared" si="133"/>
        <v>[x]</v>
      </c>
      <c r="W597" s="14" t="str">
        <f t="shared" si="134"/>
        <v>[x]</v>
      </c>
      <c r="X597" s="14">
        <f t="shared" si="135"/>
        <v>0.5</v>
      </c>
      <c r="Y597" s="14">
        <f t="shared" si="136"/>
        <v>1</v>
      </c>
      <c r="Z597" s="14">
        <f t="shared" si="137"/>
        <v>2</v>
      </c>
      <c r="AA597" s="14">
        <f t="shared" si="138"/>
        <v>1.3299999999999999E-2</v>
      </c>
    </row>
    <row r="598" spans="13:27" ht="16.5" x14ac:dyDescent="0.2">
      <c r="M598" s="14">
        <v>514</v>
      </c>
      <c r="N598" s="14">
        <f t="shared" ref="N598:N661" si="139">INT((M598-1)/51)+1</f>
        <v>11</v>
      </c>
      <c r="O598" s="14">
        <f>INDEX(卡牌消耗!$H$13:$H$33,世界BOSS专属武器!N598)</f>
        <v>1501011</v>
      </c>
      <c r="P598" s="44" t="s">
        <v>328</v>
      </c>
      <c r="Q598" s="14">
        <f t="shared" ref="Q598:Q661" si="140">MOD(M598-1,51)</f>
        <v>3</v>
      </c>
      <c r="R598" s="44" t="str">
        <f t="shared" ref="R598:R661" si="141">IF(Q598&gt;0,"金币","[x]")</f>
        <v>金币</v>
      </c>
      <c r="S598" s="14">
        <f t="shared" ref="S598:S661" si="142">IF(Q598&gt;0,INDEX($V$32:$V$81,Q598),"[x]")</f>
        <v>300</v>
      </c>
      <c r="T598" s="14" t="str">
        <f t="shared" ref="T598:T661" si="143">IF(Q598&gt;0,INDEX($W$32:$W$81,Q598),"[x]")</f>
        <v>低级专属强化石</v>
      </c>
      <c r="U598" s="14">
        <f t="shared" ref="U598:U661" si="144">IF(Q598&gt;0,INDEX($AA$32:$AF$81,Q598,INDEX($Y$32:$Y$81,Q598)),"[x]")</f>
        <v>2</v>
      </c>
      <c r="V598" s="14" t="str">
        <f t="shared" ref="V598:V661" si="145">IF(AND(Q598&gt;=20,Q598&lt;40),INDEX($X$32:$X$81,Q598),"[x]")</f>
        <v>[x]</v>
      </c>
      <c r="W598" s="14" t="str">
        <f t="shared" ref="W598:W661" si="146">IF(AND(Q598&gt;=20,Q598&lt;40),INDEX($AA$32:$AF$81,Q598,INDEX($Z$32:$Z$81,Q598)),"[x]")</f>
        <v>[x]</v>
      </c>
      <c r="X598" s="14">
        <f t="shared" ref="X598:X661" si="147">IF(Q598&gt;0,INDEX($T$32:$T$81,Q598),"[x]")</f>
        <v>0.48</v>
      </c>
      <c r="Y598" s="14">
        <f t="shared" ref="Y598:Y661" si="148">IF(Q598&gt;0,1,"[x]")</f>
        <v>1</v>
      </c>
      <c r="Z598" s="14">
        <f t="shared" ref="Z598:Z661" si="149">IF(Q598&gt;0,INDEX($AG$32:$AG$81,Q598),"[x]")</f>
        <v>3</v>
      </c>
      <c r="AA598" s="14">
        <f t="shared" ref="AA598:AA661" si="150">IF(Q598&gt;0,INDEX($AL$32:$AL$81,Q598),"[x]")</f>
        <v>0.02</v>
      </c>
    </row>
    <row r="599" spans="13:27" ht="16.5" x14ac:dyDescent="0.2">
      <c r="M599" s="14">
        <v>515</v>
      </c>
      <c r="N599" s="14">
        <f t="shared" si="139"/>
        <v>11</v>
      </c>
      <c r="O599" s="14">
        <f>INDEX(卡牌消耗!$H$13:$H$33,世界BOSS专属武器!N599)</f>
        <v>1501011</v>
      </c>
      <c r="P599" s="44" t="s">
        <v>328</v>
      </c>
      <c r="Q599" s="14">
        <f t="shared" si="140"/>
        <v>4</v>
      </c>
      <c r="R599" s="44" t="str">
        <f t="shared" si="141"/>
        <v>金币</v>
      </c>
      <c r="S599" s="14">
        <f t="shared" si="142"/>
        <v>400</v>
      </c>
      <c r="T599" s="14" t="str">
        <f t="shared" si="143"/>
        <v>低级专属强化石</v>
      </c>
      <c r="U599" s="14">
        <f t="shared" si="144"/>
        <v>3</v>
      </c>
      <c r="V599" s="14" t="str">
        <f t="shared" si="145"/>
        <v>[x]</v>
      </c>
      <c r="W599" s="14" t="str">
        <f t="shared" si="146"/>
        <v>[x]</v>
      </c>
      <c r="X599" s="14">
        <f t="shared" si="147"/>
        <v>0.46</v>
      </c>
      <c r="Y599" s="14">
        <f t="shared" si="148"/>
        <v>1</v>
      </c>
      <c r="Z599" s="14">
        <f t="shared" si="149"/>
        <v>3</v>
      </c>
      <c r="AA599" s="14">
        <f t="shared" si="150"/>
        <v>2.6700000000000002E-2</v>
      </c>
    </row>
    <row r="600" spans="13:27" ht="16.5" x14ac:dyDescent="0.2">
      <c r="M600" s="14">
        <v>516</v>
      </c>
      <c r="N600" s="14">
        <f t="shared" si="139"/>
        <v>11</v>
      </c>
      <c r="O600" s="14">
        <f>INDEX(卡牌消耗!$H$13:$H$33,世界BOSS专属武器!N600)</f>
        <v>1501011</v>
      </c>
      <c r="P600" s="44" t="s">
        <v>328</v>
      </c>
      <c r="Q600" s="14">
        <f t="shared" si="140"/>
        <v>5</v>
      </c>
      <c r="R600" s="44" t="str">
        <f t="shared" si="141"/>
        <v>金币</v>
      </c>
      <c r="S600" s="14">
        <f t="shared" si="142"/>
        <v>500</v>
      </c>
      <c r="T600" s="14" t="str">
        <f t="shared" si="143"/>
        <v>低级专属强化石</v>
      </c>
      <c r="U600" s="14">
        <f t="shared" si="144"/>
        <v>4</v>
      </c>
      <c r="V600" s="14" t="str">
        <f t="shared" si="145"/>
        <v>[x]</v>
      </c>
      <c r="W600" s="14" t="str">
        <f t="shared" si="146"/>
        <v>[x]</v>
      </c>
      <c r="X600" s="14">
        <f t="shared" si="147"/>
        <v>0.44</v>
      </c>
      <c r="Y600" s="14">
        <f t="shared" si="148"/>
        <v>1</v>
      </c>
      <c r="Z600" s="14">
        <f t="shared" si="149"/>
        <v>3</v>
      </c>
      <c r="AA600" s="14">
        <f t="shared" si="150"/>
        <v>3.3300000000000003E-2</v>
      </c>
    </row>
    <row r="601" spans="13:27" ht="16.5" x14ac:dyDescent="0.2">
      <c r="M601" s="14">
        <v>517</v>
      </c>
      <c r="N601" s="14">
        <f t="shared" si="139"/>
        <v>11</v>
      </c>
      <c r="O601" s="14">
        <f>INDEX(卡牌消耗!$H$13:$H$33,世界BOSS专属武器!N601)</f>
        <v>1501011</v>
      </c>
      <c r="P601" s="44" t="s">
        <v>328</v>
      </c>
      <c r="Q601" s="14">
        <f t="shared" si="140"/>
        <v>6</v>
      </c>
      <c r="R601" s="44" t="str">
        <f t="shared" si="141"/>
        <v>金币</v>
      </c>
      <c r="S601" s="14">
        <f t="shared" si="142"/>
        <v>600</v>
      </c>
      <c r="T601" s="14" t="str">
        <f t="shared" si="143"/>
        <v>低级专属强化石</v>
      </c>
      <c r="U601" s="14">
        <f t="shared" si="144"/>
        <v>5</v>
      </c>
      <c r="V601" s="14" t="str">
        <f t="shared" si="145"/>
        <v>[x]</v>
      </c>
      <c r="W601" s="14" t="str">
        <f t="shared" si="146"/>
        <v>[x]</v>
      </c>
      <c r="X601" s="14">
        <f t="shared" si="147"/>
        <v>0.42</v>
      </c>
      <c r="Y601" s="14">
        <f t="shared" si="148"/>
        <v>1</v>
      </c>
      <c r="Z601" s="14">
        <f t="shared" si="149"/>
        <v>4</v>
      </c>
      <c r="AA601" s="14">
        <f t="shared" si="150"/>
        <v>0.04</v>
      </c>
    </row>
    <row r="602" spans="13:27" ht="16.5" x14ac:dyDescent="0.2">
      <c r="M602" s="14">
        <v>518</v>
      </c>
      <c r="N602" s="14">
        <f t="shared" si="139"/>
        <v>11</v>
      </c>
      <c r="O602" s="14">
        <f>INDEX(卡牌消耗!$H$13:$H$33,世界BOSS专属武器!N602)</f>
        <v>1501011</v>
      </c>
      <c r="P602" s="44" t="s">
        <v>328</v>
      </c>
      <c r="Q602" s="14">
        <f t="shared" si="140"/>
        <v>7</v>
      </c>
      <c r="R602" s="44" t="str">
        <f t="shared" si="141"/>
        <v>金币</v>
      </c>
      <c r="S602" s="14">
        <f t="shared" si="142"/>
        <v>700</v>
      </c>
      <c r="T602" s="14" t="str">
        <f t="shared" si="143"/>
        <v>低级专属强化石</v>
      </c>
      <c r="U602" s="14">
        <f t="shared" si="144"/>
        <v>5</v>
      </c>
      <c r="V602" s="14" t="str">
        <f t="shared" si="145"/>
        <v>[x]</v>
      </c>
      <c r="W602" s="14" t="str">
        <f t="shared" si="146"/>
        <v>[x]</v>
      </c>
      <c r="X602" s="14">
        <f t="shared" si="147"/>
        <v>0.4</v>
      </c>
      <c r="Y602" s="14">
        <f t="shared" si="148"/>
        <v>1</v>
      </c>
      <c r="Z602" s="14">
        <f t="shared" si="149"/>
        <v>4</v>
      </c>
      <c r="AA602" s="14">
        <f t="shared" si="150"/>
        <v>4.6699999999999998E-2</v>
      </c>
    </row>
    <row r="603" spans="13:27" ht="16.5" x14ac:dyDescent="0.2">
      <c r="M603" s="14">
        <v>519</v>
      </c>
      <c r="N603" s="14">
        <f t="shared" si="139"/>
        <v>11</v>
      </c>
      <c r="O603" s="14">
        <f>INDEX(卡牌消耗!$H$13:$H$33,世界BOSS专属武器!N603)</f>
        <v>1501011</v>
      </c>
      <c r="P603" s="44" t="s">
        <v>328</v>
      </c>
      <c r="Q603" s="14">
        <f t="shared" si="140"/>
        <v>8</v>
      </c>
      <c r="R603" s="44" t="str">
        <f t="shared" si="141"/>
        <v>金币</v>
      </c>
      <c r="S603" s="14">
        <f t="shared" si="142"/>
        <v>800</v>
      </c>
      <c r="T603" s="14" t="str">
        <f t="shared" si="143"/>
        <v>低级专属强化石</v>
      </c>
      <c r="U603" s="14">
        <f t="shared" si="144"/>
        <v>5</v>
      </c>
      <c r="V603" s="14" t="str">
        <f t="shared" si="145"/>
        <v>[x]</v>
      </c>
      <c r="W603" s="14" t="str">
        <f t="shared" si="146"/>
        <v>[x]</v>
      </c>
      <c r="X603" s="14">
        <f t="shared" si="147"/>
        <v>0.38</v>
      </c>
      <c r="Y603" s="14">
        <f t="shared" si="148"/>
        <v>1</v>
      </c>
      <c r="Z603" s="14">
        <f t="shared" si="149"/>
        <v>5</v>
      </c>
      <c r="AA603" s="14">
        <f t="shared" si="150"/>
        <v>5.33E-2</v>
      </c>
    </row>
    <row r="604" spans="13:27" ht="16.5" x14ac:dyDescent="0.2">
      <c r="M604" s="14">
        <v>520</v>
      </c>
      <c r="N604" s="14">
        <f t="shared" si="139"/>
        <v>11</v>
      </c>
      <c r="O604" s="14">
        <f>INDEX(卡牌消耗!$H$13:$H$33,世界BOSS专属武器!N604)</f>
        <v>1501011</v>
      </c>
      <c r="P604" s="44" t="s">
        <v>328</v>
      </c>
      <c r="Q604" s="14">
        <f t="shared" si="140"/>
        <v>9</v>
      </c>
      <c r="R604" s="44" t="str">
        <f t="shared" si="141"/>
        <v>金币</v>
      </c>
      <c r="S604" s="14">
        <f t="shared" si="142"/>
        <v>900</v>
      </c>
      <c r="T604" s="14" t="str">
        <f t="shared" si="143"/>
        <v>低级专属强化石</v>
      </c>
      <c r="U604" s="14">
        <f t="shared" si="144"/>
        <v>5</v>
      </c>
      <c r="V604" s="14" t="str">
        <f t="shared" si="145"/>
        <v>[x]</v>
      </c>
      <c r="W604" s="14" t="str">
        <f t="shared" si="146"/>
        <v>[x]</v>
      </c>
      <c r="X604" s="14">
        <f t="shared" si="147"/>
        <v>0.36</v>
      </c>
      <c r="Y604" s="14">
        <f t="shared" si="148"/>
        <v>1</v>
      </c>
      <c r="Z604" s="14">
        <f t="shared" si="149"/>
        <v>5</v>
      </c>
      <c r="AA604" s="14">
        <f t="shared" si="150"/>
        <v>0.06</v>
      </c>
    </row>
    <row r="605" spans="13:27" ht="16.5" x14ac:dyDescent="0.2">
      <c r="M605" s="14">
        <v>521</v>
      </c>
      <c r="N605" s="14">
        <f t="shared" si="139"/>
        <v>11</v>
      </c>
      <c r="O605" s="14">
        <f>INDEX(卡牌消耗!$H$13:$H$33,世界BOSS专属武器!N605)</f>
        <v>1501011</v>
      </c>
      <c r="P605" s="44" t="s">
        <v>328</v>
      </c>
      <c r="Q605" s="14">
        <f t="shared" si="140"/>
        <v>10</v>
      </c>
      <c r="R605" s="44" t="str">
        <f t="shared" si="141"/>
        <v>金币</v>
      </c>
      <c r="S605" s="14">
        <f t="shared" si="142"/>
        <v>1000</v>
      </c>
      <c r="T605" s="14" t="str">
        <f t="shared" si="143"/>
        <v>低级专属强化石</v>
      </c>
      <c r="U605" s="14">
        <f t="shared" si="144"/>
        <v>7</v>
      </c>
      <c r="V605" s="14" t="str">
        <f t="shared" si="145"/>
        <v>[x]</v>
      </c>
      <c r="W605" s="14" t="str">
        <f t="shared" si="146"/>
        <v>[x]</v>
      </c>
      <c r="X605" s="14">
        <f t="shared" si="147"/>
        <v>0.35</v>
      </c>
      <c r="Y605" s="14">
        <f t="shared" si="148"/>
        <v>1</v>
      </c>
      <c r="Z605" s="14">
        <f t="shared" si="149"/>
        <v>5</v>
      </c>
      <c r="AA605" s="14">
        <f t="shared" si="150"/>
        <v>6.6699999999999995E-2</v>
      </c>
    </row>
    <row r="606" spans="13:27" ht="16.5" x14ac:dyDescent="0.2">
      <c r="M606" s="14">
        <v>522</v>
      </c>
      <c r="N606" s="14">
        <f t="shared" si="139"/>
        <v>11</v>
      </c>
      <c r="O606" s="14">
        <f>INDEX(卡牌消耗!$H$13:$H$33,世界BOSS专属武器!N606)</f>
        <v>1501011</v>
      </c>
      <c r="P606" s="44" t="s">
        <v>328</v>
      </c>
      <c r="Q606" s="14">
        <f t="shared" si="140"/>
        <v>11</v>
      </c>
      <c r="R606" s="44" t="str">
        <f t="shared" si="141"/>
        <v>金币</v>
      </c>
      <c r="S606" s="14">
        <f t="shared" si="142"/>
        <v>1000</v>
      </c>
      <c r="T606" s="14" t="str">
        <f t="shared" si="143"/>
        <v>低级专属强化石</v>
      </c>
      <c r="U606" s="14">
        <f t="shared" si="144"/>
        <v>7</v>
      </c>
      <c r="V606" s="14" t="str">
        <f t="shared" si="145"/>
        <v>[x]</v>
      </c>
      <c r="W606" s="14" t="str">
        <f t="shared" si="146"/>
        <v>[x]</v>
      </c>
      <c r="X606" s="14">
        <f t="shared" si="147"/>
        <v>0.33</v>
      </c>
      <c r="Y606" s="14">
        <f t="shared" si="148"/>
        <v>1</v>
      </c>
      <c r="Z606" s="14">
        <f t="shared" si="149"/>
        <v>6</v>
      </c>
      <c r="AA606" s="14">
        <f t="shared" si="150"/>
        <v>0.08</v>
      </c>
    </row>
    <row r="607" spans="13:27" ht="16.5" x14ac:dyDescent="0.2">
      <c r="M607" s="14">
        <v>523</v>
      </c>
      <c r="N607" s="14">
        <f t="shared" si="139"/>
        <v>11</v>
      </c>
      <c r="O607" s="14">
        <f>INDEX(卡牌消耗!$H$13:$H$33,世界BOSS专属武器!N607)</f>
        <v>1501011</v>
      </c>
      <c r="P607" s="44" t="s">
        <v>328</v>
      </c>
      <c r="Q607" s="14">
        <f t="shared" si="140"/>
        <v>12</v>
      </c>
      <c r="R607" s="44" t="str">
        <f t="shared" si="141"/>
        <v>金币</v>
      </c>
      <c r="S607" s="14">
        <f t="shared" si="142"/>
        <v>1000</v>
      </c>
      <c r="T607" s="14" t="str">
        <f t="shared" si="143"/>
        <v>低级专属强化石</v>
      </c>
      <c r="U607" s="14">
        <f t="shared" si="144"/>
        <v>7</v>
      </c>
      <c r="V607" s="14" t="str">
        <f t="shared" si="145"/>
        <v>[x]</v>
      </c>
      <c r="W607" s="14" t="str">
        <f t="shared" si="146"/>
        <v>[x]</v>
      </c>
      <c r="X607" s="14">
        <f t="shared" si="147"/>
        <v>0.31</v>
      </c>
      <c r="Y607" s="14">
        <f t="shared" si="148"/>
        <v>1</v>
      </c>
      <c r="Z607" s="14">
        <f t="shared" si="149"/>
        <v>6</v>
      </c>
      <c r="AA607" s="14">
        <f t="shared" si="150"/>
        <v>9.3299999999999994E-2</v>
      </c>
    </row>
    <row r="608" spans="13:27" ht="16.5" x14ac:dyDescent="0.2">
      <c r="M608" s="14">
        <v>524</v>
      </c>
      <c r="N608" s="14">
        <f t="shared" si="139"/>
        <v>11</v>
      </c>
      <c r="O608" s="14">
        <f>INDEX(卡牌消耗!$H$13:$H$33,世界BOSS专属武器!N608)</f>
        <v>1501011</v>
      </c>
      <c r="P608" s="44" t="s">
        <v>328</v>
      </c>
      <c r="Q608" s="14">
        <f t="shared" si="140"/>
        <v>13</v>
      </c>
      <c r="R608" s="44" t="str">
        <f t="shared" si="141"/>
        <v>金币</v>
      </c>
      <c r="S608" s="14">
        <f t="shared" si="142"/>
        <v>1000</v>
      </c>
      <c r="T608" s="14" t="str">
        <f t="shared" si="143"/>
        <v>低级专属强化石</v>
      </c>
      <c r="U608" s="14">
        <f t="shared" si="144"/>
        <v>7</v>
      </c>
      <c r="V608" s="14" t="str">
        <f t="shared" si="145"/>
        <v>[x]</v>
      </c>
      <c r="W608" s="14" t="str">
        <f t="shared" si="146"/>
        <v>[x]</v>
      </c>
      <c r="X608" s="14">
        <f t="shared" si="147"/>
        <v>0.28999999999999998</v>
      </c>
      <c r="Y608" s="14">
        <f t="shared" si="148"/>
        <v>1</v>
      </c>
      <c r="Z608" s="14">
        <f t="shared" si="149"/>
        <v>7</v>
      </c>
      <c r="AA608" s="14">
        <f t="shared" si="150"/>
        <v>0.1067</v>
      </c>
    </row>
    <row r="609" spans="13:27" ht="16.5" x14ac:dyDescent="0.2">
      <c r="M609" s="14">
        <v>525</v>
      </c>
      <c r="N609" s="14">
        <f t="shared" si="139"/>
        <v>11</v>
      </c>
      <c r="O609" s="14">
        <f>INDEX(卡牌消耗!$H$13:$H$33,世界BOSS专属武器!N609)</f>
        <v>1501011</v>
      </c>
      <c r="P609" s="44" t="s">
        <v>328</v>
      </c>
      <c r="Q609" s="14">
        <f t="shared" si="140"/>
        <v>14</v>
      </c>
      <c r="R609" s="44" t="str">
        <f t="shared" si="141"/>
        <v>金币</v>
      </c>
      <c r="S609" s="14">
        <f t="shared" si="142"/>
        <v>1000</v>
      </c>
      <c r="T609" s="14" t="str">
        <f t="shared" si="143"/>
        <v>低级专属强化石</v>
      </c>
      <c r="U609" s="14">
        <f t="shared" si="144"/>
        <v>7</v>
      </c>
      <c r="V609" s="14" t="str">
        <f t="shared" si="145"/>
        <v>[x]</v>
      </c>
      <c r="W609" s="14" t="str">
        <f t="shared" si="146"/>
        <v>[x]</v>
      </c>
      <c r="X609" s="14">
        <f t="shared" si="147"/>
        <v>0.27</v>
      </c>
      <c r="Y609" s="14">
        <f t="shared" si="148"/>
        <v>1</v>
      </c>
      <c r="Z609" s="14">
        <f t="shared" si="149"/>
        <v>7</v>
      </c>
      <c r="AA609" s="14">
        <f t="shared" si="150"/>
        <v>0.12</v>
      </c>
    </row>
    <row r="610" spans="13:27" ht="16.5" x14ac:dyDescent="0.2">
      <c r="M610" s="14">
        <v>526</v>
      </c>
      <c r="N610" s="14">
        <f t="shared" si="139"/>
        <v>11</v>
      </c>
      <c r="O610" s="14">
        <f>INDEX(卡牌消耗!$H$13:$H$33,世界BOSS专属武器!N610)</f>
        <v>1501011</v>
      </c>
      <c r="P610" s="44" t="s">
        <v>328</v>
      </c>
      <c r="Q610" s="14">
        <f t="shared" si="140"/>
        <v>15</v>
      </c>
      <c r="R610" s="44" t="str">
        <f t="shared" si="141"/>
        <v>金币</v>
      </c>
      <c r="S610" s="14">
        <f t="shared" si="142"/>
        <v>1000</v>
      </c>
      <c r="T610" s="14" t="str">
        <f t="shared" si="143"/>
        <v>低级专属强化石</v>
      </c>
      <c r="U610" s="14">
        <f t="shared" si="144"/>
        <v>10</v>
      </c>
      <c r="V610" s="14" t="str">
        <f t="shared" si="145"/>
        <v>[x]</v>
      </c>
      <c r="W610" s="14" t="str">
        <f t="shared" si="146"/>
        <v>[x]</v>
      </c>
      <c r="X610" s="14">
        <f t="shared" si="147"/>
        <v>0.25</v>
      </c>
      <c r="Y610" s="14">
        <f t="shared" si="148"/>
        <v>1</v>
      </c>
      <c r="Z610" s="14">
        <f t="shared" si="149"/>
        <v>8</v>
      </c>
      <c r="AA610" s="14">
        <f t="shared" si="150"/>
        <v>0.1333</v>
      </c>
    </row>
    <row r="611" spans="13:27" ht="16.5" x14ac:dyDescent="0.2">
      <c r="M611" s="14">
        <v>527</v>
      </c>
      <c r="N611" s="14">
        <f t="shared" si="139"/>
        <v>11</v>
      </c>
      <c r="O611" s="14">
        <f>INDEX(卡牌消耗!$H$13:$H$33,世界BOSS专属武器!N611)</f>
        <v>1501011</v>
      </c>
      <c r="P611" s="44" t="s">
        <v>328</v>
      </c>
      <c r="Q611" s="14">
        <f t="shared" si="140"/>
        <v>16</v>
      </c>
      <c r="R611" s="44" t="str">
        <f t="shared" si="141"/>
        <v>金币</v>
      </c>
      <c r="S611" s="14">
        <f t="shared" si="142"/>
        <v>1000</v>
      </c>
      <c r="T611" s="14" t="str">
        <f t="shared" si="143"/>
        <v>低级专属强化石</v>
      </c>
      <c r="U611" s="14">
        <f t="shared" si="144"/>
        <v>10</v>
      </c>
      <c r="V611" s="14" t="str">
        <f t="shared" si="145"/>
        <v>[x]</v>
      </c>
      <c r="W611" s="14" t="str">
        <f t="shared" si="146"/>
        <v>[x]</v>
      </c>
      <c r="X611" s="14">
        <f t="shared" si="147"/>
        <v>0.23</v>
      </c>
      <c r="Y611" s="14">
        <f t="shared" si="148"/>
        <v>1</v>
      </c>
      <c r="Z611" s="14">
        <f t="shared" si="149"/>
        <v>9</v>
      </c>
      <c r="AA611" s="14">
        <f t="shared" si="150"/>
        <v>0.1467</v>
      </c>
    </row>
    <row r="612" spans="13:27" ht="16.5" x14ac:dyDescent="0.2">
      <c r="M612" s="14">
        <v>528</v>
      </c>
      <c r="N612" s="14">
        <f t="shared" si="139"/>
        <v>11</v>
      </c>
      <c r="O612" s="14">
        <f>INDEX(卡牌消耗!$H$13:$H$33,世界BOSS专属武器!N612)</f>
        <v>1501011</v>
      </c>
      <c r="P612" s="44" t="s">
        <v>328</v>
      </c>
      <c r="Q612" s="14">
        <f t="shared" si="140"/>
        <v>17</v>
      </c>
      <c r="R612" s="44" t="str">
        <f t="shared" si="141"/>
        <v>金币</v>
      </c>
      <c r="S612" s="14">
        <f t="shared" si="142"/>
        <v>1000</v>
      </c>
      <c r="T612" s="14" t="str">
        <f t="shared" si="143"/>
        <v>低级专属强化石</v>
      </c>
      <c r="U612" s="14">
        <f t="shared" si="144"/>
        <v>10</v>
      </c>
      <c r="V612" s="14" t="str">
        <f t="shared" si="145"/>
        <v>[x]</v>
      </c>
      <c r="W612" s="14" t="str">
        <f t="shared" si="146"/>
        <v>[x]</v>
      </c>
      <c r="X612" s="14">
        <f t="shared" si="147"/>
        <v>0.21</v>
      </c>
      <c r="Y612" s="14">
        <f t="shared" si="148"/>
        <v>1</v>
      </c>
      <c r="Z612" s="14">
        <f t="shared" si="149"/>
        <v>10</v>
      </c>
      <c r="AA612" s="14">
        <f t="shared" si="150"/>
        <v>0.16</v>
      </c>
    </row>
    <row r="613" spans="13:27" ht="16.5" x14ac:dyDescent="0.2">
      <c r="M613" s="14">
        <v>529</v>
      </c>
      <c r="N613" s="14">
        <f t="shared" si="139"/>
        <v>11</v>
      </c>
      <c r="O613" s="14">
        <f>INDEX(卡牌消耗!$H$13:$H$33,世界BOSS专属武器!N613)</f>
        <v>1501011</v>
      </c>
      <c r="P613" s="44" t="s">
        <v>328</v>
      </c>
      <c r="Q613" s="14">
        <f t="shared" si="140"/>
        <v>18</v>
      </c>
      <c r="R613" s="44" t="str">
        <f t="shared" si="141"/>
        <v>金币</v>
      </c>
      <c r="S613" s="14">
        <f t="shared" si="142"/>
        <v>1000</v>
      </c>
      <c r="T613" s="14" t="str">
        <f t="shared" si="143"/>
        <v>低级专属强化石</v>
      </c>
      <c r="U613" s="14">
        <f t="shared" si="144"/>
        <v>10</v>
      </c>
      <c r="V613" s="14" t="str">
        <f t="shared" si="145"/>
        <v>[x]</v>
      </c>
      <c r="W613" s="14" t="str">
        <f t="shared" si="146"/>
        <v>[x]</v>
      </c>
      <c r="X613" s="14">
        <f t="shared" si="147"/>
        <v>0.19</v>
      </c>
      <c r="Y613" s="14">
        <f t="shared" si="148"/>
        <v>1</v>
      </c>
      <c r="Z613" s="14">
        <f t="shared" si="149"/>
        <v>11</v>
      </c>
      <c r="AA613" s="14">
        <f t="shared" si="150"/>
        <v>0.17330000000000001</v>
      </c>
    </row>
    <row r="614" spans="13:27" ht="16.5" x14ac:dyDescent="0.2">
      <c r="M614" s="14">
        <v>530</v>
      </c>
      <c r="N614" s="14">
        <f t="shared" si="139"/>
        <v>11</v>
      </c>
      <c r="O614" s="14">
        <f>INDEX(卡牌消耗!$H$13:$H$33,世界BOSS专属武器!N614)</f>
        <v>1501011</v>
      </c>
      <c r="P614" s="44" t="s">
        <v>328</v>
      </c>
      <c r="Q614" s="14">
        <f t="shared" si="140"/>
        <v>19</v>
      </c>
      <c r="R614" s="44" t="str">
        <f t="shared" si="141"/>
        <v>金币</v>
      </c>
      <c r="S614" s="14">
        <f t="shared" si="142"/>
        <v>1000</v>
      </c>
      <c r="T614" s="14" t="str">
        <f t="shared" si="143"/>
        <v>低级专属强化石</v>
      </c>
      <c r="U614" s="14">
        <f t="shared" si="144"/>
        <v>10</v>
      </c>
      <c r="V614" s="14" t="str">
        <f t="shared" si="145"/>
        <v>[x]</v>
      </c>
      <c r="W614" s="14" t="str">
        <f t="shared" si="146"/>
        <v>[x]</v>
      </c>
      <c r="X614" s="14">
        <f t="shared" si="147"/>
        <v>0.17</v>
      </c>
      <c r="Y614" s="14">
        <f t="shared" si="148"/>
        <v>1</v>
      </c>
      <c r="Z614" s="14">
        <f t="shared" si="149"/>
        <v>12</v>
      </c>
      <c r="AA614" s="14">
        <f t="shared" si="150"/>
        <v>0.1867</v>
      </c>
    </row>
    <row r="615" spans="13:27" ht="16.5" x14ac:dyDescent="0.2">
      <c r="M615" s="14">
        <v>531</v>
      </c>
      <c r="N615" s="14">
        <f t="shared" si="139"/>
        <v>11</v>
      </c>
      <c r="O615" s="14">
        <f>INDEX(卡牌消耗!$H$13:$H$33,世界BOSS专属武器!N615)</f>
        <v>1501011</v>
      </c>
      <c r="P615" s="44" t="s">
        <v>328</v>
      </c>
      <c r="Q615" s="14">
        <f t="shared" si="140"/>
        <v>20</v>
      </c>
      <c r="R615" s="44" t="str">
        <f t="shared" si="141"/>
        <v>金币</v>
      </c>
      <c r="S615" s="14">
        <f t="shared" si="142"/>
        <v>5000</v>
      </c>
      <c r="T615" s="14" t="str">
        <f t="shared" si="143"/>
        <v>低级专属强化石</v>
      </c>
      <c r="U615" s="14">
        <f t="shared" si="144"/>
        <v>15</v>
      </c>
      <c r="V615" s="14" t="str">
        <f t="shared" si="145"/>
        <v>中级专属强化石</v>
      </c>
      <c r="W615" s="14">
        <f t="shared" si="146"/>
        <v>7</v>
      </c>
      <c r="X615" s="14">
        <f t="shared" si="147"/>
        <v>0.15</v>
      </c>
      <c r="Y615" s="14">
        <f t="shared" si="148"/>
        <v>1</v>
      </c>
      <c r="Z615" s="14">
        <f t="shared" si="149"/>
        <v>15</v>
      </c>
      <c r="AA615" s="14">
        <f t="shared" si="150"/>
        <v>0.2</v>
      </c>
    </row>
    <row r="616" spans="13:27" ht="16.5" x14ac:dyDescent="0.2">
      <c r="M616" s="14">
        <v>532</v>
      </c>
      <c r="N616" s="14">
        <f t="shared" si="139"/>
        <v>11</v>
      </c>
      <c r="O616" s="14">
        <f>INDEX(卡牌消耗!$H$13:$H$33,世界BOSS专属武器!N616)</f>
        <v>1501011</v>
      </c>
      <c r="P616" s="44" t="s">
        <v>328</v>
      </c>
      <c r="Q616" s="14">
        <f t="shared" si="140"/>
        <v>21</v>
      </c>
      <c r="R616" s="44" t="str">
        <f t="shared" si="141"/>
        <v>金币</v>
      </c>
      <c r="S616" s="14">
        <f t="shared" si="142"/>
        <v>5000</v>
      </c>
      <c r="T616" s="14" t="str">
        <f t="shared" si="143"/>
        <v>低级专属强化石</v>
      </c>
      <c r="U616" s="14">
        <f t="shared" si="144"/>
        <v>15</v>
      </c>
      <c r="V616" s="14" t="str">
        <f t="shared" si="145"/>
        <v>中级专属强化石</v>
      </c>
      <c r="W616" s="14">
        <f t="shared" si="146"/>
        <v>7</v>
      </c>
      <c r="X616" s="14">
        <f t="shared" si="147"/>
        <v>0.15</v>
      </c>
      <c r="Y616" s="14">
        <f t="shared" si="148"/>
        <v>1</v>
      </c>
      <c r="Z616" s="14">
        <f t="shared" si="149"/>
        <v>15</v>
      </c>
      <c r="AA616" s="14">
        <f t="shared" si="150"/>
        <v>0.22</v>
      </c>
    </row>
    <row r="617" spans="13:27" ht="16.5" x14ac:dyDescent="0.2">
      <c r="M617" s="14">
        <v>533</v>
      </c>
      <c r="N617" s="14">
        <f t="shared" si="139"/>
        <v>11</v>
      </c>
      <c r="O617" s="14">
        <f>INDEX(卡牌消耗!$H$13:$H$33,世界BOSS专属武器!N617)</f>
        <v>1501011</v>
      </c>
      <c r="P617" s="44" t="s">
        <v>328</v>
      </c>
      <c r="Q617" s="14">
        <f t="shared" si="140"/>
        <v>22</v>
      </c>
      <c r="R617" s="44" t="str">
        <f t="shared" si="141"/>
        <v>金币</v>
      </c>
      <c r="S617" s="14">
        <f t="shared" si="142"/>
        <v>5000</v>
      </c>
      <c r="T617" s="14" t="str">
        <f t="shared" si="143"/>
        <v>低级专属强化石</v>
      </c>
      <c r="U617" s="14">
        <f t="shared" si="144"/>
        <v>15</v>
      </c>
      <c r="V617" s="14" t="str">
        <f t="shared" si="145"/>
        <v>中级专属强化石</v>
      </c>
      <c r="W617" s="14">
        <f t="shared" si="146"/>
        <v>7</v>
      </c>
      <c r="X617" s="14">
        <f t="shared" si="147"/>
        <v>0.15</v>
      </c>
      <c r="Y617" s="14">
        <f t="shared" si="148"/>
        <v>1</v>
      </c>
      <c r="Z617" s="14">
        <f t="shared" si="149"/>
        <v>15</v>
      </c>
      <c r="AA617" s="14">
        <f t="shared" si="150"/>
        <v>0.24</v>
      </c>
    </row>
    <row r="618" spans="13:27" ht="16.5" x14ac:dyDescent="0.2">
      <c r="M618" s="14">
        <v>534</v>
      </c>
      <c r="N618" s="14">
        <f t="shared" si="139"/>
        <v>11</v>
      </c>
      <c r="O618" s="14">
        <f>INDEX(卡牌消耗!$H$13:$H$33,世界BOSS专属武器!N618)</f>
        <v>1501011</v>
      </c>
      <c r="P618" s="44" t="s">
        <v>328</v>
      </c>
      <c r="Q618" s="14">
        <f t="shared" si="140"/>
        <v>23</v>
      </c>
      <c r="R618" s="44" t="str">
        <f t="shared" si="141"/>
        <v>金币</v>
      </c>
      <c r="S618" s="14">
        <f t="shared" si="142"/>
        <v>5000</v>
      </c>
      <c r="T618" s="14" t="str">
        <f t="shared" si="143"/>
        <v>低级专属强化石</v>
      </c>
      <c r="U618" s="14">
        <f t="shared" si="144"/>
        <v>15</v>
      </c>
      <c r="V618" s="14" t="str">
        <f t="shared" si="145"/>
        <v>中级专属强化石</v>
      </c>
      <c r="W618" s="14">
        <f t="shared" si="146"/>
        <v>7</v>
      </c>
      <c r="X618" s="14">
        <f t="shared" si="147"/>
        <v>0.15</v>
      </c>
      <c r="Y618" s="14">
        <f t="shared" si="148"/>
        <v>1</v>
      </c>
      <c r="Z618" s="14">
        <f t="shared" si="149"/>
        <v>18</v>
      </c>
      <c r="AA618" s="14">
        <f t="shared" si="150"/>
        <v>0.26</v>
      </c>
    </row>
    <row r="619" spans="13:27" ht="16.5" x14ac:dyDescent="0.2">
      <c r="M619" s="14">
        <v>535</v>
      </c>
      <c r="N619" s="14">
        <f t="shared" si="139"/>
        <v>11</v>
      </c>
      <c r="O619" s="14">
        <f>INDEX(卡牌消耗!$H$13:$H$33,世界BOSS专属武器!N619)</f>
        <v>1501011</v>
      </c>
      <c r="P619" s="44" t="s">
        <v>328</v>
      </c>
      <c r="Q619" s="14">
        <f t="shared" si="140"/>
        <v>24</v>
      </c>
      <c r="R619" s="44" t="str">
        <f t="shared" si="141"/>
        <v>金币</v>
      </c>
      <c r="S619" s="14">
        <f t="shared" si="142"/>
        <v>5000</v>
      </c>
      <c r="T619" s="14" t="str">
        <f t="shared" si="143"/>
        <v>低级专属强化石</v>
      </c>
      <c r="U619" s="14">
        <f t="shared" si="144"/>
        <v>15</v>
      </c>
      <c r="V619" s="14" t="str">
        <f t="shared" si="145"/>
        <v>中级专属强化石</v>
      </c>
      <c r="W619" s="14">
        <f t="shared" si="146"/>
        <v>7</v>
      </c>
      <c r="X619" s="14">
        <f t="shared" si="147"/>
        <v>0.15</v>
      </c>
      <c r="Y619" s="14">
        <f t="shared" si="148"/>
        <v>1</v>
      </c>
      <c r="Z619" s="14">
        <f t="shared" si="149"/>
        <v>18</v>
      </c>
      <c r="AA619" s="14">
        <f t="shared" si="150"/>
        <v>0.28000000000000003</v>
      </c>
    </row>
    <row r="620" spans="13:27" ht="16.5" x14ac:dyDescent="0.2">
      <c r="M620" s="14">
        <v>536</v>
      </c>
      <c r="N620" s="14">
        <f t="shared" si="139"/>
        <v>11</v>
      </c>
      <c r="O620" s="14">
        <f>INDEX(卡牌消耗!$H$13:$H$33,世界BOSS专属武器!N620)</f>
        <v>1501011</v>
      </c>
      <c r="P620" s="44" t="s">
        <v>328</v>
      </c>
      <c r="Q620" s="14">
        <f t="shared" si="140"/>
        <v>25</v>
      </c>
      <c r="R620" s="44" t="str">
        <f t="shared" si="141"/>
        <v>金币</v>
      </c>
      <c r="S620" s="14">
        <f t="shared" si="142"/>
        <v>5000</v>
      </c>
      <c r="T620" s="14" t="str">
        <f t="shared" si="143"/>
        <v>低级专属强化石</v>
      </c>
      <c r="U620" s="14">
        <f t="shared" si="144"/>
        <v>15</v>
      </c>
      <c r="V620" s="14" t="str">
        <f t="shared" si="145"/>
        <v>中级专属强化石</v>
      </c>
      <c r="W620" s="14">
        <f t="shared" si="146"/>
        <v>7</v>
      </c>
      <c r="X620" s="14">
        <f t="shared" si="147"/>
        <v>0.15</v>
      </c>
      <c r="Y620" s="14">
        <f t="shared" si="148"/>
        <v>1</v>
      </c>
      <c r="Z620" s="14">
        <f t="shared" si="149"/>
        <v>18</v>
      </c>
      <c r="AA620" s="14">
        <f t="shared" si="150"/>
        <v>0.3</v>
      </c>
    </row>
    <row r="621" spans="13:27" ht="16.5" x14ac:dyDescent="0.2">
      <c r="M621" s="14">
        <v>537</v>
      </c>
      <c r="N621" s="14">
        <f t="shared" si="139"/>
        <v>11</v>
      </c>
      <c r="O621" s="14">
        <f>INDEX(卡牌消耗!$H$13:$H$33,世界BOSS专属武器!N621)</f>
        <v>1501011</v>
      </c>
      <c r="P621" s="44" t="s">
        <v>328</v>
      </c>
      <c r="Q621" s="14">
        <f t="shared" si="140"/>
        <v>26</v>
      </c>
      <c r="R621" s="44" t="str">
        <f t="shared" si="141"/>
        <v>金币</v>
      </c>
      <c r="S621" s="14">
        <f t="shared" si="142"/>
        <v>5000</v>
      </c>
      <c r="T621" s="14" t="str">
        <f t="shared" si="143"/>
        <v>低级专属强化石</v>
      </c>
      <c r="U621" s="14">
        <f t="shared" si="144"/>
        <v>15</v>
      </c>
      <c r="V621" s="14" t="str">
        <f t="shared" si="145"/>
        <v>中级专属强化石</v>
      </c>
      <c r="W621" s="14">
        <f t="shared" si="146"/>
        <v>7</v>
      </c>
      <c r="X621" s="14">
        <f t="shared" si="147"/>
        <v>0.15</v>
      </c>
      <c r="Y621" s="14">
        <f t="shared" si="148"/>
        <v>1</v>
      </c>
      <c r="Z621" s="14">
        <f t="shared" si="149"/>
        <v>21</v>
      </c>
      <c r="AA621" s="14">
        <f t="shared" si="150"/>
        <v>0.32</v>
      </c>
    </row>
    <row r="622" spans="13:27" ht="16.5" x14ac:dyDescent="0.2">
      <c r="M622" s="14">
        <v>538</v>
      </c>
      <c r="N622" s="14">
        <f t="shared" si="139"/>
        <v>11</v>
      </c>
      <c r="O622" s="14">
        <f>INDEX(卡牌消耗!$H$13:$H$33,世界BOSS专属武器!N622)</f>
        <v>1501011</v>
      </c>
      <c r="P622" s="44" t="s">
        <v>328</v>
      </c>
      <c r="Q622" s="14">
        <f t="shared" si="140"/>
        <v>27</v>
      </c>
      <c r="R622" s="44" t="str">
        <f t="shared" si="141"/>
        <v>金币</v>
      </c>
      <c r="S622" s="14">
        <f t="shared" si="142"/>
        <v>5000</v>
      </c>
      <c r="T622" s="14" t="str">
        <f t="shared" si="143"/>
        <v>低级专属强化石</v>
      </c>
      <c r="U622" s="14">
        <f t="shared" si="144"/>
        <v>15</v>
      </c>
      <c r="V622" s="14" t="str">
        <f t="shared" si="145"/>
        <v>中级专属强化石</v>
      </c>
      <c r="W622" s="14">
        <f t="shared" si="146"/>
        <v>7</v>
      </c>
      <c r="X622" s="14">
        <f t="shared" si="147"/>
        <v>0.15</v>
      </c>
      <c r="Y622" s="14">
        <f t="shared" si="148"/>
        <v>1</v>
      </c>
      <c r="Z622" s="14">
        <f t="shared" si="149"/>
        <v>22</v>
      </c>
      <c r="AA622" s="14">
        <f t="shared" si="150"/>
        <v>0.34</v>
      </c>
    </row>
    <row r="623" spans="13:27" ht="16.5" x14ac:dyDescent="0.2">
      <c r="M623" s="14">
        <v>539</v>
      </c>
      <c r="N623" s="14">
        <f t="shared" si="139"/>
        <v>11</v>
      </c>
      <c r="O623" s="14">
        <f>INDEX(卡牌消耗!$H$13:$H$33,世界BOSS专属武器!N623)</f>
        <v>1501011</v>
      </c>
      <c r="P623" s="44" t="s">
        <v>328</v>
      </c>
      <c r="Q623" s="14">
        <f t="shared" si="140"/>
        <v>28</v>
      </c>
      <c r="R623" s="44" t="str">
        <f t="shared" si="141"/>
        <v>金币</v>
      </c>
      <c r="S623" s="14">
        <f t="shared" si="142"/>
        <v>5000</v>
      </c>
      <c r="T623" s="14" t="str">
        <f t="shared" si="143"/>
        <v>低级专属强化石</v>
      </c>
      <c r="U623" s="14">
        <f t="shared" si="144"/>
        <v>15</v>
      </c>
      <c r="V623" s="14" t="str">
        <f t="shared" si="145"/>
        <v>中级专属强化石</v>
      </c>
      <c r="W623" s="14">
        <f t="shared" si="146"/>
        <v>7</v>
      </c>
      <c r="X623" s="14">
        <f t="shared" si="147"/>
        <v>0.15</v>
      </c>
      <c r="Y623" s="14">
        <f t="shared" si="148"/>
        <v>1</v>
      </c>
      <c r="Z623" s="14">
        <f t="shared" si="149"/>
        <v>23</v>
      </c>
      <c r="AA623" s="14">
        <f t="shared" si="150"/>
        <v>0.36</v>
      </c>
    </row>
    <row r="624" spans="13:27" ht="16.5" x14ac:dyDescent="0.2">
      <c r="M624" s="14">
        <v>540</v>
      </c>
      <c r="N624" s="14">
        <f t="shared" si="139"/>
        <v>11</v>
      </c>
      <c r="O624" s="14">
        <f>INDEX(卡牌消耗!$H$13:$H$33,世界BOSS专属武器!N624)</f>
        <v>1501011</v>
      </c>
      <c r="P624" s="44" t="s">
        <v>328</v>
      </c>
      <c r="Q624" s="14">
        <f t="shared" si="140"/>
        <v>29</v>
      </c>
      <c r="R624" s="44" t="str">
        <f t="shared" si="141"/>
        <v>金币</v>
      </c>
      <c r="S624" s="14">
        <f t="shared" si="142"/>
        <v>5000</v>
      </c>
      <c r="T624" s="14" t="str">
        <f t="shared" si="143"/>
        <v>低级专属强化石</v>
      </c>
      <c r="U624" s="14">
        <f t="shared" si="144"/>
        <v>15</v>
      </c>
      <c r="V624" s="14" t="str">
        <f t="shared" si="145"/>
        <v>中级专属强化石</v>
      </c>
      <c r="W624" s="14">
        <f t="shared" si="146"/>
        <v>7</v>
      </c>
      <c r="X624" s="14">
        <f t="shared" si="147"/>
        <v>0.15</v>
      </c>
      <c r="Y624" s="14">
        <f t="shared" si="148"/>
        <v>1</v>
      </c>
      <c r="Z624" s="14">
        <f t="shared" si="149"/>
        <v>25</v>
      </c>
      <c r="AA624" s="14">
        <f t="shared" si="150"/>
        <v>0.38</v>
      </c>
    </row>
    <row r="625" spans="13:27" ht="16.5" x14ac:dyDescent="0.2">
      <c r="M625" s="14">
        <v>541</v>
      </c>
      <c r="N625" s="14">
        <f t="shared" si="139"/>
        <v>11</v>
      </c>
      <c r="O625" s="14">
        <f>INDEX(卡牌消耗!$H$13:$H$33,世界BOSS专属武器!N625)</f>
        <v>1501011</v>
      </c>
      <c r="P625" s="44" t="s">
        <v>328</v>
      </c>
      <c r="Q625" s="14">
        <f t="shared" si="140"/>
        <v>30</v>
      </c>
      <c r="R625" s="44" t="str">
        <f t="shared" si="141"/>
        <v>金币</v>
      </c>
      <c r="S625" s="14">
        <f t="shared" si="142"/>
        <v>10000</v>
      </c>
      <c r="T625" s="14" t="str">
        <f t="shared" si="143"/>
        <v>中级专属强化石</v>
      </c>
      <c r="U625" s="14">
        <f t="shared" si="144"/>
        <v>8</v>
      </c>
      <c r="V625" s="14" t="str">
        <f t="shared" si="145"/>
        <v>高级专属强化石</v>
      </c>
      <c r="W625" s="14">
        <f t="shared" si="146"/>
        <v>3</v>
      </c>
      <c r="X625" s="14">
        <f t="shared" si="147"/>
        <v>0.1</v>
      </c>
      <c r="Y625" s="14">
        <f t="shared" si="148"/>
        <v>1</v>
      </c>
      <c r="Z625" s="14">
        <f t="shared" si="149"/>
        <v>30</v>
      </c>
      <c r="AA625" s="14">
        <f t="shared" si="150"/>
        <v>0.4</v>
      </c>
    </row>
    <row r="626" spans="13:27" ht="16.5" x14ac:dyDescent="0.2">
      <c r="M626" s="14">
        <v>542</v>
      </c>
      <c r="N626" s="14">
        <f t="shared" si="139"/>
        <v>11</v>
      </c>
      <c r="O626" s="14">
        <f>INDEX(卡牌消耗!$H$13:$H$33,世界BOSS专属武器!N626)</f>
        <v>1501011</v>
      </c>
      <c r="P626" s="44" t="s">
        <v>328</v>
      </c>
      <c r="Q626" s="14">
        <f t="shared" si="140"/>
        <v>31</v>
      </c>
      <c r="R626" s="44" t="str">
        <f t="shared" si="141"/>
        <v>金币</v>
      </c>
      <c r="S626" s="14">
        <f t="shared" si="142"/>
        <v>10000</v>
      </c>
      <c r="T626" s="14" t="str">
        <f t="shared" si="143"/>
        <v>中级专属强化石</v>
      </c>
      <c r="U626" s="14">
        <f t="shared" si="144"/>
        <v>8</v>
      </c>
      <c r="V626" s="14" t="str">
        <f t="shared" si="145"/>
        <v>高级专属强化石</v>
      </c>
      <c r="W626" s="14">
        <f t="shared" si="146"/>
        <v>3</v>
      </c>
      <c r="X626" s="14">
        <f t="shared" si="147"/>
        <v>0.1</v>
      </c>
      <c r="Y626" s="14">
        <f t="shared" si="148"/>
        <v>1</v>
      </c>
      <c r="Z626" s="14">
        <f t="shared" si="149"/>
        <v>30</v>
      </c>
      <c r="AA626" s="14">
        <f t="shared" si="150"/>
        <v>0.42670000000000002</v>
      </c>
    </row>
    <row r="627" spans="13:27" ht="16.5" x14ac:dyDescent="0.2">
      <c r="M627" s="14">
        <v>543</v>
      </c>
      <c r="N627" s="14">
        <f t="shared" si="139"/>
        <v>11</v>
      </c>
      <c r="O627" s="14">
        <f>INDEX(卡牌消耗!$H$13:$H$33,世界BOSS专属武器!N627)</f>
        <v>1501011</v>
      </c>
      <c r="P627" s="44" t="s">
        <v>328</v>
      </c>
      <c r="Q627" s="14">
        <f t="shared" si="140"/>
        <v>32</v>
      </c>
      <c r="R627" s="44" t="str">
        <f t="shared" si="141"/>
        <v>金币</v>
      </c>
      <c r="S627" s="14">
        <f t="shared" si="142"/>
        <v>10000</v>
      </c>
      <c r="T627" s="14" t="str">
        <f t="shared" si="143"/>
        <v>中级专属强化石</v>
      </c>
      <c r="U627" s="14">
        <f t="shared" si="144"/>
        <v>8</v>
      </c>
      <c r="V627" s="14" t="str">
        <f t="shared" si="145"/>
        <v>高级专属强化石</v>
      </c>
      <c r="W627" s="14">
        <f t="shared" si="146"/>
        <v>3</v>
      </c>
      <c r="X627" s="14">
        <f t="shared" si="147"/>
        <v>0.1</v>
      </c>
      <c r="Y627" s="14">
        <f t="shared" si="148"/>
        <v>1</v>
      </c>
      <c r="Z627" s="14">
        <f t="shared" si="149"/>
        <v>30</v>
      </c>
      <c r="AA627" s="14">
        <f t="shared" si="150"/>
        <v>0.45329999999999998</v>
      </c>
    </row>
    <row r="628" spans="13:27" ht="16.5" x14ac:dyDescent="0.2">
      <c r="M628" s="14">
        <v>544</v>
      </c>
      <c r="N628" s="14">
        <f t="shared" si="139"/>
        <v>11</v>
      </c>
      <c r="O628" s="14">
        <f>INDEX(卡牌消耗!$H$13:$H$33,世界BOSS专属武器!N628)</f>
        <v>1501011</v>
      </c>
      <c r="P628" s="44" t="s">
        <v>328</v>
      </c>
      <c r="Q628" s="14">
        <f t="shared" si="140"/>
        <v>33</v>
      </c>
      <c r="R628" s="44" t="str">
        <f t="shared" si="141"/>
        <v>金币</v>
      </c>
      <c r="S628" s="14">
        <f t="shared" si="142"/>
        <v>10000</v>
      </c>
      <c r="T628" s="14" t="str">
        <f t="shared" si="143"/>
        <v>中级专属强化石</v>
      </c>
      <c r="U628" s="14">
        <f t="shared" si="144"/>
        <v>8</v>
      </c>
      <c r="V628" s="14" t="str">
        <f t="shared" si="145"/>
        <v>高级专属强化石</v>
      </c>
      <c r="W628" s="14">
        <f t="shared" si="146"/>
        <v>3</v>
      </c>
      <c r="X628" s="14">
        <f t="shared" si="147"/>
        <v>0.1</v>
      </c>
      <c r="Y628" s="14">
        <f t="shared" si="148"/>
        <v>1</v>
      </c>
      <c r="Z628" s="14">
        <f t="shared" si="149"/>
        <v>30</v>
      </c>
      <c r="AA628" s="14">
        <f t="shared" si="150"/>
        <v>0.48</v>
      </c>
    </row>
    <row r="629" spans="13:27" ht="16.5" x14ac:dyDescent="0.2">
      <c r="M629" s="14">
        <v>545</v>
      </c>
      <c r="N629" s="14">
        <f t="shared" si="139"/>
        <v>11</v>
      </c>
      <c r="O629" s="14">
        <f>INDEX(卡牌消耗!$H$13:$H$33,世界BOSS专属武器!N629)</f>
        <v>1501011</v>
      </c>
      <c r="P629" s="44" t="s">
        <v>328</v>
      </c>
      <c r="Q629" s="14">
        <f t="shared" si="140"/>
        <v>34</v>
      </c>
      <c r="R629" s="44" t="str">
        <f t="shared" si="141"/>
        <v>金币</v>
      </c>
      <c r="S629" s="14">
        <f t="shared" si="142"/>
        <v>10000</v>
      </c>
      <c r="T629" s="14" t="str">
        <f t="shared" si="143"/>
        <v>中级专属强化石</v>
      </c>
      <c r="U629" s="14">
        <f t="shared" si="144"/>
        <v>8</v>
      </c>
      <c r="V629" s="14" t="str">
        <f t="shared" si="145"/>
        <v>高级专属强化石</v>
      </c>
      <c r="W629" s="14">
        <f t="shared" si="146"/>
        <v>3</v>
      </c>
      <c r="X629" s="14">
        <f t="shared" si="147"/>
        <v>0.1</v>
      </c>
      <c r="Y629" s="14">
        <f t="shared" si="148"/>
        <v>1</v>
      </c>
      <c r="Z629" s="14">
        <f t="shared" si="149"/>
        <v>30</v>
      </c>
      <c r="AA629" s="14">
        <f t="shared" si="150"/>
        <v>0.50670000000000004</v>
      </c>
    </row>
    <row r="630" spans="13:27" ht="16.5" x14ac:dyDescent="0.2">
      <c r="M630" s="14">
        <v>546</v>
      </c>
      <c r="N630" s="14">
        <f t="shared" si="139"/>
        <v>11</v>
      </c>
      <c r="O630" s="14">
        <f>INDEX(卡牌消耗!$H$13:$H$33,世界BOSS专属武器!N630)</f>
        <v>1501011</v>
      </c>
      <c r="P630" s="44" t="s">
        <v>328</v>
      </c>
      <c r="Q630" s="14">
        <f t="shared" si="140"/>
        <v>35</v>
      </c>
      <c r="R630" s="44" t="str">
        <f t="shared" si="141"/>
        <v>金币</v>
      </c>
      <c r="S630" s="14">
        <f t="shared" si="142"/>
        <v>10000</v>
      </c>
      <c r="T630" s="14" t="str">
        <f t="shared" si="143"/>
        <v>中级专属强化石</v>
      </c>
      <c r="U630" s="14">
        <f t="shared" si="144"/>
        <v>8</v>
      </c>
      <c r="V630" s="14" t="str">
        <f t="shared" si="145"/>
        <v>高级专属强化石</v>
      </c>
      <c r="W630" s="14">
        <f t="shared" si="146"/>
        <v>3</v>
      </c>
      <c r="X630" s="14">
        <f t="shared" si="147"/>
        <v>0.1</v>
      </c>
      <c r="Y630" s="14">
        <f t="shared" si="148"/>
        <v>1</v>
      </c>
      <c r="Z630" s="14">
        <f t="shared" si="149"/>
        <v>30</v>
      </c>
      <c r="AA630" s="14">
        <f t="shared" si="150"/>
        <v>0.5333</v>
      </c>
    </row>
    <row r="631" spans="13:27" ht="16.5" x14ac:dyDescent="0.2">
      <c r="M631" s="14">
        <v>547</v>
      </c>
      <c r="N631" s="14">
        <f t="shared" si="139"/>
        <v>11</v>
      </c>
      <c r="O631" s="14">
        <f>INDEX(卡牌消耗!$H$13:$H$33,世界BOSS专属武器!N631)</f>
        <v>1501011</v>
      </c>
      <c r="P631" s="44" t="s">
        <v>328</v>
      </c>
      <c r="Q631" s="14">
        <f t="shared" si="140"/>
        <v>36</v>
      </c>
      <c r="R631" s="44" t="str">
        <f t="shared" si="141"/>
        <v>金币</v>
      </c>
      <c r="S631" s="14">
        <f t="shared" si="142"/>
        <v>10000</v>
      </c>
      <c r="T631" s="14" t="str">
        <f t="shared" si="143"/>
        <v>中级专属强化石</v>
      </c>
      <c r="U631" s="14">
        <f t="shared" si="144"/>
        <v>8</v>
      </c>
      <c r="V631" s="14" t="str">
        <f t="shared" si="145"/>
        <v>高级专属强化石</v>
      </c>
      <c r="W631" s="14">
        <f t="shared" si="146"/>
        <v>3</v>
      </c>
      <c r="X631" s="14">
        <f t="shared" si="147"/>
        <v>0.1</v>
      </c>
      <c r="Y631" s="14">
        <f t="shared" si="148"/>
        <v>1</v>
      </c>
      <c r="Z631" s="14">
        <f t="shared" si="149"/>
        <v>30</v>
      </c>
      <c r="AA631" s="14">
        <f t="shared" si="150"/>
        <v>0.56000000000000005</v>
      </c>
    </row>
    <row r="632" spans="13:27" ht="16.5" x14ac:dyDescent="0.2">
      <c r="M632" s="14">
        <v>548</v>
      </c>
      <c r="N632" s="14">
        <f t="shared" si="139"/>
        <v>11</v>
      </c>
      <c r="O632" s="14">
        <f>INDEX(卡牌消耗!$H$13:$H$33,世界BOSS专属武器!N632)</f>
        <v>1501011</v>
      </c>
      <c r="P632" s="44" t="s">
        <v>328</v>
      </c>
      <c r="Q632" s="14">
        <f t="shared" si="140"/>
        <v>37</v>
      </c>
      <c r="R632" s="44" t="str">
        <f t="shared" si="141"/>
        <v>金币</v>
      </c>
      <c r="S632" s="14">
        <f t="shared" si="142"/>
        <v>10000</v>
      </c>
      <c r="T632" s="14" t="str">
        <f t="shared" si="143"/>
        <v>中级专属强化石</v>
      </c>
      <c r="U632" s="14">
        <f t="shared" si="144"/>
        <v>8</v>
      </c>
      <c r="V632" s="14" t="str">
        <f t="shared" si="145"/>
        <v>高级专属强化石</v>
      </c>
      <c r="W632" s="14">
        <f t="shared" si="146"/>
        <v>3</v>
      </c>
      <c r="X632" s="14">
        <f t="shared" si="147"/>
        <v>0.1</v>
      </c>
      <c r="Y632" s="14">
        <f t="shared" si="148"/>
        <v>1</v>
      </c>
      <c r="Z632" s="14">
        <f t="shared" si="149"/>
        <v>30</v>
      </c>
      <c r="AA632" s="14">
        <f t="shared" si="150"/>
        <v>0.5867</v>
      </c>
    </row>
    <row r="633" spans="13:27" ht="16.5" x14ac:dyDescent="0.2">
      <c r="M633" s="14">
        <v>549</v>
      </c>
      <c r="N633" s="14">
        <f t="shared" si="139"/>
        <v>11</v>
      </c>
      <c r="O633" s="14">
        <f>INDEX(卡牌消耗!$H$13:$H$33,世界BOSS专属武器!N633)</f>
        <v>1501011</v>
      </c>
      <c r="P633" s="44" t="s">
        <v>328</v>
      </c>
      <c r="Q633" s="14">
        <f t="shared" si="140"/>
        <v>38</v>
      </c>
      <c r="R633" s="44" t="str">
        <f t="shared" si="141"/>
        <v>金币</v>
      </c>
      <c r="S633" s="14">
        <f t="shared" si="142"/>
        <v>10000</v>
      </c>
      <c r="T633" s="14" t="str">
        <f t="shared" si="143"/>
        <v>中级专属强化石</v>
      </c>
      <c r="U633" s="14">
        <f t="shared" si="144"/>
        <v>8</v>
      </c>
      <c r="V633" s="14" t="str">
        <f t="shared" si="145"/>
        <v>高级专属强化石</v>
      </c>
      <c r="W633" s="14">
        <f t="shared" si="146"/>
        <v>3</v>
      </c>
      <c r="X633" s="14">
        <f t="shared" si="147"/>
        <v>0.1</v>
      </c>
      <c r="Y633" s="14">
        <f t="shared" si="148"/>
        <v>1</v>
      </c>
      <c r="Z633" s="14">
        <f t="shared" si="149"/>
        <v>30</v>
      </c>
      <c r="AA633" s="14">
        <f t="shared" si="150"/>
        <v>0.61329999999999996</v>
      </c>
    </row>
    <row r="634" spans="13:27" ht="16.5" x14ac:dyDescent="0.2">
      <c r="M634" s="14">
        <v>550</v>
      </c>
      <c r="N634" s="14">
        <f t="shared" si="139"/>
        <v>11</v>
      </c>
      <c r="O634" s="14">
        <f>INDEX(卡牌消耗!$H$13:$H$33,世界BOSS专属武器!N634)</f>
        <v>1501011</v>
      </c>
      <c r="P634" s="44" t="s">
        <v>328</v>
      </c>
      <c r="Q634" s="14">
        <f t="shared" si="140"/>
        <v>39</v>
      </c>
      <c r="R634" s="44" t="str">
        <f t="shared" si="141"/>
        <v>金币</v>
      </c>
      <c r="S634" s="14">
        <f t="shared" si="142"/>
        <v>10000</v>
      </c>
      <c r="T634" s="14" t="str">
        <f t="shared" si="143"/>
        <v>中级专属强化石</v>
      </c>
      <c r="U634" s="14">
        <f t="shared" si="144"/>
        <v>8</v>
      </c>
      <c r="V634" s="14" t="str">
        <f t="shared" si="145"/>
        <v>高级专属强化石</v>
      </c>
      <c r="W634" s="14">
        <f t="shared" si="146"/>
        <v>3</v>
      </c>
      <c r="X634" s="14">
        <f t="shared" si="147"/>
        <v>0.1</v>
      </c>
      <c r="Y634" s="14">
        <f t="shared" si="148"/>
        <v>1</v>
      </c>
      <c r="Z634" s="14">
        <f t="shared" si="149"/>
        <v>30</v>
      </c>
      <c r="AA634" s="14">
        <f t="shared" si="150"/>
        <v>0.64</v>
      </c>
    </row>
    <row r="635" spans="13:27" ht="16.5" x14ac:dyDescent="0.2">
      <c r="M635" s="14">
        <v>551</v>
      </c>
      <c r="N635" s="14">
        <f t="shared" si="139"/>
        <v>11</v>
      </c>
      <c r="O635" s="14">
        <f>INDEX(卡牌消耗!$H$13:$H$33,世界BOSS专属武器!N635)</f>
        <v>1501011</v>
      </c>
      <c r="P635" s="44" t="s">
        <v>328</v>
      </c>
      <c r="Q635" s="14">
        <f t="shared" si="140"/>
        <v>40</v>
      </c>
      <c r="R635" s="44" t="str">
        <f t="shared" si="141"/>
        <v>金币</v>
      </c>
      <c r="S635" s="14">
        <f t="shared" si="142"/>
        <v>20000</v>
      </c>
      <c r="T635" s="14" t="str">
        <f t="shared" si="143"/>
        <v>高级专属强化石</v>
      </c>
      <c r="U635" s="14">
        <f t="shared" si="144"/>
        <v>5</v>
      </c>
      <c r="V635" s="14" t="str">
        <f t="shared" si="145"/>
        <v>[x]</v>
      </c>
      <c r="W635" s="14" t="str">
        <f t="shared" si="146"/>
        <v>[x]</v>
      </c>
      <c r="X635" s="14">
        <f t="shared" si="147"/>
        <v>0.1</v>
      </c>
      <c r="Y635" s="14">
        <f t="shared" si="148"/>
        <v>1</v>
      </c>
      <c r="Z635" s="14">
        <f t="shared" si="149"/>
        <v>35</v>
      </c>
      <c r="AA635" s="14">
        <f t="shared" si="150"/>
        <v>0.66669999999999996</v>
      </c>
    </row>
    <row r="636" spans="13:27" ht="16.5" x14ac:dyDescent="0.2">
      <c r="M636" s="14">
        <v>552</v>
      </c>
      <c r="N636" s="14">
        <f t="shared" si="139"/>
        <v>11</v>
      </c>
      <c r="O636" s="14">
        <f>INDEX(卡牌消耗!$H$13:$H$33,世界BOSS专属武器!N636)</f>
        <v>1501011</v>
      </c>
      <c r="P636" s="44" t="s">
        <v>328</v>
      </c>
      <c r="Q636" s="14">
        <f t="shared" si="140"/>
        <v>41</v>
      </c>
      <c r="R636" s="44" t="str">
        <f t="shared" si="141"/>
        <v>金币</v>
      </c>
      <c r="S636" s="14">
        <f t="shared" si="142"/>
        <v>20000</v>
      </c>
      <c r="T636" s="14" t="str">
        <f t="shared" si="143"/>
        <v>高级专属强化石</v>
      </c>
      <c r="U636" s="14">
        <f t="shared" si="144"/>
        <v>5</v>
      </c>
      <c r="V636" s="14" t="str">
        <f t="shared" si="145"/>
        <v>[x]</v>
      </c>
      <c r="W636" s="14" t="str">
        <f t="shared" si="146"/>
        <v>[x]</v>
      </c>
      <c r="X636" s="14">
        <f t="shared" si="147"/>
        <v>0.1</v>
      </c>
      <c r="Y636" s="14">
        <f t="shared" si="148"/>
        <v>1</v>
      </c>
      <c r="Z636" s="14">
        <f t="shared" si="149"/>
        <v>40</v>
      </c>
      <c r="AA636" s="14">
        <f t="shared" si="150"/>
        <v>0.7</v>
      </c>
    </row>
    <row r="637" spans="13:27" ht="16.5" x14ac:dyDescent="0.2">
      <c r="M637" s="14">
        <v>553</v>
      </c>
      <c r="N637" s="14">
        <f t="shared" si="139"/>
        <v>11</v>
      </c>
      <c r="O637" s="14">
        <f>INDEX(卡牌消耗!$H$13:$H$33,世界BOSS专属武器!N637)</f>
        <v>1501011</v>
      </c>
      <c r="P637" s="44" t="s">
        <v>328</v>
      </c>
      <c r="Q637" s="14">
        <f t="shared" si="140"/>
        <v>42</v>
      </c>
      <c r="R637" s="44" t="str">
        <f t="shared" si="141"/>
        <v>金币</v>
      </c>
      <c r="S637" s="14">
        <f t="shared" si="142"/>
        <v>20000</v>
      </c>
      <c r="T637" s="14" t="str">
        <f t="shared" si="143"/>
        <v>高级专属强化石</v>
      </c>
      <c r="U637" s="14">
        <f t="shared" si="144"/>
        <v>5</v>
      </c>
      <c r="V637" s="14" t="str">
        <f t="shared" si="145"/>
        <v>[x]</v>
      </c>
      <c r="W637" s="14" t="str">
        <f t="shared" si="146"/>
        <v>[x]</v>
      </c>
      <c r="X637" s="14">
        <f t="shared" si="147"/>
        <v>0.1</v>
      </c>
      <c r="Y637" s="14">
        <f t="shared" si="148"/>
        <v>1</v>
      </c>
      <c r="Z637" s="14">
        <f t="shared" si="149"/>
        <v>45</v>
      </c>
      <c r="AA637" s="14">
        <f t="shared" si="150"/>
        <v>0.73329999999999995</v>
      </c>
    </row>
    <row r="638" spans="13:27" ht="16.5" x14ac:dyDescent="0.2">
      <c r="M638" s="14">
        <v>554</v>
      </c>
      <c r="N638" s="14">
        <f t="shared" si="139"/>
        <v>11</v>
      </c>
      <c r="O638" s="14">
        <f>INDEX(卡牌消耗!$H$13:$H$33,世界BOSS专属武器!N638)</f>
        <v>1501011</v>
      </c>
      <c r="P638" s="44" t="s">
        <v>328</v>
      </c>
      <c r="Q638" s="14">
        <f t="shared" si="140"/>
        <v>43</v>
      </c>
      <c r="R638" s="44" t="str">
        <f t="shared" si="141"/>
        <v>金币</v>
      </c>
      <c r="S638" s="14">
        <f t="shared" si="142"/>
        <v>20000</v>
      </c>
      <c r="T638" s="14" t="str">
        <f t="shared" si="143"/>
        <v>高级专属强化石</v>
      </c>
      <c r="U638" s="14">
        <f t="shared" si="144"/>
        <v>5</v>
      </c>
      <c r="V638" s="14" t="str">
        <f t="shared" si="145"/>
        <v>[x]</v>
      </c>
      <c r="W638" s="14" t="str">
        <f t="shared" si="146"/>
        <v>[x]</v>
      </c>
      <c r="X638" s="14">
        <f t="shared" si="147"/>
        <v>0.1</v>
      </c>
      <c r="Y638" s="14">
        <f t="shared" si="148"/>
        <v>1</v>
      </c>
      <c r="Z638" s="14">
        <f t="shared" si="149"/>
        <v>50</v>
      </c>
      <c r="AA638" s="14">
        <f t="shared" si="150"/>
        <v>0.76670000000000005</v>
      </c>
    </row>
    <row r="639" spans="13:27" ht="16.5" x14ac:dyDescent="0.2">
      <c r="M639" s="14">
        <v>555</v>
      </c>
      <c r="N639" s="14">
        <f t="shared" si="139"/>
        <v>11</v>
      </c>
      <c r="O639" s="14">
        <f>INDEX(卡牌消耗!$H$13:$H$33,世界BOSS专属武器!N639)</f>
        <v>1501011</v>
      </c>
      <c r="P639" s="44" t="s">
        <v>328</v>
      </c>
      <c r="Q639" s="14">
        <f t="shared" si="140"/>
        <v>44</v>
      </c>
      <c r="R639" s="44" t="str">
        <f t="shared" si="141"/>
        <v>金币</v>
      </c>
      <c r="S639" s="14">
        <f t="shared" si="142"/>
        <v>20000</v>
      </c>
      <c r="T639" s="14" t="str">
        <f t="shared" si="143"/>
        <v>高级专属强化石</v>
      </c>
      <c r="U639" s="14">
        <f t="shared" si="144"/>
        <v>5</v>
      </c>
      <c r="V639" s="14" t="str">
        <f t="shared" si="145"/>
        <v>[x]</v>
      </c>
      <c r="W639" s="14" t="str">
        <f t="shared" si="146"/>
        <v>[x]</v>
      </c>
      <c r="X639" s="14">
        <f t="shared" si="147"/>
        <v>0.1</v>
      </c>
      <c r="Y639" s="14">
        <f t="shared" si="148"/>
        <v>1</v>
      </c>
      <c r="Z639" s="14">
        <f t="shared" si="149"/>
        <v>55</v>
      </c>
      <c r="AA639" s="14">
        <f t="shared" si="150"/>
        <v>0.8</v>
      </c>
    </row>
    <row r="640" spans="13:27" ht="16.5" x14ac:dyDescent="0.2">
      <c r="M640" s="14">
        <v>556</v>
      </c>
      <c r="N640" s="14">
        <f t="shared" si="139"/>
        <v>11</v>
      </c>
      <c r="O640" s="14">
        <f>INDEX(卡牌消耗!$H$13:$H$33,世界BOSS专属武器!N640)</f>
        <v>1501011</v>
      </c>
      <c r="P640" s="44" t="s">
        <v>328</v>
      </c>
      <c r="Q640" s="14">
        <f t="shared" si="140"/>
        <v>45</v>
      </c>
      <c r="R640" s="44" t="str">
        <f t="shared" si="141"/>
        <v>金币</v>
      </c>
      <c r="S640" s="14">
        <f t="shared" si="142"/>
        <v>20000</v>
      </c>
      <c r="T640" s="14" t="str">
        <f t="shared" si="143"/>
        <v>高级专属强化石</v>
      </c>
      <c r="U640" s="14">
        <f t="shared" si="144"/>
        <v>6</v>
      </c>
      <c r="V640" s="14" t="str">
        <f t="shared" si="145"/>
        <v>[x]</v>
      </c>
      <c r="W640" s="14" t="str">
        <f t="shared" si="146"/>
        <v>[x]</v>
      </c>
      <c r="X640" s="14">
        <f t="shared" si="147"/>
        <v>0.1</v>
      </c>
      <c r="Y640" s="14">
        <f t="shared" si="148"/>
        <v>1</v>
      </c>
      <c r="Z640" s="14">
        <f t="shared" si="149"/>
        <v>60</v>
      </c>
      <c r="AA640" s="14">
        <f t="shared" si="150"/>
        <v>0.83330000000000004</v>
      </c>
    </row>
    <row r="641" spans="13:27" ht="16.5" x14ac:dyDescent="0.2">
      <c r="M641" s="14">
        <v>557</v>
      </c>
      <c r="N641" s="14">
        <f t="shared" si="139"/>
        <v>11</v>
      </c>
      <c r="O641" s="14">
        <f>INDEX(卡牌消耗!$H$13:$H$33,世界BOSS专属武器!N641)</f>
        <v>1501011</v>
      </c>
      <c r="P641" s="44" t="s">
        <v>328</v>
      </c>
      <c r="Q641" s="14">
        <f t="shared" si="140"/>
        <v>46</v>
      </c>
      <c r="R641" s="44" t="str">
        <f t="shared" si="141"/>
        <v>金币</v>
      </c>
      <c r="S641" s="14">
        <f t="shared" si="142"/>
        <v>20000</v>
      </c>
      <c r="T641" s="14" t="str">
        <f t="shared" si="143"/>
        <v>高级专属强化石</v>
      </c>
      <c r="U641" s="14">
        <f t="shared" si="144"/>
        <v>7</v>
      </c>
      <c r="V641" s="14" t="str">
        <f t="shared" si="145"/>
        <v>[x]</v>
      </c>
      <c r="W641" s="14" t="str">
        <f t="shared" si="146"/>
        <v>[x]</v>
      </c>
      <c r="X641" s="14">
        <f t="shared" si="147"/>
        <v>0.1</v>
      </c>
      <c r="Y641" s="14">
        <f t="shared" si="148"/>
        <v>1</v>
      </c>
      <c r="Z641" s="14">
        <f t="shared" si="149"/>
        <v>70</v>
      </c>
      <c r="AA641" s="14">
        <f t="shared" si="150"/>
        <v>0.86670000000000003</v>
      </c>
    </row>
    <row r="642" spans="13:27" ht="16.5" x14ac:dyDescent="0.2">
      <c r="M642" s="14">
        <v>558</v>
      </c>
      <c r="N642" s="14">
        <f t="shared" si="139"/>
        <v>11</v>
      </c>
      <c r="O642" s="14">
        <f>INDEX(卡牌消耗!$H$13:$H$33,世界BOSS专属武器!N642)</f>
        <v>1501011</v>
      </c>
      <c r="P642" s="44" t="s">
        <v>328</v>
      </c>
      <c r="Q642" s="14">
        <f t="shared" si="140"/>
        <v>47</v>
      </c>
      <c r="R642" s="44" t="str">
        <f t="shared" si="141"/>
        <v>金币</v>
      </c>
      <c r="S642" s="14">
        <f t="shared" si="142"/>
        <v>20000</v>
      </c>
      <c r="T642" s="14" t="str">
        <f t="shared" si="143"/>
        <v>高级专属强化石</v>
      </c>
      <c r="U642" s="14">
        <f t="shared" si="144"/>
        <v>8</v>
      </c>
      <c r="V642" s="14" t="str">
        <f t="shared" si="145"/>
        <v>[x]</v>
      </c>
      <c r="W642" s="14" t="str">
        <f t="shared" si="146"/>
        <v>[x]</v>
      </c>
      <c r="X642" s="14">
        <f t="shared" si="147"/>
        <v>0.1</v>
      </c>
      <c r="Y642" s="14">
        <f t="shared" si="148"/>
        <v>1</v>
      </c>
      <c r="Z642" s="14">
        <f t="shared" si="149"/>
        <v>80</v>
      </c>
      <c r="AA642" s="14">
        <f t="shared" si="150"/>
        <v>0.9</v>
      </c>
    </row>
    <row r="643" spans="13:27" ht="16.5" x14ac:dyDescent="0.2">
      <c r="M643" s="14">
        <v>559</v>
      </c>
      <c r="N643" s="14">
        <f t="shared" si="139"/>
        <v>11</v>
      </c>
      <c r="O643" s="14">
        <f>INDEX(卡牌消耗!$H$13:$H$33,世界BOSS专属武器!N643)</f>
        <v>1501011</v>
      </c>
      <c r="P643" s="44" t="s">
        <v>328</v>
      </c>
      <c r="Q643" s="14">
        <f t="shared" si="140"/>
        <v>48</v>
      </c>
      <c r="R643" s="44" t="str">
        <f t="shared" si="141"/>
        <v>金币</v>
      </c>
      <c r="S643" s="14">
        <f t="shared" si="142"/>
        <v>20000</v>
      </c>
      <c r="T643" s="14" t="str">
        <f t="shared" si="143"/>
        <v>高级专属强化石</v>
      </c>
      <c r="U643" s="14">
        <f t="shared" si="144"/>
        <v>9</v>
      </c>
      <c r="V643" s="14" t="str">
        <f t="shared" si="145"/>
        <v>[x]</v>
      </c>
      <c r="W643" s="14" t="str">
        <f t="shared" si="146"/>
        <v>[x]</v>
      </c>
      <c r="X643" s="14">
        <f t="shared" si="147"/>
        <v>0.1</v>
      </c>
      <c r="Y643" s="14">
        <f t="shared" si="148"/>
        <v>1</v>
      </c>
      <c r="Z643" s="14">
        <f t="shared" si="149"/>
        <v>100</v>
      </c>
      <c r="AA643" s="14">
        <f t="shared" si="150"/>
        <v>0.93330000000000002</v>
      </c>
    </row>
    <row r="644" spans="13:27" ht="16.5" x14ac:dyDescent="0.2">
      <c r="M644" s="14">
        <v>560</v>
      </c>
      <c r="N644" s="14">
        <f t="shared" si="139"/>
        <v>11</v>
      </c>
      <c r="O644" s="14">
        <f>INDEX(卡牌消耗!$H$13:$H$33,世界BOSS专属武器!N644)</f>
        <v>1501011</v>
      </c>
      <c r="P644" s="44" t="s">
        <v>328</v>
      </c>
      <c r="Q644" s="14">
        <f t="shared" si="140"/>
        <v>49</v>
      </c>
      <c r="R644" s="44" t="str">
        <f t="shared" si="141"/>
        <v>金币</v>
      </c>
      <c r="S644" s="14">
        <f t="shared" si="142"/>
        <v>20000</v>
      </c>
      <c r="T644" s="14" t="str">
        <f t="shared" si="143"/>
        <v>高级专属强化石</v>
      </c>
      <c r="U644" s="14">
        <f t="shared" si="144"/>
        <v>10</v>
      </c>
      <c r="V644" s="14" t="str">
        <f t="shared" si="145"/>
        <v>[x]</v>
      </c>
      <c r="W644" s="14" t="str">
        <f t="shared" si="146"/>
        <v>[x]</v>
      </c>
      <c r="X644" s="14">
        <f t="shared" si="147"/>
        <v>0.1</v>
      </c>
      <c r="Y644" s="14">
        <f t="shared" si="148"/>
        <v>1</v>
      </c>
      <c r="Z644" s="14">
        <f t="shared" si="149"/>
        <v>120</v>
      </c>
      <c r="AA644" s="14">
        <f t="shared" si="150"/>
        <v>0.9667</v>
      </c>
    </row>
    <row r="645" spans="13:27" ht="16.5" x14ac:dyDescent="0.2">
      <c r="M645" s="14">
        <v>561</v>
      </c>
      <c r="N645" s="14">
        <f t="shared" si="139"/>
        <v>11</v>
      </c>
      <c r="O645" s="14">
        <f>INDEX(卡牌消耗!$H$13:$H$33,世界BOSS专属武器!N645)</f>
        <v>1501011</v>
      </c>
      <c r="P645" s="44" t="s">
        <v>328</v>
      </c>
      <c r="Q645" s="14">
        <f t="shared" si="140"/>
        <v>50</v>
      </c>
      <c r="R645" s="44" t="str">
        <f t="shared" si="141"/>
        <v>金币</v>
      </c>
      <c r="S645" s="14">
        <f t="shared" si="142"/>
        <v>20000</v>
      </c>
      <c r="T645" s="14" t="str">
        <f t="shared" si="143"/>
        <v>高级专属强化石</v>
      </c>
      <c r="U645" s="14">
        <f t="shared" si="144"/>
        <v>15</v>
      </c>
      <c r="V645" s="14" t="str">
        <f t="shared" si="145"/>
        <v>[x]</v>
      </c>
      <c r="W645" s="14" t="str">
        <f t="shared" si="146"/>
        <v>[x]</v>
      </c>
      <c r="X645" s="14">
        <f t="shared" si="147"/>
        <v>0.1</v>
      </c>
      <c r="Y645" s="14">
        <f t="shared" si="148"/>
        <v>1</v>
      </c>
      <c r="Z645" s="14">
        <f t="shared" si="149"/>
        <v>150</v>
      </c>
      <c r="AA645" s="14">
        <f t="shared" si="150"/>
        <v>1</v>
      </c>
    </row>
    <row r="646" spans="13:27" ht="16.5" x14ac:dyDescent="0.2">
      <c r="M646" s="14">
        <v>562</v>
      </c>
      <c r="N646" s="14">
        <f t="shared" si="139"/>
        <v>12</v>
      </c>
      <c r="O646" s="14">
        <f>INDEX(卡牌消耗!$H$13:$H$33,世界BOSS专属武器!N646)</f>
        <v>1501012</v>
      </c>
      <c r="P646" s="44" t="s">
        <v>328</v>
      </c>
      <c r="Q646" s="14">
        <f t="shared" si="140"/>
        <v>0</v>
      </c>
      <c r="R646" s="44" t="str">
        <f t="shared" si="141"/>
        <v>[x]</v>
      </c>
      <c r="S646" s="14" t="str">
        <f t="shared" si="142"/>
        <v>[x]</v>
      </c>
      <c r="T646" s="14" t="str">
        <f t="shared" si="143"/>
        <v>[x]</v>
      </c>
      <c r="U646" s="14" t="str">
        <f t="shared" si="144"/>
        <v>[x]</v>
      </c>
      <c r="V646" s="14" t="str">
        <f t="shared" si="145"/>
        <v>[x]</v>
      </c>
      <c r="W646" s="14" t="str">
        <f t="shared" si="146"/>
        <v>[x]</v>
      </c>
      <c r="X646" s="14" t="str">
        <f t="shared" si="147"/>
        <v>[x]</v>
      </c>
      <c r="Y646" s="14" t="str">
        <f t="shared" si="148"/>
        <v>[x]</v>
      </c>
      <c r="Z646" s="14" t="str">
        <f t="shared" si="149"/>
        <v>[x]</v>
      </c>
      <c r="AA646" s="14" t="str">
        <f t="shared" si="150"/>
        <v>[x]</v>
      </c>
    </row>
    <row r="647" spans="13:27" ht="16.5" x14ac:dyDescent="0.2">
      <c r="M647" s="14">
        <v>563</v>
      </c>
      <c r="N647" s="14">
        <f t="shared" si="139"/>
        <v>12</v>
      </c>
      <c r="O647" s="14">
        <f>INDEX(卡牌消耗!$H$13:$H$33,世界BOSS专属武器!N647)</f>
        <v>1501012</v>
      </c>
      <c r="P647" s="44" t="s">
        <v>328</v>
      </c>
      <c r="Q647" s="14">
        <f t="shared" si="140"/>
        <v>1</v>
      </c>
      <c r="R647" s="44" t="str">
        <f t="shared" si="141"/>
        <v>金币</v>
      </c>
      <c r="S647" s="14">
        <f t="shared" si="142"/>
        <v>100</v>
      </c>
      <c r="T647" s="14" t="str">
        <f t="shared" si="143"/>
        <v>低级专属强化石</v>
      </c>
      <c r="U647" s="14">
        <f t="shared" si="144"/>
        <v>1</v>
      </c>
      <c r="V647" s="14" t="str">
        <f t="shared" si="145"/>
        <v>[x]</v>
      </c>
      <c r="W647" s="14" t="str">
        <f t="shared" si="146"/>
        <v>[x]</v>
      </c>
      <c r="X647" s="14">
        <f t="shared" si="147"/>
        <v>1</v>
      </c>
      <c r="Y647" s="14">
        <f t="shared" si="148"/>
        <v>1</v>
      </c>
      <c r="Z647" s="14">
        <f t="shared" si="149"/>
        <v>1</v>
      </c>
      <c r="AA647" s="14">
        <f t="shared" si="150"/>
        <v>6.7000000000000002E-3</v>
      </c>
    </row>
    <row r="648" spans="13:27" ht="16.5" x14ac:dyDescent="0.2">
      <c r="M648" s="14">
        <v>564</v>
      </c>
      <c r="N648" s="14">
        <f t="shared" si="139"/>
        <v>12</v>
      </c>
      <c r="O648" s="14">
        <f>INDEX(卡牌消耗!$H$13:$H$33,世界BOSS专属武器!N648)</f>
        <v>1501012</v>
      </c>
      <c r="P648" s="44" t="s">
        <v>328</v>
      </c>
      <c r="Q648" s="14">
        <f t="shared" si="140"/>
        <v>2</v>
      </c>
      <c r="R648" s="44" t="str">
        <f t="shared" si="141"/>
        <v>金币</v>
      </c>
      <c r="S648" s="14">
        <f t="shared" si="142"/>
        <v>200</v>
      </c>
      <c r="T648" s="14" t="str">
        <f t="shared" si="143"/>
        <v>低级专属强化石</v>
      </c>
      <c r="U648" s="14">
        <f t="shared" si="144"/>
        <v>1</v>
      </c>
      <c r="V648" s="14" t="str">
        <f t="shared" si="145"/>
        <v>[x]</v>
      </c>
      <c r="W648" s="14" t="str">
        <f t="shared" si="146"/>
        <v>[x]</v>
      </c>
      <c r="X648" s="14">
        <f t="shared" si="147"/>
        <v>0.5</v>
      </c>
      <c r="Y648" s="14">
        <f t="shared" si="148"/>
        <v>1</v>
      </c>
      <c r="Z648" s="14">
        <f t="shared" si="149"/>
        <v>2</v>
      </c>
      <c r="AA648" s="14">
        <f t="shared" si="150"/>
        <v>1.3299999999999999E-2</v>
      </c>
    </row>
    <row r="649" spans="13:27" ht="16.5" x14ac:dyDescent="0.2">
      <c r="M649" s="14">
        <v>565</v>
      </c>
      <c r="N649" s="14">
        <f t="shared" si="139"/>
        <v>12</v>
      </c>
      <c r="O649" s="14">
        <f>INDEX(卡牌消耗!$H$13:$H$33,世界BOSS专属武器!N649)</f>
        <v>1501012</v>
      </c>
      <c r="P649" s="44" t="s">
        <v>328</v>
      </c>
      <c r="Q649" s="14">
        <f t="shared" si="140"/>
        <v>3</v>
      </c>
      <c r="R649" s="44" t="str">
        <f t="shared" si="141"/>
        <v>金币</v>
      </c>
      <c r="S649" s="14">
        <f t="shared" si="142"/>
        <v>300</v>
      </c>
      <c r="T649" s="14" t="str">
        <f t="shared" si="143"/>
        <v>低级专属强化石</v>
      </c>
      <c r="U649" s="14">
        <f t="shared" si="144"/>
        <v>2</v>
      </c>
      <c r="V649" s="14" t="str">
        <f t="shared" si="145"/>
        <v>[x]</v>
      </c>
      <c r="W649" s="14" t="str">
        <f t="shared" si="146"/>
        <v>[x]</v>
      </c>
      <c r="X649" s="14">
        <f t="shared" si="147"/>
        <v>0.48</v>
      </c>
      <c r="Y649" s="14">
        <f t="shared" si="148"/>
        <v>1</v>
      </c>
      <c r="Z649" s="14">
        <f t="shared" si="149"/>
        <v>3</v>
      </c>
      <c r="AA649" s="14">
        <f t="shared" si="150"/>
        <v>0.02</v>
      </c>
    </row>
    <row r="650" spans="13:27" ht="16.5" x14ac:dyDescent="0.2">
      <c r="M650" s="14">
        <v>566</v>
      </c>
      <c r="N650" s="14">
        <f t="shared" si="139"/>
        <v>12</v>
      </c>
      <c r="O650" s="14">
        <f>INDEX(卡牌消耗!$H$13:$H$33,世界BOSS专属武器!N650)</f>
        <v>1501012</v>
      </c>
      <c r="P650" s="44" t="s">
        <v>328</v>
      </c>
      <c r="Q650" s="14">
        <f t="shared" si="140"/>
        <v>4</v>
      </c>
      <c r="R650" s="44" t="str">
        <f t="shared" si="141"/>
        <v>金币</v>
      </c>
      <c r="S650" s="14">
        <f t="shared" si="142"/>
        <v>400</v>
      </c>
      <c r="T650" s="14" t="str">
        <f t="shared" si="143"/>
        <v>低级专属强化石</v>
      </c>
      <c r="U650" s="14">
        <f t="shared" si="144"/>
        <v>3</v>
      </c>
      <c r="V650" s="14" t="str">
        <f t="shared" si="145"/>
        <v>[x]</v>
      </c>
      <c r="W650" s="14" t="str">
        <f t="shared" si="146"/>
        <v>[x]</v>
      </c>
      <c r="X650" s="14">
        <f t="shared" si="147"/>
        <v>0.46</v>
      </c>
      <c r="Y650" s="14">
        <f t="shared" si="148"/>
        <v>1</v>
      </c>
      <c r="Z650" s="14">
        <f t="shared" si="149"/>
        <v>3</v>
      </c>
      <c r="AA650" s="14">
        <f t="shared" si="150"/>
        <v>2.6700000000000002E-2</v>
      </c>
    </row>
    <row r="651" spans="13:27" ht="16.5" x14ac:dyDescent="0.2">
      <c r="M651" s="14">
        <v>567</v>
      </c>
      <c r="N651" s="14">
        <f t="shared" si="139"/>
        <v>12</v>
      </c>
      <c r="O651" s="14">
        <f>INDEX(卡牌消耗!$H$13:$H$33,世界BOSS专属武器!N651)</f>
        <v>1501012</v>
      </c>
      <c r="P651" s="44" t="s">
        <v>328</v>
      </c>
      <c r="Q651" s="14">
        <f t="shared" si="140"/>
        <v>5</v>
      </c>
      <c r="R651" s="44" t="str">
        <f t="shared" si="141"/>
        <v>金币</v>
      </c>
      <c r="S651" s="14">
        <f t="shared" si="142"/>
        <v>500</v>
      </c>
      <c r="T651" s="14" t="str">
        <f t="shared" si="143"/>
        <v>低级专属强化石</v>
      </c>
      <c r="U651" s="14">
        <f t="shared" si="144"/>
        <v>4</v>
      </c>
      <c r="V651" s="14" t="str">
        <f t="shared" si="145"/>
        <v>[x]</v>
      </c>
      <c r="W651" s="14" t="str">
        <f t="shared" si="146"/>
        <v>[x]</v>
      </c>
      <c r="X651" s="14">
        <f t="shared" si="147"/>
        <v>0.44</v>
      </c>
      <c r="Y651" s="14">
        <f t="shared" si="148"/>
        <v>1</v>
      </c>
      <c r="Z651" s="14">
        <f t="shared" si="149"/>
        <v>3</v>
      </c>
      <c r="AA651" s="14">
        <f t="shared" si="150"/>
        <v>3.3300000000000003E-2</v>
      </c>
    </row>
    <row r="652" spans="13:27" ht="16.5" x14ac:dyDescent="0.2">
      <c r="M652" s="14">
        <v>568</v>
      </c>
      <c r="N652" s="14">
        <f t="shared" si="139"/>
        <v>12</v>
      </c>
      <c r="O652" s="14">
        <f>INDEX(卡牌消耗!$H$13:$H$33,世界BOSS专属武器!N652)</f>
        <v>1501012</v>
      </c>
      <c r="P652" s="44" t="s">
        <v>328</v>
      </c>
      <c r="Q652" s="14">
        <f t="shared" si="140"/>
        <v>6</v>
      </c>
      <c r="R652" s="44" t="str">
        <f t="shared" si="141"/>
        <v>金币</v>
      </c>
      <c r="S652" s="14">
        <f t="shared" si="142"/>
        <v>600</v>
      </c>
      <c r="T652" s="14" t="str">
        <f t="shared" si="143"/>
        <v>低级专属强化石</v>
      </c>
      <c r="U652" s="14">
        <f t="shared" si="144"/>
        <v>5</v>
      </c>
      <c r="V652" s="14" t="str">
        <f t="shared" si="145"/>
        <v>[x]</v>
      </c>
      <c r="W652" s="14" t="str">
        <f t="shared" si="146"/>
        <v>[x]</v>
      </c>
      <c r="X652" s="14">
        <f t="shared" si="147"/>
        <v>0.42</v>
      </c>
      <c r="Y652" s="14">
        <f t="shared" si="148"/>
        <v>1</v>
      </c>
      <c r="Z652" s="14">
        <f t="shared" si="149"/>
        <v>4</v>
      </c>
      <c r="AA652" s="14">
        <f t="shared" si="150"/>
        <v>0.04</v>
      </c>
    </row>
    <row r="653" spans="13:27" ht="16.5" x14ac:dyDescent="0.2">
      <c r="M653" s="14">
        <v>569</v>
      </c>
      <c r="N653" s="14">
        <f t="shared" si="139"/>
        <v>12</v>
      </c>
      <c r="O653" s="14">
        <f>INDEX(卡牌消耗!$H$13:$H$33,世界BOSS专属武器!N653)</f>
        <v>1501012</v>
      </c>
      <c r="P653" s="44" t="s">
        <v>328</v>
      </c>
      <c r="Q653" s="14">
        <f t="shared" si="140"/>
        <v>7</v>
      </c>
      <c r="R653" s="44" t="str">
        <f t="shared" si="141"/>
        <v>金币</v>
      </c>
      <c r="S653" s="14">
        <f t="shared" si="142"/>
        <v>700</v>
      </c>
      <c r="T653" s="14" t="str">
        <f t="shared" si="143"/>
        <v>低级专属强化石</v>
      </c>
      <c r="U653" s="14">
        <f t="shared" si="144"/>
        <v>5</v>
      </c>
      <c r="V653" s="14" t="str">
        <f t="shared" si="145"/>
        <v>[x]</v>
      </c>
      <c r="W653" s="14" t="str">
        <f t="shared" si="146"/>
        <v>[x]</v>
      </c>
      <c r="X653" s="14">
        <f t="shared" si="147"/>
        <v>0.4</v>
      </c>
      <c r="Y653" s="14">
        <f t="shared" si="148"/>
        <v>1</v>
      </c>
      <c r="Z653" s="14">
        <f t="shared" si="149"/>
        <v>4</v>
      </c>
      <c r="AA653" s="14">
        <f t="shared" si="150"/>
        <v>4.6699999999999998E-2</v>
      </c>
    </row>
    <row r="654" spans="13:27" ht="16.5" x14ac:dyDescent="0.2">
      <c r="M654" s="14">
        <v>570</v>
      </c>
      <c r="N654" s="14">
        <f t="shared" si="139"/>
        <v>12</v>
      </c>
      <c r="O654" s="14">
        <f>INDEX(卡牌消耗!$H$13:$H$33,世界BOSS专属武器!N654)</f>
        <v>1501012</v>
      </c>
      <c r="P654" s="44" t="s">
        <v>328</v>
      </c>
      <c r="Q654" s="14">
        <f t="shared" si="140"/>
        <v>8</v>
      </c>
      <c r="R654" s="44" t="str">
        <f t="shared" si="141"/>
        <v>金币</v>
      </c>
      <c r="S654" s="14">
        <f t="shared" si="142"/>
        <v>800</v>
      </c>
      <c r="T654" s="14" t="str">
        <f t="shared" si="143"/>
        <v>低级专属强化石</v>
      </c>
      <c r="U654" s="14">
        <f t="shared" si="144"/>
        <v>5</v>
      </c>
      <c r="V654" s="14" t="str">
        <f t="shared" si="145"/>
        <v>[x]</v>
      </c>
      <c r="W654" s="14" t="str">
        <f t="shared" si="146"/>
        <v>[x]</v>
      </c>
      <c r="X654" s="14">
        <f t="shared" si="147"/>
        <v>0.38</v>
      </c>
      <c r="Y654" s="14">
        <f t="shared" si="148"/>
        <v>1</v>
      </c>
      <c r="Z654" s="14">
        <f t="shared" si="149"/>
        <v>5</v>
      </c>
      <c r="AA654" s="14">
        <f t="shared" si="150"/>
        <v>5.33E-2</v>
      </c>
    </row>
    <row r="655" spans="13:27" ht="16.5" x14ac:dyDescent="0.2">
      <c r="M655" s="14">
        <v>571</v>
      </c>
      <c r="N655" s="14">
        <f t="shared" si="139"/>
        <v>12</v>
      </c>
      <c r="O655" s="14">
        <f>INDEX(卡牌消耗!$H$13:$H$33,世界BOSS专属武器!N655)</f>
        <v>1501012</v>
      </c>
      <c r="P655" s="44" t="s">
        <v>328</v>
      </c>
      <c r="Q655" s="14">
        <f t="shared" si="140"/>
        <v>9</v>
      </c>
      <c r="R655" s="44" t="str">
        <f t="shared" si="141"/>
        <v>金币</v>
      </c>
      <c r="S655" s="14">
        <f t="shared" si="142"/>
        <v>900</v>
      </c>
      <c r="T655" s="14" t="str">
        <f t="shared" si="143"/>
        <v>低级专属强化石</v>
      </c>
      <c r="U655" s="14">
        <f t="shared" si="144"/>
        <v>5</v>
      </c>
      <c r="V655" s="14" t="str">
        <f t="shared" si="145"/>
        <v>[x]</v>
      </c>
      <c r="W655" s="14" t="str">
        <f t="shared" si="146"/>
        <v>[x]</v>
      </c>
      <c r="X655" s="14">
        <f t="shared" si="147"/>
        <v>0.36</v>
      </c>
      <c r="Y655" s="14">
        <f t="shared" si="148"/>
        <v>1</v>
      </c>
      <c r="Z655" s="14">
        <f t="shared" si="149"/>
        <v>5</v>
      </c>
      <c r="AA655" s="14">
        <f t="shared" si="150"/>
        <v>0.06</v>
      </c>
    </row>
    <row r="656" spans="13:27" ht="16.5" x14ac:dyDescent="0.2">
      <c r="M656" s="14">
        <v>572</v>
      </c>
      <c r="N656" s="14">
        <f t="shared" si="139"/>
        <v>12</v>
      </c>
      <c r="O656" s="14">
        <f>INDEX(卡牌消耗!$H$13:$H$33,世界BOSS专属武器!N656)</f>
        <v>1501012</v>
      </c>
      <c r="P656" s="44" t="s">
        <v>328</v>
      </c>
      <c r="Q656" s="14">
        <f t="shared" si="140"/>
        <v>10</v>
      </c>
      <c r="R656" s="44" t="str">
        <f t="shared" si="141"/>
        <v>金币</v>
      </c>
      <c r="S656" s="14">
        <f t="shared" si="142"/>
        <v>1000</v>
      </c>
      <c r="T656" s="14" t="str">
        <f t="shared" si="143"/>
        <v>低级专属强化石</v>
      </c>
      <c r="U656" s="14">
        <f t="shared" si="144"/>
        <v>7</v>
      </c>
      <c r="V656" s="14" t="str">
        <f t="shared" si="145"/>
        <v>[x]</v>
      </c>
      <c r="W656" s="14" t="str">
        <f t="shared" si="146"/>
        <v>[x]</v>
      </c>
      <c r="X656" s="14">
        <f t="shared" si="147"/>
        <v>0.35</v>
      </c>
      <c r="Y656" s="14">
        <f t="shared" si="148"/>
        <v>1</v>
      </c>
      <c r="Z656" s="14">
        <f t="shared" si="149"/>
        <v>5</v>
      </c>
      <c r="AA656" s="14">
        <f t="shared" si="150"/>
        <v>6.6699999999999995E-2</v>
      </c>
    </row>
    <row r="657" spans="13:27" ht="16.5" x14ac:dyDescent="0.2">
      <c r="M657" s="14">
        <v>573</v>
      </c>
      <c r="N657" s="14">
        <f t="shared" si="139"/>
        <v>12</v>
      </c>
      <c r="O657" s="14">
        <f>INDEX(卡牌消耗!$H$13:$H$33,世界BOSS专属武器!N657)</f>
        <v>1501012</v>
      </c>
      <c r="P657" s="44" t="s">
        <v>328</v>
      </c>
      <c r="Q657" s="14">
        <f t="shared" si="140"/>
        <v>11</v>
      </c>
      <c r="R657" s="44" t="str">
        <f t="shared" si="141"/>
        <v>金币</v>
      </c>
      <c r="S657" s="14">
        <f t="shared" si="142"/>
        <v>1000</v>
      </c>
      <c r="T657" s="14" t="str">
        <f t="shared" si="143"/>
        <v>低级专属强化石</v>
      </c>
      <c r="U657" s="14">
        <f t="shared" si="144"/>
        <v>7</v>
      </c>
      <c r="V657" s="14" t="str">
        <f t="shared" si="145"/>
        <v>[x]</v>
      </c>
      <c r="W657" s="14" t="str">
        <f t="shared" si="146"/>
        <v>[x]</v>
      </c>
      <c r="X657" s="14">
        <f t="shared" si="147"/>
        <v>0.33</v>
      </c>
      <c r="Y657" s="14">
        <f t="shared" si="148"/>
        <v>1</v>
      </c>
      <c r="Z657" s="14">
        <f t="shared" si="149"/>
        <v>6</v>
      </c>
      <c r="AA657" s="14">
        <f t="shared" si="150"/>
        <v>0.08</v>
      </c>
    </row>
    <row r="658" spans="13:27" ht="16.5" x14ac:dyDescent="0.2">
      <c r="M658" s="14">
        <v>574</v>
      </c>
      <c r="N658" s="14">
        <f t="shared" si="139"/>
        <v>12</v>
      </c>
      <c r="O658" s="14">
        <f>INDEX(卡牌消耗!$H$13:$H$33,世界BOSS专属武器!N658)</f>
        <v>1501012</v>
      </c>
      <c r="P658" s="44" t="s">
        <v>328</v>
      </c>
      <c r="Q658" s="14">
        <f t="shared" si="140"/>
        <v>12</v>
      </c>
      <c r="R658" s="44" t="str">
        <f t="shared" si="141"/>
        <v>金币</v>
      </c>
      <c r="S658" s="14">
        <f t="shared" si="142"/>
        <v>1000</v>
      </c>
      <c r="T658" s="14" t="str">
        <f t="shared" si="143"/>
        <v>低级专属强化石</v>
      </c>
      <c r="U658" s="14">
        <f t="shared" si="144"/>
        <v>7</v>
      </c>
      <c r="V658" s="14" t="str">
        <f t="shared" si="145"/>
        <v>[x]</v>
      </c>
      <c r="W658" s="14" t="str">
        <f t="shared" si="146"/>
        <v>[x]</v>
      </c>
      <c r="X658" s="14">
        <f t="shared" si="147"/>
        <v>0.31</v>
      </c>
      <c r="Y658" s="14">
        <f t="shared" si="148"/>
        <v>1</v>
      </c>
      <c r="Z658" s="14">
        <f t="shared" si="149"/>
        <v>6</v>
      </c>
      <c r="AA658" s="14">
        <f t="shared" si="150"/>
        <v>9.3299999999999994E-2</v>
      </c>
    </row>
    <row r="659" spans="13:27" ht="16.5" x14ac:dyDescent="0.2">
      <c r="M659" s="14">
        <v>575</v>
      </c>
      <c r="N659" s="14">
        <f t="shared" si="139"/>
        <v>12</v>
      </c>
      <c r="O659" s="14">
        <f>INDEX(卡牌消耗!$H$13:$H$33,世界BOSS专属武器!N659)</f>
        <v>1501012</v>
      </c>
      <c r="P659" s="44" t="s">
        <v>328</v>
      </c>
      <c r="Q659" s="14">
        <f t="shared" si="140"/>
        <v>13</v>
      </c>
      <c r="R659" s="44" t="str">
        <f t="shared" si="141"/>
        <v>金币</v>
      </c>
      <c r="S659" s="14">
        <f t="shared" si="142"/>
        <v>1000</v>
      </c>
      <c r="T659" s="14" t="str">
        <f t="shared" si="143"/>
        <v>低级专属强化石</v>
      </c>
      <c r="U659" s="14">
        <f t="shared" si="144"/>
        <v>7</v>
      </c>
      <c r="V659" s="14" t="str">
        <f t="shared" si="145"/>
        <v>[x]</v>
      </c>
      <c r="W659" s="14" t="str">
        <f t="shared" si="146"/>
        <v>[x]</v>
      </c>
      <c r="X659" s="14">
        <f t="shared" si="147"/>
        <v>0.28999999999999998</v>
      </c>
      <c r="Y659" s="14">
        <f t="shared" si="148"/>
        <v>1</v>
      </c>
      <c r="Z659" s="14">
        <f t="shared" si="149"/>
        <v>7</v>
      </c>
      <c r="AA659" s="14">
        <f t="shared" si="150"/>
        <v>0.1067</v>
      </c>
    </row>
    <row r="660" spans="13:27" ht="16.5" x14ac:dyDescent="0.2">
      <c r="M660" s="14">
        <v>576</v>
      </c>
      <c r="N660" s="14">
        <f t="shared" si="139"/>
        <v>12</v>
      </c>
      <c r="O660" s="14">
        <f>INDEX(卡牌消耗!$H$13:$H$33,世界BOSS专属武器!N660)</f>
        <v>1501012</v>
      </c>
      <c r="P660" s="44" t="s">
        <v>328</v>
      </c>
      <c r="Q660" s="14">
        <f t="shared" si="140"/>
        <v>14</v>
      </c>
      <c r="R660" s="44" t="str">
        <f t="shared" si="141"/>
        <v>金币</v>
      </c>
      <c r="S660" s="14">
        <f t="shared" si="142"/>
        <v>1000</v>
      </c>
      <c r="T660" s="14" t="str">
        <f t="shared" si="143"/>
        <v>低级专属强化石</v>
      </c>
      <c r="U660" s="14">
        <f t="shared" si="144"/>
        <v>7</v>
      </c>
      <c r="V660" s="14" t="str">
        <f t="shared" si="145"/>
        <v>[x]</v>
      </c>
      <c r="W660" s="14" t="str">
        <f t="shared" si="146"/>
        <v>[x]</v>
      </c>
      <c r="X660" s="14">
        <f t="shared" si="147"/>
        <v>0.27</v>
      </c>
      <c r="Y660" s="14">
        <f t="shared" si="148"/>
        <v>1</v>
      </c>
      <c r="Z660" s="14">
        <f t="shared" si="149"/>
        <v>7</v>
      </c>
      <c r="AA660" s="14">
        <f t="shared" si="150"/>
        <v>0.12</v>
      </c>
    </row>
    <row r="661" spans="13:27" ht="16.5" x14ac:dyDescent="0.2">
      <c r="M661" s="14">
        <v>577</v>
      </c>
      <c r="N661" s="14">
        <f t="shared" si="139"/>
        <v>12</v>
      </c>
      <c r="O661" s="14">
        <f>INDEX(卡牌消耗!$H$13:$H$33,世界BOSS专属武器!N661)</f>
        <v>1501012</v>
      </c>
      <c r="P661" s="44" t="s">
        <v>328</v>
      </c>
      <c r="Q661" s="14">
        <f t="shared" si="140"/>
        <v>15</v>
      </c>
      <c r="R661" s="44" t="str">
        <f t="shared" si="141"/>
        <v>金币</v>
      </c>
      <c r="S661" s="14">
        <f t="shared" si="142"/>
        <v>1000</v>
      </c>
      <c r="T661" s="14" t="str">
        <f t="shared" si="143"/>
        <v>低级专属强化石</v>
      </c>
      <c r="U661" s="14">
        <f t="shared" si="144"/>
        <v>10</v>
      </c>
      <c r="V661" s="14" t="str">
        <f t="shared" si="145"/>
        <v>[x]</v>
      </c>
      <c r="W661" s="14" t="str">
        <f t="shared" si="146"/>
        <v>[x]</v>
      </c>
      <c r="X661" s="14">
        <f t="shared" si="147"/>
        <v>0.25</v>
      </c>
      <c r="Y661" s="14">
        <f t="shared" si="148"/>
        <v>1</v>
      </c>
      <c r="Z661" s="14">
        <f t="shared" si="149"/>
        <v>8</v>
      </c>
      <c r="AA661" s="14">
        <f t="shared" si="150"/>
        <v>0.1333</v>
      </c>
    </row>
    <row r="662" spans="13:27" ht="16.5" x14ac:dyDescent="0.2">
      <c r="M662" s="14">
        <v>578</v>
      </c>
      <c r="N662" s="14">
        <f t="shared" ref="N662:N725" si="151">INT((M662-1)/51)+1</f>
        <v>12</v>
      </c>
      <c r="O662" s="14">
        <f>INDEX(卡牌消耗!$H$13:$H$33,世界BOSS专属武器!N662)</f>
        <v>1501012</v>
      </c>
      <c r="P662" s="44" t="s">
        <v>328</v>
      </c>
      <c r="Q662" s="14">
        <f t="shared" ref="Q662:Q725" si="152">MOD(M662-1,51)</f>
        <v>16</v>
      </c>
      <c r="R662" s="44" t="str">
        <f t="shared" ref="R662:R725" si="153">IF(Q662&gt;0,"金币","[x]")</f>
        <v>金币</v>
      </c>
      <c r="S662" s="14">
        <f t="shared" ref="S662:S725" si="154">IF(Q662&gt;0,INDEX($V$32:$V$81,Q662),"[x]")</f>
        <v>1000</v>
      </c>
      <c r="T662" s="14" t="str">
        <f t="shared" ref="T662:T725" si="155">IF(Q662&gt;0,INDEX($W$32:$W$81,Q662),"[x]")</f>
        <v>低级专属强化石</v>
      </c>
      <c r="U662" s="14">
        <f t="shared" ref="U662:U725" si="156">IF(Q662&gt;0,INDEX($AA$32:$AF$81,Q662,INDEX($Y$32:$Y$81,Q662)),"[x]")</f>
        <v>10</v>
      </c>
      <c r="V662" s="14" t="str">
        <f t="shared" ref="V662:V725" si="157">IF(AND(Q662&gt;=20,Q662&lt;40),INDEX($X$32:$X$81,Q662),"[x]")</f>
        <v>[x]</v>
      </c>
      <c r="W662" s="14" t="str">
        <f t="shared" ref="W662:W725" si="158">IF(AND(Q662&gt;=20,Q662&lt;40),INDEX($AA$32:$AF$81,Q662,INDEX($Z$32:$Z$81,Q662)),"[x]")</f>
        <v>[x]</v>
      </c>
      <c r="X662" s="14">
        <f t="shared" ref="X662:X725" si="159">IF(Q662&gt;0,INDEX($T$32:$T$81,Q662),"[x]")</f>
        <v>0.23</v>
      </c>
      <c r="Y662" s="14">
        <f t="shared" ref="Y662:Y725" si="160">IF(Q662&gt;0,1,"[x]")</f>
        <v>1</v>
      </c>
      <c r="Z662" s="14">
        <f t="shared" ref="Z662:Z725" si="161">IF(Q662&gt;0,INDEX($AG$32:$AG$81,Q662),"[x]")</f>
        <v>9</v>
      </c>
      <c r="AA662" s="14">
        <f t="shared" ref="AA662:AA725" si="162">IF(Q662&gt;0,INDEX($AL$32:$AL$81,Q662),"[x]")</f>
        <v>0.1467</v>
      </c>
    </row>
    <row r="663" spans="13:27" ht="16.5" x14ac:dyDescent="0.2">
      <c r="M663" s="14">
        <v>579</v>
      </c>
      <c r="N663" s="14">
        <f t="shared" si="151"/>
        <v>12</v>
      </c>
      <c r="O663" s="14">
        <f>INDEX(卡牌消耗!$H$13:$H$33,世界BOSS专属武器!N663)</f>
        <v>1501012</v>
      </c>
      <c r="P663" s="44" t="s">
        <v>328</v>
      </c>
      <c r="Q663" s="14">
        <f t="shared" si="152"/>
        <v>17</v>
      </c>
      <c r="R663" s="44" t="str">
        <f t="shared" si="153"/>
        <v>金币</v>
      </c>
      <c r="S663" s="14">
        <f t="shared" si="154"/>
        <v>1000</v>
      </c>
      <c r="T663" s="14" t="str">
        <f t="shared" si="155"/>
        <v>低级专属强化石</v>
      </c>
      <c r="U663" s="14">
        <f t="shared" si="156"/>
        <v>10</v>
      </c>
      <c r="V663" s="14" t="str">
        <f t="shared" si="157"/>
        <v>[x]</v>
      </c>
      <c r="W663" s="14" t="str">
        <f t="shared" si="158"/>
        <v>[x]</v>
      </c>
      <c r="X663" s="14">
        <f t="shared" si="159"/>
        <v>0.21</v>
      </c>
      <c r="Y663" s="14">
        <f t="shared" si="160"/>
        <v>1</v>
      </c>
      <c r="Z663" s="14">
        <f t="shared" si="161"/>
        <v>10</v>
      </c>
      <c r="AA663" s="14">
        <f t="shared" si="162"/>
        <v>0.16</v>
      </c>
    </row>
    <row r="664" spans="13:27" ht="16.5" x14ac:dyDescent="0.2">
      <c r="M664" s="14">
        <v>580</v>
      </c>
      <c r="N664" s="14">
        <f t="shared" si="151"/>
        <v>12</v>
      </c>
      <c r="O664" s="14">
        <f>INDEX(卡牌消耗!$H$13:$H$33,世界BOSS专属武器!N664)</f>
        <v>1501012</v>
      </c>
      <c r="P664" s="44" t="s">
        <v>328</v>
      </c>
      <c r="Q664" s="14">
        <f t="shared" si="152"/>
        <v>18</v>
      </c>
      <c r="R664" s="44" t="str">
        <f t="shared" si="153"/>
        <v>金币</v>
      </c>
      <c r="S664" s="14">
        <f t="shared" si="154"/>
        <v>1000</v>
      </c>
      <c r="T664" s="14" t="str">
        <f t="shared" si="155"/>
        <v>低级专属强化石</v>
      </c>
      <c r="U664" s="14">
        <f t="shared" si="156"/>
        <v>10</v>
      </c>
      <c r="V664" s="14" t="str">
        <f t="shared" si="157"/>
        <v>[x]</v>
      </c>
      <c r="W664" s="14" t="str">
        <f t="shared" si="158"/>
        <v>[x]</v>
      </c>
      <c r="X664" s="14">
        <f t="shared" si="159"/>
        <v>0.19</v>
      </c>
      <c r="Y664" s="14">
        <f t="shared" si="160"/>
        <v>1</v>
      </c>
      <c r="Z664" s="14">
        <f t="shared" si="161"/>
        <v>11</v>
      </c>
      <c r="AA664" s="14">
        <f t="shared" si="162"/>
        <v>0.17330000000000001</v>
      </c>
    </row>
    <row r="665" spans="13:27" ht="16.5" x14ac:dyDescent="0.2">
      <c r="M665" s="14">
        <v>581</v>
      </c>
      <c r="N665" s="14">
        <f t="shared" si="151"/>
        <v>12</v>
      </c>
      <c r="O665" s="14">
        <f>INDEX(卡牌消耗!$H$13:$H$33,世界BOSS专属武器!N665)</f>
        <v>1501012</v>
      </c>
      <c r="P665" s="44" t="s">
        <v>328</v>
      </c>
      <c r="Q665" s="14">
        <f t="shared" si="152"/>
        <v>19</v>
      </c>
      <c r="R665" s="44" t="str">
        <f t="shared" si="153"/>
        <v>金币</v>
      </c>
      <c r="S665" s="14">
        <f t="shared" si="154"/>
        <v>1000</v>
      </c>
      <c r="T665" s="14" t="str">
        <f t="shared" si="155"/>
        <v>低级专属强化石</v>
      </c>
      <c r="U665" s="14">
        <f t="shared" si="156"/>
        <v>10</v>
      </c>
      <c r="V665" s="14" t="str">
        <f t="shared" si="157"/>
        <v>[x]</v>
      </c>
      <c r="W665" s="14" t="str">
        <f t="shared" si="158"/>
        <v>[x]</v>
      </c>
      <c r="X665" s="14">
        <f t="shared" si="159"/>
        <v>0.17</v>
      </c>
      <c r="Y665" s="14">
        <f t="shared" si="160"/>
        <v>1</v>
      </c>
      <c r="Z665" s="14">
        <f t="shared" si="161"/>
        <v>12</v>
      </c>
      <c r="AA665" s="14">
        <f t="shared" si="162"/>
        <v>0.1867</v>
      </c>
    </row>
    <row r="666" spans="13:27" ht="16.5" x14ac:dyDescent="0.2">
      <c r="M666" s="14">
        <v>582</v>
      </c>
      <c r="N666" s="14">
        <f t="shared" si="151"/>
        <v>12</v>
      </c>
      <c r="O666" s="14">
        <f>INDEX(卡牌消耗!$H$13:$H$33,世界BOSS专属武器!N666)</f>
        <v>1501012</v>
      </c>
      <c r="P666" s="44" t="s">
        <v>328</v>
      </c>
      <c r="Q666" s="14">
        <f t="shared" si="152"/>
        <v>20</v>
      </c>
      <c r="R666" s="44" t="str">
        <f t="shared" si="153"/>
        <v>金币</v>
      </c>
      <c r="S666" s="14">
        <f t="shared" si="154"/>
        <v>5000</v>
      </c>
      <c r="T666" s="14" t="str">
        <f t="shared" si="155"/>
        <v>低级专属强化石</v>
      </c>
      <c r="U666" s="14">
        <f t="shared" si="156"/>
        <v>15</v>
      </c>
      <c r="V666" s="14" t="str">
        <f t="shared" si="157"/>
        <v>中级专属强化石</v>
      </c>
      <c r="W666" s="14">
        <f t="shared" si="158"/>
        <v>7</v>
      </c>
      <c r="X666" s="14">
        <f t="shared" si="159"/>
        <v>0.15</v>
      </c>
      <c r="Y666" s="14">
        <f t="shared" si="160"/>
        <v>1</v>
      </c>
      <c r="Z666" s="14">
        <f t="shared" si="161"/>
        <v>15</v>
      </c>
      <c r="AA666" s="14">
        <f t="shared" si="162"/>
        <v>0.2</v>
      </c>
    </row>
    <row r="667" spans="13:27" ht="16.5" x14ac:dyDescent="0.2">
      <c r="M667" s="14">
        <v>583</v>
      </c>
      <c r="N667" s="14">
        <f t="shared" si="151"/>
        <v>12</v>
      </c>
      <c r="O667" s="14">
        <f>INDEX(卡牌消耗!$H$13:$H$33,世界BOSS专属武器!N667)</f>
        <v>1501012</v>
      </c>
      <c r="P667" s="44" t="s">
        <v>328</v>
      </c>
      <c r="Q667" s="14">
        <f t="shared" si="152"/>
        <v>21</v>
      </c>
      <c r="R667" s="44" t="str">
        <f t="shared" si="153"/>
        <v>金币</v>
      </c>
      <c r="S667" s="14">
        <f t="shared" si="154"/>
        <v>5000</v>
      </c>
      <c r="T667" s="14" t="str">
        <f t="shared" si="155"/>
        <v>低级专属强化石</v>
      </c>
      <c r="U667" s="14">
        <f t="shared" si="156"/>
        <v>15</v>
      </c>
      <c r="V667" s="14" t="str">
        <f t="shared" si="157"/>
        <v>中级专属强化石</v>
      </c>
      <c r="W667" s="14">
        <f t="shared" si="158"/>
        <v>7</v>
      </c>
      <c r="X667" s="14">
        <f t="shared" si="159"/>
        <v>0.15</v>
      </c>
      <c r="Y667" s="14">
        <f t="shared" si="160"/>
        <v>1</v>
      </c>
      <c r="Z667" s="14">
        <f t="shared" si="161"/>
        <v>15</v>
      </c>
      <c r="AA667" s="14">
        <f t="shared" si="162"/>
        <v>0.22</v>
      </c>
    </row>
    <row r="668" spans="13:27" ht="16.5" x14ac:dyDescent="0.2">
      <c r="M668" s="14">
        <v>584</v>
      </c>
      <c r="N668" s="14">
        <f t="shared" si="151"/>
        <v>12</v>
      </c>
      <c r="O668" s="14">
        <f>INDEX(卡牌消耗!$H$13:$H$33,世界BOSS专属武器!N668)</f>
        <v>1501012</v>
      </c>
      <c r="P668" s="44" t="s">
        <v>328</v>
      </c>
      <c r="Q668" s="14">
        <f t="shared" si="152"/>
        <v>22</v>
      </c>
      <c r="R668" s="44" t="str">
        <f t="shared" si="153"/>
        <v>金币</v>
      </c>
      <c r="S668" s="14">
        <f t="shared" si="154"/>
        <v>5000</v>
      </c>
      <c r="T668" s="14" t="str">
        <f t="shared" si="155"/>
        <v>低级专属强化石</v>
      </c>
      <c r="U668" s="14">
        <f t="shared" si="156"/>
        <v>15</v>
      </c>
      <c r="V668" s="14" t="str">
        <f t="shared" si="157"/>
        <v>中级专属强化石</v>
      </c>
      <c r="W668" s="14">
        <f t="shared" si="158"/>
        <v>7</v>
      </c>
      <c r="X668" s="14">
        <f t="shared" si="159"/>
        <v>0.15</v>
      </c>
      <c r="Y668" s="14">
        <f t="shared" si="160"/>
        <v>1</v>
      </c>
      <c r="Z668" s="14">
        <f t="shared" si="161"/>
        <v>15</v>
      </c>
      <c r="AA668" s="14">
        <f t="shared" si="162"/>
        <v>0.24</v>
      </c>
    </row>
    <row r="669" spans="13:27" ht="16.5" x14ac:dyDescent="0.2">
      <c r="M669" s="14">
        <v>585</v>
      </c>
      <c r="N669" s="14">
        <f t="shared" si="151"/>
        <v>12</v>
      </c>
      <c r="O669" s="14">
        <f>INDEX(卡牌消耗!$H$13:$H$33,世界BOSS专属武器!N669)</f>
        <v>1501012</v>
      </c>
      <c r="P669" s="44" t="s">
        <v>328</v>
      </c>
      <c r="Q669" s="14">
        <f t="shared" si="152"/>
        <v>23</v>
      </c>
      <c r="R669" s="44" t="str">
        <f t="shared" si="153"/>
        <v>金币</v>
      </c>
      <c r="S669" s="14">
        <f t="shared" si="154"/>
        <v>5000</v>
      </c>
      <c r="T669" s="14" t="str">
        <f t="shared" si="155"/>
        <v>低级专属强化石</v>
      </c>
      <c r="U669" s="14">
        <f t="shared" si="156"/>
        <v>15</v>
      </c>
      <c r="V669" s="14" t="str">
        <f t="shared" si="157"/>
        <v>中级专属强化石</v>
      </c>
      <c r="W669" s="14">
        <f t="shared" si="158"/>
        <v>7</v>
      </c>
      <c r="X669" s="14">
        <f t="shared" si="159"/>
        <v>0.15</v>
      </c>
      <c r="Y669" s="14">
        <f t="shared" si="160"/>
        <v>1</v>
      </c>
      <c r="Z669" s="14">
        <f t="shared" si="161"/>
        <v>18</v>
      </c>
      <c r="AA669" s="14">
        <f t="shared" si="162"/>
        <v>0.26</v>
      </c>
    </row>
    <row r="670" spans="13:27" ht="16.5" x14ac:dyDescent="0.2">
      <c r="M670" s="14">
        <v>586</v>
      </c>
      <c r="N670" s="14">
        <f t="shared" si="151"/>
        <v>12</v>
      </c>
      <c r="O670" s="14">
        <f>INDEX(卡牌消耗!$H$13:$H$33,世界BOSS专属武器!N670)</f>
        <v>1501012</v>
      </c>
      <c r="P670" s="44" t="s">
        <v>328</v>
      </c>
      <c r="Q670" s="14">
        <f t="shared" si="152"/>
        <v>24</v>
      </c>
      <c r="R670" s="44" t="str">
        <f t="shared" si="153"/>
        <v>金币</v>
      </c>
      <c r="S670" s="14">
        <f t="shared" si="154"/>
        <v>5000</v>
      </c>
      <c r="T670" s="14" t="str">
        <f t="shared" si="155"/>
        <v>低级专属强化石</v>
      </c>
      <c r="U670" s="14">
        <f t="shared" si="156"/>
        <v>15</v>
      </c>
      <c r="V670" s="14" t="str">
        <f t="shared" si="157"/>
        <v>中级专属强化石</v>
      </c>
      <c r="W670" s="14">
        <f t="shared" si="158"/>
        <v>7</v>
      </c>
      <c r="X670" s="14">
        <f t="shared" si="159"/>
        <v>0.15</v>
      </c>
      <c r="Y670" s="14">
        <f t="shared" si="160"/>
        <v>1</v>
      </c>
      <c r="Z670" s="14">
        <f t="shared" si="161"/>
        <v>18</v>
      </c>
      <c r="AA670" s="14">
        <f t="shared" si="162"/>
        <v>0.28000000000000003</v>
      </c>
    </row>
    <row r="671" spans="13:27" ht="16.5" x14ac:dyDescent="0.2">
      <c r="M671" s="14">
        <v>587</v>
      </c>
      <c r="N671" s="14">
        <f t="shared" si="151"/>
        <v>12</v>
      </c>
      <c r="O671" s="14">
        <f>INDEX(卡牌消耗!$H$13:$H$33,世界BOSS专属武器!N671)</f>
        <v>1501012</v>
      </c>
      <c r="P671" s="44" t="s">
        <v>328</v>
      </c>
      <c r="Q671" s="14">
        <f t="shared" si="152"/>
        <v>25</v>
      </c>
      <c r="R671" s="44" t="str">
        <f t="shared" si="153"/>
        <v>金币</v>
      </c>
      <c r="S671" s="14">
        <f t="shared" si="154"/>
        <v>5000</v>
      </c>
      <c r="T671" s="14" t="str">
        <f t="shared" si="155"/>
        <v>低级专属强化石</v>
      </c>
      <c r="U671" s="14">
        <f t="shared" si="156"/>
        <v>15</v>
      </c>
      <c r="V671" s="14" t="str">
        <f t="shared" si="157"/>
        <v>中级专属强化石</v>
      </c>
      <c r="W671" s="14">
        <f t="shared" si="158"/>
        <v>7</v>
      </c>
      <c r="X671" s="14">
        <f t="shared" si="159"/>
        <v>0.15</v>
      </c>
      <c r="Y671" s="14">
        <f t="shared" si="160"/>
        <v>1</v>
      </c>
      <c r="Z671" s="14">
        <f t="shared" si="161"/>
        <v>18</v>
      </c>
      <c r="AA671" s="14">
        <f t="shared" si="162"/>
        <v>0.3</v>
      </c>
    </row>
    <row r="672" spans="13:27" ht="16.5" x14ac:dyDescent="0.2">
      <c r="M672" s="14">
        <v>588</v>
      </c>
      <c r="N672" s="14">
        <f t="shared" si="151"/>
        <v>12</v>
      </c>
      <c r="O672" s="14">
        <f>INDEX(卡牌消耗!$H$13:$H$33,世界BOSS专属武器!N672)</f>
        <v>1501012</v>
      </c>
      <c r="P672" s="44" t="s">
        <v>328</v>
      </c>
      <c r="Q672" s="14">
        <f t="shared" si="152"/>
        <v>26</v>
      </c>
      <c r="R672" s="44" t="str">
        <f t="shared" si="153"/>
        <v>金币</v>
      </c>
      <c r="S672" s="14">
        <f t="shared" si="154"/>
        <v>5000</v>
      </c>
      <c r="T672" s="14" t="str">
        <f t="shared" si="155"/>
        <v>低级专属强化石</v>
      </c>
      <c r="U672" s="14">
        <f t="shared" si="156"/>
        <v>15</v>
      </c>
      <c r="V672" s="14" t="str">
        <f t="shared" si="157"/>
        <v>中级专属强化石</v>
      </c>
      <c r="W672" s="14">
        <f t="shared" si="158"/>
        <v>7</v>
      </c>
      <c r="X672" s="14">
        <f t="shared" si="159"/>
        <v>0.15</v>
      </c>
      <c r="Y672" s="14">
        <f t="shared" si="160"/>
        <v>1</v>
      </c>
      <c r="Z672" s="14">
        <f t="shared" si="161"/>
        <v>21</v>
      </c>
      <c r="AA672" s="14">
        <f t="shared" si="162"/>
        <v>0.32</v>
      </c>
    </row>
    <row r="673" spans="13:27" ht="16.5" x14ac:dyDescent="0.2">
      <c r="M673" s="14">
        <v>589</v>
      </c>
      <c r="N673" s="14">
        <f t="shared" si="151"/>
        <v>12</v>
      </c>
      <c r="O673" s="14">
        <f>INDEX(卡牌消耗!$H$13:$H$33,世界BOSS专属武器!N673)</f>
        <v>1501012</v>
      </c>
      <c r="P673" s="44" t="s">
        <v>328</v>
      </c>
      <c r="Q673" s="14">
        <f t="shared" si="152"/>
        <v>27</v>
      </c>
      <c r="R673" s="44" t="str">
        <f t="shared" si="153"/>
        <v>金币</v>
      </c>
      <c r="S673" s="14">
        <f t="shared" si="154"/>
        <v>5000</v>
      </c>
      <c r="T673" s="14" t="str">
        <f t="shared" si="155"/>
        <v>低级专属强化石</v>
      </c>
      <c r="U673" s="14">
        <f t="shared" si="156"/>
        <v>15</v>
      </c>
      <c r="V673" s="14" t="str">
        <f t="shared" si="157"/>
        <v>中级专属强化石</v>
      </c>
      <c r="W673" s="14">
        <f t="shared" si="158"/>
        <v>7</v>
      </c>
      <c r="X673" s="14">
        <f t="shared" si="159"/>
        <v>0.15</v>
      </c>
      <c r="Y673" s="14">
        <f t="shared" si="160"/>
        <v>1</v>
      </c>
      <c r="Z673" s="14">
        <f t="shared" si="161"/>
        <v>22</v>
      </c>
      <c r="AA673" s="14">
        <f t="shared" si="162"/>
        <v>0.34</v>
      </c>
    </row>
    <row r="674" spans="13:27" ht="16.5" x14ac:dyDescent="0.2">
      <c r="M674" s="14">
        <v>590</v>
      </c>
      <c r="N674" s="14">
        <f t="shared" si="151"/>
        <v>12</v>
      </c>
      <c r="O674" s="14">
        <f>INDEX(卡牌消耗!$H$13:$H$33,世界BOSS专属武器!N674)</f>
        <v>1501012</v>
      </c>
      <c r="P674" s="44" t="s">
        <v>328</v>
      </c>
      <c r="Q674" s="14">
        <f t="shared" si="152"/>
        <v>28</v>
      </c>
      <c r="R674" s="44" t="str">
        <f t="shared" si="153"/>
        <v>金币</v>
      </c>
      <c r="S674" s="14">
        <f t="shared" si="154"/>
        <v>5000</v>
      </c>
      <c r="T674" s="14" t="str">
        <f t="shared" si="155"/>
        <v>低级专属强化石</v>
      </c>
      <c r="U674" s="14">
        <f t="shared" si="156"/>
        <v>15</v>
      </c>
      <c r="V674" s="14" t="str">
        <f t="shared" si="157"/>
        <v>中级专属强化石</v>
      </c>
      <c r="W674" s="14">
        <f t="shared" si="158"/>
        <v>7</v>
      </c>
      <c r="X674" s="14">
        <f t="shared" si="159"/>
        <v>0.15</v>
      </c>
      <c r="Y674" s="14">
        <f t="shared" si="160"/>
        <v>1</v>
      </c>
      <c r="Z674" s="14">
        <f t="shared" si="161"/>
        <v>23</v>
      </c>
      <c r="AA674" s="14">
        <f t="shared" si="162"/>
        <v>0.36</v>
      </c>
    </row>
    <row r="675" spans="13:27" ht="16.5" x14ac:dyDescent="0.2">
      <c r="M675" s="14">
        <v>591</v>
      </c>
      <c r="N675" s="14">
        <f t="shared" si="151"/>
        <v>12</v>
      </c>
      <c r="O675" s="14">
        <f>INDEX(卡牌消耗!$H$13:$H$33,世界BOSS专属武器!N675)</f>
        <v>1501012</v>
      </c>
      <c r="P675" s="44" t="s">
        <v>328</v>
      </c>
      <c r="Q675" s="14">
        <f t="shared" si="152"/>
        <v>29</v>
      </c>
      <c r="R675" s="44" t="str">
        <f t="shared" si="153"/>
        <v>金币</v>
      </c>
      <c r="S675" s="14">
        <f t="shared" si="154"/>
        <v>5000</v>
      </c>
      <c r="T675" s="14" t="str">
        <f t="shared" si="155"/>
        <v>低级专属强化石</v>
      </c>
      <c r="U675" s="14">
        <f t="shared" si="156"/>
        <v>15</v>
      </c>
      <c r="V675" s="14" t="str">
        <f t="shared" si="157"/>
        <v>中级专属强化石</v>
      </c>
      <c r="W675" s="14">
        <f t="shared" si="158"/>
        <v>7</v>
      </c>
      <c r="X675" s="14">
        <f t="shared" si="159"/>
        <v>0.15</v>
      </c>
      <c r="Y675" s="14">
        <f t="shared" si="160"/>
        <v>1</v>
      </c>
      <c r="Z675" s="14">
        <f t="shared" si="161"/>
        <v>25</v>
      </c>
      <c r="AA675" s="14">
        <f t="shared" si="162"/>
        <v>0.38</v>
      </c>
    </row>
    <row r="676" spans="13:27" ht="16.5" x14ac:dyDescent="0.2">
      <c r="M676" s="14">
        <v>592</v>
      </c>
      <c r="N676" s="14">
        <f t="shared" si="151"/>
        <v>12</v>
      </c>
      <c r="O676" s="14">
        <f>INDEX(卡牌消耗!$H$13:$H$33,世界BOSS专属武器!N676)</f>
        <v>1501012</v>
      </c>
      <c r="P676" s="44" t="s">
        <v>328</v>
      </c>
      <c r="Q676" s="14">
        <f t="shared" si="152"/>
        <v>30</v>
      </c>
      <c r="R676" s="44" t="str">
        <f t="shared" si="153"/>
        <v>金币</v>
      </c>
      <c r="S676" s="14">
        <f t="shared" si="154"/>
        <v>10000</v>
      </c>
      <c r="T676" s="14" t="str">
        <f t="shared" si="155"/>
        <v>中级专属强化石</v>
      </c>
      <c r="U676" s="14">
        <f t="shared" si="156"/>
        <v>8</v>
      </c>
      <c r="V676" s="14" t="str">
        <f t="shared" si="157"/>
        <v>高级专属强化石</v>
      </c>
      <c r="W676" s="14">
        <f t="shared" si="158"/>
        <v>3</v>
      </c>
      <c r="X676" s="14">
        <f t="shared" si="159"/>
        <v>0.1</v>
      </c>
      <c r="Y676" s="14">
        <f t="shared" si="160"/>
        <v>1</v>
      </c>
      <c r="Z676" s="14">
        <f t="shared" si="161"/>
        <v>30</v>
      </c>
      <c r="AA676" s="14">
        <f t="shared" si="162"/>
        <v>0.4</v>
      </c>
    </row>
    <row r="677" spans="13:27" ht="16.5" x14ac:dyDescent="0.2">
      <c r="M677" s="14">
        <v>593</v>
      </c>
      <c r="N677" s="14">
        <f t="shared" si="151"/>
        <v>12</v>
      </c>
      <c r="O677" s="14">
        <f>INDEX(卡牌消耗!$H$13:$H$33,世界BOSS专属武器!N677)</f>
        <v>1501012</v>
      </c>
      <c r="P677" s="44" t="s">
        <v>328</v>
      </c>
      <c r="Q677" s="14">
        <f t="shared" si="152"/>
        <v>31</v>
      </c>
      <c r="R677" s="44" t="str">
        <f t="shared" si="153"/>
        <v>金币</v>
      </c>
      <c r="S677" s="14">
        <f t="shared" si="154"/>
        <v>10000</v>
      </c>
      <c r="T677" s="14" t="str">
        <f t="shared" si="155"/>
        <v>中级专属强化石</v>
      </c>
      <c r="U677" s="14">
        <f t="shared" si="156"/>
        <v>8</v>
      </c>
      <c r="V677" s="14" t="str">
        <f t="shared" si="157"/>
        <v>高级专属强化石</v>
      </c>
      <c r="W677" s="14">
        <f t="shared" si="158"/>
        <v>3</v>
      </c>
      <c r="X677" s="14">
        <f t="shared" si="159"/>
        <v>0.1</v>
      </c>
      <c r="Y677" s="14">
        <f t="shared" si="160"/>
        <v>1</v>
      </c>
      <c r="Z677" s="14">
        <f t="shared" si="161"/>
        <v>30</v>
      </c>
      <c r="AA677" s="14">
        <f t="shared" si="162"/>
        <v>0.42670000000000002</v>
      </c>
    </row>
    <row r="678" spans="13:27" ht="16.5" x14ac:dyDescent="0.2">
      <c r="M678" s="14">
        <v>594</v>
      </c>
      <c r="N678" s="14">
        <f t="shared" si="151"/>
        <v>12</v>
      </c>
      <c r="O678" s="14">
        <f>INDEX(卡牌消耗!$H$13:$H$33,世界BOSS专属武器!N678)</f>
        <v>1501012</v>
      </c>
      <c r="P678" s="44" t="s">
        <v>328</v>
      </c>
      <c r="Q678" s="14">
        <f t="shared" si="152"/>
        <v>32</v>
      </c>
      <c r="R678" s="44" t="str">
        <f t="shared" si="153"/>
        <v>金币</v>
      </c>
      <c r="S678" s="14">
        <f t="shared" si="154"/>
        <v>10000</v>
      </c>
      <c r="T678" s="14" t="str">
        <f t="shared" si="155"/>
        <v>中级专属强化石</v>
      </c>
      <c r="U678" s="14">
        <f t="shared" si="156"/>
        <v>8</v>
      </c>
      <c r="V678" s="14" t="str">
        <f t="shared" si="157"/>
        <v>高级专属强化石</v>
      </c>
      <c r="W678" s="14">
        <f t="shared" si="158"/>
        <v>3</v>
      </c>
      <c r="X678" s="14">
        <f t="shared" si="159"/>
        <v>0.1</v>
      </c>
      <c r="Y678" s="14">
        <f t="shared" si="160"/>
        <v>1</v>
      </c>
      <c r="Z678" s="14">
        <f t="shared" si="161"/>
        <v>30</v>
      </c>
      <c r="AA678" s="14">
        <f t="shared" si="162"/>
        <v>0.45329999999999998</v>
      </c>
    </row>
    <row r="679" spans="13:27" ht="16.5" x14ac:dyDescent="0.2">
      <c r="M679" s="14">
        <v>595</v>
      </c>
      <c r="N679" s="14">
        <f t="shared" si="151"/>
        <v>12</v>
      </c>
      <c r="O679" s="14">
        <f>INDEX(卡牌消耗!$H$13:$H$33,世界BOSS专属武器!N679)</f>
        <v>1501012</v>
      </c>
      <c r="P679" s="44" t="s">
        <v>328</v>
      </c>
      <c r="Q679" s="14">
        <f t="shared" si="152"/>
        <v>33</v>
      </c>
      <c r="R679" s="44" t="str">
        <f t="shared" si="153"/>
        <v>金币</v>
      </c>
      <c r="S679" s="14">
        <f t="shared" si="154"/>
        <v>10000</v>
      </c>
      <c r="T679" s="14" t="str">
        <f t="shared" si="155"/>
        <v>中级专属强化石</v>
      </c>
      <c r="U679" s="14">
        <f t="shared" si="156"/>
        <v>8</v>
      </c>
      <c r="V679" s="14" t="str">
        <f t="shared" si="157"/>
        <v>高级专属强化石</v>
      </c>
      <c r="W679" s="14">
        <f t="shared" si="158"/>
        <v>3</v>
      </c>
      <c r="X679" s="14">
        <f t="shared" si="159"/>
        <v>0.1</v>
      </c>
      <c r="Y679" s="14">
        <f t="shared" si="160"/>
        <v>1</v>
      </c>
      <c r="Z679" s="14">
        <f t="shared" si="161"/>
        <v>30</v>
      </c>
      <c r="AA679" s="14">
        <f t="shared" si="162"/>
        <v>0.48</v>
      </c>
    </row>
    <row r="680" spans="13:27" ht="16.5" x14ac:dyDescent="0.2">
      <c r="M680" s="14">
        <v>596</v>
      </c>
      <c r="N680" s="14">
        <f t="shared" si="151"/>
        <v>12</v>
      </c>
      <c r="O680" s="14">
        <f>INDEX(卡牌消耗!$H$13:$H$33,世界BOSS专属武器!N680)</f>
        <v>1501012</v>
      </c>
      <c r="P680" s="44" t="s">
        <v>328</v>
      </c>
      <c r="Q680" s="14">
        <f t="shared" si="152"/>
        <v>34</v>
      </c>
      <c r="R680" s="44" t="str">
        <f t="shared" si="153"/>
        <v>金币</v>
      </c>
      <c r="S680" s="14">
        <f t="shared" si="154"/>
        <v>10000</v>
      </c>
      <c r="T680" s="14" t="str">
        <f t="shared" si="155"/>
        <v>中级专属强化石</v>
      </c>
      <c r="U680" s="14">
        <f t="shared" si="156"/>
        <v>8</v>
      </c>
      <c r="V680" s="14" t="str">
        <f t="shared" si="157"/>
        <v>高级专属强化石</v>
      </c>
      <c r="W680" s="14">
        <f t="shared" si="158"/>
        <v>3</v>
      </c>
      <c r="X680" s="14">
        <f t="shared" si="159"/>
        <v>0.1</v>
      </c>
      <c r="Y680" s="14">
        <f t="shared" si="160"/>
        <v>1</v>
      </c>
      <c r="Z680" s="14">
        <f t="shared" si="161"/>
        <v>30</v>
      </c>
      <c r="AA680" s="14">
        <f t="shared" si="162"/>
        <v>0.50670000000000004</v>
      </c>
    </row>
    <row r="681" spans="13:27" ht="16.5" x14ac:dyDescent="0.2">
      <c r="M681" s="14">
        <v>597</v>
      </c>
      <c r="N681" s="14">
        <f t="shared" si="151"/>
        <v>12</v>
      </c>
      <c r="O681" s="14">
        <f>INDEX(卡牌消耗!$H$13:$H$33,世界BOSS专属武器!N681)</f>
        <v>1501012</v>
      </c>
      <c r="P681" s="44" t="s">
        <v>328</v>
      </c>
      <c r="Q681" s="14">
        <f t="shared" si="152"/>
        <v>35</v>
      </c>
      <c r="R681" s="44" t="str">
        <f t="shared" si="153"/>
        <v>金币</v>
      </c>
      <c r="S681" s="14">
        <f t="shared" si="154"/>
        <v>10000</v>
      </c>
      <c r="T681" s="14" t="str">
        <f t="shared" si="155"/>
        <v>中级专属强化石</v>
      </c>
      <c r="U681" s="14">
        <f t="shared" si="156"/>
        <v>8</v>
      </c>
      <c r="V681" s="14" t="str">
        <f t="shared" si="157"/>
        <v>高级专属强化石</v>
      </c>
      <c r="W681" s="14">
        <f t="shared" si="158"/>
        <v>3</v>
      </c>
      <c r="X681" s="14">
        <f t="shared" si="159"/>
        <v>0.1</v>
      </c>
      <c r="Y681" s="14">
        <f t="shared" si="160"/>
        <v>1</v>
      </c>
      <c r="Z681" s="14">
        <f t="shared" si="161"/>
        <v>30</v>
      </c>
      <c r="AA681" s="14">
        <f t="shared" si="162"/>
        <v>0.5333</v>
      </c>
    </row>
    <row r="682" spans="13:27" ht="16.5" x14ac:dyDescent="0.2">
      <c r="M682" s="14">
        <v>598</v>
      </c>
      <c r="N682" s="14">
        <f t="shared" si="151"/>
        <v>12</v>
      </c>
      <c r="O682" s="14">
        <f>INDEX(卡牌消耗!$H$13:$H$33,世界BOSS专属武器!N682)</f>
        <v>1501012</v>
      </c>
      <c r="P682" s="44" t="s">
        <v>328</v>
      </c>
      <c r="Q682" s="14">
        <f t="shared" si="152"/>
        <v>36</v>
      </c>
      <c r="R682" s="44" t="str">
        <f t="shared" si="153"/>
        <v>金币</v>
      </c>
      <c r="S682" s="14">
        <f t="shared" si="154"/>
        <v>10000</v>
      </c>
      <c r="T682" s="14" t="str">
        <f t="shared" si="155"/>
        <v>中级专属强化石</v>
      </c>
      <c r="U682" s="14">
        <f t="shared" si="156"/>
        <v>8</v>
      </c>
      <c r="V682" s="14" t="str">
        <f t="shared" si="157"/>
        <v>高级专属强化石</v>
      </c>
      <c r="W682" s="14">
        <f t="shared" si="158"/>
        <v>3</v>
      </c>
      <c r="X682" s="14">
        <f t="shared" si="159"/>
        <v>0.1</v>
      </c>
      <c r="Y682" s="14">
        <f t="shared" si="160"/>
        <v>1</v>
      </c>
      <c r="Z682" s="14">
        <f t="shared" si="161"/>
        <v>30</v>
      </c>
      <c r="AA682" s="14">
        <f t="shared" si="162"/>
        <v>0.56000000000000005</v>
      </c>
    </row>
    <row r="683" spans="13:27" ht="16.5" x14ac:dyDescent="0.2">
      <c r="M683" s="14">
        <v>599</v>
      </c>
      <c r="N683" s="14">
        <f t="shared" si="151"/>
        <v>12</v>
      </c>
      <c r="O683" s="14">
        <f>INDEX(卡牌消耗!$H$13:$H$33,世界BOSS专属武器!N683)</f>
        <v>1501012</v>
      </c>
      <c r="P683" s="44" t="s">
        <v>328</v>
      </c>
      <c r="Q683" s="14">
        <f t="shared" si="152"/>
        <v>37</v>
      </c>
      <c r="R683" s="44" t="str">
        <f t="shared" si="153"/>
        <v>金币</v>
      </c>
      <c r="S683" s="14">
        <f t="shared" si="154"/>
        <v>10000</v>
      </c>
      <c r="T683" s="14" t="str">
        <f t="shared" si="155"/>
        <v>中级专属强化石</v>
      </c>
      <c r="U683" s="14">
        <f t="shared" si="156"/>
        <v>8</v>
      </c>
      <c r="V683" s="14" t="str">
        <f t="shared" si="157"/>
        <v>高级专属强化石</v>
      </c>
      <c r="W683" s="14">
        <f t="shared" si="158"/>
        <v>3</v>
      </c>
      <c r="X683" s="14">
        <f t="shared" si="159"/>
        <v>0.1</v>
      </c>
      <c r="Y683" s="14">
        <f t="shared" si="160"/>
        <v>1</v>
      </c>
      <c r="Z683" s="14">
        <f t="shared" si="161"/>
        <v>30</v>
      </c>
      <c r="AA683" s="14">
        <f t="shared" si="162"/>
        <v>0.5867</v>
      </c>
    </row>
    <row r="684" spans="13:27" ht="16.5" x14ac:dyDescent="0.2">
      <c r="M684" s="14">
        <v>600</v>
      </c>
      <c r="N684" s="14">
        <f t="shared" si="151"/>
        <v>12</v>
      </c>
      <c r="O684" s="14">
        <f>INDEX(卡牌消耗!$H$13:$H$33,世界BOSS专属武器!N684)</f>
        <v>1501012</v>
      </c>
      <c r="P684" s="44" t="s">
        <v>328</v>
      </c>
      <c r="Q684" s="14">
        <f t="shared" si="152"/>
        <v>38</v>
      </c>
      <c r="R684" s="44" t="str">
        <f t="shared" si="153"/>
        <v>金币</v>
      </c>
      <c r="S684" s="14">
        <f t="shared" si="154"/>
        <v>10000</v>
      </c>
      <c r="T684" s="14" t="str">
        <f t="shared" si="155"/>
        <v>中级专属强化石</v>
      </c>
      <c r="U684" s="14">
        <f t="shared" si="156"/>
        <v>8</v>
      </c>
      <c r="V684" s="14" t="str">
        <f t="shared" si="157"/>
        <v>高级专属强化石</v>
      </c>
      <c r="W684" s="14">
        <f t="shared" si="158"/>
        <v>3</v>
      </c>
      <c r="X684" s="14">
        <f t="shared" si="159"/>
        <v>0.1</v>
      </c>
      <c r="Y684" s="14">
        <f t="shared" si="160"/>
        <v>1</v>
      </c>
      <c r="Z684" s="14">
        <f t="shared" si="161"/>
        <v>30</v>
      </c>
      <c r="AA684" s="14">
        <f t="shared" si="162"/>
        <v>0.61329999999999996</v>
      </c>
    </row>
    <row r="685" spans="13:27" ht="16.5" x14ac:dyDescent="0.2">
      <c r="M685" s="14">
        <v>601</v>
      </c>
      <c r="N685" s="14">
        <f t="shared" si="151"/>
        <v>12</v>
      </c>
      <c r="O685" s="14">
        <f>INDEX(卡牌消耗!$H$13:$H$33,世界BOSS专属武器!N685)</f>
        <v>1501012</v>
      </c>
      <c r="P685" s="44" t="s">
        <v>328</v>
      </c>
      <c r="Q685" s="14">
        <f t="shared" si="152"/>
        <v>39</v>
      </c>
      <c r="R685" s="44" t="str">
        <f t="shared" si="153"/>
        <v>金币</v>
      </c>
      <c r="S685" s="14">
        <f t="shared" si="154"/>
        <v>10000</v>
      </c>
      <c r="T685" s="14" t="str">
        <f t="shared" si="155"/>
        <v>中级专属强化石</v>
      </c>
      <c r="U685" s="14">
        <f t="shared" si="156"/>
        <v>8</v>
      </c>
      <c r="V685" s="14" t="str">
        <f t="shared" si="157"/>
        <v>高级专属强化石</v>
      </c>
      <c r="W685" s="14">
        <f t="shared" si="158"/>
        <v>3</v>
      </c>
      <c r="X685" s="14">
        <f t="shared" si="159"/>
        <v>0.1</v>
      </c>
      <c r="Y685" s="14">
        <f t="shared" si="160"/>
        <v>1</v>
      </c>
      <c r="Z685" s="14">
        <f t="shared" si="161"/>
        <v>30</v>
      </c>
      <c r="AA685" s="14">
        <f t="shared" si="162"/>
        <v>0.64</v>
      </c>
    </row>
    <row r="686" spans="13:27" ht="16.5" x14ac:dyDescent="0.2">
      <c r="M686" s="14">
        <v>602</v>
      </c>
      <c r="N686" s="14">
        <f t="shared" si="151"/>
        <v>12</v>
      </c>
      <c r="O686" s="14">
        <f>INDEX(卡牌消耗!$H$13:$H$33,世界BOSS专属武器!N686)</f>
        <v>1501012</v>
      </c>
      <c r="P686" s="44" t="s">
        <v>328</v>
      </c>
      <c r="Q686" s="14">
        <f t="shared" si="152"/>
        <v>40</v>
      </c>
      <c r="R686" s="44" t="str">
        <f t="shared" si="153"/>
        <v>金币</v>
      </c>
      <c r="S686" s="14">
        <f t="shared" si="154"/>
        <v>20000</v>
      </c>
      <c r="T686" s="14" t="str">
        <f t="shared" si="155"/>
        <v>高级专属强化石</v>
      </c>
      <c r="U686" s="14">
        <f t="shared" si="156"/>
        <v>5</v>
      </c>
      <c r="V686" s="14" t="str">
        <f t="shared" si="157"/>
        <v>[x]</v>
      </c>
      <c r="W686" s="14" t="str">
        <f t="shared" si="158"/>
        <v>[x]</v>
      </c>
      <c r="X686" s="14">
        <f t="shared" si="159"/>
        <v>0.1</v>
      </c>
      <c r="Y686" s="14">
        <f t="shared" si="160"/>
        <v>1</v>
      </c>
      <c r="Z686" s="14">
        <f t="shared" si="161"/>
        <v>35</v>
      </c>
      <c r="AA686" s="14">
        <f t="shared" si="162"/>
        <v>0.66669999999999996</v>
      </c>
    </row>
    <row r="687" spans="13:27" ht="16.5" x14ac:dyDescent="0.2">
      <c r="M687" s="14">
        <v>603</v>
      </c>
      <c r="N687" s="14">
        <f t="shared" si="151"/>
        <v>12</v>
      </c>
      <c r="O687" s="14">
        <f>INDEX(卡牌消耗!$H$13:$H$33,世界BOSS专属武器!N687)</f>
        <v>1501012</v>
      </c>
      <c r="P687" s="44" t="s">
        <v>328</v>
      </c>
      <c r="Q687" s="14">
        <f t="shared" si="152"/>
        <v>41</v>
      </c>
      <c r="R687" s="44" t="str">
        <f t="shared" si="153"/>
        <v>金币</v>
      </c>
      <c r="S687" s="14">
        <f t="shared" si="154"/>
        <v>20000</v>
      </c>
      <c r="T687" s="14" t="str">
        <f t="shared" si="155"/>
        <v>高级专属强化石</v>
      </c>
      <c r="U687" s="14">
        <f t="shared" si="156"/>
        <v>5</v>
      </c>
      <c r="V687" s="14" t="str">
        <f t="shared" si="157"/>
        <v>[x]</v>
      </c>
      <c r="W687" s="14" t="str">
        <f t="shared" si="158"/>
        <v>[x]</v>
      </c>
      <c r="X687" s="14">
        <f t="shared" si="159"/>
        <v>0.1</v>
      </c>
      <c r="Y687" s="14">
        <f t="shared" si="160"/>
        <v>1</v>
      </c>
      <c r="Z687" s="14">
        <f t="shared" si="161"/>
        <v>40</v>
      </c>
      <c r="AA687" s="14">
        <f t="shared" si="162"/>
        <v>0.7</v>
      </c>
    </row>
    <row r="688" spans="13:27" ht="16.5" x14ac:dyDescent="0.2">
      <c r="M688" s="14">
        <v>604</v>
      </c>
      <c r="N688" s="14">
        <f t="shared" si="151"/>
        <v>12</v>
      </c>
      <c r="O688" s="14">
        <f>INDEX(卡牌消耗!$H$13:$H$33,世界BOSS专属武器!N688)</f>
        <v>1501012</v>
      </c>
      <c r="P688" s="44" t="s">
        <v>328</v>
      </c>
      <c r="Q688" s="14">
        <f t="shared" si="152"/>
        <v>42</v>
      </c>
      <c r="R688" s="44" t="str">
        <f t="shared" si="153"/>
        <v>金币</v>
      </c>
      <c r="S688" s="14">
        <f t="shared" si="154"/>
        <v>20000</v>
      </c>
      <c r="T688" s="14" t="str">
        <f t="shared" si="155"/>
        <v>高级专属强化石</v>
      </c>
      <c r="U688" s="14">
        <f t="shared" si="156"/>
        <v>5</v>
      </c>
      <c r="V688" s="14" t="str">
        <f t="shared" si="157"/>
        <v>[x]</v>
      </c>
      <c r="W688" s="14" t="str">
        <f t="shared" si="158"/>
        <v>[x]</v>
      </c>
      <c r="X688" s="14">
        <f t="shared" si="159"/>
        <v>0.1</v>
      </c>
      <c r="Y688" s="14">
        <f t="shared" si="160"/>
        <v>1</v>
      </c>
      <c r="Z688" s="14">
        <f t="shared" si="161"/>
        <v>45</v>
      </c>
      <c r="AA688" s="14">
        <f t="shared" si="162"/>
        <v>0.73329999999999995</v>
      </c>
    </row>
    <row r="689" spans="13:27" ht="16.5" x14ac:dyDescent="0.2">
      <c r="M689" s="14">
        <v>605</v>
      </c>
      <c r="N689" s="14">
        <f t="shared" si="151"/>
        <v>12</v>
      </c>
      <c r="O689" s="14">
        <f>INDEX(卡牌消耗!$H$13:$H$33,世界BOSS专属武器!N689)</f>
        <v>1501012</v>
      </c>
      <c r="P689" s="44" t="s">
        <v>328</v>
      </c>
      <c r="Q689" s="14">
        <f t="shared" si="152"/>
        <v>43</v>
      </c>
      <c r="R689" s="44" t="str">
        <f t="shared" si="153"/>
        <v>金币</v>
      </c>
      <c r="S689" s="14">
        <f t="shared" si="154"/>
        <v>20000</v>
      </c>
      <c r="T689" s="14" t="str">
        <f t="shared" si="155"/>
        <v>高级专属强化石</v>
      </c>
      <c r="U689" s="14">
        <f t="shared" si="156"/>
        <v>5</v>
      </c>
      <c r="V689" s="14" t="str">
        <f t="shared" si="157"/>
        <v>[x]</v>
      </c>
      <c r="W689" s="14" t="str">
        <f t="shared" si="158"/>
        <v>[x]</v>
      </c>
      <c r="X689" s="14">
        <f t="shared" si="159"/>
        <v>0.1</v>
      </c>
      <c r="Y689" s="14">
        <f t="shared" si="160"/>
        <v>1</v>
      </c>
      <c r="Z689" s="14">
        <f t="shared" si="161"/>
        <v>50</v>
      </c>
      <c r="AA689" s="14">
        <f t="shared" si="162"/>
        <v>0.76670000000000005</v>
      </c>
    </row>
    <row r="690" spans="13:27" ht="16.5" x14ac:dyDescent="0.2">
      <c r="M690" s="14">
        <v>606</v>
      </c>
      <c r="N690" s="14">
        <f t="shared" si="151"/>
        <v>12</v>
      </c>
      <c r="O690" s="14">
        <f>INDEX(卡牌消耗!$H$13:$H$33,世界BOSS专属武器!N690)</f>
        <v>1501012</v>
      </c>
      <c r="P690" s="44" t="s">
        <v>328</v>
      </c>
      <c r="Q690" s="14">
        <f t="shared" si="152"/>
        <v>44</v>
      </c>
      <c r="R690" s="44" t="str">
        <f t="shared" si="153"/>
        <v>金币</v>
      </c>
      <c r="S690" s="14">
        <f t="shared" si="154"/>
        <v>20000</v>
      </c>
      <c r="T690" s="14" t="str">
        <f t="shared" si="155"/>
        <v>高级专属强化石</v>
      </c>
      <c r="U690" s="14">
        <f t="shared" si="156"/>
        <v>5</v>
      </c>
      <c r="V690" s="14" t="str">
        <f t="shared" si="157"/>
        <v>[x]</v>
      </c>
      <c r="W690" s="14" t="str">
        <f t="shared" si="158"/>
        <v>[x]</v>
      </c>
      <c r="X690" s="14">
        <f t="shared" si="159"/>
        <v>0.1</v>
      </c>
      <c r="Y690" s="14">
        <f t="shared" si="160"/>
        <v>1</v>
      </c>
      <c r="Z690" s="14">
        <f t="shared" si="161"/>
        <v>55</v>
      </c>
      <c r="AA690" s="14">
        <f t="shared" si="162"/>
        <v>0.8</v>
      </c>
    </row>
    <row r="691" spans="13:27" ht="16.5" x14ac:dyDescent="0.2">
      <c r="M691" s="14">
        <v>607</v>
      </c>
      <c r="N691" s="14">
        <f t="shared" si="151"/>
        <v>12</v>
      </c>
      <c r="O691" s="14">
        <f>INDEX(卡牌消耗!$H$13:$H$33,世界BOSS专属武器!N691)</f>
        <v>1501012</v>
      </c>
      <c r="P691" s="44" t="s">
        <v>328</v>
      </c>
      <c r="Q691" s="14">
        <f t="shared" si="152"/>
        <v>45</v>
      </c>
      <c r="R691" s="44" t="str">
        <f t="shared" si="153"/>
        <v>金币</v>
      </c>
      <c r="S691" s="14">
        <f t="shared" si="154"/>
        <v>20000</v>
      </c>
      <c r="T691" s="14" t="str">
        <f t="shared" si="155"/>
        <v>高级专属强化石</v>
      </c>
      <c r="U691" s="14">
        <f t="shared" si="156"/>
        <v>6</v>
      </c>
      <c r="V691" s="14" t="str">
        <f t="shared" si="157"/>
        <v>[x]</v>
      </c>
      <c r="W691" s="14" t="str">
        <f t="shared" si="158"/>
        <v>[x]</v>
      </c>
      <c r="X691" s="14">
        <f t="shared" si="159"/>
        <v>0.1</v>
      </c>
      <c r="Y691" s="14">
        <f t="shared" si="160"/>
        <v>1</v>
      </c>
      <c r="Z691" s="14">
        <f t="shared" si="161"/>
        <v>60</v>
      </c>
      <c r="AA691" s="14">
        <f t="shared" si="162"/>
        <v>0.83330000000000004</v>
      </c>
    </row>
    <row r="692" spans="13:27" ht="16.5" x14ac:dyDescent="0.2">
      <c r="M692" s="14">
        <v>608</v>
      </c>
      <c r="N692" s="14">
        <f t="shared" si="151"/>
        <v>12</v>
      </c>
      <c r="O692" s="14">
        <f>INDEX(卡牌消耗!$H$13:$H$33,世界BOSS专属武器!N692)</f>
        <v>1501012</v>
      </c>
      <c r="P692" s="44" t="s">
        <v>328</v>
      </c>
      <c r="Q692" s="14">
        <f t="shared" si="152"/>
        <v>46</v>
      </c>
      <c r="R692" s="44" t="str">
        <f t="shared" si="153"/>
        <v>金币</v>
      </c>
      <c r="S692" s="14">
        <f t="shared" si="154"/>
        <v>20000</v>
      </c>
      <c r="T692" s="14" t="str">
        <f t="shared" si="155"/>
        <v>高级专属强化石</v>
      </c>
      <c r="U692" s="14">
        <f t="shared" si="156"/>
        <v>7</v>
      </c>
      <c r="V692" s="14" t="str">
        <f t="shared" si="157"/>
        <v>[x]</v>
      </c>
      <c r="W692" s="14" t="str">
        <f t="shared" si="158"/>
        <v>[x]</v>
      </c>
      <c r="X692" s="14">
        <f t="shared" si="159"/>
        <v>0.1</v>
      </c>
      <c r="Y692" s="14">
        <f t="shared" si="160"/>
        <v>1</v>
      </c>
      <c r="Z692" s="14">
        <f t="shared" si="161"/>
        <v>70</v>
      </c>
      <c r="AA692" s="14">
        <f t="shared" si="162"/>
        <v>0.86670000000000003</v>
      </c>
    </row>
    <row r="693" spans="13:27" ht="16.5" x14ac:dyDescent="0.2">
      <c r="M693" s="14">
        <v>609</v>
      </c>
      <c r="N693" s="14">
        <f t="shared" si="151"/>
        <v>12</v>
      </c>
      <c r="O693" s="14">
        <f>INDEX(卡牌消耗!$H$13:$H$33,世界BOSS专属武器!N693)</f>
        <v>1501012</v>
      </c>
      <c r="P693" s="44" t="s">
        <v>328</v>
      </c>
      <c r="Q693" s="14">
        <f t="shared" si="152"/>
        <v>47</v>
      </c>
      <c r="R693" s="44" t="str">
        <f t="shared" si="153"/>
        <v>金币</v>
      </c>
      <c r="S693" s="14">
        <f t="shared" si="154"/>
        <v>20000</v>
      </c>
      <c r="T693" s="14" t="str">
        <f t="shared" si="155"/>
        <v>高级专属强化石</v>
      </c>
      <c r="U693" s="14">
        <f t="shared" si="156"/>
        <v>8</v>
      </c>
      <c r="V693" s="14" t="str">
        <f t="shared" si="157"/>
        <v>[x]</v>
      </c>
      <c r="W693" s="14" t="str">
        <f t="shared" si="158"/>
        <v>[x]</v>
      </c>
      <c r="X693" s="14">
        <f t="shared" si="159"/>
        <v>0.1</v>
      </c>
      <c r="Y693" s="14">
        <f t="shared" si="160"/>
        <v>1</v>
      </c>
      <c r="Z693" s="14">
        <f t="shared" si="161"/>
        <v>80</v>
      </c>
      <c r="AA693" s="14">
        <f t="shared" si="162"/>
        <v>0.9</v>
      </c>
    </row>
    <row r="694" spans="13:27" ht="16.5" x14ac:dyDescent="0.2">
      <c r="M694" s="14">
        <v>610</v>
      </c>
      <c r="N694" s="14">
        <f t="shared" si="151"/>
        <v>12</v>
      </c>
      <c r="O694" s="14">
        <f>INDEX(卡牌消耗!$H$13:$H$33,世界BOSS专属武器!N694)</f>
        <v>1501012</v>
      </c>
      <c r="P694" s="44" t="s">
        <v>328</v>
      </c>
      <c r="Q694" s="14">
        <f t="shared" si="152"/>
        <v>48</v>
      </c>
      <c r="R694" s="44" t="str">
        <f t="shared" si="153"/>
        <v>金币</v>
      </c>
      <c r="S694" s="14">
        <f t="shared" si="154"/>
        <v>20000</v>
      </c>
      <c r="T694" s="14" t="str">
        <f t="shared" si="155"/>
        <v>高级专属强化石</v>
      </c>
      <c r="U694" s="14">
        <f t="shared" si="156"/>
        <v>9</v>
      </c>
      <c r="V694" s="14" t="str">
        <f t="shared" si="157"/>
        <v>[x]</v>
      </c>
      <c r="W694" s="14" t="str">
        <f t="shared" si="158"/>
        <v>[x]</v>
      </c>
      <c r="X694" s="14">
        <f t="shared" si="159"/>
        <v>0.1</v>
      </c>
      <c r="Y694" s="14">
        <f t="shared" si="160"/>
        <v>1</v>
      </c>
      <c r="Z694" s="14">
        <f t="shared" si="161"/>
        <v>100</v>
      </c>
      <c r="AA694" s="14">
        <f t="shared" si="162"/>
        <v>0.93330000000000002</v>
      </c>
    </row>
    <row r="695" spans="13:27" ht="16.5" x14ac:dyDescent="0.2">
      <c r="M695" s="14">
        <v>611</v>
      </c>
      <c r="N695" s="14">
        <f t="shared" si="151"/>
        <v>12</v>
      </c>
      <c r="O695" s="14">
        <f>INDEX(卡牌消耗!$H$13:$H$33,世界BOSS专属武器!N695)</f>
        <v>1501012</v>
      </c>
      <c r="P695" s="44" t="s">
        <v>328</v>
      </c>
      <c r="Q695" s="14">
        <f t="shared" si="152"/>
        <v>49</v>
      </c>
      <c r="R695" s="44" t="str">
        <f t="shared" si="153"/>
        <v>金币</v>
      </c>
      <c r="S695" s="14">
        <f t="shared" si="154"/>
        <v>20000</v>
      </c>
      <c r="T695" s="14" t="str">
        <f t="shared" si="155"/>
        <v>高级专属强化石</v>
      </c>
      <c r="U695" s="14">
        <f t="shared" si="156"/>
        <v>10</v>
      </c>
      <c r="V695" s="14" t="str">
        <f t="shared" si="157"/>
        <v>[x]</v>
      </c>
      <c r="W695" s="14" t="str">
        <f t="shared" si="158"/>
        <v>[x]</v>
      </c>
      <c r="X695" s="14">
        <f t="shared" si="159"/>
        <v>0.1</v>
      </c>
      <c r="Y695" s="14">
        <f t="shared" si="160"/>
        <v>1</v>
      </c>
      <c r="Z695" s="14">
        <f t="shared" si="161"/>
        <v>120</v>
      </c>
      <c r="AA695" s="14">
        <f t="shared" si="162"/>
        <v>0.9667</v>
      </c>
    </row>
    <row r="696" spans="13:27" ht="16.5" x14ac:dyDescent="0.2">
      <c r="M696" s="14">
        <v>612</v>
      </c>
      <c r="N696" s="14">
        <f t="shared" si="151"/>
        <v>12</v>
      </c>
      <c r="O696" s="14">
        <f>INDEX(卡牌消耗!$H$13:$H$33,世界BOSS专属武器!N696)</f>
        <v>1501012</v>
      </c>
      <c r="P696" s="44" t="s">
        <v>328</v>
      </c>
      <c r="Q696" s="14">
        <f t="shared" si="152"/>
        <v>50</v>
      </c>
      <c r="R696" s="44" t="str">
        <f t="shared" si="153"/>
        <v>金币</v>
      </c>
      <c r="S696" s="14">
        <f t="shared" si="154"/>
        <v>20000</v>
      </c>
      <c r="T696" s="14" t="str">
        <f t="shared" si="155"/>
        <v>高级专属强化石</v>
      </c>
      <c r="U696" s="14">
        <f t="shared" si="156"/>
        <v>15</v>
      </c>
      <c r="V696" s="14" t="str">
        <f t="shared" si="157"/>
        <v>[x]</v>
      </c>
      <c r="W696" s="14" t="str">
        <f t="shared" si="158"/>
        <v>[x]</v>
      </c>
      <c r="X696" s="14">
        <f t="shared" si="159"/>
        <v>0.1</v>
      </c>
      <c r="Y696" s="14">
        <f t="shared" si="160"/>
        <v>1</v>
      </c>
      <c r="Z696" s="14">
        <f t="shared" si="161"/>
        <v>150</v>
      </c>
      <c r="AA696" s="14">
        <f t="shared" si="162"/>
        <v>1</v>
      </c>
    </row>
    <row r="697" spans="13:27" ht="16.5" x14ac:dyDescent="0.2">
      <c r="M697" s="14">
        <v>613</v>
      </c>
      <c r="N697" s="14">
        <f t="shared" si="151"/>
        <v>13</v>
      </c>
      <c r="O697" s="14">
        <f>INDEX(卡牌消耗!$H$13:$H$33,世界BOSS专属武器!N697)</f>
        <v>1501013</v>
      </c>
      <c r="P697" s="44" t="s">
        <v>328</v>
      </c>
      <c r="Q697" s="14">
        <f t="shared" si="152"/>
        <v>0</v>
      </c>
      <c r="R697" s="44" t="str">
        <f t="shared" si="153"/>
        <v>[x]</v>
      </c>
      <c r="S697" s="14" t="str">
        <f t="shared" si="154"/>
        <v>[x]</v>
      </c>
      <c r="T697" s="14" t="str">
        <f t="shared" si="155"/>
        <v>[x]</v>
      </c>
      <c r="U697" s="14" t="str">
        <f t="shared" si="156"/>
        <v>[x]</v>
      </c>
      <c r="V697" s="14" t="str">
        <f t="shared" si="157"/>
        <v>[x]</v>
      </c>
      <c r="W697" s="14" t="str">
        <f t="shared" si="158"/>
        <v>[x]</v>
      </c>
      <c r="X697" s="14" t="str">
        <f t="shared" si="159"/>
        <v>[x]</v>
      </c>
      <c r="Y697" s="14" t="str">
        <f t="shared" si="160"/>
        <v>[x]</v>
      </c>
      <c r="Z697" s="14" t="str">
        <f t="shared" si="161"/>
        <v>[x]</v>
      </c>
      <c r="AA697" s="14" t="str">
        <f t="shared" si="162"/>
        <v>[x]</v>
      </c>
    </row>
    <row r="698" spans="13:27" ht="16.5" x14ac:dyDescent="0.2">
      <c r="M698" s="14">
        <v>614</v>
      </c>
      <c r="N698" s="14">
        <f t="shared" si="151"/>
        <v>13</v>
      </c>
      <c r="O698" s="14">
        <f>INDEX(卡牌消耗!$H$13:$H$33,世界BOSS专属武器!N698)</f>
        <v>1501013</v>
      </c>
      <c r="P698" s="44" t="s">
        <v>328</v>
      </c>
      <c r="Q698" s="14">
        <f t="shared" si="152"/>
        <v>1</v>
      </c>
      <c r="R698" s="44" t="str">
        <f t="shared" si="153"/>
        <v>金币</v>
      </c>
      <c r="S698" s="14">
        <f t="shared" si="154"/>
        <v>100</v>
      </c>
      <c r="T698" s="14" t="str">
        <f t="shared" si="155"/>
        <v>低级专属强化石</v>
      </c>
      <c r="U698" s="14">
        <f t="shared" si="156"/>
        <v>1</v>
      </c>
      <c r="V698" s="14" t="str">
        <f t="shared" si="157"/>
        <v>[x]</v>
      </c>
      <c r="W698" s="14" t="str">
        <f t="shared" si="158"/>
        <v>[x]</v>
      </c>
      <c r="X698" s="14">
        <f t="shared" si="159"/>
        <v>1</v>
      </c>
      <c r="Y698" s="14">
        <f t="shared" si="160"/>
        <v>1</v>
      </c>
      <c r="Z698" s="14">
        <f t="shared" si="161"/>
        <v>1</v>
      </c>
      <c r="AA698" s="14">
        <f t="shared" si="162"/>
        <v>6.7000000000000002E-3</v>
      </c>
    </row>
    <row r="699" spans="13:27" ht="16.5" x14ac:dyDescent="0.2">
      <c r="M699" s="14">
        <v>615</v>
      </c>
      <c r="N699" s="14">
        <f t="shared" si="151"/>
        <v>13</v>
      </c>
      <c r="O699" s="14">
        <f>INDEX(卡牌消耗!$H$13:$H$33,世界BOSS专属武器!N699)</f>
        <v>1501013</v>
      </c>
      <c r="P699" s="44" t="s">
        <v>328</v>
      </c>
      <c r="Q699" s="14">
        <f t="shared" si="152"/>
        <v>2</v>
      </c>
      <c r="R699" s="44" t="str">
        <f t="shared" si="153"/>
        <v>金币</v>
      </c>
      <c r="S699" s="14">
        <f t="shared" si="154"/>
        <v>200</v>
      </c>
      <c r="T699" s="14" t="str">
        <f t="shared" si="155"/>
        <v>低级专属强化石</v>
      </c>
      <c r="U699" s="14">
        <f t="shared" si="156"/>
        <v>1</v>
      </c>
      <c r="V699" s="14" t="str">
        <f t="shared" si="157"/>
        <v>[x]</v>
      </c>
      <c r="W699" s="14" t="str">
        <f t="shared" si="158"/>
        <v>[x]</v>
      </c>
      <c r="X699" s="14">
        <f t="shared" si="159"/>
        <v>0.5</v>
      </c>
      <c r="Y699" s="14">
        <f t="shared" si="160"/>
        <v>1</v>
      </c>
      <c r="Z699" s="14">
        <f t="shared" si="161"/>
        <v>2</v>
      </c>
      <c r="AA699" s="14">
        <f t="shared" si="162"/>
        <v>1.3299999999999999E-2</v>
      </c>
    </row>
    <row r="700" spans="13:27" ht="16.5" x14ac:dyDescent="0.2">
      <c r="M700" s="14">
        <v>616</v>
      </c>
      <c r="N700" s="14">
        <f t="shared" si="151"/>
        <v>13</v>
      </c>
      <c r="O700" s="14">
        <f>INDEX(卡牌消耗!$H$13:$H$33,世界BOSS专属武器!N700)</f>
        <v>1501013</v>
      </c>
      <c r="P700" s="44" t="s">
        <v>328</v>
      </c>
      <c r="Q700" s="14">
        <f t="shared" si="152"/>
        <v>3</v>
      </c>
      <c r="R700" s="44" t="str">
        <f t="shared" si="153"/>
        <v>金币</v>
      </c>
      <c r="S700" s="14">
        <f t="shared" si="154"/>
        <v>300</v>
      </c>
      <c r="T700" s="14" t="str">
        <f t="shared" si="155"/>
        <v>低级专属强化石</v>
      </c>
      <c r="U700" s="14">
        <f t="shared" si="156"/>
        <v>2</v>
      </c>
      <c r="V700" s="14" t="str">
        <f t="shared" si="157"/>
        <v>[x]</v>
      </c>
      <c r="W700" s="14" t="str">
        <f t="shared" si="158"/>
        <v>[x]</v>
      </c>
      <c r="X700" s="14">
        <f t="shared" si="159"/>
        <v>0.48</v>
      </c>
      <c r="Y700" s="14">
        <f t="shared" si="160"/>
        <v>1</v>
      </c>
      <c r="Z700" s="14">
        <f t="shared" si="161"/>
        <v>3</v>
      </c>
      <c r="AA700" s="14">
        <f t="shared" si="162"/>
        <v>0.02</v>
      </c>
    </row>
    <row r="701" spans="13:27" ht="16.5" x14ac:dyDescent="0.2">
      <c r="M701" s="14">
        <v>617</v>
      </c>
      <c r="N701" s="14">
        <f t="shared" si="151"/>
        <v>13</v>
      </c>
      <c r="O701" s="14">
        <f>INDEX(卡牌消耗!$H$13:$H$33,世界BOSS专属武器!N701)</f>
        <v>1501013</v>
      </c>
      <c r="P701" s="44" t="s">
        <v>328</v>
      </c>
      <c r="Q701" s="14">
        <f t="shared" si="152"/>
        <v>4</v>
      </c>
      <c r="R701" s="44" t="str">
        <f t="shared" si="153"/>
        <v>金币</v>
      </c>
      <c r="S701" s="14">
        <f t="shared" si="154"/>
        <v>400</v>
      </c>
      <c r="T701" s="14" t="str">
        <f t="shared" si="155"/>
        <v>低级专属强化石</v>
      </c>
      <c r="U701" s="14">
        <f t="shared" si="156"/>
        <v>3</v>
      </c>
      <c r="V701" s="14" t="str">
        <f t="shared" si="157"/>
        <v>[x]</v>
      </c>
      <c r="W701" s="14" t="str">
        <f t="shared" si="158"/>
        <v>[x]</v>
      </c>
      <c r="X701" s="14">
        <f t="shared" si="159"/>
        <v>0.46</v>
      </c>
      <c r="Y701" s="14">
        <f t="shared" si="160"/>
        <v>1</v>
      </c>
      <c r="Z701" s="14">
        <f t="shared" si="161"/>
        <v>3</v>
      </c>
      <c r="AA701" s="14">
        <f t="shared" si="162"/>
        <v>2.6700000000000002E-2</v>
      </c>
    </row>
    <row r="702" spans="13:27" ht="16.5" x14ac:dyDescent="0.2">
      <c r="M702" s="14">
        <v>618</v>
      </c>
      <c r="N702" s="14">
        <f t="shared" si="151"/>
        <v>13</v>
      </c>
      <c r="O702" s="14">
        <f>INDEX(卡牌消耗!$H$13:$H$33,世界BOSS专属武器!N702)</f>
        <v>1501013</v>
      </c>
      <c r="P702" s="44" t="s">
        <v>328</v>
      </c>
      <c r="Q702" s="14">
        <f t="shared" si="152"/>
        <v>5</v>
      </c>
      <c r="R702" s="44" t="str">
        <f t="shared" si="153"/>
        <v>金币</v>
      </c>
      <c r="S702" s="14">
        <f t="shared" si="154"/>
        <v>500</v>
      </c>
      <c r="T702" s="14" t="str">
        <f t="shared" si="155"/>
        <v>低级专属强化石</v>
      </c>
      <c r="U702" s="14">
        <f t="shared" si="156"/>
        <v>4</v>
      </c>
      <c r="V702" s="14" t="str">
        <f t="shared" si="157"/>
        <v>[x]</v>
      </c>
      <c r="W702" s="14" t="str">
        <f t="shared" si="158"/>
        <v>[x]</v>
      </c>
      <c r="X702" s="14">
        <f t="shared" si="159"/>
        <v>0.44</v>
      </c>
      <c r="Y702" s="14">
        <f t="shared" si="160"/>
        <v>1</v>
      </c>
      <c r="Z702" s="14">
        <f t="shared" si="161"/>
        <v>3</v>
      </c>
      <c r="AA702" s="14">
        <f t="shared" si="162"/>
        <v>3.3300000000000003E-2</v>
      </c>
    </row>
    <row r="703" spans="13:27" ht="16.5" x14ac:dyDescent="0.2">
      <c r="M703" s="14">
        <v>619</v>
      </c>
      <c r="N703" s="14">
        <f t="shared" si="151"/>
        <v>13</v>
      </c>
      <c r="O703" s="14">
        <f>INDEX(卡牌消耗!$H$13:$H$33,世界BOSS专属武器!N703)</f>
        <v>1501013</v>
      </c>
      <c r="P703" s="44" t="s">
        <v>328</v>
      </c>
      <c r="Q703" s="14">
        <f t="shared" si="152"/>
        <v>6</v>
      </c>
      <c r="R703" s="44" t="str">
        <f t="shared" si="153"/>
        <v>金币</v>
      </c>
      <c r="S703" s="14">
        <f t="shared" si="154"/>
        <v>600</v>
      </c>
      <c r="T703" s="14" t="str">
        <f t="shared" si="155"/>
        <v>低级专属强化石</v>
      </c>
      <c r="U703" s="14">
        <f t="shared" si="156"/>
        <v>5</v>
      </c>
      <c r="V703" s="14" t="str">
        <f t="shared" si="157"/>
        <v>[x]</v>
      </c>
      <c r="W703" s="14" t="str">
        <f t="shared" si="158"/>
        <v>[x]</v>
      </c>
      <c r="X703" s="14">
        <f t="shared" si="159"/>
        <v>0.42</v>
      </c>
      <c r="Y703" s="14">
        <f t="shared" si="160"/>
        <v>1</v>
      </c>
      <c r="Z703" s="14">
        <f t="shared" si="161"/>
        <v>4</v>
      </c>
      <c r="AA703" s="14">
        <f t="shared" si="162"/>
        <v>0.04</v>
      </c>
    </row>
    <row r="704" spans="13:27" ht="16.5" x14ac:dyDescent="0.2">
      <c r="M704" s="14">
        <v>620</v>
      </c>
      <c r="N704" s="14">
        <f t="shared" si="151"/>
        <v>13</v>
      </c>
      <c r="O704" s="14">
        <f>INDEX(卡牌消耗!$H$13:$H$33,世界BOSS专属武器!N704)</f>
        <v>1501013</v>
      </c>
      <c r="P704" s="44" t="s">
        <v>328</v>
      </c>
      <c r="Q704" s="14">
        <f t="shared" si="152"/>
        <v>7</v>
      </c>
      <c r="R704" s="44" t="str">
        <f t="shared" si="153"/>
        <v>金币</v>
      </c>
      <c r="S704" s="14">
        <f t="shared" si="154"/>
        <v>700</v>
      </c>
      <c r="T704" s="14" t="str">
        <f t="shared" si="155"/>
        <v>低级专属强化石</v>
      </c>
      <c r="U704" s="14">
        <f t="shared" si="156"/>
        <v>5</v>
      </c>
      <c r="V704" s="14" t="str">
        <f t="shared" si="157"/>
        <v>[x]</v>
      </c>
      <c r="W704" s="14" t="str">
        <f t="shared" si="158"/>
        <v>[x]</v>
      </c>
      <c r="X704" s="14">
        <f t="shared" si="159"/>
        <v>0.4</v>
      </c>
      <c r="Y704" s="14">
        <f t="shared" si="160"/>
        <v>1</v>
      </c>
      <c r="Z704" s="14">
        <f t="shared" si="161"/>
        <v>4</v>
      </c>
      <c r="AA704" s="14">
        <f t="shared" si="162"/>
        <v>4.6699999999999998E-2</v>
      </c>
    </row>
    <row r="705" spans="13:27" ht="16.5" x14ac:dyDescent="0.2">
      <c r="M705" s="14">
        <v>621</v>
      </c>
      <c r="N705" s="14">
        <f t="shared" si="151"/>
        <v>13</v>
      </c>
      <c r="O705" s="14">
        <f>INDEX(卡牌消耗!$H$13:$H$33,世界BOSS专属武器!N705)</f>
        <v>1501013</v>
      </c>
      <c r="P705" s="44" t="s">
        <v>328</v>
      </c>
      <c r="Q705" s="14">
        <f t="shared" si="152"/>
        <v>8</v>
      </c>
      <c r="R705" s="44" t="str">
        <f t="shared" si="153"/>
        <v>金币</v>
      </c>
      <c r="S705" s="14">
        <f t="shared" si="154"/>
        <v>800</v>
      </c>
      <c r="T705" s="14" t="str">
        <f t="shared" si="155"/>
        <v>低级专属强化石</v>
      </c>
      <c r="U705" s="14">
        <f t="shared" si="156"/>
        <v>5</v>
      </c>
      <c r="V705" s="14" t="str">
        <f t="shared" si="157"/>
        <v>[x]</v>
      </c>
      <c r="W705" s="14" t="str">
        <f t="shared" si="158"/>
        <v>[x]</v>
      </c>
      <c r="X705" s="14">
        <f t="shared" si="159"/>
        <v>0.38</v>
      </c>
      <c r="Y705" s="14">
        <f t="shared" si="160"/>
        <v>1</v>
      </c>
      <c r="Z705" s="14">
        <f t="shared" si="161"/>
        <v>5</v>
      </c>
      <c r="AA705" s="14">
        <f t="shared" si="162"/>
        <v>5.33E-2</v>
      </c>
    </row>
    <row r="706" spans="13:27" ht="16.5" x14ac:dyDescent="0.2">
      <c r="M706" s="14">
        <v>622</v>
      </c>
      <c r="N706" s="14">
        <f t="shared" si="151"/>
        <v>13</v>
      </c>
      <c r="O706" s="14">
        <f>INDEX(卡牌消耗!$H$13:$H$33,世界BOSS专属武器!N706)</f>
        <v>1501013</v>
      </c>
      <c r="P706" s="44" t="s">
        <v>328</v>
      </c>
      <c r="Q706" s="14">
        <f t="shared" si="152"/>
        <v>9</v>
      </c>
      <c r="R706" s="44" t="str">
        <f t="shared" si="153"/>
        <v>金币</v>
      </c>
      <c r="S706" s="14">
        <f t="shared" si="154"/>
        <v>900</v>
      </c>
      <c r="T706" s="14" t="str">
        <f t="shared" si="155"/>
        <v>低级专属强化石</v>
      </c>
      <c r="U706" s="14">
        <f t="shared" si="156"/>
        <v>5</v>
      </c>
      <c r="V706" s="14" t="str">
        <f t="shared" si="157"/>
        <v>[x]</v>
      </c>
      <c r="W706" s="14" t="str">
        <f t="shared" si="158"/>
        <v>[x]</v>
      </c>
      <c r="X706" s="14">
        <f t="shared" si="159"/>
        <v>0.36</v>
      </c>
      <c r="Y706" s="14">
        <f t="shared" si="160"/>
        <v>1</v>
      </c>
      <c r="Z706" s="14">
        <f t="shared" si="161"/>
        <v>5</v>
      </c>
      <c r="AA706" s="14">
        <f t="shared" si="162"/>
        <v>0.06</v>
      </c>
    </row>
    <row r="707" spans="13:27" ht="16.5" x14ac:dyDescent="0.2">
      <c r="M707" s="14">
        <v>623</v>
      </c>
      <c r="N707" s="14">
        <f t="shared" si="151"/>
        <v>13</v>
      </c>
      <c r="O707" s="14">
        <f>INDEX(卡牌消耗!$H$13:$H$33,世界BOSS专属武器!N707)</f>
        <v>1501013</v>
      </c>
      <c r="P707" s="44" t="s">
        <v>328</v>
      </c>
      <c r="Q707" s="14">
        <f t="shared" si="152"/>
        <v>10</v>
      </c>
      <c r="R707" s="44" t="str">
        <f t="shared" si="153"/>
        <v>金币</v>
      </c>
      <c r="S707" s="14">
        <f t="shared" si="154"/>
        <v>1000</v>
      </c>
      <c r="T707" s="14" t="str">
        <f t="shared" si="155"/>
        <v>低级专属强化石</v>
      </c>
      <c r="U707" s="14">
        <f t="shared" si="156"/>
        <v>7</v>
      </c>
      <c r="V707" s="14" t="str">
        <f t="shared" si="157"/>
        <v>[x]</v>
      </c>
      <c r="W707" s="14" t="str">
        <f t="shared" si="158"/>
        <v>[x]</v>
      </c>
      <c r="X707" s="14">
        <f t="shared" si="159"/>
        <v>0.35</v>
      </c>
      <c r="Y707" s="14">
        <f t="shared" si="160"/>
        <v>1</v>
      </c>
      <c r="Z707" s="14">
        <f t="shared" si="161"/>
        <v>5</v>
      </c>
      <c r="AA707" s="14">
        <f t="shared" si="162"/>
        <v>6.6699999999999995E-2</v>
      </c>
    </row>
    <row r="708" spans="13:27" ht="16.5" x14ac:dyDescent="0.2">
      <c r="M708" s="14">
        <v>624</v>
      </c>
      <c r="N708" s="14">
        <f t="shared" si="151"/>
        <v>13</v>
      </c>
      <c r="O708" s="14">
        <f>INDEX(卡牌消耗!$H$13:$H$33,世界BOSS专属武器!N708)</f>
        <v>1501013</v>
      </c>
      <c r="P708" s="44" t="s">
        <v>328</v>
      </c>
      <c r="Q708" s="14">
        <f t="shared" si="152"/>
        <v>11</v>
      </c>
      <c r="R708" s="44" t="str">
        <f t="shared" si="153"/>
        <v>金币</v>
      </c>
      <c r="S708" s="14">
        <f t="shared" si="154"/>
        <v>1000</v>
      </c>
      <c r="T708" s="14" t="str">
        <f t="shared" si="155"/>
        <v>低级专属强化石</v>
      </c>
      <c r="U708" s="14">
        <f t="shared" si="156"/>
        <v>7</v>
      </c>
      <c r="V708" s="14" t="str">
        <f t="shared" si="157"/>
        <v>[x]</v>
      </c>
      <c r="W708" s="14" t="str">
        <f t="shared" si="158"/>
        <v>[x]</v>
      </c>
      <c r="X708" s="14">
        <f t="shared" si="159"/>
        <v>0.33</v>
      </c>
      <c r="Y708" s="14">
        <f t="shared" si="160"/>
        <v>1</v>
      </c>
      <c r="Z708" s="14">
        <f t="shared" si="161"/>
        <v>6</v>
      </c>
      <c r="AA708" s="14">
        <f t="shared" si="162"/>
        <v>0.08</v>
      </c>
    </row>
    <row r="709" spans="13:27" ht="16.5" x14ac:dyDescent="0.2">
      <c r="M709" s="14">
        <v>625</v>
      </c>
      <c r="N709" s="14">
        <f t="shared" si="151"/>
        <v>13</v>
      </c>
      <c r="O709" s="14">
        <f>INDEX(卡牌消耗!$H$13:$H$33,世界BOSS专属武器!N709)</f>
        <v>1501013</v>
      </c>
      <c r="P709" s="44" t="s">
        <v>328</v>
      </c>
      <c r="Q709" s="14">
        <f t="shared" si="152"/>
        <v>12</v>
      </c>
      <c r="R709" s="44" t="str">
        <f t="shared" si="153"/>
        <v>金币</v>
      </c>
      <c r="S709" s="14">
        <f t="shared" si="154"/>
        <v>1000</v>
      </c>
      <c r="T709" s="14" t="str">
        <f t="shared" si="155"/>
        <v>低级专属强化石</v>
      </c>
      <c r="U709" s="14">
        <f t="shared" si="156"/>
        <v>7</v>
      </c>
      <c r="V709" s="14" t="str">
        <f t="shared" si="157"/>
        <v>[x]</v>
      </c>
      <c r="W709" s="14" t="str">
        <f t="shared" si="158"/>
        <v>[x]</v>
      </c>
      <c r="X709" s="14">
        <f t="shared" si="159"/>
        <v>0.31</v>
      </c>
      <c r="Y709" s="14">
        <f t="shared" si="160"/>
        <v>1</v>
      </c>
      <c r="Z709" s="14">
        <f t="shared" si="161"/>
        <v>6</v>
      </c>
      <c r="AA709" s="14">
        <f t="shared" si="162"/>
        <v>9.3299999999999994E-2</v>
      </c>
    </row>
    <row r="710" spans="13:27" ht="16.5" x14ac:dyDescent="0.2">
      <c r="M710" s="14">
        <v>626</v>
      </c>
      <c r="N710" s="14">
        <f t="shared" si="151"/>
        <v>13</v>
      </c>
      <c r="O710" s="14">
        <f>INDEX(卡牌消耗!$H$13:$H$33,世界BOSS专属武器!N710)</f>
        <v>1501013</v>
      </c>
      <c r="P710" s="44" t="s">
        <v>328</v>
      </c>
      <c r="Q710" s="14">
        <f t="shared" si="152"/>
        <v>13</v>
      </c>
      <c r="R710" s="44" t="str">
        <f t="shared" si="153"/>
        <v>金币</v>
      </c>
      <c r="S710" s="14">
        <f t="shared" si="154"/>
        <v>1000</v>
      </c>
      <c r="T710" s="14" t="str">
        <f t="shared" si="155"/>
        <v>低级专属强化石</v>
      </c>
      <c r="U710" s="14">
        <f t="shared" si="156"/>
        <v>7</v>
      </c>
      <c r="V710" s="14" t="str">
        <f t="shared" si="157"/>
        <v>[x]</v>
      </c>
      <c r="W710" s="14" t="str">
        <f t="shared" si="158"/>
        <v>[x]</v>
      </c>
      <c r="X710" s="14">
        <f t="shared" si="159"/>
        <v>0.28999999999999998</v>
      </c>
      <c r="Y710" s="14">
        <f t="shared" si="160"/>
        <v>1</v>
      </c>
      <c r="Z710" s="14">
        <f t="shared" si="161"/>
        <v>7</v>
      </c>
      <c r="AA710" s="14">
        <f t="shared" si="162"/>
        <v>0.1067</v>
      </c>
    </row>
    <row r="711" spans="13:27" ht="16.5" x14ac:dyDescent="0.2">
      <c r="M711" s="14">
        <v>627</v>
      </c>
      <c r="N711" s="14">
        <f t="shared" si="151"/>
        <v>13</v>
      </c>
      <c r="O711" s="14">
        <f>INDEX(卡牌消耗!$H$13:$H$33,世界BOSS专属武器!N711)</f>
        <v>1501013</v>
      </c>
      <c r="P711" s="44" t="s">
        <v>328</v>
      </c>
      <c r="Q711" s="14">
        <f t="shared" si="152"/>
        <v>14</v>
      </c>
      <c r="R711" s="44" t="str">
        <f t="shared" si="153"/>
        <v>金币</v>
      </c>
      <c r="S711" s="14">
        <f t="shared" si="154"/>
        <v>1000</v>
      </c>
      <c r="T711" s="14" t="str">
        <f t="shared" si="155"/>
        <v>低级专属强化石</v>
      </c>
      <c r="U711" s="14">
        <f t="shared" si="156"/>
        <v>7</v>
      </c>
      <c r="V711" s="14" t="str">
        <f t="shared" si="157"/>
        <v>[x]</v>
      </c>
      <c r="W711" s="14" t="str">
        <f t="shared" si="158"/>
        <v>[x]</v>
      </c>
      <c r="X711" s="14">
        <f t="shared" si="159"/>
        <v>0.27</v>
      </c>
      <c r="Y711" s="14">
        <f t="shared" si="160"/>
        <v>1</v>
      </c>
      <c r="Z711" s="14">
        <f t="shared" si="161"/>
        <v>7</v>
      </c>
      <c r="AA711" s="14">
        <f t="shared" si="162"/>
        <v>0.12</v>
      </c>
    </row>
    <row r="712" spans="13:27" ht="16.5" x14ac:dyDescent="0.2">
      <c r="M712" s="14">
        <v>628</v>
      </c>
      <c r="N712" s="14">
        <f t="shared" si="151"/>
        <v>13</v>
      </c>
      <c r="O712" s="14">
        <f>INDEX(卡牌消耗!$H$13:$H$33,世界BOSS专属武器!N712)</f>
        <v>1501013</v>
      </c>
      <c r="P712" s="44" t="s">
        <v>328</v>
      </c>
      <c r="Q712" s="14">
        <f t="shared" si="152"/>
        <v>15</v>
      </c>
      <c r="R712" s="44" t="str">
        <f t="shared" si="153"/>
        <v>金币</v>
      </c>
      <c r="S712" s="14">
        <f t="shared" si="154"/>
        <v>1000</v>
      </c>
      <c r="T712" s="14" t="str">
        <f t="shared" si="155"/>
        <v>低级专属强化石</v>
      </c>
      <c r="U712" s="14">
        <f t="shared" si="156"/>
        <v>10</v>
      </c>
      <c r="V712" s="14" t="str">
        <f t="shared" si="157"/>
        <v>[x]</v>
      </c>
      <c r="W712" s="14" t="str">
        <f t="shared" si="158"/>
        <v>[x]</v>
      </c>
      <c r="X712" s="14">
        <f t="shared" si="159"/>
        <v>0.25</v>
      </c>
      <c r="Y712" s="14">
        <f t="shared" si="160"/>
        <v>1</v>
      </c>
      <c r="Z712" s="14">
        <f t="shared" si="161"/>
        <v>8</v>
      </c>
      <c r="AA712" s="14">
        <f t="shared" si="162"/>
        <v>0.1333</v>
      </c>
    </row>
    <row r="713" spans="13:27" ht="16.5" x14ac:dyDescent="0.2">
      <c r="M713" s="14">
        <v>629</v>
      </c>
      <c r="N713" s="14">
        <f t="shared" si="151"/>
        <v>13</v>
      </c>
      <c r="O713" s="14">
        <f>INDEX(卡牌消耗!$H$13:$H$33,世界BOSS专属武器!N713)</f>
        <v>1501013</v>
      </c>
      <c r="P713" s="44" t="s">
        <v>328</v>
      </c>
      <c r="Q713" s="14">
        <f t="shared" si="152"/>
        <v>16</v>
      </c>
      <c r="R713" s="44" t="str">
        <f t="shared" si="153"/>
        <v>金币</v>
      </c>
      <c r="S713" s="14">
        <f t="shared" si="154"/>
        <v>1000</v>
      </c>
      <c r="T713" s="14" t="str">
        <f t="shared" si="155"/>
        <v>低级专属强化石</v>
      </c>
      <c r="U713" s="14">
        <f t="shared" si="156"/>
        <v>10</v>
      </c>
      <c r="V713" s="14" t="str">
        <f t="shared" si="157"/>
        <v>[x]</v>
      </c>
      <c r="W713" s="14" t="str">
        <f t="shared" si="158"/>
        <v>[x]</v>
      </c>
      <c r="X713" s="14">
        <f t="shared" si="159"/>
        <v>0.23</v>
      </c>
      <c r="Y713" s="14">
        <f t="shared" si="160"/>
        <v>1</v>
      </c>
      <c r="Z713" s="14">
        <f t="shared" si="161"/>
        <v>9</v>
      </c>
      <c r="AA713" s="14">
        <f t="shared" si="162"/>
        <v>0.1467</v>
      </c>
    </row>
    <row r="714" spans="13:27" ht="16.5" x14ac:dyDescent="0.2">
      <c r="M714" s="14">
        <v>630</v>
      </c>
      <c r="N714" s="14">
        <f t="shared" si="151"/>
        <v>13</v>
      </c>
      <c r="O714" s="14">
        <f>INDEX(卡牌消耗!$H$13:$H$33,世界BOSS专属武器!N714)</f>
        <v>1501013</v>
      </c>
      <c r="P714" s="44" t="s">
        <v>328</v>
      </c>
      <c r="Q714" s="14">
        <f t="shared" si="152"/>
        <v>17</v>
      </c>
      <c r="R714" s="44" t="str">
        <f t="shared" si="153"/>
        <v>金币</v>
      </c>
      <c r="S714" s="14">
        <f t="shared" si="154"/>
        <v>1000</v>
      </c>
      <c r="T714" s="14" t="str">
        <f t="shared" si="155"/>
        <v>低级专属强化石</v>
      </c>
      <c r="U714" s="14">
        <f t="shared" si="156"/>
        <v>10</v>
      </c>
      <c r="V714" s="14" t="str">
        <f t="shared" si="157"/>
        <v>[x]</v>
      </c>
      <c r="W714" s="14" t="str">
        <f t="shared" si="158"/>
        <v>[x]</v>
      </c>
      <c r="X714" s="14">
        <f t="shared" si="159"/>
        <v>0.21</v>
      </c>
      <c r="Y714" s="14">
        <f t="shared" si="160"/>
        <v>1</v>
      </c>
      <c r="Z714" s="14">
        <f t="shared" si="161"/>
        <v>10</v>
      </c>
      <c r="AA714" s="14">
        <f t="shared" si="162"/>
        <v>0.16</v>
      </c>
    </row>
    <row r="715" spans="13:27" ht="16.5" x14ac:dyDescent="0.2">
      <c r="M715" s="14">
        <v>631</v>
      </c>
      <c r="N715" s="14">
        <f t="shared" si="151"/>
        <v>13</v>
      </c>
      <c r="O715" s="14">
        <f>INDEX(卡牌消耗!$H$13:$H$33,世界BOSS专属武器!N715)</f>
        <v>1501013</v>
      </c>
      <c r="P715" s="44" t="s">
        <v>328</v>
      </c>
      <c r="Q715" s="14">
        <f t="shared" si="152"/>
        <v>18</v>
      </c>
      <c r="R715" s="44" t="str">
        <f t="shared" si="153"/>
        <v>金币</v>
      </c>
      <c r="S715" s="14">
        <f t="shared" si="154"/>
        <v>1000</v>
      </c>
      <c r="T715" s="14" t="str">
        <f t="shared" si="155"/>
        <v>低级专属强化石</v>
      </c>
      <c r="U715" s="14">
        <f t="shared" si="156"/>
        <v>10</v>
      </c>
      <c r="V715" s="14" t="str">
        <f t="shared" si="157"/>
        <v>[x]</v>
      </c>
      <c r="W715" s="14" t="str">
        <f t="shared" si="158"/>
        <v>[x]</v>
      </c>
      <c r="X715" s="14">
        <f t="shared" si="159"/>
        <v>0.19</v>
      </c>
      <c r="Y715" s="14">
        <f t="shared" si="160"/>
        <v>1</v>
      </c>
      <c r="Z715" s="14">
        <f t="shared" si="161"/>
        <v>11</v>
      </c>
      <c r="AA715" s="14">
        <f t="shared" si="162"/>
        <v>0.17330000000000001</v>
      </c>
    </row>
    <row r="716" spans="13:27" ht="16.5" x14ac:dyDescent="0.2">
      <c r="M716" s="14">
        <v>632</v>
      </c>
      <c r="N716" s="14">
        <f t="shared" si="151"/>
        <v>13</v>
      </c>
      <c r="O716" s="14">
        <f>INDEX(卡牌消耗!$H$13:$H$33,世界BOSS专属武器!N716)</f>
        <v>1501013</v>
      </c>
      <c r="P716" s="44" t="s">
        <v>328</v>
      </c>
      <c r="Q716" s="14">
        <f t="shared" si="152"/>
        <v>19</v>
      </c>
      <c r="R716" s="44" t="str">
        <f t="shared" si="153"/>
        <v>金币</v>
      </c>
      <c r="S716" s="14">
        <f t="shared" si="154"/>
        <v>1000</v>
      </c>
      <c r="T716" s="14" t="str">
        <f t="shared" si="155"/>
        <v>低级专属强化石</v>
      </c>
      <c r="U716" s="14">
        <f t="shared" si="156"/>
        <v>10</v>
      </c>
      <c r="V716" s="14" t="str">
        <f t="shared" si="157"/>
        <v>[x]</v>
      </c>
      <c r="W716" s="14" t="str">
        <f t="shared" si="158"/>
        <v>[x]</v>
      </c>
      <c r="X716" s="14">
        <f t="shared" si="159"/>
        <v>0.17</v>
      </c>
      <c r="Y716" s="14">
        <f t="shared" si="160"/>
        <v>1</v>
      </c>
      <c r="Z716" s="14">
        <f t="shared" si="161"/>
        <v>12</v>
      </c>
      <c r="AA716" s="14">
        <f t="shared" si="162"/>
        <v>0.1867</v>
      </c>
    </row>
    <row r="717" spans="13:27" ht="16.5" x14ac:dyDescent="0.2">
      <c r="M717" s="14">
        <v>633</v>
      </c>
      <c r="N717" s="14">
        <f t="shared" si="151"/>
        <v>13</v>
      </c>
      <c r="O717" s="14">
        <f>INDEX(卡牌消耗!$H$13:$H$33,世界BOSS专属武器!N717)</f>
        <v>1501013</v>
      </c>
      <c r="P717" s="44" t="s">
        <v>328</v>
      </c>
      <c r="Q717" s="14">
        <f t="shared" si="152"/>
        <v>20</v>
      </c>
      <c r="R717" s="44" t="str">
        <f t="shared" si="153"/>
        <v>金币</v>
      </c>
      <c r="S717" s="14">
        <f t="shared" si="154"/>
        <v>5000</v>
      </c>
      <c r="T717" s="14" t="str">
        <f t="shared" si="155"/>
        <v>低级专属强化石</v>
      </c>
      <c r="U717" s="14">
        <f t="shared" si="156"/>
        <v>15</v>
      </c>
      <c r="V717" s="14" t="str">
        <f t="shared" si="157"/>
        <v>中级专属强化石</v>
      </c>
      <c r="W717" s="14">
        <f t="shared" si="158"/>
        <v>7</v>
      </c>
      <c r="X717" s="14">
        <f t="shared" si="159"/>
        <v>0.15</v>
      </c>
      <c r="Y717" s="14">
        <f t="shared" si="160"/>
        <v>1</v>
      </c>
      <c r="Z717" s="14">
        <f t="shared" si="161"/>
        <v>15</v>
      </c>
      <c r="AA717" s="14">
        <f t="shared" si="162"/>
        <v>0.2</v>
      </c>
    </row>
    <row r="718" spans="13:27" ht="16.5" x14ac:dyDescent="0.2">
      <c r="M718" s="14">
        <v>634</v>
      </c>
      <c r="N718" s="14">
        <f t="shared" si="151"/>
        <v>13</v>
      </c>
      <c r="O718" s="14">
        <f>INDEX(卡牌消耗!$H$13:$H$33,世界BOSS专属武器!N718)</f>
        <v>1501013</v>
      </c>
      <c r="P718" s="44" t="s">
        <v>328</v>
      </c>
      <c r="Q718" s="14">
        <f t="shared" si="152"/>
        <v>21</v>
      </c>
      <c r="R718" s="44" t="str">
        <f t="shared" si="153"/>
        <v>金币</v>
      </c>
      <c r="S718" s="14">
        <f t="shared" si="154"/>
        <v>5000</v>
      </c>
      <c r="T718" s="14" t="str">
        <f t="shared" si="155"/>
        <v>低级专属强化石</v>
      </c>
      <c r="U718" s="14">
        <f t="shared" si="156"/>
        <v>15</v>
      </c>
      <c r="V718" s="14" t="str">
        <f t="shared" si="157"/>
        <v>中级专属强化石</v>
      </c>
      <c r="W718" s="14">
        <f t="shared" si="158"/>
        <v>7</v>
      </c>
      <c r="X718" s="14">
        <f t="shared" si="159"/>
        <v>0.15</v>
      </c>
      <c r="Y718" s="14">
        <f t="shared" si="160"/>
        <v>1</v>
      </c>
      <c r="Z718" s="14">
        <f t="shared" si="161"/>
        <v>15</v>
      </c>
      <c r="AA718" s="14">
        <f t="shared" si="162"/>
        <v>0.22</v>
      </c>
    </row>
    <row r="719" spans="13:27" ht="16.5" x14ac:dyDescent="0.2">
      <c r="M719" s="14">
        <v>635</v>
      </c>
      <c r="N719" s="14">
        <f t="shared" si="151"/>
        <v>13</v>
      </c>
      <c r="O719" s="14">
        <f>INDEX(卡牌消耗!$H$13:$H$33,世界BOSS专属武器!N719)</f>
        <v>1501013</v>
      </c>
      <c r="P719" s="44" t="s">
        <v>328</v>
      </c>
      <c r="Q719" s="14">
        <f t="shared" si="152"/>
        <v>22</v>
      </c>
      <c r="R719" s="44" t="str">
        <f t="shared" si="153"/>
        <v>金币</v>
      </c>
      <c r="S719" s="14">
        <f t="shared" si="154"/>
        <v>5000</v>
      </c>
      <c r="T719" s="14" t="str">
        <f t="shared" si="155"/>
        <v>低级专属强化石</v>
      </c>
      <c r="U719" s="14">
        <f t="shared" si="156"/>
        <v>15</v>
      </c>
      <c r="V719" s="14" t="str">
        <f t="shared" si="157"/>
        <v>中级专属强化石</v>
      </c>
      <c r="W719" s="14">
        <f t="shared" si="158"/>
        <v>7</v>
      </c>
      <c r="X719" s="14">
        <f t="shared" si="159"/>
        <v>0.15</v>
      </c>
      <c r="Y719" s="14">
        <f t="shared" si="160"/>
        <v>1</v>
      </c>
      <c r="Z719" s="14">
        <f t="shared" si="161"/>
        <v>15</v>
      </c>
      <c r="AA719" s="14">
        <f t="shared" si="162"/>
        <v>0.24</v>
      </c>
    </row>
    <row r="720" spans="13:27" ht="16.5" x14ac:dyDescent="0.2">
      <c r="M720" s="14">
        <v>636</v>
      </c>
      <c r="N720" s="14">
        <f t="shared" si="151"/>
        <v>13</v>
      </c>
      <c r="O720" s="14">
        <f>INDEX(卡牌消耗!$H$13:$H$33,世界BOSS专属武器!N720)</f>
        <v>1501013</v>
      </c>
      <c r="P720" s="44" t="s">
        <v>328</v>
      </c>
      <c r="Q720" s="14">
        <f t="shared" si="152"/>
        <v>23</v>
      </c>
      <c r="R720" s="44" t="str">
        <f t="shared" si="153"/>
        <v>金币</v>
      </c>
      <c r="S720" s="14">
        <f t="shared" si="154"/>
        <v>5000</v>
      </c>
      <c r="T720" s="14" t="str">
        <f t="shared" si="155"/>
        <v>低级专属强化石</v>
      </c>
      <c r="U720" s="14">
        <f t="shared" si="156"/>
        <v>15</v>
      </c>
      <c r="V720" s="14" t="str">
        <f t="shared" si="157"/>
        <v>中级专属强化石</v>
      </c>
      <c r="W720" s="14">
        <f t="shared" si="158"/>
        <v>7</v>
      </c>
      <c r="X720" s="14">
        <f t="shared" si="159"/>
        <v>0.15</v>
      </c>
      <c r="Y720" s="14">
        <f t="shared" si="160"/>
        <v>1</v>
      </c>
      <c r="Z720" s="14">
        <f t="shared" si="161"/>
        <v>18</v>
      </c>
      <c r="AA720" s="14">
        <f t="shared" si="162"/>
        <v>0.26</v>
      </c>
    </row>
    <row r="721" spans="13:27" ht="16.5" x14ac:dyDescent="0.2">
      <c r="M721" s="14">
        <v>637</v>
      </c>
      <c r="N721" s="14">
        <f t="shared" si="151"/>
        <v>13</v>
      </c>
      <c r="O721" s="14">
        <f>INDEX(卡牌消耗!$H$13:$H$33,世界BOSS专属武器!N721)</f>
        <v>1501013</v>
      </c>
      <c r="P721" s="44" t="s">
        <v>328</v>
      </c>
      <c r="Q721" s="14">
        <f t="shared" si="152"/>
        <v>24</v>
      </c>
      <c r="R721" s="44" t="str">
        <f t="shared" si="153"/>
        <v>金币</v>
      </c>
      <c r="S721" s="14">
        <f t="shared" si="154"/>
        <v>5000</v>
      </c>
      <c r="T721" s="14" t="str">
        <f t="shared" si="155"/>
        <v>低级专属强化石</v>
      </c>
      <c r="U721" s="14">
        <f t="shared" si="156"/>
        <v>15</v>
      </c>
      <c r="V721" s="14" t="str">
        <f t="shared" si="157"/>
        <v>中级专属强化石</v>
      </c>
      <c r="W721" s="14">
        <f t="shared" si="158"/>
        <v>7</v>
      </c>
      <c r="X721" s="14">
        <f t="shared" si="159"/>
        <v>0.15</v>
      </c>
      <c r="Y721" s="14">
        <f t="shared" si="160"/>
        <v>1</v>
      </c>
      <c r="Z721" s="14">
        <f t="shared" si="161"/>
        <v>18</v>
      </c>
      <c r="AA721" s="14">
        <f t="shared" si="162"/>
        <v>0.28000000000000003</v>
      </c>
    </row>
    <row r="722" spans="13:27" ht="16.5" x14ac:dyDescent="0.2">
      <c r="M722" s="14">
        <v>638</v>
      </c>
      <c r="N722" s="14">
        <f t="shared" si="151"/>
        <v>13</v>
      </c>
      <c r="O722" s="14">
        <f>INDEX(卡牌消耗!$H$13:$H$33,世界BOSS专属武器!N722)</f>
        <v>1501013</v>
      </c>
      <c r="P722" s="44" t="s">
        <v>328</v>
      </c>
      <c r="Q722" s="14">
        <f t="shared" si="152"/>
        <v>25</v>
      </c>
      <c r="R722" s="44" t="str">
        <f t="shared" si="153"/>
        <v>金币</v>
      </c>
      <c r="S722" s="14">
        <f t="shared" si="154"/>
        <v>5000</v>
      </c>
      <c r="T722" s="14" t="str">
        <f t="shared" si="155"/>
        <v>低级专属强化石</v>
      </c>
      <c r="U722" s="14">
        <f t="shared" si="156"/>
        <v>15</v>
      </c>
      <c r="V722" s="14" t="str">
        <f t="shared" si="157"/>
        <v>中级专属强化石</v>
      </c>
      <c r="W722" s="14">
        <f t="shared" si="158"/>
        <v>7</v>
      </c>
      <c r="X722" s="14">
        <f t="shared" si="159"/>
        <v>0.15</v>
      </c>
      <c r="Y722" s="14">
        <f t="shared" si="160"/>
        <v>1</v>
      </c>
      <c r="Z722" s="14">
        <f t="shared" si="161"/>
        <v>18</v>
      </c>
      <c r="AA722" s="14">
        <f t="shared" si="162"/>
        <v>0.3</v>
      </c>
    </row>
    <row r="723" spans="13:27" ht="16.5" x14ac:dyDescent="0.2">
      <c r="M723" s="14">
        <v>639</v>
      </c>
      <c r="N723" s="14">
        <f t="shared" si="151"/>
        <v>13</v>
      </c>
      <c r="O723" s="14">
        <f>INDEX(卡牌消耗!$H$13:$H$33,世界BOSS专属武器!N723)</f>
        <v>1501013</v>
      </c>
      <c r="P723" s="44" t="s">
        <v>328</v>
      </c>
      <c r="Q723" s="14">
        <f t="shared" si="152"/>
        <v>26</v>
      </c>
      <c r="R723" s="44" t="str">
        <f t="shared" si="153"/>
        <v>金币</v>
      </c>
      <c r="S723" s="14">
        <f t="shared" si="154"/>
        <v>5000</v>
      </c>
      <c r="T723" s="14" t="str">
        <f t="shared" si="155"/>
        <v>低级专属强化石</v>
      </c>
      <c r="U723" s="14">
        <f t="shared" si="156"/>
        <v>15</v>
      </c>
      <c r="V723" s="14" t="str">
        <f t="shared" si="157"/>
        <v>中级专属强化石</v>
      </c>
      <c r="W723" s="14">
        <f t="shared" si="158"/>
        <v>7</v>
      </c>
      <c r="X723" s="14">
        <f t="shared" si="159"/>
        <v>0.15</v>
      </c>
      <c r="Y723" s="14">
        <f t="shared" si="160"/>
        <v>1</v>
      </c>
      <c r="Z723" s="14">
        <f t="shared" si="161"/>
        <v>21</v>
      </c>
      <c r="AA723" s="14">
        <f t="shared" si="162"/>
        <v>0.32</v>
      </c>
    </row>
    <row r="724" spans="13:27" ht="16.5" x14ac:dyDescent="0.2">
      <c r="M724" s="14">
        <v>640</v>
      </c>
      <c r="N724" s="14">
        <f t="shared" si="151"/>
        <v>13</v>
      </c>
      <c r="O724" s="14">
        <f>INDEX(卡牌消耗!$H$13:$H$33,世界BOSS专属武器!N724)</f>
        <v>1501013</v>
      </c>
      <c r="P724" s="44" t="s">
        <v>328</v>
      </c>
      <c r="Q724" s="14">
        <f t="shared" si="152"/>
        <v>27</v>
      </c>
      <c r="R724" s="44" t="str">
        <f t="shared" si="153"/>
        <v>金币</v>
      </c>
      <c r="S724" s="14">
        <f t="shared" si="154"/>
        <v>5000</v>
      </c>
      <c r="T724" s="14" t="str">
        <f t="shared" si="155"/>
        <v>低级专属强化石</v>
      </c>
      <c r="U724" s="14">
        <f t="shared" si="156"/>
        <v>15</v>
      </c>
      <c r="V724" s="14" t="str">
        <f t="shared" si="157"/>
        <v>中级专属强化石</v>
      </c>
      <c r="W724" s="14">
        <f t="shared" si="158"/>
        <v>7</v>
      </c>
      <c r="X724" s="14">
        <f t="shared" si="159"/>
        <v>0.15</v>
      </c>
      <c r="Y724" s="14">
        <f t="shared" si="160"/>
        <v>1</v>
      </c>
      <c r="Z724" s="14">
        <f t="shared" si="161"/>
        <v>22</v>
      </c>
      <c r="AA724" s="14">
        <f t="shared" si="162"/>
        <v>0.34</v>
      </c>
    </row>
    <row r="725" spans="13:27" ht="16.5" x14ac:dyDescent="0.2">
      <c r="M725" s="14">
        <v>641</v>
      </c>
      <c r="N725" s="14">
        <f t="shared" si="151"/>
        <v>13</v>
      </c>
      <c r="O725" s="14">
        <f>INDEX(卡牌消耗!$H$13:$H$33,世界BOSS专属武器!N725)</f>
        <v>1501013</v>
      </c>
      <c r="P725" s="44" t="s">
        <v>328</v>
      </c>
      <c r="Q725" s="14">
        <f t="shared" si="152"/>
        <v>28</v>
      </c>
      <c r="R725" s="44" t="str">
        <f t="shared" si="153"/>
        <v>金币</v>
      </c>
      <c r="S725" s="14">
        <f t="shared" si="154"/>
        <v>5000</v>
      </c>
      <c r="T725" s="14" t="str">
        <f t="shared" si="155"/>
        <v>低级专属强化石</v>
      </c>
      <c r="U725" s="14">
        <f t="shared" si="156"/>
        <v>15</v>
      </c>
      <c r="V725" s="14" t="str">
        <f t="shared" si="157"/>
        <v>中级专属强化石</v>
      </c>
      <c r="W725" s="14">
        <f t="shared" si="158"/>
        <v>7</v>
      </c>
      <c r="X725" s="14">
        <f t="shared" si="159"/>
        <v>0.15</v>
      </c>
      <c r="Y725" s="14">
        <f t="shared" si="160"/>
        <v>1</v>
      </c>
      <c r="Z725" s="14">
        <f t="shared" si="161"/>
        <v>23</v>
      </c>
      <c r="AA725" s="14">
        <f t="shared" si="162"/>
        <v>0.36</v>
      </c>
    </row>
    <row r="726" spans="13:27" ht="16.5" x14ac:dyDescent="0.2">
      <c r="M726" s="14">
        <v>642</v>
      </c>
      <c r="N726" s="14">
        <f t="shared" ref="N726:N789" si="163">INT((M726-1)/51)+1</f>
        <v>13</v>
      </c>
      <c r="O726" s="14">
        <f>INDEX(卡牌消耗!$H$13:$H$33,世界BOSS专属武器!N726)</f>
        <v>1501013</v>
      </c>
      <c r="P726" s="44" t="s">
        <v>328</v>
      </c>
      <c r="Q726" s="14">
        <f t="shared" ref="Q726:Q789" si="164">MOD(M726-1,51)</f>
        <v>29</v>
      </c>
      <c r="R726" s="44" t="str">
        <f t="shared" ref="R726:R789" si="165">IF(Q726&gt;0,"金币","[x]")</f>
        <v>金币</v>
      </c>
      <c r="S726" s="14">
        <f t="shared" ref="S726:S789" si="166">IF(Q726&gt;0,INDEX($V$32:$V$81,Q726),"[x]")</f>
        <v>5000</v>
      </c>
      <c r="T726" s="14" t="str">
        <f t="shared" ref="T726:T789" si="167">IF(Q726&gt;0,INDEX($W$32:$W$81,Q726),"[x]")</f>
        <v>低级专属强化石</v>
      </c>
      <c r="U726" s="14">
        <f t="shared" ref="U726:U789" si="168">IF(Q726&gt;0,INDEX($AA$32:$AF$81,Q726,INDEX($Y$32:$Y$81,Q726)),"[x]")</f>
        <v>15</v>
      </c>
      <c r="V726" s="14" t="str">
        <f t="shared" ref="V726:V789" si="169">IF(AND(Q726&gt;=20,Q726&lt;40),INDEX($X$32:$X$81,Q726),"[x]")</f>
        <v>中级专属强化石</v>
      </c>
      <c r="W726" s="14">
        <f t="shared" ref="W726:W789" si="170">IF(AND(Q726&gt;=20,Q726&lt;40),INDEX($AA$32:$AF$81,Q726,INDEX($Z$32:$Z$81,Q726)),"[x]")</f>
        <v>7</v>
      </c>
      <c r="X726" s="14">
        <f t="shared" ref="X726:X789" si="171">IF(Q726&gt;0,INDEX($T$32:$T$81,Q726),"[x]")</f>
        <v>0.15</v>
      </c>
      <c r="Y726" s="14">
        <f t="shared" ref="Y726:Y789" si="172">IF(Q726&gt;0,1,"[x]")</f>
        <v>1</v>
      </c>
      <c r="Z726" s="14">
        <f t="shared" ref="Z726:Z789" si="173">IF(Q726&gt;0,INDEX($AG$32:$AG$81,Q726),"[x]")</f>
        <v>25</v>
      </c>
      <c r="AA726" s="14">
        <f t="shared" ref="AA726:AA789" si="174">IF(Q726&gt;0,INDEX($AL$32:$AL$81,Q726),"[x]")</f>
        <v>0.38</v>
      </c>
    </row>
    <row r="727" spans="13:27" ht="16.5" x14ac:dyDescent="0.2">
      <c r="M727" s="14">
        <v>643</v>
      </c>
      <c r="N727" s="14">
        <f t="shared" si="163"/>
        <v>13</v>
      </c>
      <c r="O727" s="14">
        <f>INDEX(卡牌消耗!$H$13:$H$33,世界BOSS专属武器!N727)</f>
        <v>1501013</v>
      </c>
      <c r="P727" s="44" t="s">
        <v>328</v>
      </c>
      <c r="Q727" s="14">
        <f t="shared" si="164"/>
        <v>30</v>
      </c>
      <c r="R727" s="44" t="str">
        <f t="shared" si="165"/>
        <v>金币</v>
      </c>
      <c r="S727" s="14">
        <f t="shared" si="166"/>
        <v>10000</v>
      </c>
      <c r="T727" s="14" t="str">
        <f t="shared" si="167"/>
        <v>中级专属强化石</v>
      </c>
      <c r="U727" s="14">
        <f t="shared" si="168"/>
        <v>8</v>
      </c>
      <c r="V727" s="14" t="str">
        <f t="shared" si="169"/>
        <v>高级专属强化石</v>
      </c>
      <c r="W727" s="14">
        <f t="shared" si="170"/>
        <v>3</v>
      </c>
      <c r="X727" s="14">
        <f t="shared" si="171"/>
        <v>0.1</v>
      </c>
      <c r="Y727" s="14">
        <f t="shared" si="172"/>
        <v>1</v>
      </c>
      <c r="Z727" s="14">
        <f t="shared" si="173"/>
        <v>30</v>
      </c>
      <c r="AA727" s="14">
        <f t="shared" si="174"/>
        <v>0.4</v>
      </c>
    </row>
    <row r="728" spans="13:27" ht="16.5" x14ac:dyDescent="0.2">
      <c r="M728" s="14">
        <v>644</v>
      </c>
      <c r="N728" s="14">
        <f t="shared" si="163"/>
        <v>13</v>
      </c>
      <c r="O728" s="14">
        <f>INDEX(卡牌消耗!$H$13:$H$33,世界BOSS专属武器!N728)</f>
        <v>1501013</v>
      </c>
      <c r="P728" s="44" t="s">
        <v>328</v>
      </c>
      <c r="Q728" s="14">
        <f t="shared" si="164"/>
        <v>31</v>
      </c>
      <c r="R728" s="44" t="str">
        <f t="shared" si="165"/>
        <v>金币</v>
      </c>
      <c r="S728" s="14">
        <f t="shared" si="166"/>
        <v>10000</v>
      </c>
      <c r="T728" s="14" t="str">
        <f t="shared" si="167"/>
        <v>中级专属强化石</v>
      </c>
      <c r="U728" s="14">
        <f t="shared" si="168"/>
        <v>8</v>
      </c>
      <c r="V728" s="14" t="str">
        <f t="shared" si="169"/>
        <v>高级专属强化石</v>
      </c>
      <c r="W728" s="14">
        <f t="shared" si="170"/>
        <v>3</v>
      </c>
      <c r="X728" s="14">
        <f t="shared" si="171"/>
        <v>0.1</v>
      </c>
      <c r="Y728" s="14">
        <f t="shared" si="172"/>
        <v>1</v>
      </c>
      <c r="Z728" s="14">
        <f t="shared" si="173"/>
        <v>30</v>
      </c>
      <c r="AA728" s="14">
        <f t="shared" si="174"/>
        <v>0.42670000000000002</v>
      </c>
    </row>
    <row r="729" spans="13:27" ht="16.5" x14ac:dyDescent="0.2">
      <c r="M729" s="14">
        <v>645</v>
      </c>
      <c r="N729" s="14">
        <f t="shared" si="163"/>
        <v>13</v>
      </c>
      <c r="O729" s="14">
        <f>INDEX(卡牌消耗!$H$13:$H$33,世界BOSS专属武器!N729)</f>
        <v>1501013</v>
      </c>
      <c r="P729" s="44" t="s">
        <v>328</v>
      </c>
      <c r="Q729" s="14">
        <f t="shared" si="164"/>
        <v>32</v>
      </c>
      <c r="R729" s="44" t="str">
        <f t="shared" si="165"/>
        <v>金币</v>
      </c>
      <c r="S729" s="14">
        <f t="shared" si="166"/>
        <v>10000</v>
      </c>
      <c r="T729" s="14" t="str">
        <f t="shared" si="167"/>
        <v>中级专属强化石</v>
      </c>
      <c r="U729" s="14">
        <f t="shared" si="168"/>
        <v>8</v>
      </c>
      <c r="V729" s="14" t="str">
        <f t="shared" si="169"/>
        <v>高级专属强化石</v>
      </c>
      <c r="W729" s="14">
        <f t="shared" si="170"/>
        <v>3</v>
      </c>
      <c r="X729" s="14">
        <f t="shared" si="171"/>
        <v>0.1</v>
      </c>
      <c r="Y729" s="14">
        <f t="shared" si="172"/>
        <v>1</v>
      </c>
      <c r="Z729" s="14">
        <f t="shared" si="173"/>
        <v>30</v>
      </c>
      <c r="AA729" s="14">
        <f t="shared" si="174"/>
        <v>0.45329999999999998</v>
      </c>
    </row>
    <row r="730" spans="13:27" ht="16.5" x14ac:dyDescent="0.2">
      <c r="M730" s="14">
        <v>646</v>
      </c>
      <c r="N730" s="14">
        <f t="shared" si="163"/>
        <v>13</v>
      </c>
      <c r="O730" s="14">
        <f>INDEX(卡牌消耗!$H$13:$H$33,世界BOSS专属武器!N730)</f>
        <v>1501013</v>
      </c>
      <c r="P730" s="44" t="s">
        <v>328</v>
      </c>
      <c r="Q730" s="14">
        <f t="shared" si="164"/>
        <v>33</v>
      </c>
      <c r="R730" s="44" t="str">
        <f t="shared" si="165"/>
        <v>金币</v>
      </c>
      <c r="S730" s="14">
        <f t="shared" si="166"/>
        <v>10000</v>
      </c>
      <c r="T730" s="14" t="str">
        <f t="shared" si="167"/>
        <v>中级专属强化石</v>
      </c>
      <c r="U730" s="14">
        <f t="shared" si="168"/>
        <v>8</v>
      </c>
      <c r="V730" s="14" t="str">
        <f t="shared" si="169"/>
        <v>高级专属强化石</v>
      </c>
      <c r="W730" s="14">
        <f t="shared" si="170"/>
        <v>3</v>
      </c>
      <c r="X730" s="14">
        <f t="shared" si="171"/>
        <v>0.1</v>
      </c>
      <c r="Y730" s="14">
        <f t="shared" si="172"/>
        <v>1</v>
      </c>
      <c r="Z730" s="14">
        <f t="shared" si="173"/>
        <v>30</v>
      </c>
      <c r="AA730" s="14">
        <f t="shared" si="174"/>
        <v>0.48</v>
      </c>
    </row>
    <row r="731" spans="13:27" ht="16.5" x14ac:dyDescent="0.2">
      <c r="M731" s="14">
        <v>647</v>
      </c>
      <c r="N731" s="14">
        <f t="shared" si="163"/>
        <v>13</v>
      </c>
      <c r="O731" s="14">
        <f>INDEX(卡牌消耗!$H$13:$H$33,世界BOSS专属武器!N731)</f>
        <v>1501013</v>
      </c>
      <c r="P731" s="44" t="s">
        <v>328</v>
      </c>
      <c r="Q731" s="14">
        <f t="shared" si="164"/>
        <v>34</v>
      </c>
      <c r="R731" s="44" t="str">
        <f t="shared" si="165"/>
        <v>金币</v>
      </c>
      <c r="S731" s="14">
        <f t="shared" si="166"/>
        <v>10000</v>
      </c>
      <c r="T731" s="14" t="str">
        <f t="shared" si="167"/>
        <v>中级专属强化石</v>
      </c>
      <c r="U731" s="14">
        <f t="shared" si="168"/>
        <v>8</v>
      </c>
      <c r="V731" s="14" t="str">
        <f t="shared" si="169"/>
        <v>高级专属强化石</v>
      </c>
      <c r="W731" s="14">
        <f t="shared" si="170"/>
        <v>3</v>
      </c>
      <c r="X731" s="14">
        <f t="shared" si="171"/>
        <v>0.1</v>
      </c>
      <c r="Y731" s="14">
        <f t="shared" si="172"/>
        <v>1</v>
      </c>
      <c r="Z731" s="14">
        <f t="shared" si="173"/>
        <v>30</v>
      </c>
      <c r="AA731" s="14">
        <f t="shared" si="174"/>
        <v>0.50670000000000004</v>
      </c>
    </row>
    <row r="732" spans="13:27" ht="16.5" x14ac:dyDescent="0.2">
      <c r="M732" s="14">
        <v>648</v>
      </c>
      <c r="N732" s="14">
        <f t="shared" si="163"/>
        <v>13</v>
      </c>
      <c r="O732" s="14">
        <f>INDEX(卡牌消耗!$H$13:$H$33,世界BOSS专属武器!N732)</f>
        <v>1501013</v>
      </c>
      <c r="P732" s="44" t="s">
        <v>328</v>
      </c>
      <c r="Q732" s="14">
        <f t="shared" si="164"/>
        <v>35</v>
      </c>
      <c r="R732" s="44" t="str">
        <f t="shared" si="165"/>
        <v>金币</v>
      </c>
      <c r="S732" s="14">
        <f t="shared" si="166"/>
        <v>10000</v>
      </c>
      <c r="T732" s="14" t="str">
        <f t="shared" si="167"/>
        <v>中级专属强化石</v>
      </c>
      <c r="U732" s="14">
        <f t="shared" si="168"/>
        <v>8</v>
      </c>
      <c r="V732" s="14" t="str">
        <f t="shared" si="169"/>
        <v>高级专属强化石</v>
      </c>
      <c r="W732" s="14">
        <f t="shared" si="170"/>
        <v>3</v>
      </c>
      <c r="X732" s="14">
        <f t="shared" si="171"/>
        <v>0.1</v>
      </c>
      <c r="Y732" s="14">
        <f t="shared" si="172"/>
        <v>1</v>
      </c>
      <c r="Z732" s="14">
        <f t="shared" si="173"/>
        <v>30</v>
      </c>
      <c r="AA732" s="14">
        <f t="shared" si="174"/>
        <v>0.5333</v>
      </c>
    </row>
    <row r="733" spans="13:27" ht="16.5" x14ac:dyDescent="0.2">
      <c r="M733" s="14">
        <v>649</v>
      </c>
      <c r="N733" s="14">
        <f t="shared" si="163"/>
        <v>13</v>
      </c>
      <c r="O733" s="14">
        <f>INDEX(卡牌消耗!$H$13:$H$33,世界BOSS专属武器!N733)</f>
        <v>1501013</v>
      </c>
      <c r="P733" s="44" t="s">
        <v>328</v>
      </c>
      <c r="Q733" s="14">
        <f t="shared" si="164"/>
        <v>36</v>
      </c>
      <c r="R733" s="44" t="str">
        <f t="shared" si="165"/>
        <v>金币</v>
      </c>
      <c r="S733" s="14">
        <f t="shared" si="166"/>
        <v>10000</v>
      </c>
      <c r="T733" s="14" t="str">
        <f t="shared" si="167"/>
        <v>中级专属强化石</v>
      </c>
      <c r="U733" s="14">
        <f t="shared" si="168"/>
        <v>8</v>
      </c>
      <c r="V733" s="14" t="str">
        <f t="shared" si="169"/>
        <v>高级专属强化石</v>
      </c>
      <c r="W733" s="14">
        <f t="shared" si="170"/>
        <v>3</v>
      </c>
      <c r="X733" s="14">
        <f t="shared" si="171"/>
        <v>0.1</v>
      </c>
      <c r="Y733" s="14">
        <f t="shared" si="172"/>
        <v>1</v>
      </c>
      <c r="Z733" s="14">
        <f t="shared" si="173"/>
        <v>30</v>
      </c>
      <c r="AA733" s="14">
        <f t="shared" si="174"/>
        <v>0.56000000000000005</v>
      </c>
    </row>
    <row r="734" spans="13:27" ht="16.5" x14ac:dyDescent="0.2">
      <c r="M734" s="14">
        <v>650</v>
      </c>
      <c r="N734" s="14">
        <f t="shared" si="163"/>
        <v>13</v>
      </c>
      <c r="O734" s="14">
        <f>INDEX(卡牌消耗!$H$13:$H$33,世界BOSS专属武器!N734)</f>
        <v>1501013</v>
      </c>
      <c r="P734" s="44" t="s">
        <v>328</v>
      </c>
      <c r="Q734" s="14">
        <f t="shared" si="164"/>
        <v>37</v>
      </c>
      <c r="R734" s="44" t="str">
        <f t="shared" si="165"/>
        <v>金币</v>
      </c>
      <c r="S734" s="14">
        <f t="shared" si="166"/>
        <v>10000</v>
      </c>
      <c r="T734" s="14" t="str">
        <f t="shared" si="167"/>
        <v>中级专属强化石</v>
      </c>
      <c r="U734" s="14">
        <f t="shared" si="168"/>
        <v>8</v>
      </c>
      <c r="V734" s="14" t="str">
        <f t="shared" si="169"/>
        <v>高级专属强化石</v>
      </c>
      <c r="W734" s="14">
        <f t="shared" si="170"/>
        <v>3</v>
      </c>
      <c r="X734" s="14">
        <f t="shared" si="171"/>
        <v>0.1</v>
      </c>
      <c r="Y734" s="14">
        <f t="shared" si="172"/>
        <v>1</v>
      </c>
      <c r="Z734" s="14">
        <f t="shared" si="173"/>
        <v>30</v>
      </c>
      <c r="AA734" s="14">
        <f t="shared" si="174"/>
        <v>0.5867</v>
      </c>
    </row>
    <row r="735" spans="13:27" ht="16.5" x14ac:dyDescent="0.2">
      <c r="M735" s="14">
        <v>651</v>
      </c>
      <c r="N735" s="14">
        <f t="shared" si="163"/>
        <v>13</v>
      </c>
      <c r="O735" s="14">
        <f>INDEX(卡牌消耗!$H$13:$H$33,世界BOSS专属武器!N735)</f>
        <v>1501013</v>
      </c>
      <c r="P735" s="44" t="s">
        <v>328</v>
      </c>
      <c r="Q735" s="14">
        <f t="shared" si="164"/>
        <v>38</v>
      </c>
      <c r="R735" s="44" t="str">
        <f t="shared" si="165"/>
        <v>金币</v>
      </c>
      <c r="S735" s="14">
        <f t="shared" si="166"/>
        <v>10000</v>
      </c>
      <c r="T735" s="14" t="str">
        <f t="shared" si="167"/>
        <v>中级专属强化石</v>
      </c>
      <c r="U735" s="14">
        <f t="shared" si="168"/>
        <v>8</v>
      </c>
      <c r="V735" s="14" t="str">
        <f t="shared" si="169"/>
        <v>高级专属强化石</v>
      </c>
      <c r="W735" s="14">
        <f t="shared" si="170"/>
        <v>3</v>
      </c>
      <c r="X735" s="14">
        <f t="shared" si="171"/>
        <v>0.1</v>
      </c>
      <c r="Y735" s="14">
        <f t="shared" si="172"/>
        <v>1</v>
      </c>
      <c r="Z735" s="14">
        <f t="shared" si="173"/>
        <v>30</v>
      </c>
      <c r="AA735" s="14">
        <f t="shared" si="174"/>
        <v>0.61329999999999996</v>
      </c>
    </row>
    <row r="736" spans="13:27" ht="16.5" x14ac:dyDescent="0.2">
      <c r="M736" s="14">
        <v>652</v>
      </c>
      <c r="N736" s="14">
        <f t="shared" si="163"/>
        <v>13</v>
      </c>
      <c r="O736" s="14">
        <f>INDEX(卡牌消耗!$H$13:$H$33,世界BOSS专属武器!N736)</f>
        <v>1501013</v>
      </c>
      <c r="P736" s="44" t="s">
        <v>328</v>
      </c>
      <c r="Q736" s="14">
        <f t="shared" si="164"/>
        <v>39</v>
      </c>
      <c r="R736" s="44" t="str">
        <f t="shared" si="165"/>
        <v>金币</v>
      </c>
      <c r="S736" s="14">
        <f t="shared" si="166"/>
        <v>10000</v>
      </c>
      <c r="T736" s="14" t="str">
        <f t="shared" si="167"/>
        <v>中级专属强化石</v>
      </c>
      <c r="U736" s="14">
        <f t="shared" si="168"/>
        <v>8</v>
      </c>
      <c r="V736" s="14" t="str">
        <f t="shared" si="169"/>
        <v>高级专属强化石</v>
      </c>
      <c r="W736" s="14">
        <f t="shared" si="170"/>
        <v>3</v>
      </c>
      <c r="X736" s="14">
        <f t="shared" si="171"/>
        <v>0.1</v>
      </c>
      <c r="Y736" s="14">
        <f t="shared" si="172"/>
        <v>1</v>
      </c>
      <c r="Z736" s="14">
        <f t="shared" si="173"/>
        <v>30</v>
      </c>
      <c r="AA736" s="14">
        <f t="shared" si="174"/>
        <v>0.64</v>
      </c>
    </row>
    <row r="737" spans="13:27" ht="16.5" x14ac:dyDescent="0.2">
      <c r="M737" s="14">
        <v>653</v>
      </c>
      <c r="N737" s="14">
        <f t="shared" si="163"/>
        <v>13</v>
      </c>
      <c r="O737" s="14">
        <f>INDEX(卡牌消耗!$H$13:$H$33,世界BOSS专属武器!N737)</f>
        <v>1501013</v>
      </c>
      <c r="P737" s="44" t="s">
        <v>328</v>
      </c>
      <c r="Q737" s="14">
        <f t="shared" si="164"/>
        <v>40</v>
      </c>
      <c r="R737" s="44" t="str">
        <f t="shared" si="165"/>
        <v>金币</v>
      </c>
      <c r="S737" s="14">
        <f t="shared" si="166"/>
        <v>20000</v>
      </c>
      <c r="T737" s="14" t="str">
        <f t="shared" si="167"/>
        <v>高级专属强化石</v>
      </c>
      <c r="U737" s="14">
        <f t="shared" si="168"/>
        <v>5</v>
      </c>
      <c r="V737" s="14" t="str">
        <f t="shared" si="169"/>
        <v>[x]</v>
      </c>
      <c r="W737" s="14" t="str">
        <f t="shared" si="170"/>
        <v>[x]</v>
      </c>
      <c r="X737" s="14">
        <f t="shared" si="171"/>
        <v>0.1</v>
      </c>
      <c r="Y737" s="14">
        <f t="shared" si="172"/>
        <v>1</v>
      </c>
      <c r="Z737" s="14">
        <f t="shared" si="173"/>
        <v>35</v>
      </c>
      <c r="AA737" s="14">
        <f t="shared" si="174"/>
        <v>0.66669999999999996</v>
      </c>
    </row>
    <row r="738" spans="13:27" ht="16.5" x14ac:dyDescent="0.2">
      <c r="M738" s="14">
        <v>654</v>
      </c>
      <c r="N738" s="14">
        <f t="shared" si="163"/>
        <v>13</v>
      </c>
      <c r="O738" s="14">
        <f>INDEX(卡牌消耗!$H$13:$H$33,世界BOSS专属武器!N738)</f>
        <v>1501013</v>
      </c>
      <c r="P738" s="44" t="s">
        <v>328</v>
      </c>
      <c r="Q738" s="14">
        <f t="shared" si="164"/>
        <v>41</v>
      </c>
      <c r="R738" s="44" t="str">
        <f t="shared" si="165"/>
        <v>金币</v>
      </c>
      <c r="S738" s="14">
        <f t="shared" si="166"/>
        <v>20000</v>
      </c>
      <c r="T738" s="14" t="str">
        <f t="shared" si="167"/>
        <v>高级专属强化石</v>
      </c>
      <c r="U738" s="14">
        <f t="shared" si="168"/>
        <v>5</v>
      </c>
      <c r="V738" s="14" t="str">
        <f t="shared" si="169"/>
        <v>[x]</v>
      </c>
      <c r="W738" s="14" t="str">
        <f t="shared" si="170"/>
        <v>[x]</v>
      </c>
      <c r="X738" s="14">
        <f t="shared" si="171"/>
        <v>0.1</v>
      </c>
      <c r="Y738" s="14">
        <f t="shared" si="172"/>
        <v>1</v>
      </c>
      <c r="Z738" s="14">
        <f t="shared" si="173"/>
        <v>40</v>
      </c>
      <c r="AA738" s="14">
        <f t="shared" si="174"/>
        <v>0.7</v>
      </c>
    </row>
    <row r="739" spans="13:27" ht="16.5" x14ac:dyDescent="0.2">
      <c r="M739" s="14">
        <v>655</v>
      </c>
      <c r="N739" s="14">
        <f t="shared" si="163"/>
        <v>13</v>
      </c>
      <c r="O739" s="14">
        <f>INDEX(卡牌消耗!$H$13:$H$33,世界BOSS专属武器!N739)</f>
        <v>1501013</v>
      </c>
      <c r="P739" s="44" t="s">
        <v>328</v>
      </c>
      <c r="Q739" s="14">
        <f t="shared" si="164"/>
        <v>42</v>
      </c>
      <c r="R739" s="44" t="str">
        <f t="shared" si="165"/>
        <v>金币</v>
      </c>
      <c r="S739" s="14">
        <f t="shared" si="166"/>
        <v>20000</v>
      </c>
      <c r="T739" s="14" t="str">
        <f t="shared" si="167"/>
        <v>高级专属强化石</v>
      </c>
      <c r="U739" s="14">
        <f t="shared" si="168"/>
        <v>5</v>
      </c>
      <c r="V739" s="14" t="str">
        <f t="shared" si="169"/>
        <v>[x]</v>
      </c>
      <c r="W739" s="14" t="str">
        <f t="shared" si="170"/>
        <v>[x]</v>
      </c>
      <c r="X739" s="14">
        <f t="shared" si="171"/>
        <v>0.1</v>
      </c>
      <c r="Y739" s="14">
        <f t="shared" si="172"/>
        <v>1</v>
      </c>
      <c r="Z739" s="14">
        <f t="shared" si="173"/>
        <v>45</v>
      </c>
      <c r="AA739" s="14">
        <f t="shared" si="174"/>
        <v>0.73329999999999995</v>
      </c>
    </row>
    <row r="740" spans="13:27" ht="16.5" x14ac:dyDescent="0.2">
      <c r="M740" s="14">
        <v>656</v>
      </c>
      <c r="N740" s="14">
        <f t="shared" si="163"/>
        <v>13</v>
      </c>
      <c r="O740" s="14">
        <f>INDEX(卡牌消耗!$H$13:$H$33,世界BOSS专属武器!N740)</f>
        <v>1501013</v>
      </c>
      <c r="P740" s="44" t="s">
        <v>328</v>
      </c>
      <c r="Q740" s="14">
        <f t="shared" si="164"/>
        <v>43</v>
      </c>
      <c r="R740" s="44" t="str">
        <f t="shared" si="165"/>
        <v>金币</v>
      </c>
      <c r="S740" s="14">
        <f t="shared" si="166"/>
        <v>20000</v>
      </c>
      <c r="T740" s="14" t="str">
        <f t="shared" si="167"/>
        <v>高级专属强化石</v>
      </c>
      <c r="U740" s="14">
        <f t="shared" si="168"/>
        <v>5</v>
      </c>
      <c r="V740" s="14" t="str">
        <f t="shared" si="169"/>
        <v>[x]</v>
      </c>
      <c r="W740" s="14" t="str">
        <f t="shared" si="170"/>
        <v>[x]</v>
      </c>
      <c r="X740" s="14">
        <f t="shared" si="171"/>
        <v>0.1</v>
      </c>
      <c r="Y740" s="14">
        <f t="shared" si="172"/>
        <v>1</v>
      </c>
      <c r="Z740" s="14">
        <f t="shared" si="173"/>
        <v>50</v>
      </c>
      <c r="AA740" s="14">
        <f t="shared" si="174"/>
        <v>0.76670000000000005</v>
      </c>
    </row>
    <row r="741" spans="13:27" ht="16.5" x14ac:dyDescent="0.2">
      <c r="M741" s="14">
        <v>657</v>
      </c>
      <c r="N741" s="14">
        <f t="shared" si="163"/>
        <v>13</v>
      </c>
      <c r="O741" s="14">
        <f>INDEX(卡牌消耗!$H$13:$H$33,世界BOSS专属武器!N741)</f>
        <v>1501013</v>
      </c>
      <c r="P741" s="44" t="s">
        <v>328</v>
      </c>
      <c r="Q741" s="14">
        <f t="shared" si="164"/>
        <v>44</v>
      </c>
      <c r="R741" s="44" t="str">
        <f t="shared" si="165"/>
        <v>金币</v>
      </c>
      <c r="S741" s="14">
        <f t="shared" si="166"/>
        <v>20000</v>
      </c>
      <c r="T741" s="14" t="str">
        <f t="shared" si="167"/>
        <v>高级专属强化石</v>
      </c>
      <c r="U741" s="14">
        <f t="shared" si="168"/>
        <v>5</v>
      </c>
      <c r="V741" s="14" t="str">
        <f t="shared" si="169"/>
        <v>[x]</v>
      </c>
      <c r="W741" s="14" t="str">
        <f t="shared" si="170"/>
        <v>[x]</v>
      </c>
      <c r="X741" s="14">
        <f t="shared" si="171"/>
        <v>0.1</v>
      </c>
      <c r="Y741" s="14">
        <f t="shared" si="172"/>
        <v>1</v>
      </c>
      <c r="Z741" s="14">
        <f t="shared" si="173"/>
        <v>55</v>
      </c>
      <c r="AA741" s="14">
        <f t="shared" si="174"/>
        <v>0.8</v>
      </c>
    </row>
    <row r="742" spans="13:27" ht="16.5" x14ac:dyDescent="0.2">
      <c r="M742" s="14">
        <v>658</v>
      </c>
      <c r="N742" s="14">
        <f t="shared" si="163"/>
        <v>13</v>
      </c>
      <c r="O742" s="14">
        <f>INDEX(卡牌消耗!$H$13:$H$33,世界BOSS专属武器!N742)</f>
        <v>1501013</v>
      </c>
      <c r="P742" s="44" t="s">
        <v>328</v>
      </c>
      <c r="Q742" s="14">
        <f t="shared" si="164"/>
        <v>45</v>
      </c>
      <c r="R742" s="44" t="str">
        <f t="shared" si="165"/>
        <v>金币</v>
      </c>
      <c r="S742" s="14">
        <f t="shared" si="166"/>
        <v>20000</v>
      </c>
      <c r="T742" s="14" t="str">
        <f t="shared" si="167"/>
        <v>高级专属强化石</v>
      </c>
      <c r="U742" s="14">
        <f t="shared" si="168"/>
        <v>6</v>
      </c>
      <c r="V742" s="14" t="str">
        <f t="shared" si="169"/>
        <v>[x]</v>
      </c>
      <c r="W742" s="14" t="str">
        <f t="shared" si="170"/>
        <v>[x]</v>
      </c>
      <c r="X742" s="14">
        <f t="shared" si="171"/>
        <v>0.1</v>
      </c>
      <c r="Y742" s="14">
        <f t="shared" si="172"/>
        <v>1</v>
      </c>
      <c r="Z742" s="14">
        <f t="shared" si="173"/>
        <v>60</v>
      </c>
      <c r="AA742" s="14">
        <f t="shared" si="174"/>
        <v>0.83330000000000004</v>
      </c>
    </row>
    <row r="743" spans="13:27" ht="16.5" x14ac:dyDescent="0.2">
      <c r="M743" s="14">
        <v>659</v>
      </c>
      <c r="N743" s="14">
        <f t="shared" si="163"/>
        <v>13</v>
      </c>
      <c r="O743" s="14">
        <f>INDEX(卡牌消耗!$H$13:$H$33,世界BOSS专属武器!N743)</f>
        <v>1501013</v>
      </c>
      <c r="P743" s="44" t="s">
        <v>328</v>
      </c>
      <c r="Q743" s="14">
        <f t="shared" si="164"/>
        <v>46</v>
      </c>
      <c r="R743" s="44" t="str">
        <f t="shared" si="165"/>
        <v>金币</v>
      </c>
      <c r="S743" s="14">
        <f t="shared" si="166"/>
        <v>20000</v>
      </c>
      <c r="T743" s="14" t="str">
        <f t="shared" si="167"/>
        <v>高级专属强化石</v>
      </c>
      <c r="U743" s="14">
        <f t="shared" si="168"/>
        <v>7</v>
      </c>
      <c r="V743" s="14" t="str">
        <f t="shared" si="169"/>
        <v>[x]</v>
      </c>
      <c r="W743" s="14" t="str">
        <f t="shared" si="170"/>
        <v>[x]</v>
      </c>
      <c r="X743" s="14">
        <f t="shared" si="171"/>
        <v>0.1</v>
      </c>
      <c r="Y743" s="14">
        <f t="shared" si="172"/>
        <v>1</v>
      </c>
      <c r="Z743" s="14">
        <f t="shared" si="173"/>
        <v>70</v>
      </c>
      <c r="AA743" s="14">
        <f t="shared" si="174"/>
        <v>0.86670000000000003</v>
      </c>
    </row>
    <row r="744" spans="13:27" ht="16.5" x14ac:dyDescent="0.2">
      <c r="M744" s="14">
        <v>660</v>
      </c>
      <c r="N744" s="14">
        <f t="shared" si="163"/>
        <v>13</v>
      </c>
      <c r="O744" s="14">
        <f>INDEX(卡牌消耗!$H$13:$H$33,世界BOSS专属武器!N744)</f>
        <v>1501013</v>
      </c>
      <c r="P744" s="44" t="s">
        <v>328</v>
      </c>
      <c r="Q744" s="14">
        <f t="shared" si="164"/>
        <v>47</v>
      </c>
      <c r="R744" s="44" t="str">
        <f t="shared" si="165"/>
        <v>金币</v>
      </c>
      <c r="S744" s="14">
        <f t="shared" si="166"/>
        <v>20000</v>
      </c>
      <c r="T744" s="14" t="str">
        <f t="shared" si="167"/>
        <v>高级专属强化石</v>
      </c>
      <c r="U744" s="14">
        <f t="shared" si="168"/>
        <v>8</v>
      </c>
      <c r="V744" s="14" t="str">
        <f t="shared" si="169"/>
        <v>[x]</v>
      </c>
      <c r="W744" s="14" t="str">
        <f t="shared" si="170"/>
        <v>[x]</v>
      </c>
      <c r="X744" s="14">
        <f t="shared" si="171"/>
        <v>0.1</v>
      </c>
      <c r="Y744" s="14">
        <f t="shared" si="172"/>
        <v>1</v>
      </c>
      <c r="Z744" s="14">
        <f t="shared" si="173"/>
        <v>80</v>
      </c>
      <c r="AA744" s="14">
        <f t="shared" si="174"/>
        <v>0.9</v>
      </c>
    </row>
    <row r="745" spans="13:27" ht="16.5" x14ac:dyDescent="0.2">
      <c r="M745" s="14">
        <v>661</v>
      </c>
      <c r="N745" s="14">
        <f t="shared" si="163"/>
        <v>13</v>
      </c>
      <c r="O745" s="14">
        <f>INDEX(卡牌消耗!$H$13:$H$33,世界BOSS专属武器!N745)</f>
        <v>1501013</v>
      </c>
      <c r="P745" s="44" t="s">
        <v>328</v>
      </c>
      <c r="Q745" s="14">
        <f t="shared" si="164"/>
        <v>48</v>
      </c>
      <c r="R745" s="44" t="str">
        <f t="shared" si="165"/>
        <v>金币</v>
      </c>
      <c r="S745" s="14">
        <f t="shared" si="166"/>
        <v>20000</v>
      </c>
      <c r="T745" s="14" t="str">
        <f t="shared" si="167"/>
        <v>高级专属强化石</v>
      </c>
      <c r="U745" s="14">
        <f t="shared" si="168"/>
        <v>9</v>
      </c>
      <c r="V745" s="14" t="str">
        <f t="shared" si="169"/>
        <v>[x]</v>
      </c>
      <c r="W745" s="14" t="str">
        <f t="shared" si="170"/>
        <v>[x]</v>
      </c>
      <c r="X745" s="14">
        <f t="shared" si="171"/>
        <v>0.1</v>
      </c>
      <c r="Y745" s="14">
        <f t="shared" si="172"/>
        <v>1</v>
      </c>
      <c r="Z745" s="14">
        <f t="shared" si="173"/>
        <v>100</v>
      </c>
      <c r="AA745" s="14">
        <f t="shared" si="174"/>
        <v>0.93330000000000002</v>
      </c>
    </row>
    <row r="746" spans="13:27" ht="16.5" x14ac:dyDescent="0.2">
      <c r="M746" s="14">
        <v>662</v>
      </c>
      <c r="N746" s="14">
        <f t="shared" si="163"/>
        <v>13</v>
      </c>
      <c r="O746" s="14">
        <f>INDEX(卡牌消耗!$H$13:$H$33,世界BOSS专属武器!N746)</f>
        <v>1501013</v>
      </c>
      <c r="P746" s="44" t="s">
        <v>328</v>
      </c>
      <c r="Q746" s="14">
        <f t="shared" si="164"/>
        <v>49</v>
      </c>
      <c r="R746" s="44" t="str">
        <f t="shared" si="165"/>
        <v>金币</v>
      </c>
      <c r="S746" s="14">
        <f t="shared" si="166"/>
        <v>20000</v>
      </c>
      <c r="T746" s="14" t="str">
        <f t="shared" si="167"/>
        <v>高级专属强化石</v>
      </c>
      <c r="U746" s="14">
        <f t="shared" si="168"/>
        <v>10</v>
      </c>
      <c r="V746" s="14" t="str">
        <f t="shared" si="169"/>
        <v>[x]</v>
      </c>
      <c r="W746" s="14" t="str">
        <f t="shared" si="170"/>
        <v>[x]</v>
      </c>
      <c r="X746" s="14">
        <f t="shared" si="171"/>
        <v>0.1</v>
      </c>
      <c r="Y746" s="14">
        <f t="shared" si="172"/>
        <v>1</v>
      </c>
      <c r="Z746" s="14">
        <f t="shared" si="173"/>
        <v>120</v>
      </c>
      <c r="AA746" s="14">
        <f t="shared" si="174"/>
        <v>0.9667</v>
      </c>
    </row>
    <row r="747" spans="13:27" ht="16.5" x14ac:dyDescent="0.2">
      <c r="M747" s="14">
        <v>663</v>
      </c>
      <c r="N747" s="14">
        <f t="shared" si="163"/>
        <v>13</v>
      </c>
      <c r="O747" s="14">
        <f>INDEX(卡牌消耗!$H$13:$H$33,世界BOSS专属武器!N747)</f>
        <v>1501013</v>
      </c>
      <c r="P747" s="44" t="s">
        <v>328</v>
      </c>
      <c r="Q747" s="14">
        <f t="shared" si="164"/>
        <v>50</v>
      </c>
      <c r="R747" s="44" t="str">
        <f t="shared" si="165"/>
        <v>金币</v>
      </c>
      <c r="S747" s="14">
        <f t="shared" si="166"/>
        <v>20000</v>
      </c>
      <c r="T747" s="14" t="str">
        <f t="shared" si="167"/>
        <v>高级专属强化石</v>
      </c>
      <c r="U747" s="14">
        <f t="shared" si="168"/>
        <v>15</v>
      </c>
      <c r="V747" s="14" t="str">
        <f t="shared" si="169"/>
        <v>[x]</v>
      </c>
      <c r="W747" s="14" t="str">
        <f t="shared" si="170"/>
        <v>[x]</v>
      </c>
      <c r="X747" s="14">
        <f t="shared" si="171"/>
        <v>0.1</v>
      </c>
      <c r="Y747" s="14">
        <f t="shared" si="172"/>
        <v>1</v>
      </c>
      <c r="Z747" s="14">
        <f t="shared" si="173"/>
        <v>150</v>
      </c>
      <c r="AA747" s="14">
        <f t="shared" si="174"/>
        <v>1</v>
      </c>
    </row>
    <row r="748" spans="13:27" ht="16.5" x14ac:dyDescent="0.2">
      <c r="M748" s="14">
        <v>664</v>
      </c>
      <c r="N748" s="14">
        <f t="shared" si="163"/>
        <v>14</v>
      </c>
      <c r="O748" s="14">
        <f>INDEX(卡牌消耗!$H$13:$H$33,世界BOSS专属武器!N748)</f>
        <v>1501014</v>
      </c>
      <c r="P748" s="44" t="s">
        <v>328</v>
      </c>
      <c r="Q748" s="14">
        <f t="shared" si="164"/>
        <v>0</v>
      </c>
      <c r="R748" s="44" t="str">
        <f t="shared" si="165"/>
        <v>[x]</v>
      </c>
      <c r="S748" s="14" t="str">
        <f t="shared" si="166"/>
        <v>[x]</v>
      </c>
      <c r="T748" s="14" t="str">
        <f t="shared" si="167"/>
        <v>[x]</v>
      </c>
      <c r="U748" s="14" t="str">
        <f t="shared" si="168"/>
        <v>[x]</v>
      </c>
      <c r="V748" s="14" t="str">
        <f t="shared" si="169"/>
        <v>[x]</v>
      </c>
      <c r="W748" s="14" t="str">
        <f t="shared" si="170"/>
        <v>[x]</v>
      </c>
      <c r="X748" s="14" t="str">
        <f t="shared" si="171"/>
        <v>[x]</v>
      </c>
      <c r="Y748" s="14" t="str">
        <f t="shared" si="172"/>
        <v>[x]</v>
      </c>
      <c r="Z748" s="14" t="str">
        <f t="shared" si="173"/>
        <v>[x]</v>
      </c>
      <c r="AA748" s="14" t="str">
        <f t="shared" si="174"/>
        <v>[x]</v>
      </c>
    </row>
    <row r="749" spans="13:27" ht="16.5" x14ac:dyDescent="0.2">
      <c r="M749" s="14">
        <v>665</v>
      </c>
      <c r="N749" s="14">
        <f t="shared" si="163"/>
        <v>14</v>
      </c>
      <c r="O749" s="14">
        <f>INDEX(卡牌消耗!$H$13:$H$33,世界BOSS专属武器!N749)</f>
        <v>1501014</v>
      </c>
      <c r="P749" s="44" t="s">
        <v>328</v>
      </c>
      <c r="Q749" s="14">
        <f t="shared" si="164"/>
        <v>1</v>
      </c>
      <c r="R749" s="44" t="str">
        <f t="shared" si="165"/>
        <v>金币</v>
      </c>
      <c r="S749" s="14">
        <f t="shared" si="166"/>
        <v>100</v>
      </c>
      <c r="T749" s="14" t="str">
        <f t="shared" si="167"/>
        <v>低级专属强化石</v>
      </c>
      <c r="U749" s="14">
        <f t="shared" si="168"/>
        <v>1</v>
      </c>
      <c r="V749" s="14" t="str">
        <f t="shared" si="169"/>
        <v>[x]</v>
      </c>
      <c r="W749" s="14" t="str">
        <f t="shared" si="170"/>
        <v>[x]</v>
      </c>
      <c r="X749" s="14">
        <f t="shared" si="171"/>
        <v>1</v>
      </c>
      <c r="Y749" s="14">
        <f t="shared" si="172"/>
        <v>1</v>
      </c>
      <c r="Z749" s="14">
        <f t="shared" si="173"/>
        <v>1</v>
      </c>
      <c r="AA749" s="14">
        <f t="shared" si="174"/>
        <v>6.7000000000000002E-3</v>
      </c>
    </row>
    <row r="750" spans="13:27" ht="16.5" x14ac:dyDescent="0.2">
      <c r="M750" s="14">
        <v>666</v>
      </c>
      <c r="N750" s="14">
        <f t="shared" si="163"/>
        <v>14</v>
      </c>
      <c r="O750" s="14">
        <f>INDEX(卡牌消耗!$H$13:$H$33,世界BOSS专属武器!N750)</f>
        <v>1501014</v>
      </c>
      <c r="P750" s="44" t="s">
        <v>328</v>
      </c>
      <c r="Q750" s="14">
        <f t="shared" si="164"/>
        <v>2</v>
      </c>
      <c r="R750" s="44" t="str">
        <f t="shared" si="165"/>
        <v>金币</v>
      </c>
      <c r="S750" s="14">
        <f t="shared" si="166"/>
        <v>200</v>
      </c>
      <c r="T750" s="14" t="str">
        <f t="shared" si="167"/>
        <v>低级专属强化石</v>
      </c>
      <c r="U750" s="14">
        <f t="shared" si="168"/>
        <v>1</v>
      </c>
      <c r="V750" s="14" t="str">
        <f t="shared" si="169"/>
        <v>[x]</v>
      </c>
      <c r="W750" s="14" t="str">
        <f t="shared" si="170"/>
        <v>[x]</v>
      </c>
      <c r="X750" s="14">
        <f t="shared" si="171"/>
        <v>0.5</v>
      </c>
      <c r="Y750" s="14">
        <f t="shared" si="172"/>
        <v>1</v>
      </c>
      <c r="Z750" s="14">
        <f t="shared" si="173"/>
        <v>2</v>
      </c>
      <c r="AA750" s="14">
        <f t="shared" si="174"/>
        <v>1.3299999999999999E-2</v>
      </c>
    </row>
    <row r="751" spans="13:27" ht="16.5" x14ac:dyDescent="0.2">
      <c r="M751" s="14">
        <v>667</v>
      </c>
      <c r="N751" s="14">
        <f t="shared" si="163"/>
        <v>14</v>
      </c>
      <c r="O751" s="14">
        <f>INDEX(卡牌消耗!$H$13:$H$33,世界BOSS专属武器!N751)</f>
        <v>1501014</v>
      </c>
      <c r="P751" s="44" t="s">
        <v>328</v>
      </c>
      <c r="Q751" s="14">
        <f t="shared" si="164"/>
        <v>3</v>
      </c>
      <c r="R751" s="44" t="str">
        <f t="shared" si="165"/>
        <v>金币</v>
      </c>
      <c r="S751" s="14">
        <f t="shared" si="166"/>
        <v>300</v>
      </c>
      <c r="T751" s="14" t="str">
        <f t="shared" si="167"/>
        <v>低级专属强化石</v>
      </c>
      <c r="U751" s="14">
        <f t="shared" si="168"/>
        <v>2</v>
      </c>
      <c r="V751" s="14" t="str">
        <f t="shared" si="169"/>
        <v>[x]</v>
      </c>
      <c r="W751" s="14" t="str">
        <f t="shared" si="170"/>
        <v>[x]</v>
      </c>
      <c r="X751" s="14">
        <f t="shared" si="171"/>
        <v>0.48</v>
      </c>
      <c r="Y751" s="14">
        <f t="shared" si="172"/>
        <v>1</v>
      </c>
      <c r="Z751" s="14">
        <f t="shared" si="173"/>
        <v>3</v>
      </c>
      <c r="AA751" s="14">
        <f t="shared" si="174"/>
        <v>0.02</v>
      </c>
    </row>
    <row r="752" spans="13:27" ht="16.5" x14ac:dyDescent="0.2">
      <c r="M752" s="14">
        <v>668</v>
      </c>
      <c r="N752" s="14">
        <f t="shared" si="163"/>
        <v>14</v>
      </c>
      <c r="O752" s="14">
        <f>INDEX(卡牌消耗!$H$13:$H$33,世界BOSS专属武器!N752)</f>
        <v>1501014</v>
      </c>
      <c r="P752" s="44" t="s">
        <v>328</v>
      </c>
      <c r="Q752" s="14">
        <f t="shared" si="164"/>
        <v>4</v>
      </c>
      <c r="R752" s="44" t="str">
        <f t="shared" si="165"/>
        <v>金币</v>
      </c>
      <c r="S752" s="14">
        <f t="shared" si="166"/>
        <v>400</v>
      </c>
      <c r="T752" s="14" t="str">
        <f t="shared" si="167"/>
        <v>低级专属强化石</v>
      </c>
      <c r="U752" s="14">
        <f t="shared" si="168"/>
        <v>3</v>
      </c>
      <c r="V752" s="14" t="str">
        <f t="shared" si="169"/>
        <v>[x]</v>
      </c>
      <c r="W752" s="14" t="str">
        <f t="shared" si="170"/>
        <v>[x]</v>
      </c>
      <c r="X752" s="14">
        <f t="shared" si="171"/>
        <v>0.46</v>
      </c>
      <c r="Y752" s="14">
        <f t="shared" si="172"/>
        <v>1</v>
      </c>
      <c r="Z752" s="14">
        <f t="shared" si="173"/>
        <v>3</v>
      </c>
      <c r="AA752" s="14">
        <f t="shared" si="174"/>
        <v>2.6700000000000002E-2</v>
      </c>
    </row>
    <row r="753" spans="13:27" ht="16.5" x14ac:dyDescent="0.2">
      <c r="M753" s="14">
        <v>669</v>
      </c>
      <c r="N753" s="14">
        <f t="shared" si="163"/>
        <v>14</v>
      </c>
      <c r="O753" s="14">
        <f>INDEX(卡牌消耗!$H$13:$H$33,世界BOSS专属武器!N753)</f>
        <v>1501014</v>
      </c>
      <c r="P753" s="44" t="s">
        <v>328</v>
      </c>
      <c r="Q753" s="14">
        <f t="shared" si="164"/>
        <v>5</v>
      </c>
      <c r="R753" s="44" t="str">
        <f t="shared" si="165"/>
        <v>金币</v>
      </c>
      <c r="S753" s="14">
        <f t="shared" si="166"/>
        <v>500</v>
      </c>
      <c r="T753" s="14" t="str">
        <f t="shared" si="167"/>
        <v>低级专属强化石</v>
      </c>
      <c r="U753" s="14">
        <f t="shared" si="168"/>
        <v>4</v>
      </c>
      <c r="V753" s="14" t="str">
        <f t="shared" si="169"/>
        <v>[x]</v>
      </c>
      <c r="W753" s="14" t="str">
        <f t="shared" si="170"/>
        <v>[x]</v>
      </c>
      <c r="X753" s="14">
        <f t="shared" si="171"/>
        <v>0.44</v>
      </c>
      <c r="Y753" s="14">
        <f t="shared" si="172"/>
        <v>1</v>
      </c>
      <c r="Z753" s="14">
        <f t="shared" si="173"/>
        <v>3</v>
      </c>
      <c r="AA753" s="14">
        <f t="shared" si="174"/>
        <v>3.3300000000000003E-2</v>
      </c>
    </row>
    <row r="754" spans="13:27" ht="16.5" x14ac:dyDescent="0.2">
      <c r="M754" s="14">
        <v>670</v>
      </c>
      <c r="N754" s="14">
        <f t="shared" si="163"/>
        <v>14</v>
      </c>
      <c r="O754" s="14">
        <f>INDEX(卡牌消耗!$H$13:$H$33,世界BOSS专属武器!N754)</f>
        <v>1501014</v>
      </c>
      <c r="P754" s="44" t="s">
        <v>328</v>
      </c>
      <c r="Q754" s="14">
        <f t="shared" si="164"/>
        <v>6</v>
      </c>
      <c r="R754" s="44" t="str">
        <f t="shared" si="165"/>
        <v>金币</v>
      </c>
      <c r="S754" s="14">
        <f t="shared" si="166"/>
        <v>600</v>
      </c>
      <c r="T754" s="14" t="str">
        <f t="shared" si="167"/>
        <v>低级专属强化石</v>
      </c>
      <c r="U754" s="14">
        <f t="shared" si="168"/>
        <v>5</v>
      </c>
      <c r="V754" s="14" t="str">
        <f t="shared" si="169"/>
        <v>[x]</v>
      </c>
      <c r="W754" s="14" t="str">
        <f t="shared" si="170"/>
        <v>[x]</v>
      </c>
      <c r="X754" s="14">
        <f t="shared" si="171"/>
        <v>0.42</v>
      </c>
      <c r="Y754" s="14">
        <f t="shared" si="172"/>
        <v>1</v>
      </c>
      <c r="Z754" s="14">
        <f t="shared" si="173"/>
        <v>4</v>
      </c>
      <c r="AA754" s="14">
        <f t="shared" si="174"/>
        <v>0.04</v>
      </c>
    </row>
    <row r="755" spans="13:27" ht="16.5" x14ac:dyDescent="0.2">
      <c r="M755" s="14">
        <v>671</v>
      </c>
      <c r="N755" s="14">
        <f t="shared" si="163"/>
        <v>14</v>
      </c>
      <c r="O755" s="14">
        <f>INDEX(卡牌消耗!$H$13:$H$33,世界BOSS专属武器!N755)</f>
        <v>1501014</v>
      </c>
      <c r="P755" s="44" t="s">
        <v>328</v>
      </c>
      <c r="Q755" s="14">
        <f t="shared" si="164"/>
        <v>7</v>
      </c>
      <c r="R755" s="44" t="str">
        <f t="shared" si="165"/>
        <v>金币</v>
      </c>
      <c r="S755" s="14">
        <f t="shared" si="166"/>
        <v>700</v>
      </c>
      <c r="T755" s="14" t="str">
        <f t="shared" si="167"/>
        <v>低级专属强化石</v>
      </c>
      <c r="U755" s="14">
        <f t="shared" si="168"/>
        <v>5</v>
      </c>
      <c r="V755" s="14" t="str">
        <f t="shared" si="169"/>
        <v>[x]</v>
      </c>
      <c r="W755" s="14" t="str">
        <f t="shared" si="170"/>
        <v>[x]</v>
      </c>
      <c r="X755" s="14">
        <f t="shared" si="171"/>
        <v>0.4</v>
      </c>
      <c r="Y755" s="14">
        <f t="shared" si="172"/>
        <v>1</v>
      </c>
      <c r="Z755" s="14">
        <f t="shared" si="173"/>
        <v>4</v>
      </c>
      <c r="AA755" s="14">
        <f t="shared" si="174"/>
        <v>4.6699999999999998E-2</v>
      </c>
    </row>
    <row r="756" spans="13:27" ht="16.5" x14ac:dyDescent="0.2">
      <c r="M756" s="14">
        <v>672</v>
      </c>
      <c r="N756" s="14">
        <f t="shared" si="163"/>
        <v>14</v>
      </c>
      <c r="O756" s="14">
        <f>INDEX(卡牌消耗!$H$13:$H$33,世界BOSS专属武器!N756)</f>
        <v>1501014</v>
      </c>
      <c r="P756" s="44" t="s">
        <v>328</v>
      </c>
      <c r="Q756" s="14">
        <f t="shared" si="164"/>
        <v>8</v>
      </c>
      <c r="R756" s="44" t="str">
        <f t="shared" si="165"/>
        <v>金币</v>
      </c>
      <c r="S756" s="14">
        <f t="shared" si="166"/>
        <v>800</v>
      </c>
      <c r="T756" s="14" t="str">
        <f t="shared" si="167"/>
        <v>低级专属强化石</v>
      </c>
      <c r="U756" s="14">
        <f t="shared" si="168"/>
        <v>5</v>
      </c>
      <c r="V756" s="14" t="str">
        <f t="shared" si="169"/>
        <v>[x]</v>
      </c>
      <c r="W756" s="14" t="str">
        <f t="shared" si="170"/>
        <v>[x]</v>
      </c>
      <c r="X756" s="14">
        <f t="shared" si="171"/>
        <v>0.38</v>
      </c>
      <c r="Y756" s="14">
        <f t="shared" si="172"/>
        <v>1</v>
      </c>
      <c r="Z756" s="14">
        <f t="shared" si="173"/>
        <v>5</v>
      </c>
      <c r="AA756" s="14">
        <f t="shared" si="174"/>
        <v>5.33E-2</v>
      </c>
    </row>
    <row r="757" spans="13:27" ht="16.5" x14ac:dyDescent="0.2">
      <c r="M757" s="14">
        <v>673</v>
      </c>
      <c r="N757" s="14">
        <f t="shared" si="163"/>
        <v>14</v>
      </c>
      <c r="O757" s="14">
        <f>INDEX(卡牌消耗!$H$13:$H$33,世界BOSS专属武器!N757)</f>
        <v>1501014</v>
      </c>
      <c r="P757" s="44" t="s">
        <v>328</v>
      </c>
      <c r="Q757" s="14">
        <f t="shared" si="164"/>
        <v>9</v>
      </c>
      <c r="R757" s="44" t="str">
        <f t="shared" si="165"/>
        <v>金币</v>
      </c>
      <c r="S757" s="14">
        <f t="shared" si="166"/>
        <v>900</v>
      </c>
      <c r="T757" s="14" t="str">
        <f t="shared" si="167"/>
        <v>低级专属强化石</v>
      </c>
      <c r="U757" s="14">
        <f t="shared" si="168"/>
        <v>5</v>
      </c>
      <c r="V757" s="14" t="str">
        <f t="shared" si="169"/>
        <v>[x]</v>
      </c>
      <c r="W757" s="14" t="str">
        <f t="shared" si="170"/>
        <v>[x]</v>
      </c>
      <c r="X757" s="14">
        <f t="shared" si="171"/>
        <v>0.36</v>
      </c>
      <c r="Y757" s="14">
        <f t="shared" si="172"/>
        <v>1</v>
      </c>
      <c r="Z757" s="14">
        <f t="shared" si="173"/>
        <v>5</v>
      </c>
      <c r="AA757" s="14">
        <f t="shared" si="174"/>
        <v>0.06</v>
      </c>
    </row>
    <row r="758" spans="13:27" ht="16.5" x14ac:dyDescent="0.2">
      <c r="M758" s="14">
        <v>674</v>
      </c>
      <c r="N758" s="14">
        <f t="shared" si="163"/>
        <v>14</v>
      </c>
      <c r="O758" s="14">
        <f>INDEX(卡牌消耗!$H$13:$H$33,世界BOSS专属武器!N758)</f>
        <v>1501014</v>
      </c>
      <c r="P758" s="44" t="s">
        <v>328</v>
      </c>
      <c r="Q758" s="14">
        <f t="shared" si="164"/>
        <v>10</v>
      </c>
      <c r="R758" s="44" t="str">
        <f t="shared" si="165"/>
        <v>金币</v>
      </c>
      <c r="S758" s="14">
        <f t="shared" si="166"/>
        <v>1000</v>
      </c>
      <c r="T758" s="14" t="str">
        <f t="shared" si="167"/>
        <v>低级专属强化石</v>
      </c>
      <c r="U758" s="14">
        <f t="shared" si="168"/>
        <v>7</v>
      </c>
      <c r="V758" s="14" t="str">
        <f t="shared" si="169"/>
        <v>[x]</v>
      </c>
      <c r="W758" s="14" t="str">
        <f t="shared" si="170"/>
        <v>[x]</v>
      </c>
      <c r="X758" s="14">
        <f t="shared" si="171"/>
        <v>0.35</v>
      </c>
      <c r="Y758" s="14">
        <f t="shared" si="172"/>
        <v>1</v>
      </c>
      <c r="Z758" s="14">
        <f t="shared" si="173"/>
        <v>5</v>
      </c>
      <c r="AA758" s="14">
        <f t="shared" si="174"/>
        <v>6.6699999999999995E-2</v>
      </c>
    </row>
    <row r="759" spans="13:27" ht="16.5" x14ac:dyDescent="0.2">
      <c r="M759" s="14">
        <v>675</v>
      </c>
      <c r="N759" s="14">
        <f t="shared" si="163"/>
        <v>14</v>
      </c>
      <c r="O759" s="14">
        <f>INDEX(卡牌消耗!$H$13:$H$33,世界BOSS专属武器!N759)</f>
        <v>1501014</v>
      </c>
      <c r="P759" s="44" t="s">
        <v>328</v>
      </c>
      <c r="Q759" s="14">
        <f t="shared" si="164"/>
        <v>11</v>
      </c>
      <c r="R759" s="44" t="str">
        <f t="shared" si="165"/>
        <v>金币</v>
      </c>
      <c r="S759" s="14">
        <f t="shared" si="166"/>
        <v>1000</v>
      </c>
      <c r="T759" s="14" t="str">
        <f t="shared" si="167"/>
        <v>低级专属强化石</v>
      </c>
      <c r="U759" s="14">
        <f t="shared" si="168"/>
        <v>7</v>
      </c>
      <c r="V759" s="14" t="str">
        <f t="shared" si="169"/>
        <v>[x]</v>
      </c>
      <c r="W759" s="14" t="str">
        <f t="shared" si="170"/>
        <v>[x]</v>
      </c>
      <c r="X759" s="14">
        <f t="shared" si="171"/>
        <v>0.33</v>
      </c>
      <c r="Y759" s="14">
        <f t="shared" si="172"/>
        <v>1</v>
      </c>
      <c r="Z759" s="14">
        <f t="shared" si="173"/>
        <v>6</v>
      </c>
      <c r="AA759" s="14">
        <f t="shared" si="174"/>
        <v>0.08</v>
      </c>
    </row>
    <row r="760" spans="13:27" ht="16.5" x14ac:dyDescent="0.2">
      <c r="M760" s="14">
        <v>676</v>
      </c>
      <c r="N760" s="14">
        <f t="shared" si="163"/>
        <v>14</v>
      </c>
      <c r="O760" s="14">
        <f>INDEX(卡牌消耗!$H$13:$H$33,世界BOSS专属武器!N760)</f>
        <v>1501014</v>
      </c>
      <c r="P760" s="44" t="s">
        <v>328</v>
      </c>
      <c r="Q760" s="14">
        <f t="shared" si="164"/>
        <v>12</v>
      </c>
      <c r="R760" s="44" t="str">
        <f t="shared" si="165"/>
        <v>金币</v>
      </c>
      <c r="S760" s="14">
        <f t="shared" si="166"/>
        <v>1000</v>
      </c>
      <c r="T760" s="14" t="str">
        <f t="shared" si="167"/>
        <v>低级专属强化石</v>
      </c>
      <c r="U760" s="14">
        <f t="shared" si="168"/>
        <v>7</v>
      </c>
      <c r="V760" s="14" t="str">
        <f t="shared" si="169"/>
        <v>[x]</v>
      </c>
      <c r="W760" s="14" t="str">
        <f t="shared" si="170"/>
        <v>[x]</v>
      </c>
      <c r="X760" s="14">
        <f t="shared" si="171"/>
        <v>0.31</v>
      </c>
      <c r="Y760" s="14">
        <f t="shared" si="172"/>
        <v>1</v>
      </c>
      <c r="Z760" s="14">
        <f t="shared" si="173"/>
        <v>6</v>
      </c>
      <c r="AA760" s="14">
        <f t="shared" si="174"/>
        <v>9.3299999999999994E-2</v>
      </c>
    </row>
    <row r="761" spans="13:27" ht="16.5" x14ac:dyDescent="0.2">
      <c r="M761" s="14">
        <v>677</v>
      </c>
      <c r="N761" s="14">
        <f t="shared" si="163"/>
        <v>14</v>
      </c>
      <c r="O761" s="14">
        <f>INDEX(卡牌消耗!$H$13:$H$33,世界BOSS专属武器!N761)</f>
        <v>1501014</v>
      </c>
      <c r="P761" s="44" t="s">
        <v>328</v>
      </c>
      <c r="Q761" s="14">
        <f t="shared" si="164"/>
        <v>13</v>
      </c>
      <c r="R761" s="44" t="str">
        <f t="shared" si="165"/>
        <v>金币</v>
      </c>
      <c r="S761" s="14">
        <f t="shared" si="166"/>
        <v>1000</v>
      </c>
      <c r="T761" s="14" t="str">
        <f t="shared" si="167"/>
        <v>低级专属强化石</v>
      </c>
      <c r="U761" s="14">
        <f t="shared" si="168"/>
        <v>7</v>
      </c>
      <c r="V761" s="14" t="str">
        <f t="shared" si="169"/>
        <v>[x]</v>
      </c>
      <c r="W761" s="14" t="str">
        <f t="shared" si="170"/>
        <v>[x]</v>
      </c>
      <c r="X761" s="14">
        <f t="shared" si="171"/>
        <v>0.28999999999999998</v>
      </c>
      <c r="Y761" s="14">
        <f t="shared" si="172"/>
        <v>1</v>
      </c>
      <c r="Z761" s="14">
        <f t="shared" si="173"/>
        <v>7</v>
      </c>
      <c r="AA761" s="14">
        <f t="shared" si="174"/>
        <v>0.1067</v>
      </c>
    </row>
    <row r="762" spans="13:27" ht="16.5" x14ac:dyDescent="0.2">
      <c r="M762" s="14">
        <v>678</v>
      </c>
      <c r="N762" s="14">
        <f t="shared" si="163"/>
        <v>14</v>
      </c>
      <c r="O762" s="14">
        <f>INDEX(卡牌消耗!$H$13:$H$33,世界BOSS专属武器!N762)</f>
        <v>1501014</v>
      </c>
      <c r="P762" s="44" t="s">
        <v>328</v>
      </c>
      <c r="Q762" s="14">
        <f t="shared" si="164"/>
        <v>14</v>
      </c>
      <c r="R762" s="44" t="str">
        <f t="shared" si="165"/>
        <v>金币</v>
      </c>
      <c r="S762" s="14">
        <f t="shared" si="166"/>
        <v>1000</v>
      </c>
      <c r="T762" s="14" t="str">
        <f t="shared" si="167"/>
        <v>低级专属强化石</v>
      </c>
      <c r="U762" s="14">
        <f t="shared" si="168"/>
        <v>7</v>
      </c>
      <c r="V762" s="14" t="str">
        <f t="shared" si="169"/>
        <v>[x]</v>
      </c>
      <c r="W762" s="14" t="str">
        <f t="shared" si="170"/>
        <v>[x]</v>
      </c>
      <c r="X762" s="14">
        <f t="shared" si="171"/>
        <v>0.27</v>
      </c>
      <c r="Y762" s="14">
        <f t="shared" si="172"/>
        <v>1</v>
      </c>
      <c r="Z762" s="14">
        <f t="shared" si="173"/>
        <v>7</v>
      </c>
      <c r="AA762" s="14">
        <f t="shared" si="174"/>
        <v>0.12</v>
      </c>
    </row>
    <row r="763" spans="13:27" ht="16.5" x14ac:dyDescent="0.2">
      <c r="M763" s="14">
        <v>679</v>
      </c>
      <c r="N763" s="14">
        <f t="shared" si="163"/>
        <v>14</v>
      </c>
      <c r="O763" s="14">
        <f>INDEX(卡牌消耗!$H$13:$H$33,世界BOSS专属武器!N763)</f>
        <v>1501014</v>
      </c>
      <c r="P763" s="44" t="s">
        <v>328</v>
      </c>
      <c r="Q763" s="14">
        <f t="shared" si="164"/>
        <v>15</v>
      </c>
      <c r="R763" s="44" t="str">
        <f t="shared" si="165"/>
        <v>金币</v>
      </c>
      <c r="S763" s="14">
        <f t="shared" si="166"/>
        <v>1000</v>
      </c>
      <c r="T763" s="14" t="str">
        <f t="shared" si="167"/>
        <v>低级专属强化石</v>
      </c>
      <c r="U763" s="14">
        <f t="shared" si="168"/>
        <v>10</v>
      </c>
      <c r="V763" s="14" t="str">
        <f t="shared" si="169"/>
        <v>[x]</v>
      </c>
      <c r="W763" s="14" t="str">
        <f t="shared" si="170"/>
        <v>[x]</v>
      </c>
      <c r="X763" s="14">
        <f t="shared" si="171"/>
        <v>0.25</v>
      </c>
      <c r="Y763" s="14">
        <f t="shared" si="172"/>
        <v>1</v>
      </c>
      <c r="Z763" s="14">
        <f t="shared" si="173"/>
        <v>8</v>
      </c>
      <c r="AA763" s="14">
        <f t="shared" si="174"/>
        <v>0.1333</v>
      </c>
    </row>
    <row r="764" spans="13:27" ht="16.5" x14ac:dyDescent="0.2">
      <c r="M764" s="14">
        <v>680</v>
      </c>
      <c r="N764" s="14">
        <f t="shared" si="163"/>
        <v>14</v>
      </c>
      <c r="O764" s="14">
        <f>INDEX(卡牌消耗!$H$13:$H$33,世界BOSS专属武器!N764)</f>
        <v>1501014</v>
      </c>
      <c r="P764" s="44" t="s">
        <v>328</v>
      </c>
      <c r="Q764" s="14">
        <f t="shared" si="164"/>
        <v>16</v>
      </c>
      <c r="R764" s="44" t="str">
        <f t="shared" si="165"/>
        <v>金币</v>
      </c>
      <c r="S764" s="14">
        <f t="shared" si="166"/>
        <v>1000</v>
      </c>
      <c r="T764" s="14" t="str">
        <f t="shared" si="167"/>
        <v>低级专属强化石</v>
      </c>
      <c r="U764" s="14">
        <f t="shared" si="168"/>
        <v>10</v>
      </c>
      <c r="V764" s="14" t="str">
        <f t="shared" si="169"/>
        <v>[x]</v>
      </c>
      <c r="W764" s="14" t="str">
        <f t="shared" si="170"/>
        <v>[x]</v>
      </c>
      <c r="X764" s="14">
        <f t="shared" si="171"/>
        <v>0.23</v>
      </c>
      <c r="Y764" s="14">
        <f t="shared" si="172"/>
        <v>1</v>
      </c>
      <c r="Z764" s="14">
        <f t="shared" si="173"/>
        <v>9</v>
      </c>
      <c r="AA764" s="14">
        <f t="shared" si="174"/>
        <v>0.1467</v>
      </c>
    </row>
    <row r="765" spans="13:27" ht="16.5" x14ac:dyDescent="0.2">
      <c r="M765" s="14">
        <v>681</v>
      </c>
      <c r="N765" s="14">
        <f t="shared" si="163"/>
        <v>14</v>
      </c>
      <c r="O765" s="14">
        <f>INDEX(卡牌消耗!$H$13:$H$33,世界BOSS专属武器!N765)</f>
        <v>1501014</v>
      </c>
      <c r="P765" s="44" t="s">
        <v>328</v>
      </c>
      <c r="Q765" s="14">
        <f t="shared" si="164"/>
        <v>17</v>
      </c>
      <c r="R765" s="44" t="str">
        <f t="shared" si="165"/>
        <v>金币</v>
      </c>
      <c r="S765" s="14">
        <f t="shared" si="166"/>
        <v>1000</v>
      </c>
      <c r="T765" s="14" t="str">
        <f t="shared" si="167"/>
        <v>低级专属强化石</v>
      </c>
      <c r="U765" s="14">
        <f t="shared" si="168"/>
        <v>10</v>
      </c>
      <c r="V765" s="14" t="str">
        <f t="shared" si="169"/>
        <v>[x]</v>
      </c>
      <c r="W765" s="14" t="str">
        <f t="shared" si="170"/>
        <v>[x]</v>
      </c>
      <c r="X765" s="14">
        <f t="shared" si="171"/>
        <v>0.21</v>
      </c>
      <c r="Y765" s="14">
        <f t="shared" si="172"/>
        <v>1</v>
      </c>
      <c r="Z765" s="14">
        <f t="shared" si="173"/>
        <v>10</v>
      </c>
      <c r="AA765" s="14">
        <f t="shared" si="174"/>
        <v>0.16</v>
      </c>
    </row>
    <row r="766" spans="13:27" ht="16.5" x14ac:dyDescent="0.2">
      <c r="M766" s="14">
        <v>682</v>
      </c>
      <c r="N766" s="14">
        <f t="shared" si="163"/>
        <v>14</v>
      </c>
      <c r="O766" s="14">
        <f>INDEX(卡牌消耗!$H$13:$H$33,世界BOSS专属武器!N766)</f>
        <v>1501014</v>
      </c>
      <c r="P766" s="44" t="s">
        <v>328</v>
      </c>
      <c r="Q766" s="14">
        <f t="shared" si="164"/>
        <v>18</v>
      </c>
      <c r="R766" s="44" t="str">
        <f t="shared" si="165"/>
        <v>金币</v>
      </c>
      <c r="S766" s="14">
        <f t="shared" si="166"/>
        <v>1000</v>
      </c>
      <c r="T766" s="14" t="str">
        <f t="shared" si="167"/>
        <v>低级专属强化石</v>
      </c>
      <c r="U766" s="14">
        <f t="shared" si="168"/>
        <v>10</v>
      </c>
      <c r="V766" s="14" t="str">
        <f t="shared" si="169"/>
        <v>[x]</v>
      </c>
      <c r="W766" s="14" t="str">
        <f t="shared" si="170"/>
        <v>[x]</v>
      </c>
      <c r="X766" s="14">
        <f t="shared" si="171"/>
        <v>0.19</v>
      </c>
      <c r="Y766" s="14">
        <f t="shared" si="172"/>
        <v>1</v>
      </c>
      <c r="Z766" s="14">
        <f t="shared" si="173"/>
        <v>11</v>
      </c>
      <c r="AA766" s="14">
        <f t="shared" si="174"/>
        <v>0.17330000000000001</v>
      </c>
    </row>
    <row r="767" spans="13:27" ht="16.5" x14ac:dyDescent="0.2">
      <c r="M767" s="14">
        <v>683</v>
      </c>
      <c r="N767" s="14">
        <f t="shared" si="163"/>
        <v>14</v>
      </c>
      <c r="O767" s="14">
        <f>INDEX(卡牌消耗!$H$13:$H$33,世界BOSS专属武器!N767)</f>
        <v>1501014</v>
      </c>
      <c r="P767" s="44" t="s">
        <v>328</v>
      </c>
      <c r="Q767" s="14">
        <f t="shared" si="164"/>
        <v>19</v>
      </c>
      <c r="R767" s="44" t="str">
        <f t="shared" si="165"/>
        <v>金币</v>
      </c>
      <c r="S767" s="14">
        <f t="shared" si="166"/>
        <v>1000</v>
      </c>
      <c r="T767" s="14" t="str">
        <f t="shared" si="167"/>
        <v>低级专属强化石</v>
      </c>
      <c r="U767" s="14">
        <f t="shared" si="168"/>
        <v>10</v>
      </c>
      <c r="V767" s="14" t="str">
        <f t="shared" si="169"/>
        <v>[x]</v>
      </c>
      <c r="W767" s="14" t="str">
        <f t="shared" si="170"/>
        <v>[x]</v>
      </c>
      <c r="X767" s="14">
        <f t="shared" si="171"/>
        <v>0.17</v>
      </c>
      <c r="Y767" s="14">
        <f t="shared" si="172"/>
        <v>1</v>
      </c>
      <c r="Z767" s="14">
        <f t="shared" si="173"/>
        <v>12</v>
      </c>
      <c r="AA767" s="14">
        <f t="shared" si="174"/>
        <v>0.1867</v>
      </c>
    </row>
    <row r="768" spans="13:27" ht="16.5" x14ac:dyDescent="0.2">
      <c r="M768" s="14">
        <v>684</v>
      </c>
      <c r="N768" s="14">
        <f t="shared" si="163"/>
        <v>14</v>
      </c>
      <c r="O768" s="14">
        <f>INDEX(卡牌消耗!$H$13:$H$33,世界BOSS专属武器!N768)</f>
        <v>1501014</v>
      </c>
      <c r="P768" s="44" t="s">
        <v>328</v>
      </c>
      <c r="Q768" s="14">
        <f t="shared" si="164"/>
        <v>20</v>
      </c>
      <c r="R768" s="44" t="str">
        <f t="shared" si="165"/>
        <v>金币</v>
      </c>
      <c r="S768" s="14">
        <f t="shared" si="166"/>
        <v>5000</v>
      </c>
      <c r="T768" s="14" t="str">
        <f t="shared" si="167"/>
        <v>低级专属强化石</v>
      </c>
      <c r="U768" s="14">
        <f t="shared" si="168"/>
        <v>15</v>
      </c>
      <c r="V768" s="14" t="str">
        <f t="shared" si="169"/>
        <v>中级专属强化石</v>
      </c>
      <c r="W768" s="14">
        <f t="shared" si="170"/>
        <v>7</v>
      </c>
      <c r="X768" s="14">
        <f t="shared" si="171"/>
        <v>0.15</v>
      </c>
      <c r="Y768" s="14">
        <f t="shared" si="172"/>
        <v>1</v>
      </c>
      <c r="Z768" s="14">
        <f t="shared" si="173"/>
        <v>15</v>
      </c>
      <c r="AA768" s="14">
        <f t="shared" si="174"/>
        <v>0.2</v>
      </c>
    </row>
    <row r="769" spans="13:27" ht="16.5" x14ac:dyDescent="0.2">
      <c r="M769" s="14">
        <v>685</v>
      </c>
      <c r="N769" s="14">
        <f t="shared" si="163"/>
        <v>14</v>
      </c>
      <c r="O769" s="14">
        <f>INDEX(卡牌消耗!$H$13:$H$33,世界BOSS专属武器!N769)</f>
        <v>1501014</v>
      </c>
      <c r="P769" s="44" t="s">
        <v>328</v>
      </c>
      <c r="Q769" s="14">
        <f t="shared" si="164"/>
        <v>21</v>
      </c>
      <c r="R769" s="44" t="str">
        <f t="shared" si="165"/>
        <v>金币</v>
      </c>
      <c r="S769" s="14">
        <f t="shared" si="166"/>
        <v>5000</v>
      </c>
      <c r="T769" s="14" t="str">
        <f t="shared" si="167"/>
        <v>低级专属强化石</v>
      </c>
      <c r="U769" s="14">
        <f t="shared" si="168"/>
        <v>15</v>
      </c>
      <c r="V769" s="14" t="str">
        <f t="shared" si="169"/>
        <v>中级专属强化石</v>
      </c>
      <c r="W769" s="14">
        <f t="shared" si="170"/>
        <v>7</v>
      </c>
      <c r="X769" s="14">
        <f t="shared" si="171"/>
        <v>0.15</v>
      </c>
      <c r="Y769" s="14">
        <f t="shared" si="172"/>
        <v>1</v>
      </c>
      <c r="Z769" s="14">
        <f t="shared" si="173"/>
        <v>15</v>
      </c>
      <c r="AA769" s="14">
        <f t="shared" si="174"/>
        <v>0.22</v>
      </c>
    </row>
    <row r="770" spans="13:27" ht="16.5" x14ac:dyDescent="0.2">
      <c r="M770" s="14">
        <v>686</v>
      </c>
      <c r="N770" s="14">
        <f t="shared" si="163"/>
        <v>14</v>
      </c>
      <c r="O770" s="14">
        <f>INDEX(卡牌消耗!$H$13:$H$33,世界BOSS专属武器!N770)</f>
        <v>1501014</v>
      </c>
      <c r="P770" s="44" t="s">
        <v>328</v>
      </c>
      <c r="Q770" s="14">
        <f t="shared" si="164"/>
        <v>22</v>
      </c>
      <c r="R770" s="44" t="str">
        <f t="shared" si="165"/>
        <v>金币</v>
      </c>
      <c r="S770" s="14">
        <f t="shared" si="166"/>
        <v>5000</v>
      </c>
      <c r="T770" s="14" t="str">
        <f t="shared" si="167"/>
        <v>低级专属强化石</v>
      </c>
      <c r="U770" s="14">
        <f t="shared" si="168"/>
        <v>15</v>
      </c>
      <c r="V770" s="14" t="str">
        <f t="shared" si="169"/>
        <v>中级专属强化石</v>
      </c>
      <c r="W770" s="14">
        <f t="shared" si="170"/>
        <v>7</v>
      </c>
      <c r="X770" s="14">
        <f t="shared" si="171"/>
        <v>0.15</v>
      </c>
      <c r="Y770" s="14">
        <f t="shared" si="172"/>
        <v>1</v>
      </c>
      <c r="Z770" s="14">
        <f t="shared" si="173"/>
        <v>15</v>
      </c>
      <c r="AA770" s="14">
        <f t="shared" si="174"/>
        <v>0.24</v>
      </c>
    </row>
    <row r="771" spans="13:27" ht="16.5" x14ac:dyDescent="0.2">
      <c r="M771" s="14">
        <v>687</v>
      </c>
      <c r="N771" s="14">
        <f t="shared" si="163"/>
        <v>14</v>
      </c>
      <c r="O771" s="14">
        <f>INDEX(卡牌消耗!$H$13:$H$33,世界BOSS专属武器!N771)</f>
        <v>1501014</v>
      </c>
      <c r="P771" s="44" t="s">
        <v>328</v>
      </c>
      <c r="Q771" s="14">
        <f t="shared" si="164"/>
        <v>23</v>
      </c>
      <c r="R771" s="44" t="str">
        <f t="shared" si="165"/>
        <v>金币</v>
      </c>
      <c r="S771" s="14">
        <f t="shared" si="166"/>
        <v>5000</v>
      </c>
      <c r="T771" s="14" t="str">
        <f t="shared" si="167"/>
        <v>低级专属强化石</v>
      </c>
      <c r="U771" s="14">
        <f t="shared" si="168"/>
        <v>15</v>
      </c>
      <c r="V771" s="14" t="str">
        <f t="shared" si="169"/>
        <v>中级专属强化石</v>
      </c>
      <c r="W771" s="14">
        <f t="shared" si="170"/>
        <v>7</v>
      </c>
      <c r="X771" s="14">
        <f t="shared" si="171"/>
        <v>0.15</v>
      </c>
      <c r="Y771" s="14">
        <f t="shared" si="172"/>
        <v>1</v>
      </c>
      <c r="Z771" s="14">
        <f t="shared" si="173"/>
        <v>18</v>
      </c>
      <c r="AA771" s="14">
        <f t="shared" si="174"/>
        <v>0.26</v>
      </c>
    </row>
    <row r="772" spans="13:27" ht="16.5" x14ac:dyDescent="0.2">
      <c r="M772" s="14">
        <v>688</v>
      </c>
      <c r="N772" s="14">
        <f t="shared" si="163"/>
        <v>14</v>
      </c>
      <c r="O772" s="14">
        <f>INDEX(卡牌消耗!$H$13:$H$33,世界BOSS专属武器!N772)</f>
        <v>1501014</v>
      </c>
      <c r="P772" s="44" t="s">
        <v>328</v>
      </c>
      <c r="Q772" s="14">
        <f t="shared" si="164"/>
        <v>24</v>
      </c>
      <c r="R772" s="44" t="str">
        <f t="shared" si="165"/>
        <v>金币</v>
      </c>
      <c r="S772" s="14">
        <f t="shared" si="166"/>
        <v>5000</v>
      </c>
      <c r="T772" s="14" t="str">
        <f t="shared" si="167"/>
        <v>低级专属强化石</v>
      </c>
      <c r="U772" s="14">
        <f t="shared" si="168"/>
        <v>15</v>
      </c>
      <c r="V772" s="14" t="str">
        <f t="shared" si="169"/>
        <v>中级专属强化石</v>
      </c>
      <c r="W772" s="14">
        <f t="shared" si="170"/>
        <v>7</v>
      </c>
      <c r="X772" s="14">
        <f t="shared" si="171"/>
        <v>0.15</v>
      </c>
      <c r="Y772" s="14">
        <f t="shared" si="172"/>
        <v>1</v>
      </c>
      <c r="Z772" s="14">
        <f t="shared" si="173"/>
        <v>18</v>
      </c>
      <c r="AA772" s="14">
        <f t="shared" si="174"/>
        <v>0.28000000000000003</v>
      </c>
    </row>
    <row r="773" spans="13:27" ht="16.5" x14ac:dyDescent="0.2">
      <c r="M773" s="14">
        <v>689</v>
      </c>
      <c r="N773" s="14">
        <f t="shared" si="163"/>
        <v>14</v>
      </c>
      <c r="O773" s="14">
        <f>INDEX(卡牌消耗!$H$13:$H$33,世界BOSS专属武器!N773)</f>
        <v>1501014</v>
      </c>
      <c r="P773" s="44" t="s">
        <v>328</v>
      </c>
      <c r="Q773" s="14">
        <f t="shared" si="164"/>
        <v>25</v>
      </c>
      <c r="R773" s="44" t="str">
        <f t="shared" si="165"/>
        <v>金币</v>
      </c>
      <c r="S773" s="14">
        <f t="shared" si="166"/>
        <v>5000</v>
      </c>
      <c r="T773" s="14" t="str">
        <f t="shared" si="167"/>
        <v>低级专属强化石</v>
      </c>
      <c r="U773" s="14">
        <f t="shared" si="168"/>
        <v>15</v>
      </c>
      <c r="V773" s="14" t="str">
        <f t="shared" si="169"/>
        <v>中级专属强化石</v>
      </c>
      <c r="W773" s="14">
        <f t="shared" si="170"/>
        <v>7</v>
      </c>
      <c r="X773" s="14">
        <f t="shared" si="171"/>
        <v>0.15</v>
      </c>
      <c r="Y773" s="14">
        <f t="shared" si="172"/>
        <v>1</v>
      </c>
      <c r="Z773" s="14">
        <f t="shared" si="173"/>
        <v>18</v>
      </c>
      <c r="AA773" s="14">
        <f t="shared" si="174"/>
        <v>0.3</v>
      </c>
    </row>
    <row r="774" spans="13:27" ht="16.5" x14ac:dyDescent="0.2">
      <c r="M774" s="14">
        <v>690</v>
      </c>
      <c r="N774" s="14">
        <f t="shared" si="163"/>
        <v>14</v>
      </c>
      <c r="O774" s="14">
        <f>INDEX(卡牌消耗!$H$13:$H$33,世界BOSS专属武器!N774)</f>
        <v>1501014</v>
      </c>
      <c r="P774" s="44" t="s">
        <v>328</v>
      </c>
      <c r="Q774" s="14">
        <f t="shared" si="164"/>
        <v>26</v>
      </c>
      <c r="R774" s="44" t="str">
        <f t="shared" si="165"/>
        <v>金币</v>
      </c>
      <c r="S774" s="14">
        <f t="shared" si="166"/>
        <v>5000</v>
      </c>
      <c r="T774" s="14" t="str">
        <f t="shared" si="167"/>
        <v>低级专属强化石</v>
      </c>
      <c r="U774" s="14">
        <f t="shared" si="168"/>
        <v>15</v>
      </c>
      <c r="V774" s="14" t="str">
        <f t="shared" si="169"/>
        <v>中级专属强化石</v>
      </c>
      <c r="W774" s="14">
        <f t="shared" si="170"/>
        <v>7</v>
      </c>
      <c r="X774" s="14">
        <f t="shared" si="171"/>
        <v>0.15</v>
      </c>
      <c r="Y774" s="14">
        <f t="shared" si="172"/>
        <v>1</v>
      </c>
      <c r="Z774" s="14">
        <f t="shared" si="173"/>
        <v>21</v>
      </c>
      <c r="AA774" s="14">
        <f t="shared" si="174"/>
        <v>0.32</v>
      </c>
    </row>
    <row r="775" spans="13:27" ht="16.5" x14ac:dyDescent="0.2">
      <c r="M775" s="14">
        <v>691</v>
      </c>
      <c r="N775" s="14">
        <f t="shared" si="163"/>
        <v>14</v>
      </c>
      <c r="O775" s="14">
        <f>INDEX(卡牌消耗!$H$13:$H$33,世界BOSS专属武器!N775)</f>
        <v>1501014</v>
      </c>
      <c r="P775" s="44" t="s">
        <v>328</v>
      </c>
      <c r="Q775" s="14">
        <f t="shared" si="164"/>
        <v>27</v>
      </c>
      <c r="R775" s="44" t="str">
        <f t="shared" si="165"/>
        <v>金币</v>
      </c>
      <c r="S775" s="14">
        <f t="shared" si="166"/>
        <v>5000</v>
      </c>
      <c r="T775" s="14" t="str">
        <f t="shared" si="167"/>
        <v>低级专属强化石</v>
      </c>
      <c r="U775" s="14">
        <f t="shared" si="168"/>
        <v>15</v>
      </c>
      <c r="V775" s="14" t="str">
        <f t="shared" si="169"/>
        <v>中级专属强化石</v>
      </c>
      <c r="W775" s="14">
        <f t="shared" si="170"/>
        <v>7</v>
      </c>
      <c r="X775" s="14">
        <f t="shared" si="171"/>
        <v>0.15</v>
      </c>
      <c r="Y775" s="14">
        <f t="shared" si="172"/>
        <v>1</v>
      </c>
      <c r="Z775" s="14">
        <f t="shared" si="173"/>
        <v>22</v>
      </c>
      <c r="AA775" s="14">
        <f t="shared" si="174"/>
        <v>0.34</v>
      </c>
    </row>
    <row r="776" spans="13:27" ht="16.5" x14ac:dyDescent="0.2">
      <c r="M776" s="14">
        <v>692</v>
      </c>
      <c r="N776" s="14">
        <f t="shared" si="163"/>
        <v>14</v>
      </c>
      <c r="O776" s="14">
        <f>INDEX(卡牌消耗!$H$13:$H$33,世界BOSS专属武器!N776)</f>
        <v>1501014</v>
      </c>
      <c r="P776" s="44" t="s">
        <v>328</v>
      </c>
      <c r="Q776" s="14">
        <f t="shared" si="164"/>
        <v>28</v>
      </c>
      <c r="R776" s="44" t="str">
        <f t="shared" si="165"/>
        <v>金币</v>
      </c>
      <c r="S776" s="14">
        <f t="shared" si="166"/>
        <v>5000</v>
      </c>
      <c r="T776" s="14" t="str">
        <f t="shared" si="167"/>
        <v>低级专属强化石</v>
      </c>
      <c r="U776" s="14">
        <f t="shared" si="168"/>
        <v>15</v>
      </c>
      <c r="V776" s="14" t="str">
        <f t="shared" si="169"/>
        <v>中级专属强化石</v>
      </c>
      <c r="W776" s="14">
        <f t="shared" si="170"/>
        <v>7</v>
      </c>
      <c r="X776" s="14">
        <f t="shared" si="171"/>
        <v>0.15</v>
      </c>
      <c r="Y776" s="14">
        <f t="shared" si="172"/>
        <v>1</v>
      </c>
      <c r="Z776" s="14">
        <f t="shared" si="173"/>
        <v>23</v>
      </c>
      <c r="AA776" s="14">
        <f t="shared" si="174"/>
        <v>0.36</v>
      </c>
    </row>
    <row r="777" spans="13:27" ht="16.5" x14ac:dyDescent="0.2">
      <c r="M777" s="14">
        <v>693</v>
      </c>
      <c r="N777" s="14">
        <f t="shared" si="163"/>
        <v>14</v>
      </c>
      <c r="O777" s="14">
        <f>INDEX(卡牌消耗!$H$13:$H$33,世界BOSS专属武器!N777)</f>
        <v>1501014</v>
      </c>
      <c r="P777" s="44" t="s">
        <v>328</v>
      </c>
      <c r="Q777" s="14">
        <f t="shared" si="164"/>
        <v>29</v>
      </c>
      <c r="R777" s="44" t="str">
        <f t="shared" si="165"/>
        <v>金币</v>
      </c>
      <c r="S777" s="14">
        <f t="shared" si="166"/>
        <v>5000</v>
      </c>
      <c r="T777" s="14" t="str">
        <f t="shared" si="167"/>
        <v>低级专属强化石</v>
      </c>
      <c r="U777" s="14">
        <f t="shared" si="168"/>
        <v>15</v>
      </c>
      <c r="V777" s="14" t="str">
        <f t="shared" si="169"/>
        <v>中级专属强化石</v>
      </c>
      <c r="W777" s="14">
        <f t="shared" si="170"/>
        <v>7</v>
      </c>
      <c r="X777" s="14">
        <f t="shared" si="171"/>
        <v>0.15</v>
      </c>
      <c r="Y777" s="14">
        <f t="shared" si="172"/>
        <v>1</v>
      </c>
      <c r="Z777" s="14">
        <f t="shared" si="173"/>
        <v>25</v>
      </c>
      <c r="AA777" s="14">
        <f t="shared" si="174"/>
        <v>0.38</v>
      </c>
    </row>
    <row r="778" spans="13:27" ht="16.5" x14ac:dyDescent="0.2">
      <c r="M778" s="14">
        <v>694</v>
      </c>
      <c r="N778" s="14">
        <f t="shared" si="163"/>
        <v>14</v>
      </c>
      <c r="O778" s="14">
        <f>INDEX(卡牌消耗!$H$13:$H$33,世界BOSS专属武器!N778)</f>
        <v>1501014</v>
      </c>
      <c r="P778" s="44" t="s">
        <v>328</v>
      </c>
      <c r="Q778" s="14">
        <f t="shared" si="164"/>
        <v>30</v>
      </c>
      <c r="R778" s="44" t="str">
        <f t="shared" si="165"/>
        <v>金币</v>
      </c>
      <c r="S778" s="14">
        <f t="shared" si="166"/>
        <v>10000</v>
      </c>
      <c r="T778" s="14" t="str">
        <f t="shared" si="167"/>
        <v>中级专属强化石</v>
      </c>
      <c r="U778" s="14">
        <f t="shared" si="168"/>
        <v>8</v>
      </c>
      <c r="V778" s="14" t="str">
        <f t="shared" si="169"/>
        <v>高级专属强化石</v>
      </c>
      <c r="W778" s="14">
        <f t="shared" si="170"/>
        <v>3</v>
      </c>
      <c r="X778" s="14">
        <f t="shared" si="171"/>
        <v>0.1</v>
      </c>
      <c r="Y778" s="14">
        <f t="shared" si="172"/>
        <v>1</v>
      </c>
      <c r="Z778" s="14">
        <f t="shared" si="173"/>
        <v>30</v>
      </c>
      <c r="AA778" s="14">
        <f t="shared" si="174"/>
        <v>0.4</v>
      </c>
    </row>
    <row r="779" spans="13:27" ht="16.5" x14ac:dyDescent="0.2">
      <c r="M779" s="14">
        <v>695</v>
      </c>
      <c r="N779" s="14">
        <f t="shared" si="163"/>
        <v>14</v>
      </c>
      <c r="O779" s="14">
        <f>INDEX(卡牌消耗!$H$13:$H$33,世界BOSS专属武器!N779)</f>
        <v>1501014</v>
      </c>
      <c r="P779" s="44" t="s">
        <v>328</v>
      </c>
      <c r="Q779" s="14">
        <f t="shared" si="164"/>
        <v>31</v>
      </c>
      <c r="R779" s="44" t="str">
        <f t="shared" si="165"/>
        <v>金币</v>
      </c>
      <c r="S779" s="14">
        <f t="shared" si="166"/>
        <v>10000</v>
      </c>
      <c r="T779" s="14" t="str">
        <f t="shared" si="167"/>
        <v>中级专属强化石</v>
      </c>
      <c r="U779" s="14">
        <f t="shared" si="168"/>
        <v>8</v>
      </c>
      <c r="V779" s="14" t="str">
        <f t="shared" si="169"/>
        <v>高级专属强化石</v>
      </c>
      <c r="W779" s="14">
        <f t="shared" si="170"/>
        <v>3</v>
      </c>
      <c r="X779" s="14">
        <f t="shared" si="171"/>
        <v>0.1</v>
      </c>
      <c r="Y779" s="14">
        <f t="shared" si="172"/>
        <v>1</v>
      </c>
      <c r="Z779" s="14">
        <f t="shared" si="173"/>
        <v>30</v>
      </c>
      <c r="AA779" s="14">
        <f t="shared" si="174"/>
        <v>0.42670000000000002</v>
      </c>
    </row>
    <row r="780" spans="13:27" ht="16.5" x14ac:dyDescent="0.2">
      <c r="M780" s="14">
        <v>696</v>
      </c>
      <c r="N780" s="14">
        <f t="shared" si="163"/>
        <v>14</v>
      </c>
      <c r="O780" s="14">
        <f>INDEX(卡牌消耗!$H$13:$H$33,世界BOSS专属武器!N780)</f>
        <v>1501014</v>
      </c>
      <c r="P780" s="44" t="s">
        <v>328</v>
      </c>
      <c r="Q780" s="14">
        <f t="shared" si="164"/>
        <v>32</v>
      </c>
      <c r="R780" s="44" t="str">
        <f t="shared" si="165"/>
        <v>金币</v>
      </c>
      <c r="S780" s="14">
        <f t="shared" si="166"/>
        <v>10000</v>
      </c>
      <c r="T780" s="14" t="str">
        <f t="shared" si="167"/>
        <v>中级专属强化石</v>
      </c>
      <c r="U780" s="14">
        <f t="shared" si="168"/>
        <v>8</v>
      </c>
      <c r="V780" s="14" t="str">
        <f t="shared" si="169"/>
        <v>高级专属强化石</v>
      </c>
      <c r="W780" s="14">
        <f t="shared" si="170"/>
        <v>3</v>
      </c>
      <c r="X780" s="14">
        <f t="shared" si="171"/>
        <v>0.1</v>
      </c>
      <c r="Y780" s="14">
        <f t="shared" si="172"/>
        <v>1</v>
      </c>
      <c r="Z780" s="14">
        <f t="shared" si="173"/>
        <v>30</v>
      </c>
      <c r="AA780" s="14">
        <f t="shared" si="174"/>
        <v>0.45329999999999998</v>
      </c>
    </row>
    <row r="781" spans="13:27" ht="16.5" x14ac:dyDescent="0.2">
      <c r="M781" s="14">
        <v>697</v>
      </c>
      <c r="N781" s="14">
        <f t="shared" si="163"/>
        <v>14</v>
      </c>
      <c r="O781" s="14">
        <f>INDEX(卡牌消耗!$H$13:$H$33,世界BOSS专属武器!N781)</f>
        <v>1501014</v>
      </c>
      <c r="P781" s="44" t="s">
        <v>328</v>
      </c>
      <c r="Q781" s="14">
        <f t="shared" si="164"/>
        <v>33</v>
      </c>
      <c r="R781" s="44" t="str">
        <f t="shared" si="165"/>
        <v>金币</v>
      </c>
      <c r="S781" s="14">
        <f t="shared" si="166"/>
        <v>10000</v>
      </c>
      <c r="T781" s="14" t="str">
        <f t="shared" si="167"/>
        <v>中级专属强化石</v>
      </c>
      <c r="U781" s="14">
        <f t="shared" si="168"/>
        <v>8</v>
      </c>
      <c r="V781" s="14" t="str">
        <f t="shared" si="169"/>
        <v>高级专属强化石</v>
      </c>
      <c r="W781" s="14">
        <f t="shared" si="170"/>
        <v>3</v>
      </c>
      <c r="X781" s="14">
        <f t="shared" si="171"/>
        <v>0.1</v>
      </c>
      <c r="Y781" s="14">
        <f t="shared" si="172"/>
        <v>1</v>
      </c>
      <c r="Z781" s="14">
        <f t="shared" si="173"/>
        <v>30</v>
      </c>
      <c r="AA781" s="14">
        <f t="shared" si="174"/>
        <v>0.48</v>
      </c>
    </row>
    <row r="782" spans="13:27" ht="16.5" x14ac:dyDescent="0.2">
      <c r="M782" s="14">
        <v>698</v>
      </c>
      <c r="N782" s="14">
        <f t="shared" si="163"/>
        <v>14</v>
      </c>
      <c r="O782" s="14">
        <f>INDEX(卡牌消耗!$H$13:$H$33,世界BOSS专属武器!N782)</f>
        <v>1501014</v>
      </c>
      <c r="P782" s="44" t="s">
        <v>328</v>
      </c>
      <c r="Q782" s="14">
        <f t="shared" si="164"/>
        <v>34</v>
      </c>
      <c r="R782" s="44" t="str">
        <f t="shared" si="165"/>
        <v>金币</v>
      </c>
      <c r="S782" s="14">
        <f t="shared" si="166"/>
        <v>10000</v>
      </c>
      <c r="T782" s="14" t="str">
        <f t="shared" si="167"/>
        <v>中级专属强化石</v>
      </c>
      <c r="U782" s="14">
        <f t="shared" si="168"/>
        <v>8</v>
      </c>
      <c r="V782" s="14" t="str">
        <f t="shared" si="169"/>
        <v>高级专属强化石</v>
      </c>
      <c r="W782" s="14">
        <f t="shared" si="170"/>
        <v>3</v>
      </c>
      <c r="X782" s="14">
        <f t="shared" si="171"/>
        <v>0.1</v>
      </c>
      <c r="Y782" s="14">
        <f t="shared" si="172"/>
        <v>1</v>
      </c>
      <c r="Z782" s="14">
        <f t="shared" si="173"/>
        <v>30</v>
      </c>
      <c r="AA782" s="14">
        <f t="shared" si="174"/>
        <v>0.50670000000000004</v>
      </c>
    </row>
    <row r="783" spans="13:27" ht="16.5" x14ac:dyDescent="0.2">
      <c r="M783" s="14">
        <v>699</v>
      </c>
      <c r="N783" s="14">
        <f t="shared" si="163"/>
        <v>14</v>
      </c>
      <c r="O783" s="14">
        <f>INDEX(卡牌消耗!$H$13:$H$33,世界BOSS专属武器!N783)</f>
        <v>1501014</v>
      </c>
      <c r="P783" s="44" t="s">
        <v>328</v>
      </c>
      <c r="Q783" s="14">
        <f t="shared" si="164"/>
        <v>35</v>
      </c>
      <c r="R783" s="44" t="str">
        <f t="shared" si="165"/>
        <v>金币</v>
      </c>
      <c r="S783" s="14">
        <f t="shared" si="166"/>
        <v>10000</v>
      </c>
      <c r="T783" s="14" t="str">
        <f t="shared" si="167"/>
        <v>中级专属强化石</v>
      </c>
      <c r="U783" s="14">
        <f t="shared" si="168"/>
        <v>8</v>
      </c>
      <c r="V783" s="14" t="str">
        <f t="shared" si="169"/>
        <v>高级专属强化石</v>
      </c>
      <c r="W783" s="14">
        <f t="shared" si="170"/>
        <v>3</v>
      </c>
      <c r="X783" s="14">
        <f t="shared" si="171"/>
        <v>0.1</v>
      </c>
      <c r="Y783" s="14">
        <f t="shared" si="172"/>
        <v>1</v>
      </c>
      <c r="Z783" s="14">
        <f t="shared" si="173"/>
        <v>30</v>
      </c>
      <c r="AA783" s="14">
        <f t="shared" si="174"/>
        <v>0.5333</v>
      </c>
    </row>
    <row r="784" spans="13:27" ht="16.5" x14ac:dyDescent="0.2">
      <c r="M784" s="14">
        <v>700</v>
      </c>
      <c r="N784" s="14">
        <f t="shared" si="163"/>
        <v>14</v>
      </c>
      <c r="O784" s="14">
        <f>INDEX(卡牌消耗!$H$13:$H$33,世界BOSS专属武器!N784)</f>
        <v>1501014</v>
      </c>
      <c r="P784" s="44" t="s">
        <v>328</v>
      </c>
      <c r="Q784" s="14">
        <f t="shared" si="164"/>
        <v>36</v>
      </c>
      <c r="R784" s="44" t="str">
        <f t="shared" si="165"/>
        <v>金币</v>
      </c>
      <c r="S784" s="14">
        <f t="shared" si="166"/>
        <v>10000</v>
      </c>
      <c r="T784" s="14" t="str">
        <f t="shared" si="167"/>
        <v>中级专属强化石</v>
      </c>
      <c r="U784" s="14">
        <f t="shared" si="168"/>
        <v>8</v>
      </c>
      <c r="V784" s="14" t="str">
        <f t="shared" si="169"/>
        <v>高级专属强化石</v>
      </c>
      <c r="W784" s="14">
        <f t="shared" si="170"/>
        <v>3</v>
      </c>
      <c r="X784" s="14">
        <f t="shared" si="171"/>
        <v>0.1</v>
      </c>
      <c r="Y784" s="14">
        <f t="shared" si="172"/>
        <v>1</v>
      </c>
      <c r="Z784" s="14">
        <f t="shared" si="173"/>
        <v>30</v>
      </c>
      <c r="AA784" s="14">
        <f t="shared" si="174"/>
        <v>0.56000000000000005</v>
      </c>
    </row>
    <row r="785" spans="13:27" ht="16.5" x14ac:dyDescent="0.2">
      <c r="M785" s="14">
        <v>701</v>
      </c>
      <c r="N785" s="14">
        <f t="shared" si="163"/>
        <v>14</v>
      </c>
      <c r="O785" s="14">
        <f>INDEX(卡牌消耗!$H$13:$H$33,世界BOSS专属武器!N785)</f>
        <v>1501014</v>
      </c>
      <c r="P785" s="44" t="s">
        <v>328</v>
      </c>
      <c r="Q785" s="14">
        <f t="shared" si="164"/>
        <v>37</v>
      </c>
      <c r="R785" s="44" t="str">
        <f t="shared" si="165"/>
        <v>金币</v>
      </c>
      <c r="S785" s="14">
        <f t="shared" si="166"/>
        <v>10000</v>
      </c>
      <c r="T785" s="14" t="str">
        <f t="shared" si="167"/>
        <v>中级专属强化石</v>
      </c>
      <c r="U785" s="14">
        <f t="shared" si="168"/>
        <v>8</v>
      </c>
      <c r="V785" s="14" t="str">
        <f t="shared" si="169"/>
        <v>高级专属强化石</v>
      </c>
      <c r="W785" s="14">
        <f t="shared" si="170"/>
        <v>3</v>
      </c>
      <c r="X785" s="14">
        <f t="shared" si="171"/>
        <v>0.1</v>
      </c>
      <c r="Y785" s="14">
        <f t="shared" si="172"/>
        <v>1</v>
      </c>
      <c r="Z785" s="14">
        <f t="shared" si="173"/>
        <v>30</v>
      </c>
      <c r="AA785" s="14">
        <f t="shared" si="174"/>
        <v>0.5867</v>
      </c>
    </row>
    <row r="786" spans="13:27" ht="16.5" x14ac:dyDescent="0.2">
      <c r="M786" s="14">
        <v>702</v>
      </c>
      <c r="N786" s="14">
        <f t="shared" si="163"/>
        <v>14</v>
      </c>
      <c r="O786" s="14">
        <f>INDEX(卡牌消耗!$H$13:$H$33,世界BOSS专属武器!N786)</f>
        <v>1501014</v>
      </c>
      <c r="P786" s="44" t="s">
        <v>328</v>
      </c>
      <c r="Q786" s="14">
        <f t="shared" si="164"/>
        <v>38</v>
      </c>
      <c r="R786" s="44" t="str">
        <f t="shared" si="165"/>
        <v>金币</v>
      </c>
      <c r="S786" s="14">
        <f t="shared" si="166"/>
        <v>10000</v>
      </c>
      <c r="T786" s="14" t="str">
        <f t="shared" si="167"/>
        <v>中级专属强化石</v>
      </c>
      <c r="U786" s="14">
        <f t="shared" si="168"/>
        <v>8</v>
      </c>
      <c r="V786" s="14" t="str">
        <f t="shared" si="169"/>
        <v>高级专属强化石</v>
      </c>
      <c r="W786" s="14">
        <f t="shared" si="170"/>
        <v>3</v>
      </c>
      <c r="X786" s="14">
        <f t="shared" si="171"/>
        <v>0.1</v>
      </c>
      <c r="Y786" s="14">
        <f t="shared" si="172"/>
        <v>1</v>
      </c>
      <c r="Z786" s="14">
        <f t="shared" si="173"/>
        <v>30</v>
      </c>
      <c r="AA786" s="14">
        <f t="shared" si="174"/>
        <v>0.61329999999999996</v>
      </c>
    </row>
    <row r="787" spans="13:27" ht="16.5" x14ac:dyDescent="0.2">
      <c r="M787" s="14">
        <v>703</v>
      </c>
      <c r="N787" s="14">
        <f t="shared" si="163"/>
        <v>14</v>
      </c>
      <c r="O787" s="14">
        <f>INDEX(卡牌消耗!$H$13:$H$33,世界BOSS专属武器!N787)</f>
        <v>1501014</v>
      </c>
      <c r="P787" s="44" t="s">
        <v>328</v>
      </c>
      <c r="Q787" s="14">
        <f t="shared" si="164"/>
        <v>39</v>
      </c>
      <c r="R787" s="44" t="str">
        <f t="shared" si="165"/>
        <v>金币</v>
      </c>
      <c r="S787" s="14">
        <f t="shared" si="166"/>
        <v>10000</v>
      </c>
      <c r="T787" s="14" t="str">
        <f t="shared" si="167"/>
        <v>中级专属强化石</v>
      </c>
      <c r="U787" s="14">
        <f t="shared" si="168"/>
        <v>8</v>
      </c>
      <c r="V787" s="14" t="str">
        <f t="shared" si="169"/>
        <v>高级专属强化石</v>
      </c>
      <c r="W787" s="14">
        <f t="shared" si="170"/>
        <v>3</v>
      </c>
      <c r="X787" s="14">
        <f t="shared" si="171"/>
        <v>0.1</v>
      </c>
      <c r="Y787" s="14">
        <f t="shared" si="172"/>
        <v>1</v>
      </c>
      <c r="Z787" s="14">
        <f t="shared" si="173"/>
        <v>30</v>
      </c>
      <c r="AA787" s="14">
        <f t="shared" si="174"/>
        <v>0.64</v>
      </c>
    </row>
    <row r="788" spans="13:27" ht="16.5" x14ac:dyDescent="0.2">
      <c r="M788" s="14">
        <v>704</v>
      </c>
      <c r="N788" s="14">
        <f t="shared" si="163"/>
        <v>14</v>
      </c>
      <c r="O788" s="14">
        <f>INDEX(卡牌消耗!$H$13:$H$33,世界BOSS专属武器!N788)</f>
        <v>1501014</v>
      </c>
      <c r="P788" s="44" t="s">
        <v>328</v>
      </c>
      <c r="Q788" s="14">
        <f t="shared" si="164"/>
        <v>40</v>
      </c>
      <c r="R788" s="44" t="str">
        <f t="shared" si="165"/>
        <v>金币</v>
      </c>
      <c r="S788" s="14">
        <f t="shared" si="166"/>
        <v>20000</v>
      </c>
      <c r="T788" s="14" t="str">
        <f t="shared" si="167"/>
        <v>高级专属强化石</v>
      </c>
      <c r="U788" s="14">
        <f t="shared" si="168"/>
        <v>5</v>
      </c>
      <c r="V788" s="14" t="str">
        <f t="shared" si="169"/>
        <v>[x]</v>
      </c>
      <c r="W788" s="14" t="str">
        <f t="shared" si="170"/>
        <v>[x]</v>
      </c>
      <c r="X788" s="14">
        <f t="shared" si="171"/>
        <v>0.1</v>
      </c>
      <c r="Y788" s="14">
        <f t="shared" si="172"/>
        <v>1</v>
      </c>
      <c r="Z788" s="14">
        <f t="shared" si="173"/>
        <v>35</v>
      </c>
      <c r="AA788" s="14">
        <f t="shared" si="174"/>
        <v>0.66669999999999996</v>
      </c>
    </row>
    <row r="789" spans="13:27" ht="16.5" x14ac:dyDescent="0.2">
      <c r="M789" s="14">
        <v>705</v>
      </c>
      <c r="N789" s="14">
        <f t="shared" si="163"/>
        <v>14</v>
      </c>
      <c r="O789" s="14">
        <f>INDEX(卡牌消耗!$H$13:$H$33,世界BOSS专属武器!N789)</f>
        <v>1501014</v>
      </c>
      <c r="P789" s="44" t="s">
        <v>328</v>
      </c>
      <c r="Q789" s="14">
        <f t="shared" si="164"/>
        <v>41</v>
      </c>
      <c r="R789" s="44" t="str">
        <f t="shared" si="165"/>
        <v>金币</v>
      </c>
      <c r="S789" s="14">
        <f t="shared" si="166"/>
        <v>20000</v>
      </c>
      <c r="T789" s="14" t="str">
        <f t="shared" si="167"/>
        <v>高级专属强化石</v>
      </c>
      <c r="U789" s="14">
        <f t="shared" si="168"/>
        <v>5</v>
      </c>
      <c r="V789" s="14" t="str">
        <f t="shared" si="169"/>
        <v>[x]</v>
      </c>
      <c r="W789" s="14" t="str">
        <f t="shared" si="170"/>
        <v>[x]</v>
      </c>
      <c r="X789" s="14">
        <f t="shared" si="171"/>
        <v>0.1</v>
      </c>
      <c r="Y789" s="14">
        <f t="shared" si="172"/>
        <v>1</v>
      </c>
      <c r="Z789" s="14">
        <f t="shared" si="173"/>
        <v>40</v>
      </c>
      <c r="AA789" s="14">
        <f t="shared" si="174"/>
        <v>0.7</v>
      </c>
    </row>
    <row r="790" spans="13:27" ht="16.5" x14ac:dyDescent="0.2">
      <c r="M790" s="14">
        <v>706</v>
      </c>
      <c r="N790" s="14">
        <f t="shared" ref="N790:N853" si="175">INT((M790-1)/51)+1</f>
        <v>14</v>
      </c>
      <c r="O790" s="14">
        <f>INDEX(卡牌消耗!$H$13:$H$33,世界BOSS专属武器!N790)</f>
        <v>1501014</v>
      </c>
      <c r="P790" s="44" t="s">
        <v>328</v>
      </c>
      <c r="Q790" s="14">
        <f t="shared" ref="Q790:Q853" si="176">MOD(M790-1,51)</f>
        <v>42</v>
      </c>
      <c r="R790" s="44" t="str">
        <f t="shared" ref="R790:R853" si="177">IF(Q790&gt;0,"金币","[x]")</f>
        <v>金币</v>
      </c>
      <c r="S790" s="14">
        <f t="shared" ref="S790:S853" si="178">IF(Q790&gt;0,INDEX($V$32:$V$81,Q790),"[x]")</f>
        <v>20000</v>
      </c>
      <c r="T790" s="14" t="str">
        <f t="shared" ref="T790:T853" si="179">IF(Q790&gt;0,INDEX($W$32:$W$81,Q790),"[x]")</f>
        <v>高级专属强化石</v>
      </c>
      <c r="U790" s="14">
        <f t="shared" ref="U790:U853" si="180">IF(Q790&gt;0,INDEX($AA$32:$AF$81,Q790,INDEX($Y$32:$Y$81,Q790)),"[x]")</f>
        <v>5</v>
      </c>
      <c r="V790" s="14" t="str">
        <f t="shared" ref="V790:V853" si="181">IF(AND(Q790&gt;=20,Q790&lt;40),INDEX($X$32:$X$81,Q790),"[x]")</f>
        <v>[x]</v>
      </c>
      <c r="W790" s="14" t="str">
        <f t="shared" ref="W790:W853" si="182">IF(AND(Q790&gt;=20,Q790&lt;40),INDEX($AA$32:$AF$81,Q790,INDEX($Z$32:$Z$81,Q790)),"[x]")</f>
        <v>[x]</v>
      </c>
      <c r="X790" s="14">
        <f t="shared" ref="X790:X853" si="183">IF(Q790&gt;0,INDEX($T$32:$T$81,Q790),"[x]")</f>
        <v>0.1</v>
      </c>
      <c r="Y790" s="14">
        <f t="shared" ref="Y790:Y853" si="184">IF(Q790&gt;0,1,"[x]")</f>
        <v>1</v>
      </c>
      <c r="Z790" s="14">
        <f t="shared" ref="Z790:Z853" si="185">IF(Q790&gt;0,INDEX($AG$32:$AG$81,Q790),"[x]")</f>
        <v>45</v>
      </c>
      <c r="AA790" s="14">
        <f t="shared" ref="AA790:AA853" si="186">IF(Q790&gt;0,INDEX($AL$32:$AL$81,Q790),"[x]")</f>
        <v>0.73329999999999995</v>
      </c>
    </row>
    <row r="791" spans="13:27" ht="16.5" x14ac:dyDescent="0.2">
      <c r="M791" s="14">
        <v>707</v>
      </c>
      <c r="N791" s="14">
        <f t="shared" si="175"/>
        <v>14</v>
      </c>
      <c r="O791" s="14">
        <f>INDEX(卡牌消耗!$H$13:$H$33,世界BOSS专属武器!N791)</f>
        <v>1501014</v>
      </c>
      <c r="P791" s="44" t="s">
        <v>328</v>
      </c>
      <c r="Q791" s="14">
        <f t="shared" si="176"/>
        <v>43</v>
      </c>
      <c r="R791" s="44" t="str">
        <f t="shared" si="177"/>
        <v>金币</v>
      </c>
      <c r="S791" s="14">
        <f t="shared" si="178"/>
        <v>20000</v>
      </c>
      <c r="T791" s="14" t="str">
        <f t="shared" si="179"/>
        <v>高级专属强化石</v>
      </c>
      <c r="U791" s="14">
        <f t="shared" si="180"/>
        <v>5</v>
      </c>
      <c r="V791" s="14" t="str">
        <f t="shared" si="181"/>
        <v>[x]</v>
      </c>
      <c r="W791" s="14" t="str">
        <f t="shared" si="182"/>
        <v>[x]</v>
      </c>
      <c r="X791" s="14">
        <f t="shared" si="183"/>
        <v>0.1</v>
      </c>
      <c r="Y791" s="14">
        <f t="shared" si="184"/>
        <v>1</v>
      </c>
      <c r="Z791" s="14">
        <f t="shared" si="185"/>
        <v>50</v>
      </c>
      <c r="AA791" s="14">
        <f t="shared" si="186"/>
        <v>0.76670000000000005</v>
      </c>
    </row>
    <row r="792" spans="13:27" ht="16.5" x14ac:dyDescent="0.2">
      <c r="M792" s="14">
        <v>708</v>
      </c>
      <c r="N792" s="14">
        <f t="shared" si="175"/>
        <v>14</v>
      </c>
      <c r="O792" s="14">
        <f>INDEX(卡牌消耗!$H$13:$H$33,世界BOSS专属武器!N792)</f>
        <v>1501014</v>
      </c>
      <c r="P792" s="44" t="s">
        <v>328</v>
      </c>
      <c r="Q792" s="14">
        <f t="shared" si="176"/>
        <v>44</v>
      </c>
      <c r="R792" s="44" t="str">
        <f t="shared" si="177"/>
        <v>金币</v>
      </c>
      <c r="S792" s="14">
        <f t="shared" si="178"/>
        <v>20000</v>
      </c>
      <c r="T792" s="14" t="str">
        <f t="shared" si="179"/>
        <v>高级专属强化石</v>
      </c>
      <c r="U792" s="14">
        <f t="shared" si="180"/>
        <v>5</v>
      </c>
      <c r="V792" s="14" t="str">
        <f t="shared" si="181"/>
        <v>[x]</v>
      </c>
      <c r="W792" s="14" t="str">
        <f t="shared" si="182"/>
        <v>[x]</v>
      </c>
      <c r="X792" s="14">
        <f t="shared" si="183"/>
        <v>0.1</v>
      </c>
      <c r="Y792" s="14">
        <f t="shared" si="184"/>
        <v>1</v>
      </c>
      <c r="Z792" s="14">
        <f t="shared" si="185"/>
        <v>55</v>
      </c>
      <c r="AA792" s="14">
        <f t="shared" si="186"/>
        <v>0.8</v>
      </c>
    </row>
    <row r="793" spans="13:27" ht="16.5" x14ac:dyDescent="0.2">
      <c r="M793" s="14">
        <v>709</v>
      </c>
      <c r="N793" s="14">
        <f t="shared" si="175"/>
        <v>14</v>
      </c>
      <c r="O793" s="14">
        <f>INDEX(卡牌消耗!$H$13:$H$33,世界BOSS专属武器!N793)</f>
        <v>1501014</v>
      </c>
      <c r="P793" s="44" t="s">
        <v>328</v>
      </c>
      <c r="Q793" s="14">
        <f t="shared" si="176"/>
        <v>45</v>
      </c>
      <c r="R793" s="44" t="str">
        <f t="shared" si="177"/>
        <v>金币</v>
      </c>
      <c r="S793" s="14">
        <f t="shared" si="178"/>
        <v>20000</v>
      </c>
      <c r="T793" s="14" t="str">
        <f t="shared" si="179"/>
        <v>高级专属强化石</v>
      </c>
      <c r="U793" s="14">
        <f t="shared" si="180"/>
        <v>6</v>
      </c>
      <c r="V793" s="14" t="str">
        <f t="shared" si="181"/>
        <v>[x]</v>
      </c>
      <c r="W793" s="14" t="str">
        <f t="shared" si="182"/>
        <v>[x]</v>
      </c>
      <c r="X793" s="14">
        <f t="shared" si="183"/>
        <v>0.1</v>
      </c>
      <c r="Y793" s="14">
        <f t="shared" si="184"/>
        <v>1</v>
      </c>
      <c r="Z793" s="14">
        <f t="shared" si="185"/>
        <v>60</v>
      </c>
      <c r="AA793" s="14">
        <f t="shared" si="186"/>
        <v>0.83330000000000004</v>
      </c>
    </row>
    <row r="794" spans="13:27" ht="16.5" x14ac:dyDescent="0.2">
      <c r="M794" s="14">
        <v>710</v>
      </c>
      <c r="N794" s="14">
        <f t="shared" si="175"/>
        <v>14</v>
      </c>
      <c r="O794" s="14">
        <f>INDEX(卡牌消耗!$H$13:$H$33,世界BOSS专属武器!N794)</f>
        <v>1501014</v>
      </c>
      <c r="P794" s="44" t="s">
        <v>328</v>
      </c>
      <c r="Q794" s="14">
        <f t="shared" si="176"/>
        <v>46</v>
      </c>
      <c r="R794" s="44" t="str">
        <f t="shared" si="177"/>
        <v>金币</v>
      </c>
      <c r="S794" s="14">
        <f t="shared" si="178"/>
        <v>20000</v>
      </c>
      <c r="T794" s="14" t="str">
        <f t="shared" si="179"/>
        <v>高级专属强化石</v>
      </c>
      <c r="U794" s="14">
        <f t="shared" si="180"/>
        <v>7</v>
      </c>
      <c r="V794" s="14" t="str">
        <f t="shared" si="181"/>
        <v>[x]</v>
      </c>
      <c r="W794" s="14" t="str">
        <f t="shared" si="182"/>
        <v>[x]</v>
      </c>
      <c r="X794" s="14">
        <f t="shared" si="183"/>
        <v>0.1</v>
      </c>
      <c r="Y794" s="14">
        <f t="shared" si="184"/>
        <v>1</v>
      </c>
      <c r="Z794" s="14">
        <f t="shared" si="185"/>
        <v>70</v>
      </c>
      <c r="AA794" s="14">
        <f t="shared" si="186"/>
        <v>0.86670000000000003</v>
      </c>
    </row>
    <row r="795" spans="13:27" ht="16.5" x14ac:dyDescent="0.2">
      <c r="M795" s="14">
        <v>711</v>
      </c>
      <c r="N795" s="14">
        <f t="shared" si="175"/>
        <v>14</v>
      </c>
      <c r="O795" s="14">
        <f>INDEX(卡牌消耗!$H$13:$H$33,世界BOSS专属武器!N795)</f>
        <v>1501014</v>
      </c>
      <c r="P795" s="44" t="s">
        <v>328</v>
      </c>
      <c r="Q795" s="14">
        <f t="shared" si="176"/>
        <v>47</v>
      </c>
      <c r="R795" s="44" t="str">
        <f t="shared" si="177"/>
        <v>金币</v>
      </c>
      <c r="S795" s="14">
        <f t="shared" si="178"/>
        <v>20000</v>
      </c>
      <c r="T795" s="14" t="str">
        <f t="shared" si="179"/>
        <v>高级专属强化石</v>
      </c>
      <c r="U795" s="14">
        <f t="shared" si="180"/>
        <v>8</v>
      </c>
      <c r="V795" s="14" t="str">
        <f t="shared" si="181"/>
        <v>[x]</v>
      </c>
      <c r="W795" s="14" t="str">
        <f t="shared" si="182"/>
        <v>[x]</v>
      </c>
      <c r="X795" s="14">
        <f t="shared" si="183"/>
        <v>0.1</v>
      </c>
      <c r="Y795" s="14">
        <f t="shared" si="184"/>
        <v>1</v>
      </c>
      <c r="Z795" s="14">
        <f t="shared" si="185"/>
        <v>80</v>
      </c>
      <c r="AA795" s="14">
        <f t="shared" si="186"/>
        <v>0.9</v>
      </c>
    </row>
    <row r="796" spans="13:27" ht="16.5" x14ac:dyDescent="0.2">
      <c r="M796" s="14">
        <v>712</v>
      </c>
      <c r="N796" s="14">
        <f t="shared" si="175"/>
        <v>14</v>
      </c>
      <c r="O796" s="14">
        <f>INDEX(卡牌消耗!$H$13:$H$33,世界BOSS专属武器!N796)</f>
        <v>1501014</v>
      </c>
      <c r="P796" s="44" t="s">
        <v>328</v>
      </c>
      <c r="Q796" s="14">
        <f t="shared" si="176"/>
        <v>48</v>
      </c>
      <c r="R796" s="44" t="str">
        <f t="shared" si="177"/>
        <v>金币</v>
      </c>
      <c r="S796" s="14">
        <f t="shared" si="178"/>
        <v>20000</v>
      </c>
      <c r="T796" s="14" t="str">
        <f t="shared" si="179"/>
        <v>高级专属强化石</v>
      </c>
      <c r="U796" s="14">
        <f t="shared" si="180"/>
        <v>9</v>
      </c>
      <c r="V796" s="14" t="str">
        <f t="shared" si="181"/>
        <v>[x]</v>
      </c>
      <c r="W796" s="14" t="str">
        <f t="shared" si="182"/>
        <v>[x]</v>
      </c>
      <c r="X796" s="14">
        <f t="shared" si="183"/>
        <v>0.1</v>
      </c>
      <c r="Y796" s="14">
        <f t="shared" si="184"/>
        <v>1</v>
      </c>
      <c r="Z796" s="14">
        <f t="shared" si="185"/>
        <v>100</v>
      </c>
      <c r="AA796" s="14">
        <f t="shared" si="186"/>
        <v>0.93330000000000002</v>
      </c>
    </row>
    <row r="797" spans="13:27" ht="16.5" x14ac:dyDescent="0.2">
      <c r="M797" s="14">
        <v>713</v>
      </c>
      <c r="N797" s="14">
        <f t="shared" si="175"/>
        <v>14</v>
      </c>
      <c r="O797" s="14">
        <f>INDEX(卡牌消耗!$H$13:$H$33,世界BOSS专属武器!N797)</f>
        <v>1501014</v>
      </c>
      <c r="P797" s="44" t="s">
        <v>328</v>
      </c>
      <c r="Q797" s="14">
        <f t="shared" si="176"/>
        <v>49</v>
      </c>
      <c r="R797" s="44" t="str">
        <f t="shared" si="177"/>
        <v>金币</v>
      </c>
      <c r="S797" s="14">
        <f t="shared" si="178"/>
        <v>20000</v>
      </c>
      <c r="T797" s="14" t="str">
        <f t="shared" si="179"/>
        <v>高级专属强化石</v>
      </c>
      <c r="U797" s="14">
        <f t="shared" si="180"/>
        <v>10</v>
      </c>
      <c r="V797" s="14" t="str">
        <f t="shared" si="181"/>
        <v>[x]</v>
      </c>
      <c r="W797" s="14" t="str">
        <f t="shared" si="182"/>
        <v>[x]</v>
      </c>
      <c r="X797" s="14">
        <f t="shared" si="183"/>
        <v>0.1</v>
      </c>
      <c r="Y797" s="14">
        <f t="shared" si="184"/>
        <v>1</v>
      </c>
      <c r="Z797" s="14">
        <f t="shared" si="185"/>
        <v>120</v>
      </c>
      <c r="AA797" s="14">
        <f t="shared" si="186"/>
        <v>0.9667</v>
      </c>
    </row>
    <row r="798" spans="13:27" ht="16.5" x14ac:dyDescent="0.2">
      <c r="M798" s="14">
        <v>714</v>
      </c>
      <c r="N798" s="14">
        <f t="shared" si="175"/>
        <v>14</v>
      </c>
      <c r="O798" s="14">
        <f>INDEX(卡牌消耗!$H$13:$H$33,世界BOSS专属武器!N798)</f>
        <v>1501014</v>
      </c>
      <c r="P798" s="44" t="s">
        <v>328</v>
      </c>
      <c r="Q798" s="14">
        <f t="shared" si="176"/>
        <v>50</v>
      </c>
      <c r="R798" s="44" t="str">
        <f t="shared" si="177"/>
        <v>金币</v>
      </c>
      <c r="S798" s="14">
        <f t="shared" si="178"/>
        <v>20000</v>
      </c>
      <c r="T798" s="14" t="str">
        <f t="shared" si="179"/>
        <v>高级专属强化石</v>
      </c>
      <c r="U798" s="14">
        <f t="shared" si="180"/>
        <v>15</v>
      </c>
      <c r="V798" s="14" t="str">
        <f t="shared" si="181"/>
        <v>[x]</v>
      </c>
      <c r="W798" s="14" t="str">
        <f t="shared" si="182"/>
        <v>[x]</v>
      </c>
      <c r="X798" s="14">
        <f t="shared" si="183"/>
        <v>0.1</v>
      </c>
      <c r="Y798" s="14">
        <f t="shared" si="184"/>
        <v>1</v>
      </c>
      <c r="Z798" s="14">
        <f t="shared" si="185"/>
        <v>150</v>
      </c>
      <c r="AA798" s="14">
        <f t="shared" si="186"/>
        <v>1</v>
      </c>
    </row>
    <row r="799" spans="13:27" ht="16.5" x14ac:dyDescent="0.2">
      <c r="M799" s="14">
        <v>715</v>
      </c>
      <c r="N799" s="14">
        <f t="shared" si="175"/>
        <v>15</v>
      </c>
      <c r="O799" s="14">
        <f>INDEX(卡牌消耗!$H$13:$H$33,世界BOSS专属武器!N799)</f>
        <v>1501015</v>
      </c>
      <c r="P799" s="44" t="s">
        <v>328</v>
      </c>
      <c r="Q799" s="14">
        <f t="shared" si="176"/>
        <v>0</v>
      </c>
      <c r="R799" s="44" t="str">
        <f t="shared" si="177"/>
        <v>[x]</v>
      </c>
      <c r="S799" s="14" t="str">
        <f t="shared" si="178"/>
        <v>[x]</v>
      </c>
      <c r="T799" s="14" t="str">
        <f t="shared" si="179"/>
        <v>[x]</v>
      </c>
      <c r="U799" s="14" t="str">
        <f t="shared" si="180"/>
        <v>[x]</v>
      </c>
      <c r="V799" s="14" t="str">
        <f t="shared" si="181"/>
        <v>[x]</v>
      </c>
      <c r="W799" s="14" t="str">
        <f t="shared" si="182"/>
        <v>[x]</v>
      </c>
      <c r="X799" s="14" t="str">
        <f t="shared" si="183"/>
        <v>[x]</v>
      </c>
      <c r="Y799" s="14" t="str">
        <f t="shared" si="184"/>
        <v>[x]</v>
      </c>
      <c r="Z799" s="14" t="str">
        <f t="shared" si="185"/>
        <v>[x]</v>
      </c>
      <c r="AA799" s="14" t="str">
        <f t="shared" si="186"/>
        <v>[x]</v>
      </c>
    </row>
    <row r="800" spans="13:27" ht="16.5" x14ac:dyDescent="0.2">
      <c r="M800" s="14">
        <v>716</v>
      </c>
      <c r="N800" s="14">
        <f t="shared" si="175"/>
        <v>15</v>
      </c>
      <c r="O800" s="14">
        <f>INDEX(卡牌消耗!$H$13:$H$33,世界BOSS专属武器!N800)</f>
        <v>1501015</v>
      </c>
      <c r="P800" s="44" t="s">
        <v>328</v>
      </c>
      <c r="Q800" s="14">
        <f t="shared" si="176"/>
        <v>1</v>
      </c>
      <c r="R800" s="44" t="str">
        <f t="shared" si="177"/>
        <v>金币</v>
      </c>
      <c r="S800" s="14">
        <f t="shared" si="178"/>
        <v>100</v>
      </c>
      <c r="T800" s="14" t="str">
        <f t="shared" si="179"/>
        <v>低级专属强化石</v>
      </c>
      <c r="U800" s="14">
        <f t="shared" si="180"/>
        <v>1</v>
      </c>
      <c r="V800" s="14" t="str">
        <f t="shared" si="181"/>
        <v>[x]</v>
      </c>
      <c r="W800" s="14" t="str">
        <f t="shared" si="182"/>
        <v>[x]</v>
      </c>
      <c r="X800" s="14">
        <f t="shared" si="183"/>
        <v>1</v>
      </c>
      <c r="Y800" s="14">
        <f t="shared" si="184"/>
        <v>1</v>
      </c>
      <c r="Z800" s="14">
        <f t="shared" si="185"/>
        <v>1</v>
      </c>
      <c r="AA800" s="14">
        <f t="shared" si="186"/>
        <v>6.7000000000000002E-3</v>
      </c>
    </row>
    <row r="801" spans="13:27" ht="16.5" x14ac:dyDescent="0.2">
      <c r="M801" s="14">
        <v>717</v>
      </c>
      <c r="N801" s="14">
        <f t="shared" si="175"/>
        <v>15</v>
      </c>
      <c r="O801" s="14">
        <f>INDEX(卡牌消耗!$H$13:$H$33,世界BOSS专属武器!N801)</f>
        <v>1501015</v>
      </c>
      <c r="P801" s="44" t="s">
        <v>328</v>
      </c>
      <c r="Q801" s="14">
        <f t="shared" si="176"/>
        <v>2</v>
      </c>
      <c r="R801" s="44" t="str">
        <f t="shared" si="177"/>
        <v>金币</v>
      </c>
      <c r="S801" s="14">
        <f t="shared" si="178"/>
        <v>200</v>
      </c>
      <c r="T801" s="14" t="str">
        <f t="shared" si="179"/>
        <v>低级专属强化石</v>
      </c>
      <c r="U801" s="14">
        <f t="shared" si="180"/>
        <v>1</v>
      </c>
      <c r="V801" s="14" t="str">
        <f t="shared" si="181"/>
        <v>[x]</v>
      </c>
      <c r="W801" s="14" t="str">
        <f t="shared" si="182"/>
        <v>[x]</v>
      </c>
      <c r="X801" s="14">
        <f t="shared" si="183"/>
        <v>0.5</v>
      </c>
      <c r="Y801" s="14">
        <f t="shared" si="184"/>
        <v>1</v>
      </c>
      <c r="Z801" s="14">
        <f t="shared" si="185"/>
        <v>2</v>
      </c>
      <c r="AA801" s="14">
        <f t="shared" si="186"/>
        <v>1.3299999999999999E-2</v>
      </c>
    </row>
    <row r="802" spans="13:27" ht="16.5" x14ac:dyDescent="0.2">
      <c r="M802" s="14">
        <v>718</v>
      </c>
      <c r="N802" s="14">
        <f t="shared" si="175"/>
        <v>15</v>
      </c>
      <c r="O802" s="14">
        <f>INDEX(卡牌消耗!$H$13:$H$33,世界BOSS专属武器!N802)</f>
        <v>1501015</v>
      </c>
      <c r="P802" s="44" t="s">
        <v>328</v>
      </c>
      <c r="Q802" s="14">
        <f t="shared" si="176"/>
        <v>3</v>
      </c>
      <c r="R802" s="44" t="str">
        <f t="shared" si="177"/>
        <v>金币</v>
      </c>
      <c r="S802" s="14">
        <f t="shared" si="178"/>
        <v>300</v>
      </c>
      <c r="T802" s="14" t="str">
        <f t="shared" si="179"/>
        <v>低级专属强化石</v>
      </c>
      <c r="U802" s="14">
        <f t="shared" si="180"/>
        <v>2</v>
      </c>
      <c r="V802" s="14" t="str">
        <f t="shared" si="181"/>
        <v>[x]</v>
      </c>
      <c r="W802" s="14" t="str">
        <f t="shared" si="182"/>
        <v>[x]</v>
      </c>
      <c r="X802" s="14">
        <f t="shared" si="183"/>
        <v>0.48</v>
      </c>
      <c r="Y802" s="14">
        <f t="shared" si="184"/>
        <v>1</v>
      </c>
      <c r="Z802" s="14">
        <f t="shared" si="185"/>
        <v>3</v>
      </c>
      <c r="AA802" s="14">
        <f t="shared" si="186"/>
        <v>0.02</v>
      </c>
    </row>
    <row r="803" spans="13:27" ht="16.5" x14ac:dyDescent="0.2">
      <c r="M803" s="14">
        <v>719</v>
      </c>
      <c r="N803" s="14">
        <f t="shared" si="175"/>
        <v>15</v>
      </c>
      <c r="O803" s="14">
        <f>INDEX(卡牌消耗!$H$13:$H$33,世界BOSS专属武器!N803)</f>
        <v>1501015</v>
      </c>
      <c r="P803" s="44" t="s">
        <v>328</v>
      </c>
      <c r="Q803" s="14">
        <f t="shared" si="176"/>
        <v>4</v>
      </c>
      <c r="R803" s="44" t="str">
        <f t="shared" si="177"/>
        <v>金币</v>
      </c>
      <c r="S803" s="14">
        <f t="shared" si="178"/>
        <v>400</v>
      </c>
      <c r="T803" s="14" t="str">
        <f t="shared" si="179"/>
        <v>低级专属强化石</v>
      </c>
      <c r="U803" s="14">
        <f t="shared" si="180"/>
        <v>3</v>
      </c>
      <c r="V803" s="14" t="str">
        <f t="shared" si="181"/>
        <v>[x]</v>
      </c>
      <c r="W803" s="14" t="str">
        <f t="shared" si="182"/>
        <v>[x]</v>
      </c>
      <c r="X803" s="14">
        <f t="shared" si="183"/>
        <v>0.46</v>
      </c>
      <c r="Y803" s="14">
        <f t="shared" si="184"/>
        <v>1</v>
      </c>
      <c r="Z803" s="14">
        <f t="shared" si="185"/>
        <v>3</v>
      </c>
      <c r="AA803" s="14">
        <f t="shared" si="186"/>
        <v>2.6700000000000002E-2</v>
      </c>
    </row>
    <row r="804" spans="13:27" ht="16.5" x14ac:dyDescent="0.2">
      <c r="M804" s="14">
        <v>720</v>
      </c>
      <c r="N804" s="14">
        <f t="shared" si="175"/>
        <v>15</v>
      </c>
      <c r="O804" s="14">
        <f>INDEX(卡牌消耗!$H$13:$H$33,世界BOSS专属武器!N804)</f>
        <v>1501015</v>
      </c>
      <c r="P804" s="44" t="s">
        <v>328</v>
      </c>
      <c r="Q804" s="14">
        <f t="shared" si="176"/>
        <v>5</v>
      </c>
      <c r="R804" s="44" t="str">
        <f t="shared" si="177"/>
        <v>金币</v>
      </c>
      <c r="S804" s="14">
        <f t="shared" si="178"/>
        <v>500</v>
      </c>
      <c r="T804" s="14" t="str">
        <f t="shared" si="179"/>
        <v>低级专属强化石</v>
      </c>
      <c r="U804" s="14">
        <f t="shared" si="180"/>
        <v>4</v>
      </c>
      <c r="V804" s="14" t="str">
        <f t="shared" si="181"/>
        <v>[x]</v>
      </c>
      <c r="W804" s="14" t="str">
        <f t="shared" si="182"/>
        <v>[x]</v>
      </c>
      <c r="X804" s="14">
        <f t="shared" si="183"/>
        <v>0.44</v>
      </c>
      <c r="Y804" s="14">
        <f t="shared" si="184"/>
        <v>1</v>
      </c>
      <c r="Z804" s="14">
        <f t="shared" si="185"/>
        <v>3</v>
      </c>
      <c r="AA804" s="14">
        <f t="shared" si="186"/>
        <v>3.3300000000000003E-2</v>
      </c>
    </row>
    <row r="805" spans="13:27" ht="16.5" x14ac:dyDescent="0.2">
      <c r="M805" s="14">
        <v>721</v>
      </c>
      <c r="N805" s="14">
        <f t="shared" si="175"/>
        <v>15</v>
      </c>
      <c r="O805" s="14">
        <f>INDEX(卡牌消耗!$H$13:$H$33,世界BOSS专属武器!N805)</f>
        <v>1501015</v>
      </c>
      <c r="P805" s="44" t="s">
        <v>328</v>
      </c>
      <c r="Q805" s="14">
        <f t="shared" si="176"/>
        <v>6</v>
      </c>
      <c r="R805" s="44" t="str">
        <f t="shared" si="177"/>
        <v>金币</v>
      </c>
      <c r="S805" s="14">
        <f t="shared" si="178"/>
        <v>600</v>
      </c>
      <c r="T805" s="14" t="str">
        <f t="shared" si="179"/>
        <v>低级专属强化石</v>
      </c>
      <c r="U805" s="14">
        <f t="shared" si="180"/>
        <v>5</v>
      </c>
      <c r="V805" s="14" t="str">
        <f t="shared" si="181"/>
        <v>[x]</v>
      </c>
      <c r="W805" s="14" t="str">
        <f t="shared" si="182"/>
        <v>[x]</v>
      </c>
      <c r="X805" s="14">
        <f t="shared" si="183"/>
        <v>0.42</v>
      </c>
      <c r="Y805" s="14">
        <f t="shared" si="184"/>
        <v>1</v>
      </c>
      <c r="Z805" s="14">
        <f t="shared" si="185"/>
        <v>4</v>
      </c>
      <c r="AA805" s="14">
        <f t="shared" si="186"/>
        <v>0.04</v>
      </c>
    </row>
    <row r="806" spans="13:27" ht="16.5" x14ac:dyDescent="0.2">
      <c r="M806" s="14">
        <v>722</v>
      </c>
      <c r="N806" s="14">
        <f t="shared" si="175"/>
        <v>15</v>
      </c>
      <c r="O806" s="14">
        <f>INDEX(卡牌消耗!$H$13:$H$33,世界BOSS专属武器!N806)</f>
        <v>1501015</v>
      </c>
      <c r="P806" s="44" t="s">
        <v>328</v>
      </c>
      <c r="Q806" s="14">
        <f t="shared" si="176"/>
        <v>7</v>
      </c>
      <c r="R806" s="44" t="str">
        <f t="shared" si="177"/>
        <v>金币</v>
      </c>
      <c r="S806" s="14">
        <f t="shared" si="178"/>
        <v>700</v>
      </c>
      <c r="T806" s="14" t="str">
        <f t="shared" si="179"/>
        <v>低级专属强化石</v>
      </c>
      <c r="U806" s="14">
        <f t="shared" si="180"/>
        <v>5</v>
      </c>
      <c r="V806" s="14" t="str">
        <f t="shared" si="181"/>
        <v>[x]</v>
      </c>
      <c r="W806" s="14" t="str">
        <f t="shared" si="182"/>
        <v>[x]</v>
      </c>
      <c r="X806" s="14">
        <f t="shared" si="183"/>
        <v>0.4</v>
      </c>
      <c r="Y806" s="14">
        <f t="shared" si="184"/>
        <v>1</v>
      </c>
      <c r="Z806" s="14">
        <f t="shared" si="185"/>
        <v>4</v>
      </c>
      <c r="AA806" s="14">
        <f t="shared" si="186"/>
        <v>4.6699999999999998E-2</v>
      </c>
    </row>
    <row r="807" spans="13:27" ht="16.5" x14ac:dyDescent="0.2">
      <c r="M807" s="14">
        <v>723</v>
      </c>
      <c r="N807" s="14">
        <f t="shared" si="175"/>
        <v>15</v>
      </c>
      <c r="O807" s="14">
        <f>INDEX(卡牌消耗!$H$13:$H$33,世界BOSS专属武器!N807)</f>
        <v>1501015</v>
      </c>
      <c r="P807" s="44" t="s">
        <v>328</v>
      </c>
      <c r="Q807" s="14">
        <f t="shared" si="176"/>
        <v>8</v>
      </c>
      <c r="R807" s="44" t="str">
        <f t="shared" si="177"/>
        <v>金币</v>
      </c>
      <c r="S807" s="14">
        <f t="shared" si="178"/>
        <v>800</v>
      </c>
      <c r="T807" s="14" t="str">
        <f t="shared" si="179"/>
        <v>低级专属强化石</v>
      </c>
      <c r="U807" s="14">
        <f t="shared" si="180"/>
        <v>5</v>
      </c>
      <c r="V807" s="14" t="str">
        <f t="shared" si="181"/>
        <v>[x]</v>
      </c>
      <c r="W807" s="14" t="str">
        <f t="shared" si="182"/>
        <v>[x]</v>
      </c>
      <c r="X807" s="14">
        <f t="shared" si="183"/>
        <v>0.38</v>
      </c>
      <c r="Y807" s="14">
        <f t="shared" si="184"/>
        <v>1</v>
      </c>
      <c r="Z807" s="14">
        <f t="shared" si="185"/>
        <v>5</v>
      </c>
      <c r="AA807" s="14">
        <f t="shared" si="186"/>
        <v>5.33E-2</v>
      </c>
    </row>
    <row r="808" spans="13:27" ht="16.5" x14ac:dyDescent="0.2">
      <c r="M808" s="14">
        <v>724</v>
      </c>
      <c r="N808" s="14">
        <f t="shared" si="175"/>
        <v>15</v>
      </c>
      <c r="O808" s="14">
        <f>INDEX(卡牌消耗!$H$13:$H$33,世界BOSS专属武器!N808)</f>
        <v>1501015</v>
      </c>
      <c r="P808" s="44" t="s">
        <v>328</v>
      </c>
      <c r="Q808" s="14">
        <f t="shared" si="176"/>
        <v>9</v>
      </c>
      <c r="R808" s="44" t="str">
        <f t="shared" si="177"/>
        <v>金币</v>
      </c>
      <c r="S808" s="14">
        <f t="shared" si="178"/>
        <v>900</v>
      </c>
      <c r="T808" s="14" t="str">
        <f t="shared" si="179"/>
        <v>低级专属强化石</v>
      </c>
      <c r="U808" s="14">
        <f t="shared" si="180"/>
        <v>5</v>
      </c>
      <c r="V808" s="14" t="str">
        <f t="shared" si="181"/>
        <v>[x]</v>
      </c>
      <c r="W808" s="14" t="str">
        <f t="shared" si="182"/>
        <v>[x]</v>
      </c>
      <c r="X808" s="14">
        <f t="shared" si="183"/>
        <v>0.36</v>
      </c>
      <c r="Y808" s="14">
        <f t="shared" si="184"/>
        <v>1</v>
      </c>
      <c r="Z808" s="14">
        <f t="shared" si="185"/>
        <v>5</v>
      </c>
      <c r="AA808" s="14">
        <f t="shared" si="186"/>
        <v>0.06</v>
      </c>
    </row>
    <row r="809" spans="13:27" ht="16.5" x14ac:dyDescent="0.2">
      <c r="M809" s="14">
        <v>725</v>
      </c>
      <c r="N809" s="14">
        <f t="shared" si="175"/>
        <v>15</v>
      </c>
      <c r="O809" s="14">
        <f>INDEX(卡牌消耗!$H$13:$H$33,世界BOSS专属武器!N809)</f>
        <v>1501015</v>
      </c>
      <c r="P809" s="44" t="s">
        <v>328</v>
      </c>
      <c r="Q809" s="14">
        <f t="shared" si="176"/>
        <v>10</v>
      </c>
      <c r="R809" s="44" t="str">
        <f t="shared" si="177"/>
        <v>金币</v>
      </c>
      <c r="S809" s="14">
        <f t="shared" si="178"/>
        <v>1000</v>
      </c>
      <c r="T809" s="14" t="str">
        <f t="shared" si="179"/>
        <v>低级专属强化石</v>
      </c>
      <c r="U809" s="14">
        <f t="shared" si="180"/>
        <v>7</v>
      </c>
      <c r="V809" s="14" t="str">
        <f t="shared" si="181"/>
        <v>[x]</v>
      </c>
      <c r="W809" s="14" t="str">
        <f t="shared" si="182"/>
        <v>[x]</v>
      </c>
      <c r="X809" s="14">
        <f t="shared" si="183"/>
        <v>0.35</v>
      </c>
      <c r="Y809" s="14">
        <f t="shared" si="184"/>
        <v>1</v>
      </c>
      <c r="Z809" s="14">
        <f t="shared" si="185"/>
        <v>5</v>
      </c>
      <c r="AA809" s="14">
        <f t="shared" si="186"/>
        <v>6.6699999999999995E-2</v>
      </c>
    </row>
    <row r="810" spans="13:27" ht="16.5" x14ac:dyDescent="0.2">
      <c r="M810" s="14">
        <v>726</v>
      </c>
      <c r="N810" s="14">
        <f t="shared" si="175"/>
        <v>15</v>
      </c>
      <c r="O810" s="14">
        <f>INDEX(卡牌消耗!$H$13:$H$33,世界BOSS专属武器!N810)</f>
        <v>1501015</v>
      </c>
      <c r="P810" s="44" t="s">
        <v>328</v>
      </c>
      <c r="Q810" s="14">
        <f t="shared" si="176"/>
        <v>11</v>
      </c>
      <c r="R810" s="44" t="str">
        <f t="shared" si="177"/>
        <v>金币</v>
      </c>
      <c r="S810" s="14">
        <f t="shared" si="178"/>
        <v>1000</v>
      </c>
      <c r="T810" s="14" t="str">
        <f t="shared" si="179"/>
        <v>低级专属强化石</v>
      </c>
      <c r="U810" s="14">
        <f t="shared" si="180"/>
        <v>7</v>
      </c>
      <c r="V810" s="14" t="str">
        <f t="shared" si="181"/>
        <v>[x]</v>
      </c>
      <c r="W810" s="14" t="str">
        <f t="shared" si="182"/>
        <v>[x]</v>
      </c>
      <c r="X810" s="14">
        <f t="shared" si="183"/>
        <v>0.33</v>
      </c>
      <c r="Y810" s="14">
        <f t="shared" si="184"/>
        <v>1</v>
      </c>
      <c r="Z810" s="14">
        <f t="shared" si="185"/>
        <v>6</v>
      </c>
      <c r="AA810" s="14">
        <f t="shared" si="186"/>
        <v>0.08</v>
      </c>
    </row>
    <row r="811" spans="13:27" ht="16.5" x14ac:dyDescent="0.2">
      <c r="M811" s="14">
        <v>727</v>
      </c>
      <c r="N811" s="14">
        <f t="shared" si="175"/>
        <v>15</v>
      </c>
      <c r="O811" s="14">
        <f>INDEX(卡牌消耗!$H$13:$H$33,世界BOSS专属武器!N811)</f>
        <v>1501015</v>
      </c>
      <c r="P811" s="44" t="s">
        <v>328</v>
      </c>
      <c r="Q811" s="14">
        <f t="shared" si="176"/>
        <v>12</v>
      </c>
      <c r="R811" s="44" t="str">
        <f t="shared" si="177"/>
        <v>金币</v>
      </c>
      <c r="S811" s="14">
        <f t="shared" si="178"/>
        <v>1000</v>
      </c>
      <c r="T811" s="14" t="str">
        <f t="shared" si="179"/>
        <v>低级专属强化石</v>
      </c>
      <c r="U811" s="14">
        <f t="shared" si="180"/>
        <v>7</v>
      </c>
      <c r="V811" s="14" t="str">
        <f t="shared" si="181"/>
        <v>[x]</v>
      </c>
      <c r="W811" s="14" t="str">
        <f t="shared" si="182"/>
        <v>[x]</v>
      </c>
      <c r="X811" s="14">
        <f t="shared" si="183"/>
        <v>0.31</v>
      </c>
      <c r="Y811" s="14">
        <f t="shared" si="184"/>
        <v>1</v>
      </c>
      <c r="Z811" s="14">
        <f t="shared" si="185"/>
        <v>6</v>
      </c>
      <c r="AA811" s="14">
        <f t="shared" si="186"/>
        <v>9.3299999999999994E-2</v>
      </c>
    </row>
    <row r="812" spans="13:27" ht="16.5" x14ac:dyDescent="0.2">
      <c r="M812" s="14">
        <v>728</v>
      </c>
      <c r="N812" s="14">
        <f t="shared" si="175"/>
        <v>15</v>
      </c>
      <c r="O812" s="14">
        <f>INDEX(卡牌消耗!$H$13:$H$33,世界BOSS专属武器!N812)</f>
        <v>1501015</v>
      </c>
      <c r="P812" s="44" t="s">
        <v>328</v>
      </c>
      <c r="Q812" s="14">
        <f t="shared" si="176"/>
        <v>13</v>
      </c>
      <c r="R812" s="44" t="str">
        <f t="shared" si="177"/>
        <v>金币</v>
      </c>
      <c r="S812" s="14">
        <f t="shared" si="178"/>
        <v>1000</v>
      </c>
      <c r="T812" s="14" t="str">
        <f t="shared" si="179"/>
        <v>低级专属强化石</v>
      </c>
      <c r="U812" s="14">
        <f t="shared" si="180"/>
        <v>7</v>
      </c>
      <c r="V812" s="14" t="str">
        <f t="shared" si="181"/>
        <v>[x]</v>
      </c>
      <c r="W812" s="14" t="str">
        <f t="shared" si="182"/>
        <v>[x]</v>
      </c>
      <c r="X812" s="14">
        <f t="shared" si="183"/>
        <v>0.28999999999999998</v>
      </c>
      <c r="Y812" s="14">
        <f t="shared" si="184"/>
        <v>1</v>
      </c>
      <c r="Z812" s="14">
        <f t="shared" si="185"/>
        <v>7</v>
      </c>
      <c r="AA812" s="14">
        <f t="shared" si="186"/>
        <v>0.1067</v>
      </c>
    </row>
    <row r="813" spans="13:27" ht="16.5" x14ac:dyDescent="0.2">
      <c r="M813" s="14">
        <v>729</v>
      </c>
      <c r="N813" s="14">
        <f t="shared" si="175"/>
        <v>15</v>
      </c>
      <c r="O813" s="14">
        <f>INDEX(卡牌消耗!$H$13:$H$33,世界BOSS专属武器!N813)</f>
        <v>1501015</v>
      </c>
      <c r="P813" s="44" t="s">
        <v>328</v>
      </c>
      <c r="Q813" s="14">
        <f t="shared" si="176"/>
        <v>14</v>
      </c>
      <c r="R813" s="44" t="str">
        <f t="shared" si="177"/>
        <v>金币</v>
      </c>
      <c r="S813" s="14">
        <f t="shared" si="178"/>
        <v>1000</v>
      </c>
      <c r="T813" s="14" t="str">
        <f t="shared" si="179"/>
        <v>低级专属强化石</v>
      </c>
      <c r="U813" s="14">
        <f t="shared" si="180"/>
        <v>7</v>
      </c>
      <c r="V813" s="14" t="str">
        <f t="shared" si="181"/>
        <v>[x]</v>
      </c>
      <c r="W813" s="14" t="str">
        <f t="shared" si="182"/>
        <v>[x]</v>
      </c>
      <c r="X813" s="14">
        <f t="shared" si="183"/>
        <v>0.27</v>
      </c>
      <c r="Y813" s="14">
        <f t="shared" si="184"/>
        <v>1</v>
      </c>
      <c r="Z813" s="14">
        <f t="shared" si="185"/>
        <v>7</v>
      </c>
      <c r="AA813" s="14">
        <f t="shared" si="186"/>
        <v>0.12</v>
      </c>
    </row>
    <row r="814" spans="13:27" ht="16.5" x14ac:dyDescent="0.2">
      <c r="M814" s="14">
        <v>730</v>
      </c>
      <c r="N814" s="14">
        <f t="shared" si="175"/>
        <v>15</v>
      </c>
      <c r="O814" s="14">
        <f>INDEX(卡牌消耗!$H$13:$H$33,世界BOSS专属武器!N814)</f>
        <v>1501015</v>
      </c>
      <c r="P814" s="44" t="s">
        <v>328</v>
      </c>
      <c r="Q814" s="14">
        <f t="shared" si="176"/>
        <v>15</v>
      </c>
      <c r="R814" s="44" t="str">
        <f t="shared" si="177"/>
        <v>金币</v>
      </c>
      <c r="S814" s="14">
        <f t="shared" si="178"/>
        <v>1000</v>
      </c>
      <c r="T814" s="14" t="str">
        <f t="shared" si="179"/>
        <v>低级专属强化石</v>
      </c>
      <c r="U814" s="14">
        <f t="shared" si="180"/>
        <v>10</v>
      </c>
      <c r="V814" s="14" t="str">
        <f t="shared" si="181"/>
        <v>[x]</v>
      </c>
      <c r="W814" s="14" t="str">
        <f t="shared" si="182"/>
        <v>[x]</v>
      </c>
      <c r="X814" s="14">
        <f t="shared" si="183"/>
        <v>0.25</v>
      </c>
      <c r="Y814" s="14">
        <f t="shared" si="184"/>
        <v>1</v>
      </c>
      <c r="Z814" s="14">
        <f t="shared" si="185"/>
        <v>8</v>
      </c>
      <c r="AA814" s="14">
        <f t="shared" si="186"/>
        <v>0.1333</v>
      </c>
    </row>
    <row r="815" spans="13:27" ht="16.5" x14ac:dyDescent="0.2">
      <c r="M815" s="14">
        <v>731</v>
      </c>
      <c r="N815" s="14">
        <f t="shared" si="175"/>
        <v>15</v>
      </c>
      <c r="O815" s="14">
        <f>INDEX(卡牌消耗!$H$13:$H$33,世界BOSS专属武器!N815)</f>
        <v>1501015</v>
      </c>
      <c r="P815" s="44" t="s">
        <v>328</v>
      </c>
      <c r="Q815" s="14">
        <f t="shared" si="176"/>
        <v>16</v>
      </c>
      <c r="R815" s="44" t="str">
        <f t="shared" si="177"/>
        <v>金币</v>
      </c>
      <c r="S815" s="14">
        <f t="shared" si="178"/>
        <v>1000</v>
      </c>
      <c r="T815" s="14" t="str">
        <f t="shared" si="179"/>
        <v>低级专属强化石</v>
      </c>
      <c r="U815" s="14">
        <f t="shared" si="180"/>
        <v>10</v>
      </c>
      <c r="V815" s="14" t="str">
        <f t="shared" si="181"/>
        <v>[x]</v>
      </c>
      <c r="W815" s="14" t="str">
        <f t="shared" si="182"/>
        <v>[x]</v>
      </c>
      <c r="X815" s="14">
        <f t="shared" si="183"/>
        <v>0.23</v>
      </c>
      <c r="Y815" s="14">
        <f t="shared" si="184"/>
        <v>1</v>
      </c>
      <c r="Z815" s="14">
        <f t="shared" si="185"/>
        <v>9</v>
      </c>
      <c r="AA815" s="14">
        <f t="shared" si="186"/>
        <v>0.1467</v>
      </c>
    </row>
    <row r="816" spans="13:27" ht="16.5" x14ac:dyDescent="0.2">
      <c r="M816" s="14">
        <v>732</v>
      </c>
      <c r="N816" s="14">
        <f t="shared" si="175"/>
        <v>15</v>
      </c>
      <c r="O816" s="14">
        <f>INDEX(卡牌消耗!$H$13:$H$33,世界BOSS专属武器!N816)</f>
        <v>1501015</v>
      </c>
      <c r="P816" s="44" t="s">
        <v>328</v>
      </c>
      <c r="Q816" s="14">
        <f t="shared" si="176"/>
        <v>17</v>
      </c>
      <c r="R816" s="44" t="str">
        <f t="shared" si="177"/>
        <v>金币</v>
      </c>
      <c r="S816" s="14">
        <f t="shared" si="178"/>
        <v>1000</v>
      </c>
      <c r="T816" s="14" t="str">
        <f t="shared" si="179"/>
        <v>低级专属强化石</v>
      </c>
      <c r="U816" s="14">
        <f t="shared" si="180"/>
        <v>10</v>
      </c>
      <c r="V816" s="14" t="str">
        <f t="shared" si="181"/>
        <v>[x]</v>
      </c>
      <c r="W816" s="14" t="str">
        <f t="shared" si="182"/>
        <v>[x]</v>
      </c>
      <c r="X816" s="14">
        <f t="shared" si="183"/>
        <v>0.21</v>
      </c>
      <c r="Y816" s="14">
        <f t="shared" si="184"/>
        <v>1</v>
      </c>
      <c r="Z816" s="14">
        <f t="shared" si="185"/>
        <v>10</v>
      </c>
      <c r="AA816" s="14">
        <f t="shared" si="186"/>
        <v>0.16</v>
      </c>
    </row>
    <row r="817" spans="13:27" ht="16.5" x14ac:dyDescent="0.2">
      <c r="M817" s="14">
        <v>733</v>
      </c>
      <c r="N817" s="14">
        <f t="shared" si="175"/>
        <v>15</v>
      </c>
      <c r="O817" s="14">
        <f>INDEX(卡牌消耗!$H$13:$H$33,世界BOSS专属武器!N817)</f>
        <v>1501015</v>
      </c>
      <c r="P817" s="44" t="s">
        <v>328</v>
      </c>
      <c r="Q817" s="14">
        <f t="shared" si="176"/>
        <v>18</v>
      </c>
      <c r="R817" s="44" t="str">
        <f t="shared" si="177"/>
        <v>金币</v>
      </c>
      <c r="S817" s="14">
        <f t="shared" si="178"/>
        <v>1000</v>
      </c>
      <c r="T817" s="14" t="str">
        <f t="shared" si="179"/>
        <v>低级专属强化石</v>
      </c>
      <c r="U817" s="14">
        <f t="shared" si="180"/>
        <v>10</v>
      </c>
      <c r="V817" s="14" t="str">
        <f t="shared" si="181"/>
        <v>[x]</v>
      </c>
      <c r="W817" s="14" t="str">
        <f t="shared" si="182"/>
        <v>[x]</v>
      </c>
      <c r="X817" s="14">
        <f t="shared" si="183"/>
        <v>0.19</v>
      </c>
      <c r="Y817" s="14">
        <f t="shared" si="184"/>
        <v>1</v>
      </c>
      <c r="Z817" s="14">
        <f t="shared" si="185"/>
        <v>11</v>
      </c>
      <c r="AA817" s="14">
        <f t="shared" si="186"/>
        <v>0.17330000000000001</v>
      </c>
    </row>
    <row r="818" spans="13:27" ht="16.5" x14ac:dyDescent="0.2">
      <c r="M818" s="14">
        <v>734</v>
      </c>
      <c r="N818" s="14">
        <f t="shared" si="175"/>
        <v>15</v>
      </c>
      <c r="O818" s="14">
        <f>INDEX(卡牌消耗!$H$13:$H$33,世界BOSS专属武器!N818)</f>
        <v>1501015</v>
      </c>
      <c r="P818" s="44" t="s">
        <v>328</v>
      </c>
      <c r="Q818" s="14">
        <f t="shared" si="176"/>
        <v>19</v>
      </c>
      <c r="R818" s="44" t="str">
        <f t="shared" si="177"/>
        <v>金币</v>
      </c>
      <c r="S818" s="14">
        <f t="shared" si="178"/>
        <v>1000</v>
      </c>
      <c r="T818" s="14" t="str">
        <f t="shared" si="179"/>
        <v>低级专属强化石</v>
      </c>
      <c r="U818" s="14">
        <f t="shared" si="180"/>
        <v>10</v>
      </c>
      <c r="V818" s="14" t="str">
        <f t="shared" si="181"/>
        <v>[x]</v>
      </c>
      <c r="W818" s="14" t="str">
        <f t="shared" si="182"/>
        <v>[x]</v>
      </c>
      <c r="X818" s="14">
        <f t="shared" si="183"/>
        <v>0.17</v>
      </c>
      <c r="Y818" s="14">
        <f t="shared" si="184"/>
        <v>1</v>
      </c>
      <c r="Z818" s="14">
        <f t="shared" si="185"/>
        <v>12</v>
      </c>
      <c r="AA818" s="14">
        <f t="shared" si="186"/>
        <v>0.1867</v>
      </c>
    </row>
    <row r="819" spans="13:27" ht="16.5" x14ac:dyDescent="0.2">
      <c r="M819" s="14">
        <v>735</v>
      </c>
      <c r="N819" s="14">
        <f t="shared" si="175"/>
        <v>15</v>
      </c>
      <c r="O819" s="14">
        <f>INDEX(卡牌消耗!$H$13:$H$33,世界BOSS专属武器!N819)</f>
        <v>1501015</v>
      </c>
      <c r="P819" s="44" t="s">
        <v>328</v>
      </c>
      <c r="Q819" s="14">
        <f t="shared" si="176"/>
        <v>20</v>
      </c>
      <c r="R819" s="44" t="str">
        <f t="shared" si="177"/>
        <v>金币</v>
      </c>
      <c r="S819" s="14">
        <f t="shared" si="178"/>
        <v>5000</v>
      </c>
      <c r="T819" s="14" t="str">
        <f t="shared" si="179"/>
        <v>低级专属强化石</v>
      </c>
      <c r="U819" s="14">
        <f t="shared" si="180"/>
        <v>15</v>
      </c>
      <c r="V819" s="14" t="str">
        <f t="shared" si="181"/>
        <v>中级专属强化石</v>
      </c>
      <c r="W819" s="14">
        <f t="shared" si="182"/>
        <v>7</v>
      </c>
      <c r="X819" s="14">
        <f t="shared" si="183"/>
        <v>0.15</v>
      </c>
      <c r="Y819" s="14">
        <f t="shared" si="184"/>
        <v>1</v>
      </c>
      <c r="Z819" s="14">
        <f t="shared" si="185"/>
        <v>15</v>
      </c>
      <c r="AA819" s="14">
        <f t="shared" si="186"/>
        <v>0.2</v>
      </c>
    </row>
    <row r="820" spans="13:27" ht="16.5" x14ac:dyDescent="0.2">
      <c r="M820" s="14">
        <v>736</v>
      </c>
      <c r="N820" s="14">
        <f t="shared" si="175"/>
        <v>15</v>
      </c>
      <c r="O820" s="14">
        <f>INDEX(卡牌消耗!$H$13:$H$33,世界BOSS专属武器!N820)</f>
        <v>1501015</v>
      </c>
      <c r="P820" s="44" t="s">
        <v>328</v>
      </c>
      <c r="Q820" s="14">
        <f t="shared" si="176"/>
        <v>21</v>
      </c>
      <c r="R820" s="44" t="str">
        <f t="shared" si="177"/>
        <v>金币</v>
      </c>
      <c r="S820" s="14">
        <f t="shared" si="178"/>
        <v>5000</v>
      </c>
      <c r="T820" s="14" t="str">
        <f t="shared" si="179"/>
        <v>低级专属强化石</v>
      </c>
      <c r="U820" s="14">
        <f t="shared" si="180"/>
        <v>15</v>
      </c>
      <c r="V820" s="14" t="str">
        <f t="shared" si="181"/>
        <v>中级专属强化石</v>
      </c>
      <c r="W820" s="14">
        <f t="shared" si="182"/>
        <v>7</v>
      </c>
      <c r="X820" s="14">
        <f t="shared" si="183"/>
        <v>0.15</v>
      </c>
      <c r="Y820" s="14">
        <f t="shared" si="184"/>
        <v>1</v>
      </c>
      <c r="Z820" s="14">
        <f t="shared" si="185"/>
        <v>15</v>
      </c>
      <c r="AA820" s="14">
        <f t="shared" si="186"/>
        <v>0.22</v>
      </c>
    </row>
    <row r="821" spans="13:27" ht="16.5" x14ac:dyDescent="0.2">
      <c r="M821" s="14">
        <v>737</v>
      </c>
      <c r="N821" s="14">
        <f t="shared" si="175"/>
        <v>15</v>
      </c>
      <c r="O821" s="14">
        <f>INDEX(卡牌消耗!$H$13:$H$33,世界BOSS专属武器!N821)</f>
        <v>1501015</v>
      </c>
      <c r="P821" s="44" t="s">
        <v>328</v>
      </c>
      <c r="Q821" s="14">
        <f t="shared" si="176"/>
        <v>22</v>
      </c>
      <c r="R821" s="44" t="str">
        <f t="shared" si="177"/>
        <v>金币</v>
      </c>
      <c r="S821" s="14">
        <f t="shared" si="178"/>
        <v>5000</v>
      </c>
      <c r="T821" s="14" t="str">
        <f t="shared" si="179"/>
        <v>低级专属强化石</v>
      </c>
      <c r="U821" s="14">
        <f t="shared" si="180"/>
        <v>15</v>
      </c>
      <c r="V821" s="14" t="str">
        <f t="shared" si="181"/>
        <v>中级专属强化石</v>
      </c>
      <c r="W821" s="14">
        <f t="shared" si="182"/>
        <v>7</v>
      </c>
      <c r="X821" s="14">
        <f t="shared" si="183"/>
        <v>0.15</v>
      </c>
      <c r="Y821" s="14">
        <f t="shared" si="184"/>
        <v>1</v>
      </c>
      <c r="Z821" s="14">
        <f t="shared" si="185"/>
        <v>15</v>
      </c>
      <c r="AA821" s="14">
        <f t="shared" si="186"/>
        <v>0.24</v>
      </c>
    </row>
    <row r="822" spans="13:27" ht="16.5" x14ac:dyDescent="0.2">
      <c r="M822" s="14">
        <v>738</v>
      </c>
      <c r="N822" s="14">
        <f t="shared" si="175"/>
        <v>15</v>
      </c>
      <c r="O822" s="14">
        <f>INDEX(卡牌消耗!$H$13:$H$33,世界BOSS专属武器!N822)</f>
        <v>1501015</v>
      </c>
      <c r="P822" s="44" t="s">
        <v>328</v>
      </c>
      <c r="Q822" s="14">
        <f t="shared" si="176"/>
        <v>23</v>
      </c>
      <c r="R822" s="44" t="str">
        <f t="shared" si="177"/>
        <v>金币</v>
      </c>
      <c r="S822" s="14">
        <f t="shared" si="178"/>
        <v>5000</v>
      </c>
      <c r="T822" s="14" t="str">
        <f t="shared" si="179"/>
        <v>低级专属强化石</v>
      </c>
      <c r="U822" s="14">
        <f t="shared" si="180"/>
        <v>15</v>
      </c>
      <c r="V822" s="14" t="str">
        <f t="shared" si="181"/>
        <v>中级专属强化石</v>
      </c>
      <c r="W822" s="14">
        <f t="shared" si="182"/>
        <v>7</v>
      </c>
      <c r="X822" s="14">
        <f t="shared" si="183"/>
        <v>0.15</v>
      </c>
      <c r="Y822" s="14">
        <f t="shared" si="184"/>
        <v>1</v>
      </c>
      <c r="Z822" s="14">
        <f t="shared" si="185"/>
        <v>18</v>
      </c>
      <c r="AA822" s="14">
        <f t="shared" si="186"/>
        <v>0.26</v>
      </c>
    </row>
    <row r="823" spans="13:27" ht="16.5" x14ac:dyDescent="0.2">
      <c r="M823" s="14">
        <v>739</v>
      </c>
      <c r="N823" s="14">
        <f t="shared" si="175"/>
        <v>15</v>
      </c>
      <c r="O823" s="14">
        <f>INDEX(卡牌消耗!$H$13:$H$33,世界BOSS专属武器!N823)</f>
        <v>1501015</v>
      </c>
      <c r="P823" s="44" t="s">
        <v>328</v>
      </c>
      <c r="Q823" s="14">
        <f t="shared" si="176"/>
        <v>24</v>
      </c>
      <c r="R823" s="44" t="str">
        <f t="shared" si="177"/>
        <v>金币</v>
      </c>
      <c r="S823" s="14">
        <f t="shared" si="178"/>
        <v>5000</v>
      </c>
      <c r="T823" s="14" t="str">
        <f t="shared" si="179"/>
        <v>低级专属强化石</v>
      </c>
      <c r="U823" s="14">
        <f t="shared" si="180"/>
        <v>15</v>
      </c>
      <c r="V823" s="14" t="str">
        <f t="shared" si="181"/>
        <v>中级专属强化石</v>
      </c>
      <c r="W823" s="14">
        <f t="shared" si="182"/>
        <v>7</v>
      </c>
      <c r="X823" s="14">
        <f t="shared" si="183"/>
        <v>0.15</v>
      </c>
      <c r="Y823" s="14">
        <f t="shared" si="184"/>
        <v>1</v>
      </c>
      <c r="Z823" s="14">
        <f t="shared" si="185"/>
        <v>18</v>
      </c>
      <c r="AA823" s="14">
        <f t="shared" si="186"/>
        <v>0.28000000000000003</v>
      </c>
    </row>
    <row r="824" spans="13:27" ht="16.5" x14ac:dyDescent="0.2">
      <c r="M824" s="14">
        <v>740</v>
      </c>
      <c r="N824" s="14">
        <f t="shared" si="175"/>
        <v>15</v>
      </c>
      <c r="O824" s="14">
        <f>INDEX(卡牌消耗!$H$13:$H$33,世界BOSS专属武器!N824)</f>
        <v>1501015</v>
      </c>
      <c r="P824" s="44" t="s">
        <v>328</v>
      </c>
      <c r="Q824" s="14">
        <f t="shared" si="176"/>
        <v>25</v>
      </c>
      <c r="R824" s="44" t="str">
        <f t="shared" si="177"/>
        <v>金币</v>
      </c>
      <c r="S824" s="14">
        <f t="shared" si="178"/>
        <v>5000</v>
      </c>
      <c r="T824" s="14" t="str">
        <f t="shared" si="179"/>
        <v>低级专属强化石</v>
      </c>
      <c r="U824" s="14">
        <f t="shared" si="180"/>
        <v>15</v>
      </c>
      <c r="V824" s="14" t="str">
        <f t="shared" si="181"/>
        <v>中级专属强化石</v>
      </c>
      <c r="W824" s="14">
        <f t="shared" si="182"/>
        <v>7</v>
      </c>
      <c r="X824" s="14">
        <f t="shared" si="183"/>
        <v>0.15</v>
      </c>
      <c r="Y824" s="14">
        <f t="shared" si="184"/>
        <v>1</v>
      </c>
      <c r="Z824" s="14">
        <f t="shared" si="185"/>
        <v>18</v>
      </c>
      <c r="AA824" s="14">
        <f t="shared" si="186"/>
        <v>0.3</v>
      </c>
    </row>
    <row r="825" spans="13:27" ht="16.5" x14ac:dyDescent="0.2">
      <c r="M825" s="14">
        <v>741</v>
      </c>
      <c r="N825" s="14">
        <f t="shared" si="175"/>
        <v>15</v>
      </c>
      <c r="O825" s="14">
        <f>INDEX(卡牌消耗!$H$13:$H$33,世界BOSS专属武器!N825)</f>
        <v>1501015</v>
      </c>
      <c r="P825" s="44" t="s">
        <v>328</v>
      </c>
      <c r="Q825" s="14">
        <f t="shared" si="176"/>
        <v>26</v>
      </c>
      <c r="R825" s="44" t="str">
        <f t="shared" si="177"/>
        <v>金币</v>
      </c>
      <c r="S825" s="14">
        <f t="shared" si="178"/>
        <v>5000</v>
      </c>
      <c r="T825" s="14" t="str">
        <f t="shared" si="179"/>
        <v>低级专属强化石</v>
      </c>
      <c r="U825" s="14">
        <f t="shared" si="180"/>
        <v>15</v>
      </c>
      <c r="V825" s="14" t="str">
        <f t="shared" si="181"/>
        <v>中级专属强化石</v>
      </c>
      <c r="W825" s="14">
        <f t="shared" si="182"/>
        <v>7</v>
      </c>
      <c r="X825" s="14">
        <f t="shared" si="183"/>
        <v>0.15</v>
      </c>
      <c r="Y825" s="14">
        <f t="shared" si="184"/>
        <v>1</v>
      </c>
      <c r="Z825" s="14">
        <f t="shared" si="185"/>
        <v>21</v>
      </c>
      <c r="AA825" s="14">
        <f t="shared" si="186"/>
        <v>0.32</v>
      </c>
    </row>
    <row r="826" spans="13:27" ht="16.5" x14ac:dyDescent="0.2">
      <c r="M826" s="14">
        <v>742</v>
      </c>
      <c r="N826" s="14">
        <f t="shared" si="175"/>
        <v>15</v>
      </c>
      <c r="O826" s="14">
        <f>INDEX(卡牌消耗!$H$13:$H$33,世界BOSS专属武器!N826)</f>
        <v>1501015</v>
      </c>
      <c r="P826" s="44" t="s">
        <v>328</v>
      </c>
      <c r="Q826" s="14">
        <f t="shared" si="176"/>
        <v>27</v>
      </c>
      <c r="R826" s="44" t="str">
        <f t="shared" si="177"/>
        <v>金币</v>
      </c>
      <c r="S826" s="14">
        <f t="shared" si="178"/>
        <v>5000</v>
      </c>
      <c r="T826" s="14" t="str">
        <f t="shared" si="179"/>
        <v>低级专属强化石</v>
      </c>
      <c r="U826" s="14">
        <f t="shared" si="180"/>
        <v>15</v>
      </c>
      <c r="V826" s="14" t="str">
        <f t="shared" si="181"/>
        <v>中级专属强化石</v>
      </c>
      <c r="W826" s="14">
        <f t="shared" si="182"/>
        <v>7</v>
      </c>
      <c r="X826" s="14">
        <f t="shared" si="183"/>
        <v>0.15</v>
      </c>
      <c r="Y826" s="14">
        <f t="shared" si="184"/>
        <v>1</v>
      </c>
      <c r="Z826" s="14">
        <f t="shared" si="185"/>
        <v>22</v>
      </c>
      <c r="AA826" s="14">
        <f t="shared" si="186"/>
        <v>0.34</v>
      </c>
    </row>
    <row r="827" spans="13:27" ht="16.5" x14ac:dyDescent="0.2">
      <c r="M827" s="14">
        <v>743</v>
      </c>
      <c r="N827" s="14">
        <f t="shared" si="175"/>
        <v>15</v>
      </c>
      <c r="O827" s="14">
        <f>INDEX(卡牌消耗!$H$13:$H$33,世界BOSS专属武器!N827)</f>
        <v>1501015</v>
      </c>
      <c r="P827" s="44" t="s">
        <v>328</v>
      </c>
      <c r="Q827" s="14">
        <f t="shared" si="176"/>
        <v>28</v>
      </c>
      <c r="R827" s="44" t="str">
        <f t="shared" si="177"/>
        <v>金币</v>
      </c>
      <c r="S827" s="14">
        <f t="shared" si="178"/>
        <v>5000</v>
      </c>
      <c r="T827" s="14" t="str">
        <f t="shared" si="179"/>
        <v>低级专属强化石</v>
      </c>
      <c r="U827" s="14">
        <f t="shared" si="180"/>
        <v>15</v>
      </c>
      <c r="V827" s="14" t="str">
        <f t="shared" si="181"/>
        <v>中级专属强化石</v>
      </c>
      <c r="W827" s="14">
        <f t="shared" si="182"/>
        <v>7</v>
      </c>
      <c r="X827" s="14">
        <f t="shared" si="183"/>
        <v>0.15</v>
      </c>
      <c r="Y827" s="14">
        <f t="shared" si="184"/>
        <v>1</v>
      </c>
      <c r="Z827" s="14">
        <f t="shared" si="185"/>
        <v>23</v>
      </c>
      <c r="AA827" s="14">
        <f t="shared" si="186"/>
        <v>0.36</v>
      </c>
    </row>
    <row r="828" spans="13:27" ht="16.5" x14ac:dyDescent="0.2">
      <c r="M828" s="14">
        <v>744</v>
      </c>
      <c r="N828" s="14">
        <f t="shared" si="175"/>
        <v>15</v>
      </c>
      <c r="O828" s="14">
        <f>INDEX(卡牌消耗!$H$13:$H$33,世界BOSS专属武器!N828)</f>
        <v>1501015</v>
      </c>
      <c r="P828" s="44" t="s">
        <v>328</v>
      </c>
      <c r="Q828" s="14">
        <f t="shared" si="176"/>
        <v>29</v>
      </c>
      <c r="R828" s="44" t="str">
        <f t="shared" si="177"/>
        <v>金币</v>
      </c>
      <c r="S828" s="14">
        <f t="shared" si="178"/>
        <v>5000</v>
      </c>
      <c r="T828" s="14" t="str">
        <f t="shared" si="179"/>
        <v>低级专属强化石</v>
      </c>
      <c r="U828" s="14">
        <f t="shared" si="180"/>
        <v>15</v>
      </c>
      <c r="V828" s="14" t="str">
        <f t="shared" si="181"/>
        <v>中级专属强化石</v>
      </c>
      <c r="W828" s="14">
        <f t="shared" si="182"/>
        <v>7</v>
      </c>
      <c r="X828" s="14">
        <f t="shared" si="183"/>
        <v>0.15</v>
      </c>
      <c r="Y828" s="14">
        <f t="shared" si="184"/>
        <v>1</v>
      </c>
      <c r="Z828" s="14">
        <f t="shared" si="185"/>
        <v>25</v>
      </c>
      <c r="AA828" s="14">
        <f t="shared" si="186"/>
        <v>0.38</v>
      </c>
    </row>
    <row r="829" spans="13:27" ht="16.5" x14ac:dyDescent="0.2">
      <c r="M829" s="14">
        <v>745</v>
      </c>
      <c r="N829" s="14">
        <f t="shared" si="175"/>
        <v>15</v>
      </c>
      <c r="O829" s="14">
        <f>INDEX(卡牌消耗!$H$13:$H$33,世界BOSS专属武器!N829)</f>
        <v>1501015</v>
      </c>
      <c r="P829" s="44" t="s">
        <v>328</v>
      </c>
      <c r="Q829" s="14">
        <f t="shared" si="176"/>
        <v>30</v>
      </c>
      <c r="R829" s="44" t="str">
        <f t="shared" si="177"/>
        <v>金币</v>
      </c>
      <c r="S829" s="14">
        <f t="shared" si="178"/>
        <v>10000</v>
      </c>
      <c r="T829" s="14" t="str">
        <f t="shared" si="179"/>
        <v>中级专属强化石</v>
      </c>
      <c r="U829" s="14">
        <f t="shared" si="180"/>
        <v>8</v>
      </c>
      <c r="V829" s="14" t="str">
        <f t="shared" si="181"/>
        <v>高级专属强化石</v>
      </c>
      <c r="W829" s="14">
        <f t="shared" si="182"/>
        <v>3</v>
      </c>
      <c r="X829" s="14">
        <f t="shared" si="183"/>
        <v>0.1</v>
      </c>
      <c r="Y829" s="14">
        <f t="shared" si="184"/>
        <v>1</v>
      </c>
      <c r="Z829" s="14">
        <f t="shared" si="185"/>
        <v>30</v>
      </c>
      <c r="AA829" s="14">
        <f t="shared" si="186"/>
        <v>0.4</v>
      </c>
    </row>
    <row r="830" spans="13:27" ht="16.5" x14ac:dyDescent="0.2">
      <c r="M830" s="14">
        <v>746</v>
      </c>
      <c r="N830" s="14">
        <f t="shared" si="175"/>
        <v>15</v>
      </c>
      <c r="O830" s="14">
        <f>INDEX(卡牌消耗!$H$13:$H$33,世界BOSS专属武器!N830)</f>
        <v>1501015</v>
      </c>
      <c r="P830" s="44" t="s">
        <v>328</v>
      </c>
      <c r="Q830" s="14">
        <f t="shared" si="176"/>
        <v>31</v>
      </c>
      <c r="R830" s="44" t="str">
        <f t="shared" si="177"/>
        <v>金币</v>
      </c>
      <c r="S830" s="14">
        <f t="shared" si="178"/>
        <v>10000</v>
      </c>
      <c r="T830" s="14" t="str">
        <f t="shared" si="179"/>
        <v>中级专属强化石</v>
      </c>
      <c r="U830" s="14">
        <f t="shared" si="180"/>
        <v>8</v>
      </c>
      <c r="V830" s="14" t="str">
        <f t="shared" si="181"/>
        <v>高级专属强化石</v>
      </c>
      <c r="W830" s="14">
        <f t="shared" si="182"/>
        <v>3</v>
      </c>
      <c r="X830" s="14">
        <f t="shared" si="183"/>
        <v>0.1</v>
      </c>
      <c r="Y830" s="14">
        <f t="shared" si="184"/>
        <v>1</v>
      </c>
      <c r="Z830" s="14">
        <f t="shared" si="185"/>
        <v>30</v>
      </c>
      <c r="AA830" s="14">
        <f t="shared" si="186"/>
        <v>0.42670000000000002</v>
      </c>
    </row>
    <row r="831" spans="13:27" ht="16.5" x14ac:dyDescent="0.2">
      <c r="M831" s="14">
        <v>747</v>
      </c>
      <c r="N831" s="14">
        <f t="shared" si="175"/>
        <v>15</v>
      </c>
      <c r="O831" s="14">
        <f>INDEX(卡牌消耗!$H$13:$H$33,世界BOSS专属武器!N831)</f>
        <v>1501015</v>
      </c>
      <c r="P831" s="44" t="s">
        <v>328</v>
      </c>
      <c r="Q831" s="14">
        <f t="shared" si="176"/>
        <v>32</v>
      </c>
      <c r="R831" s="44" t="str">
        <f t="shared" si="177"/>
        <v>金币</v>
      </c>
      <c r="S831" s="14">
        <f t="shared" si="178"/>
        <v>10000</v>
      </c>
      <c r="T831" s="14" t="str">
        <f t="shared" si="179"/>
        <v>中级专属强化石</v>
      </c>
      <c r="U831" s="14">
        <f t="shared" si="180"/>
        <v>8</v>
      </c>
      <c r="V831" s="14" t="str">
        <f t="shared" si="181"/>
        <v>高级专属强化石</v>
      </c>
      <c r="W831" s="14">
        <f t="shared" si="182"/>
        <v>3</v>
      </c>
      <c r="X831" s="14">
        <f t="shared" si="183"/>
        <v>0.1</v>
      </c>
      <c r="Y831" s="14">
        <f t="shared" si="184"/>
        <v>1</v>
      </c>
      <c r="Z831" s="14">
        <f t="shared" si="185"/>
        <v>30</v>
      </c>
      <c r="AA831" s="14">
        <f t="shared" si="186"/>
        <v>0.45329999999999998</v>
      </c>
    </row>
    <row r="832" spans="13:27" ht="16.5" x14ac:dyDescent="0.2">
      <c r="M832" s="14">
        <v>748</v>
      </c>
      <c r="N832" s="14">
        <f t="shared" si="175"/>
        <v>15</v>
      </c>
      <c r="O832" s="14">
        <f>INDEX(卡牌消耗!$H$13:$H$33,世界BOSS专属武器!N832)</f>
        <v>1501015</v>
      </c>
      <c r="P832" s="44" t="s">
        <v>328</v>
      </c>
      <c r="Q832" s="14">
        <f t="shared" si="176"/>
        <v>33</v>
      </c>
      <c r="R832" s="44" t="str">
        <f t="shared" si="177"/>
        <v>金币</v>
      </c>
      <c r="S832" s="14">
        <f t="shared" si="178"/>
        <v>10000</v>
      </c>
      <c r="T832" s="14" t="str">
        <f t="shared" si="179"/>
        <v>中级专属强化石</v>
      </c>
      <c r="U832" s="14">
        <f t="shared" si="180"/>
        <v>8</v>
      </c>
      <c r="V832" s="14" t="str">
        <f t="shared" si="181"/>
        <v>高级专属强化石</v>
      </c>
      <c r="W832" s="14">
        <f t="shared" si="182"/>
        <v>3</v>
      </c>
      <c r="X832" s="14">
        <f t="shared" si="183"/>
        <v>0.1</v>
      </c>
      <c r="Y832" s="14">
        <f t="shared" si="184"/>
        <v>1</v>
      </c>
      <c r="Z832" s="14">
        <f t="shared" si="185"/>
        <v>30</v>
      </c>
      <c r="AA832" s="14">
        <f t="shared" si="186"/>
        <v>0.48</v>
      </c>
    </row>
    <row r="833" spans="13:27" ht="16.5" x14ac:dyDescent="0.2">
      <c r="M833" s="14">
        <v>749</v>
      </c>
      <c r="N833" s="14">
        <f t="shared" si="175"/>
        <v>15</v>
      </c>
      <c r="O833" s="14">
        <f>INDEX(卡牌消耗!$H$13:$H$33,世界BOSS专属武器!N833)</f>
        <v>1501015</v>
      </c>
      <c r="P833" s="44" t="s">
        <v>328</v>
      </c>
      <c r="Q833" s="14">
        <f t="shared" si="176"/>
        <v>34</v>
      </c>
      <c r="R833" s="44" t="str">
        <f t="shared" si="177"/>
        <v>金币</v>
      </c>
      <c r="S833" s="14">
        <f t="shared" si="178"/>
        <v>10000</v>
      </c>
      <c r="T833" s="14" t="str">
        <f t="shared" si="179"/>
        <v>中级专属强化石</v>
      </c>
      <c r="U833" s="14">
        <f t="shared" si="180"/>
        <v>8</v>
      </c>
      <c r="V833" s="14" t="str">
        <f t="shared" si="181"/>
        <v>高级专属强化石</v>
      </c>
      <c r="W833" s="14">
        <f t="shared" si="182"/>
        <v>3</v>
      </c>
      <c r="X833" s="14">
        <f t="shared" si="183"/>
        <v>0.1</v>
      </c>
      <c r="Y833" s="14">
        <f t="shared" si="184"/>
        <v>1</v>
      </c>
      <c r="Z833" s="14">
        <f t="shared" si="185"/>
        <v>30</v>
      </c>
      <c r="AA833" s="14">
        <f t="shared" si="186"/>
        <v>0.50670000000000004</v>
      </c>
    </row>
    <row r="834" spans="13:27" ht="16.5" x14ac:dyDescent="0.2">
      <c r="M834" s="14">
        <v>750</v>
      </c>
      <c r="N834" s="14">
        <f t="shared" si="175"/>
        <v>15</v>
      </c>
      <c r="O834" s="14">
        <f>INDEX(卡牌消耗!$H$13:$H$33,世界BOSS专属武器!N834)</f>
        <v>1501015</v>
      </c>
      <c r="P834" s="44" t="s">
        <v>328</v>
      </c>
      <c r="Q834" s="14">
        <f t="shared" si="176"/>
        <v>35</v>
      </c>
      <c r="R834" s="44" t="str">
        <f t="shared" si="177"/>
        <v>金币</v>
      </c>
      <c r="S834" s="14">
        <f t="shared" si="178"/>
        <v>10000</v>
      </c>
      <c r="T834" s="14" t="str">
        <f t="shared" si="179"/>
        <v>中级专属强化石</v>
      </c>
      <c r="U834" s="14">
        <f t="shared" si="180"/>
        <v>8</v>
      </c>
      <c r="V834" s="14" t="str">
        <f t="shared" si="181"/>
        <v>高级专属强化石</v>
      </c>
      <c r="W834" s="14">
        <f t="shared" si="182"/>
        <v>3</v>
      </c>
      <c r="X834" s="14">
        <f t="shared" si="183"/>
        <v>0.1</v>
      </c>
      <c r="Y834" s="14">
        <f t="shared" si="184"/>
        <v>1</v>
      </c>
      <c r="Z834" s="14">
        <f t="shared" si="185"/>
        <v>30</v>
      </c>
      <c r="AA834" s="14">
        <f t="shared" si="186"/>
        <v>0.5333</v>
      </c>
    </row>
    <row r="835" spans="13:27" ht="16.5" x14ac:dyDescent="0.2">
      <c r="M835" s="14">
        <v>751</v>
      </c>
      <c r="N835" s="14">
        <f t="shared" si="175"/>
        <v>15</v>
      </c>
      <c r="O835" s="14">
        <f>INDEX(卡牌消耗!$H$13:$H$33,世界BOSS专属武器!N835)</f>
        <v>1501015</v>
      </c>
      <c r="P835" s="44" t="s">
        <v>328</v>
      </c>
      <c r="Q835" s="14">
        <f t="shared" si="176"/>
        <v>36</v>
      </c>
      <c r="R835" s="44" t="str">
        <f t="shared" si="177"/>
        <v>金币</v>
      </c>
      <c r="S835" s="14">
        <f t="shared" si="178"/>
        <v>10000</v>
      </c>
      <c r="T835" s="14" t="str">
        <f t="shared" si="179"/>
        <v>中级专属强化石</v>
      </c>
      <c r="U835" s="14">
        <f t="shared" si="180"/>
        <v>8</v>
      </c>
      <c r="V835" s="14" t="str">
        <f t="shared" si="181"/>
        <v>高级专属强化石</v>
      </c>
      <c r="W835" s="14">
        <f t="shared" si="182"/>
        <v>3</v>
      </c>
      <c r="X835" s="14">
        <f t="shared" si="183"/>
        <v>0.1</v>
      </c>
      <c r="Y835" s="14">
        <f t="shared" si="184"/>
        <v>1</v>
      </c>
      <c r="Z835" s="14">
        <f t="shared" si="185"/>
        <v>30</v>
      </c>
      <c r="AA835" s="14">
        <f t="shared" si="186"/>
        <v>0.56000000000000005</v>
      </c>
    </row>
    <row r="836" spans="13:27" ht="16.5" x14ac:dyDescent="0.2">
      <c r="M836" s="14">
        <v>752</v>
      </c>
      <c r="N836" s="14">
        <f t="shared" si="175"/>
        <v>15</v>
      </c>
      <c r="O836" s="14">
        <f>INDEX(卡牌消耗!$H$13:$H$33,世界BOSS专属武器!N836)</f>
        <v>1501015</v>
      </c>
      <c r="P836" s="44" t="s">
        <v>328</v>
      </c>
      <c r="Q836" s="14">
        <f t="shared" si="176"/>
        <v>37</v>
      </c>
      <c r="R836" s="44" t="str">
        <f t="shared" si="177"/>
        <v>金币</v>
      </c>
      <c r="S836" s="14">
        <f t="shared" si="178"/>
        <v>10000</v>
      </c>
      <c r="T836" s="14" t="str">
        <f t="shared" si="179"/>
        <v>中级专属强化石</v>
      </c>
      <c r="U836" s="14">
        <f t="shared" si="180"/>
        <v>8</v>
      </c>
      <c r="V836" s="14" t="str">
        <f t="shared" si="181"/>
        <v>高级专属强化石</v>
      </c>
      <c r="W836" s="14">
        <f t="shared" si="182"/>
        <v>3</v>
      </c>
      <c r="X836" s="14">
        <f t="shared" si="183"/>
        <v>0.1</v>
      </c>
      <c r="Y836" s="14">
        <f t="shared" si="184"/>
        <v>1</v>
      </c>
      <c r="Z836" s="14">
        <f t="shared" si="185"/>
        <v>30</v>
      </c>
      <c r="AA836" s="14">
        <f t="shared" si="186"/>
        <v>0.5867</v>
      </c>
    </row>
    <row r="837" spans="13:27" ht="16.5" x14ac:dyDescent="0.2">
      <c r="M837" s="14">
        <v>753</v>
      </c>
      <c r="N837" s="14">
        <f t="shared" si="175"/>
        <v>15</v>
      </c>
      <c r="O837" s="14">
        <f>INDEX(卡牌消耗!$H$13:$H$33,世界BOSS专属武器!N837)</f>
        <v>1501015</v>
      </c>
      <c r="P837" s="44" t="s">
        <v>328</v>
      </c>
      <c r="Q837" s="14">
        <f t="shared" si="176"/>
        <v>38</v>
      </c>
      <c r="R837" s="44" t="str">
        <f t="shared" si="177"/>
        <v>金币</v>
      </c>
      <c r="S837" s="14">
        <f t="shared" si="178"/>
        <v>10000</v>
      </c>
      <c r="T837" s="14" t="str">
        <f t="shared" si="179"/>
        <v>中级专属强化石</v>
      </c>
      <c r="U837" s="14">
        <f t="shared" si="180"/>
        <v>8</v>
      </c>
      <c r="V837" s="14" t="str">
        <f t="shared" si="181"/>
        <v>高级专属强化石</v>
      </c>
      <c r="W837" s="14">
        <f t="shared" si="182"/>
        <v>3</v>
      </c>
      <c r="X837" s="14">
        <f t="shared" si="183"/>
        <v>0.1</v>
      </c>
      <c r="Y837" s="14">
        <f t="shared" si="184"/>
        <v>1</v>
      </c>
      <c r="Z837" s="14">
        <f t="shared" si="185"/>
        <v>30</v>
      </c>
      <c r="AA837" s="14">
        <f t="shared" si="186"/>
        <v>0.61329999999999996</v>
      </c>
    </row>
    <row r="838" spans="13:27" ht="16.5" x14ac:dyDescent="0.2">
      <c r="M838" s="14">
        <v>754</v>
      </c>
      <c r="N838" s="14">
        <f t="shared" si="175"/>
        <v>15</v>
      </c>
      <c r="O838" s="14">
        <f>INDEX(卡牌消耗!$H$13:$H$33,世界BOSS专属武器!N838)</f>
        <v>1501015</v>
      </c>
      <c r="P838" s="44" t="s">
        <v>328</v>
      </c>
      <c r="Q838" s="14">
        <f t="shared" si="176"/>
        <v>39</v>
      </c>
      <c r="R838" s="44" t="str">
        <f t="shared" si="177"/>
        <v>金币</v>
      </c>
      <c r="S838" s="14">
        <f t="shared" si="178"/>
        <v>10000</v>
      </c>
      <c r="T838" s="14" t="str">
        <f t="shared" si="179"/>
        <v>中级专属强化石</v>
      </c>
      <c r="U838" s="14">
        <f t="shared" si="180"/>
        <v>8</v>
      </c>
      <c r="V838" s="14" t="str">
        <f t="shared" si="181"/>
        <v>高级专属强化石</v>
      </c>
      <c r="W838" s="14">
        <f t="shared" si="182"/>
        <v>3</v>
      </c>
      <c r="X838" s="14">
        <f t="shared" si="183"/>
        <v>0.1</v>
      </c>
      <c r="Y838" s="14">
        <f t="shared" si="184"/>
        <v>1</v>
      </c>
      <c r="Z838" s="14">
        <f t="shared" si="185"/>
        <v>30</v>
      </c>
      <c r="AA838" s="14">
        <f t="shared" si="186"/>
        <v>0.64</v>
      </c>
    </row>
    <row r="839" spans="13:27" ht="16.5" x14ac:dyDescent="0.2">
      <c r="M839" s="14">
        <v>755</v>
      </c>
      <c r="N839" s="14">
        <f t="shared" si="175"/>
        <v>15</v>
      </c>
      <c r="O839" s="14">
        <f>INDEX(卡牌消耗!$H$13:$H$33,世界BOSS专属武器!N839)</f>
        <v>1501015</v>
      </c>
      <c r="P839" s="44" t="s">
        <v>328</v>
      </c>
      <c r="Q839" s="14">
        <f t="shared" si="176"/>
        <v>40</v>
      </c>
      <c r="R839" s="44" t="str">
        <f t="shared" si="177"/>
        <v>金币</v>
      </c>
      <c r="S839" s="14">
        <f t="shared" si="178"/>
        <v>20000</v>
      </c>
      <c r="T839" s="14" t="str">
        <f t="shared" si="179"/>
        <v>高级专属强化石</v>
      </c>
      <c r="U839" s="14">
        <f t="shared" si="180"/>
        <v>5</v>
      </c>
      <c r="V839" s="14" t="str">
        <f t="shared" si="181"/>
        <v>[x]</v>
      </c>
      <c r="W839" s="14" t="str">
        <f t="shared" si="182"/>
        <v>[x]</v>
      </c>
      <c r="X839" s="14">
        <f t="shared" si="183"/>
        <v>0.1</v>
      </c>
      <c r="Y839" s="14">
        <f t="shared" si="184"/>
        <v>1</v>
      </c>
      <c r="Z839" s="14">
        <f t="shared" si="185"/>
        <v>35</v>
      </c>
      <c r="AA839" s="14">
        <f t="shared" si="186"/>
        <v>0.66669999999999996</v>
      </c>
    </row>
    <row r="840" spans="13:27" ht="16.5" x14ac:dyDescent="0.2">
      <c r="M840" s="14">
        <v>756</v>
      </c>
      <c r="N840" s="14">
        <f t="shared" si="175"/>
        <v>15</v>
      </c>
      <c r="O840" s="14">
        <f>INDEX(卡牌消耗!$H$13:$H$33,世界BOSS专属武器!N840)</f>
        <v>1501015</v>
      </c>
      <c r="P840" s="44" t="s">
        <v>328</v>
      </c>
      <c r="Q840" s="14">
        <f t="shared" si="176"/>
        <v>41</v>
      </c>
      <c r="R840" s="44" t="str">
        <f t="shared" si="177"/>
        <v>金币</v>
      </c>
      <c r="S840" s="14">
        <f t="shared" si="178"/>
        <v>20000</v>
      </c>
      <c r="T840" s="14" t="str">
        <f t="shared" si="179"/>
        <v>高级专属强化石</v>
      </c>
      <c r="U840" s="14">
        <f t="shared" si="180"/>
        <v>5</v>
      </c>
      <c r="V840" s="14" t="str">
        <f t="shared" si="181"/>
        <v>[x]</v>
      </c>
      <c r="W840" s="14" t="str">
        <f t="shared" si="182"/>
        <v>[x]</v>
      </c>
      <c r="X840" s="14">
        <f t="shared" si="183"/>
        <v>0.1</v>
      </c>
      <c r="Y840" s="14">
        <f t="shared" si="184"/>
        <v>1</v>
      </c>
      <c r="Z840" s="14">
        <f t="shared" si="185"/>
        <v>40</v>
      </c>
      <c r="AA840" s="14">
        <f t="shared" si="186"/>
        <v>0.7</v>
      </c>
    </row>
    <row r="841" spans="13:27" ht="16.5" x14ac:dyDescent="0.2">
      <c r="M841" s="14">
        <v>757</v>
      </c>
      <c r="N841" s="14">
        <f t="shared" si="175"/>
        <v>15</v>
      </c>
      <c r="O841" s="14">
        <f>INDEX(卡牌消耗!$H$13:$H$33,世界BOSS专属武器!N841)</f>
        <v>1501015</v>
      </c>
      <c r="P841" s="44" t="s">
        <v>328</v>
      </c>
      <c r="Q841" s="14">
        <f t="shared" si="176"/>
        <v>42</v>
      </c>
      <c r="R841" s="44" t="str">
        <f t="shared" si="177"/>
        <v>金币</v>
      </c>
      <c r="S841" s="14">
        <f t="shared" si="178"/>
        <v>20000</v>
      </c>
      <c r="T841" s="14" t="str">
        <f t="shared" si="179"/>
        <v>高级专属强化石</v>
      </c>
      <c r="U841" s="14">
        <f t="shared" si="180"/>
        <v>5</v>
      </c>
      <c r="V841" s="14" t="str">
        <f t="shared" si="181"/>
        <v>[x]</v>
      </c>
      <c r="W841" s="14" t="str">
        <f t="shared" si="182"/>
        <v>[x]</v>
      </c>
      <c r="X841" s="14">
        <f t="shared" si="183"/>
        <v>0.1</v>
      </c>
      <c r="Y841" s="14">
        <f t="shared" si="184"/>
        <v>1</v>
      </c>
      <c r="Z841" s="14">
        <f t="shared" si="185"/>
        <v>45</v>
      </c>
      <c r="AA841" s="14">
        <f t="shared" si="186"/>
        <v>0.73329999999999995</v>
      </c>
    </row>
    <row r="842" spans="13:27" ht="16.5" x14ac:dyDescent="0.2">
      <c r="M842" s="14">
        <v>758</v>
      </c>
      <c r="N842" s="14">
        <f t="shared" si="175"/>
        <v>15</v>
      </c>
      <c r="O842" s="14">
        <f>INDEX(卡牌消耗!$H$13:$H$33,世界BOSS专属武器!N842)</f>
        <v>1501015</v>
      </c>
      <c r="P842" s="44" t="s">
        <v>328</v>
      </c>
      <c r="Q842" s="14">
        <f t="shared" si="176"/>
        <v>43</v>
      </c>
      <c r="R842" s="44" t="str">
        <f t="shared" si="177"/>
        <v>金币</v>
      </c>
      <c r="S842" s="14">
        <f t="shared" si="178"/>
        <v>20000</v>
      </c>
      <c r="T842" s="14" t="str">
        <f t="shared" si="179"/>
        <v>高级专属强化石</v>
      </c>
      <c r="U842" s="14">
        <f t="shared" si="180"/>
        <v>5</v>
      </c>
      <c r="V842" s="14" t="str">
        <f t="shared" si="181"/>
        <v>[x]</v>
      </c>
      <c r="W842" s="14" t="str">
        <f t="shared" si="182"/>
        <v>[x]</v>
      </c>
      <c r="X842" s="14">
        <f t="shared" si="183"/>
        <v>0.1</v>
      </c>
      <c r="Y842" s="14">
        <f t="shared" si="184"/>
        <v>1</v>
      </c>
      <c r="Z842" s="14">
        <f t="shared" si="185"/>
        <v>50</v>
      </c>
      <c r="AA842" s="14">
        <f t="shared" si="186"/>
        <v>0.76670000000000005</v>
      </c>
    </row>
    <row r="843" spans="13:27" ht="16.5" x14ac:dyDescent="0.2">
      <c r="M843" s="14">
        <v>759</v>
      </c>
      <c r="N843" s="14">
        <f t="shared" si="175"/>
        <v>15</v>
      </c>
      <c r="O843" s="14">
        <f>INDEX(卡牌消耗!$H$13:$H$33,世界BOSS专属武器!N843)</f>
        <v>1501015</v>
      </c>
      <c r="P843" s="44" t="s">
        <v>328</v>
      </c>
      <c r="Q843" s="14">
        <f t="shared" si="176"/>
        <v>44</v>
      </c>
      <c r="R843" s="44" t="str">
        <f t="shared" si="177"/>
        <v>金币</v>
      </c>
      <c r="S843" s="14">
        <f t="shared" si="178"/>
        <v>20000</v>
      </c>
      <c r="T843" s="14" t="str">
        <f t="shared" si="179"/>
        <v>高级专属强化石</v>
      </c>
      <c r="U843" s="14">
        <f t="shared" si="180"/>
        <v>5</v>
      </c>
      <c r="V843" s="14" t="str">
        <f t="shared" si="181"/>
        <v>[x]</v>
      </c>
      <c r="W843" s="14" t="str">
        <f t="shared" si="182"/>
        <v>[x]</v>
      </c>
      <c r="X843" s="14">
        <f t="shared" si="183"/>
        <v>0.1</v>
      </c>
      <c r="Y843" s="14">
        <f t="shared" si="184"/>
        <v>1</v>
      </c>
      <c r="Z843" s="14">
        <f t="shared" si="185"/>
        <v>55</v>
      </c>
      <c r="AA843" s="14">
        <f t="shared" si="186"/>
        <v>0.8</v>
      </c>
    </row>
    <row r="844" spans="13:27" ht="16.5" x14ac:dyDescent="0.2">
      <c r="M844" s="14">
        <v>760</v>
      </c>
      <c r="N844" s="14">
        <f t="shared" si="175"/>
        <v>15</v>
      </c>
      <c r="O844" s="14">
        <f>INDEX(卡牌消耗!$H$13:$H$33,世界BOSS专属武器!N844)</f>
        <v>1501015</v>
      </c>
      <c r="P844" s="44" t="s">
        <v>328</v>
      </c>
      <c r="Q844" s="14">
        <f t="shared" si="176"/>
        <v>45</v>
      </c>
      <c r="R844" s="44" t="str">
        <f t="shared" si="177"/>
        <v>金币</v>
      </c>
      <c r="S844" s="14">
        <f t="shared" si="178"/>
        <v>20000</v>
      </c>
      <c r="T844" s="14" t="str">
        <f t="shared" si="179"/>
        <v>高级专属强化石</v>
      </c>
      <c r="U844" s="14">
        <f t="shared" si="180"/>
        <v>6</v>
      </c>
      <c r="V844" s="14" t="str">
        <f t="shared" si="181"/>
        <v>[x]</v>
      </c>
      <c r="W844" s="14" t="str">
        <f t="shared" si="182"/>
        <v>[x]</v>
      </c>
      <c r="X844" s="14">
        <f t="shared" si="183"/>
        <v>0.1</v>
      </c>
      <c r="Y844" s="14">
        <f t="shared" si="184"/>
        <v>1</v>
      </c>
      <c r="Z844" s="14">
        <f t="shared" si="185"/>
        <v>60</v>
      </c>
      <c r="AA844" s="14">
        <f t="shared" si="186"/>
        <v>0.83330000000000004</v>
      </c>
    </row>
    <row r="845" spans="13:27" ht="16.5" x14ac:dyDescent="0.2">
      <c r="M845" s="14">
        <v>761</v>
      </c>
      <c r="N845" s="14">
        <f t="shared" si="175"/>
        <v>15</v>
      </c>
      <c r="O845" s="14">
        <f>INDEX(卡牌消耗!$H$13:$H$33,世界BOSS专属武器!N845)</f>
        <v>1501015</v>
      </c>
      <c r="P845" s="44" t="s">
        <v>328</v>
      </c>
      <c r="Q845" s="14">
        <f t="shared" si="176"/>
        <v>46</v>
      </c>
      <c r="R845" s="44" t="str">
        <f t="shared" si="177"/>
        <v>金币</v>
      </c>
      <c r="S845" s="14">
        <f t="shared" si="178"/>
        <v>20000</v>
      </c>
      <c r="T845" s="14" t="str">
        <f t="shared" si="179"/>
        <v>高级专属强化石</v>
      </c>
      <c r="U845" s="14">
        <f t="shared" si="180"/>
        <v>7</v>
      </c>
      <c r="V845" s="14" t="str">
        <f t="shared" si="181"/>
        <v>[x]</v>
      </c>
      <c r="W845" s="14" t="str">
        <f t="shared" si="182"/>
        <v>[x]</v>
      </c>
      <c r="X845" s="14">
        <f t="shared" si="183"/>
        <v>0.1</v>
      </c>
      <c r="Y845" s="14">
        <f t="shared" si="184"/>
        <v>1</v>
      </c>
      <c r="Z845" s="14">
        <f t="shared" si="185"/>
        <v>70</v>
      </c>
      <c r="AA845" s="14">
        <f t="shared" si="186"/>
        <v>0.86670000000000003</v>
      </c>
    </row>
    <row r="846" spans="13:27" ht="16.5" x14ac:dyDescent="0.2">
      <c r="M846" s="14">
        <v>762</v>
      </c>
      <c r="N846" s="14">
        <f t="shared" si="175"/>
        <v>15</v>
      </c>
      <c r="O846" s="14">
        <f>INDEX(卡牌消耗!$H$13:$H$33,世界BOSS专属武器!N846)</f>
        <v>1501015</v>
      </c>
      <c r="P846" s="44" t="s">
        <v>328</v>
      </c>
      <c r="Q846" s="14">
        <f t="shared" si="176"/>
        <v>47</v>
      </c>
      <c r="R846" s="44" t="str">
        <f t="shared" si="177"/>
        <v>金币</v>
      </c>
      <c r="S846" s="14">
        <f t="shared" si="178"/>
        <v>20000</v>
      </c>
      <c r="T846" s="14" t="str">
        <f t="shared" si="179"/>
        <v>高级专属强化石</v>
      </c>
      <c r="U846" s="14">
        <f t="shared" si="180"/>
        <v>8</v>
      </c>
      <c r="V846" s="14" t="str">
        <f t="shared" si="181"/>
        <v>[x]</v>
      </c>
      <c r="W846" s="14" t="str">
        <f t="shared" si="182"/>
        <v>[x]</v>
      </c>
      <c r="X846" s="14">
        <f t="shared" si="183"/>
        <v>0.1</v>
      </c>
      <c r="Y846" s="14">
        <f t="shared" si="184"/>
        <v>1</v>
      </c>
      <c r="Z846" s="14">
        <f t="shared" si="185"/>
        <v>80</v>
      </c>
      <c r="AA846" s="14">
        <f t="shared" si="186"/>
        <v>0.9</v>
      </c>
    </row>
    <row r="847" spans="13:27" ht="16.5" x14ac:dyDescent="0.2">
      <c r="M847" s="14">
        <v>763</v>
      </c>
      <c r="N847" s="14">
        <f t="shared" si="175"/>
        <v>15</v>
      </c>
      <c r="O847" s="14">
        <f>INDEX(卡牌消耗!$H$13:$H$33,世界BOSS专属武器!N847)</f>
        <v>1501015</v>
      </c>
      <c r="P847" s="44" t="s">
        <v>328</v>
      </c>
      <c r="Q847" s="14">
        <f t="shared" si="176"/>
        <v>48</v>
      </c>
      <c r="R847" s="44" t="str">
        <f t="shared" si="177"/>
        <v>金币</v>
      </c>
      <c r="S847" s="14">
        <f t="shared" si="178"/>
        <v>20000</v>
      </c>
      <c r="T847" s="14" t="str">
        <f t="shared" si="179"/>
        <v>高级专属强化石</v>
      </c>
      <c r="U847" s="14">
        <f t="shared" si="180"/>
        <v>9</v>
      </c>
      <c r="V847" s="14" t="str">
        <f t="shared" si="181"/>
        <v>[x]</v>
      </c>
      <c r="W847" s="14" t="str">
        <f t="shared" si="182"/>
        <v>[x]</v>
      </c>
      <c r="X847" s="14">
        <f t="shared" si="183"/>
        <v>0.1</v>
      </c>
      <c r="Y847" s="14">
        <f t="shared" si="184"/>
        <v>1</v>
      </c>
      <c r="Z847" s="14">
        <f t="shared" si="185"/>
        <v>100</v>
      </c>
      <c r="AA847" s="14">
        <f t="shared" si="186"/>
        <v>0.93330000000000002</v>
      </c>
    </row>
    <row r="848" spans="13:27" ht="16.5" x14ac:dyDescent="0.2">
      <c r="M848" s="14">
        <v>764</v>
      </c>
      <c r="N848" s="14">
        <f t="shared" si="175"/>
        <v>15</v>
      </c>
      <c r="O848" s="14">
        <f>INDEX(卡牌消耗!$H$13:$H$33,世界BOSS专属武器!N848)</f>
        <v>1501015</v>
      </c>
      <c r="P848" s="44" t="s">
        <v>328</v>
      </c>
      <c r="Q848" s="14">
        <f t="shared" si="176"/>
        <v>49</v>
      </c>
      <c r="R848" s="44" t="str">
        <f t="shared" si="177"/>
        <v>金币</v>
      </c>
      <c r="S848" s="14">
        <f t="shared" si="178"/>
        <v>20000</v>
      </c>
      <c r="T848" s="14" t="str">
        <f t="shared" si="179"/>
        <v>高级专属强化石</v>
      </c>
      <c r="U848" s="14">
        <f t="shared" si="180"/>
        <v>10</v>
      </c>
      <c r="V848" s="14" t="str">
        <f t="shared" si="181"/>
        <v>[x]</v>
      </c>
      <c r="W848" s="14" t="str">
        <f t="shared" si="182"/>
        <v>[x]</v>
      </c>
      <c r="X848" s="14">
        <f t="shared" si="183"/>
        <v>0.1</v>
      </c>
      <c r="Y848" s="14">
        <f t="shared" si="184"/>
        <v>1</v>
      </c>
      <c r="Z848" s="14">
        <f t="shared" si="185"/>
        <v>120</v>
      </c>
      <c r="AA848" s="14">
        <f t="shared" si="186"/>
        <v>0.9667</v>
      </c>
    </row>
    <row r="849" spans="13:27" ht="16.5" x14ac:dyDescent="0.2">
      <c r="M849" s="14">
        <v>765</v>
      </c>
      <c r="N849" s="14">
        <f t="shared" si="175"/>
        <v>15</v>
      </c>
      <c r="O849" s="14">
        <f>INDEX(卡牌消耗!$H$13:$H$33,世界BOSS专属武器!N849)</f>
        <v>1501015</v>
      </c>
      <c r="P849" s="44" t="s">
        <v>328</v>
      </c>
      <c r="Q849" s="14">
        <f t="shared" si="176"/>
        <v>50</v>
      </c>
      <c r="R849" s="44" t="str">
        <f t="shared" si="177"/>
        <v>金币</v>
      </c>
      <c r="S849" s="14">
        <f t="shared" si="178"/>
        <v>20000</v>
      </c>
      <c r="T849" s="14" t="str">
        <f t="shared" si="179"/>
        <v>高级专属强化石</v>
      </c>
      <c r="U849" s="14">
        <f t="shared" si="180"/>
        <v>15</v>
      </c>
      <c r="V849" s="14" t="str">
        <f t="shared" si="181"/>
        <v>[x]</v>
      </c>
      <c r="W849" s="14" t="str">
        <f t="shared" si="182"/>
        <v>[x]</v>
      </c>
      <c r="X849" s="14">
        <f t="shared" si="183"/>
        <v>0.1</v>
      </c>
      <c r="Y849" s="14">
        <f t="shared" si="184"/>
        <v>1</v>
      </c>
      <c r="Z849" s="14">
        <f t="shared" si="185"/>
        <v>150</v>
      </c>
      <c r="AA849" s="14">
        <f t="shared" si="186"/>
        <v>1</v>
      </c>
    </row>
    <row r="850" spans="13:27" ht="16.5" x14ac:dyDescent="0.2">
      <c r="M850" s="14">
        <v>766</v>
      </c>
      <c r="N850" s="14">
        <f t="shared" si="175"/>
        <v>16</v>
      </c>
      <c r="O850" s="14">
        <f>INDEX(卡牌消耗!$H$13:$H$33,世界BOSS专属武器!N850)</f>
        <v>1501016</v>
      </c>
      <c r="P850" s="44" t="s">
        <v>328</v>
      </c>
      <c r="Q850" s="14">
        <f t="shared" si="176"/>
        <v>0</v>
      </c>
      <c r="R850" s="44" t="str">
        <f t="shared" si="177"/>
        <v>[x]</v>
      </c>
      <c r="S850" s="14" t="str">
        <f t="shared" si="178"/>
        <v>[x]</v>
      </c>
      <c r="T850" s="14" t="str">
        <f t="shared" si="179"/>
        <v>[x]</v>
      </c>
      <c r="U850" s="14" t="str">
        <f t="shared" si="180"/>
        <v>[x]</v>
      </c>
      <c r="V850" s="14" t="str">
        <f t="shared" si="181"/>
        <v>[x]</v>
      </c>
      <c r="W850" s="14" t="str">
        <f t="shared" si="182"/>
        <v>[x]</v>
      </c>
      <c r="X850" s="14" t="str">
        <f t="shared" si="183"/>
        <v>[x]</v>
      </c>
      <c r="Y850" s="14" t="str">
        <f t="shared" si="184"/>
        <v>[x]</v>
      </c>
      <c r="Z850" s="14" t="str">
        <f t="shared" si="185"/>
        <v>[x]</v>
      </c>
      <c r="AA850" s="14" t="str">
        <f t="shared" si="186"/>
        <v>[x]</v>
      </c>
    </row>
    <row r="851" spans="13:27" ht="16.5" x14ac:dyDescent="0.2">
      <c r="M851" s="14">
        <v>767</v>
      </c>
      <c r="N851" s="14">
        <f t="shared" si="175"/>
        <v>16</v>
      </c>
      <c r="O851" s="14">
        <f>INDEX(卡牌消耗!$H$13:$H$33,世界BOSS专属武器!N851)</f>
        <v>1501016</v>
      </c>
      <c r="P851" s="44" t="s">
        <v>328</v>
      </c>
      <c r="Q851" s="14">
        <f t="shared" si="176"/>
        <v>1</v>
      </c>
      <c r="R851" s="44" t="str">
        <f t="shared" si="177"/>
        <v>金币</v>
      </c>
      <c r="S851" s="14">
        <f t="shared" si="178"/>
        <v>100</v>
      </c>
      <c r="T851" s="14" t="str">
        <f t="shared" si="179"/>
        <v>低级专属强化石</v>
      </c>
      <c r="U851" s="14">
        <f t="shared" si="180"/>
        <v>1</v>
      </c>
      <c r="V851" s="14" t="str">
        <f t="shared" si="181"/>
        <v>[x]</v>
      </c>
      <c r="W851" s="14" t="str">
        <f t="shared" si="182"/>
        <v>[x]</v>
      </c>
      <c r="X851" s="14">
        <f t="shared" si="183"/>
        <v>1</v>
      </c>
      <c r="Y851" s="14">
        <f t="shared" si="184"/>
        <v>1</v>
      </c>
      <c r="Z851" s="14">
        <f t="shared" si="185"/>
        <v>1</v>
      </c>
      <c r="AA851" s="14">
        <f t="shared" si="186"/>
        <v>6.7000000000000002E-3</v>
      </c>
    </row>
    <row r="852" spans="13:27" ht="16.5" x14ac:dyDescent="0.2">
      <c r="M852" s="14">
        <v>768</v>
      </c>
      <c r="N852" s="14">
        <f t="shared" si="175"/>
        <v>16</v>
      </c>
      <c r="O852" s="14">
        <f>INDEX(卡牌消耗!$H$13:$H$33,世界BOSS专属武器!N852)</f>
        <v>1501016</v>
      </c>
      <c r="P852" s="44" t="s">
        <v>328</v>
      </c>
      <c r="Q852" s="14">
        <f t="shared" si="176"/>
        <v>2</v>
      </c>
      <c r="R852" s="44" t="str">
        <f t="shared" si="177"/>
        <v>金币</v>
      </c>
      <c r="S852" s="14">
        <f t="shared" si="178"/>
        <v>200</v>
      </c>
      <c r="T852" s="14" t="str">
        <f t="shared" si="179"/>
        <v>低级专属强化石</v>
      </c>
      <c r="U852" s="14">
        <f t="shared" si="180"/>
        <v>1</v>
      </c>
      <c r="V852" s="14" t="str">
        <f t="shared" si="181"/>
        <v>[x]</v>
      </c>
      <c r="W852" s="14" t="str">
        <f t="shared" si="182"/>
        <v>[x]</v>
      </c>
      <c r="X852" s="14">
        <f t="shared" si="183"/>
        <v>0.5</v>
      </c>
      <c r="Y852" s="14">
        <f t="shared" si="184"/>
        <v>1</v>
      </c>
      <c r="Z852" s="14">
        <f t="shared" si="185"/>
        <v>2</v>
      </c>
      <c r="AA852" s="14">
        <f t="shared" si="186"/>
        <v>1.3299999999999999E-2</v>
      </c>
    </row>
    <row r="853" spans="13:27" ht="16.5" x14ac:dyDescent="0.2">
      <c r="M853" s="14">
        <v>769</v>
      </c>
      <c r="N853" s="14">
        <f t="shared" si="175"/>
        <v>16</v>
      </c>
      <c r="O853" s="14">
        <f>INDEX(卡牌消耗!$H$13:$H$33,世界BOSS专属武器!N853)</f>
        <v>1501016</v>
      </c>
      <c r="P853" s="44" t="s">
        <v>328</v>
      </c>
      <c r="Q853" s="14">
        <f t="shared" si="176"/>
        <v>3</v>
      </c>
      <c r="R853" s="44" t="str">
        <f t="shared" si="177"/>
        <v>金币</v>
      </c>
      <c r="S853" s="14">
        <f t="shared" si="178"/>
        <v>300</v>
      </c>
      <c r="T853" s="14" t="str">
        <f t="shared" si="179"/>
        <v>低级专属强化石</v>
      </c>
      <c r="U853" s="14">
        <f t="shared" si="180"/>
        <v>2</v>
      </c>
      <c r="V853" s="14" t="str">
        <f t="shared" si="181"/>
        <v>[x]</v>
      </c>
      <c r="W853" s="14" t="str">
        <f t="shared" si="182"/>
        <v>[x]</v>
      </c>
      <c r="X853" s="14">
        <f t="shared" si="183"/>
        <v>0.48</v>
      </c>
      <c r="Y853" s="14">
        <f t="shared" si="184"/>
        <v>1</v>
      </c>
      <c r="Z853" s="14">
        <f t="shared" si="185"/>
        <v>3</v>
      </c>
      <c r="AA853" s="14">
        <f t="shared" si="186"/>
        <v>0.02</v>
      </c>
    </row>
    <row r="854" spans="13:27" ht="16.5" x14ac:dyDescent="0.2">
      <c r="M854" s="14">
        <v>770</v>
      </c>
      <c r="N854" s="14">
        <f t="shared" ref="N854:N917" si="187">INT((M854-1)/51)+1</f>
        <v>16</v>
      </c>
      <c r="O854" s="14">
        <f>INDEX(卡牌消耗!$H$13:$H$33,世界BOSS专属武器!N854)</f>
        <v>1501016</v>
      </c>
      <c r="P854" s="44" t="s">
        <v>328</v>
      </c>
      <c r="Q854" s="14">
        <f t="shared" ref="Q854:Q917" si="188">MOD(M854-1,51)</f>
        <v>4</v>
      </c>
      <c r="R854" s="44" t="str">
        <f t="shared" ref="R854:R917" si="189">IF(Q854&gt;0,"金币","[x]")</f>
        <v>金币</v>
      </c>
      <c r="S854" s="14">
        <f t="shared" ref="S854:S917" si="190">IF(Q854&gt;0,INDEX($V$32:$V$81,Q854),"[x]")</f>
        <v>400</v>
      </c>
      <c r="T854" s="14" t="str">
        <f t="shared" ref="T854:T917" si="191">IF(Q854&gt;0,INDEX($W$32:$W$81,Q854),"[x]")</f>
        <v>低级专属强化石</v>
      </c>
      <c r="U854" s="14">
        <f t="shared" ref="U854:U917" si="192">IF(Q854&gt;0,INDEX($AA$32:$AF$81,Q854,INDEX($Y$32:$Y$81,Q854)),"[x]")</f>
        <v>3</v>
      </c>
      <c r="V854" s="14" t="str">
        <f t="shared" ref="V854:V917" si="193">IF(AND(Q854&gt;=20,Q854&lt;40),INDEX($X$32:$X$81,Q854),"[x]")</f>
        <v>[x]</v>
      </c>
      <c r="W854" s="14" t="str">
        <f t="shared" ref="W854:W917" si="194">IF(AND(Q854&gt;=20,Q854&lt;40),INDEX($AA$32:$AF$81,Q854,INDEX($Z$32:$Z$81,Q854)),"[x]")</f>
        <v>[x]</v>
      </c>
      <c r="X854" s="14">
        <f t="shared" ref="X854:X917" si="195">IF(Q854&gt;0,INDEX($T$32:$T$81,Q854),"[x]")</f>
        <v>0.46</v>
      </c>
      <c r="Y854" s="14">
        <f t="shared" ref="Y854:Y917" si="196">IF(Q854&gt;0,1,"[x]")</f>
        <v>1</v>
      </c>
      <c r="Z854" s="14">
        <f t="shared" ref="Z854:Z917" si="197">IF(Q854&gt;0,INDEX($AG$32:$AG$81,Q854),"[x]")</f>
        <v>3</v>
      </c>
      <c r="AA854" s="14">
        <f t="shared" ref="AA854:AA917" si="198">IF(Q854&gt;0,INDEX($AL$32:$AL$81,Q854),"[x]")</f>
        <v>2.6700000000000002E-2</v>
      </c>
    </row>
    <row r="855" spans="13:27" ht="16.5" x14ac:dyDescent="0.2">
      <c r="M855" s="14">
        <v>771</v>
      </c>
      <c r="N855" s="14">
        <f t="shared" si="187"/>
        <v>16</v>
      </c>
      <c r="O855" s="14">
        <f>INDEX(卡牌消耗!$H$13:$H$33,世界BOSS专属武器!N855)</f>
        <v>1501016</v>
      </c>
      <c r="P855" s="44" t="s">
        <v>328</v>
      </c>
      <c r="Q855" s="14">
        <f t="shared" si="188"/>
        <v>5</v>
      </c>
      <c r="R855" s="44" t="str">
        <f t="shared" si="189"/>
        <v>金币</v>
      </c>
      <c r="S855" s="14">
        <f t="shared" si="190"/>
        <v>500</v>
      </c>
      <c r="T855" s="14" t="str">
        <f t="shared" si="191"/>
        <v>低级专属强化石</v>
      </c>
      <c r="U855" s="14">
        <f t="shared" si="192"/>
        <v>4</v>
      </c>
      <c r="V855" s="14" t="str">
        <f t="shared" si="193"/>
        <v>[x]</v>
      </c>
      <c r="W855" s="14" t="str">
        <f t="shared" si="194"/>
        <v>[x]</v>
      </c>
      <c r="X855" s="14">
        <f t="shared" si="195"/>
        <v>0.44</v>
      </c>
      <c r="Y855" s="14">
        <f t="shared" si="196"/>
        <v>1</v>
      </c>
      <c r="Z855" s="14">
        <f t="shared" si="197"/>
        <v>3</v>
      </c>
      <c r="AA855" s="14">
        <f t="shared" si="198"/>
        <v>3.3300000000000003E-2</v>
      </c>
    </row>
    <row r="856" spans="13:27" ht="16.5" x14ac:dyDescent="0.2">
      <c r="M856" s="14">
        <v>772</v>
      </c>
      <c r="N856" s="14">
        <f t="shared" si="187"/>
        <v>16</v>
      </c>
      <c r="O856" s="14">
        <f>INDEX(卡牌消耗!$H$13:$H$33,世界BOSS专属武器!N856)</f>
        <v>1501016</v>
      </c>
      <c r="P856" s="44" t="s">
        <v>328</v>
      </c>
      <c r="Q856" s="14">
        <f t="shared" si="188"/>
        <v>6</v>
      </c>
      <c r="R856" s="44" t="str">
        <f t="shared" si="189"/>
        <v>金币</v>
      </c>
      <c r="S856" s="14">
        <f t="shared" si="190"/>
        <v>600</v>
      </c>
      <c r="T856" s="14" t="str">
        <f t="shared" si="191"/>
        <v>低级专属强化石</v>
      </c>
      <c r="U856" s="14">
        <f t="shared" si="192"/>
        <v>5</v>
      </c>
      <c r="V856" s="14" t="str">
        <f t="shared" si="193"/>
        <v>[x]</v>
      </c>
      <c r="W856" s="14" t="str">
        <f t="shared" si="194"/>
        <v>[x]</v>
      </c>
      <c r="X856" s="14">
        <f t="shared" si="195"/>
        <v>0.42</v>
      </c>
      <c r="Y856" s="14">
        <f t="shared" si="196"/>
        <v>1</v>
      </c>
      <c r="Z856" s="14">
        <f t="shared" si="197"/>
        <v>4</v>
      </c>
      <c r="AA856" s="14">
        <f t="shared" si="198"/>
        <v>0.04</v>
      </c>
    </row>
    <row r="857" spans="13:27" ht="16.5" x14ac:dyDescent="0.2">
      <c r="M857" s="14">
        <v>773</v>
      </c>
      <c r="N857" s="14">
        <f t="shared" si="187"/>
        <v>16</v>
      </c>
      <c r="O857" s="14">
        <f>INDEX(卡牌消耗!$H$13:$H$33,世界BOSS专属武器!N857)</f>
        <v>1501016</v>
      </c>
      <c r="P857" s="44" t="s">
        <v>328</v>
      </c>
      <c r="Q857" s="14">
        <f t="shared" si="188"/>
        <v>7</v>
      </c>
      <c r="R857" s="44" t="str">
        <f t="shared" si="189"/>
        <v>金币</v>
      </c>
      <c r="S857" s="14">
        <f t="shared" si="190"/>
        <v>700</v>
      </c>
      <c r="T857" s="14" t="str">
        <f t="shared" si="191"/>
        <v>低级专属强化石</v>
      </c>
      <c r="U857" s="14">
        <f t="shared" si="192"/>
        <v>5</v>
      </c>
      <c r="V857" s="14" t="str">
        <f t="shared" si="193"/>
        <v>[x]</v>
      </c>
      <c r="W857" s="14" t="str">
        <f t="shared" si="194"/>
        <v>[x]</v>
      </c>
      <c r="X857" s="14">
        <f t="shared" si="195"/>
        <v>0.4</v>
      </c>
      <c r="Y857" s="14">
        <f t="shared" si="196"/>
        <v>1</v>
      </c>
      <c r="Z857" s="14">
        <f t="shared" si="197"/>
        <v>4</v>
      </c>
      <c r="AA857" s="14">
        <f t="shared" si="198"/>
        <v>4.6699999999999998E-2</v>
      </c>
    </row>
    <row r="858" spans="13:27" ht="16.5" x14ac:dyDescent="0.2">
      <c r="M858" s="14">
        <v>774</v>
      </c>
      <c r="N858" s="14">
        <f t="shared" si="187"/>
        <v>16</v>
      </c>
      <c r="O858" s="14">
        <f>INDEX(卡牌消耗!$H$13:$H$33,世界BOSS专属武器!N858)</f>
        <v>1501016</v>
      </c>
      <c r="P858" s="44" t="s">
        <v>328</v>
      </c>
      <c r="Q858" s="14">
        <f t="shared" si="188"/>
        <v>8</v>
      </c>
      <c r="R858" s="44" t="str">
        <f t="shared" si="189"/>
        <v>金币</v>
      </c>
      <c r="S858" s="14">
        <f t="shared" si="190"/>
        <v>800</v>
      </c>
      <c r="T858" s="14" t="str">
        <f t="shared" si="191"/>
        <v>低级专属强化石</v>
      </c>
      <c r="U858" s="14">
        <f t="shared" si="192"/>
        <v>5</v>
      </c>
      <c r="V858" s="14" t="str">
        <f t="shared" si="193"/>
        <v>[x]</v>
      </c>
      <c r="W858" s="14" t="str">
        <f t="shared" si="194"/>
        <v>[x]</v>
      </c>
      <c r="X858" s="14">
        <f t="shared" si="195"/>
        <v>0.38</v>
      </c>
      <c r="Y858" s="14">
        <f t="shared" si="196"/>
        <v>1</v>
      </c>
      <c r="Z858" s="14">
        <f t="shared" si="197"/>
        <v>5</v>
      </c>
      <c r="AA858" s="14">
        <f t="shared" si="198"/>
        <v>5.33E-2</v>
      </c>
    </row>
    <row r="859" spans="13:27" ht="16.5" x14ac:dyDescent="0.2">
      <c r="M859" s="14">
        <v>775</v>
      </c>
      <c r="N859" s="14">
        <f t="shared" si="187"/>
        <v>16</v>
      </c>
      <c r="O859" s="14">
        <f>INDEX(卡牌消耗!$H$13:$H$33,世界BOSS专属武器!N859)</f>
        <v>1501016</v>
      </c>
      <c r="P859" s="44" t="s">
        <v>328</v>
      </c>
      <c r="Q859" s="14">
        <f t="shared" si="188"/>
        <v>9</v>
      </c>
      <c r="R859" s="44" t="str">
        <f t="shared" si="189"/>
        <v>金币</v>
      </c>
      <c r="S859" s="14">
        <f t="shared" si="190"/>
        <v>900</v>
      </c>
      <c r="T859" s="14" t="str">
        <f t="shared" si="191"/>
        <v>低级专属强化石</v>
      </c>
      <c r="U859" s="14">
        <f t="shared" si="192"/>
        <v>5</v>
      </c>
      <c r="V859" s="14" t="str">
        <f t="shared" si="193"/>
        <v>[x]</v>
      </c>
      <c r="W859" s="14" t="str">
        <f t="shared" si="194"/>
        <v>[x]</v>
      </c>
      <c r="X859" s="14">
        <f t="shared" si="195"/>
        <v>0.36</v>
      </c>
      <c r="Y859" s="14">
        <f t="shared" si="196"/>
        <v>1</v>
      </c>
      <c r="Z859" s="14">
        <f t="shared" si="197"/>
        <v>5</v>
      </c>
      <c r="AA859" s="14">
        <f t="shared" si="198"/>
        <v>0.06</v>
      </c>
    </row>
    <row r="860" spans="13:27" ht="16.5" x14ac:dyDescent="0.2">
      <c r="M860" s="14">
        <v>776</v>
      </c>
      <c r="N860" s="14">
        <f t="shared" si="187"/>
        <v>16</v>
      </c>
      <c r="O860" s="14">
        <f>INDEX(卡牌消耗!$H$13:$H$33,世界BOSS专属武器!N860)</f>
        <v>1501016</v>
      </c>
      <c r="P860" s="44" t="s">
        <v>328</v>
      </c>
      <c r="Q860" s="14">
        <f t="shared" si="188"/>
        <v>10</v>
      </c>
      <c r="R860" s="44" t="str">
        <f t="shared" si="189"/>
        <v>金币</v>
      </c>
      <c r="S860" s="14">
        <f t="shared" si="190"/>
        <v>1000</v>
      </c>
      <c r="T860" s="14" t="str">
        <f t="shared" si="191"/>
        <v>低级专属强化石</v>
      </c>
      <c r="U860" s="14">
        <f t="shared" si="192"/>
        <v>7</v>
      </c>
      <c r="V860" s="14" t="str">
        <f t="shared" si="193"/>
        <v>[x]</v>
      </c>
      <c r="W860" s="14" t="str">
        <f t="shared" si="194"/>
        <v>[x]</v>
      </c>
      <c r="X860" s="14">
        <f t="shared" si="195"/>
        <v>0.35</v>
      </c>
      <c r="Y860" s="14">
        <f t="shared" si="196"/>
        <v>1</v>
      </c>
      <c r="Z860" s="14">
        <f t="shared" si="197"/>
        <v>5</v>
      </c>
      <c r="AA860" s="14">
        <f t="shared" si="198"/>
        <v>6.6699999999999995E-2</v>
      </c>
    </row>
    <row r="861" spans="13:27" ht="16.5" x14ac:dyDescent="0.2">
      <c r="M861" s="14">
        <v>777</v>
      </c>
      <c r="N861" s="14">
        <f t="shared" si="187"/>
        <v>16</v>
      </c>
      <c r="O861" s="14">
        <f>INDEX(卡牌消耗!$H$13:$H$33,世界BOSS专属武器!N861)</f>
        <v>1501016</v>
      </c>
      <c r="P861" s="44" t="s">
        <v>328</v>
      </c>
      <c r="Q861" s="14">
        <f t="shared" si="188"/>
        <v>11</v>
      </c>
      <c r="R861" s="44" t="str">
        <f t="shared" si="189"/>
        <v>金币</v>
      </c>
      <c r="S861" s="14">
        <f t="shared" si="190"/>
        <v>1000</v>
      </c>
      <c r="T861" s="14" t="str">
        <f t="shared" si="191"/>
        <v>低级专属强化石</v>
      </c>
      <c r="U861" s="14">
        <f t="shared" si="192"/>
        <v>7</v>
      </c>
      <c r="V861" s="14" t="str">
        <f t="shared" si="193"/>
        <v>[x]</v>
      </c>
      <c r="W861" s="14" t="str">
        <f t="shared" si="194"/>
        <v>[x]</v>
      </c>
      <c r="X861" s="14">
        <f t="shared" si="195"/>
        <v>0.33</v>
      </c>
      <c r="Y861" s="14">
        <f t="shared" si="196"/>
        <v>1</v>
      </c>
      <c r="Z861" s="14">
        <f t="shared" si="197"/>
        <v>6</v>
      </c>
      <c r="AA861" s="14">
        <f t="shared" si="198"/>
        <v>0.08</v>
      </c>
    </row>
    <row r="862" spans="13:27" ht="16.5" x14ac:dyDescent="0.2">
      <c r="M862" s="14">
        <v>778</v>
      </c>
      <c r="N862" s="14">
        <f t="shared" si="187"/>
        <v>16</v>
      </c>
      <c r="O862" s="14">
        <f>INDEX(卡牌消耗!$H$13:$H$33,世界BOSS专属武器!N862)</f>
        <v>1501016</v>
      </c>
      <c r="P862" s="44" t="s">
        <v>328</v>
      </c>
      <c r="Q862" s="14">
        <f t="shared" si="188"/>
        <v>12</v>
      </c>
      <c r="R862" s="44" t="str">
        <f t="shared" si="189"/>
        <v>金币</v>
      </c>
      <c r="S862" s="14">
        <f t="shared" si="190"/>
        <v>1000</v>
      </c>
      <c r="T862" s="14" t="str">
        <f t="shared" si="191"/>
        <v>低级专属强化石</v>
      </c>
      <c r="U862" s="14">
        <f t="shared" si="192"/>
        <v>7</v>
      </c>
      <c r="V862" s="14" t="str">
        <f t="shared" si="193"/>
        <v>[x]</v>
      </c>
      <c r="W862" s="14" t="str">
        <f t="shared" si="194"/>
        <v>[x]</v>
      </c>
      <c r="X862" s="14">
        <f t="shared" si="195"/>
        <v>0.31</v>
      </c>
      <c r="Y862" s="14">
        <f t="shared" si="196"/>
        <v>1</v>
      </c>
      <c r="Z862" s="14">
        <f t="shared" si="197"/>
        <v>6</v>
      </c>
      <c r="AA862" s="14">
        <f t="shared" si="198"/>
        <v>9.3299999999999994E-2</v>
      </c>
    </row>
    <row r="863" spans="13:27" ht="16.5" x14ac:dyDescent="0.2">
      <c r="M863" s="14">
        <v>779</v>
      </c>
      <c r="N863" s="14">
        <f t="shared" si="187"/>
        <v>16</v>
      </c>
      <c r="O863" s="14">
        <f>INDEX(卡牌消耗!$H$13:$H$33,世界BOSS专属武器!N863)</f>
        <v>1501016</v>
      </c>
      <c r="P863" s="44" t="s">
        <v>328</v>
      </c>
      <c r="Q863" s="14">
        <f t="shared" si="188"/>
        <v>13</v>
      </c>
      <c r="R863" s="44" t="str">
        <f t="shared" si="189"/>
        <v>金币</v>
      </c>
      <c r="S863" s="14">
        <f t="shared" si="190"/>
        <v>1000</v>
      </c>
      <c r="T863" s="14" t="str">
        <f t="shared" si="191"/>
        <v>低级专属强化石</v>
      </c>
      <c r="U863" s="14">
        <f t="shared" si="192"/>
        <v>7</v>
      </c>
      <c r="V863" s="14" t="str">
        <f t="shared" si="193"/>
        <v>[x]</v>
      </c>
      <c r="W863" s="14" t="str">
        <f t="shared" si="194"/>
        <v>[x]</v>
      </c>
      <c r="X863" s="14">
        <f t="shared" si="195"/>
        <v>0.28999999999999998</v>
      </c>
      <c r="Y863" s="14">
        <f t="shared" si="196"/>
        <v>1</v>
      </c>
      <c r="Z863" s="14">
        <f t="shared" si="197"/>
        <v>7</v>
      </c>
      <c r="AA863" s="14">
        <f t="shared" si="198"/>
        <v>0.1067</v>
      </c>
    </row>
    <row r="864" spans="13:27" ht="16.5" x14ac:dyDescent="0.2">
      <c r="M864" s="14">
        <v>780</v>
      </c>
      <c r="N864" s="14">
        <f t="shared" si="187"/>
        <v>16</v>
      </c>
      <c r="O864" s="14">
        <f>INDEX(卡牌消耗!$H$13:$H$33,世界BOSS专属武器!N864)</f>
        <v>1501016</v>
      </c>
      <c r="P864" s="44" t="s">
        <v>328</v>
      </c>
      <c r="Q864" s="14">
        <f t="shared" si="188"/>
        <v>14</v>
      </c>
      <c r="R864" s="44" t="str">
        <f t="shared" si="189"/>
        <v>金币</v>
      </c>
      <c r="S864" s="14">
        <f t="shared" si="190"/>
        <v>1000</v>
      </c>
      <c r="T864" s="14" t="str">
        <f t="shared" si="191"/>
        <v>低级专属强化石</v>
      </c>
      <c r="U864" s="14">
        <f t="shared" si="192"/>
        <v>7</v>
      </c>
      <c r="V864" s="14" t="str">
        <f t="shared" si="193"/>
        <v>[x]</v>
      </c>
      <c r="W864" s="14" t="str">
        <f t="shared" si="194"/>
        <v>[x]</v>
      </c>
      <c r="X864" s="14">
        <f t="shared" si="195"/>
        <v>0.27</v>
      </c>
      <c r="Y864" s="14">
        <f t="shared" si="196"/>
        <v>1</v>
      </c>
      <c r="Z864" s="14">
        <f t="shared" si="197"/>
        <v>7</v>
      </c>
      <c r="AA864" s="14">
        <f t="shared" si="198"/>
        <v>0.12</v>
      </c>
    </row>
    <row r="865" spans="13:27" ht="16.5" x14ac:dyDescent="0.2">
      <c r="M865" s="14">
        <v>781</v>
      </c>
      <c r="N865" s="14">
        <f t="shared" si="187"/>
        <v>16</v>
      </c>
      <c r="O865" s="14">
        <f>INDEX(卡牌消耗!$H$13:$H$33,世界BOSS专属武器!N865)</f>
        <v>1501016</v>
      </c>
      <c r="P865" s="44" t="s">
        <v>328</v>
      </c>
      <c r="Q865" s="14">
        <f t="shared" si="188"/>
        <v>15</v>
      </c>
      <c r="R865" s="44" t="str">
        <f t="shared" si="189"/>
        <v>金币</v>
      </c>
      <c r="S865" s="14">
        <f t="shared" si="190"/>
        <v>1000</v>
      </c>
      <c r="T865" s="14" t="str">
        <f t="shared" si="191"/>
        <v>低级专属强化石</v>
      </c>
      <c r="U865" s="14">
        <f t="shared" si="192"/>
        <v>10</v>
      </c>
      <c r="V865" s="14" t="str">
        <f t="shared" si="193"/>
        <v>[x]</v>
      </c>
      <c r="W865" s="14" t="str">
        <f t="shared" si="194"/>
        <v>[x]</v>
      </c>
      <c r="X865" s="14">
        <f t="shared" si="195"/>
        <v>0.25</v>
      </c>
      <c r="Y865" s="14">
        <f t="shared" si="196"/>
        <v>1</v>
      </c>
      <c r="Z865" s="14">
        <f t="shared" si="197"/>
        <v>8</v>
      </c>
      <c r="AA865" s="14">
        <f t="shared" si="198"/>
        <v>0.1333</v>
      </c>
    </row>
    <row r="866" spans="13:27" ht="16.5" x14ac:dyDescent="0.2">
      <c r="M866" s="14">
        <v>782</v>
      </c>
      <c r="N866" s="14">
        <f t="shared" si="187"/>
        <v>16</v>
      </c>
      <c r="O866" s="14">
        <f>INDEX(卡牌消耗!$H$13:$H$33,世界BOSS专属武器!N866)</f>
        <v>1501016</v>
      </c>
      <c r="P866" s="44" t="s">
        <v>328</v>
      </c>
      <c r="Q866" s="14">
        <f t="shared" si="188"/>
        <v>16</v>
      </c>
      <c r="R866" s="44" t="str">
        <f t="shared" si="189"/>
        <v>金币</v>
      </c>
      <c r="S866" s="14">
        <f t="shared" si="190"/>
        <v>1000</v>
      </c>
      <c r="T866" s="14" t="str">
        <f t="shared" si="191"/>
        <v>低级专属强化石</v>
      </c>
      <c r="U866" s="14">
        <f t="shared" si="192"/>
        <v>10</v>
      </c>
      <c r="V866" s="14" t="str">
        <f t="shared" si="193"/>
        <v>[x]</v>
      </c>
      <c r="W866" s="14" t="str">
        <f t="shared" si="194"/>
        <v>[x]</v>
      </c>
      <c r="X866" s="14">
        <f t="shared" si="195"/>
        <v>0.23</v>
      </c>
      <c r="Y866" s="14">
        <f t="shared" si="196"/>
        <v>1</v>
      </c>
      <c r="Z866" s="14">
        <f t="shared" si="197"/>
        <v>9</v>
      </c>
      <c r="AA866" s="14">
        <f t="shared" si="198"/>
        <v>0.1467</v>
      </c>
    </row>
    <row r="867" spans="13:27" ht="16.5" x14ac:dyDescent="0.2">
      <c r="M867" s="14">
        <v>783</v>
      </c>
      <c r="N867" s="14">
        <f t="shared" si="187"/>
        <v>16</v>
      </c>
      <c r="O867" s="14">
        <f>INDEX(卡牌消耗!$H$13:$H$33,世界BOSS专属武器!N867)</f>
        <v>1501016</v>
      </c>
      <c r="P867" s="44" t="s">
        <v>328</v>
      </c>
      <c r="Q867" s="14">
        <f t="shared" si="188"/>
        <v>17</v>
      </c>
      <c r="R867" s="44" t="str">
        <f t="shared" si="189"/>
        <v>金币</v>
      </c>
      <c r="S867" s="14">
        <f t="shared" si="190"/>
        <v>1000</v>
      </c>
      <c r="T867" s="14" t="str">
        <f t="shared" si="191"/>
        <v>低级专属强化石</v>
      </c>
      <c r="U867" s="14">
        <f t="shared" si="192"/>
        <v>10</v>
      </c>
      <c r="V867" s="14" t="str">
        <f t="shared" si="193"/>
        <v>[x]</v>
      </c>
      <c r="W867" s="14" t="str">
        <f t="shared" si="194"/>
        <v>[x]</v>
      </c>
      <c r="X867" s="14">
        <f t="shared" si="195"/>
        <v>0.21</v>
      </c>
      <c r="Y867" s="14">
        <f t="shared" si="196"/>
        <v>1</v>
      </c>
      <c r="Z867" s="14">
        <f t="shared" si="197"/>
        <v>10</v>
      </c>
      <c r="AA867" s="14">
        <f t="shared" si="198"/>
        <v>0.16</v>
      </c>
    </row>
    <row r="868" spans="13:27" ht="16.5" x14ac:dyDescent="0.2">
      <c r="M868" s="14">
        <v>784</v>
      </c>
      <c r="N868" s="14">
        <f t="shared" si="187"/>
        <v>16</v>
      </c>
      <c r="O868" s="14">
        <f>INDEX(卡牌消耗!$H$13:$H$33,世界BOSS专属武器!N868)</f>
        <v>1501016</v>
      </c>
      <c r="P868" s="44" t="s">
        <v>328</v>
      </c>
      <c r="Q868" s="14">
        <f t="shared" si="188"/>
        <v>18</v>
      </c>
      <c r="R868" s="44" t="str">
        <f t="shared" si="189"/>
        <v>金币</v>
      </c>
      <c r="S868" s="14">
        <f t="shared" si="190"/>
        <v>1000</v>
      </c>
      <c r="T868" s="14" t="str">
        <f t="shared" si="191"/>
        <v>低级专属强化石</v>
      </c>
      <c r="U868" s="14">
        <f t="shared" si="192"/>
        <v>10</v>
      </c>
      <c r="V868" s="14" t="str">
        <f t="shared" si="193"/>
        <v>[x]</v>
      </c>
      <c r="W868" s="14" t="str">
        <f t="shared" si="194"/>
        <v>[x]</v>
      </c>
      <c r="X868" s="14">
        <f t="shared" si="195"/>
        <v>0.19</v>
      </c>
      <c r="Y868" s="14">
        <f t="shared" si="196"/>
        <v>1</v>
      </c>
      <c r="Z868" s="14">
        <f t="shared" si="197"/>
        <v>11</v>
      </c>
      <c r="AA868" s="14">
        <f t="shared" si="198"/>
        <v>0.17330000000000001</v>
      </c>
    </row>
    <row r="869" spans="13:27" ht="16.5" x14ac:dyDescent="0.2">
      <c r="M869" s="14">
        <v>785</v>
      </c>
      <c r="N869" s="14">
        <f t="shared" si="187"/>
        <v>16</v>
      </c>
      <c r="O869" s="14">
        <f>INDEX(卡牌消耗!$H$13:$H$33,世界BOSS专属武器!N869)</f>
        <v>1501016</v>
      </c>
      <c r="P869" s="44" t="s">
        <v>328</v>
      </c>
      <c r="Q869" s="14">
        <f t="shared" si="188"/>
        <v>19</v>
      </c>
      <c r="R869" s="44" t="str">
        <f t="shared" si="189"/>
        <v>金币</v>
      </c>
      <c r="S869" s="14">
        <f t="shared" si="190"/>
        <v>1000</v>
      </c>
      <c r="T869" s="14" t="str">
        <f t="shared" si="191"/>
        <v>低级专属强化石</v>
      </c>
      <c r="U869" s="14">
        <f t="shared" si="192"/>
        <v>10</v>
      </c>
      <c r="V869" s="14" t="str">
        <f t="shared" si="193"/>
        <v>[x]</v>
      </c>
      <c r="W869" s="14" t="str">
        <f t="shared" si="194"/>
        <v>[x]</v>
      </c>
      <c r="X869" s="14">
        <f t="shared" si="195"/>
        <v>0.17</v>
      </c>
      <c r="Y869" s="14">
        <f t="shared" si="196"/>
        <v>1</v>
      </c>
      <c r="Z869" s="14">
        <f t="shared" si="197"/>
        <v>12</v>
      </c>
      <c r="AA869" s="14">
        <f t="shared" si="198"/>
        <v>0.1867</v>
      </c>
    </row>
    <row r="870" spans="13:27" ht="16.5" x14ac:dyDescent="0.2">
      <c r="M870" s="14">
        <v>786</v>
      </c>
      <c r="N870" s="14">
        <f t="shared" si="187"/>
        <v>16</v>
      </c>
      <c r="O870" s="14">
        <f>INDEX(卡牌消耗!$H$13:$H$33,世界BOSS专属武器!N870)</f>
        <v>1501016</v>
      </c>
      <c r="P870" s="44" t="s">
        <v>328</v>
      </c>
      <c r="Q870" s="14">
        <f t="shared" si="188"/>
        <v>20</v>
      </c>
      <c r="R870" s="44" t="str">
        <f t="shared" si="189"/>
        <v>金币</v>
      </c>
      <c r="S870" s="14">
        <f t="shared" si="190"/>
        <v>5000</v>
      </c>
      <c r="T870" s="14" t="str">
        <f t="shared" si="191"/>
        <v>低级专属强化石</v>
      </c>
      <c r="U870" s="14">
        <f t="shared" si="192"/>
        <v>15</v>
      </c>
      <c r="V870" s="14" t="str">
        <f t="shared" si="193"/>
        <v>中级专属强化石</v>
      </c>
      <c r="W870" s="14">
        <f t="shared" si="194"/>
        <v>7</v>
      </c>
      <c r="X870" s="14">
        <f t="shared" si="195"/>
        <v>0.15</v>
      </c>
      <c r="Y870" s="14">
        <f t="shared" si="196"/>
        <v>1</v>
      </c>
      <c r="Z870" s="14">
        <f t="shared" si="197"/>
        <v>15</v>
      </c>
      <c r="AA870" s="14">
        <f t="shared" si="198"/>
        <v>0.2</v>
      </c>
    </row>
    <row r="871" spans="13:27" ht="16.5" x14ac:dyDescent="0.2">
      <c r="M871" s="14">
        <v>787</v>
      </c>
      <c r="N871" s="14">
        <f t="shared" si="187"/>
        <v>16</v>
      </c>
      <c r="O871" s="14">
        <f>INDEX(卡牌消耗!$H$13:$H$33,世界BOSS专属武器!N871)</f>
        <v>1501016</v>
      </c>
      <c r="P871" s="44" t="s">
        <v>328</v>
      </c>
      <c r="Q871" s="14">
        <f t="shared" si="188"/>
        <v>21</v>
      </c>
      <c r="R871" s="44" t="str">
        <f t="shared" si="189"/>
        <v>金币</v>
      </c>
      <c r="S871" s="14">
        <f t="shared" si="190"/>
        <v>5000</v>
      </c>
      <c r="T871" s="14" t="str">
        <f t="shared" si="191"/>
        <v>低级专属强化石</v>
      </c>
      <c r="U871" s="14">
        <f t="shared" si="192"/>
        <v>15</v>
      </c>
      <c r="V871" s="14" t="str">
        <f t="shared" si="193"/>
        <v>中级专属强化石</v>
      </c>
      <c r="W871" s="14">
        <f t="shared" si="194"/>
        <v>7</v>
      </c>
      <c r="X871" s="14">
        <f t="shared" si="195"/>
        <v>0.15</v>
      </c>
      <c r="Y871" s="14">
        <f t="shared" si="196"/>
        <v>1</v>
      </c>
      <c r="Z871" s="14">
        <f t="shared" si="197"/>
        <v>15</v>
      </c>
      <c r="AA871" s="14">
        <f t="shared" si="198"/>
        <v>0.22</v>
      </c>
    </row>
    <row r="872" spans="13:27" ht="16.5" x14ac:dyDescent="0.2">
      <c r="M872" s="14">
        <v>788</v>
      </c>
      <c r="N872" s="14">
        <f t="shared" si="187"/>
        <v>16</v>
      </c>
      <c r="O872" s="14">
        <f>INDEX(卡牌消耗!$H$13:$H$33,世界BOSS专属武器!N872)</f>
        <v>1501016</v>
      </c>
      <c r="P872" s="44" t="s">
        <v>328</v>
      </c>
      <c r="Q872" s="14">
        <f t="shared" si="188"/>
        <v>22</v>
      </c>
      <c r="R872" s="44" t="str">
        <f t="shared" si="189"/>
        <v>金币</v>
      </c>
      <c r="S872" s="14">
        <f t="shared" si="190"/>
        <v>5000</v>
      </c>
      <c r="T872" s="14" t="str">
        <f t="shared" si="191"/>
        <v>低级专属强化石</v>
      </c>
      <c r="U872" s="14">
        <f t="shared" si="192"/>
        <v>15</v>
      </c>
      <c r="V872" s="14" t="str">
        <f t="shared" si="193"/>
        <v>中级专属强化石</v>
      </c>
      <c r="W872" s="14">
        <f t="shared" si="194"/>
        <v>7</v>
      </c>
      <c r="X872" s="14">
        <f t="shared" si="195"/>
        <v>0.15</v>
      </c>
      <c r="Y872" s="14">
        <f t="shared" si="196"/>
        <v>1</v>
      </c>
      <c r="Z872" s="14">
        <f t="shared" si="197"/>
        <v>15</v>
      </c>
      <c r="AA872" s="14">
        <f t="shared" si="198"/>
        <v>0.24</v>
      </c>
    </row>
    <row r="873" spans="13:27" ht="16.5" x14ac:dyDescent="0.2">
      <c r="M873" s="14">
        <v>789</v>
      </c>
      <c r="N873" s="14">
        <f t="shared" si="187"/>
        <v>16</v>
      </c>
      <c r="O873" s="14">
        <f>INDEX(卡牌消耗!$H$13:$H$33,世界BOSS专属武器!N873)</f>
        <v>1501016</v>
      </c>
      <c r="P873" s="44" t="s">
        <v>328</v>
      </c>
      <c r="Q873" s="14">
        <f t="shared" si="188"/>
        <v>23</v>
      </c>
      <c r="R873" s="44" t="str">
        <f t="shared" si="189"/>
        <v>金币</v>
      </c>
      <c r="S873" s="14">
        <f t="shared" si="190"/>
        <v>5000</v>
      </c>
      <c r="T873" s="14" t="str">
        <f t="shared" si="191"/>
        <v>低级专属强化石</v>
      </c>
      <c r="U873" s="14">
        <f t="shared" si="192"/>
        <v>15</v>
      </c>
      <c r="V873" s="14" t="str">
        <f t="shared" si="193"/>
        <v>中级专属强化石</v>
      </c>
      <c r="W873" s="14">
        <f t="shared" si="194"/>
        <v>7</v>
      </c>
      <c r="X873" s="14">
        <f t="shared" si="195"/>
        <v>0.15</v>
      </c>
      <c r="Y873" s="14">
        <f t="shared" si="196"/>
        <v>1</v>
      </c>
      <c r="Z873" s="14">
        <f t="shared" si="197"/>
        <v>18</v>
      </c>
      <c r="AA873" s="14">
        <f t="shared" si="198"/>
        <v>0.26</v>
      </c>
    </row>
    <row r="874" spans="13:27" ht="16.5" x14ac:dyDescent="0.2">
      <c r="M874" s="14">
        <v>790</v>
      </c>
      <c r="N874" s="14">
        <f t="shared" si="187"/>
        <v>16</v>
      </c>
      <c r="O874" s="14">
        <f>INDEX(卡牌消耗!$H$13:$H$33,世界BOSS专属武器!N874)</f>
        <v>1501016</v>
      </c>
      <c r="P874" s="44" t="s">
        <v>328</v>
      </c>
      <c r="Q874" s="14">
        <f t="shared" si="188"/>
        <v>24</v>
      </c>
      <c r="R874" s="44" t="str">
        <f t="shared" si="189"/>
        <v>金币</v>
      </c>
      <c r="S874" s="14">
        <f t="shared" si="190"/>
        <v>5000</v>
      </c>
      <c r="T874" s="14" t="str">
        <f t="shared" si="191"/>
        <v>低级专属强化石</v>
      </c>
      <c r="U874" s="14">
        <f t="shared" si="192"/>
        <v>15</v>
      </c>
      <c r="V874" s="14" t="str">
        <f t="shared" si="193"/>
        <v>中级专属强化石</v>
      </c>
      <c r="W874" s="14">
        <f t="shared" si="194"/>
        <v>7</v>
      </c>
      <c r="X874" s="14">
        <f t="shared" si="195"/>
        <v>0.15</v>
      </c>
      <c r="Y874" s="14">
        <f t="shared" si="196"/>
        <v>1</v>
      </c>
      <c r="Z874" s="14">
        <f t="shared" si="197"/>
        <v>18</v>
      </c>
      <c r="AA874" s="14">
        <f t="shared" si="198"/>
        <v>0.28000000000000003</v>
      </c>
    </row>
    <row r="875" spans="13:27" ht="16.5" x14ac:dyDescent="0.2">
      <c r="M875" s="14">
        <v>791</v>
      </c>
      <c r="N875" s="14">
        <f t="shared" si="187"/>
        <v>16</v>
      </c>
      <c r="O875" s="14">
        <f>INDEX(卡牌消耗!$H$13:$H$33,世界BOSS专属武器!N875)</f>
        <v>1501016</v>
      </c>
      <c r="P875" s="44" t="s">
        <v>328</v>
      </c>
      <c r="Q875" s="14">
        <f t="shared" si="188"/>
        <v>25</v>
      </c>
      <c r="R875" s="44" t="str">
        <f t="shared" si="189"/>
        <v>金币</v>
      </c>
      <c r="S875" s="14">
        <f t="shared" si="190"/>
        <v>5000</v>
      </c>
      <c r="T875" s="14" t="str">
        <f t="shared" si="191"/>
        <v>低级专属强化石</v>
      </c>
      <c r="U875" s="14">
        <f t="shared" si="192"/>
        <v>15</v>
      </c>
      <c r="V875" s="14" t="str">
        <f t="shared" si="193"/>
        <v>中级专属强化石</v>
      </c>
      <c r="W875" s="14">
        <f t="shared" si="194"/>
        <v>7</v>
      </c>
      <c r="X875" s="14">
        <f t="shared" si="195"/>
        <v>0.15</v>
      </c>
      <c r="Y875" s="14">
        <f t="shared" si="196"/>
        <v>1</v>
      </c>
      <c r="Z875" s="14">
        <f t="shared" si="197"/>
        <v>18</v>
      </c>
      <c r="AA875" s="14">
        <f t="shared" si="198"/>
        <v>0.3</v>
      </c>
    </row>
    <row r="876" spans="13:27" ht="16.5" x14ac:dyDescent="0.2">
      <c r="M876" s="14">
        <v>792</v>
      </c>
      <c r="N876" s="14">
        <f t="shared" si="187"/>
        <v>16</v>
      </c>
      <c r="O876" s="14">
        <f>INDEX(卡牌消耗!$H$13:$H$33,世界BOSS专属武器!N876)</f>
        <v>1501016</v>
      </c>
      <c r="P876" s="44" t="s">
        <v>328</v>
      </c>
      <c r="Q876" s="14">
        <f t="shared" si="188"/>
        <v>26</v>
      </c>
      <c r="R876" s="44" t="str">
        <f t="shared" si="189"/>
        <v>金币</v>
      </c>
      <c r="S876" s="14">
        <f t="shared" si="190"/>
        <v>5000</v>
      </c>
      <c r="T876" s="14" t="str">
        <f t="shared" si="191"/>
        <v>低级专属强化石</v>
      </c>
      <c r="U876" s="14">
        <f t="shared" si="192"/>
        <v>15</v>
      </c>
      <c r="V876" s="14" t="str">
        <f t="shared" si="193"/>
        <v>中级专属强化石</v>
      </c>
      <c r="W876" s="14">
        <f t="shared" si="194"/>
        <v>7</v>
      </c>
      <c r="X876" s="14">
        <f t="shared" si="195"/>
        <v>0.15</v>
      </c>
      <c r="Y876" s="14">
        <f t="shared" si="196"/>
        <v>1</v>
      </c>
      <c r="Z876" s="14">
        <f t="shared" si="197"/>
        <v>21</v>
      </c>
      <c r="AA876" s="14">
        <f t="shared" si="198"/>
        <v>0.32</v>
      </c>
    </row>
    <row r="877" spans="13:27" ht="16.5" x14ac:dyDescent="0.2">
      <c r="M877" s="14">
        <v>793</v>
      </c>
      <c r="N877" s="14">
        <f t="shared" si="187"/>
        <v>16</v>
      </c>
      <c r="O877" s="14">
        <f>INDEX(卡牌消耗!$H$13:$H$33,世界BOSS专属武器!N877)</f>
        <v>1501016</v>
      </c>
      <c r="P877" s="44" t="s">
        <v>328</v>
      </c>
      <c r="Q877" s="14">
        <f t="shared" si="188"/>
        <v>27</v>
      </c>
      <c r="R877" s="44" t="str">
        <f t="shared" si="189"/>
        <v>金币</v>
      </c>
      <c r="S877" s="14">
        <f t="shared" si="190"/>
        <v>5000</v>
      </c>
      <c r="T877" s="14" t="str">
        <f t="shared" si="191"/>
        <v>低级专属强化石</v>
      </c>
      <c r="U877" s="14">
        <f t="shared" si="192"/>
        <v>15</v>
      </c>
      <c r="V877" s="14" t="str">
        <f t="shared" si="193"/>
        <v>中级专属强化石</v>
      </c>
      <c r="W877" s="14">
        <f t="shared" si="194"/>
        <v>7</v>
      </c>
      <c r="X877" s="14">
        <f t="shared" si="195"/>
        <v>0.15</v>
      </c>
      <c r="Y877" s="14">
        <f t="shared" si="196"/>
        <v>1</v>
      </c>
      <c r="Z877" s="14">
        <f t="shared" si="197"/>
        <v>22</v>
      </c>
      <c r="AA877" s="14">
        <f t="shared" si="198"/>
        <v>0.34</v>
      </c>
    </row>
    <row r="878" spans="13:27" ht="16.5" x14ac:dyDescent="0.2">
      <c r="M878" s="14">
        <v>794</v>
      </c>
      <c r="N878" s="14">
        <f t="shared" si="187"/>
        <v>16</v>
      </c>
      <c r="O878" s="14">
        <f>INDEX(卡牌消耗!$H$13:$H$33,世界BOSS专属武器!N878)</f>
        <v>1501016</v>
      </c>
      <c r="P878" s="44" t="s">
        <v>328</v>
      </c>
      <c r="Q878" s="14">
        <f t="shared" si="188"/>
        <v>28</v>
      </c>
      <c r="R878" s="44" t="str">
        <f t="shared" si="189"/>
        <v>金币</v>
      </c>
      <c r="S878" s="14">
        <f t="shared" si="190"/>
        <v>5000</v>
      </c>
      <c r="T878" s="14" t="str">
        <f t="shared" si="191"/>
        <v>低级专属强化石</v>
      </c>
      <c r="U878" s="14">
        <f t="shared" si="192"/>
        <v>15</v>
      </c>
      <c r="V878" s="14" t="str">
        <f t="shared" si="193"/>
        <v>中级专属强化石</v>
      </c>
      <c r="W878" s="14">
        <f t="shared" si="194"/>
        <v>7</v>
      </c>
      <c r="X878" s="14">
        <f t="shared" si="195"/>
        <v>0.15</v>
      </c>
      <c r="Y878" s="14">
        <f t="shared" si="196"/>
        <v>1</v>
      </c>
      <c r="Z878" s="14">
        <f t="shared" si="197"/>
        <v>23</v>
      </c>
      <c r="AA878" s="14">
        <f t="shared" si="198"/>
        <v>0.36</v>
      </c>
    </row>
    <row r="879" spans="13:27" ht="16.5" x14ac:dyDescent="0.2">
      <c r="M879" s="14">
        <v>795</v>
      </c>
      <c r="N879" s="14">
        <f t="shared" si="187"/>
        <v>16</v>
      </c>
      <c r="O879" s="14">
        <f>INDEX(卡牌消耗!$H$13:$H$33,世界BOSS专属武器!N879)</f>
        <v>1501016</v>
      </c>
      <c r="P879" s="44" t="s">
        <v>328</v>
      </c>
      <c r="Q879" s="14">
        <f t="shared" si="188"/>
        <v>29</v>
      </c>
      <c r="R879" s="44" t="str">
        <f t="shared" si="189"/>
        <v>金币</v>
      </c>
      <c r="S879" s="14">
        <f t="shared" si="190"/>
        <v>5000</v>
      </c>
      <c r="T879" s="14" t="str">
        <f t="shared" si="191"/>
        <v>低级专属强化石</v>
      </c>
      <c r="U879" s="14">
        <f t="shared" si="192"/>
        <v>15</v>
      </c>
      <c r="V879" s="14" t="str">
        <f t="shared" si="193"/>
        <v>中级专属强化石</v>
      </c>
      <c r="W879" s="14">
        <f t="shared" si="194"/>
        <v>7</v>
      </c>
      <c r="X879" s="14">
        <f t="shared" si="195"/>
        <v>0.15</v>
      </c>
      <c r="Y879" s="14">
        <f t="shared" si="196"/>
        <v>1</v>
      </c>
      <c r="Z879" s="14">
        <f t="shared" si="197"/>
        <v>25</v>
      </c>
      <c r="AA879" s="14">
        <f t="shared" si="198"/>
        <v>0.38</v>
      </c>
    </row>
    <row r="880" spans="13:27" ht="16.5" x14ac:dyDescent="0.2">
      <c r="M880" s="14">
        <v>796</v>
      </c>
      <c r="N880" s="14">
        <f t="shared" si="187"/>
        <v>16</v>
      </c>
      <c r="O880" s="14">
        <f>INDEX(卡牌消耗!$H$13:$H$33,世界BOSS专属武器!N880)</f>
        <v>1501016</v>
      </c>
      <c r="P880" s="44" t="s">
        <v>328</v>
      </c>
      <c r="Q880" s="14">
        <f t="shared" si="188"/>
        <v>30</v>
      </c>
      <c r="R880" s="44" t="str">
        <f t="shared" si="189"/>
        <v>金币</v>
      </c>
      <c r="S880" s="14">
        <f t="shared" si="190"/>
        <v>10000</v>
      </c>
      <c r="T880" s="14" t="str">
        <f t="shared" si="191"/>
        <v>中级专属强化石</v>
      </c>
      <c r="U880" s="14">
        <f t="shared" si="192"/>
        <v>8</v>
      </c>
      <c r="V880" s="14" t="str">
        <f t="shared" si="193"/>
        <v>高级专属强化石</v>
      </c>
      <c r="W880" s="14">
        <f t="shared" si="194"/>
        <v>3</v>
      </c>
      <c r="X880" s="14">
        <f t="shared" si="195"/>
        <v>0.1</v>
      </c>
      <c r="Y880" s="14">
        <f t="shared" si="196"/>
        <v>1</v>
      </c>
      <c r="Z880" s="14">
        <f t="shared" si="197"/>
        <v>30</v>
      </c>
      <c r="AA880" s="14">
        <f t="shared" si="198"/>
        <v>0.4</v>
      </c>
    </row>
    <row r="881" spans="13:27" ht="16.5" x14ac:dyDescent="0.2">
      <c r="M881" s="14">
        <v>797</v>
      </c>
      <c r="N881" s="14">
        <f t="shared" si="187"/>
        <v>16</v>
      </c>
      <c r="O881" s="14">
        <f>INDEX(卡牌消耗!$H$13:$H$33,世界BOSS专属武器!N881)</f>
        <v>1501016</v>
      </c>
      <c r="P881" s="44" t="s">
        <v>328</v>
      </c>
      <c r="Q881" s="14">
        <f t="shared" si="188"/>
        <v>31</v>
      </c>
      <c r="R881" s="44" t="str">
        <f t="shared" si="189"/>
        <v>金币</v>
      </c>
      <c r="S881" s="14">
        <f t="shared" si="190"/>
        <v>10000</v>
      </c>
      <c r="T881" s="14" t="str">
        <f t="shared" si="191"/>
        <v>中级专属强化石</v>
      </c>
      <c r="U881" s="14">
        <f t="shared" si="192"/>
        <v>8</v>
      </c>
      <c r="V881" s="14" t="str">
        <f t="shared" si="193"/>
        <v>高级专属强化石</v>
      </c>
      <c r="W881" s="14">
        <f t="shared" si="194"/>
        <v>3</v>
      </c>
      <c r="X881" s="14">
        <f t="shared" si="195"/>
        <v>0.1</v>
      </c>
      <c r="Y881" s="14">
        <f t="shared" si="196"/>
        <v>1</v>
      </c>
      <c r="Z881" s="14">
        <f t="shared" si="197"/>
        <v>30</v>
      </c>
      <c r="AA881" s="14">
        <f t="shared" si="198"/>
        <v>0.42670000000000002</v>
      </c>
    </row>
    <row r="882" spans="13:27" ht="16.5" x14ac:dyDescent="0.2">
      <c r="M882" s="14">
        <v>798</v>
      </c>
      <c r="N882" s="14">
        <f t="shared" si="187"/>
        <v>16</v>
      </c>
      <c r="O882" s="14">
        <f>INDEX(卡牌消耗!$H$13:$H$33,世界BOSS专属武器!N882)</f>
        <v>1501016</v>
      </c>
      <c r="P882" s="44" t="s">
        <v>328</v>
      </c>
      <c r="Q882" s="14">
        <f t="shared" si="188"/>
        <v>32</v>
      </c>
      <c r="R882" s="44" t="str">
        <f t="shared" si="189"/>
        <v>金币</v>
      </c>
      <c r="S882" s="14">
        <f t="shared" si="190"/>
        <v>10000</v>
      </c>
      <c r="T882" s="14" t="str">
        <f t="shared" si="191"/>
        <v>中级专属强化石</v>
      </c>
      <c r="U882" s="14">
        <f t="shared" si="192"/>
        <v>8</v>
      </c>
      <c r="V882" s="14" t="str">
        <f t="shared" si="193"/>
        <v>高级专属强化石</v>
      </c>
      <c r="W882" s="14">
        <f t="shared" si="194"/>
        <v>3</v>
      </c>
      <c r="X882" s="14">
        <f t="shared" si="195"/>
        <v>0.1</v>
      </c>
      <c r="Y882" s="14">
        <f t="shared" si="196"/>
        <v>1</v>
      </c>
      <c r="Z882" s="14">
        <f t="shared" si="197"/>
        <v>30</v>
      </c>
      <c r="AA882" s="14">
        <f t="shared" si="198"/>
        <v>0.45329999999999998</v>
      </c>
    </row>
    <row r="883" spans="13:27" ht="16.5" x14ac:dyDescent="0.2">
      <c r="M883" s="14">
        <v>799</v>
      </c>
      <c r="N883" s="14">
        <f t="shared" si="187"/>
        <v>16</v>
      </c>
      <c r="O883" s="14">
        <f>INDEX(卡牌消耗!$H$13:$H$33,世界BOSS专属武器!N883)</f>
        <v>1501016</v>
      </c>
      <c r="P883" s="44" t="s">
        <v>328</v>
      </c>
      <c r="Q883" s="14">
        <f t="shared" si="188"/>
        <v>33</v>
      </c>
      <c r="R883" s="44" t="str">
        <f t="shared" si="189"/>
        <v>金币</v>
      </c>
      <c r="S883" s="14">
        <f t="shared" si="190"/>
        <v>10000</v>
      </c>
      <c r="T883" s="14" t="str">
        <f t="shared" si="191"/>
        <v>中级专属强化石</v>
      </c>
      <c r="U883" s="14">
        <f t="shared" si="192"/>
        <v>8</v>
      </c>
      <c r="V883" s="14" t="str">
        <f t="shared" si="193"/>
        <v>高级专属强化石</v>
      </c>
      <c r="W883" s="14">
        <f t="shared" si="194"/>
        <v>3</v>
      </c>
      <c r="X883" s="14">
        <f t="shared" si="195"/>
        <v>0.1</v>
      </c>
      <c r="Y883" s="14">
        <f t="shared" si="196"/>
        <v>1</v>
      </c>
      <c r="Z883" s="14">
        <f t="shared" si="197"/>
        <v>30</v>
      </c>
      <c r="AA883" s="14">
        <f t="shared" si="198"/>
        <v>0.48</v>
      </c>
    </row>
    <row r="884" spans="13:27" ht="16.5" x14ac:dyDescent="0.2">
      <c r="M884" s="14">
        <v>800</v>
      </c>
      <c r="N884" s="14">
        <f t="shared" si="187"/>
        <v>16</v>
      </c>
      <c r="O884" s="14">
        <f>INDEX(卡牌消耗!$H$13:$H$33,世界BOSS专属武器!N884)</f>
        <v>1501016</v>
      </c>
      <c r="P884" s="44" t="s">
        <v>328</v>
      </c>
      <c r="Q884" s="14">
        <f t="shared" si="188"/>
        <v>34</v>
      </c>
      <c r="R884" s="44" t="str">
        <f t="shared" si="189"/>
        <v>金币</v>
      </c>
      <c r="S884" s="14">
        <f t="shared" si="190"/>
        <v>10000</v>
      </c>
      <c r="T884" s="14" t="str">
        <f t="shared" si="191"/>
        <v>中级专属强化石</v>
      </c>
      <c r="U884" s="14">
        <f t="shared" si="192"/>
        <v>8</v>
      </c>
      <c r="V884" s="14" t="str">
        <f t="shared" si="193"/>
        <v>高级专属强化石</v>
      </c>
      <c r="W884" s="14">
        <f t="shared" si="194"/>
        <v>3</v>
      </c>
      <c r="X884" s="14">
        <f t="shared" si="195"/>
        <v>0.1</v>
      </c>
      <c r="Y884" s="14">
        <f t="shared" si="196"/>
        <v>1</v>
      </c>
      <c r="Z884" s="14">
        <f t="shared" si="197"/>
        <v>30</v>
      </c>
      <c r="AA884" s="14">
        <f t="shared" si="198"/>
        <v>0.50670000000000004</v>
      </c>
    </row>
    <row r="885" spans="13:27" ht="16.5" x14ac:dyDescent="0.2">
      <c r="M885" s="14">
        <v>801</v>
      </c>
      <c r="N885" s="14">
        <f t="shared" si="187"/>
        <v>16</v>
      </c>
      <c r="O885" s="14">
        <f>INDEX(卡牌消耗!$H$13:$H$33,世界BOSS专属武器!N885)</f>
        <v>1501016</v>
      </c>
      <c r="P885" s="44" t="s">
        <v>328</v>
      </c>
      <c r="Q885" s="14">
        <f t="shared" si="188"/>
        <v>35</v>
      </c>
      <c r="R885" s="44" t="str">
        <f t="shared" si="189"/>
        <v>金币</v>
      </c>
      <c r="S885" s="14">
        <f t="shared" si="190"/>
        <v>10000</v>
      </c>
      <c r="T885" s="14" t="str">
        <f t="shared" si="191"/>
        <v>中级专属强化石</v>
      </c>
      <c r="U885" s="14">
        <f t="shared" si="192"/>
        <v>8</v>
      </c>
      <c r="V885" s="14" t="str">
        <f t="shared" si="193"/>
        <v>高级专属强化石</v>
      </c>
      <c r="W885" s="14">
        <f t="shared" si="194"/>
        <v>3</v>
      </c>
      <c r="X885" s="14">
        <f t="shared" si="195"/>
        <v>0.1</v>
      </c>
      <c r="Y885" s="14">
        <f t="shared" si="196"/>
        <v>1</v>
      </c>
      <c r="Z885" s="14">
        <f t="shared" si="197"/>
        <v>30</v>
      </c>
      <c r="AA885" s="14">
        <f t="shared" si="198"/>
        <v>0.5333</v>
      </c>
    </row>
    <row r="886" spans="13:27" ht="16.5" x14ac:dyDescent="0.2">
      <c r="M886" s="14">
        <v>802</v>
      </c>
      <c r="N886" s="14">
        <f t="shared" si="187"/>
        <v>16</v>
      </c>
      <c r="O886" s="14">
        <f>INDEX(卡牌消耗!$H$13:$H$33,世界BOSS专属武器!N886)</f>
        <v>1501016</v>
      </c>
      <c r="P886" s="44" t="s">
        <v>328</v>
      </c>
      <c r="Q886" s="14">
        <f t="shared" si="188"/>
        <v>36</v>
      </c>
      <c r="R886" s="44" t="str">
        <f t="shared" si="189"/>
        <v>金币</v>
      </c>
      <c r="S886" s="14">
        <f t="shared" si="190"/>
        <v>10000</v>
      </c>
      <c r="T886" s="14" t="str">
        <f t="shared" si="191"/>
        <v>中级专属强化石</v>
      </c>
      <c r="U886" s="14">
        <f t="shared" si="192"/>
        <v>8</v>
      </c>
      <c r="V886" s="14" t="str">
        <f t="shared" si="193"/>
        <v>高级专属强化石</v>
      </c>
      <c r="W886" s="14">
        <f t="shared" si="194"/>
        <v>3</v>
      </c>
      <c r="X886" s="14">
        <f t="shared" si="195"/>
        <v>0.1</v>
      </c>
      <c r="Y886" s="14">
        <f t="shared" si="196"/>
        <v>1</v>
      </c>
      <c r="Z886" s="14">
        <f t="shared" si="197"/>
        <v>30</v>
      </c>
      <c r="AA886" s="14">
        <f t="shared" si="198"/>
        <v>0.56000000000000005</v>
      </c>
    </row>
    <row r="887" spans="13:27" ht="16.5" x14ac:dyDescent="0.2">
      <c r="M887" s="14">
        <v>803</v>
      </c>
      <c r="N887" s="14">
        <f t="shared" si="187"/>
        <v>16</v>
      </c>
      <c r="O887" s="14">
        <f>INDEX(卡牌消耗!$H$13:$H$33,世界BOSS专属武器!N887)</f>
        <v>1501016</v>
      </c>
      <c r="P887" s="44" t="s">
        <v>328</v>
      </c>
      <c r="Q887" s="14">
        <f t="shared" si="188"/>
        <v>37</v>
      </c>
      <c r="R887" s="44" t="str">
        <f t="shared" si="189"/>
        <v>金币</v>
      </c>
      <c r="S887" s="14">
        <f t="shared" si="190"/>
        <v>10000</v>
      </c>
      <c r="T887" s="14" t="str">
        <f t="shared" si="191"/>
        <v>中级专属强化石</v>
      </c>
      <c r="U887" s="14">
        <f t="shared" si="192"/>
        <v>8</v>
      </c>
      <c r="V887" s="14" t="str">
        <f t="shared" si="193"/>
        <v>高级专属强化石</v>
      </c>
      <c r="W887" s="14">
        <f t="shared" si="194"/>
        <v>3</v>
      </c>
      <c r="X887" s="14">
        <f t="shared" si="195"/>
        <v>0.1</v>
      </c>
      <c r="Y887" s="14">
        <f t="shared" si="196"/>
        <v>1</v>
      </c>
      <c r="Z887" s="14">
        <f t="shared" si="197"/>
        <v>30</v>
      </c>
      <c r="AA887" s="14">
        <f t="shared" si="198"/>
        <v>0.5867</v>
      </c>
    </row>
    <row r="888" spans="13:27" ht="16.5" x14ac:dyDescent="0.2">
      <c r="M888" s="14">
        <v>804</v>
      </c>
      <c r="N888" s="14">
        <f t="shared" si="187"/>
        <v>16</v>
      </c>
      <c r="O888" s="14">
        <f>INDEX(卡牌消耗!$H$13:$H$33,世界BOSS专属武器!N888)</f>
        <v>1501016</v>
      </c>
      <c r="P888" s="44" t="s">
        <v>328</v>
      </c>
      <c r="Q888" s="14">
        <f t="shared" si="188"/>
        <v>38</v>
      </c>
      <c r="R888" s="44" t="str">
        <f t="shared" si="189"/>
        <v>金币</v>
      </c>
      <c r="S888" s="14">
        <f t="shared" si="190"/>
        <v>10000</v>
      </c>
      <c r="T888" s="14" t="str">
        <f t="shared" si="191"/>
        <v>中级专属强化石</v>
      </c>
      <c r="U888" s="14">
        <f t="shared" si="192"/>
        <v>8</v>
      </c>
      <c r="V888" s="14" t="str">
        <f t="shared" si="193"/>
        <v>高级专属强化石</v>
      </c>
      <c r="W888" s="14">
        <f t="shared" si="194"/>
        <v>3</v>
      </c>
      <c r="X888" s="14">
        <f t="shared" si="195"/>
        <v>0.1</v>
      </c>
      <c r="Y888" s="14">
        <f t="shared" si="196"/>
        <v>1</v>
      </c>
      <c r="Z888" s="14">
        <f t="shared" si="197"/>
        <v>30</v>
      </c>
      <c r="AA888" s="14">
        <f t="shared" si="198"/>
        <v>0.61329999999999996</v>
      </c>
    </row>
    <row r="889" spans="13:27" ht="16.5" x14ac:dyDescent="0.2">
      <c r="M889" s="14">
        <v>805</v>
      </c>
      <c r="N889" s="14">
        <f t="shared" si="187"/>
        <v>16</v>
      </c>
      <c r="O889" s="14">
        <f>INDEX(卡牌消耗!$H$13:$H$33,世界BOSS专属武器!N889)</f>
        <v>1501016</v>
      </c>
      <c r="P889" s="44" t="s">
        <v>328</v>
      </c>
      <c r="Q889" s="14">
        <f t="shared" si="188"/>
        <v>39</v>
      </c>
      <c r="R889" s="44" t="str">
        <f t="shared" si="189"/>
        <v>金币</v>
      </c>
      <c r="S889" s="14">
        <f t="shared" si="190"/>
        <v>10000</v>
      </c>
      <c r="T889" s="14" t="str">
        <f t="shared" si="191"/>
        <v>中级专属强化石</v>
      </c>
      <c r="U889" s="14">
        <f t="shared" si="192"/>
        <v>8</v>
      </c>
      <c r="V889" s="14" t="str">
        <f t="shared" si="193"/>
        <v>高级专属强化石</v>
      </c>
      <c r="W889" s="14">
        <f t="shared" si="194"/>
        <v>3</v>
      </c>
      <c r="X889" s="14">
        <f t="shared" si="195"/>
        <v>0.1</v>
      </c>
      <c r="Y889" s="14">
        <f t="shared" si="196"/>
        <v>1</v>
      </c>
      <c r="Z889" s="14">
        <f t="shared" si="197"/>
        <v>30</v>
      </c>
      <c r="AA889" s="14">
        <f t="shared" si="198"/>
        <v>0.64</v>
      </c>
    </row>
    <row r="890" spans="13:27" ht="16.5" x14ac:dyDescent="0.2">
      <c r="M890" s="14">
        <v>806</v>
      </c>
      <c r="N890" s="14">
        <f t="shared" si="187"/>
        <v>16</v>
      </c>
      <c r="O890" s="14">
        <f>INDEX(卡牌消耗!$H$13:$H$33,世界BOSS专属武器!N890)</f>
        <v>1501016</v>
      </c>
      <c r="P890" s="44" t="s">
        <v>328</v>
      </c>
      <c r="Q890" s="14">
        <f t="shared" si="188"/>
        <v>40</v>
      </c>
      <c r="R890" s="44" t="str">
        <f t="shared" si="189"/>
        <v>金币</v>
      </c>
      <c r="S890" s="14">
        <f t="shared" si="190"/>
        <v>20000</v>
      </c>
      <c r="T890" s="14" t="str">
        <f t="shared" si="191"/>
        <v>高级专属强化石</v>
      </c>
      <c r="U890" s="14">
        <f t="shared" si="192"/>
        <v>5</v>
      </c>
      <c r="V890" s="14" t="str">
        <f t="shared" si="193"/>
        <v>[x]</v>
      </c>
      <c r="W890" s="14" t="str">
        <f t="shared" si="194"/>
        <v>[x]</v>
      </c>
      <c r="X890" s="14">
        <f t="shared" si="195"/>
        <v>0.1</v>
      </c>
      <c r="Y890" s="14">
        <f t="shared" si="196"/>
        <v>1</v>
      </c>
      <c r="Z890" s="14">
        <f t="shared" si="197"/>
        <v>35</v>
      </c>
      <c r="AA890" s="14">
        <f t="shared" si="198"/>
        <v>0.66669999999999996</v>
      </c>
    </row>
    <row r="891" spans="13:27" ht="16.5" x14ac:dyDescent="0.2">
      <c r="M891" s="14">
        <v>807</v>
      </c>
      <c r="N891" s="14">
        <f t="shared" si="187"/>
        <v>16</v>
      </c>
      <c r="O891" s="14">
        <f>INDEX(卡牌消耗!$H$13:$H$33,世界BOSS专属武器!N891)</f>
        <v>1501016</v>
      </c>
      <c r="P891" s="44" t="s">
        <v>328</v>
      </c>
      <c r="Q891" s="14">
        <f t="shared" si="188"/>
        <v>41</v>
      </c>
      <c r="R891" s="44" t="str">
        <f t="shared" si="189"/>
        <v>金币</v>
      </c>
      <c r="S891" s="14">
        <f t="shared" si="190"/>
        <v>20000</v>
      </c>
      <c r="T891" s="14" t="str">
        <f t="shared" si="191"/>
        <v>高级专属强化石</v>
      </c>
      <c r="U891" s="14">
        <f t="shared" si="192"/>
        <v>5</v>
      </c>
      <c r="V891" s="14" t="str">
        <f t="shared" si="193"/>
        <v>[x]</v>
      </c>
      <c r="W891" s="14" t="str">
        <f t="shared" si="194"/>
        <v>[x]</v>
      </c>
      <c r="X891" s="14">
        <f t="shared" si="195"/>
        <v>0.1</v>
      </c>
      <c r="Y891" s="14">
        <f t="shared" si="196"/>
        <v>1</v>
      </c>
      <c r="Z891" s="14">
        <f t="shared" si="197"/>
        <v>40</v>
      </c>
      <c r="AA891" s="14">
        <f t="shared" si="198"/>
        <v>0.7</v>
      </c>
    </row>
    <row r="892" spans="13:27" ht="16.5" x14ac:dyDescent="0.2">
      <c r="M892" s="14">
        <v>808</v>
      </c>
      <c r="N892" s="14">
        <f t="shared" si="187"/>
        <v>16</v>
      </c>
      <c r="O892" s="14">
        <f>INDEX(卡牌消耗!$H$13:$H$33,世界BOSS专属武器!N892)</f>
        <v>1501016</v>
      </c>
      <c r="P892" s="44" t="s">
        <v>328</v>
      </c>
      <c r="Q892" s="14">
        <f t="shared" si="188"/>
        <v>42</v>
      </c>
      <c r="R892" s="44" t="str">
        <f t="shared" si="189"/>
        <v>金币</v>
      </c>
      <c r="S892" s="14">
        <f t="shared" si="190"/>
        <v>20000</v>
      </c>
      <c r="T892" s="14" t="str">
        <f t="shared" si="191"/>
        <v>高级专属强化石</v>
      </c>
      <c r="U892" s="14">
        <f t="shared" si="192"/>
        <v>5</v>
      </c>
      <c r="V892" s="14" t="str">
        <f t="shared" si="193"/>
        <v>[x]</v>
      </c>
      <c r="W892" s="14" t="str">
        <f t="shared" si="194"/>
        <v>[x]</v>
      </c>
      <c r="X892" s="14">
        <f t="shared" si="195"/>
        <v>0.1</v>
      </c>
      <c r="Y892" s="14">
        <f t="shared" si="196"/>
        <v>1</v>
      </c>
      <c r="Z892" s="14">
        <f t="shared" si="197"/>
        <v>45</v>
      </c>
      <c r="AA892" s="14">
        <f t="shared" si="198"/>
        <v>0.73329999999999995</v>
      </c>
    </row>
    <row r="893" spans="13:27" ht="16.5" x14ac:dyDescent="0.2">
      <c r="M893" s="14">
        <v>809</v>
      </c>
      <c r="N893" s="14">
        <f t="shared" si="187"/>
        <v>16</v>
      </c>
      <c r="O893" s="14">
        <f>INDEX(卡牌消耗!$H$13:$H$33,世界BOSS专属武器!N893)</f>
        <v>1501016</v>
      </c>
      <c r="P893" s="44" t="s">
        <v>328</v>
      </c>
      <c r="Q893" s="14">
        <f t="shared" si="188"/>
        <v>43</v>
      </c>
      <c r="R893" s="44" t="str">
        <f t="shared" si="189"/>
        <v>金币</v>
      </c>
      <c r="S893" s="14">
        <f t="shared" si="190"/>
        <v>20000</v>
      </c>
      <c r="T893" s="14" t="str">
        <f t="shared" si="191"/>
        <v>高级专属强化石</v>
      </c>
      <c r="U893" s="14">
        <f t="shared" si="192"/>
        <v>5</v>
      </c>
      <c r="V893" s="14" t="str">
        <f t="shared" si="193"/>
        <v>[x]</v>
      </c>
      <c r="W893" s="14" t="str">
        <f t="shared" si="194"/>
        <v>[x]</v>
      </c>
      <c r="X893" s="14">
        <f t="shared" si="195"/>
        <v>0.1</v>
      </c>
      <c r="Y893" s="14">
        <f t="shared" si="196"/>
        <v>1</v>
      </c>
      <c r="Z893" s="14">
        <f t="shared" si="197"/>
        <v>50</v>
      </c>
      <c r="AA893" s="14">
        <f t="shared" si="198"/>
        <v>0.76670000000000005</v>
      </c>
    </row>
    <row r="894" spans="13:27" ht="16.5" x14ac:dyDescent="0.2">
      <c r="M894" s="14">
        <v>810</v>
      </c>
      <c r="N894" s="14">
        <f t="shared" si="187"/>
        <v>16</v>
      </c>
      <c r="O894" s="14">
        <f>INDEX(卡牌消耗!$H$13:$H$33,世界BOSS专属武器!N894)</f>
        <v>1501016</v>
      </c>
      <c r="P894" s="44" t="s">
        <v>328</v>
      </c>
      <c r="Q894" s="14">
        <f t="shared" si="188"/>
        <v>44</v>
      </c>
      <c r="R894" s="44" t="str">
        <f t="shared" si="189"/>
        <v>金币</v>
      </c>
      <c r="S894" s="14">
        <f t="shared" si="190"/>
        <v>20000</v>
      </c>
      <c r="T894" s="14" t="str">
        <f t="shared" si="191"/>
        <v>高级专属强化石</v>
      </c>
      <c r="U894" s="14">
        <f t="shared" si="192"/>
        <v>5</v>
      </c>
      <c r="V894" s="14" t="str">
        <f t="shared" si="193"/>
        <v>[x]</v>
      </c>
      <c r="W894" s="14" t="str">
        <f t="shared" si="194"/>
        <v>[x]</v>
      </c>
      <c r="X894" s="14">
        <f t="shared" si="195"/>
        <v>0.1</v>
      </c>
      <c r="Y894" s="14">
        <f t="shared" si="196"/>
        <v>1</v>
      </c>
      <c r="Z894" s="14">
        <f t="shared" si="197"/>
        <v>55</v>
      </c>
      <c r="AA894" s="14">
        <f t="shared" si="198"/>
        <v>0.8</v>
      </c>
    </row>
    <row r="895" spans="13:27" ht="16.5" x14ac:dyDescent="0.2">
      <c r="M895" s="14">
        <v>811</v>
      </c>
      <c r="N895" s="14">
        <f t="shared" si="187"/>
        <v>16</v>
      </c>
      <c r="O895" s="14">
        <f>INDEX(卡牌消耗!$H$13:$H$33,世界BOSS专属武器!N895)</f>
        <v>1501016</v>
      </c>
      <c r="P895" s="44" t="s">
        <v>328</v>
      </c>
      <c r="Q895" s="14">
        <f t="shared" si="188"/>
        <v>45</v>
      </c>
      <c r="R895" s="44" t="str">
        <f t="shared" si="189"/>
        <v>金币</v>
      </c>
      <c r="S895" s="14">
        <f t="shared" si="190"/>
        <v>20000</v>
      </c>
      <c r="T895" s="14" t="str">
        <f t="shared" si="191"/>
        <v>高级专属强化石</v>
      </c>
      <c r="U895" s="14">
        <f t="shared" si="192"/>
        <v>6</v>
      </c>
      <c r="V895" s="14" t="str">
        <f t="shared" si="193"/>
        <v>[x]</v>
      </c>
      <c r="W895" s="14" t="str">
        <f t="shared" si="194"/>
        <v>[x]</v>
      </c>
      <c r="X895" s="14">
        <f t="shared" si="195"/>
        <v>0.1</v>
      </c>
      <c r="Y895" s="14">
        <f t="shared" si="196"/>
        <v>1</v>
      </c>
      <c r="Z895" s="14">
        <f t="shared" si="197"/>
        <v>60</v>
      </c>
      <c r="AA895" s="14">
        <f t="shared" si="198"/>
        <v>0.83330000000000004</v>
      </c>
    </row>
    <row r="896" spans="13:27" ht="16.5" x14ac:dyDescent="0.2">
      <c r="M896" s="14">
        <v>812</v>
      </c>
      <c r="N896" s="14">
        <f t="shared" si="187"/>
        <v>16</v>
      </c>
      <c r="O896" s="14">
        <f>INDEX(卡牌消耗!$H$13:$H$33,世界BOSS专属武器!N896)</f>
        <v>1501016</v>
      </c>
      <c r="P896" s="44" t="s">
        <v>328</v>
      </c>
      <c r="Q896" s="14">
        <f t="shared" si="188"/>
        <v>46</v>
      </c>
      <c r="R896" s="44" t="str">
        <f t="shared" si="189"/>
        <v>金币</v>
      </c>
      <c r="S896" s="14">
        <f t="shared" si="190"/>
        <v>20000</v>
      </c>
      <c r="T896" s="14" t="str">
        <f t="shared" si="191"/>
        <v>高级专属强化石</v>
      </c>
      <c r="U896" s="14">
        <f t="shared" si="192"/>
        <v>7</v>
      </c>
      <c r="V896" s="14" t="str">
        <f t="shared" si="193"/>
        <v>[x]</v>
      </c>
      <c r="W896" s="14" t="str">
        <f t="shared" si="194"/>
        <v>[x]</v>
      </c>
      <c r="X896" s="14">
        <f t="shared" si="195"/>
        <v>0.1</v>
      </c>
      <c r="Y896" s="14">
        <f t="shared" si="196"/>
        <v>1</v>
      </c>
      <c r="Z896" s="14">
        <f t="shared" si="197"/>
        <v>70</v>
      </c>
      <c r="AA896" s="14">
        <f t="shared" si="198"/>
        <v>0.86670000000000003</v>
      </c>
    </row>
    <row r="897" spans="13:27" ht="16.5" x14ac:dyDescent="0.2">
      <c r="M897" s="14">
        <v>813</v>
      </c>
      <c r="N897" s="14">
        <f t="shared" si="187"/>
        <v>16</v>
      </c>
      <c r="O897" s="14">
        <f>INDEX(卡牌消耗!$H$13:$H$33,世界BOSS专属武器!N897)</f>
        <v>1501016</v>
      </c>
      <c r="P897" s="44" t="s">
        <v>328</v>
      </c>
      <c r="Q897" s="14">
        <f t="shared" si="188"/>
        <v>47</v>
      </c>
      <c r="R897" s="44" t="str">
        <f t="shared" si="189"/>
        <v>金币</v>
      </c>
      <c r="S897" s="14">
        <f t="shared" si="190"/>
        <v>20000</v>
      </c>
      <c r="T897" s="14" t="str">
        <f t="shared" si="191"/>
        <v>高级专属强化石</v>
      </c>
      <c r="U897" s="14">
        <f t="shared" si="192"/>
        <v>8</v>
      </c>
      <c r="V897" s="14" t="str">
        <f t="shared" si="193"/>
        <v>[x]</v>
      </c>
      <c r="W897" s="14" t="str">
        <f t="shared" si="194"/>
        <v>[x]</v>
      </c>
      <c r="X897" s="14">
        <f t="shared" si="195"/>
        <v>0.1</v>
      </c>
      <c r="Y897" s="14">
        <f t="shared" si="196"/>
        <v>1</v>
      </c>
      <c r="Z897" s="14">
        <f t="shared" si="197"/>
        <v>80</v>
      </c>
      <c r="AA897" s="14">
        <f t="shared" si="198"/>
        <v>0.9</v>
      </c>
    </row>
    <row r="898" spans="13:27" ht="16.5" x14ac:dyDescent="0.2">
      <c r="M898" s="14">
        <v>814</v>
      </c>
      <c r="N898" s="14">
        <f t="shared" si="187"/>
        <v>16</v>
      </c>
      <c r="O898" s="14">
        <f>INDEX(卡牌消耗!$H$13:$H$33,世界BOSS专属武器!N898)</f>
        <v>1501016</v>
      </c>
      <c r="P898" s="44" t="s">
        <v>328</v>
      </c>
      <c r="Q898" s="14">
        <f t="shared" si="188"/>
        <v>48</v>
      </c>
      <c r="R898" s="44" t="str">
        <f t="shared" si="189"/>
        <v>金币</v>
      </c>
      <c r="S898" s="14">
        <f t="shared" si="190"/>
        <v>20000</v>
      </c>
      <c r="T898" s="14" t="str">
        <f t="shared" si="191"/>
        <v>高级专属强化石</v>
      </c>
      <c r="U898" s="14">
        <f t="shared" si="192"/>
        <v>9</v>
      </c>
      <c r="V898" s="14" t="str">
        <f t="shared" si="193"/>
        <v>[x]</v>
      </c>
      <c r="W898" s="14" t="str">
        <f t="shared" si="194"/>
        <v>[x]</v>
      </c>
      <c r="X898" s="14">
        <f t="shared" si="195"/>
        <v>0.1</v>
      </c>
      <c r="Y898" s="14">
        <f t="shared" si="196"/>
        <v>1</v>
      </c>
      <c r="Z898" s="14">
        <f t="shared" si="197"/>
        <v>100</v>
      </c>
      <c r="AA898" s="14">
        <f t="shared" si="198"/>
        <v>0.93330000000000002</v>
      </c>
    </row>
    <row r="899" spans="13:27" ht="16.5" x14ac:dyDescent="0.2">
      <c r="M899" s="14">
        <v>815</v>
      </c>
      <c r="N899" s="14">
        <f t="shared" si="187"/>
        <v>16</v>
      </c>
      <c r="O899" s="14">
        <f>INDEX(卡牌消耗!$H$13:$H$33,世界BOSS专属武器!N899)</f>
        <v>1501016</v>
      </c>
      <c r="P899" s="44" t="s">
        <v>328</v>
      </c>
      <c r="Q899" s="14">
        <f t="shared" si="188"/>
        <v>49</v>
      </c>
      <c r="R899" s="44" t="str">
        <f t="shared" si="189"/>
        <v>金币</v>
      </c>
      <c r="S899" s="14">
        <f t="shared" si="190"/>
        <v>20000</v>
      </c>
      <c r="T899" s="14" t="str">
        <f t="shared" si="191"/>
        <v>高级专属强化石</v>
      </c>
      <c r="U899" s="14">
        <f t="shared" si="192"/>
        <v>10</v>
      </c>
      <c r="V899" s="14" t="str">
        <f t="shared" si="193"/>
        <v>[x]</v>
      </c>
      <c r="W899" s="14" t="str">
        <f t="shared" si="194"/>
        <v>[x]</v>
      </c>
      <c r="X899" s="14">
        <f t="shared" si="195"/>
        <v>0.1</v>
      </c>
      <c r="Y899" s="14">
        <f t="shared" si="196"/>
        <v>1</v>
      </c>
      <c r="Z899" s="14">
        <f t="shared" si="197"/>
        <v>120</v>
      </c>
      <c r="AA899" s="14">
        <f t="shared" si="198"/>
        <v>0.9667</v>
      </c>
    </row>
    <row r="900" spans="13:27" ht="16.5" x14ac:dyDescent="0.2">
      <c r="M900" s="14">
        <v>816</v>
      </c>
      <c r="N900" s="14">
        <f t="shared" si="187"/>
        <v>16</v>
      </c>
      <c r="O900" s="14">
        <f>INDEX(卡牌消耗!$H$13:$H$33,世界BOSS专属武器!N900)</f>
        <v>1501016</v>
      </c>
      <c r="P900" s="44" t="s">
        <v>328</v>
      </c>
      <c r="Q900" s="14">
        <f t="shared" si="188"/>
        <v>50</v>
      </c>
      <c r="R900" s="44" t="str">
        <f t="shared" si="189"/>
        <v>金币</v>
      </c>
      <c r="S900" s="14">
        <f t="shared" si="190"/>
        <v>20000</v>
      </c>
      <c r="T900" s="14" t="str">
        <f t="shared" si="191"/>
        <v>高级专属强化石</v>
      </c>
      <c r="U900" s="14">
        <f t="shared" si="192"/>
        <v>15</v>
      </c>
      <c r="V900" s="14" t="str">
        <f t="shared" si="193"/>
        <v>[x]</v>
      </c>
      <c r="W900" s="14" t="str">
        <f t="shared" si="194"/>
        <v>[x]</v>
      </c>
      <c r="X900" s="14">
        <f t="shared" si="195"/>
        <v>0.1</v>
      </c>
      <c r="Y900" s="14">
        <f t="shared" si="196"/>
        <v>1</v>
      </c>
      <c r="Z900" s="14">
        <f t="shared" si="197"/>
        <v>150</v>
      </c>
      <c r="AA900" s="14">
        <f t="shared" si="198"/>
        <v>1</v>
      </c>
    </row>
    <row r="901" spans="13:27" ht="16.5" x14ac:dyDescent="0.2">
      <c r="M901" s="14">
        <v>817</v>
      </c>
      <c r="N901" s="14">
        <f t="shared" si="187"/>
        <v>17</v>
      </c>
      <c r="O901" s="14">
        <f>INDEX(卡牌消耗!$H$13:$H$33,世界BOSS专属武器!N901)</f>
        <v>1501017</v>
      </c>
      <c r="P901" s="44" t="s">
        <v>328</v>
      </c>
      <c r="Q901" s="14">
        <f t="shared" si="188"/>
        <v>0</v>
      </c>
      <c r="R901" s="44" t="str">
        <f t="shared" si="189"/>
        <v>[x]</v>
      </c>
      <c r="S901" s="14" t="str">
        <f t="shared" si="190"/>
        <v>[x]</v>
      </c>
      <c r="T901" s="14" t="str">
        <f t="shared" si="191"/>
        <v>[x]</v>
      </c>
      <c r="U901" s="14" t="str">
        <f t="shared" si="192"/>
        <v>[x]</v>
      </c>
      <c r="V901" s="14" t="str">
        <f t="shared" si="193"/>
        <v>[x]</v>
      </c>
      <c r="W901" s="14" t="str">
        <f t="shared" si="194"/>
        <v>[x]</v>
      </c>
      <c r="X901" s="14" t="str">
        <f t="shared" si="195"/>
        <v>[x]</v>
      </c>
      <c r="Y901" s="14" t="str">
        <f t="shared" si="196"/>
        <v>[x]</v>
      </c>
      <c r="Z901" s="14" t="str">
        <f t="shared" si="197"/>
        <v>[x]</v>
      </c>
      <c r="AA901" s="14" t="str">
        <f t="shared" si="198"/>
        <v>[x]</v>
      </c>
    </row>
    <row r="902" spans="13:27" ht="16.5" x14ac:dyDescent="0.2">
      <c r="M902" s="14">
        <v>818</v>
      </c>
      <c r="N902" s="14">
        <f t="shared" si="187"/>
        <v>17</v>
      </c>
      <c r="O902" s="14">
        <f>INDEX(卡牌消耗!$H$13:$H$33,世界BOSS专属武器!N902)</f>
        <v>1501017</v>
      </c>
      <c r="P902" s="44" t="s">
        <v>328</v>
      </c>
      <c r="Q902" s="14">
        <f t="shared" si="188"/>
        <v>1</v>
      </c>
      <c r="R902" s="44" t="str">
        <f t="shared" si="189"/>
        <v>金币</v>
      </c>
      <c r="S902" s="14">
        <f t="shared" si="190"/>
        <v>100</v>
      </c>
      <c r="T902" s="14" t="str">
        <f t="shared" si="191"/>
        <v>低级专属强化石</v>
      </c>
      <c r="U902" s="14">
        <f t="shared" si="192"/>
        <v>1</v>
      </c>
      <c r="V902" s="14" t="str">
        <f t="shared" si="193"/>
        <v>[x]</v>
      </c>
      <c r="W902" s="14" t="str">
        <f t="shared" si="194"/>
        <v>[x]</v>
      </c>
      <c r="X902" s="14">
        <f t="shared" si="195"/>
        <v>1</v>
      </c>
      <c r="Y902" s="14">
        <f t="shared" si="196"/>
        <v>1</v>
      </c>
      <c r="Z902" s="14">
        <f t="shared" si="197"/>
        <v>1</v>
      </c>
      <c r="AA902" s="14">
        <f t="shared" si="198"/>
        <v>6.7000000000000002E-3</v>
      </c>
    </row>
    <row r="903" spans="13:27" ht="16.5" x14ac:dyDescent="0.2">
      <c r="M903" s="14">
        <v>819</v>
      </c>
      <c r="N903" s="14">
        <f t="shared" si="187"/>
        <v>17</v>
      </c>
      <c r="O903" s="14">
        <f>INDEX(卡牌消耗!$H$13:$H$33,世界BOSS专属武器!N903)</f>
        <v>1501017</v>
      </c>
      <c r="P903" s="44" t="s">
        <v>328</v>
      </c>
      <c r="Q903" s="14">
        <f t="shared" si="188"/>
        <v>2</v>
      </c>
      <c r="R903" s="44" t="str">
        <f t="shared" si="189"/>
        <v>金币</v>
      </c>
      <c r="S903" s="14">
        <f t="shared" si="190"/>
        <v>200</v>
      </c>
      <c r="T903" s="14" t="str">
        <f t="shared" si="191"/>
        <v>低级专属强化石</v>
      </c>
      <c r="U903" s="14">
        <f t="shared" si="192"/>
        <v>1</v>
      </c>
      <c r="V903" s="14" t="str">
        <f t="shared" si="193"/>
        <v>[x]</v>
      </c>
      <c r="W903" s="14" t="str">
        <f t="shared" si="194"/>
        <v>[x]</v>
      </c>
      <c r="X903" s="14">
        <f t="shared" si="195"/>
        <v>0.5</v>
      </c>
      <c r="Y903" s="14">
        <f t="shared" si="196"/>
        <v>1</v>
      </c>
      <c r="Z903" s="14">
        <f t="shared" si="197"/>
        <v>2</v>
      </c>
      <c r="AA903" s="14">
        <f t="shared" si="198"/>
        <v>1.3299999999999999E-2</v>
      </c>
    </row>
    <row r="904" spans="13:27" ht="16.5" x14ac:dyDescent="0.2">
      <c r="M904" s="14">
        <v>820</v>
      </c>
      <c r="N904" s="14">
        <f t="shared" si="187"/>
        <v>17</v>
      </c>
      <c r="O904" s="14">
        <f>INDEX(卡牌消耗!$H$13:$H$33,世界BOSS专属武器!N904)</f>
        <v>1501017</v>
      </c>
      <c r="P904" s="44" t="s">
        <v>328</v>
      </c>
      <c r="Q904" s="14">
        <f t="shared" si="188"/>
        <v>3</v>
      </c>
      <c r="R904" s="44" t="str">
        <f t="shared" si="189"/>
        <v>金币</v>
      </c>
      <c r="S904" s="14">
        <f t="shared" si="190"/>
        <v>300</v>
      </c>
      <c r="T904" s="14" t="str">
        <f t="shared" si="191"/>
        <v>低级专属强化石</v>
      </c>
      <c r="U904" s="14">
        <f t="shared" si="192"/>
        <v>2</v>
      </c>
      <c r="V904" s="14" t="str">
        <f t="shared" si="193"/>
        <v>[x]</v>
      </c>
      <c r="W904" s="14" t="str">
        <f t="shared" si="194"/>
        <v>[x]</v>
      </c>
      <c r="X904" s="14">
        <f t="shared" si="195"/>
        <v>0.48</v>
      </c>
      <c r="Y904" s="14">
        <f t="shared" si="196"/>
        <v>1</v>
      </c>
      <c r="Z904" s="14">
        <f t="shared" si="197"/>
        <v>3</v>
      </c>
      <c r="AA904" s="14">
        <f t="shared" si="198"/>
        <v>0.02</v>
      </c>
    </row>
    <row r="905" spans="13:27" ht="16.5" x14ac:dyDescent="0.2">
      <c r="M905" s="14">
        <v>821</v>
      </c>
      <c r="N905" s="14">
        <f t="shared" si="187"/>
        <v>17</v>
      </c>
      <c r="O905" s="14">
        <f>INDEX(卡牌消耗!$H$13:$H$33,世界BOSS专属武器!N905)</f>
        <v>1501017</v>
      </c>
      <c r="P905" s="44" t="s">
        <v>328</v>
      </c>
      <c r="Q905" s="14">
        <f t="shared" si="188"/>
        <v>4</v>
      </c>
      <c r="R905" s="44" t="str">
        <f t="shared" si="189"/>
        <v>金币</v>
      </c>
      <c r="S905" s="14">
        <f t="shared" si="190"/>
        <v>400</v>
      </c>
      <c r="T905" s="14" t="str">
        <f t="shared" si="191"/>
        <v>低级专属强化石</v>
      </c>
      <c r="U905" s="14">
        <f t="shared" si="192"/>
        <v>3</v>
      </c>
      <c r="V905" s="14" t="str">
        <f t="shared" si="193"/>
        <v>[x]</v>
      </c>
      <c r="W905" s="14" t="str">
        <f t="shared" si="194"/>
        <v>[x]</v>
      </c>
      <c r="X905" s="14">
        <f t="shared" si="195"/>
        <v>0.46</v>
      </c>
      <c r="Y905" s="14">
        <f t="shared" si="196"/>
        <v>1</v>
      </c>
      <c r="Z905" s="14">
        <f t="shared" si="197"/>
        <v>3</v>
      </c>
      <c r="AA905" s="14">
        <f t="shared" si="198"/>
        <v>2.6700000000000002E-2</v>
      </c>
    </row>
    <row r="906" spans="13:27" ht="16.5" x14ac:dyDescent="0.2">
      <c r="M906" s="14">
        <v>822</v>
      </c>
      <c r="N906" s="14">
        <f t="shared" si="187"/>
        <v>17</v>
      </c>
      <c r="O906" s="14">
        <f>INDEX(卡牌消耗!$H$13:$H$33,世界BOSS专属武器!N906)</f>
        <v>1501017</v>
      </c>
      <c r="P906" s="44" t="s">
        <v>328</v>
      </c>
      <c r="Q906" s="14">
        <f t="shared" si="188"/>
        <v>5</v>
      </c>
      <c r="R906" s="44" t="str">
        <f t="shared" si="189"/>
        <v>金币</v>
      </c>
      <c r="S906" s="14">
        <f t="shared" si="190"/>
        <v>500</v>
      </c>
      <c r="T906" s="14" t="str">
        <f t="shared" si="191"/>
        <v>低级专属强化石</v>
      </c>
      <c r="U906" s="14">
        <f t="shared" si="192"/>
        <v>4</v>
      </c>
      <c r="V906" s="14" t="str">
        <f t="shared" si="193"/>
        <v>[x]</v>
      </c>
      <c r="W906" s="14" t="str">
        <f t="shared" si="194"/>
        <v>[x]</v>
      </c>
      <c r="X906" s="14">
        <f t="shared" si="195"/>
        <v>0.44</v>
      </c>
      <c r="Y906" s="14">
        <f t="shared" si="196"/>
        <v>1</v>
      </c>
      <c r="Z906" s="14">
        <f t="shared" si="197"/>
        <v>3</v>
      </c>
      <c r="AA906" s="14">
        <f t="shared" si="198"/>
        <v>3.3300000000000003E-2</v>
      </c>
    </row>
    <row r="907" spans="13:27" ht="16.5" x14ac:dyDescent="0.2">
      <c r="M907" s="14">
        <v>823</v>
      </c>
      <c r="N907" s="14">
        <f t="shared" si="187"/>
        <v>17</v>
      </c>
      <c r="O907" s="14">
        <f>INDEX(卡牌消耗!$H$13:$H$33,世界BOSS专属武器!N907)</f>
        <v>1501017</v>
      </c>
      <c r="P907" s="44" t="s">
        <v>328</v>
      </c>
      <c r="Q907" s="14">
        <f t="shared" si="188"/>
        <v>6</v>
      </c>
      <c r="R907" s="44" t="str">
        <f t="shared" si="189"/>
        <v>金币</v>
      </c>
      <c r="S907" s="14">
        <f t="shared" si="190"/>
        <v>600</v>
      </c>
      <c r="T907" s="14" t="str">
        <f t="shared" si="191"/>
        <v>低级专属强化石</v>
      </c>
      <c r="U907" s="14">
        <f t="shared" si="192"/>
        <v>5</v>
      </c>
      <c r="V907" s="14" t="str">
        <f t="shared" si="193"/>
        <v>[x]</v>
      </c>
      <c r="W907" s="14" t="str">
        <f t="shared" si="194"/>
        <v>[x]</v>
      </c>
      <c r="X907" s="14">
        <f t="shared" si="195"/>
        <v>0.42</v>
      </c>
      <c r="Y907" s="14">
        <f t="shared" si="196"/>
        <v>1</v>
      </c>
      <c r="Z907" s="14">
        <f t="shared" si="197"/>
        <v>4</v>
      </c>
      <c r="AA907" s="14">
        <f t="shared" si="198"/>
        <v>0.04</v>
      </c>
    </row>
    <row r="908" spans="13:27" ht="16.5" x14ac:dyDescent="0.2">
      <c r="M908" s="14">
        <v>824</v>
      </c>
      <c r="N908" s="14">
        <f t="shared" si="187"/>
        <v>17</v>
      </c>
      <c r="O908" s="14">
        <f>INDEX(卡牌消耗!$H$13:$H$33,世界BOSS专属武器!N908)</f>
        <v>1501017</v>
      </c>
      <c r="P908" s="44" t="s">
        <v>328</v>
      </c>
      <c r="Q908" s="14">
        <f t="shared" si="188"/>
        <v>7</v>
      </c>
      <c r="R908" s="44" t="str">
        <f t="shared" si="189"/>
        <v>金币</v>
      </c>
      <c r="S908" s="14">
        <f t="shared" si="190"/>
        <v>700</v>
      </c>
      <c r="T908" s="14" t="str">
        <f t="shared" si="191"/>
        <v>低级专属强化石</v>
      </c>
      <c r="U908" s="14">
        <f t="shared" si="192"/>
        <v>5</v>
      </c>
      <c r="V908" s="14" t="str">
        <f t="shared" si="193"/>
        <v>[x]</v>
      </c>
      <c r="W908" s="14" t="str">
        <f t="shared" si="194"/>
        <v>[x]</v>
      </c>
      <c r="X908" s="14">
        <f t="shared" si="195"/>
        <v>0.4</v>
      </c>
      <c r="Y908" s="14">
        <f t="shared" si="196"/>
        <v>1</v>
      </c>
      <c r="Z908" s="14">
        <f t="shared" si="197"/>
        <v>4</v>
      </c>
      <c r="AA908" s="14">
        <f t="shared" si="198"/>
        <v>4.6699999999999998E-2</v>
      </c>
    </row>
    <row r="909" spans="13:27" ht="16.5" x14ac:dyDescent="0.2">
      <c r="M909" s="14">
        <v>825</v>
      </c>
      <c r="N909" s="14">
        <f t="shared" si="187"/>
        <v>17</v>
      </c>
      <c r="O909" s="14">
        <f>INDEX(卡牌消耗!$H$13:$H$33,世界BOSS专属武器!N909)</f>
        <v>1501017</v>
      </c>
      <c r="P909" s="44" t="s">
        <v>328</v>
      </c>
      <c r="Q909" s="14">
        <f t="shared" si="188"/>
        <v>8</v>
      </c>
      <c r="R909" s="44" t="str">
        <f t="shared" si="189"/>
        <v>金币</v>
      </c>
      <c r="S909" s="14">
        <f t="shared" si="190"/>
        <v>800</v>
      </c>
      <c r="T909" s="14" t="str">
        <f t="shared" si="191"/>
        <v>低级专属强化石</v>
      </c>
      <c r="U909" s="14">
        <f t="shared" si="192"/>
        <v>5</v>
      </c>
      <c r="V909" s="14" t="str">
        <f t="shared" si="193"/>
        <v>[x]</v>
      </c>
      <c r="W909" s="14" t="str">
        <f t="shared" si="194"/>
        <v>[x]</v>
      </c>
      <c r="X909" s="14">
        <f t="shared" si="195"/>
        <v>0.38</v>
      </c>
      <c r="Y909" s="14">
        <f t="shared" si="196"/>
        <v>1</v>
      </c>
      <c r="Z909" s="14">
        <f t="shared" si="197"/>
        <v>5</v>
      </c>
      <c r="AA909" s="14">
        <f t="shared" si="198"/>
        <v>5.33E-2</v>
      </c>
    </row>
    <row r="910" spans="13:27" ht="16.5" x14ac:dyDescent="0.2">
      <c r="M910" s="14">
        <v>826</v>
      </c>
      <c r="N910" s="14">
        <f t="shared" si="187"/>
        <v>17</v>
      </c>
      <c r="O910" s="14">
        <f>INDEX(卡牌消耗!$H$13:$H$33,世界BOSS专属武器!N910)</f>
        <v>1501017</v>
      </c>
      <c r="P910" s="44" t="s">
        <v>328</v>
      </c>
      <c r="Q910" s="14">
        <f t="shared" si="188"/>
        <v>9</v>
      </c>
      <c r="R910" s="44" t="str">
        <f t="shared" si="189"/>
        <v>金币</v>
      </c>
      <c r="S910" s="14">
        <f t="shared" si="190"/>
        <v>900</v>
      </c>
      <c r="T910" s="14" t="str">
        <f t="shared" si="191"/>
        <v>低级专属强化石</v>
      </c>
      <c r="U910" s="14">
        <f t="shared" si="192"/>
        <v>5</v>
      </c>
      <c r="V910" s="14" t="str">
        <f t="shared" si="193"/>
        <v>[x]</v>
      </c>
      <c r="W910" s="14" t="str">
        <f t="shared" si="194"/>
        <v>[x]</v>
      </c>
      <c r="X910" s="14">
        <f t="shared" si="195"/>
        <v>0.36</v>
      </c>
      <c r="Y910" s="14">
        <f t="shared" si="196"/>
        <v>1</v>
      </c>
      <c r="Z910" s="14">
        <f t="shared" si="197"/>
        <v>5</v>
      </c>
      <c r="AA910" s="14">
        <f t="shared" si="198"/>
        <v>0.06</v>
      </c>
    </row>
    <row r="911" spans="13:27" ht="16.5" x14ac:dyDescent="0.2">
      <c r="M911" s="14">
        <v>827</v>
      </c>
      <c r="N911" s="14">
        <f t="shared" si="187"/>
        <v>17</v>
      </c>
      <c r="O911" s="14">
        <f>INDEX(卡牌消耗!$H$13:$H$33,世界BOSS专属武器!N911)</f>
        <v>1501017</v>
      </c>
      <c r="P911" s="44" t="s">
        <v>328</v>
      </c>
      <c r="Q911" s="14">
        <f t="shared" si="188"/>
        <v>10</v>
      </c>
      <c r="R911" s="44" t="str">
        <f t="shared" si="189"/>
        <v>金币</v>
      </c>
      <c r="S911" s="14">
        <f t="shared" si="190"/>
        <v>1000</v>
      </c>
      <c r="T911" s="14" t="str">
        <f t="shared" si="191"/>
        <v>低级专属强化石</v>
      </c>
      <c r="U911" s="14">
        <f t="shared" si="192"/>
        <v>7</v>
      </c>
      <c r="V911" s="14" t="str">
        <f t="shared" si="193"/>
        <v>[x]</v>
      </c>
      <c r="W911" s="14" t="str">
        <f t="shared" si="194"/>
        <v>[x]</v>
      </c>
      <c r="X911" s="14">
        <f t="shared" si="195"/>
        <v>0.35</v>
      </c>
      <c r="Y911" s="14">
        <f t="shared" si="196"/>
        <v>1</v>
      </c>
      <c r="Z911" s="14">
        <f t="shared" si="197"/>
        <v>5</v>
      </c>
      <c r="AA911" s="14">
        <f t="shared" si="198"/>
        <v>6.6699999999999995E-2</v>
      </c>
    </row>
    <row r="912" spans="13:27" ht="16.5" x14ac:dyDescent="0.2">
      <c r="M912" s="14">
        <v>828</v>
      </c>
      <c r="N912" s="14">
        <f t="shared" si="187"/>
        <v>17</v>
      </c>
      <c r="O912" s="14">
        <f>INDEX(卡牌消耗!$H$13:$H$33,世界BOSS专属武器!N912)</f>
        <v>1501017</v>
      </c>
      <c r="P912" s="44" t="s">
        <v>328</v>
      </c>
      <c r="Q912" s="14">
        <f t="shared" si="188"/>
        <v>11</v>
      </c>
      <c r="R912" s="44" t="str">
        <f t="shared" si="189"/>
        <v>金币</v>
      </c>
      <c r="S912" s="14">
        <f t="shared" si="190"/>
        <v>1000</v>
      </c>
      <c r="T912" s="14" t="str">
        <f t="shared" si="191"/>
        <v>低级专属强化石</v>
      </c>
      <c r="U912" s="14">
        <f t="shared" si="192"/>
        <v>7</v>
      </c>
      <c r="V912" s="14" t="str">
        <f t="shared" si="193"/>
        <v>[x]</v>
      </c>
      <c r="W912" s="14" t="str">
        <f t="shared" si="194"/>
        <v>[x]</v>
      </c>
      <c r="X912" s="14">
        <f t="shared" si="195"/>
        <v>0.33</v>
      </c>
      <c r="Y912" s="14">
        <f t="shared" si="196"/>
        <v>1</v>
      </c>
      <c r="Z912" s="14">
        <f t="shared" si="197"/>
        <v>6</v>
      </c>
      <c r="AA912" s="14">
        <f t="shared" si="198"/>
        <v>0.08</v>
      </c>
    </row>
    <row r="913" spans="13:27" ht="16.5" x14ac:dyDescent="0.2">
      <c r="M913" s="14">
        <v>829</v>
      </c>
      <c r="N913" s="14">
        <f t="shared" si="187"/>
        <v>17</v>
      </c>
      <c r="O913" s="14">
        <f>INDEX(卡牌消耗!$H$13:$H$33,世界BOSS专属武器!N913)</f>
        <v>1501017</v>
      </c>
      <c r="P913" s="44" t="s">
        <v>328</v>
      </c>
      <c r="Q913" s="14">
        <f t="shared" si="188"/>
        <v>12</v>
      </c>
      <c r="R913" s="44" t="str">
        <f t="shared" si="189"/>
        <v>金币</v>
      </c>
      <c r="S913" s="14">
        <f t="shared" si="190"/>
        <v>1000</v>
      </c>
      <c r="T913" s="14" t="str">
        <f t="shared" si="191"/>
        <v>低级专属强化石</v>
      </c>
      <c r="U913" s="14">
        <f t="shared" si="192"/>
        <v>7</v>
      </c>
      <c r="V913" s="14" t="str">
        <f t="shared" si="193"/>
        <v>[x]</v>
      </c>
      <c r="W913" s="14" t="str">
        <f t="shared" si="194"/>
        <v>[x]</v>
      </c>
      <c r="X913" s="14">
        <f t="shared" si="195"/>
        <v>0.31</v>
      </c>
      <c r="Y913" s="14">
        <f t="shared" si="196"/>
        <v>1</v>
      </c>
      <c r="Z913" s="14">
        <f t="shared" si="197"/>
        <v>6</v>
      </c>
      <c r="AA913" s="14">
        <f t="shared" si="198"/>
        <v>9.3299999999999994E-2</v>
      </c>
    </row>
    <row r="914" spans="13:27" ht="16.5" x14ac:dyDescent="0.2">
      <c r="M914" s="14">
        <v>830</v>
      </c>
      <c r="N914" s="14">
        <f t="shared" si="187"/>
        <v>17</v>
      </c>
      <c r="O914" s="14">
        <f>INDEX(卡牌消耗!$H$13:$H$33,世界BOSS专属武器!N914)</f>
        <v>1501017</v>
      </c>
      <c r="P914" s="44" t="s">
        <v>328</v>
      </c>
      <c r="Q914" s="14">
        <f t="shared" si="188"/>
        <v>13</v>
      </c>
      <c r="R914" s="44" t="str">
        <f t="shared" si="189"/>
        <v>金币</v>
      </c>
      <c r="S914" s="14">
        <f t="shared" si="190"/>
        <v>1000</v>
      </c>
      <c r="T914" s="14" t="str">
        <f t="shared" si="191"/>
        <v>低级专属强化石</v>
      </c>
      <c r="U914" s="14">
        <f t="shared" si="192"/>
        <v>7</v>
      </c>
      <c r="V914" s="14" t="str">
        <f t="shared" si="193"/>
        <v>[x]</v>
      </c>
      <c r="W914" s="14" t="str">
        <f t="shared" si="194"/>
        <v>[x]</v>
      </c>
      <c r="X914" s="14">
        <f t="shared" si="195"/>
        <v>0.28999999999999998</v>
      </c>
      <c r="Y914" s="14">
        <f t="shared" si="196"/>
        <v>1</v>
      </c>
      <c r="Z914" s="14">
        <f t="shared" si="197"/>
        <v>7</v>
      </c>
      <c r="AA914" s="14">
        <f t="shared" si="198"/>
        <v>0.1067</v>
      </c>
    </row>
    <row r="915" spans="13:27" ht="16.5" x14ac:dyDescent="0.2">
      <c r="M915" s="14">
        <v>831</v>
      </c>
      <c r="N915" s="14">
        <f t="shared" si="187"/>
        <v>17</v>
      </c>
      <c r="O915" s="14">
        <f>INDEX(卡牌消耗!$H$13:$H$33,世界BOSS专属武器!N915)</f>
        <v>1501017</v>
      </c>
      <c r="P915" s="44" t="s">
        <v>328</v>
      </c>
      <c r="Q915" s="14">
        <f t="shared" si="188"/>
        <v>14</v>
      </c>
      <c r="R915" s="44" t="str">
        <f t="shared" si="189"/>
        <v>金币</v>
      </c>
      <c r="S915" s="14">
        <f t="shared" si="190"/>
        <v>1000</v>
      </c>
      <c r="T915" s="14" t="str">
        <f t="shared" si="191"/>
        <v>低级专属强化石</v>
      </c>
      <c r="U915" s="14">
        <f t="shared" si="192"/>
        <v>7</v>
      </c>
      <c r="V915" s="14" t="str">
        <f t="shared" si="193"/>
        <v>[x]</v>
      </c>
      <c r="W915" s="14" t="str">
        <f t="shared" si="194"/>
        <v>[x]</v>
      </c>
      <c r="X915" s="14">
        <f t="shared" si="195"/>
        <v>0.27</v>
      </c>
      <c r="Y915" s="14">
        <f t="shared" si="196"/>
        <v>1</v>
      </c>
      <c r="Z915" s="14">
        <f t="shared" si="197"/>
        <v>7</v>
      </c>
      <c r="AA915" s="14">
        <f t="shared" si="198"/>
        <v>0.12</v>
      </c>
    </row>
    <row r="916" spans="13:27" ht="16.5" x14ac:dyDescent="0.2">
      <c r="M916" s="14">
        <v>832</v>
      </c>
      <c r="N916" s="14">
        <f t="shared" si="187"/>
        <v>17</v>
      </c>
      <c r="O916" s="14">
        <f>INDEX(卡牌消耗!$H$13:$H$33,世界BOSS专属武器!N916)</f>
        <v>1501017</v>
      </c>
      <c r="P916" s="44" t="s">
        <v>328</v>
      </c>
      <c r="Q916" s="14">
        <f t="shared" si="188"/>
        <v>15</v>
      </c>
      <c r="R916" s="44" t="str">
        <f t="shared" si="189"/>
        <v>金币</v>
      </c>
      <c r="S916" s="14">
        <f t="shared" si="190"/>
        <v>1000</v>
      </c>
      <c r="T916" s="14" t="str">
        <f t="shared" si="191"/>
        <v>低级专属强化石</v>
      </c>
      <c r="U916" s="14">
        <f t="shared" si="192"/>
        <v>10</v>
      </c>
      <c r="V916" s="14" t="str">
        <f t="shared" si="193"/>
        <v>[x]</v>
      </c>
      <c r="W916" s="14" t="str">
        <f t="shared" si="194"/>
        <v>[x]</v>
      </c>
      <c r="X916" s="14">
        <f t="shared" si="195"/>
        <v>0.25</v>
      </c>
      <c r="Y916" s="14">
        <f t="shared" si="196"/>
        <v>1</v>
      </c>
      <c r="Z916" s="14">
        <f t="shared" si="197"/>
        <v>8</v>
      </c>
      <c r="AA916" s="14">
        <f t="shared" si="198"/>
        <v>0.1333</v>
      </c>
    </row>
    <row r="917" spans="13:27" ht="16.5" x14ac:dyDescent="0.2">
      <c r="M917" s="14">
        <v>833</v>
      </c>
      <c r="N917" s="14">
        <f t="shared" si="187"/>
        <v>17</v>
      </c>
      <c r="O917" s="14">
        <f>INDEX(卡牌消耗!$H$13:$H$33,世界BOSS专属武器!N917)</f>
        <v>1501017</v>
      </c>
      <c r="P917" s="44" t="s">
        <v>328</v>
      </c>
      <c r="Q917" s="14">
        <f t="shared" si="188"/>
        <v>16</v>
      </c>
      <c r="R917" s="44" t="str">
        <f t="shared" si="189"/>
        <v>金币</v>
      </c>
      <c r="S917" s="14">
        <f t="shared" si="190"/>
        <v>1000</v>
      </c>
      <c r="T917" s="14" t="str">
        <f t="shared" si="191"/>
        <v>低级专属强化石</v>
      </c>
      <c r="U917" s="14">
        <f t="shared" si="192"/>
        <v>10</v>
      </c>
      <c r="V917" s="14" t="str">
        <f t="shared" si="193"/>
        <v>[x]</v>
      </c>
      <c r="W917" s="14" t="str">
        <f t="shared" si="194"/>
        <v>[x]</v>
      </c>
      <c r="X917" s="14">
        <f t="shared" si="195"/>
        <v>0.23</v>
      </c>
      <c r="Y917" s="14">
        <f t="shared" si="196"/>
        <v>1</v>
      </c>
      <c r="Z917" s="14">
        <f t="shared" si="197"/>
        <v>9</v>
      </c>
      <c r="AA917" s="14">
        <f t="shared" si="198"/>
        <v>0.1467</v>
      </c>
    </row>
    <row r="918" spans="13:27" ht="16.5" x14ac:dyDescent="0.2">
      <c r="M918" s="14">
        <v>834</v>
      </c>
      <c r="N918" s="14">
        <f t="shared" ref="N918:N981" si="199">INT((M918-1)/51)+1</f>
        <v>17</v>
      </c>
      <c r="O918" s="14">
        <f>INDEX(卡牌消耗!$H$13:$H$33,世界BOSS专属武器!N918)</f>
        <v>1501017</v>
      </c>
      <c r="P918" s="44" t="s">
        <v>328</v>
      </c>
      <c r="Q918" s="14">
        <f t="shared" ref="Q918:Q981" si="200">MOD(M918-1,51)</f>
        <v>17</v>
      </c>
      <c r="R918" s="44" t="str">
        <f t="shared" ref="R918:R981" si="201">IF(Q918&gt;0,"金币","[x]")</f>
        <v>金币</v>
      </c>
      <c r="S918" s="14">
        <f t="shared" ref="S918:S981" si="202">IF(Q918&gt;0,INDEX($V$32:$V$81,Q918),"[x]")</f>
        <v>1000</v>
      </c>
      <c r="T918" s="14" t="str">
        <f t="shared" ref="T918:T981" si="203">IF(Q918&gt;0,INDEX($W$32:$W$81,Q918),"[x]")</f>
        <v>低级专属强化石</v>
      </c>
      <c r="U918" s="14">
        <f t="shared" ref="U918:U981" si="204">IF(Q918&gt;0,INDEX($AA$32:$AF$81,Q918,INDEX($Y$32:$Y$81,Q918)),"[x]")</f>
        <v>10</v>
      </c>
      <c r="V918" s="14" t="str">
        <f t="shared" ref="V918:V981" si="205">IF(AND(Q918&gt;=20,Q918&lt;40),INDEX($X$32:$X$81,Q918),"[x]")</f>
        <v>[x]</v>
      </c>
      <c r="W918" s="14" t="str">
        <f t="shared" ref="W918:W981" si="206">IF(AND(Q918&gt;=20,Q918&lt;40),INDEX($AA$32:$AF$81,Q918,INDEX($Z$32:$Z$81,Q918)),"[x]")</f>
        <v>[x]</v>
      </c>
      <c r="X918" s="14">
        <f t="shared" ref="X918:X981" si="207">IF(Q918&gt;0,INDEX($T$32:$T$81,Q918),"[x]")</f>
        <v>0.21</v>
      </c>
      <c r="Y918" s="14">
        <f t="shared" ref="Y918:Y981" si="208">IF(Q918&gt;0,1,"[x]")</f>
        <v>1</v>
      </c>
      <c r="Z918" s="14">
        <f t="shared" ref="Z918:Z981" si="209">IF(Q918&gt;0,INDEX($AG$32:$AG$81,Q918),"[x]")</f>
        <v>10</v>
      </c>
      <c r="AA918" s="14">
        <f t="shared" ref="AA918:AA981" si="210">IF(Q918&gt;0,INDEX($AL$32:$AL$81,Q918),"[x]")</f>
        <v>0.16</v>
      </c>
    </row>
    <row r="919" spans="13:27" ht="16.5" x14ac:dyDescent="0.2">
      <c r="M919" s="14">
        <v>835</v>
      </c>
      <c r="N919" s="14">
        <f t="shared" si="199"/>
        <v>17</v>
      </c>
      <c r="O919" s="14">
        <f>INDEX(卡牌消耗!$H$13:$H$33,世界BOSS专属武器!N919)</f>
        <v>1501017</v>
      </c>
      <c r="P919" s="44" t="s">
        <v>328</v>
      </c>
      <c r="Q919" s="14">
        <f t="shared" si="200"/>
        <v>18</v>
      </c>
      <c r="R919" s="44" t="str">
        <f t="shared" si="201"/>
        <v>金币</v>
      </c>
      <c r="S919" s="14">
        <f t="shared" si="202"/>
        <v>1000</v>
      </c>
      <c r="T919" s="14" t="str">
        <f t="shared" si="203"/>
        <v>低级专属强化石</v>
      </c>
      <c r="U919" s="14">
        <f t="shared" si="204"/>
        <v>10</v>
      </c>
      <c r="V919" s="14" t="str">
        <f t="shared" si="205"/>
        <v>[x]</v>
      </c>
      <c r="W919" s="14" t="str">
        <f t="shared" si="206"/>
        <v>[x]</v>
      </c>
      <c r="X919" s="14">
        <f t="shared" si="207"/>
        <v>0.19</v>
      </c>
      <c r="Y919" s="14">
        <f t="shared" si="208"/>
        <v>1</v>
      </c>
      <c r="Z919" s="14">
        <f t="shared" si="209"/>
        <v>11</v>
      </c>
      <c r="AA919" s="14">
        <f t="shared" si="210"/>
        <v>0.17330000000000001</v>
      </c>
    </row>
    <row r="920" spans="13:27" ht="16.5" x14ac:dyDescent="0.2">
      <c r="M920" s="14">
        <v>836</v>
      </c>
      <c r="N920" s="14">
        <f t="shared" si="199"/>
        <v>17</v>
      </c>
      <c r="O920" s="14">
        <f>INDEX(卡牌消耗!$H$13:$H$33,世界BOSS专属武器!N920)</f>
        <v>1501017</v>
      </c>
      <c r="P920" s="44" t="s">
        <v>328</v>
      </c>
      <c r="Q920" s="14">
        <f t="shared" si="200"/>
        <v>19</v>
      </c>
      <c r="R920" s="44" t="str">
        <f t="shared" si="201"/>
        <v>金币</v>
      </c>
      <c r="S920" s="14">
        <f t="shared" si="202"/>
        <v>1000</v>
      </c>
      <c r="T920" s="14" t="str">
        <f t="shared" si="203"/>
        <v>低级专属强化石</v>
      </c>
      <c r="U920" s="14">
        <f t="shared" si="204"/>
        <v>10</v>
      </c>
      <c r="V920" s="14" t="str">
        <f t="shared" si="205"/>
        <v>[x]</v>
      </c>
      <c r="W920" s="14" t="str">
        <f t="shared" si="206"/>
        <v>[x]</v>
      </c>
      <c r="X920" s="14">
        <f t="shared" si="207"/>
        <v>0.17</v>
      </c>
      <c r="Y920" s="14">
        <f t="shared" si="208"/>
        <v>1</v>
      </c>
      <c r="Z920" s="14">
        <f t="shared" si="209"/>
        <v>12</v>
      </c>
      <c r="AA920" s="14">
        <f t="shared" si="210"/>
        <v>0.1867</v>
      </c>
    </row>
    <row r="921" spans="13:27" ht="16.5" x14ac:dyDescent="0.2">
      <c r="M921" s="14">
        <v>837</v>
      </c>
      <c r="N921" s="14">
        <f t="shared" si="199"/>
        <v>17</v>
      </c>
      <c r="O921" s="14">
        <f>INDEX(卡牌消耗!$H$13:$H$33,世界BOSS专属武器!N921)</f>
        <v>1501017</v>
      </c>
      <c r="P921" s="44" t="s">
        <v>328</v>
      </c>
      <c r="Q921" s="14">
        <f t="shared" si="200"/>
        <v>20</v>
      </c>
      <c r="R921" s="44" t="str">
        <f t="shared" si="201"/>
        <v>金币</v>
      </c>
      <c r="S921" s="14">
        <f t="shared" si="202"/>
        <v>5000</v>
      </c>
      <c r="T921" s="14" t="str">
        <f t="shared" si="203"/>
        <v>低级专属强化石</v>
      </c>
      <c r="U921" s="14">
        <f t="shared" si="204"/>
        <v>15</v>
      </c>
      <c r="V921" s="14" t="str">
        <f t="shared" si="205"/>
        <v>中级专属强化石</v>
      </c>
      <c r="W921" s="14">
        <f t="shared" si="206"/>
        <v>7</v>
      </c>
      <c r="X921" s="14">
        <f t="shared" si="207"/>
        <v>0.15</v>
      </c>
      <c r="Y921" s="14">
        <f t="shared" si="208"/>
        <v>1</v>
      </c>
      <c r="Z921" s="14">
        <f t="shared" si="209"/>
        <v>15</v>
      </c>
      <c r="AA921" s="14">
        <f t="shared" si="210"/>
        <v>0.2</v>
      </c>
    </row>
    <row r="922" spans="13:27" ht="16.5" x14ac:dyDescent="0.2">
      <c r="M922" s="14">
        <v>838</v>
      </c>
      <c r="N922" s="14">
        <f t="shared" si="199"/>
        <v>17</v>
      </c>
      <c r="O922" s="14">
        <f>INDEX(卡牌消耗!$H$13:$H$33,世界BOSS专属武器!N922)</f>
        <v>1501017</v>
      </c>
      <c r="P922" s="44" t="s">
        <v>328</v>
      </c>
      <c r="Q922" s="14">
        <f t="shared" si="200"/>
        <v>21</v>
      </c>
      <c r="R922" s="44" t="str">
        <f t="shared" si="201"/>
        <v>金币</v>
      </c>
      <c r="S922" s="14">
        <f t="shared" si="202"/>
        <v>5000</v>
      </c>
      <c r="T922" s="14" t="str">
        <f t="shared" si="203"/>
        <v>低级专属强化石</v>
      </c>
      <c r="U922" s="14">
        <f t="shared" si="204"/>
        <v>15</v>
      </c>
      <c r="V922" s="14" t="str">
        <f t="shared" si="205"/>
        <v>中级专属强化石</v>
      </c>
      <c r="W922" s="14">
        <f t="shared" si="206"/>
        <v>7</v>
      </c>
      <c r="X922" s="14">
        <f t="shared" si="207"/>
        <v>0.15</v>
      </c>
      <c r="Y922" s="14">
        <f t="shared" si="208"/>
        <v>1</v>
      </c>
      <c r="Z922" s="14">
        <f t="shared" si="209"/>
        <v>15</v>
      </c>
      <c r="AA922" s="14">
        <f t="shared" si="210"/>
        <v>0.22</v>
      </c>
    </row>
    <row r="923" spans="13:27" ht="16.5" x14ac:dyDescent="0.2">
      <c r="M923" s="14">
        <v>839</v>
      </c>
      <c r="N923" s="14">
        <f t="shared" si="199"/>
        <v>17</v>
      </c>
      <c r="O923" s="14">
        <f>INDEX(卡牌消耗!$H$13:$H$33,世界BOSS专属武器!N923)</f>
        <v>1501017</v>
      </c>
      <c r="P923" s="44" t="s">
        <v>328</v>
      </c>
      <c r="Q923" s="14">
        <f t="shared" si="200"/>
        <v>22</v>
      </c>
      <c r="R923" s="44" t="str">
        <f t="shared" si="201"/>
        <v>金币</v>
      </c>
      <c r="S923" s="14">
        <f t="shared" si="202"/>
        <v>5000</v>
      </c>
      <c r="T923" s="14" t="str">
        <f t="shared" si="203"/>
        <v>低级专属强化石</v>
      </c>
      <c r="U923" s="14">
        <f t="shared" si="204"/>
        <v>15</v>
      </c>
      <c r="V923" s="14" t="str">
        <f t="shared" si="205"/>
        <v>中级专属强化石</v>
      </c>
      <c r="W923" s="14">
        <f t="shared" si="206"/>
        <v>7</v>
      </c>
      <c r="X923" s="14">
        <f t="shared" si="207"/>
        <v>0.15</v>
      </c>
      <c r="Y923" s="14">
        <f t="shared" si="208"/>
        <v>1</v>
      </c>
      <c r="Z923" s="14">
        <f t="shared" si="209"/>
        <v>15</v>
      </c>
      <c r="AA923" s="14">
        <f t="shared" si="210"/>
        <v>0.24</v>
      </c>
    </row>
    <row r="924" spans="13:27" ht="16.5" x14ac:dyDescent="0.2">
      <c r="M924" s="14">
        <v>840</v>
      </c>
      <c r="N924" s="14">
        <f t="shared" si="199"/>
        <v>17</v>
      </c>
      <c r="O924" s="14">
        <f>INDEX(卡牌消耗!$H$13:$H$33,世界BOSS专属武器!N924)</f>
        <v>1501017</v>
      </c>
      <c r="P924" s="44" t="s">
        <v>328</v>
      </c>
      <c r="Q924" s="14">
        <f t="shared" si="200"/>
        <v>23</v>
      </c>
      <c r="R924" s="44" t="str">
        <f t="shared" si="201"/>
        <v>金币</v>
      </c>
      <c r="S924" s="14">
        <f t="shared" si="202"/>
        <v>5000</v>
      </c>
      <c r="T924" s="14" t="str">
        <f t="shared" si="203"/>
        <v>低级专属强化石</v>
      </c>
      <c r="U924" s="14">
        <f t="shared" si="204"/>
        <v>15</v>
      </c>
      <c r="V924" s="14" t="str">
        <f t="shared" si="205"/>
        <v>中级专属强化石</v>
      </c>
      <c r="W924" s="14">
        <f t="shared" si="206"/>
        <v>7</v>
      </c>
      <c r="X924" s="14">
        <f t="shared" si="207"/>
        <v>0.15</v>
      </c>
      <c r="Y924" s="14">
        <f t="shared" si="208"/>
        <v>1</v>
      </c>
      <c r="Z924" s="14">
        <f t="shared" si="209"/>
        <v>18</v>
      </c>
      <c r="AA924" s="14">
        <f t="shared" si="210"/>
        <v>0.26</v>
      </c>
    </row>
    <row r="925" spans="13:27" ht="16.5" x14ac:dyDescent="0.2">
      <c r="M925" s="14">
        <v>841</v>
      </c>
      <c r="N925" s="14">
        <f t="shared" si="199"/>
        <v>17</v>
      </c>
      <c r="O925" s="14">
        <f>INDEX(卡牌消耗!$H$13:$H$33,世界BOSS专属武器!N925)</f>
        <v>1501017</v>
      </c>
      <c r="P925" s="44" t="s">
        <v>328</v>
      </c>
      <c r="Q925" s="14">
        <f t="shared" si="200"/>
        <v>24</v>
      </c>
      <c r="R925" s="44" t="str">
        <f t="shared" si="201"/>
        <v>金币</v>
      </c>
      <c r="S925" s="14">
        <f t="shared" si="202"/>
        <v>5000</v>
      </c>
      <c r="T925" s="14" t="str">
        <f t="shared" si="203"/>
        <v>低级专属强化石</v>
      </c>
      <c r="U925" s="14">
        <f t="shared" si="204"/>
        <v>15</v>
      </c>
      <c r="V925" s="14" t="str">
        <f t="shared" si="205"/>
        <v>中级专属强化石</v>
      </c>
      <c r="W925" s="14">
        <f t="shared" si="206"/>
        <v>7</v>
      </c>
      <c r="X925" s="14">
        <f t="shared" si="207"/>
        <v>0.15</v>
      </c>
      <c r="Y925" s="14">
        <f t="shared" si="208"/>
        <v>1</v>
      </c>
      <c r="Z925" s="14">
        <f t="shared" si="209"/>
        <v>18</v>
      </c>
      <c r="AA925" s="14">
        <f t="shared" si="210"/>
        <v>0.28000000000000003</v>
      </c>
    </row>
    <row r="926" spans="13:27" ht="16.5" x14ac:dyDescent="0.2">
      <c r="M926" s="14">
        <v>842</v>
      </c>
      <c r="N926" s="14">
        <f t="shared" si="199"/>
        <v>17</v>
      </c>
      <c r="O926" s="14">
        <f>INDEX(卡牌消耗!$H$13:$H$33,世界BOSS专属武器!N926)</f>
        <v>1501017</v>
      </c>
      <c r="P926" s="44" t="s">
        <v>328</v>
      </c>
      <c r="Q926" s="14">
        <f t="shared" si="200"/>
        <v>25</v>
      </c>
      <c r="R926" s="44" t="str">
        <f t="shared" si="201"/>
        <v>金币</v>
      </c>
      <c r="S926" s="14">
        <f t="shared" si="202"/>
        <v>5000</v>
      </c>
      <c r="T926" s="14" t="str">
        <f t="shared" si="203"/>
        <v>低级专属强化石</v>
      </c>
      <c r="U926" s="14">
        <f t="shared" si="204"/>
        <v>15</v>
      </c>
      <c r="V926" s="14" t="str">
        <f t="shared" si="205"/>
        <v>中级专属强化石</v>
      </c>
      <c r="W926" s="14">
        <f t="shared" si="206"/>
        <v>7</v>
      </c>
      <c r="X926" s="14">
        <f t="shared" si="207"/>
        <v>0.15</v>
      </c>
      <c r="Y926" s="14">
        <f t="shared" si="208"/>
        <v>1</v>
      </c>
      <c r="Z926" s="14">
        <f t="shared" si="209"/>
        <v>18</v>
      </c>
      <c r="AA926" s="14">
        <f t="shared" si="210"/>
        <v>0.3</v>
      </c>
    </row>
    <row r="927" spans="13:27" ht="16.5" x14ac:dyDescent="0.2">
      <c r="M927" s="14">
        <v>843</v>
      </c>
      <c r="N927" s="14">
        <f t="shared" si="199"/>
        <v>17</v>
      </c>
      <c r="O927" s="14">
        <f>INDEX(卡牌消耗!$H$13:$H$33,世界BOSS专属武器!N927)</f>
        <v>1501017</v>
      </c>
      <c r="P927" s="44" t="s">
        <v>328</v>
      </c>
      <c r="Q927" s="14">
        <f t="shared" si="200"/>
        <v>26</v>
      </c>
      <c r="R927" s="44" t="str">
        <f t="shared" si="201"/>
        <v>金币</v>
      </c>
      <c r="S927" s="14">
        <f t="shared" si="202"/>
        <v>5000</v>
      </c>
      <c r="T927" s="14" t="str">
        <f t="shared" si="203"/>
        <v>低级专属强化石</v>
      </c>
      <c r="U927" s="14">
        <f t="shared" si="204"/>
        <v>15</v>
      </c>
      <c r="V927" s="14" t="str">
        <f t="shared" si="205"/>
        <v>中级专属强化石</v>
      </c>
      <c r="W927" s="14">
        <f t="shared" si="206"/>
        <v>7</v>
      </c>
      <c r="X927" s="14">
        <f t="shared" si="207"/>
        <v>0.15</v>
      </c>
      <c r="Y927" s="14">
        <f t="shared" si="208"/>
        <v>1</v>
      </c>
      <c r="Z927" s="14">
        <f t="shared" si="209"/>
        <v>21</v>
      </c>
      <c r="AA927" s="14">
        <f t="shared" si="210"/>
        <v>0.32</v>
      </c>
    </row>
    <row r="928" spans="13:27" ht="16.5" x14ac:dyDescent="0.2">
      <c r="M928" s="14">
        <v>844</v>
      </c>
      <c r="N928" s="14">
        <f t="shared" si="199"/>
        <v>17</v>
      </c>
      <c r="O928" s="14">
        <f>INDEX(卡牌消耗!$H$13:$H$33,世界BOSS专属武器!N928)</f>
        <v>1501017</v>
      </c>
      <c r="P928" s="44" t="s">
        <v>328</v>
      </c>
      <c r="Q928" s="14">
        <f t="shared" si="200"/>
        <v>27</v>
      </c>
      <c r="R928" s="44" t="str">
        <f t="shared" si="201"/>
        <v>金币</v>
      </c>
      <c r="S928" s="14">
        <f t="shared" si="202"/>
        <v>5000</v>
      </c>
      <c r="T928" s="14" t="str">
        <f t="shared" si="203"/>
        <v>低级专属强化石</v>
      </c>
      <c r="U928" s="14">
        <f t="shared" si="204"/>
        <v>15</v>
      </c>
      <c r="V928" s="14" t="str">
        <f t="shared" si="205"/>
        <v>中级专属强化石</v>
      </c>
      <c r="W928" s="14">
        <f t="shared" si="206"/>
        <v>7</v>
      </c>
      <c r="X928" s="14">
        <f t="shared" si="207"/>
        <v>0.15</v>
      </c>
      <c r="Y928" s="14">
        <f t="shared" si="208"/>
        <v>1</v>
      </c>
      <c r="Z928" s="14">
        <f t="shared" si="209"/>
        <v>22</v>
      </c>
      <c r="AA928" s="14">
        <f t="shared" si="210"/>
        <v>0.34</v>
      </c>
    </row>
    <row r="929" spans="13:27" ht="16.5" x14ac:dyDescent="0.2">
      <c r="M929" s="14">
        <v>845</v>
      </c>
      <c r="N929" s="14">
        <f t="shared" si="199"/>
        <v>17</v>
      </c>
      <c r="O929" s="14">
        <f>INDEX(卡牌消耗!$H$13:$H$33,世界BOSS专属武器!N929)</f>
        <v>1501017</v>
      </c>
      <c r="P929" s="44" t="s">
        <v>328</v>
      </c>
      <c r="Q929" s="14">
        <f t="shared" si="200"/>
        <v>28</v>
      </c>
      <c r="R929" s="44" t="str">
        <f t="shared" si="201"/>
        <v>金币</v>
      </c>
      <c r="S929" s="14">
        <f t="shared" si="202"/>
        <v>5000</v>
      </c>
      <c r="T929" s="14" t="str">
        <f t="shared" si="203"/>
        <v>低级专属强化石</v>
      </c>
      <c r="U929" s="14">
        <f t="shared" si="204"/>
        <v>15</v>
      </c>
      <c r="V929" s="14" t="str">
        <f t="shared" si="205"/>
        <v>中级专属强化石</v>
      </c>
      <c r="W929" s="14">
        <f t="shared" si="206"/>
        <v>7</v>
      </c>
      <c r="X929" s="14">
        <f t="shared" si="207"/>
        <v>0.15</v>
      </c>
      <c r="Y929" s="14">
        <f t="shared" si="208"/>
        <v>1</v>
      </c>
      <c r="Z929" s="14">
        <f t="shared" si="209"/>
        <v>23</v>
      </c>
      <c r="AA929" s="14">
        <f t="shared" si="210"/>
        <v>0.36</v>
      </c>
    </row>
    <row r="930" spans="13:27" ht="16.5" x14ac:dyDescent="0.2">
      <c r="M930" s="14">
        <v>846</v>
      </c>
      <c r="N930" s="14">
        <f t="shared" si="199"/>
        <v>17</v>
      </c>
      <c r="O930" s="14">
        <f>INDEX(卡牌消耗!$H$13:$H$33,世界BOSS专属武器!N930)</f>
        <v>1501017</v>
      </c>
      <c r="P930" s="44" t="s">
        <v>328</v>
      </c>
      <c r="Q930" s="14">
        <f t="shared" si="200"/>
        <v>29</v>
      </c>
      <c r="R930" s="44" t="str">
        <f t="shared" si="201"/>
        <v>金币</v>
      </c>
      <c r="S930" s="14">
        <f t="shared" si="202"/>
        <v>5000</v>
      </c>
      <c r="T930" s="14" t="str">
        <f t="shared" si="203"/>
        <v>低级专属强化石</v>
      </c>
      <c r="U930" s="14">
        <f t="shared" si="204"/>
        <v>15</v>
      </c>
      <c r="V930" s="14" t="str">
        <f t="shared" si="205"/>
        <v>中级专属强化石</v>
      </c>
      <c r="W930" s="14">
        <f t="shared" si="206"/>
        <v>7</v>
      </c>
      <c r="X930" s="14">
        <f t="shared" si="207"/>
        <v>0.15</v>
      </c>
      <c r="Y930" s="14">
        <f t="shared" si="208"/>
        <v>1</v>
      </c>
      <c r="Z930" s="14">
        <f t="shared" si="209"/>
        <v>25</v>
      </c>
      <c r="AA930" s="14">
        <f t="shared" si="210"/>
        <v>0.38</v>
      </c>
    </row>
    <row r="931" spans="13:27" ht="16.5" x14ac:dyDescent="0.2">
      <c r="M931" s="14">
        <v>847</v>
      </c>
      <c r="N931" s="14">
        <f t="shared" si="199"/>
        <v>17</v>
      </c>
      <c r="O931" s="14">
        <f>INDEX(卡牌消耗!$H$13:$H$33,世界BOSS专属武器!N931)</f>
        <v>1501017</v>
      </c>
      <c r="P931" s="44" t="s">
        <v>328</v>
      </c>
      <c r="Q931" s="14">
        <f t="shared" si="200"/>
        <v>30</v>
      </c>
      <c r="R931" s="44" t="str">
        <f t="shared" si="201"/>
        <v>金币</v>
      </c>
      <c r="S931" s="14">
        <f t="shared" si="202"/>
        <v>10000</v>
      </c>
      <c r="T931" s="14" t="str">
        <f t="shared" si="203"/>
        <v>中级专属强化石</v>
      </c>
      <c r="U931" s="14">
        <f t="shared" si="204"/>
        <v>8</v>
      </c>
      <c r="V931" s="14" t="str">
        <f t="shared" si="205"/>
        <v>高级专属强化石</v>
      </c>
      <c r="W931" s="14">
        <f t="shared" si="206"/>
        <v>3</v>
      </c>
      <c r="X931" s="14">
        <f t="shared" si="207"/>
        <v>0.1</v>
      </c>
      <c r="Y931" s="14">
        <f t="shared" si="208"/>
        <v>1</v>
      </c>
      <c r="Z931" s="14">
        <f t="shared" si="209"/>
        <v>30</v>
      </c>
      <c r="AA931" s="14">
        <f t="shared" si="210"/>
        <v>0.4</v>
      </c>
    </row>
    <row r="932" spans="13:27" ht="16.5" x14ac:dyDescent="0.2">
      <c r="M932" s="14">
        <v>848</v>
      </c>
      <c r="N932" s="14">
        <f t="shared" si="199"/>
        <v>17</v>
      </c>
      <c r="O932" s="14">
        <f>INDEX(卡牌消耗!$H$13:$H$33,世界BOSS专属武器!N932)</f>
        <v>1501017</v>
      </c>
      <c r="P932" s="44" t="s">
        <v>328</v>
      </c>
      <c r="Q932" s="14">
        <f t="shared" si="200"/>
        <v>31</v>
      </c>
      <c r="R932" s="44" t="str">
        <f t="shared" si="201"/>
        <v>金币</v>
      </c>
      <c r="S932" s="14">
        <f t="shared" si="202"/>
        <v>10000</v>
      </c>
      <c r="T932" s="14" t="str">
        <f t="shared" si="203"/>
        <v>中级专属强化石</v>
      </c>
      <c r="U932" s="14">
        <f t="shared" si="204"/>
        <v>8</v>
      </c>
      <c r="V932" s="14" t="str">
        <f t="shared" si="205"/>
        <v>高级专属强化石</v>
      </c>
      <c r="W932" s="14">
        <f t="shared" si="206"/>
        <v>3</v>
      </c>
      <c r="X932" s="14">
        <f t="shared" si="207"/>
        <v>0.1</v>
      </c>
      <c r="Y932" s="14">
        <f t="shared" si="208"/>
        <v>1</v>
      </c>
      <c r="Z932" s="14">
        <f t="shared" si="209"/>
        <v>30</v>
      </c>
      <c r="AA932" s="14">
        <f t="shared" si="210"/>
        <v>0.42670000000000002</v>
      </c>
    </row>
    <row r="933" spans="13:27" ht="16.5" x14ac:dyDescent="0.2">
      <c r="M933" s="14">
        <v>849</v>
      </c>
      <c r="N933" s="14">
        <f t="shared" si="199"/>
        <v>17</v>
      </c>
      <c r="O933" s="14">
        <f>INDEX(卡牌消耗!$H$13:$H$33,世界BOSS专属武器!N933)</f>
        <v>1501017</v>
      </c>
      <c r="P933" s="44" t="s">
        <v>328</v>
      </c>
      <c r="Q933" s="14">
        <f t="shared" si="200"/>
        <v>32</v>
      </c>
      <c r="R933" s="44" t="str">
        <f t="shared" si="201"/>
        <v>金币</v>
      </c>
      <c r="S933" s="14">
        <f t="shared" si="202"/>
        <v>10000</v>
      </c>
      <c r="T933" s="14" t="str">
        <f t="shared" si="203"/>
        <v>中级专属强化石</v>
      </c>
      <c r="U933" s="14">
        <f t="shared" si="204"/>
        <v>8</v>
      </c>
      <c r="V933" s="14" t="str">
        <f t="shared" si="205"/>
        <v>高级专属强化石</v>
      </c>
      <c r="W933" s="14">
        <f t="shared" si="206"/>
        <v>3</v>
      </c>
      <c r="X933" s="14">
        <f t="shared" si="207"/>
        <v>0.1</v>
      </c>
      <c r="Y933" s="14">
        <f t="shared" si="208"/>
        <v>1</v>
      </c>
      <c r="Z933" s="14">
        <f t="shared" si="209"/>
        <v>30</v>
      </c>
      <c r="AA933" s="14">
        <f t="shared" si="210"/>
        <v>0.45329999999999998</v>
      </c>
    </row>
    <row r="934" spans="13:27" ht="16.5" x14ac:dyDescent="0.2">
      <c r="M934" s="14">
        <v>850</v>
      </c>
      <c r="N934" s="14">
        <f t="shared" si="199"/>
        <v>17</v>
      </c>
      <c r="O934" s="14">
        <f>INDEX(卡牌消耗!$H$13:$H$33,世界BOSS专属武器!N934)</f>
        <v>1501017</v>
      </c>
      <c r="P934" s="44" t="s">
        <v>328</v>
      </c>
      <c r="Q934" s="14">
        <f t="shared" si="200"/>
        <v>33</v>
      </c>
      <c r="R934" s="44" t="str">
        <f t="shared" si="201"/>
        <v>金币</v>
      </c>
      <c r="S934" s="14">
        <f t="shared" si="202"/>
        <v>10000</v>
      </c>
      <c r="T934" s="14" t="str">
        <f t="shared" si="203"/>
        <v>中级专属强化石</v>
      </c>
      <c r="U934" s="14">
        <f t="shared" si="204"/>
        <v>8</v>
      </c>
      <c r="V934" s="14" t="str">
        <f t="shared" si="205"/>
        <v>高级专属强化石</v>
      </c>
      <c r="W934" s="14">
        <f t="shared" si="206"/>
        <v>3</v>
      </c>
      <c r="X934" s="14">
        <f t="shared" si="207"/>
        <v>0.1</v>
      </c>
      <c r="Y934" s="14">
        <f t="shared" si="208"/>
        <v>1</v>
      </c>
      <c r="Z934" s="14">
        <f t="shared" si="209"/>
        <v>30</v>
      </c>
      <c r="AA934" s="14">
        <f t="shared" si="210"/>
        <v>0.48</v>
      </c>
    </row>
    <row r="935" spans="13:27" ht="16.5" x14ac:dyDescent="0.2">
      <c r="M935" s="14">
        <v>851</v>
      </c>
      <c r="N935" s="14">
        <f t="shared" si="199"/>
        <v>17</v>
      </c>
      <c r="O935" s="14">
        <f>INDEX(卡牌消耗!$H$13:$H$33,世界BOSS专属武器!N935)</f>
        <v>1501017</v>
      </c>
      <c r="P935" s="44" t="s">
        <v>328</v>
      </c>
      <c r="Q935" s="14">
        <f t="shared" si="200"/>
        <v>34</v>
      </c>
      <c r="R935" s="44" t="str">
        <f t="shared" si="201"/>
        <v>金币</v>
      </c>
      <c r="S935" s="14">
        <f t="shared" si="202"/>
        <v>10000</v>
      </c>
      <c r="T935" s="14" t="str">
        <f t="shared" si="203"/>
        <v>中级专属强化石</v>
      </c>
      <c r="U935" s="14">
        <f t="shared" si="204"/>
        <v>8</v>
      </c>
      <c r="V935" s="14" t="str">
        <f t="shared" si="205"/>
        <v>高级专属强化石</v>
      </c>
      <c r="W935" s="14">
        <f t="shared" si="206"/>
        <v>3</v>
      </c>
      <c r="X935" s="14">
        <f t="shared" si="207"/>
        <v>0.1</v>
      </c>
      <c r="Y935" s="14">
        <f t="shared" si="208"/>
        <v>1</v>
      </c>
      <c r="Z935" s="14">
        <f t="shared" si="209"/>
        <v>30</v>
      </c>
      <c r="AA935" s="14">
        <f t="shared" si="210"/>
        <v>0.50670000000000004</v>
      </c>
    </row>
    <row r="936" spans="13:27" ht="16.5" x14ac:dyDescent="0.2">
      <c r="M936" s="14">
        <v>852</v>
      </c>
      <c r="N936" s="14">
        <f t="shared" si="199"/>
        <v>17</v>
      </c>
      <c r="O936" s="14">
        <f>INDEX(卡牌消耗!$H$13:$H$33,世界BOSS专属武器!N936)</f>
        <v>1501017</v>
      </c>
      <c r="P936" s="44" t="s">
        <v>328</v>
      </c>
      <c r="Q936" s="14">
        <f t="shared" si="200"/>
        <v>35</v>
      </c>
      <c r="R936" s="44" t="str">
        <f t="shared" si="201"/>
        <v>金币</v>
      </c>
      <c r="S936" s="14">
        <f t="shared" si="202"/>
        <v>10000</v>
      </c>
      <c r="T936" s="14" t="str">
        <f t="shared" si="203"/>
        <v>中级专属强化石</v>
      </c>
      <c r="U936" s="14">
        <f t="shared" si="204"/>
        <v>8</v>
      </c>
      <c r="V936" s="14" t="str">
        <f t="shared" si="205"/>
        <v>高级专属强化石</v>
      </c>
      <c r="W936" s="14">
        <f t="shared" si="206"/>
        <v>3</v>
      </c>
      <c r="X936" s="14">
        <f t="shared" si="207"/>
        <v>0.1</v>
      </c>
      <c r="Y936" s="14">
        <f t="shared" si="208"/>
        <v>1</v>
      </c>
      <c r="Z936" s="14">
        <f t="shared" si="209"/>
        <v>30</v>
      </c>
      <c r="AA936" s="14">
        <f t="shared" si="210"/>
        <v>0.5333</v>
      </c>
    </row>
    <row r="937" spans="13:27" ht="16.5" x14ac:dyDescent="0.2">
      <c r="M937" s="14">
        <v>853</v>
      </c>
      <c r="N937" s="14">
        <f t="shared" si="199"/>
        <v>17</v>
      </c>
      <c r="O937" s="14">
        <f>INDEX(卡牌消耗!$H$13:$H$33,世界BOSS专属武器!N937)</f>
        <v>1501017</v>
      </c>
      <c r="P937" s="44" t="s">
        <v>328</v>
      </c>
      <c r="Q937" s="14">
        <f t="shared" si="200"/>
        <v>36</v>
      </c>
      <c r="R937" s="44" t="str">
        <f t="shared" si="201"/>
        <v>金币</v>
      </c>
      <c r="S937" s="14">
        <f t="shared" si="202"/>
        <v>10000</v>
      </c>
      <c r="T937" s="14" t="str">
        <f t="shared" si="203"/>
        <v>中级专属强化石</v>
      </c>
      <c r="U937" s="14">
        <f t="shared" si="204"/>
        <v>8</v>
      </c>
      <c r="V937" s="14" t="str">
        <f t="shared" si="205"/>
        <v>高级专属强化石</v>
      </c>
      <c r="W937" s="14">
        <f t="shared" si="206"/>
        <v>3</v>
      </c>
      <c r="X937" s="14">
        <f t="shared" si="207"/>
        <v>0.1</v>
      </c>
      <c r="Y937" s="14">
        <f t="shared" si="208"/>
        <v>1</v>
      </c>
      <c r="Z937" s="14">
        <f t="shared" si="209"/>
        <v>30</v>
      </c>
      <c r="AA937" s="14">
        <f t="shared" si="210"/>
        <v>0.56000000000000005</v>
      </c>
    </row>
    <row r="938" spans="13:27" ht="16.5" x14ac:dyDescent="0.2">
      <c r="M938" s="14">
        <v>854</v>
      </c>
      <c r="N938" s="14">
        <f t="shared" si="199"/>
        <v>17</v>
      </c>
      <c r="O938" s="14">
        <f>INDEX(卡牌消耗!$H$13:$H$33,世界BOSS专属武器!N938)</f>
        <v>1501017</v>
      </c>
      <c r="P938" s="44" t="s">
        <v>328</v>
      </c>
      <c r="Q938" s="14">
        <f t="shared" si="200"/>
        <v>37</v>
      </c>
      <c r="R938" s="44" t="str">
        <f t="shared" si="201"/>
        <v>金币</v>
      </c>
      <c r="S938" s="14">
        <f t="shared" si="202"/>
        <v>10000</v>
      </c>
      <c r="T938" s="14" t="str">
        <f t="shared" si="203"/>
        <v>中级专属强化石</v>
      </c>
      <c r="U938" s="14">
        <f t="shared" si="204"/>
        <v>8</v>
      </c>
      <c r="V938" s="14" t="str">
        <f t="shared" si="205"/>
        <v>高级专属强化石</v>
      </c>
      <c r="W938" s="14">
        <f t="shared" si="206"/>
        <v>3</v>
      </c>
      <c r="X938" s="14">
        <f t="shared" si="207"/>
        <v>0.1</v>
      </c>
      <c r="Y938" s="14">
        <f t="shared" si="208"/>
        <v>1</v>
      </c>
      <c r="Z938" s="14">
        <f t="shared" si="209"/>
        <v>30</v>
      </c>
      <c r="AA938" s="14">
        <f t="shared" si="210"/>
        <v>0.5867</v>
      </c>
    </row>
    <row r="939" spans="13:27" ht="16.5" x14ac:dyDescent="0.2">
      <c r="M939" s="14">
        <v>855</v>
      </c>
      <c r="N939" s="14">
        <f t="shared" si="199"/>
        <v>17</v>
      </c>
      <c r="O939" s="14">
        <f>INDEX(卡牌消耗!$H$13:$H$33,世界BOSS专属武器!N939)</f>
        <v>1501017</v>
      </c>
      <c r="P939" s="44" t="s">
        <v>328</v>
      </c>
      <c r="Q939" s="14">
        <f t="shared" si="200"/>
        <v>38</v>
      </c>
      <c r="R939" s="44" t="str">
        <f t="shared" si="201"/>
        <v>金币</v>
      </c>
      <c r="S939" s="14">
        <f t="shared" si="202"/>
        <v>10000</v>
      </c>
      <c r="T939" s="14" t="str">
        <f t="shared" si="203"/>
        <v>中级专属强化石</v>
      </c>
      <c r="U939" s="14">
        <f t="shared" si="204"/>
        <v>8</v>
      </c>
      <c r="V939" s="14" t="str">
        <f t="shared" si="205"/>
        <v>高级专属强化石</v>
      </c>
      <c r="W939" s="14">
        <f t="shared" si="206"/>
        <v>3</v>
      </c>
      <c r="X939" s="14">
        <f t="shared" si="207"/>
        <v>0.1</v>
      </c>
      <c r="Y939" s="14">
        <f t="shared" si="208"/>
        <v>1</v>
      </c>
      <c r="Z939" s="14">
        <f t="shared" si="209"/>
        <v>30</v>
      </c>
      <c r="AA939" s="14">
        <f t="shared" si="210"/>
        <v>0.61329999999999996</v>
      </c>
    </row>
    <row r="940" spans="13:27" ht="16.5" x14ac:dyDescent="0.2">
      <c r="M940" s="14">
        <v>856</v>
      </c>
      <c r="N940" s="14">
        <f t="shared" si="199"/>
        <v>17</v>
      </c>
      <c r="O940" s="14">
        <f>INDEX(卡牌消耗!$H$13:$H$33,世界BOSS专属武器!N940)</f>
        <v>1501017</v>
      </c>
      <c r="P940" s="44" t="s">
        <v>328</v>
      </c>
      <c r="Q940" s="14">
        <f t="shared" si="200"/>
        <v>39</v>
      </c>
      <c r="R940" s="44" t="str">
        <f t="shared" si="201"/>
        <v>金币</v>
      </c>
      <c r="S940" s="14">
        <f t="shared" si="202"/>
        <v>10000</v>
      </c>
      <c r="T940" s="14" t="str">
        <f t="shared" si="203"/>
        <v>中级专属强化石</v>
      </c>
      <c r="U940" s="14">
        <f t="shared" si="204"/>
        <v>8</v>
      </c>
      <c r="V940" s="14" t="str">
        <f t="shared" si="205"/>
        <v>高级专属强化石</v>
      </c>
      <c r="W940" s="14">
        <f t="shared" si="206"/>
        <v>3</v>
      </c>
      <c r="X940" s="14">
        <f t="shared" si="207"/>
        <v>0.1</v>
      </c>
      <c r="Y940" s="14">
        <f t="shared" si="208"/>
        <v>1</v>
      </c>
      <c r="Z940" s="14">
        <f t="shared" si="209"/>
        <v>30</v>
      </c>
      <c r="AA940" s="14">
        <f t="shared" si="210"/>
        <v>0.64</v>
      </c>
    </row>
    <row r="941" spans="13:27" ht="16.5" x14ac:dyDescent="0.2">
      <c r="M941" s="14">
        <v>857</v>
      </c>
      <c r="N941" s="14">
        <f t="shared" si="199"/>
        <v>17</v>
      </c>
      <c r="O941" s="14">
        <f>INDEX(卡牌消耗!$H$13:$H$33,世界BOSS专属武器!N941)</f>
        <v>1501017</v>
      </c>
      <c r="P941" s="44" t="s">
        <v>328</v>
      </c>
      <c r="Q941" s="14">
        <f t="shared" si="200"/>
        <v>40</v>
      </c>
      <c r="R941" s="44" t="str">
        <f t="shared" si="201"/>
        <v>金币</v>
      </c>
      <c r="S941" s="14">
        <f t="shared" si="202"/>
        <v>20000</v>
      </c>
      <c r="T941" s="14" t="str">
        <f t="shared" si="203"/>
        <v>高级专属强化石</v>
      </c>
      <c r="U941" s="14">
        <f t="shared" si="204"/>
        <v>5</v>
      </c>
      <c r="V941" s="14" t="str">
        <f t="shared" si="205"/>
        <v>[x]</v>
      </c>
      <c r="W941" s="14" t="str">
        <f t="shared" si="206"/>
        <v>[x]</v>
      </c>
      <c r="X941" s="14">
        <f t="shared" si="207"/>
        <v>0.1</v>
      </c>
      <c r="Y941" s="14">
        <f t="shared" si="208"/>
        <v>1</v>
      </c>
      <c r="Z941" s="14">
        <f t="shared" si="209"/>
        <v>35</v>
      </c>
      <c r="AA941" s="14">
        <f t="shared" si="210"/>
        <v>0.66669999999999996</v>
      </c>
    </row>
    <row r="942" spans="13:27" ht="16.5" x14ac:dyDescent="0.2">
      <c r="M942" s="14">
        <v>858</v>
      </c>
      <c r="N942" s="14">
        <f t="shared" si="199"/>
        <v>17</v>
      </c>
      <c r="O942" s="14">
        <f>INDEX(卡牌消耗!$H$13:$H$33,世界BOSS专属武器!N942)</f>
        <v>1501017</v>
      </c>
      <c r="P942" s="44" t="s">
        <v>328</v>
      </c>
      <c r="Q942" s="14">
        <f t="shared" si="200"/>
        <v>41</v>
      </c>
      <c r="R942" s="44" t="str">
        <f t="shared" si="201"/>
        <v>金币</v>
      </c>
      <c r="S942" s="14">
        <f t="shared" si="202"/>
        <v>20000</v>
      </c>
      <c r="T942" s="14" t="str">
        <f t="shared" si="203"/>
        <v>高级专属强化石</v>
      </c>
      <c r="U942" s="14">
        <f t="shared" si="204"/>
        <v>5</v>
      </c>
      <c r="V942" s="14" t="str">
        <f t="shared" si="205"/>
        <v>[x]</v>
      </c>
      <c r="W942" s="14" t="str">
        <f t="shared" si="206"/>
        <v>[x]</v>
      </c>
      <c r="X942" s="14">
        <f t="shared" si="207"/>
        <v>0.1</v>
      </c>
      <c r="Y942" s="14">
        <f t="shared" si="208"/>
        <v>1</v>
      </c>
      <c r="Z942" s="14">
        <f t="shared" si="209"/>
        <v>40</v>
      </c>
      <c r="AA942" s="14">
        <f t="shared" si="210"/>
        <v>0.7</v>
      </c>
    </row>
    <row r="943" spans="13:27" ht="16.5" x14ac:dyDescent="0.2">
      <c r="M943" s="14">
        <v>859</v>
      </c>
      <c r="N943" s="14">
        <f t="shared" si="199"/>
        <v>17</v>
      </c>
      <c r="O943" s="14">
        <f>INDEX(卡牌消耗!$H$13:$H$33,世界BOSS专属武器!N943)</f>
        <v>1501017</v>
      </c>
      <c r="P943" s="44" t="s">
        <v>328</v>
      </c>
      <c r="Q943" s="14">
        <f t="shared" si="200"/>
        <v>42</v>
      </c>
      <c r="R943" s="44" t="str">
        <f t="shared" si="201"/>
        <v>金币</v>
      </c>
      <c r="S943" s="14">
        <f t="shared" si="202"/>
        <v>20000</v>
      </c>
      <c r="T943" s="14" t="str">
        <f t="shared" si="203"/>
        <v>高级专属强化石</v>
      </c>
      <c r="U943" s="14">
        <f t="shared" si="204"/>
        <v>5</v>
      </c>
      <c r="V943" s="14" t="str">
        <f t="shared" si="205"/>
        <v>[x]</v>
      </c>
      <c r="W943" s="14" t="str">
        <f t="shared" si="206"/>
        <v>[x]</v>
      </c>
      <c r="X943" s="14">
        <f t="shared" si="207"/>
        <v>0.1</v>
      </c>
      <c r="Y943" s="14">
        <f t="shared" si="208"/>
        <v>1</v>
      </c>
      <c r="Z943" s="14">
        <f t="shared" si="209"/>
        <v>45</v>
      </c>
      <c r="AA943" s="14">
        <f t="shared" si="210"/>
        <v>0.73329999999999995</v>
      </c>
    </row>
    <row r="944" spans="13:27" ht="16.5" x14ac:dyDescent="0.2">
      <c r="M944" s="14">
        <v>860</v>
      </c>
      <c r="N944" s="14">
        <f t="shared" si="199"/>
        <v>17</v>
      </c>
      <c r="O944" s="14">
        <f>INDEX(卡牌消耗!$H$13:$H$33,世界BOSS专属武器!N944)</f>
        <v>1501017</v>
      </c>
      <c r="P944" s="44" t="s">
        <v>328</v>
      </c>
      <c r="Q944" s="14">
        <f t="shared" si="200"/>
        <v>43</v>
      </c>
      <c r="R944" s="44" t="str">
        <f t="shared" si="201"/>
        <v>金币</v>
      </c>
      <c r="S944" s="14">
        <f t="shared" si="202"/>
        <v>20000</v>
      </c>
      <c r="T944" s="14" t="str">
        <f t="shared" si="203"/>
        <v>高级专属强化石</v>
      </c>
      <c r="U944" s="14">
        <f t="shared" si="204"/>
        <v>5</v>
      </c>
      <c r="V944" s="14" t="str">
        <f t="shared" si="205"/>
        <v>[x]</v>
      </c>
      <c r="W944" s="14" t="str">
        <f t="shared" si="206"/>
        <v>[x]</v>
      </c>
      <c r="X944" s="14">
        <f t="shared" si="207"/>
        <v>0.1</v>
      </c>
      <c r="Y944" s="14">
        <f t="shared" si="208"/>
        <v>1</v>
      </c>
      <c r="Z944" s="14">
        <f t="shared" si="209"/>
        <v>50</v>
      </c>
      <c r="AA944" s="14">
        <f t="shared" si="210"/>
        <v>0.76670000000000005</v>
      </c>
    </row>
    <row r="945" spans="13:27" ht="16.5" x14ac:dyDescent="0.2">
      <c r="M945" s="14">
        <v>861</v>
      </c>
      <c r="N945" s="14">
        <f t="shared" si="199"/>
        <v>17</v>
      </c>
      <c r="O945" s="14">
        <f>INDEX(卡牌消耗!$H$13:$H$33,世界BOSS专属武器!N945)</f>
        <v>1501017</v>
      </c>
      <c r="P945" s="44" t="s">
        <v>328</v>
      </c>
      <c r="Q945" s="14">
        <f t="shared" si="200"/>
        <v>44</v>
      </c>
      <c r="R945" s="44" t="str">
        <f t="shared" si="201"/>
        <v>金币</v>
      </c>
      <c r="S945" s="14">
        <f t="shared" si="202"/>
        <v>20000</v>
      </c>
      <c r="T945" s="14" t="str">
        <f t="shared" si="203"/>
        <v>高级专属强化石</v>
      </c>
      <c r="U945" s="14">
        <f t="shared" si="204"/>
        <v>5</v>
      </c>
      <c r="V945" s="14" t="str">
        <f t="shared" si="205"/>
        <v>[x]</v>
      </c>
      <c r="W945" s="14" t="str">
        <f t="shared" si="206"/>
        <v>[x]</v>
      </c>
      <c r="X945" s="14">
        <f t="shared" si="207"/>
        <v>0.1</v>
      </c>
      <c r="Y945" s="14">
        <f t="shared" si="208"/>
        <v>1</v>
      </c>
      <c r="Z945" s="14">
        <f t="shared" si="209"/>
        <v>55</v>
      </c>
      <c r="AA945" s="14">
        <f t="shared" si="210"/>
        <v>0.8</v>
      </c>
    </row>
    <row r="946" spans="13:27" ht="16.5" x14ac:dyDescent="0.2">
      <c r="M946" s="14">
        <v>862</v>
      </c>
      <c r="N946" s="14">
        <f t="shared" si="199"/>
        <v>17</v>
      </c>
      <c r="O946" s="14">
        <f>INDEX(卡牌消耗!$H$13:$H$33,世界BOSS专属武器!N946)</f>
        <v>1501017</v>
      </c>
      <c r="P946" s="44" t="s">
        <v>328</v>
      </c>
      <c r="Q946" s="14">
        <f t="shared" si="200"/>
        <v>45</v>
      </c>
      <c r="R946" s="44" t="str">
        <f t="shared" si="201"/>
        <v>金币</v>
      </c>
      <c r="S946" s="14">
        <f t="shared" si="202"/>
        <v>20000</v>
      </c>
      <c r="T946" s="14" t="str">
        <f t="shared" si="203"/>
        <v>高级专属强化石</v>
      </c>
      <c r="U946" s="14">
        <f t="shared" si="204"/>
        <v>6</v>
      </c>
      <c r="V946" s="14" t="str">
        <f t="shared" si="205"/>
        <v>[x]</v>
      </c>
      <c r="W946" s="14" t="str">
        <f t="shared" si="206"/>
        <v>[x]</v>
      </c>
      <c r="X946" s="14">
        <f t="shared" si="207"/>
        <v>0.1</v>
      </c>
      <c r="Y946" s="14">
        <f t="shared" si="208"/>
        <v>1</v>
      </c>
      <c r="Z946" s="14">
        <f t="shared" si="209"/>
        <v>60</v>
      </c>
      <c r="AA946" s="14">
        <f t="shared" si="210"/>
        <v>0.83330000000000004</v>
      </c>
    </row>
    <row r="947" spans="13:27" ht="16.5" x14ac:dyDescent="0.2">
      <c r="M947" s="14">
        <v>863</v>
      </c>
      <c r="N947" s="14">
        <f t="shared" si="199"/>
        <v>17</v>
      </c>
      <c r="O947" s="14">
        <f>INDEX(卡牌消耗!$H$13:$H$33,世界BOSS专属武器!N947)</f>
        <v>1501017</v>
      </c>
      <c r="P947" s="44" t="s">
        <v>328</v>
      </c>
      <c r="Q947" s="14">
        <f t="shared" si="200"/>
        <v>46</v>
      </c>
      <c r="R947" s="44" t="str">
        <f t="shared" si="201"/>
        <v>金币</v>
      </c>
      <c r="S947" s="14">
        <f t="shared" si="202"/>
        <v>20000</v>
      </c>
      <c r="T947" s="14" t="str">
        <f t="shared" si="203"/>
        <v>高级专属强化石</v>
      </c>
      <c r="U947" s="14">
        <f t="shared" si="204"/>
        <v>7</v>
      </c>
      <c r="V947" s="14" t="str">
        <f t="shared" si="205"/>
        <v>[x]</v>
      </c>
      <c r="W947" s="14" t="str">
        <f t="shared" si="206"/>
        <v>[x]</v>
      </c>
      <c r="X947" s="14">
        <f t="shared" si="207"/>
        <v>0.1</v>
      </c>
      <c r="Y947" s="14">
        <f t="shared" si="208"/>
        <v>1</v>
      </c>
      <c r="Z947" s="14">
        <f t="shared" si="209"/>
        <v>70</v>
      </c>
      <c r="AA947" s="14">
        <f t="shared" si="210"/>
        <v>0.86670000000000003</v>
      </c>
    </row>
    <row r="948" spans="13:27" ht="16.5" x14ac:dyDescent="0.2">
      <c r="M948" s="14">
        <v>864</v>
      </c>
      <c r="N948" s="14">
        <f t="shared" si="199"/>
        <v>17</v>
      </c>
      <c r="O948" s="14">
        <f>INDEX(卡牌消耗!$H$13:$H$33,世界BOSS专属武器!N948)</f>
        <v>1501017</v>
      </c>
      <c r="P948" s="44" t="s">
        <v>328</v>
      </c>
      <c r="Q948" s="14">
        <f t="shared" si="200"/>
        <v>47</v>
      </c>
      <c r="R948" s="44" t="str">
        <f t="shared" si="201"/>
        <v>金币</v>
      </c>
      <c r="S948" s="14">
        <f t="shared" si="202"/>
        <v>20000</v>
      </c>
      <c r="T948" s="14" t="str">
        <f t="shared" si="203"/>
        <v>高级专属强化石</v>
      </c>
      <c r="U948" s="14">
        <f t="shared" si="204"/>
        <v>8</v>
      </c>
      <c r="V948" s="14" t="str">
        <f t="shared" si="205"/>
        <v>[x]</v>
      </c>
      <c r="W948" s="14" t="str">
        <f t="shared" si="206"/>
        <v>[x]</v>
      </c>
      <c r="X948" s="14">
        <f t="shared" si="207"/>
        <v>0.1</v>
      </c>
      <c r="Y948" s="14">
        <f t="shared" si="208"/>
        <v>1</v>
      </c>
      <c r="Z948" s="14">
        <f t="shared" si="209"/>
        <v>80</v>
      </c>
      <c r="AA948" s="14">
        <f t="shared" si="210"/>
        <v>0.9</v>
      </c>
    </row>
    <row r="949" spans="13:27" ht="16.5" x14ac:dyDescent="0.2">
      <c r="M949" s="14">
        <v>865</v>
      </c>
      <c r="N949" s="14">
        <f t="shared" si="199"/>
        <v>17</v>
      </c>
      <c r="O949" s="14">
        <f>INDEX(卡牌消耗!$H$13:$H$33,世界BOSS专属武器!N949)</f>
        <v>1501017</v>
      </c>
      <c r="P949" s="44" t="s">
        <v>328</v>
      </c>
      <c r="Q949" s="14">
        <f t="shared" si="200"/>
        <v>48</v>
      </c>
      <c r="R949" s="44" t="str">
        <f t="shared" si="201"/>
        <v>金币</v>
      </c>
      <c r="S949" s="14">
        <f t="shared" si="202"/>
        <v>20000</v>
      </c>
      <c r="T949" s="14" t="str">
        <f t="shared" si="203"/>
        <v>高级专属强化石</v>
      </c>
      <c r="U949" s="14">
        <f t="shared" si="204"/>
        <v>9</v>
      </c>
      <c r="V949" s="14" t="str">
        <f t="shared" si="205"/>
        <v>[x]</v>
      </c>
      <c r="W949" s="14" t="str">
        <f t="shared" si="206"/>
        <v>[x]</v>
      </c>
      <c r="X949" s="14">
        <f t="shared" si="207"/>
        <v>0.1</v>
      </c>
      <c r="Y949" s="14">
        <f t="shared" si="208"/>
        <v>1</v>
      </c>
      <c r="Z949" s="14">
        <f t="shared" si="209"/>
        <v>100</v>
      </c>
      <c r="AA949" s="14">
        <f t="shared" si="210"/>
        <v>0.93330000000000002</v>
      </c>
    </row>
    <row r="950" spans="13:27" ht="16.5" x14ac:dyDescent="0.2">
      <c r="M950" s="14">
        <v>866</v>
      </c>
      <c r="N950" s="14">
        <f t="shared" si="199"/>
        <v>17</v>
      </c>
      <c r="O950" s="14">
        <f>INDEX(卡牌消耗!$H$13:$H$33,世界BOSS专属武器!N950)</f>
        <v>1501017</v>
      </c>
      <c r="P950" s="44" t="s">
        <v>328</v>
      </c>
      <c r="Q950" s="14">
        <f t="shared" si="200"/>
        <v>49</v>
      </c>
      <c r="R950" s="44" t="str">
        <f t="shared" si="201"/>
        <v>金币</v>
      </c>
      <c r="S950" s="14">
        <f t="shared" si="202"/>
        <v>20000</v>
      </c>
      <c r="T950" s="14" t="str">
        <f t="shared" si="203"/>
        <v>高级专属强化石</v>
      </c>
      <c r="U950" s="14">
        <f t="shared" si="204"/>
        <v>10</v>
      </c>
      <c r="V950" s="14" t="str">
        <f t="shared" si="205"/>
        <v>[x]</v>
      </c>
      <c r="W950" s="14" t="str">
        <f t="shared" si="206"/>
        <v>[x]</v>
      </c>
      <c r="X950" s="14">
        <f t="shared" si="207"/>
        <v>0.1</v>
      </c>
      <c r="Y950" s="14">
        <f t="shared" si="208"/>
        <v>1</v>
      </c>
      <c r="Z950" s="14">
        <f t="shared" si="209"/>
        <v>120</v>
      </c>
      <c r="AA950" s="14">
        <f t="shared" si="210"/>
        <v>0.9667</v>
      </c>
    </row>
    <row r="951" spans="13:27" ht="16.5" x14ac:dyDescent="0.2">
      <c r="M951" s="14">
        <v>867</v>
      </c>
      <c r="N951" s="14">
        <f t="shared" si="199"/>
        <v>17</v>
      </c>
      <c r="O951" s="14">
        <f>INDEX(卡牌消耗!$H$13:$H$33,世界BOSS专属武器!N951)</f>
        <v>1501017</v>
      </c>
      <c r="P951" s="44" t="s">
        <v>328</v>
      </c>
      <c r="Q951" s="14">
        <f t="shared" si="200"/>
        <v>50</v>
      </c>
      <c r="R951" s="44" t="str">
        <f t="shared" si="201"/>
        <v>金币</v>
      </c>
      <c r="S951" s="14">
        <f t="shared" si="202"/>
        <v>20000</v>
      </c>
      <c r="T951" s="14" t="str">
        <f t="shared" si="203"/>
        <v>高级专属强化石</v>
      </c>
      <c r="U951" s="14">
        <f t="shared" si="204"/>
        <v>15</v>
      </c>
      <c r="V951" s="14" t="str">
        <f t="shared" si="205"/>
        <v>[x]</v>
      </c>
      <c r="W951" s="14" t="str">
        <f t="shared" si="206"/>
        <v>[x]</v>
      </c>
      <c r="X951" s="14">
        <f t="shared" si="207"/>
        <v>0.1</v>
      </c>
      <c r="Y951" s="14">
        <f t="shared" si="208"/>
        <v>1</v>
      </c>
      <c r="Z951" s="14">
        <f t="shared" si="209"/>
        <v>150</v>
      </c>
      <c r="AA951" s="14">
        <f t="shared" si="210"/>
        <v>1</v>
      </c>
    </row>
    <row r="952" spans="13:27" ht="16.5" x14ac:dyDescent="0.2">
      <c r="M952" s="14">
        <v>868</v>
      </c>
      <c r="N952" s="14">
        <f t="shared" si="199"/>
        <v>18</v>
      </c>
      <c r="O952" s="14">
        <f>INDEX(卡牌消耗!$H$13:$H$33,世界BOSS专属武器!N952)</f>
        <v>1501018</v>
      </c>
      <c r="P952" s="44" t="s">
        <v>328</v>
      </c>
      <c r="Q952" s="14">
        <f t="shared" si="200"/>
        <v>0</v>
      </c>
      <c r="R952" s="44" t="str">
        <f t="shared" si="201"/>
        <v>[x]</v>
      </c>
      <c r="S952" s="14" t="str">
        <f t="shared" si="202"/>
        <v>[x]</v>
      </c>
      <c r="T952" s="14" t="str">
        <f t="shared" si="203"/>
        <v>[x]</v>
      </c>
      <c r="U952" s="14" t="str">
        <f t="shared" si="204"/>
        <v>[x]</v>
      </c>
      <c r="V952" s="14" t="str">
        <f t="shared" si="205"/>
        <v>[x]</v>
      </c>
      <c r="W952" s="14" t="str">
        <f t="shared" si="206"/>
        <v>[x]</v>
      </c>
      <c r="X952" s="14" t="str">
        <f t="shared" si="207"/>
        <v>[x]</v>
      </c>
      <c r="Y952" s="14" t="str">
        <f t="shared" si="208"/>
        <v>[x]</v>
      </c>
      <c r="Z952" s="14" t="str">
        <f t="shared" si="209"/>
        <v>[x]</v>
      </c>
      <c r="AA952" s="14" t="str">
        <f t="shared" si="210"/>
        <v>[x]</v>
      </c>
    </row>
    <row r="953" spans="13:27" ht="16.5" x14ac:dyDescent="0.2">
      <c r="M953" s="14">
        <v>869</v>
      </c>
      <c r="N953" s="14">
        <f t="shared" si="199"/>
        <v>18</v>
      </c>
      <c r="O953" s="14">
        <f>INDEX(卡牌消耗!$H$13:$H$33,世界BOSS专属武器!N953)</f>
        <v>1501018</v>
      </c>
      <c r="P953" s="44" t="s">
        <v>328</v>
      </c>
      <c r="Q953" s="14">
        <f t="shared" si="200"/>
        <v>1</v>
      </c>
      <c r="R953" s="44" t="str">
        <f t="shared" si="201"/>
        <v>金币</v>
      </c>
      <c r="S953" s="14">
        <f t="shared" si="202"/>
        <v>100</v>
      </c>
      <c r="T953" s="14" t="str">
        <f t="shared" si="203"/>
        <v>低级专属强化石</v>
      </c>
      <c r="U953" s="14">
        <f t="shared" si="204"/>
        <v>1</v>
      </c>
      <c r="V953" s="14" t="str">
        <f t="shared" si="205"/>
        <v>[x]</v>
      </c>
      <c r="W953" s="14" t="str">
        <f t="shared" si="206"/>
        <v>[x]</v>
      </c>
      <c r="X953" s="14">
        <f t="shared" si="207"/>
        <v>1</v>
      </c>
      <c r="Y953" s="14">
        <f t="shared" si="208"/>
        <v>1</v>
      </c>
      <c r="Z953" s="14">
        <f t="shared" si="209"/>
        <v>1</v>
      </c>
      <c r="AA953" s="14">
        <f t="shared" si="210"/>
        <v>6.7000000000000002E-3</v>
      </c>
    </row>
    <row r="954" spans="13:27" ht="16.5" x14ac:dyDescent="0.2">
      <c r="M954" s="14">
        <v>870</v>
      </c>
      <c r="N954" s="14">
        <f t="shared" si="199"/>
        <v>18</v>
      </c>
      <c r="O954" s="14">
        <f>INDEX(卡牌消耗!$H$13:$H$33,世界BOSS专属武器!N954)</f>
        <v>1501018</v>
      </c>
      <c r="P954" s="44" t="s">
        <v>328</v>
      </c>
      <c r="Q954" s="14">
        <f t="shared" si="200"/>
        <v>2</v>
      </c>
      <c r="R954" s="44" t="str">
        <f t="shared" si="201"/>
        <v>金币</v>
      </c>
      <c r="S954" s="14">
        <f t="shared" si="202"/>
        <v>200</v>
      </c>
      <c r="T954" s="14" t="str">
        <f t="shared" si="203"/>
        <v>低级专属强化石</v>
      </c>
      <c r="U954" s="14">
        <f t="shared" si="204"/>
        <v>1</v>
      </c>
      <c r="V954" s="14" t="str">
        <f t="shared" si="205"/>
        <v>[x]</v>
      </c>
      <c r="W954" s="14" t="str">
        <f t="shared" si="206"/>
        <v>[x]</v>
      </c>
      <c r="X954" s="14">
        <f t="shared" si="207"/>
        <v>0.5</v>
      </c>
      <c r="Y954" s="14">
        <f t="shared" si="208"/>
        <v>1</v>
      </c>
      <c r="Z954" s="14">
        <f t="shared" si="209"/>
        <v>2</v>
      </c>
      <c r="AA954" s="14">
        <f t="shared" si="210"/>
        <v>1.3299999999999999E-2</v>
      </c>
    </row>
    <row r="955" spans="13:27" ht="16.5" x14ac:dyDescent="0.2">
      <c r="M955" s="14">
        <v>871</v>
      </c>
      <c r="N955" s="14">
        <f t="shared" si="199"/>
        <v>18</v>
      </c>
      <c r="O955" s="14">
        <f>INDEX(卡牌消耗!$H$13:$H$33,世界BOSS专属武器!N955)</f>
        <v>1501018</v>
      </c>
      <c r="P955" s="44" t="s">
        <v>328</v>
      </c>
      <c r="Q955" s="14">
        <f t="shared" si="200"/>
        <v>3</v>
      </c>
      <c r="R955" s="44" t="str">
        <f t="shared" si="201"/>
        <v>金币</v>
      </c>
      <c r="S955" s="14">
        <f t="shared" si="202"/>
        <v>300</v>
      </c>
      <c r="T955" s="14" t="str">
        <f t="shared" si="203"/>
        <v>低级专属强化石</v>
      </c>
      <c r="U955" s="14">
        <f t="shared" si="204"/>
        <v>2</v>
      </c>
      <c r="V955" s="14" t="str">
        <f t="shared" si="205"/>
        <v>[x]</v>
      </c>
      <c r="W955" s="14" t="str">
        <f t="shared" si="206"/>
        <v>[x]</v>
      </c>
      <c r="X955" s="14">
        <f t="shared" si="207"/>
        <v>0.48</v>
      </c>
      <c r="Y955" s="14">
        <f t="shared" si="208"/>
        <v>1</v>
      </c>
      <c r="Z955" s="14">
        <f t="shared" si="209"/>
        <v>3</v>
      </c>
      <c r="AA955" s="14">
        <f t="shared" si="210"/>
        <v>0.02</v>
      </c>
    </row>
    <row r="956" spans="13:27" ht="16.5" x14ac:dyDescent="0.2">
      <c r="M956" s="14">
        <v>872</v>
      </c>
      <c r="N956" s="14">
        <f t="shared" si="199"/>
        <v>18</v>
      </c>
      <c r="O956" s="14">
        <f>INDEX(卡牌消耗!$H$13:$H$33,世界BOSS专属武器!N956)</f>
        <v>1501018</v>
      </c>
      <c r="P956" s="44" t="s">
        <v>328</v>
      </c>
      <c r="Q956" s="14">
        <f t="shared" si="200"/>
        <v>4</v>
      </c>
      <c r="R956" s="44" t="str">
        <f t="shared" si="201"/>
        <v>金币</v>
      </c>
      <c r="S956" s="14">
        <f t="shared" si="202"/>
        <v>400</v>
      </c>
      <c r="T956" s="14" t="str">
        <f t="shared" si="203"/>
        <v>低级专属强化石</v>
      </c>
      <c r="U956" s="14">
        <f t="shared" si="204"/>
        <v>3</v>
      </c>
      <c r="V956" s="14" t="str">
        <f t="shared" si="205"/>
        <v>[x]</v>
      </c>
      <c r="W956" s="14" t="str">
        <f t="shared" si="206"/>
        <v>[x]</v>
      </c>
      <c r="X956" s="14">
        <f t="shared" si="207"/>
        <v>0.46</v>
      </c>
      <c r="Y956" s="14">
        <f t="shared" si="208"/>
        <v>1</v>
      </c>
      <c r="Z956" s="14">
        <f t="shared" si="209"/>
        <v>3</v>
      </c>
      <c r="AA956" s="14">
        <f t="shared" si="210"/>
        <v>2.6700000000000002E-2</v>
      </c>
    </row>
    <row r="957" spans="13:27" ht="16.5" x14ac:dyDescent="0.2">
      <c r="M957" s="14">
        <v>873</v>
      </c>
      <c r="N957" s="14">
        <f t="shared" si="199"/>
        <v>18</v>
      </c>
      <c r="O957" s="14">
        <f>INDEX(卡牌消耗!$H$13:$H$33,世界BOSS专属武器!N957)</f>
        <v>1501018</v>
      </c>
      <c r="P957" s="44" t="s">
        <v>328</v>
      </c>
      <c r="Q957" s="14">
        <f t="shared" si="200"/>
        <v>5</v>
      </c>
      <c r="R957" s="44" t="str">
        <f t="shared" si="201"/>
        <v>金币</v>
      </c>
      <c r="S957" s="14">
        <f t="shared" si="202"/>
        <v>500</v>
      </c>
      <c r="T957" s="14" t="str">
        <f t="shared" si="203"/>
        <v>低级专属强化石</v>
      </c>
      <c r="U957" s="14">
        <f t="shared" si="204"/>
        <v>4</v>
      </c>
      <c r="V957" s="14" t="str">
        <f t="shared" si="205"/>
        <v>[x]</v>
      </c>
      <c r="W957" s="14" t="str">
        <f t="shared" si="206"/>
        <v>[x]</v>
      </c>
      <c r="X957" s="14">
        <f t="shared" si="207"/>
        <v>0.44</v>
      </c>
      <c r="Y957" s="14">
        <f t="shared" si="208"/>
        <v>1</v>
      </c>
      <c r="Z957" s="14">
        <f t="shared" si="209"/>
        <v>3</v>
      </c>
      <c r="AA957" s="14">
        <f t="shared" si="210"/>
        <v>3.3300000000000003E-2</v>
      </c>
    </row>
    <row r="958" spans="13:27" ht="16.5" x14ac:dyDescent="0.2">
      <c r="M958" s="14">
        <v>874</v>
      </c>
      <c r="N958" s="14">
        <f t="shared" si="199"/>
        <v>18</v>
      </c>
      <c r="O958" s="14">
        <f>INDEX(卡牌消耗!$H$13:$H$33,世界BOSS专属武器!N958)</f>
        <v>1501018</v>
      </c>
      <c r="P958" s="44" t="s">
        <v>328</v>
      </c>
      <c r="Q958" s="14">
        <f t="shared" si="200"/>
        <v>6</v>
      </c>
      <c r="R958" s="44" t="str">
        <f t="shared" si="201"/>
        <v>金币</v>
      </c>
      <c r="S958" s="14">
        <f t="shared" si="202"/>
        <v>600</v>
      </c>
      <c r="T958" s="14" t="str">
        <f t="shared" si="203"/>
        <v>低级专属强化石</v>
      </c>
      <c r="U958" s="14">
        <f t="shared" si="204"/>
        <v>5</v>
      </c>
      <c r="V958" s="14" t="str">
        <f t="shared" si="205"/>
        <v>[x]</v>
      </c>
      <c r="W958" s="14" t="str">
        <f t="shared" si="206"/>
        <v>[x]</v>
      </c>
      <c r="X958" s="14">
        <f t="shared" si="207"/>
        <v>0.42</v>
      </c>
      <c r="Y958" s="14">
        <f t="shared" si="208"/>
        <v>1</v>
      </c>
      <c r="Z958" s="14">
        <f t="shared" si="209"/>
        <v>4</v>
      </c>
      <c r="AA958" s="14">
        <f t="shared" si="210"/>
        <v>0.04</v>
      </c>
    </row>
    <row r="959" spans="13:27" ht="16.5" x14ac:dyDescent="0.2">
      <c r="M959" s="14">
        <v>875</v>
      </c>
      <c r="N959" s="14">
        <f t="shared" si="199"/>
        <v>18</v>
      </c>
      <c r="O959" s="14">
        <f>INDEX(卡牌消耗!$H$13:$H$33,世界BOSS专属武器!N959)</f>
        <v>1501018</v>
      </c>
      <c r="P959" s="44" t="s">
        <v>328</v>
      </c>
      <c r="Q959" s="14">
        <f t="shared" si="200"/>
        <v>7</v>
      </c>
      <c r="R959" s="44" t="str">
        <f t="shared" si="201"/>
        <v>金币</v>
      </c>
      <c r="S959" s="14">
        <f t="shared" si="202"/>
        <v>700</v>
      </c>
      <c r="T959" s="14" t="str">
        <f t="shared" si="203"/>
        <v>低级专属强化石</v>
      </c>
      <c r="U959" s="14">
        <f t="shared" si="204"/>
        <v>5</v>
      </c>
      <c r="V959" s="14" t="str">
        <f t="shared" si="205"/>
        <v>[x]</v>
      </c>
      <c r="W959" s="14" t="str">
        <f t="shared" si="206"/>
        <v>[x]</v>
      </c>
      <c r="X959" s="14">
        <f t="shared" si="207"/>
        <v>0.4</v>
      </c>
      <c r="Y959" s="14">
        <f t="shared" si="208"/>
        <v>1</v>
      </c>
      <c r="Z959" s="14">
        <f t="shared" si="209"/>
        <v>4</v>
      </c>
      <c r="AA959" s="14">
        <f t="shared" si="210"/>
        <v>4.6699999999999998E-2</v>
      </c>
    </row>
    <row r="960" spans="13:27" ht="16.5" x14ac:dyDescent="0.2">
      <c r="M960" s="14">
        <v>876</v>
      </c>
      <c r="N960" s="14">
        <f t="shared" si="199"/>
        <v>18</v>
      </c>
      <c r="O960" s="14">
        <f>INDEX(卡牌消耗!$H$13:$H$33,世界BOSS专属武器!N960)</f>
        <v>1501018</v>
      </c>
      <c r="P960" s="44" t="s">
        <v>328</v>
      </c>
      <c r="Q960" s="14">
        <f t="shared" si="200"/>
        <v>8</v>
      </c>
      <c r="R960" s="44" t="str">
        <f t="shared" si="201"/>
        <v>金币</v>
      </c>
      <c r="S960" s="14">
        <f t="shared" si="202"/>
        <v>800</v>
      </c>
      <c r="T960" s="14" t="str">
        <f t="shared" si="203"/>
        <v>低级专属强化石</v>
      </c>
      <c r="U960" s="14">
        <f t="shared" si="204"/>
        <v>5</v>
      </c>
      <c r="V960" s="14" t="str">
        <f t="shared" si="205"/>
        <v>[x]</v>
      </c>
      <c r="W960" s="14" t="str">
        <f t="shared" si="206"/>
        <v>[x]</v>
      </c>
      <c r="X960" s="14">
        <f t="shared" si="207"/>
        <v>0.38</v>
      </c>
      <c r="Y960" s="14">
        <f t="shared" si="208"/>
        <v>1</v>
      </c>
      <c r="Z960" s="14">
        <f t="shared" si="209"/>
        <v>5</v>
      </c>
      <c r="AA960" s="14">
        <f t="shared" si="210"/>
        <v>5.33E-2</v>
      </c>
    </row>
    <row r="961" spans="13:27" ht="16.5" x14ac:dyDescent="0.2">
      <c r="M961" s="14">
        <v>877</v>
      </c>
      <c r="N961" s="14">
        <f t="shared" si="199"/>
        <v>18</v>
      </c>
      <c r="O961" s="14">
        <f>INDEX(卡牌消耗!$H$13:$H$33,世界BOSS专属武器!N961)</f>
        <v>1501018</v>
      </c>
      <c r="P961" s="44" t="s">
        <v>328</v>
      </c>
      <c r="Q961" s="14">
        <f t="shared" si="200"/>
        <v>9</v>
      </c>
      <c r="R961" s="44" t="str">
        <f t="shared" si="201"/>
        <v>金币</v>
      </c>
      <c r="S961" s="14">
        <f t="shared" si="202"/>
        <v>900</v>
      </c>
      <c r="T961" s="14" t="str">
        <f t="shared" si="203"/>
        <v>低级专属强化石</v>
      </c>
      <c r="U961" s="14">
        <f t="shared" si="204"/>
        <v>5</v>
      </c>
      <c r="V961" s="14" t="str">
        <f t="shared" si="205"/>
        <v>[x]</v>
      </c>
      <c r="W961" s="14" t="str">
        <f t="shared" si="206"/>
        <v>[x]</v>
      </c>
      <c r="X961" s="14">
        <f t="shared" si="207"/>
        <v>0.36</v>
      </c>
      <c r="Y961" s="14">
        <f t="shared" si="208"/>
        <v>1</v>
      </c>
      <c r="Z961" s="14">
        <f t="shared" si="209"/>
        <v>5</v>
      </c>
      <c r="AA961" s="14">
        <f t="shared" si="210"/>
        <v>0.06</v>
      </c>
    </row>
    <row r="962" spans="13:27" ht="16.5" x14ac:dyDescent="0.2">
      <c r="M962" s="14">
        <v>878</v>
      </c>
      <c r="N962" s="14">
        <f t="shared" si="199"/>
        <v>18</v>
      </c>
      <c r="O962" s="14">
        <f>INDEX(卡牌消耗!$H$13:$H$33,世界BOSS专属武器!N962)</f>
        <v>1501018</v>
      </c>
      <c r="P962" s="44" t="s">
        <v>328</v>
      </c>
      <c r="Q962" s="14">
        <f t="shared" si="200"/>
        <v>10</v>
      </c>
      <c r="R962" s="44" t="str">
        <f t="shared" si="201"/>
        <v>金币</v>
      </c>
      <c r="S962" s="14">
        <f t="shared" si="202"/>
        <v>1000</v>
      </c>
      <c r="T962" s="14" t="str">
        <f t="shared" si="203"/>
        <v>低级专属强化石</v>
      </c>
      <c r="U962" s="14">
        <f t="shared" si="204"/>
        <v>7</v>
      </c>
      <c r="V962" s="14" t="str">
        <f t="shared" si="205"/>
        <v>[x]</v>
      </c>
      <c r="W962" s="14" t="str">
        <f t="shared" si="206"/>
        <v>[x]</v>
      </c>
      <c r="X962" s="14">
        <f t="shared" si="207"/>
        <v>0.35</v>
      </c>
      <c r="Y962" s="14">
        <f t="shared" si="208"/>
        <v>1</v>
      </c>
      <c r="Z962" s="14">
        <f t="shared" si="209"/>
        <v>5</v>
      </c>
      <c r="AA962" s="14">
        <f t="shared" si="210"/>
        <v>6.6699999999999995E-2</v>
      </c>
    </row>
    <row r="963" spans="13:27" ht="16.5" x14ac:dyDescent="0.2">
      <c r="M963" s="14">
        <v>879</v>
      </c>
      <c r="N963" s="14">
        <f t="shared" si="199"/>
        <v>18</v>
      </c>
      <c r="O963" s="14">
        <f>INDEX(卡牌消耗!$H$13:$H$33,世界BOSS专属武器!N963)</f>
        <v>1501018</v>
      </c>
      <c r="P963" s="44" t="s">
        <v>328</v>
      </c>
      <c r="Q963" s="14">
        <f t="shared" si="200"/>
        <v>11</v>
      </c>
      <c r="R963" s="44" t="str">
        <f t="shared" si="201"/>
        <v>金币</v>
      </c>
      <c r="S963" s="14">
        <f t="shared" si="202"/>
        <v>1000</v>
      </c>
      <c r="T963" s="14" t="str">
        <f t="shared" si="203"/>
        <v>低级专属强化石</v>
      </c>
      <c r="U963" s="14">
        <f t="shared" si="204"/>
        <v>7</v>
      </c>
      <c r="V963" s="14" t="str">
        <f t="shared" si="205"/>
        <v>[x]</v>
      </c>
      <c r="W963" s="14" t="str">
        <f t="shared" si="206"/>
        <v>[x]</v>
      </c>
      <c r="X963" s="14">
        <f t="shared" si="207"/>
        <v>0.33</v>
      </c>
      <c r="Y963" s="14">
        <f t="shared" si="208"/>
        <v>1</v>
      </c>
      <c r="Z963" s="14">
        <f t="shared" si="209"/>
        <v>6</v>
      </c>
      <c r="AA963" s="14">
        <f t="shared" si="210"/>
        <v>0.08</v>
      </c>
    </row>
    <row r="964" spans="13:27" ht="16.5" x14ac:dyDescent="0.2">
      <c r="M964" s="14">
        <v>880</v>
      </c>
      <c r="N964" s="14">
        <f t="shared" si="199"/>
        <v>18</v>
      </c>
      <c r="O964" s="14">
        <f>INDEX(卡牌消耗!$H$13:$H$33,世界BOSS专属武器!N964)</f>
        <v>1501018</v>
      </c>
      <c r="P964" s="44" t="s">
        <v>328</v>
      </c>
      <c r="Q964" s="14">
        <f t="shared" si="200"/>
        <v>12</v>
      </c>
      <c r="R964" s="44" t="str">
        <f t="shared" si="201"/>
        <v>金币</v>
      </c>
      <c r="S964" s="14">
        <f t="shared" si="202"/>
        <v>1000</v>
      </c>
      <c r="T964" s="14" t="str">
        <f t="shared" si="203"/>
        <v>低级专属强化石</v>
      </c>
      <c r="U964" s="14">
        <f t="shared" si="204"/>
        <v>7</v>
      </c>
      <c r="V964" s="14" t="str">
        <f t="shared" si="205"/>
        <v>[x]</v>
      </c>
      <c r="W964" s="14" t="str">
        <f t="shared" si="206"/>
        <v>[x]</v>
      </c>
      <c r="X964" s="14">
        <f t="shared" si="207"/>
        <v>0.31</v>
      </c>
      <c r="Y964" s="14">
        <f t="shared" si="208"/>
        <v>1</v>
      </c>
      <c r="Z964" s="14">
        <f t="shared" si="209"/>
        <v>6</v>
      </c>
      <c r="AA964" s="14">
        <f t="shared" si="210"/>
        <v>9.3299999999999994E-2</v>
      </c>
    </row>
    <row r="965" spans="13:27" ht="16.5" x14ac:dyDescent="0.2">
      <c r="M965" s="14">
        <v>881</v>
      </c>
      <c r="N965" s="14">
        <f t="shared" si="199"/>
        <v>18</v>
      </c>
      <c r="O965" s="14">
        <f>INDEX(卡牌消耗!$H$13:$H$33,世界BOSS专属武器!N965)</f>
        <v>1501018</v>
      </c>
      <c r="P965" s="44" t="s">
        <v>328</v>
      </c>
      <c r="Q965" s="14">
        <f t="shared" si="200"/>
        <v>13</v>
      </c>
      <c r="R965" s="44" t="str">
        <f t="shared" si="201"/>
        <v>金币</v>
      </c>
      <c r="S965" s="14">
        <f t="shared" si="202"/>
        <v>1000</v>
      </c>
      <c r="T965" s="14" t="str">
        <f t="shared" si="203"/>
        <v>低级专属强化石</v>
      </c>
      <c r="U965" s="14">
        <f t="shared" si="204"/>
        <v>7</v>
      </c>
      <c r="V965" s="14" t="str">
        <f t="shared" si="205"/>
        <v>[x]</v>
      </c>
      <c r="W965" s="14" t="str">
        <f t="shared" si="206"/>
        <v>[x]</v>
      </c>
      <c r="X965" s="14">
        <f t="shared" si="207"/>
        <v>0.28999999999999998</v>
      </c>
      <c r="Y965" s="14">
        <f t="shared" si="208"/>
        <v>1</v>
      </c>
      <c r="Z965" s="14">
        <f t="shared" si="209"/>
        <v>7</v>
      </c>
      <c r="AA965" s="14">
        <f t="shared" si="210"/>
        <v>0.1067</v>
      </c>
    </row>
    <row r="966" spans="13:27" ht="16.5" x14ac:dyDescent="0.2">
      <c r="M966" s="14">
        <v>882</v>
      </c>
      <c r="N966" s="14">
        <f t="shared" si="199"/>
        <v>18</v>
      </c>
      <c r="O966" s="14">
        <f>INDEX(卡牌消耗!$H$13:$H$33,世界BOSS专属武器!N966)</f>
        <v>1501018</v>
      </c>
      <c r="P966" s="44" t="s">
        <v>328</v>
      </c>
      <c r="Q966" s="14">
        <f t="shared" si="200"/>
        <v>14</v>
      </c>
      <c r="R966" s="44" t="str">
        <f t="shared" si="201"/>
        <v>金币</v>
      </c>
      <c r="S966" s="14">
        <f t="shared" si="202"/>
        <v>1000</v>
      </c>
      <c r="T966" s="14" t="str">
        <f t="shared" si="203"/>
        <v>低级专属强化石</v>
      </c>
      <c r="U966" s="14">
        <f t="shared" si="204"/>
        <v>7</v>
      </c>
      <c r="V966" s="14" t="str">
        <f t="shared" si="205"/>
        <v>[x]</v>
      </c>
      <c r="W966" s="14" t="str">
        <f t="shared" si="206"/>
        <v>[x]</v>
      </c>
      <c r="X966" s="14">
        <f t="shared" si="207"/>
        <v>0.27</v>
      </c>
      <c r="Y966" s="14">
        <f t="shared" si="208"/>
        <v>1</v>
      </c>
      <c r="Z966" s="14">
        <f t="shared" si="209"/>
        <v>7</v>
      </c>
      <c r="AA966" s="14">
        <f t="shared" si="210"/>
        <v>0.12</v>
      </c>
    </row>
    <row r="967" spans="13:27" ht="16.5" x14ac:dyDescent="0.2">
      <c r="M967" s="14">
        <v>883</v>
      </c>
      <c r="N967" s="14">
        <f t="shared" si="199"/>
        <v>18</v>
      </c>
      <c r="O967" s="14">
        <f>INDEX(卡牌消耗!$H$13:$H$33,世界BOSS专属武器!N967)</f>
        <v>1501018</v>
      </c>
      <c r="P967" s="44" t="s">
        <v>328</v>
      </c>
      <c r="Q967" s="14">
        <f t="shared" si="200"/>
        <v>15</v>
      </c>
      <c r="R967" s="44" t="str">
        <f t="shared" si="201"/>
        <v>金币</v>
      </c>
      <c r="S967" s="14">
        <f t="shared" si="202"/>
        <v>1000</v>
      </c>
      <c r="T967" s="14" t="str">
        <f t="shared" si="203"/>
        <v>低级专属强化石</v>
      </c>
      <c r="U967" s="14">
        <f t="shared" si="204"/>
        <v>10</v>
      </c>
      <c r="V967" s="14" t="str">
        <f t="shared" si="205"/>
        <v>[x]</v>
      </c>
      <c r="W967" s="14" t="str">
        <f t="shared" si="206"/>
        <v>[x]</v>
      </c>
      <c r="X967" s="14">
        <f t="shared" si="207"/>
        <v>0.25</v>
      </c>
      <c r="Y967" s="14">
        <f t="shared" si="208"/>
        <v>1</v>
      </c>
      <c r="Z967" s="14">
        <f t="shared" si="209"/>
        <v>8</v>
      </c>
      <c r="AA967" s="14">
        <f t="shared" si="210"/>
        <v>0.1333</v>
      </c>
    </row>
    <row r="968" spans="13:27" ht="16.5" x14ac:dyDescent="0.2">
      <c r="M968" s="14">
        <v>884</v>
      </c>
      <c r="N968" s="14">
        <f t="shared" si="199"/>
        <v>18</v>
      </c>
      <c r="O968" s="14">
        <f>INDEX(卡牌消耗!$H$13:$H$33,世界BOSS专属武器!N968)</f>
        <v>1501018</v>
      </c>
      <c r="P968" s="44" t="s">
        <v>328</v>
      </c>
      <c r="Q968" s="14">
        <f t="shared" si="200"/>
        <v>16</v>
      </c>
      <c r="R968" s="44" t="str">
        <f t="shared" si="201"/>
        <v>金币</v>
      </c>
      <c r="S968" s="14">
        <f t="shared" si="202"/>
        <v>1000</v>
      </c>
      <c r="T968" s="14" t="str">
        <f t="shared" si="203"/>
        <v>低级专属强化石</v>
      </c>
      <c r="U968" s="14">
        <f t="shared" si="204"/>
        <v>10</v>
      </c>
      <c r="V968" s="14" t="str">
        <f t="shared" si="205"/>
        <v>[x]</v>
      </c>
      <c r="W968" s="14" t="str">
        <f t="shared" si="206"/>
        <v>[x]</v>
      </c>
      <c r="X968" s="14">
        <f t="shared" si="207"/>
        <v>0.23</v>
      </c>
      <c r="Y968" s="14">
        <f t="shared" si="208"/>
        <v>1</v>
      </c>
      <c r="Z968" s="14">
        <f t="shared" si="209"/>
        <v>9</v>
      </c>
      <c r="AA968" s="14">
        <f t="shared" si="210"/>
        <v>0.1467</v>
      </c>
    </row>
    <row r="969" spans="13:27" ht="16.5" x14ac:dyDescent="0.2">
      <c r="M969" s="14">
        <v>885</v>
      </c>
      <c r="N969" s="14">
        <f t="shared" si="199"/>
        <v>18</v>
      </c>
      <c r="O969" s="14">
        <f>INDEX(卡牌消耗!$H$13:$H$33,世界BOSS专属武器!N969)</f>
        <v>1501018</v>
      </c>
      <c r="P969" s="44" t="s">
        <v>328</v>
      </c>
      <c r="Q969" s="14">
        <f t="shared" si="200"/>
        <v>17</v>
      </c>
      <c r="R969" s="44" t="str">
        <f t="shared" si="201"/>
        <v>金币</v>
      </c>
      <c r="S969" s="14">
        <f t="shared" si="202"/>
        <v>1000</v>
      </c>
      <c r="T969" s="14" t="str">
        <f t="shared" si="203"/>
        <v>低级专属强化石</v>
      </c>
      <c r="U969" s="14">
        <f t="shared" si="204"/>
        <v>10</v>
      </c>
      <c r="V969" s="14" t="str">
        <f t="shared" si="205"/>
        <v>[x]</v>
      </c>
      <c r="W969" s="14" t="str">
        <f t="shared" si="206"/>
        <v>[x]</v>
      </c>
      <c r="X969" s="14">
        <f t="shared" si="207"/>
        <v>0.21</v>
      </c>
      <c r="Y969" s="14">
        <f t="shared" si="208"/>
        <v>1</v>
      </c>
      <c r="Z969" s="14">
        <f t="shared" si="209"/>
        <v>10</v>
      </c>
      <c r="AA969" s="14">
        <f t="shared" si="210"/>
        <v>0.16</v>
      </c>
    </row>
    <row r="970" spans="13:27" ht="16.5" x14ac:dyDescent="0.2">
      <c r="M970" s="14">
        <v>886</v>
      </c>
      <c r="N970" s="14">
        <f t="shared" si="199"/>
        <v>18</v>
      </c>
      <c r="O970" s="14">
        <f>INDEX(卡牌消耗!$H$13:$H$33,世界BOSS专属武器!N970)</f>
        <v>1501018</v>
      </c>
      <c r="P970" s="44" t="s">
        <v>328</v>
      </c>
      <c r="Q970" s="14">
        <f t="shared" si="200"/>
        <v>18</v>
      </c>
      <c r="R970" s="44" t="str">
        <f t="shared" si="201"/>
        <v>金币</v>
      </c>
      <c r="S970" s="14">
        <f t="shared" si="202"/>
        <v>1000</v>
      </c>
      <c r="T970" s="14" t="str">
        <f t="shared" si="203"/>
        <v>低级专属强化石</v>
      </c>
      <c r="U970" s="14">
        <f t="shared" si="204"/>
        <v>10</v>
      </c>
      <c r="V970" s="14" t="str">
        <f t="shared" si="205"/>
        <v>[x]</v>
      </c>
      <c r="W970" s="14" t="str">
        <f t="shared" si="206"/>
        <v>[x]</v>
      </c>
      <c r="X970" s="14">
        <f t="shared" si="207"/>
        <v>0.19</v>
      </c>
      <c r="Y970" s="14">
        <f t="shared" si="208"/>
        <v>1</v>
      </c>
      <c r="Z970" s="14">
        <f t="shared" si="209"/>
        <v>11</v>
      </c>
      <c r="AA970" s="14">
        <f t="shared" si="210"/>
        <v>0.17330000000000001</v>
      </c>
    </row>
    <row r="971" spans="13:27" ht="16.5" x14ac:dyDescent="0.2">
      <c r="M971" s="14">
        <v>887</v>
      </c>
      <c r="N971" s="14">
        <f t="shared" si="199"/>
        <v>18</v>
      </c>
      <c r="O971" s="14">
        <f>INDEX(卡牌消耗!$H$13:$H$33,世界BOSS专属武器!N971)</f>
        <v>1501018</v>
      </c>
      <c r="P971" s="44" t="s">
        <v>328</v>
      </c>
      <c r="Q971" s="14">
        <f t="shared" si="200"/>
        <v>19</v>
      </c>
      <c r="R971" s="44" t="str">
        <f t="shared" si="201"/>
        <v>金币</v>
      </c>
      <c r="S971" s="14">
        <f t="shared" si="202"/>
        <v>1000</v>
      </c>
      <c r="T971" s="14" t="str">
        <f t="shared" si="203"/>
        <v>低级专属强化石</v>
      </c>
      <c r="U971" s="14">
        <f t="shared" si="204"/>
        <v>10</v>
      </c>
      <c r="V971" s="14" t="str">
        <f t="shared" si="205"/>
        <v>[x]</v>
      </c>
      <c r="W971" s="14" t="str">
        <f t="shared" si="206"/>
        <v>[x]</v>
      </c>
      <c r="X971" s="14">
        <f t="shared" si="207"/>
        <v>0.17</v>
      </c>
      <c r="Y971" s="14">
        <f t="shared" si="208"/>
        <v>1</v>
      </c>
      <c r="Z971" s="14">
        <f t="shared" si="209"/>
        <v>12</v>
      </c>
      <c r="AA971" s="14">
        <f t="shared" si="210"/>
        <v>0.1867</v>
      </c>
    </row>
    <row r="972" spans="13:27" ht="16.5" x14ac:dyDescent="0.2">
      <c r="M972" s="14">
        <v>888</v>
      </c>
      <c r="N972" s="14">
        <f t="shared" si="199"/>
        <v>18</v>
      </c>
      <c r="O972" s="14">
        <f>INDEX(卡牌消耗!$H$13:$H$33,世界BOSS专属武器!N972)</f>
        <v>1501018</v>
      </c>
      <c r="P972" s="44" t="s">
        <v>328</v>
      </c>
      <c r="Q972" s="14">
        <f t="shared" si="200"/>
        <v>20</v>
      </c>
      <c r="R972" s="44" t="str">
        <f t="shared" si="201"/>
        <v>金币</v>
      </c>
      <c r="S972" s="14">
        <f t="shared" si="202"/>
        <v>5000</v>
      </c>
      <c r="T972" s="14" t="str">
        <f t="shared" si="203"/>
        <v>低级专属强化石</v>
      </c>
      <c r="U972" s="14">
        <f t="shared" si="204"/>
        <v>15</v>
      </c>
      <c r="V972" s="14" t="str">
        <f t="shared" si="205"/>
        <v>中级专属强化石</v>
      </c>
      <c r="W972" s="14">
        <f t="shared" si="206"/>
        <v>7</v>
      </c>
      <c r="X972" s="14">
        <f t="shared" si="207"/>
        <v>0.15</v>
      </c>
      <c r="Y972" s="14">
        <f t="shared" si="208"/>
        <v>1</v>
      </c>
      <c r="Z972" s="14">
        <f t="shared" si="209"/>
        <v>15</v>
      </c>
      <c r="AA972" s="14">
        <f t="shared" si="210"/>
        <v>0.2</v>
      </c>
    </row>
    <row r="973" spans="13:27" ht="16.5" x14ac:dyDescent="0.2">
      <c r="M973" s="14">
        <v>889</v>
      </c>
      <c r="N973" s="14">
        <f t="shared" si="199"/>
        <v>18</v>
      </c>
      <c r="O973" s="14">
        <f>INDEX(卡牌消耗!$H$13:$H$33,世界BOSS专属武器!N973)</f>
        <v>1501018</v>
      </c>
      <c r="P973" s="44" t="s">
        <v>328</v>
      </c>
      <c r="Q973" s="14">
        <f t="shared" si="200"/>
        <v>21</v>
      </c>
      <c r="R973" s="44" t="str">
        <f t="shared" si="201"/>
        <v>金币</v>
      </c>
      <c r="S973" s="14">
        <f t="shared" si="202"/>
        <v>5000</v>
      </c>
      <c r="T973" s="14" t="str">
        <f t="shared" si="203"/>
        <v>低级专属强化石</v>
      </c>
      <c r="U973" s="14">
        <f t="shared" si="204"/>
        <v>15</v>
      </c>
      <c r="V973" s="14" t="str">
        <f t="shared" si="205"/>
        <v>中级专属强化石</v>
      </c>
      <c r="W973" s="14">
        <f t="shared" si="206"/>
        <v>7</v>
      </c>
      <c r="X973" s="14">
        <f t="shared" si="207"/>
        <v>0.15</v>
      </c>
      <c r="Y973" s="14">
        <f t="shared" si="208"/>
        <v>1</v>
      </c>
      <c r="Z973" s="14">
        <f t="shared" si="209"/>
        <v>15</v>
      </c>
      <c r="AA973" s="14">
        <f t="shared" si="210"/>
        <v>0.22</v>
      </c>
    </row>
    <row r="974" spans="13:27" ht="16.5" x14ac:dyDescent="0.2">
      <c r="M974" s="14">
        <v>890</v>
      </c>
      <c r="N974" s="14">
        <f t="shared" si="199"/>
        <v>18</v>
      </c>
      <c r="O974" s="14">
        <f>INDEX(卡牌消耗!$H$13:$H$33,世界BOSS专属武器!N974)</f>
        <v>1501018</v>
      </c>
      <c r="P974" s="44" t="s">
        <v>328</v>
      </c>
      <c r="Q974" s="14">
        <f t="shared" si="200"/>
        <v>22</v>
      </c>
      <c r="R974" s="44" t="str">
        <f t="shared" si="201"/>
        <v>金币</v>
      </c>
      <c r="S974" s="14">
        <f t="shared" si="202"/>
        <v>5000</v>
      </c>
      <c r="T974" s="14" t="str">
        <f t="shared" si="203"/>
        <v>低级专属强化石</v>
      </c>
      <c r="U974" s="14">
        <f t="shared" si="204"/>
        <v>15</v>
      </c>
      <c r="V974" s="14" t="str">
        <f t="shared" si="205"/>
        <v>中级专属强化石</v>
      </c>
      <c r="W974" s="14">
        <f t="shared" si="206"/>
        <v>7</v>
      </c>
      <c r="X974" s="14">
        <f t="shared" si="207"/>
        <v>0.15</v>
      </c>
      <c r="Y974" s="14">
        <f t="shared" si="208"/>
        <v>1</v>
      </c>
      <c r="Z974" s="14">
        <f t="shared" si="209"/>
        <v>15</v>
      </c>
      <c r="AA974" s="14">
        <f t="shared" si="210"/>
        <v>0.24</v>
      </c>
    </row>
    <row r="975" spans="13:27" ht="16.5" x14ac:dyDescent="0.2">
      <c r="M975" s="14">
        <v>891</v>
      </c>
      <c r="N975" s="14">
        <f t="shared" si="199"/>
        <v>18</v>
      </c>
      <c r="O975" s="14">
        <f>INDEX(卡牌消耗!$H$13:$H$33,世界BOSS专属武器!N975)</f>
        <v>1501018</v>
      </c>
      <c r="P975" s="44" t="s">
        <v>328</v>
      </c>
      <c r="Q975" s="14">
        <f t="shared" si="200"/>
        <v>23</v>
      </c>
      <c r="R975" s="44" t="str">
        <f t="shared" si="201"/>
        <v>金币</v>
      </c>
      <c r="S975" s="14">
        <f t="shared" si="202"/>
        <v>5000</v>
      </c>
      <c r="T975" s="14" t="str">
        <f t="shared" si="203"/>
        <v>低级专属强化石</v>
      </c>
      <c r="U975" s="14">
        <f t="shared" si="204"/>
        <v>15</v>
      </c>
      <c r="V975" s="14" t="str">
        <f t="shared" si="205"/>
        <v>中级专属强化石</v>
      </c>
      <c r="W975" s="14">
        <f t="shared" si="206"/>
        <v>7</v>
      </c>
      <c r="X975" s="14">
        <f t="shared" si="207"/>
        <v>0.15</v>
      </c>
      <c r="Y975" s="14">
        <f t="shared" si="208"/>
        <v>1</v>
      </c>
      <c r="Z975" s="14">
        <f t="shared" si="209"/>
        <v>18</v>
      </c>
      <c r="AA975" s="14">
        <f t="shared" si="210"/>
        <v>0.26</v>
      </c>
    </row>
    <row r="976" spans="13:27" ht="16.5" x14ac:dyDescent="0.2">
      <c r="M976" s="14">
        <v>892</v>
      </c>
      <c r="N976" s="14">
        <f t="shared" si="199"/>
        <v>18</v>
      </c>
      <c r="O976" s="14">
        <f>INDEX(卡牌消耗!$H$13:$H$33,世界BOSS专属武器!N976)</f>
        <v>1501018</v>
      </c>
      <c r="P976" s="44" t="s">
        <v>328</v>
      </c>
      <c r="Q976" s="14">
        <f t="shared" si="200"/>
        <v>24</v>
      </c>
      <c r="R976" s="44" t="str">
        <f t="shared" si="201"/>
        <v>金币</v>
      </c>
      <c r="S976" s="14">
        <f t="shared" si="202"/>
        <v>5000</v>
      </c>
      <c r="T976" s="14" t="str">
        <f t="shared" si="203"/>
        <v>低级专属强化石</v>
      </c>
      <c r="U976" s="14">
        <f t="shared" si="204"/>
        <v>15</v>
      </c>
      <c r="V976" s="14" t="str">
        <f t="shared" si="205"/>
        <v>中级专属强化石</v>
      </c>
      <c r="W976" s="14">
        <f t="shared" si="206"/>
        <v>7</v>
      </c>
      <c r="X976" s="14">
        <f t="shared" si="207"/>
        <v>0.15</v>
      </c>
      <c r="Y976" s="14">
        <f t="shared" si="208"/>
        <v>1</v>
      </c>
      <c r="Z976" s="14">
        <f t="shared" si="209"/>
        <v>18</v>
      </c>
      <c r="AA976" s="14">
        <f t="shared" si="210"/>
        <v>0.28000000000000003</v>
      </c>
    </row>
    <row r="977" spans="13:27" ht="16.5" x14ac:dyDescent="0.2">
      <c r="M977" s="14">
        <v>893</v>
      </c>
      <c r="N977" s="14">
        <f t="shared" si="199"/>
        <v>18</v>
      </c>
      <c r="O977" s="14">
        <f>INDEX(卡牌消耗!$H$13:$H$33,世界BOSS专属武器!N977)</f>
        <v>1501018</v>
      </c>
      <c r="P977" s="44" t="s">
        <v>328</v>
      </c>
      <c r="Q977" s="14">
        <f t="shared" si="200"/>
        <v>25</v>
      </c>
      <c r="R977" s="44" t="str">
        <f t="shared" si="201"/>
        <v>金币</v>
      </c>
      <c r="S977" s="14">
        <f t="shared" si="202"/>
        <v>5000</v>
      </c>
      <c r="T977" s="14" t="str">
        <f t="shared" si="203"/>
        <v>低级专属强化石</v>
      </c>
      <c r="U977" s="14">
        <f t="shared" si="204"/>
        <v>15</v>
      </c>
      <c r="V977" s="14" t="str">
        <f t="shared" si="205"/>
        <v>中级专属强化石</v>
      </c>
      <c r="W977" s="14">
        <f t="shared" si="206"/>
        <v>7</v>
      </c>
      <c r="X977" s="14">
        <f t="shared" si="207"/>
        <v>0.15</v>
      </c>
      <c r="Y977" s="14">
        <f t="shared" si="208"/>
        <v>1</v>
      </c>
      <c r="Z977" s="14">
        <f t="shared" si="209"/>
        <v>18</v>
      </c>
      <c r="AA977" s="14">
        <f t="shared" si="210"/>
        <v>0.3</v>
      </c>
    </row>
    <row r="978" spans="13:27" ht="16.5" x14ac:dyDescent="0.2">
      <c r="M978" s="14">
        <v>894</v>
      </c>
      <c r="N978" s="14">
        <f t="shared" si="199"/>
        <v>18</v>
      </c>
      <c r="O978" s="14">
        <f>INDEX(卡牌消耗!$H$13:$H$33,世界BOSS专属武器!N978)</f>
        <v>1501018</v>
      </c>
      <c r="P978" s="44" t="s">
        <v>328</v>
      </c>
      <c r="Q978" s="14">
        <f t="shared" si="200"/>
        <v>26</v>
      </c>
      <c r="R978" s="44" t="str">
        <f t="shared" si="201"/>
        <v>金币</v>
      </c>
      <c r="S978" s="14">
        <f t="shared" si="202"/>
        <v>5000</v>
      </c>
      <c r="T978" s="14" t="str">
        <f t="shared" si="203"/>
        <v>低级专属强化石</v>
      </c>
      <c r="U978" s="14">
        <f t="shared" si="204"/>
        <v>15</v>
      </c>
      <c r="V978" s="14" t="str">
        <f t="shared" si="205"/>
        <v>中级专属强化石</v>
      </c>
      <c r="W978" s="14">
        <f t="shared" si="206"/>
        <v>7</v>
      </c>
      <c r="X978" s="14">
        <f t="shared" si="207"/>
        <v>0.15</v>
      </c>
      <c r="Y978" s="14">
        <f t="shared" si="208"/>
        <v>1</v>
      </c>
      <c r="Z978" s="14">
        <f t="shared" si="209"/>
        <v>21</v>
      </c>
      <c r="AA978" s="14">
        <f t="shared" si="210"/>
        <v>0.32</v>
      </c>
    </row>
    <row r="979" spans="13:27" ht="16.5" x14ac:dyDescent="0.2">
      <c r="M979" s="14">
        <v>895</v>
      </c>
      <c r="N979" s="14">
        <f t="shared" si="199"/>
        <v>18</v>
      </c>
      <c r="O979" s="14">
        <f>INDEX(卡牌消耗!$H$13:$H$33,世界BOSS专属武器!N979)</f>
        <v>1501018</v>
      </c>
      <c r="P979" s="44" t="s">
        <v>328</v>
      </c>
      <c r="Q979" s="14">
        <f t="shared" si="200"/>
        <v>27</v>
      </c>
      <c r="R979" s="44" t="str">
        <f t="shared" si="201"/>
        <v>金币</v>
      </c>
      <c r="S979" s="14">
        <f t="shared" si="202"/>
        <v>5000</v>
      </c>
      <c r="T979" s="14" t="str">
        <f t="shared" si="203"/>
        <v>低级专属强化石</v>
      </c>
      <c r="U979" s="14">
        <f t="shared" si="204"/>
        <v>15</v>
      </c>
      <c r="V979" s="14" t="str">
        <f t="shared" si="205"/>
        <v>中级专属强化石</v>
      </c>
      <c r="W979" s="14">
        <f t="shared" si="206"/>
        <v>7</v>
      </c>
      <c r="X979" s="14">
        <f t="shared" si="207"/>
        <v>0.15</v>
      </c>
      <c r="Y979" s="14">
        <f t="shared" si="208"/>
        <v>1</v>
      </c>
      <c r="Z979" s="14">
        <f t="shared" si="209"/>
        <v>22</v>
      </c>
      <c r="AA979" s="14">
        <f t="shared" si="210"/>
        <v>0.34</v>
      </c>
    </row>
    <row r="980" spans="13:27" ht="16.5" x14ac:dyDescent="0.2">
      <c r="M980" s="14">
        <v>896</v>
      </c>
      <c r="N980" s="14">
        <f t="shared" si="199"/>
        <v>18</v>
      </c>
      <c r="O980" s="14">
        <f>INDEX(卡牌消耗!$H$13:$H$33,世界BOSS专属武器!N980)</f>
        <v>1501018</v>
      </c>
      <c r="P980" s="44" t="s">
        <v>328</v>
      </c>
      <c r="Q980" s="14">
        <f t="shared" si="200"/>
        <v>28</v>
      </c>
      <c r="R980" s="44" t="str">
        <f t="shared" si="201"/>
        <v>金币</v>
      </c>
      <c r="S980" s="14">
        <f t="shared" si="202"/>
        <v>5000</v>
      </c>
      <c r="T980" s="14" t="str">
        <f t="shared" si="203"/>
        <v>低级专属强化石</v>
      </c>
      <c r="U980" s="14">
        <f t="shared" si="204"/>
        <v>15</v>
      </c>
      <c r="V980" s="14" t="str">
        <f t="shared" si="205"/>
        <v>中级专属强化石</v>
      </c>
      <c r="W980" s="14">
        <f t="shared" si="206"/>
        <v>7</v>
      </c>
      <c r="X980" s="14">
        <f t="shared" si="207"/>
        <v>0.15</v>
      </c>
      <c r="Y980" s="14">
        <f t="shared" si="208"/>
        <v>1</v>
      </c>
      <c r="Z980" s="14">
        <f t="shared" si="209"/>
        <v>23</v>
      </c>
      <c r="AA980" s="14">
        <f t="shared" si="210"/>
        <v>0.36</v>
      </c>
    </row>
    <row r="981" spans="13:27" ht="16.5" x14ac:dyDescent="0.2">
      <c r="M981" s="14">
        <v>897</v>
      </c>
      <c r="N981" s="14">
        <f t="shared" si="199"/>
        <v>18</v>
      </c>
      <c r="O981" s="14">
        <f>INDEX(卡牌消耗!$H$13:$H$33,世界BOSS专属武器!N981)</f>
        <v>1501018</v>
      </c>
      <c r="P981" s="44" t="s">
        <v>328</v>
      </c>
      <c r="Q981" s="14">
        <f t="shared" si="200"/>
        <v>29</v>
      </c>
      <c r="R981" s="44" t="str">
        <f t="shared" si="201"/>
        <v>金币</v>
      </c>
      <c r="S981" s="14">
        <f t="shared" si="202"/>
        <v>5000</v>
      </c>
      <c r="T981" s="14" t="str">
        <f t="shared" si="203"/>
        <v>低级专属强化石</v>
      </c>
      <c r="U981" s="14">
        <f t="shared" si="204"/>
        <v>15</v>
      </c>
      <c r="V981" s="14" t="str">
        <f t="shared" si="205"/>
        <v>中级专属强化石</v>
      </c>
      <c r="W981" s="14">
        <f t="shared" si="206"/>
        <v>7</v>
      </c>
      <c r="X981" s="14">
        <f t="shared" si="207"/>
        <v>0.15</v>
      </c>
      <c r="Y981" s="14">
        <f t="shared" si="208"/>
        <v>1</v>
      </c>
      <c r="Z981" s="14">
        <f t="shared" si="209"/>
        <v>25</v>
      </c>
      <c r="AA981" s="14">
        <f t="shared" si="210"/>
        <v>0.38</v>
      </c>
    </row>
    <row r="982" spans="13:27" ht="16.5" x14ac:dyDescent="0.2">
      <c r="M982" s="14">
        <v>898</v>
      </c>
      <c r="N982" s="14">
        <f t="shared" ref="N982:N1045" si="211">INT((M982-1)/51)+1</f>
        <v>18</v>
      </c>
      <c r="O982" s="14">
        <f>INDEX(卡牌消耗!$H$13:$H$33,世界BOSS专属武器!N982)</f>
        <v>1501018</v>
      </c>
      <c r="P982" s="44" t="s">
        <v>328</v>
      </c>
      <c r="Q982" s="14">
        <f t="shared" ref="Q982:Q1045" si="212">MOD(M982-1,51)</f>
        <v>30</v>
      </c>
      <c r="R982" s="44" t="str">
        <f t="shared" ref="R982:R1045" si="213">IF(Q982&gt;0,"金币","[x]")</f>
        <v>金币</v>
      </c>
      <c r="S982" s="14">
        <f t="shared" ref="S982:S1045" si="214">IF(Q982&gt;0,INDEX($V$32:$V$81,Q982),"[x]")</f>
        <v>10000</v>
      </c>
      <c r="T982" s="14" t="str">
        <f t="shared" ref="T982:T1045" si="215">IF(Q982&gt;0,INDEX($W$32:$W$81,Q982),"[x]")</f>
        <v>中级专属强化石</v>
      </c>
      <c r="U982" s="14">
        <f t="shared" ref="U982:U1045" si="216">IF(Q982&gt;0,INDEX($AA$32:$AF$81,Q982,INDEX($Y$32:$Y$81,Q982)),"[x]")</f>
        <v>8</v>
      </c>
      <c r="V982" s="14" t="str">
        <f t="shared" ref="V982:V1045" si="217">IF(AND(Q982&gt;=20,Q982&lt;40),INDEX($X$32:$X$81,Q982),"[x]")</f>
        <v>高级专属强化石</v>
      </c>
      <c r="W982" s="14">
        <f t="shared" ref="W982:W1045" si="218">IF(AND(Q982&gt;=20,Q982&lt;40),INDEX($AA$32:$AF$81,Q982,INDEX($Z$32:$Z$81,Q982)),"[x]")</f>
        <v>3</v>
      </c>
      <c r="X982" s="14">
        <f t="shared" ref="X982:X1045" si="219">IF(Q982&gt;0,INDEX($T$32:$T$81,Q982),"[x]")</f>
        <v>0.1</v>
      </c>
      <c r="Y982" s="14">
        <f t="shared" ref="Y982:Y1045" si="220">IF(Q982&gt;0,1,"[x]")</f>
        <v>1</v>
      </c>
      <c r="Z982" s="14">
        <f t="shared" ref="Z982:Z1045" si="221">IF(Q982&gt;0,INDEX($AG$32:$AG$81,Q982),"[x]")</f>
        <v>30</v>
      </c>
      <c r="AA982" s="14">
        <f t="shared" ref="AA982:AA1045" si="222">IF(Q982&gt;0,INDEX($AL$32:$AL$81,Q982),"[x]")</f>
        <v>0.4</v>
      </c>
    </row>
    <row r="983" spans="13:27" ht="16.5" x14ac:dyDescent="0.2">
      <c r="M983" s="14">
        <v>899</v>
      </c>
      <c r="N983" s="14">
        <f t="shared" si="211"/>
        <v>18</v>
      </c>
      <c r="O983" s="14">
        <f>INDEX(卡牌消耗!$H$13:$H$33,世界BOSS专属武器!N983)</f>
        <v>1501018</v>
      </c>
      <c r="P983" s="44" t="s">
        <v>328</v>
      </c>
      <c r="Q983" s="14">
        <f t="shared" si="212"/>
        <v>31</v>
      </c>
      <c r="R983" s="44" t="str">
        <f t="shared" si="213"/>
        <v>金币</v>
      </c>
      <c r="S983" s="14">
        <f t="shared" si="214"/>
        <v>10000</v>
      </c>
      <c r="T983" s="14" t="str">
        <f t="shared" si="215"/>
        <v>中级专属强化石</v>
      </c>
      <c r="U983" s="14">
        <f t="shared" si="216"/>
        <v>8</v>
      </c>
      <c r="V983" s="14" t="str">
        <f t="shared" si="217"/>
        <v>高级专属强化石</v>
      </c>
      <c r="W983" s="14">
        <f t="shared" si="218"/>
        <v>3</v>
      </c>
      <c r="X983" s="14">
        <f t="shared" si="219"/>
        <v>0.1</v>
      </c>
      <c r="Y983" s="14">
        <f t="shared" si="220"/>
        <v>1</v>
      </c>
      <c r="Z983" s="14">
        <f t="shared" si="221"/>
        <v>30</v>
      </c>
      <c r="AA983" s="14">
        <f t="shared" si="222"/>
        <v>0.42670000000000002</v>
      </c>
    </row>
    <row r="984" spans="13:27" ht="16.5" x14ac:dyDescent="0.2">
      <c r="M984" s="14">
        <v>900</v>
      </c>
      <c r="N984" s="14">
        <f t="shared" si="211"/>
        <v>18</v>
      </c>
      <c r="O984" s="14">
        <f>INDEX(卡牌消耗!$H$13:$H$33,世界BOSS专属武器!N984)</f>
        <v>1501018</v>
      </c>
      <c r="P984" s="44" t="s">
        <v>328</v>
      </c>
      <c r="Q984" s="14">
        <f t="shared" si="212"/>
        <v>32</v>
      </c>
      <c r="R984" s="44" t="str">
        <f t="shared" si="213"/>
        <v>金币</v>
      </c>
      <c r="S984" s="14">
        <f t="shared" si="214"/>
        <v>10000</v>
      </c>
      <c r="T984" s="14" t="str">
        <f t="shared" si="215"/>
        <v>中级专属强化石</v>
      </c>
      <c r="U984" s="14">
        <f t="shared" si="216"/>
        <v>8</v>
      </c>
      <c r="V984" s="14" t="str">
        <f t="shared" si="217"/>
        <v>高级专属强化石</v>
      </c>
      <c r="W984" s="14">
        <f t="shared" si="218"/>
        <v>3</v>
      </c>
      <c r="X984" s="14">
        <f t="shared" si="219"/>
        <v>0.1</v>
      </c>
      <c r="Y984" s="14">
        <f t="shared" si="220"/>
        <v>1</v>
      </c>
      <c r="Z984" s="14">
        <f t="shared" si="221"/>
        <v>30</v>
      </c>
      <c r="AA984" s="14">
        <f t="shared" si="222"/>
        <v>0.45329999999999998</v>
      </c>
    </row>
    <row r="985" spans="13:27" ht="16.5" x14ac:dyDescent="0.2">
      <c r="M985" s="14">
        <v>901</v>
      </c>
      <c r="N985" s="14">
        <f t="shared" si="211"/>
        <v>18</v>
      </c>
      <c r="O985" s="14">
        <f>INDEX(卡牌消耗!$H$13:$H$33,世界BOSS专属武器!N985)</f>
        <v>1501018</v>
      </c>
      <c r="P985" s="44" t="s">
        <v>328</v>
      </c>
      <c r="Q985" s="14">
        <f t="shared" si="212"/>
        <v>33</v>
      </c>
      <c r="R985" s="44" t="str">
        <f t="shared" si="213"/>
        <v>金币</v>
      </c>
      <c r="S985" s="14">
        <f t="shared" si="214"/>
        <v>10000</v>
      </c>
      <c r="T985" s="14" t="str">
        <f t="shared" si="215"/>
        <v>中级专属强化石</v>
      </c>
      <c r="U985" s="14">
        <f t="shared" si="216"/>
        <v>8</v>
      </c>
      <c r="V985" s="14" t="str">
        <f t="shared" si="217"/>
        <v>高级专属强化石</v>
      </c>
      <c r="W985" s="14">
        <f t="shared" si="218"/>
        <v>3</v>
      </c>
      <c r="X985" s="14">
        <f t="shared" si="219"/>
        <v>0.1</v>
      </c>
      <c r="Y985" s="14">
        <f t="shared" si="220"/>
        <v>1</v>
      </c>
      <c r="Z985" s="14">
        <f t="shared" si="221"/>
        <v>30</v>
      </c>
      <c r="AA985" s="14">
        <f t="shared" si="222"/>
        <v>0.48</v>
      </c>
    </row>
    <row r="986" spans="13:27" ht="16.5" x14ac:dyDescent="0.2">
      <c r="M986" s="14">
        <v>902</v>
      </c>
      <c r="N986" s="14">
        <f t="shared" si="211"/>
        <v>18</v>
      </c>
      <c r="O986" s="14">
        <f>INDEX(卡牌消耗!$H$13:$H$33,世界BOSS专属武器!N986)</f>
        <v>1501018</v>
      </c>
      <c r="P986" s="44" t="s">
        <v>328</v>
      </c>
      <c r="Q986" s="14">
        <f t="shared" si="212"/>
        <v>34</v>
      </c>
      <c r="R986" s="44" t="str">
        <f t="shared" si="213"/>
        <v>金币</v>
      </c>
      <c r="S986" s="14">
        <f t="shared" si="214"/>
        <v>10000</v>
      </c>
      <c r="T986" s="14" t="str">
        <f t="shared" si="215"/>
        <v>中级专属强化石</v>
      </c>
      <c r="U986" s="14">
        <f t="shared" si="216"/>
        <v>8</v>
      </c>
      <c r="V986" s="14" t="str">
        <f t="shared" si="217"/>
        <v>高级专属强化石</v>
      </c>
      <c r="W986" s="14">
        <f t="shared" si="218"/>
        <v>3</v>
      </c>
      <c r="X986" s="14">
        <f t="shared" si="219"/>
        <v>0.1</v>
      </c>
      <c r="Y986" s="14">
        <f t="shared" si="220"/>
        <v>1</v>
      </c>
      <c r="Z986" s="14">
        <f t="shared" si="221"/>
        <v>30</v>
      </c>
      <c r="AA986" s="14">
        <f t="shared" si="222"/>
        <v>0.50670000000000004</v>
      </c>
    </row>
    <row r="987" spans="13:27" ht="16.5" x14ac:dyDescent="0.2">
      <c r="M987" s="14">
        <v>903</v>
      </c>
      <c r="N987" s="14">
        <f t="shared" si="211"/>
        <v>18</v>
      </c>
      <c r="O987" s="14">
        <f>INDEX(卡牌消耗!$H$13:$H$33,世界BOSS专属武器!N987)</f>
        <v>1501018</v>
      </c>
      <c r="P987" s="44" t="s">
        <v>328</v>
      </c>
      <c r="Q987" s="14">
        <f t="shared" si="212"/>
        <v>35</v>
      </c>
      <c r="R987" s="44" t="str">
        <f t="shared" si="213"/>
        <v>金币</v>
      </c>
      <c r="S987" s="14">
        <f t="shared" si="214"/>
        <v>10000</v>
      </c>
      <c r="T987" s="14" t="str">
        <f t="shared" si="215"/>
        <v>中级专属强化石</v>
      </c>
      <c r="U987" s="14">
        <f t="shared" si="216"/>
        <v>8</v>
      </c>
      <c r="V987" s="14" t="str">
        <f t="shared" si="217"/>
        <v>高级专属强化石</v>
      </c>
      <c r="W987" s="14">
        <f t="shared" si="218"/>
        <v>3</v>
      </c>
      <c r="X987" s="14">
        <f t="shared" si="219"/>
        <v>0.1</v>
      </c>
      <c r="Y987" s="14">
        <f t="shared" si="220"/>
        <v>1</v>
      </c>
      <c r="Z987" s="14">
        <f t="shared" si="221"/>
        <v>30</v>
      </c>
      <c r="AA987" s="14">
        <f t="shared" si="222"/>
        <v>0.5333</v>
      </c>
    </row>
    <row r="988" spans="13:27" ht="16.5" x14ac:dyDescent="0.2">
      <c r="M988" s="14">
        <v>904</v>
      </c>
      <c r="N988" s="14">
        <f t="shared" si="211"/>
        <v>18</v>
      </c>
      <c r="O988" s="14">
        <f>INDEX(卡牌消耗!$H$13:$H$33,世界BOSS专属武器!N988)</f>
        <v>1501018</v>
      </c>
      <c r="P988" s="44" t="s">
        <v>328</v>
      </c>
      <c r="Q988" s="14">
        <f t="shared" si="212"/>
        <v>36</v>
      </c>
      <c r="R988" s="44" t="str">
        <f t="shared" si="213"/>
        <v>金币</v>
      </c>
      <c r="S988" s="14">
        <f t="shared" si="214"/>
        <v>10000</v>
      </c>
      <c r="T988" s="14" t="str">
        <f t="shared" si="215"/>
        <v>中级专属强化石</v>
      </c>
      <c r="U988" s="14">
        <f t="shared" si="216"/>
        <v>8</v>
      </c>
      <c r="V988" s="14" t="str">
        <f t="shared" si="217"/>
        <v>高级专属强化石</v>
      </c>
      <c r="W988" s="14">
        <f t="shared" si="218"/>
        <v>3</v>
      </c>
      <c r="X988" s="14">
        <f t="shared" si="219"/>
        <v>0.1</v>
      </c>
      <c r="Y988" s="14">
        <f t="shared" si="220"/>
        <v>1</v>
      </c>
      <c r="Z988" s="14">
        <f t="shared" si="221"/>
        <v>30</v>
      </c>
      <c r="AA988" s="14">
        <f t="shared" si="222"/>
        <v>0.56000000000000005</v>
      </c>
    </row>
    <row r="989" spans="13:27" ht="16.5" x14ac:dyDescent="0.2">
      <c r="M989" s="14">
        <v>905</v>
      </c>
      <c r="N989" s="14">
        <f t="shared" si="211"/>
        <v>18</v>
      </c>
      <c r="O989" s="14">
        <f>INDEX(卡牌消耗!$H$13:$H$33,世界BOSS专属武器!N989)</f>
        <v>1501018</v>
      </c>
      <c r="P989" s="44" t="s">
        <v>328</v>
      </c>
      <c r="Q989" s="14">
        <f t="shared" si="212"/>
        <v>37</v>
      </c>
      <c r="R989" s="44" t="str">
        <f t="shared" si="213"/>
        <v>金币</v>
      </c>
      <c r="S989" s="14">
        <f t="shared" si="214"/>
        <v>10000</v>
      </c>
      <c r="T989" s="14" t="str">
        <f t="shared" si="215"/>
        <v>中级专属强化石</v>
      </c>
      <c r="U989" s="14">
        <f t="shared" si="216"/>
        <v>8</v>
      </c>
      <c r="V989" s="14" t="str">
        <f t="shared" si="217"/>
        <v>高级专属强化石</v>
      </c>
      <c r="W989" s="14">
        <f t="shared" si="218"/>
        <v>3</v>
      </c>
      <c r="X989" s="14">
        <f t="shared" si="219"/>
        <v>0.1</v>
      </c>
      <c r="Y989" s="14">
        <f t="shared" si="220"/>
        <v>1</v>
      </c>
      <c r="Z989" s="14">
        <f t="shared" si="221"/>
        <v>30</v>
      </c>
      <c r="AA989" s="14">
        <f t="shared" si="222"/>
        <v>0.5867</v>
      </c>
    </row>
    <row r="990" spans="13:27" ht="16.5" x14ac:dyDescent="0.2">
      <c r="M990" s="14">
        <v>906</v>
      </c>
      <c r="N990" s="14">
        <f t="shared" si="211"/>
        <v>18</v>
      </c>
      <c r="O990" s="14">
        <f>INDEX(卡牌消耗!$H$13:$H$33,世界BOSS专属武器!N990)</f>
        <v>1501018</v>
      </c>
      <c r="P990" s="44" t="s">
        <v>328</v>
      </c>
      <c r="Q990" s="14">
        <f t="shared" si="212"/>
        <v>38</v>
      </c>
      <c r="R990" s="44" t="str">
        <f t="shared" si="213"/>
        <v>金币</v>
      </c>
      <c r="S990" s="14">
        <f t="shared" si="214"/>
        <v>10000</v>
      </c>
      <c r="T990" s="14" t="str">
        <f t="shared" si="215"/>
        <v>中级专属强化石</v>
      </c>
      <c r="U990" s="14">
        <f t="shared" si="216"/>
        <v>8</v>
      </c>
      <c r="V990" s="14" t="str">
        <f t="shared" si="217"/>
        <v>高级专属强化石</v>
      </c>
      <c r="W990" s="14">
        <f t="shared" si="218"/>
        <v>3</v>
      </c>
      <c r="X990" s="14">
        <f t="shared" si="219"/>
        <v>0.1</v>
      </c>
      <c r="Y990" s="14">
        <f t="shared" si="220"/>
        <v>1</v>
      </c>
      <c r="Z990" s="14">
        <f t="shared" si="221"/>
        <v>30</v>
      </c>
      <c r="AA990" s="14">
        <f t="shared" si="222"/>
        <v>0.61329999999999996</v>
      </c>
    </row>
    <row r="991" spans="13:27" ht="16.5" x14ac:dyDescent="0.2">
      <c r="M991" s="14">
        <v>907</v>
      </c>
      <c r="N991" s="14">
        <f t="shared" si="211"/>
        <v>18</v>
      </c>
      <c r="O991" s="14">
        <f>INDEX(卡牌消耗!$H$13:$H$33,世界BOSS专属武器!N991)</f>
        <v>1501018</v>
      </c>
      <c r="P991" s="44" t="s">
        <v>328</v>
      </c>
      <c r="Q991" s="14">
        <f t="shared" si="212"/>
        <v>39</v>
      </c>
      <c r="R991" s="44" t="str">
        <f t="shared" si="213"/>
        <v>金币</v>
      </c>
      <c r="S991" s="14">
        <f t="shared" si="214"/>
        <v>10000</v>
      </c>
      <c r="T991" s="14" t="str">
        <f t="shared" si="215"/>
        <v>中级专属强化石</v>
      </c>
      <c r="U991" s="14">
        <f t="shared" si="216"/>
        <v>8</v>
      </c>
      <c r="V991" s="14" t="str">
        <f t="shared" si="217"/>
        <v>高级专属强化石</v>
      </c>
      <c r="W991" s="14">
        <f t="shared" si="218"/>
        <v>3</v>
      </c>
      <c r="X991" s="14">
        <f t="shared" si="219"/>
        <v>0.1</v>
      </c>
      <c r="Y991" s="14">
        <f t="shared" si="220"/>
        <v>1</v>
      </c>
      <c r="Z991" s="14">
        <f t="shared" si="221"/>
        <v>30</v>
      </c>
      <c r="AA991" s="14">
        <f t="shared" si="222"/>
        <v>0.64</v>
      </c>
    </row>
    <row r="992" spans="13:27" ht="16.5" x14ac:dyDescent="0.2">
      <c r="M992" s="14">
        <v>908</v>
      </c>
      <c r="N992" s="14">
        <f t="shared" si="211"/>
        <v>18</v>
      </c>
      <c r="O992" s="14">
        <f>INDEX(卡牌消耗!$H$13:$H$33,世界BOSS专属武器!N992)</f>
        <v>1501018</v>
      </c>
      <c r="P992" s="44" t="s">
        <v>328</v>
      </c>
      <c r="Q992" s="14">
        <f t="shared" si="212"/>
        <v>40</v>
      </c>
      <c r="R992" s="44" t="str">
        <f t="shared" si="213"/>
        <v>金币</v>
      </c>
      <c r="S992" s="14">
        <f t="shared" si="214"/>
        <v>20000</v>
      </c>
      <c r="T992" s="14" t="str">
        <f t="shared" si="215"/>
        <v>高级专属强化石</v>
      </c>
      <c r="U992" s="14">
        <f t="shared" si="216"/>
        <v>5</v>
      </c>
      <c r="V992" s="14" t="str">
        <f t="shared" si="217"/>
        <v>[x]</v>
      </c>
      <c r="W992" s="14" t="str">
        <f t="shared" si="218"/>
        <v>[x]</v>
      </c>
      <c r="X992" s="14">
        <f t="shared" si="219"/>
        <v>0.1</v>
      </c>
      <c r="Y992" s="14">
        <f t="shared" si="220"/>
        <v>1</v>
      </c>
      <c r="Z992" s="14">
        <f t="shared" si="221"/>
        <v>35</v>
      </c>
      <c r="AA992" s="14">
        <f t="shared" si="222"/>
        <v>0.66669999999999996</v>
      </c>
    </row>
    <row r="993" spans="13:27" ht="16.5" x14ac:dyDescent="0.2">
      <c r="M993" s="14">
        <v>909</v>
      </c>
      <c r="N993" s="14">
        <f t="shared" si="211"/>
        <v>18</v>
      </c>
      <c r="O993" s="14">
        <f>INDEX(卡牌消耗!$H$13:$H$33,世界BOSS专属武器!N993)</f>
        <v>1501018</v>
      </c>
      <c r="P993" s="44" t="s">
        <v>328</v>
      </c>
      <c r="Q993" s="14">
        <f t="shared" si="212"/>
        <v>41</v>
      </c>
      <c r="R993" s="44" t="str">
        <f t="shared" si="213"/>
        <v>金币</v>
      </c>
      <c r="S993" s="14">
        <f t="shared" si="214"/>
        <v>20000</v>
      </c>
      <c r="T993" s="14" t="str">
        <f t="shared" si="215"/>
        <v>高级专属强化石</v>
      </c>
      <c r="U993" s="14">
        <f t="shared" si="216"/>
        <v>5</v>
      </c>
      <c r="V993" s="14" t="str">
        <f t="shared" si="217"/>
        <v>[x]</v>
      </c>
      <c r="W993" s="14" t="str">
        <f t="shared" si="218"/>
        <v>[x]</v>
      </c>
      <c r="X993" s="14">
        <f t="shared" si="219"/>
        <v>0.1</v>
      </c>
      <c r="Y993" s="14">
        <f t="shared" si="220"/>
        <v>1</v>
      </c>
      <c r="Z993" s="14">
        <f t="shared" si="221"/>
        <v>40</v>
      </c>
      <c r="AA993" s="14">
        <f t="shared" si="222"/>
        <v>0.7</v>
      </c>
    </row>
    <row r="994" spans="13:27" ht="16.5" x14ac:dyDescent="0.2">
      <c r="M994" s="14">
        <v>910</v>
      </c>
      <c r="N994" s="14">
        <f t="shared" si="211"/>
        <v>18</v>
      </c>
      <c r="O994" s="14">
        <f>INDEX(卡牌消耗!$H$13:$H$33,世界BOSS专属武器!N994)</f>
        <v>1501018</v>
      </c>
      <c r="P994" s="44" t="s">
        <v>328</v>
      </c>
      <c r="Q994" s="14">
        <f t="shared" si="212"/>
        <v>42</v>
      </c>
      <c r="R994" s="44" t="str">
        <f t="shared" si="213"/>
        <v>金币</v>
      </c>
      <c r="S994" s="14">
        <f t="shared" si="214"/>
        <v>20000</v>
      </c>
      <c r="T994" s="14" t="str">
        <f t="shared" si="215"/>
        <v>高级专属强化石</v>
      </c>
      <c r="U994" s="14">
        <f t="shared" si="216"/>
        <v>5</v>
      </c>
      <c r="V994" s="14" t="str">
        <f t="shared" si="217"/>
        <v>[x]</v>
      </c>
      <c r="W994" s="14" t="str">
        <f t="shared" si="218"/>
        <v>[x]</v>
      </c>
      <c r="X994" s="14">
        <f t="shared" si="219"/>
        <v>0.1</v>
      </c>
      <c r="Y994" s="14">
        <f t="shared" si="220"/>
        <v>1</v>
      </c>
      <c r="Z994" s="14">
        <f t="shared" si="221"/>
        <v>45</v>
      </c>
      <c r="AA994" s="14">
        <f t="shared" si="222"/>
        <v>0.73329999999999995</v>
      </c>
    </row>
    <row r="995" spans="13:27" ht="16.5" x14ac:dyDescent="0.2">
      <c r="M995" s="14">
        <v>911</v>
      </c>
      <c r="N995" s="14">
        <f t="shared" si="211"/>
        <v>18</v>
      </c>
      <c r="O995" s="14">
        <f>INDEX(卡牌消耗!$H$13:$H$33,世界BOSS专属武器!N995)</f>
        <v>1501018</v>
      </c>
      <c r="P995" s="44" t="s">
        <v>328</v>
      </c>
      <c r="Q995" s="14">
        <f t="shared" si="212"/>
        <v>43</v>
      </c>
      <c r="R995" s="44" t="str">
        <f t="shared" si="213"/>
        <v>金币</v>
      </c>
      <c r="S995" s="14">
        <f t="shared" si="214"/>
        <v>20000</v>
      </c>
      <c r="T995" s="14" t="str">
        <f t="shared" si="215"/>
        <v>高级专属强化石</v>
      </c>
      <c r="U995" s="14">
        <f t="shared" si="216"/>
        <v>5</v>
      </c>
      <c r="V995" s="14" t="str">
        <f t="shared" si="217"/>
        <v>[x]</v>
      </c>
      <c r="W995" s="14" t="str">
        <f t="shared" si="218"/>
        <v>[x]</v>
      </c>
      <c r="X995" s="14">
        <f t="shared" si="219"/>
        <v>0.1</v>
      </c>
      <c r="Y995" s="14">
        <f t="shared" si="220"/>
        <v>1</v>
      </c>
      <c r="Z995" s="14">
        <f t="shared" si="221"/>
        <v>50</v>
      </c>
      <c r="AA995" s="14">
        <f t="shared" si="222"/>
        <v>0.76670000000000005</v>
      </c>
    </row>
    <row r="996" spans="13:27" ht="16.5" x14ac:dyDescent="0.2">
      <c r="M996" s="14">
        <v>912</v>
      </c>
      <c r="N996" s="14">
        <f t="shared" si="211"/>
        <v>18</v>
      </c>
      <c r="O996" s="14">
        <f>INDEX(卡牌消耗!$H$13:$H$33,世界BOSS专属武器!N996)</f>
        <v>1501018</v>
      </c>
      <c r="P996" s="44" t="s">
        <v>328</v>
      </c>
      <c r="Q996" s="14">
        <f t="shared" si="212"/>
        <v>44</v>
      </c>
      <c r="R996" s="44" t="str">
        <f t="shared" si="213"/>
        <v>金币</v>
      </c>
      <c r="S996" s="14">
        <f t="shared" si="214"/>
        <v>20000</v>
      </c>
      <c r="T996" s="14" t="str">
        <f t="shared" si="215"/>
        <v>高级专属强化石</v>
      </c>
      <c r="U996" s="14">
        <f t="shared" si="216"/>
        <v>5</v>
      </c>
      <c r="V996" s="14" t="str">
        <f t="shared" si="217"/>
        <v>[x]</v>
      </c>
      <c r="W996" s="14" t="str">
        <f t="shared" si="218"/>
        <v>[x]</v>
      </c>
      <c r="X996" s="14">
        <f t="shared" si="219"/>
        <v>0.1</v>
      </c>
      <c r="Y996" s="14">
        <f t="shared" si="220"/>
        <v>1</v>
      </c>
      <c r="Z996" s="14">
        <f t="shared" si="221"/>
        <v>55</v>
      </c>
      <c r="AA996" s="14">
        <f t="shared" si="222"/>
        <v>0.8</v>
      </c>
    </row>
    <row r="997" spans="13:27" ht="16.5" x14ac:dyDescent="0.2">
      <c r="M997" s="14">
        <v>913</v>
      </c>
      <c r="N997" s="14">
        <f t="shared" si="211"/>
        <v>18</v>
      </c>
      <c r="O997" s="14">
        <f>INDEX(卡牌消耗!$H$13:$H$33,世界BOSS专属武器!N997)</f>
        <v>1501018</v>
      </c>
      <c r="P997" s="44" t="s">
        <v>328</v>
      </c>
      <c r="Q997" s="14">
        <f t="shared" si="212"/>
        <v>45</v>
      </c>
      <c r="R997" s="44" t="str">
        <f t="shared" si="213"/>
        <v>金币</v>
      </c>
      <c r="S997" s="14">
        <f t="shared" si="214"/>
        <v>20000</v>
      </c>
      <c r="T997" s="14" t="str">
        <f t="shared" si="215"/>
        <v>高级专属强化石</v>
      </c>
      <c r="U997" s="14">
        <f t="shared" si="216"/>
        <v>6</v>
      </c>
      <c r="V997" s="14" t="str">
        <f t="shared" si="217"/>
        <v>[x]</v>
      </c>
      <c r="W997" s="14" t="str">
        <f t="shared" si="218"/>
        <v>[x]</v>
      </c>
      <c r="X997" s="14">
        <f t="shared" si="219"/>
        <v>0.1</v>
      </c>
      <c r="Y997" s="14">
        <f t="shared" si="220"/>
        <v>1</v>
      </c>
      <c r="Z997" s="14">
        <f t="shared" si="221"/>
        <v>60</v>
      </c>
      <c r="AA997" s="14">
        <f t="shared" si="222"/>
        <v>0.83330000000000004</v>
      </c>
    </row>
    <row r="998" spans="13:27" ht="16.5" x14ac:dyDescent="0.2">
      <c r="M998" s="14">
        <v>914</v>
      </c>
      <c r="N998" s="14">
        <f t="shared" si="211"/>
        <v>18</v>
      </c>
      <c r="O998" s="14">
        <f>INDEX(卡牌消耗!$H$13:$H$33,世界BOSS专属武器!N998)</f>
        <v>1501018</v>
      </c>
      <c r="P998" s="44" t="s">
        <v>328</v>
      </c>
      <c r="Q998" s="14">
        <f t="shared" si="212"/>
        <v>46</v>
      </c>
      <c r="R998" s="44" t="str">
        <f t="shared" si="213"/>
        <v>金币</v>
      </c>
      <c r="S998" s="14">
        <f t="shared" si="214"/>
        <v>20000</v>
      </c>
      <c r="T998" s="14" t="str">
        <f t="shared" si="215"/>
        <v>高级专属强化石</v>
      </c>
      <c r="U998" s="14">
        <f t="shared" si="216"/>
        <v>7</v>
      </c>
      <c r="V998" s="14" t="str">
        <f t="shared" si="217"/>
        <v>[x]</v>
      </c>
      <c r="W998" s="14" t="str">
        <f t="shared" si="218"/>
        <v>[x]</v>
      </c>
      <c r="X998" s="14">
        <f t="shared" si="219"/>
        <v>0.1</v>
      </c>
      <c r="Y998" s="14">
        <f t="shared" si="220"/>
        <v>1</v>
      </c>
      <c r="Z998" s="14">
        <f t="shared" si="221"/>
        <v>70</v>
      </c>
      <c r="AA998" s="14">
        <f t="shared" si="222"/>
        <v>0.86670000000000003</v>
      </c>
    </row>
    <row r="999" spans="13:27" ht="16.5" x14ac:dyDescent="0.2">
      <c r="M999" s="14">
        <v>915</v>
      </c>
      <c r="N999" s="14">
        <f t="shared" si="211"/>
        <v>18</v>
      </c>
      <c r="O999" s="14">
        <f>INDEX(卡牌消耗!$H$13:$H$33,世界BOSS专属武器!N999)</f>
        <v>1501018</v>
      </c>
      <c r="P999" s="44" t="s">
        <v>328</v>
      </c>
      <c r="Q999" s="14">
        <f t="shared" si="212"/>
        <v>47</v>
      </c>
      <c r="R999" s="44" t="str">
        <f t="shared" si="213"/>
        <v>金币</v>
      </c>
      <c r="S999" s="14">
        <f t="shared" si="214"/>
        <v>20000</v>
      </c>
      <c r="T999" s="14" t="str">
        <f t="shared" si="215"/>
        <v>高级专属强化石</v>
      </c>
      <c r="U999" s="14">
        <f t="shared" si="216"/>
        <v>8</v>
      </c>
      <c r="V999" s="14" t="str">
        <f t="shared" si="217"/>
        <v>[x]</v>
      </c>
      <c r="W999" s="14" t="str">
        <f t="shared" si="218"/>
        <v>[x]</v>
      </c>
      <c r="X999" s="14">
        <f t="shared" si="219"/>
        <v>0.1</v>
      </c>
      <c r="Y999" s="14">
        <f t="shared" si="220"/>
        <v>1</v>
      </c>
      <c r="Z999" s="14">
        <f t="shared" si="221"/>
        <v>80</v>
      </c>
      <c r="AA999" s="14">
        <f t="shared" si="222"/>
        <v>0.9</v>
      </c>
    </row>
    <row r="1000" spans="13:27" ht="16.5" x14ac:dyDescent="0.2">
      <c r="M1000" s="14">
        <v>916</v>
      </c>
      <c r="N1000" s="14">
        <f t="shared" si="211"/>
        <v>18</v>
      </c>
      <c r="O1000" s="14">
        <f>INDEX(卡牌消耗!$H$13:$H$33,世界BOSS专属武器!N1000)</f>
        <v>1501018</v>
      </c>
      <c r="P1000" s="44" t="s">
        <v>328</v>
      </c>
      <c r="Q1000" s="14">
        <f t="shared" si="212"/>
        <v>48</v>
      </c>
      <c r="R1000" s="44" t="str">
        <f t="shared" si="213"/>
        <v>金币</v>
      </c>
      <c r="S1000" s="14">
        <f t="shared" si="214"/>
        <v>20000</v>
      </c>
      <c r="T1000" s="14" t="str">
        <f t="shared" si="215"/>
        <v>高级专属强化石</v>
      </c>
      <c r="U1000" s="14">
        <f t="shared" si="216"/>
        <v>9</v>
      </c>
      <c r="V1000" s="14" t="str">
        <f t="shared" si="217"/>
        <v>[x]</v>
      </c>
      <c r="W1000" s="14" t="str">
        <f t="shared" si="218"/>
        <v>[x]</v>
      </c>
      <c r="X1000" s="14">
        <f t="shared" si="219"/>
        <v>0.1</v>
      </c>
      <c r="Y1000" s="14">
        <f t="shared" si="220"/>
        <v>1</v>
      </c>
      <c r="Z1000" s="14">
        <f t="shared" si="221"/>
        <v>100</v>
      </c>
      <c r="AA1000" s="14">
        <f t="shared" si="222"/>
        <v>0.93330000000000002</v>
      </c>
    </row>
    <row r="1001" spans="13:27" ht="16.5" x14ac:dyDescent="0.2">
      <c r="M1001" s="14">
        <v>917</v>
      </c>
      <c r="N1001" s="14">
        <f t="shared" si="211"/>
        <v>18</v>
      </c>
      <c r="O1001" s="14">
        <f>INDEX(卡牌消耗!$H$13:$H$33,世界BOSS专属武器!N1001)</f>
        <v>1501018</v>
      </c>
      <c r="P1001" s="44" t="s">
        <v>328</v>
      </c>
      <c r="Q1001" s="14">
        <f t="shared" si="212"/>
        <v>49</v>
      </c>
      <c r="R1001" s="44" t="str">
        <f t="shared" si="213"/>
        <v>金币</v>
      </c>
      <c r="S1001" s="14">
        <f t="shared" si="214"/>
        <v>20000</v>
      </c>
      <c r="T1001" s="14" t="str">
        <f t="shared" si="215"/>
        <v>高级专属强化石</v>
      </c>
      <c r="U1001" s="14">
        <f t="shared" si="216"/>
        <v>10</v>
      </c>
      <c r="V1001" s="14" t="str">
        <f t="shared" si="217"/>
        <v>[x]</v>
      </c>
      <c r="W1001" s="14" t="str">
        <f t="shared" si="218"/>
        <v>[x]</v>
      </c>
      <c r="X1001" s="14">
        <f t="shared" si="219"/>
        <v>0.1</v>
      </c>
      <c r="Y1001" s="14">
        <f t="shared" si="220"/>
        <v>1</v>
      </c>
      <c r="Z1001" s="14">
        <f t="shared" si="221"/>
        <v>120</v>
      </c>
      <c r="AA1001" s="14">
        <f t="shared" si="222"/>
        <v>0.9667</v>
      </c>
    </row>
    <row r="1002" spans="13:27" ht="16.5" x14ac:dyDescent="0.2">
      <c r="M1002" s="14">
        <v>918</v>
      </c>
      <c r="N1002" s="14">
        <f t="shared" si="211"/>
        <v>18</v>
      </c>
      <c r="O1002" s="14">
        <f>INDEX(卡牌消耗!$H$13:$H$33,世界BOSS专属武器!N1002)</f>
        <v>1501018</v>
      </c>
      <c r="P1002" s="44" t="s">
        <v>328</v>
      </c>
      <c r="Q1002" s="14">
        <f t="shared" si="212"/>
        <v>50</v>
      </c>
      <c r="R1002" s="44" t="str">
        <f t="shared" si="213"/>
        <v>金币</v>
      </c>
      <c r="S1002" s="14">
        <f t="shared" si="214"/>
        <v>20000</v>
      </c>
      <c r="T1002" s="14" t="str">
        <f t="shared" si="215"/>
        <v>高级专属强化石</v>
      </c>
      <c r="U1002" s="14">
        <f t="shared" si="216"/>
        <v>15</v>
      </c>
      <c r="V1002" s="14" t="str">
        <f t="shared" si="217"/>
        <v>[x]</v>
      </c>
      <c r="W1002" s="14" t="str">
        <f t="shared" si="218"/>
        <v>[x]</v>
      </c>
      <c r="X1002" s="14">
        <f t="shared" si="219"/>
        <v>0.1</v>
      </c>
      <c r="Y1002" s="14">
        <f t="shared" si="220"/>
        <v>1</v>
      </c>
      <c r="Z1002" s="14">
        <f t="shared" si="221"/>
        <v>150</v>
      </c>
      <c r="AA1002" s="14">
        <f t="shared" si="222"/>
        <v>1</v>
      </c>
    </row>
    <row r="1003" spans="13:27" ht="16.5" x14ac:dyDescent="0.2">
      <c r="M1003" s="14">
        <v>919</v>
      </c>
      <c r="N1003" s="14">
        <f t="shared" si="211"/>
        <v>19</v>
      </c>
      <c r="O1003" s="14">
        <f>INDEX(卡牌消耗!$H$13:$H$33,世界BOSS专属武器!N1003)</f>
        <v>1501019</v>
      </c>
      <c r="P1003" s="44" t="s">
        <v>328</v>
      </c>
      <c r="Q1003" s="14">
        <f t="shared" si="212"/>
        <v>0</v>
      </c>
      <c r="R1003" s="44" t="str">
        <f t="shared" si="213"/>
        <v>[x]</v>
      </c>
      <c r="S1003" s="14" t="str">
        <f t="shared" si="214"/>
        <v>[x]</v>
      </c>
      <c r="T1003" s="14" t="str">
        <f t="shared" si="215"/>
        <v>[x]</v>
      </c>
      <c r="U1003" s="14" t="str">
        <f t="shared" si="216"/>
        <v>[x]</v>
      </c>
      <c r="V1003" s="14" t="str">
        <f t="shared" si="217"/>
        <v>[x]</v>
      </c>
      <c r="W1003" s="14" t="str">
        <f t="shared" si="218"/>
        <v>[x]</v>
      </c>
      <c r="X1003" s="14" t="str">
        <f t="shared" si="219"/>
        <v>[x]</v>
      </c>
      <c r="Y1003" s="14" t="str">
        <f t="shared" si="220"/>
        <v>[x]</v>
      </c>
      <c r="Z1003" s="14" t="str">
        <f t="shared" si="221"/>
        <v>[x]</v>
      </c>
      <c r="AA1003" s="14" t="str">
        <f t="shared" si="222"/>
        <v>[x]</v>
      </c>
    </row>
    <row r="1004" spans="13:27" ht="16.5" x14ac:dyDescent="0.2">
      <c r="M1004" s="14">
        <v>920</v>
      </c>
      <c r="N1004" s="14">
        <f t="shared" si="211"/>
        <v>19</v>
      </c>
      <c r="O1004" s="14">
        <f>INDEX(卡牌消耗!$H$13:$H$33,世界BOSS专属武器!N1004)</f>
        <v>1501019</v>
      </c>
      <c r="P1004" s="44" t="s">
        <v>328</v>
      </c>
      <c r="Q1004" s="14">
        <f t="shared" si="212"/>
        <v>1</v>
      </c>
      <c r="R1004" s="44" t="str">
        <f t="shared" si="213"/>
        <v>金币</v>
      </c>
      <c r="S1004" s="14">
        <f t="shared" si="214"/>
        <v>100</v>
      </c>
      <c r="T1004" s="14" t="str">
        <f t="shared" si="215"/>
        <v>低级专属强化石</v>
      </c>
      <c r="U1004" s="14">
        <f t="shared" si="216"/>
        <v>1</v>
      </c>
      <c r="V1004" s="14" t="str">
        <f t="shared" si="217"/>
        <v>[x]</v>
      </c>
      <c r="W1004" s="14" t="str">
        <f t="shared" si="218"/>
        <v>[x]</v>
      </c>
      <c r="X1004" s="14">
        <f t="shared" si="219"/>
        <v>1</v>
      </c>
      <c r="Y1004" s="14">
        <f t="shared" si="220"/>
        <v>1</v>
      </c>
      <c r="Z1004" s="14">
        <f t="shared" si="221"/>
        <v>1</v>
      </c>
      <c r="AA1004" s="14">
        <f t="shared" si="222"/>
        <v>6.7000000000000002E-3</v>
      </c>
    </row>
    <row r="1005" spans="13:27" ht="16.5" x14ac:dyDescent="0.2">
      <c r="M1005" s="14">
        <v>921</v>
      </c>
      <c r="N1005" s="14">
        <f t="shared" si="211"/>
        <v>19</v>
      </c>
      <c r="O1005" s="14">
        <f>INDEX(卡牌消耗!$H$13:$H$33,世界BOSS专属武器!N1005)</f>
        <v>1501019</v>
      </c>
      <c r="P1005" s="44" t="s">
        <v>328</v>
      </c>
      <c r="Q1005" s="14">
        <f t="shared" si="212"/>
        <v>2</v>
      </c>
      <c r="R1005" s="44" t="str">
        <f t="shared" si="213"/>
        <v>金币</v>
      </c>
      <c r="S1005" s="14">
        <f t="shared" si="214"/>
        <v>200</v>
      </c>
      <c r="T1005" s="14" t="str">
        <f t="shared" si="215"/>
        <v>低级专属强化石</v>
      </c>
      <c r="U1005" s="14">
        <f t="shared" si="216"/>
        <v>1</v>
      </c>
      <c r="V1005" s="14" t="str">
        <f t="shared" si="217"/>
        <v>[x]</v>
      </c>
      <c r="W1005" s="14" t="str">
        <f t="shared" si="218"/>
        <v>[x]</v>
      </c>
      <c r="X1005" s="14">
        <f t="shared" si="219"/>
        <v>0.5</v>
      </c>
      <c r="Y1005" s="14">
        <f t="shared" si="220"/>
        <v>1</v>
      </c>
      <c r="Z1005" s="14">
        <f t="shared" si="221"/>
        <v>2</v>
      </c>
      <c r="AA1005" s="14">
        <f t="shared" si="222"/>
        <v>1.3299999999999999E-2</v>
      </c>
    </row>
    <row r="1006" spans="13:27" ht="16.5" x14ac:dyDescent="0.2">
      <c r="M1006" s="14">
        <v>922</v>
      </c>
      <c r="N1006" s="14">
        <f t="shared" si="211"/>
        <v>19</v>
      </c>
      <c r="O1006" s="14">
        <f>INDEX(卡牌消耗!$H$13:$H$33,世界BOSS专属武器!N1006)</f>
        <v>1501019</v>
      </c>
      <c r="P1006" s="44" t="s">
        <v>328</v>
      </c>
      <c r="Q1006" s="14">
        <f t="shared" si="212"/>
        <v>3</v>
      </c>
      <c r="R1006" s="44" t="str">
        <f t="shared" si="213"/>
        <v>金币</v>
      </c>
      <c r="S1006" s="14">
        <f t="shared" si="214"/>
        <v>300</v>
      </c>
      <c r="T1006" s="14" t="str">
        <f t="shared" si="215"/>
        <v>低级专属强化石</v>
      </c>
      <c r="U1006" s="14">
        <f t="shared" si="216"/>
        <v>2</v>
      </c>
      <c r="V1006" s="14" t="str">
        <f t="shared" si="217"/>
        <v>[x]</v>
      </c>
      <c r="W1006" s="14" t="str">
        <f t="shared" si="218"/>
        <v>[x]</v>
      </c>
      <c r="X1006" s="14">
        <f t="shared" si="219"/>
        <v>0.48</v>
      </c>
      <c r="Y1006" s="14">
        <f t="shared" si="220"/>
        <v>1</v>
      </c>
      <c r="Z1006" s="14">
        <f t="shared" si="221"/>
        <v>3</v>
      </c>
      <c r="AA1006" s="14">
        <f t="shared" si="222"/>
        <v>0.02</v>
      </c>
    </row>
    <row r="1007" spans="13:27" ht="16.5" x14ac:dyDescent="0.2">
      <c r="M1007" s="14">
        <v>923</v>
      </c>
      <c r="N1007" s="14">
        <f t="shared" si="211"/>
        <v>19</v>
      </c>
      <c r="O1007" s="14">
        <f>INDEX(卡牌消耗!$H$13:$H$33,世界BOSS专属武器!N1007)</f>
        <v>1501019</v>
      </c>
      <c r="P1007" s="44" t="s">
        <v>328</v>
      </c>
      <c r="Q1007" s="14">
        <f t="shared" si="212"/>
        <v>4</v>
      </c>
      <c r="R1007" s="44" t="str">
        <f t="shared" si="213"/>
        <v>金币</v>
      </c>
      <c r="S1007" s="14">
        <f t="shared" si="214"/>
        <v>400</v>
      </c>
      <c r="T1007" s="14" t="str">
        <f t="shared" si="215"/>
        <v>低级专属强化石</v>
      </c>
      <c r="U1007" s="14">
        <f t="shared" si="216"/>
        <v>3</v>
      </c>
      <c r="V1007" s="14" t="str">
        <f t="shared" si="217"/>
        <v>[x]</v>
      </c>
      <c r="W1007" s="14" t="str">
        <f t="shared" si="218"/>
        <v>[x]</v>
      </c>
      <c r="X1007" s="14">
        <f t="shared" si="219"/>
        <v>0.46</v>
      </c>
      <c r="Y1007" s="14">
        <f t="shared" si="220"/>
        <v>1</v>
      </c>
      <c r="Z1007" s="14">
        <f t="shared" si="221"/>
        <v>3</v>
      </c>
      <c r="AA1007" s="14">
        <f t="shared" si="222"/>
        <v>2.6700000000000002E-2</v>
      </c>
    </row>
    <row r="1008" spans="13:27" ht="16.5" x14ac:dyDescent="0.2">
      <c r="M1008" s="14">
        <v>924</v>
      </c>
      <c r="N1008" s="14">
        <f t="shared" si="211"/>
        <v>19</v>
      </c>
      <c r="O1008" s="14">
        <f>INDEX(卡牌消耗!$H$13:$H$33,世界BOSS专属武器!N1008)</f>
        <v>1501019</v>
      </c>
      <c r="P1008" s="44" t="s">
        <v>328</v>
      </c>
      <c r="Q1008" s="14">
        <f t="shared" si="212"/>
        <v>5</v>
      </c>
      <c r="R1008" s="44" t="str">
        <f t="shared" si="213"/>
        <v>金币</v>
      </c>
      <c r="S1008" s="14">
        <f t="shared" si="214"/>
        <v>500</v>
      </c>
      <c r="T1008" s="14" t="str">
        <f t="shared" si="215"/>
        <v>低级专属强化石</v>
      </c>
      <c r="U1008" s="14">
        <f t="shared" si="216"/>
        <v>4</v>
      </c>
      <c r="V1008" s="14" t="str">
        <f t="shared" si="217"/>
        <v>[x]</v>
      </c>
      <c r="W1008" s="14" t="str">
        <f t="shared" si="218"/>
        <v>[x]</v>
      </c>
      <c r="X1008" s="14">
        <f t="shared" si="219"/>
        <v>0.44</v>
      </c>
      <c r="Y1008" s="14">
        <f t="shared" si="220"/>
        <v>1</v>
      </c>
      <c r="Z1008" s="14">
        <f t="shared" si="221"/>
        <v>3</v>
      </c>
      <c r="AA1008" s="14">
        <f t="shared" si="222"/>
        <v>3.3300000000000003E-2</v>
      </c>
    </row>
    <row r="1009" spans="13:27" ht="16.5" x14ac:dyDescent="0.2">
      <c r="M1009" s="14">
        <v>925</v>
      </c>
      <c r="N1009" s="14">
        <f t="shared" si="211"/>
        <v>19</v>
      </c>
      <c r="O1009" s="14">
        <f>INDEX(卡牌消耗!$H$13:$H$33,世界BOSS专属武器!N1009)</f>
        <v>1501019</v>
      </c>
      <c r="P1009" s="44" t="s">
        <v>328</v>
      </c>
      <c r="Q1009" s="14">
        <f t="shared" si="212"/>
        <v>6</v>
      </c>
      <c r="R1009" s="44" t="str">
        <f t="shared" si="213"/>
        <v>金币</v>
      </c>
      <c r="S1009" s="14">
        <f t="shared" si="214"/>
        <v>600</v>
      </c>
      <c r="T1009" s="14" t="str">
        <f t="shared" si="215"/>
        <v>低级专属强化石</v>
      </c>
      <c r="U1009" s="14">
        <f t="shared" si="216"/>
        <v>5</v>
      </c>
      <c r="V1009" s="14" t="str">
        <f t="shared" si="217"/>
        <v>[x]</v>
      </c>
      <c r="W1009" s="14" t="str">
        <f t="shared" si="218"/>
        <v>[x]</v>
      </c>
      <c r="X1009" s="14">
        <f t="shared" si="219"/>
        <v>0.42</v>
      </c>
      <c r="Y1009" s="14">
        <f t="shared" si="220"/>
        <v>1</v>
      </c>
      <c r="Z1009" s="14">
        <f t="shared" si="221"/>
        <v>4</v>
      </c>
      <c r="AA1009" s="14">
        <f t="shared" si="222"/>
        <v>0.04</v>
      </c>
    </row>
    <row r="1010" spans="13:27" ht="16.5" x14ac:dyDescent="0.2">
      <c r="M1010" s="14">
        <v>926</v>
      </c>
      <c r="N1010" s="14">
        <f t="shared" si="211"/>
        <v>19</v>
      </c>
      <c r="O1010" s="14">
        <f>INDEX(卡牌消耗!$H$13:$H$33,世界BOSS专属武器!N1010)</f>
        <v>1501019</v>
      </c>
      <c r="P1010" s="44" t="s">
        <v>328</v>
      </c>
      <c r="Q1010" s="14">
        <f t="shared" si="212"/>
        <v>7</v>
      </c>
      <c r="R1010" s="44" t="str">
        <f t="shared" si="213"/>
        <v>金币</v>
      </c>
      <c r="S1010" s="14">
        <f t="shared" si="214"/>
        <v>700</v>
      </c>
      <c r="T1010" s="14" t="str">
        <f t="shared" si="215"/>
        <v>低级专属强化石</v>
      </c>
      <c r="U1010" s="14">
        <f t="shared" si="216"/>
        <v>5</v>
      </c>
      <c r="V1010" s="14" t="str">
        <f t="shared" si="217"/>
        <v>[x]</v>
      </c>
      <c r="W1010" s="14" t="str">
        <f t="shared" si="218"/>
        <v>[x]</v>
      </c>
      <c r="X1010" s="14">
        <f t="shared" si="219"/>
        <v>0.4</v>
      </c>
      <c r="Y1010" s="14">
        <f t="shared" si="220"/>
        <v>1</v>
      </c>
      <c r="Z1010" s="14">
        <f t="shared" si="221"/>
        <v>4</v>
      </c>
      <c r="AA1010" s="14">
        <f t="shared" si="222"/>
        <v>4.6699999999999998E-2</v>
      </c>
    </row>
    <row r="1011" spans="13:27" ht="16.5" x14ac:dyDescent="0.2">
      <c r="M1011" s="14">
        <v>927</v>
      </c>
      <c r="N1011" s="14">
        <f t="shared" si="211"/>
        <v>19</v>
      </c>
      <c r="O1011" s="14">
        <f>INDEX(卡牌消耗!$H$13:$H$33,世界BOSS专属武器!N1011)</f>
        <v>1501019</v>
      </c>
      <c r="P1011" s="44" t="s">
        <v>328</v>
      </c>
      <c r="Q1011" s="14">
        <f t="shared" si="212"/>
        <v>8</v>
      </c>
      <c r="R1011" s="44" t="str">
        <f t="shared" si="213"/>
        <v>金币</v>
      </c>
      <c r="S1011" s="14">
        <f t="shared" si="214"/>
        <v>800</v>
      </c>
      <c r="T1011" s="14" t="str">
        <f t="shared" si="215"/>
        <v>低级专属强化石</v>
      </c>
      <c r="U1011" s="14">
        <f t="shared" si="216"/>
        <v>5</v>
      </c>
      <c r="V1011" s="14" t="str">
        <f t="shared" si="217"/>
        <v>[x]</v>
      </c>
      <c r="W1011" s="14" t="str">
        <f t="shared" si="218"/>
        <v>[x]</v>
      </c>
      <c r="X1011" s="14">
        <f t="shared" si="219"/>
        <v>0.38</v>
      </c>
      <c r="Y1011" s="14">
        <f t="shared" si="220"/>
        <v>1</v>
      </c>
      <c r="Z1011" s="14">
        <f t="shared" si="221"/>
        <v>5</v>
      </c>
      <c r="AA1011" s="14">
        <f t="shared" si="222"/>
        <v>5.33E-2</v>
      </c>
    </row>
    <row r="1012" spans="13:27" ht="16.5" x14ac:dyDescent="0.2">
      <c r="M1012" s="14">
        <v>928</v>
      </c>
      <c r="N1012" s="14">
        <f t="shared" si="211"/>
        <v>19</v>
      </c>
      <c r="O1012" s="14">
        <f>INDEX(卡牌消耗!$H$13:$H$33,世界BOSS专属武器!N1012)</f>
        <v>1501019</v>
      </c>
      <c r="P1012" s="44" t="s">
        <v>328</v>
      </c>
      <c r="Q1012" s="14">
        <f t="shared" si="212"/>
        <v>9</v>
      </c>
      <c r="R1012" s="44" t="str">
        <f t="shared" si="213"/>
        <v>金币</v>
      </c>
      <c r="S1012" s="14">
        <f t="shared" si="214"/>
        <v>900</v>
      </c>
      <c r="T1012" s="14" t="str">
        <f t="shared" si="215"/>
        <v>低级专属强化石</v>
      </c>
      <c r="U1012" s="14">
        <f t="shared" si="216"/>
        <v>5</v>
      </c>
      <c r="V1012" s="14" t="str">
        <f t="shared" si="217"/>
        <v>[x]</v>
      </c>
      <c r="W1012" s="14" t="str">
        <f t="shared" si="218"/>
        <v>[x]</v>
      </c>
      <c r="X1012" s="14">
        <f t="shared" si="219"/>
        <v>0.36</v>
      </c>
      <c r="Y1012" s="14">
        <f t="shared" si="220"/>
        <v>1</v>
      </c>
      <c r="Z1012" s="14">
        <f t="shared" si="221"/>
        <v>5</v>
      </c>
      <c r="AA1012" s="14">
        <f t="shared" si="222"/>
        <v>0.06</v>
      </c>
    </row>
    <row r="1013" spans="13:27" ht="16.5" x14ac:dyDescent="0.2">
      <c r="M1013" s="14">
        <v>929</v>
      </c>
      <c r="N1013" s="14">
        <f t="shared" si="211"/>
        <v>19</v>
      </c>
      <c r="O1013" s="14">
        <f>INDEX(卡牌消耗!$H$13:$H$33,世界BOSS专属武器!N1013)</f>
        <v>1501019</v>
      </c>
      <c r="P1013" s="44" t="s">
        <v>328</v>
      </c>
      <c r="Q1013" s="14">
        <f t="shared" si="212"/>
        <v>10</v>
      </c>
      <c r="R1013" s="44" t="str">
        <f t="shared" si="213"/>
        <v>金币</v>
      </c>
      <c r="S1013" s="14">
        <f t="shared" si="214"/>
        <v>1000</v>
      </c>
      <c r="T1013" s="14" t="str">
        <f t="shared" si="215"/>
        <v>低级专属强化石</v>
      </c>
      <c r="U1013" s="14">
        <f t="shared" si="216"/>
        <v>7</v>
      </c>
      <c r="V1013" s="14" t="str">
        <f t="shared" si="217"/>
        <v>[x]</v>
      </c>
      <c r="W1013" s="14" t="str">
        <f t="shared" si="218"/>
        <v>[x]</v>
      </c>
      <c r="X1013" s="14">
        <f t="shared" si="219"/>
        <v>0.35</v>
      </c>
      <c r="Y1013" s="14">
        <f t="shared" si="220"/>
        <v>1</v>
      </c>
      <c r="Z1013" s="14">
        <f t="shared" si="221"/>
        <v>5</v>
      </c>
      <c r="AA1013" s="14">
        <f t="shared" si="222"/>
        <v>6.6699999999999995E-2</v>
      </c>
    </row>
    <row r="1014" spans="13:27" ht="16.5" x14ac:dyDescent="0.2">
      <c r="M1014" s="14">
        <v>930</v>
      </c>
      <c r="N1014" s="14">
        <f t="shared" si="211"/>
        <v>19</v>
      </c>
      <c r="O1014" s="14">
        <f>INDEX(卡牌消耗!$H$13:$H$33,世界BOSS专属武器!N1014)</f>
        <v>1501019</v>
      </c>
      <c r="P1014" s="44" t="s">
        <v>328</v>
      </c>
      <c r="Q1014" s="14">
        <f t="shared" si="212"/>
        <v>11</v>
      </c>
      <c r="R1014" s="44" t="str">
        <f t="shared" si="213"/>
        <v>金币</v>
      </c>
      <c r="S1014" s="14">
        <f t="shared" si="214"/>
        <v>1000</v>
      </c>
      <c r="T1014" s="14" t="str">
        <f t="shared" si="215"/>
        <v>低级专属强化石</v>
      </c>
      <c r="U1014" s="14">
        <f t="shared" si="216"/>
        <v>7</v>
      </c>
      <c r="V1014" s="14" t="str">
        <f t="shared" si="217"/>
        <v>[x]</v>
      </c>
      <c r="W1014" s="14" t="str">
        <f t="shared" si="218"/>
        <v>[x]</v>
      </c>
      <c r="X1014" s="14">
        <f t="shared" si="219"/>
        <v>0.33</v>
      </c>
      <c r="Y1014" s="14">
        <f t="shared" si="220"/>
        <v>1</v>
      </c>
      <c r="Z1014" s="14">
        <f t="shared" si="221"/>
        <v>6</v>
      </c>
      <c r="AA1014" s="14">
        <f t="shared" si="222"/>
        <v>0.08</v>
      </c>
    </row>
    <row r="1015" spans="13:27" ht="16.5" x14ac:dyDescent="0.2">
      <c r="M1015" s="14">
        <v>931</v>
      </c>
      <c r="N1015" s="14">
        <f t="shared" si="211"/>
        <v>19</v>
      </c>
      <c r="O1015" s="14">
        <f>INDEX(卡牌消耗!$H$13:$H$33,世界BOSS专属武器!N1015)</f>
        <v>1501019</v>
      </c>
      <c r="P1015" s="44" t="s">
        <v>328</v>
      </c>
      <c r="Q1015" s="14">
        <f t="shared" si="212"/>
        <v>12</v>
      </c>
      <c r="R1015" s="44" t="str">
        <f t="shared" si="213"/>
        <v>金币</v>
      </c>
      <c r="S1015" s="14">
        <f t="shared" si="214"/>
        <v>1000</v>
      </c>
      <c r="T1015" s="14" t="str">
        <f t="shared" si="215"/>
        <v>低级专属强化石</v>
      </c>
      <c r="U1015" s="14">
        <f t="shared" si="216"/>
        <v>7</v>
      </c>
      <c r="V1015" s="14" t="str">
        <f t="shared" si="217"/>
        <v>[x]</v>
      </c>
      <c r="W1015" s="14" t="str">
        <f t="shared" si="218"/>
        <v>[x]</v>
      </c>
      <c r="X1015" s="14">
        <f t="shared" si="219"/>
        <v>0.31</v>
      </c>
      <c r="Y1015" s="14">
        <f t="shared" si="220"/>
        <v>1</v>
      </c>
      <c r="Z1015" s="14">
        <f t="shared" si="221"/>
        <v>6</v>
      </c>
      <c r="AA1015" s="14">
        <f t="shared" si="222"/>
        <v>9.3299999999999994E-2</v>
      </c>
    </row>
    <row r="1016" spans="13:27" ht="16.5" x14ac:dyDescent="0.2">
      <c r="M1016" s="14">
        <v>932</v>
      </c>
      <c r="N1016" s="14">
        <f t="shared" si="211"/>
        <v>19</v>
      </c>
      <c r="O1016" s="14">
        <f>INDEX(卡牌消耗!$H$13:$H$33,世界BOSS专属武器!N1016)</f>
        <v>1501019</v>
      </c>
      <c r="P1016" s="44" t="s">
        <v>328</v>
      </c>
      <c r="Q1016" s="14">
        <f t="shared" si="212"/>
        <v>13</v>
      </c>
      <c r="R1016" s="44" t="str">
        <f t="shared" si="213"/>
        <v>金币</v>
      </c>
      <c r="S1016" s="14">
        <f t="shared" si="214"/>
        <v>1000</v>
      </c>
      <c r="T1016" s="14" t="str">
        <f t="shared" si="215"/>
        <v>低级专属强化石</v>
      </c>
      <c r="U1016" s="14">
        <f t="shared" si="216"/>
        <v>7</v>
      </c>
      <c r="V1016" s="14" t="str">
        <f t="shared" si="217"/>
        <v>[x]</v>
      </c>
      <c r="W1016" s="14" t="str">
        <f t="shared" si="218"/>
        <v>[x]</v>
      </c>
      <c r="X1016" s="14">
        <f t="shared" si="219"/>
        <v>0.28999999999999998</v>
      </c>
      <c r="Y1016" s="14">
        <f t="shared" si="220"/>
        <v>1</v>
      </c>
      <c r="Z1016" s="14">
        <f t="shared" si="221"/>
        <v>7</v>
      </c>
      <c r="AA1016" s="14">
        <f t="shared" si="222"/>
        <v>0.1067</v>
      </c>
    </row>
    <row r="1017" spans="13:27" ht="16.5" x14ac:dyDescent="0.2">
      <c r="M1017" s="14">
        <v>933</v>
      </c>
      <c r="N1017" s="14">
        <f t="shared" si="211"/>
        <v>19</v>
      </c>
      <c r="O1017" s="14">
        <f>INDEX(卡牌消耗!$H$13:$H$33,世界BOSS专属武器!N1017)</f>
        <v>1501019</v>
      </c>
      <c r="P1017" s="44" t="s">
        <v>328</v>
      </c>
      <c r="Q1017" s="14">
        <f t="shared" si="212"/>
        <v>14</v>
      </c>
      <c r="R1017" s="44" t="str">
        <f t="shared" si="213"/>
        <v>金币</v>
      </c>
      <c r="S1017" s="14">
        <f t="shared" si="214"/>
        <v>1000</v>
      </c>
      <c r="T1017" s="14" t="str">
        <f t="shared" si="215"/>
        <v>低级专属强化石</v>
      </c>
      <c r="U1017" s="14">
        <f t="shared" si="216"/>
        <v>7</v>
      </c>
      <c r="V1017" s="14" t="str">
        <f t="shared" si="217"/>
        <v>[x]</v>
      </c>
      <c r="W1017" s="14" t="str">
        <f t="shared" si="218"/>
        <v>[x]</v>
      </c>
      <c r="X1017" s="14">
        <f t="shared" si="219"/>
        <v>0.27</v>
      </c>
      <c r="Y1017" s="14">
        <f t="shared" si="220"/>
        <v>1</v>
      </c>
      <c r="Z1017" s="14">
        <f t="shared" si="221"/>
        <v>7</v>
      </c>
      <c r="AA1017" s="14">
        <f t="shared" si="222"/>
        <v>0.12</v>
      </c>
    </row>
    <row r="1018" spans="13:27" ht="16.5" x14ac:dyDescent="0.2">
      <c r="M1018" s="14">
        <v>934</v>
      </c>
      <c r="N1018" s="14">
        <f t="shared" si="211"/>
        <v>19</v>
      </c>
      <c r="O1018" s="14">
        <f>INDEX(卡牌消耗!$H$13:$H$33,世界BOSS专属武器!N1018)</f>
        <v>1501019</v>
      </c>
      <c r="P1018" s="44" t="s">
        <v>328</v>
      </c>
      <c r="Q1018" s="14">
        <f t="shared" si="212"/>
        <v>15</v>
      </c>
      <c r="R1018" s="44" t="str">
        <f t="shared" si="213"/>
        <v>金币</v>
      </c>
      <c r="S1018" s="14">
        <f t="shared" si="214"/>
        <v>1000</v>
      </c>
      <c r="T1018" s="14" t="str">
        <f t="shared" si="215"/>
        <v>低级专属强化石</v>
      </c>
      <c r="U1018" s="14">
        <f t="shared" si="216"/>
        <v>10</v>
      </c>
      <c r="V1018" s="14" t="str">
        <f t="shared" si="217"/>
        <v>[x]</v>
      </c>
      <c r="W1018" s="14" t="str">
        <f t="shared" si="218"/>
        <v>[x]</v>
      </c>
      <c r="X1018" s="14">
        <f t="shared" si="219"/>
        <v>0.25</v>
      </c>
      <c r="Y1018" s="14">
        <f t="shared" si="220"/>
        <v>1</v>
      </c>
      <c r="Z1018" s="14">
        <f t="shared" si="221"/>
        <v>8</v>
      </c>
      <c r="AA1018" s="14">
        <f t="shared" si="222"/>
        <v>0.1333</v>
      </c>
    </row>
    <row r="1019" spans="13:27" ht="16.5" x14ac:dyDescent="0.2">
      <c r="M1019" s="14">
        <v>935</v>
      </c>
      <c r="N1019" s="14">
        <f t="shared" si="211"/>
        <v>19</v>
      </c>
      <c r="O1019" s="14">
        <f>INDEX(卡牌消耗!$H$13:$H$33,世界BOSS专属武器!N1019)</f>
        <v>1501019</v>
      </c>
      <c r="P1019" s="44" t="s">
        <v>328</v>
      </c>
      <c r="Q1019" s="14">
        <f t="shared" si="212"/>
        <v>16</v>
      </c>
      <c r="R1019" s="44" t="str">
        <f t="shared" si="213"/>
        <v>金币</v>
      </c>
      <c r="S1019" s="14">
        <f t="shared" si="214"/>
        <v>1000</v>
      </c>
      <c r="T1019" s="14" t="str">
        <f t="shared" si="215"/>
        <v>低级专属强化石</v>
      </c>
      <c r="U1019" s="14">
        <f t="shared" si="216"/>
        <v>10</v>
      </c>
      <c r="V1019" s="14" t="str">
        <f t="shared" si="217"/>
        <v>[x]</v>
      </c>
      <c r="W1019" s="14" t="str">
        <f t="shared" si="218"/>
        <v>[x]</v>
      </c>
      <c r="X1019" s="14">
        <f t="shared" si="219"/>
        <v>0.23</v>
      </c>
      <c r="Y1019" s="14">
        <f t="shared" si="220"/>
        <v>1</v>
      </c>
      <c r="Z1019" s="14">
        <f t="shared" si="221"/>
        <v>9</v>
      </c>
      <c r="AA1019" s="14">
        <f t="shared" si="222"/>
        <v>0.1467</v>
      </c>
    </row>
    <row r="1020" spans="13:27" ht="16.5" x14ac:dyDescent="0.2">
      <c r="M1020" s="14">
        <v>936</v>
      </c>
      <c r="N1020" s="14">
        <f t="shared" si="211"/>
        <v>19</v>
      </c>
      <c r="O1020" s="14">
        <f>INDEX(卡牌消耗!$H$13:$H$33,世界BOSS专属武器!N1020)</f>
        <v>1501019</v>
      </c>
      <c r="P1020" s="44" t="s">
        <v>328</v>
      </c>
      <c r="Q1020" s="14">
        <f t="shared" si="212"/>
        <v>17</v>
      </c>
      <c r="R1020" s="44" t="str">
        <f t="shared" si="213"/>
        <v>金币</v>
      </c>
      <c r="S1020" s="14">
        <f t="shared" si="214"/>
        <v>1000</v>
      </c>
      <c r="T1020" s="14" t="str">
        <f t="shared" si="215"/>
        <v>低级专属强化石</v>
      </c>
      <c r="U1020" s="14">
        <f t="shared" si="216"/>
        <v>10</v>
      </c>
      <c r="V1020" s="14" t="str">
        <f t="shared" si="217"/>
        <v>[x]</v>
      </c>
      <c r="W1020" s="14" t="str">
        <f t="shared" si="218"/>
        <v>[x]</v>
      </c>
      <c r="X1020" s="14">
        <f t="shared" si="219"/>
        <v>0.21</v>
      </c>
      <c r="Y1020" s="14">
        <f t="shared" si="220"/>
        <v>1</v>
      </c>
      <c r="Z1020" s="14">
        <f t="shared" si="221"/>
        <v>10</v>
      </c>
      <c r="AA1020" s="14">
        <f t="shared" si="222"/>
        <v>0.16</v>
      </c>
    </row>
    <row r="1021" spans="13:27" ht="16.5" x14ac:dyDescent="0.2">
      <c r="M1021" s="14">
        <v>937</v>
      </c>
      <c r="N1021" s="14">
        <f t="shared" si="211"/>
        <v>19</v>
      </c>
      <c r="O1021" s="14">
        <f>INDEX(卡牌消耗!$H$13:$H$33,世界BOSS专属武器!N1021)</f>
        <v>1501019</v>
      </c>
      <c r="P1021" s="44" t="s">
        <v>328</v>
      </c>
      <c r="Q1021" s="14">
        <f t="shared" si="212"/>
        <v>18</v>
      </c>
      <c r="R1021" s="44" t="str">
        <f t="shared" si="213"/>
        <v>金币</v>
      </c>
      <c r="S1021" s="14">
        <f t="shared" si="214"/>
        <v>1000</v>
      </c>
      <c r="T1021" s="14" t="str">
        <f t="shared" si="215"/>
        <v>低级专属强化石</v>
      </c>
      <c r="U1021" s="14">
        <f t="shared" si="216"/>
        <v>10</v>
      </c>
      <c r="V1021" s="14" t="str">
        <f t="shared" si="217"/>
        <v>[x]</v>
      </c>
      <c r="W1021" s="14" t="str">
        <f t="shared" si="218"/>
        <v>[x]</v>
      </c>
      <c r="X1021" s="14">
        <f t="shared" si="219"/>
        <v>0.19</v>
      </c>
      <c r="Y1021" s="14">
        <f t="shared" si="220"/>
        <v>1</v>
      </c>
      <c r="Z1021" s="14">
        <f t="shared" si="221"/>
        <v>11</v>
      </c>
      <c r="AA1021" s="14">
        <f t="shared" si="222"/>
        <v>0.17330000000000001</v>
      </c>
    </row>
    <row r="1022" spans="13:27" ht="16.5" x14ac:dyDescent="0.2">
      <c r="M1022" s="14">
        <v>938</v>
      </c>
      <c r="N1022" s="14">
        <f t="shared" si="211"/>
        <v>19</v>
      </c>
      <c r="O1022" s="14">
        <f>INDEX(卡牌消耗!$H$13:$H$33,世界BOSS专属武器!N1022)</f>
        <v>1501019</v>
      </c>
      <c r="P1022" s="44" t="s">
        <v>328</v>
      </c>
      <c r="Q1022" s="14">
        <f t="shared" si="212"/>
        <v>19</v>
      </c>
      <c r="R1022" s="44" t="str">
        <f t="shared" si="213"/>
        <v>金币</v>
      </c>
      <c r="S1022" s="14">
        <f t="shared" si="214"/>
        <v>1000</v>
      </c>
      <c r="T1022" s="14" t="str">
        <f t="shared" si="215"/>
        <v>低级专属强化石</v>
      </c>
      <c r="U1022" s="14">
        <f t="shared" si="216"/>
        <v>10</v>
      </c>
      <c r="V1022" s="14" t="str">
        <f t="shared" si="217"/>
        <v>[x]</v>
      </c>
      <c r="W1022" s="14" t="str">
        <f t="shared" si="218"/>
        <v>[x]</v>
      </c>
      <c r="X1022" s="14">
        <f t="shared" si="219"/>
        <v>0.17</v>
      </c>
      <c r="Y1022" s="14">
        <f t="shared" si="220"/>
        <v>1</v>
      </c>
      <c r="Z1022" s="14">
        <f t="shared" si="221"/>
        <v>12</v>
      </c>
      <c r="AA1022" s="14">
        <f t="shared" si="222"/>
        <v>0.1867</v>
      </c>
    </row>
    <row r="1023" spans="13:27" ht="16.5" x14ac:dyDescent="0.2">
      <c r="M1023" s="14">
        <v>939</v>
      </c>
      <c r="N1023" s="14">
        <f t="shared" si="211"/>
        <v>19</v>
      </c>
      <c r="O1023" s="14">
        <f>INDEX(卡牌消耗!$H$13:$H$33,世界BOSS专属武器!N1023)</f>
        <v>1501019</v>
      </c>
      <c r="P1023" s="44" t="s">
        <v>328</v>
      </c>
      <c r="Q1023" s="14">
        <f t="shared" si="212"/>
        <v>20</v>
      </c>
      <c r="R1023" s="44" t="str">
        <f t="shared" si="213"/>
        <v>金币</v>
      </c>
      <c r="S1023" s="14">
        <f t="shared" si="214"/>
        <v>5000</v>
      </c>
      <c r="T1023" s="14" t="str">
        <f t="shared" si="215"/>
        <v>低级专属强化石</v>
      </c>
      <c r="U1023" s="14">
        <f t="shared" si="216"/>
        <v>15</v>
      </c>
      <c r="V1023" s="14" t="str">
        <f t="shared" si="217"/>
        <v>中级专属强化石</v>
      </c>
      <c r="W1023" s="14">
        <f t="shared" si="218"/>
        <v>7</v>
      </c>
      <c r="X1023" s="14">
        <f t="shared" si="219"/>
        <v>0.15</v>
      </c>
      <c r="Y1023" s="14">
        <f t="shared" si="220"/>
        <v>1</v>
      </c>
      <c r="Z1023" s="14">
        <f t="shared" si="221"/>
        <v>15</v>
      </c>
      <c r="AA1023" s="14">
        <f t="shared" si="222"/>
        <v>0.2</v>
      </c>
    </row>
    <row r="1024" spans="13:27" ht="16.5" x14ac:dyDescent="0.2">
      <c r="M1024" s="14">
        <v>940</v>
      </c>
      <c r="N1024" s="14">
        <f t="shared" si="211"/>
        <v>19</v>
      </c>
      <c r="O1024" s="14">
        <f>INDEX(卡牌消耗!$H$13:$H$33,世界BOSS专属武器!N1024)</f>
        <v>1501019</v>
      </c>
      <c r="P1024" s="44" t="s">
        <v>328</v>
      </c>
      <c r="Q1024" s="14">
        <f t="shared" si="212"/>
        <v>21</v>
      </c>
      <c r="R1024" s="44" t="str">
        <f t="shared" si="213"/>
        <v>金币</v>
      </c>
      <c r="S1024" s="14">
        <f t="shared" si="214"/>
        <v>5000</v>
      </c>
      <c r="T1024" s="14" t="str">
        <f t="shared" si="215"/>
        <v>低级专属强化石</v>
      </c>
      <c r="U1024" s="14">
        <f t="shared" si="216"/>
        <v>15</v>
      </c>
      <c r="V1024" s="14" t="str">
        <f t="shared" si="217"/>
        <v>中级专属强化石</v>
      </c>
      <c r="W1024" s="14">
        <f t="shared" si="218"/>
        <v>7</v>
      </c>
      <c r="X1024" s="14">
        <f t="shared" si="219"/>
        <v>0.15</v>
      </c>
      <c r="Y1024" s="14">
        <f t="shared" si="220"/>
        <v>1</v>
      </c>
      <c r="Z1024" s="14">
        <f t="shared" si="221"/>
        <v>15</v>
      </c>
      <c r="AA1024" s="14">
        <f t="shared" si="222"/>
        <v>0.22</v>
      </c>
    </row>
    <row r="1025" spans="13:27" ht="16.5" x14ac:dyDescent="0.2">
      <c r="M1025" s="14">
        <v>941</v>
      </c>
      <c r="N1025" s="14">
        <f t="shared" si="211"/>
        <v>19</v>
      </c>
      <c r="O1025" s="14">
        <f>INDEX(卡牌消耗!$H$13:$H$33,世界BOSS专属武器!N1025)</f>
        <v>1501019</v>
      </c>
      <c r="P1025" s="44" t="s">
        <v>328</v>
      </c>
      <c r="Q1025" s="14">
        <f t="shared" si="212"/>
        <v>22</v>
      </c>
      <c r="R1025" s="44" t="str">
        <f t="shared" si="213"/>
        <v>金币</v>
      </c>
      <c r="S1025" s="14">
        <f t="shared" si="214"/>
        <v>5000</v>
      </c>
      <c r="T1025" s="14" t="str">
        <f t="shared" si="215"/>
        <v>低级专属强化石</v>
      </c>
      <c r="U1025" s="14">
        <f t="shared" si="216"/>
        <v>15</v>
      </c>
      <c r="V1025" s="14" t="str">
        <f t="shared" si="217"/>
        <v>中级专属强化石</v>
      </c>
      <c r="W1025" s="14">
        <f t="shared" si="218"/>
        <v>7</v>
      </c>
      <c r="X1025" s="14">
        <f t="shared" si="219"/>
        <v>0.15</v>
      </c>
      <c r="Y1025" s="14">
        <f t="shared" si="220"/>
        <v>1</v>
      </c>
      <c r="Z1025" s="14">
        <f t="shared" si="221"/>
        <v>15</v>
      </c>
      <c r="AA1025" s="14">
        <f t="shared" si="222"/>
        <v>0.24</v>
      </c>
    </row>
    <row r="1026" spans="13:27" ht="16.5" x14ac:dyDescent="0.2">
      <c r="M1026" s="14">
        <v>942</v>
      </c>
      <c r="N1026" s="14">
        <f t="shared" si="211"/>
        <v>19</v>
      </c>
      <c r="O1026" s="14">
        <f>INDEX(卡牌消耗!$H$13:$H$33,世界BOSS专属武器!N1026)</f>
        <v>1501019</v>
      </c>
      <c r="P1026" s="44" t="s">
        <v>328</v>
      </c>
      <c r="Q1026" s="14">
        <f t="shared" si="212"/>
        <v>23</v>
      </c>
      <c r="R1026" s="44" t="str">
        <f t="shared" si="213"/>
        <v>金币</v>
      </c>
      <c r="S1026" s="14">
        <f t="shared" si="214"/>
        <v>5000</v>
      </c>
      <c r="T1026" s="14" t="str">
        <f t="shared" si="215"/>
        <v>低级专属强化石</v>
      </c>
      <c r="U1026" s="14">
        <f t="shared" si="216"/>
        <v>15</v>
      </c>
      <c r="V1026" s="14" t="str">
        <f t="shared" si="217"/>
        <v>中级专属强化石</v>
      </c>
      <c r="W1026" s="14">
        <f t="shared" si="218"/>
        <v>7</v>
      </c>
      <c r="X1026" s="14">
        <f t="shared" si="219"/>
        <v>0.15</v>
      </c>
      <c r="Y1026" s="14">
        <f t="shared" si="220"/>
        <v>1</v>
      </c>
      <c r="Z1026" s="14">
        <f t="shared" si="221"/>
        <v>18</v>
      </c>
      <c r="AA1026" s="14">
        <f t="shared" si="222"/>
        <v>0.26</v>
      </c>
    </row>
    <row r="1027" spans="13:27" ht="16.5" x14ac:dyDescent="0.2">
      <c r="M1027" s="14">
        <v>943</v>
      </c>
      <c r="N1027" s="14">
        <f t="shared" si="211"/>
        <v>19</v>
      </c>
      <c r="O1027" s="14">
        <f>INDEX(卡牌消耗!$H$13:$H$33,世界BOSS专属武器!N1027)</f>
        <v>1501019</v>
      </c>
      <c r="P1027" s="44" t="s">
        <v>328</v>
      </c>
      <c r="Q1027" s="14">
        <f t="shared" si="212"/>
        <v>24</v>
      </c>
      <c r="R1027" s="44" t="str">
        <f t="shared" si="213"/>
        <v>金币</v>
      </c>
      <c r="S1027" s="14">
        <f t="shared" si="214"/>
        <v>5000</v>
      </c>
      <c r="T1027" s="14" t="str">
        <f t="shared" si="215"/>
        <v>低级专属强化石</v>
      </c>
      <c r="U1027" s="14">
        <f t="shared" si="216"/>
        <v>15</v>
      </c>
      <c r="V1027" s="14" t="str">
        <f t="shared" si="217"/>
        <v>中级专属强化石</v>
      </c>
      <c r="W1027" s="14">
        <f t="shared" si="218"/>
        <v>7</v>
      </c>
      <c r="X1027" s="14">
        <f t="shared" si="219"/>
        <v>0.15</v>
      </c>
      <c r="Y1027" s="14">
        <f t="shared" si="220"/>
        <v>1</v>
      </c>
      <c r="Z1027" s="14">
        <f t="shared" si="221"/>
        <v>18</v>
      </c>
      <c r="AA1027" s="14">
        <f t="shared" si="222"/>
        <v>0.28000000000000003</v>
      </c>
    </row>
    <row r="1028" spans="13:27" ht="16.5" x14ac:dyDescent="0.2">
      <c r="M1028" s="14">
        <v>944</v>
      </c>
      <c r="N1028" s="14">
        <f t="shared" si="211"/>
        <v>19</v>
      </c>
      <c r="O1028" s="14">
        <f>INDEX(卡牌消耗!$H$13:$H$33,世界BOSS专属武器!N1028)</f>
        <v>1501019</v>
      </c>
      <c r="P1028" s="44" t="s">
        <v>328</v>
      </c>
      <c r="Q1028" s="14">
        <f t="shared" si="212"/>
        <v>25</v>
      </c>
      <c r="R1028" s="44" t="str">
        <f t="shared" si="213"/>
        <v>金币</v>
      </c>
      <c r="S1028" s="14">
        <f t="shared" si="214"/>
        <v>5000</v>
      </c>
      <c r="T1028" s="14" t="str">
        <f t="shared" si="215"/>
        <v>低级专属强化石</v>
      </c>
      <c r="U1028" s="14">
        <f t="shared" si="216"/>
        <v>15</v>
      </c>
      <c r="V1028" s="14" t="str">
        <f t="shared" si="217"/>
        <v>中级专属强化石</v>
      </c>
      <c r="W1028" s="14">
        <f t="shared" si="218"/>
        <v>7</v>
      </c>
      <c r="X1028" s="14">
        <f t="shared" si="219"/>
        <v>0.15</v>
      </c>
      <c r="Y1028" s="14">
        <f t="shared" si="220"/>
        <v>1</v>
      </c>
      <c r="Z1028" s="14">
        <f t="shared" si="221"/>
        <v>18</v>
      </c>
      <c r="AA1028" s="14">
        <f t="shared" si="222"/>
        <v>0.3</v>
      </c>
    </row>
    <row r="1029" spans="13:27" ht="16.5" x14ac:dyDescent="0.2">
      <c r="M1029" s="14">
        <v>945</v>
      </c>
      <c r="N1029" s="14">
        <f t="shared" si="211"/>
        <v>19</v>
      </c>
      <c r="O1029" s="14">
        <f>INDEX(卡牌消耗!$H$13:$H$33,世界BOSS专属武器!N1029)</f>
        <v>1501019</v>
      </c>
      <c r="P1029" s="44" t="s">
        <v>328</v>
      </c>
      <c r="Q1029" s="14">
        <f t="shared" si="212"/>
        <v>26</v>
      </c>
      <c r="R1029" s="44" t="str">
        <f t="shared" si="213"/>
        <v>金币</v>
      </c>
      <c r="S1029" s="14">
        <f t="shared" si="214"/>
        <v>5000</v>
      </c>
      <c r="T1029" s="14" t="str">
        <f t="shared" si="215"/>
        <v>低级专属强化石</v>
      </c>
      <c r="U1029" s="14">
        <f t="shared" si="216"/>
        <v>15</v>
      </c>
      <c r="V1029" s="14" t="str">
        <f t="shared" si="217"/>
        <v>中级专属强化石</v>
      </c>
      <c r="W1029" s="14">
        <f t="shared" si="218"/>
        <v>7</v>
      </c>
      <c r="X1029" s="14">
        <f t="shared" si="219"/>
        <v>0.15</v>
      </c>
      <c r="Y1029" s="14">
        <f t="shared" si="220"/>
        <v>1</v>
      </c>
      <c r="Z1029" s="14">
        <f t="shared" si="221"/>
        <v>21</v>
      </c>
      <c r="AA1029" s="14">
        <f t="shared" si="222"/>
        <v>0.32</v>
      </c>
    </row>
    <row r="1030" spans="13:27" ht="16.5" x14ac:dyDescent="0.2">
      <c r="M1030" s="14">
        <v>946</v>
      </c>
      <c r="N1030" s="14">
        <f t="shared" si="211"/>
        <v>19</v>
      </c>
      <c r="O1030" s="14">
        <f>INDEX(卡牌消耗!$H$13:$H$33,世界BOSS专属武器!N1030)</f>
        <v>1501019</v>
      </c>
      <c r="P1030" s="44" t="s">
        <v>328</v>
      </c>
      <c r="Q1030" s="14">
        <f t="shared" si="212"/>
        <v>27</v>
      </c>
      <c r="R1030" s="44" t="str">
        <f t="shared" si="213"/>
        <v>金币</v>
      </c>
      <c r="S1030" s="14">
        <f t="shared" si="214"/>
        <v>5000</v>
      </c>
      <c r="T1030" s="14" t="str">
        <f t="shared" si="215"/>
        <v>低级专属强化石</v>
      </c>
      <c r="U1030" s="14">
        <f t="shared" si="216"/>
        <v>15</v>
      </c>
      <c r="V1030" s="14" t="str">
        <f t="shared" si="217"/>
        <v>中级专属强化石</v>
      </c>
      <c r="W1030" s="14">
        <f t="shared" si="218"/>
        <v>7</v>
      </c>
      <c r="X1030" s="14">
        <f t="shared" si="219"/>
        <v>0.15</v>
      </c>
      <c r="Y1030" s="14">
        <f t="shared" si="220"/>
        <v>1</v>
      </c>
      <c r="Z1030" s="14">
        <f t="shared" si="221"/>
        <v>22</v>
      </c>
      <c r="AA1030" s="14">
        <f t="shared" si="222"/>
        <v>0.34</v>
      </c>
    </row>
    <row r="1031" spans="13:27" ht="16.5" x14ac:dyDescent="0.2">
      <c r="M1031" s="14">
        <v>947</v>
      </c>
      <c r="N1031" s="14">
        <f t="shared" si="211"/>
        <v>19</v>
      </c>
      <c r="O1031" s="14">
        <f>INDEX(卡牌消耗!$H$13:$H$33,世界BOSS专属武器!N1031)</f>
        <v>1501019</v>
      </c>
      <c r="P1031" s="44" t="s">
        <v>328</v>
      </c>
      <c r="Q1031" s="14">
        <f t="shared" si="212"/>
        <v>28</v>
      </c>
      <c r="R1031" s="44" t="str">
        <f t="shared" si="213"/>
        <v>金币</v>
      </c>
      <c r="S1031" s="14">
        <f t="shared" si="214"/>
        <v>5000</v>
      </c>
      <c r="T1031" s="14" t="str">
        <f t="shared" si="215"/>
        <v>低级专属强化石</v>
      </c>
      <c r="U1031" s="14">
        <f t="shared" si="216"/>
        <v>15</v>
      </c>
      <c r="V1031" s="14" t="str">
        <f t="shared" si="217"/>
        <v>中级专属强化石</v>
      </c>
      <c r="W1031" s="14">
        <f t="shared" si="218"/>
        <v>7</v>
      </c>
      <c r="X1031" s="14">
        <f t="shared" si="219"/>
        <v>0.15</v>
      </c>
      <c r="Y1031" s="14">
        <f t="shared" si="220"/>
        <v>1</v>
      </c>
      <c r="Z1031" s="14">
        <f t="shared" si="221"/>
        <v>23</v>
      </c>
      <c r="AA1031" s="14">
        <f t="shared" si="222"/>
        <v>0.36</v>
      </c>
    </row>
    <row r="1032" spans="13:27" ht="16.5" x14ac:dyDescent="0.2">
      <c r="M1032" s="14">
        <v>948</v>
      </c>
      <c r="N1032" s="14">
        <f t="shared" si="211"/>
        <v>19</v>
      </c>
      <c r="O1032" s="14">
        <f>INDEX(卡牌消耗!$H$13:$H$33,世界BOSS专属武器!N1032)</f>
        <v>1501019</v>
      </c>
      <c r="P1032" s="44" t="s">
        <v>328</v>
      </c>
      <c r="Q1032" s="14">
        <f t="shared" si="212"/>
        <v>29</v>
      </c>
      <c r="R1032" s="44" t="str">
        <f t="shared" si="213"/>
        <v>金币</v>
      </c>
      <c r="S1032" s="14">
        <f t="shared" si="214"/>
        <v>5000</v>
      </c>
      <c r="T1032" s="14" t="str">
        <f t="shared" si="215"/>
        <v>低级专属强化石</v>
      </c>
      <c r="U1032" s="14">
        <f t="shared" si="216"/>
        <v>15</v>
      </c>
      <c r="V1032" s="14" t="str">
        <f t="shared" si="217"/>
        <v>中级专属强化石</v>
      </c>
      <c r="W1032" s="14">
        <f t="shared" si="218"/>
        <v>7</v>
      </c>
      <c r="X1032" s="14">
        <f t="shared" si="219"/>
        <v>0.15</v>
      </c>
      <c r="Y1032" s="14">
        <f t="shared" si="220"/>
        <v>1</v>
      </c>
      <c r="Z1032" s="14">
        <f t="shared" si="221"/>
        <v>25</v>
      </c>
      <c r="AA1032" s="14">
        <f t="shared" si="222"/>
        <v>0.38</v>
      </c>
    </row>
    <row r="1033" spans="13:27" ht="16.5" x14ac:dyDescent="0.2">
      <c r="M1033" s="14">
        <v>949</v>
      </c>
      <c r="N1033" s="14">
        <f t="shared" si="211"/>
        <v>19</v>
      </c>
      <c r="O1033" s="14">
        <f>INDEX(卡牌消耗!$H$13:$H$33,世界BOSS专属武器!N1033)</f>
        <v>1501019</v>
      </c>
      <c r="P1033" s="44" t="s">
        <v>328</v>
      </c>
      <c r="Q1033" s="14">
        <f t="shared" si="212"/>
        <v>30</v>
      </c>
      <c r="R1033" s="44" t="str">
        <f t="shared" si="213"/>
        <v>金币</v>
      </c>
      <c r="S1033" s="14">
        <f t="shared" si="214"/>
        <v>10000</v>
      </c>
      <c r="T1033" s="14" t="str">
        <f t="shared" si="215"/>
        <v>中级专属强化石</v>
      </c>
      <c r="U1033" s="14">
        <f t="shared" si="216"/>
        <v>8</v>
      </c>
      <c r="V1033" s="14" t="str">
        <f t="shared" si="217"/>
        <v>高级专属强化石</v>
      </c>
      <c r="W1033" s="14">
        <f t="shared" si="218"/>
        <v>3</v>
      </c>
      <c r="X1033" s="14">
        <f t="shared" si="219"/>
        <v>0.1</v>
      </c>
      <c r="Y1033" s="14">
        <f t="shared" si="220"/>
        <v>1</v>
      </c>
      <c r="Z1033" s="14">
        <f t="shared" si="221"/>
        <v>30</v>
      </c>
      <c r="AA1033" s="14">
        <f t="shared" si="222"/>
        <v>0.4</v>
      </c>
    </row>
    <row r="1034" spans="13:27" ht="16.5" x14ac:dyDescent="0.2">
      <c r="M1034" s="14">
        <v>950</v>
      </c>
      <c r="N1034" s="14">
        <f t="shared" si="211"/>
        <v>19</v>
      </c>
      <c r="O1034" s="14">
        <f>INDEX(卡牌消耗!$H$13:$H$33,世界BOSS专属武器!N1034)</f>
        <v>1501019</v>
      </c>
      <c r="P1034" s="44" t="s">
        <v>328</v>
      </c>
      <c r="Q1034" s="14">
        <f t="shared" si="212"/>
        <v>31</v>
      </c>
      <c r="R1034" s="44" t="str">
        <f t="shared" si="213"/>
        <v>金币</v>
      </c>
      <c r="S1034" s="14">
        <f t="shared" si="214"/>
        <v>10000</v>
      </c>
      <c r="T1034" s="14" t="str">
        <f t="shared" si="215"/>
        <v>中级专属强化石</v>
      </c>
      <c r="U1034" s="14">
        <f t="shared" si="216"/>
        <v>8</v>
      </c>
      <c r="V1034" s="14" t="str">
        <f t="shared" si="217"/>
        <v>高级专属强化石</v>
      </c>
      <c r="W1034" s="14">
        <f t="shared" si="218"/>
        <v>3</v>
      </c>
      <c r="X1034" s="14">
        <f t="shared" si="219"/>
        <v>0.1</v>
      </c>
      <c r="Y1034" s="14">
        <f t="shared" si="220"/>
        <v>1</v>
      </c>
      <c r="Z1034" s="14">
        <f t="shared" si="221"/>
        <v>30</v>
      </c>
      <c r="AA1034" s="14">
        <f t="shared" si="222"/>
        <v>0.42670000000000002</v>
      </c>
    </row>
    <row r="1035" spans="13:27" ht="16.5" x14ac:dyDescent="0.2">
      <c r="M1035" s="14">
        <v>951</v>
      </c>
      <c r="N1035" s="14">
        <f t="shared" si="211"/>
        <v>19</v>
      </c>
      <c r="O1035" s="14">
        <f>INDEX(卡牌消耗!$H$13:$H$33,世界BOSS专属武器!N1035)</f>
        <v>1501019</v>
      </c>
      <c r="P1035" s="44" t="s">
        <v>328</v>
      </c>
      <c r="Q1035" s="14">
        <f t="shared" si="212"/>
        <v>32</v>
      </c>
      <c r="R1035" s="44" t="str">
        <f t="shared" si="213"/>
        <v>金币</v>
      </c>
      <c r="S1035" s="14">
        <f t="shared" si="214"/>
        <v>10000</v>
      </c>
      <c r="T1035" s="14" t="str">
        <f t="shared" si="215"/>
        <v>中级专属强化石</v>
      </c>
      <c r="U1035" s="14">
        <f t="shared" si="216"/>
        <v>8</v>
      </c>
      <c r="V1035" s="14" t="str">
        <f t="shared" si="217"/>
        <v>高级专属强化石</v>
      </c>
      <c r="W1035" s="14">
        <f t="shared" si="218"/>
        <v>3</v>
      </c>
      <c r="X1035" s="14">
        <f t="shared" si="219"/>
        <v>0.1</v>
      </c>
      <c r="Y1035" s="14">
        <f t="shared" si="220"/>
        <v>1</v>
      </c>
      <c r="Z1035" s="14">
        <f t="shared" si="221"/>
        <v>30</v>
      </c>
      <c r="AA1035" s="14">
        <f t="shared" si="222"/>
        <v>0.45329999999999998</v>
      </c>
    </row>
    <row r="1036" spans="13:27" ht="16.5" x14ac:dyDescent="0.2">
      <c r="M1036" s="14">
        <v>952</v>
      </c>
      <c r="N1036" s="14">
        <f t="shared" si="211"/>
        <v>19</v>
      </c>
      <c r="O1036" s="14">
        <f>INDEX(卡牌消耗!$H$13:$H$33,世界BOSS专属武器!N1036)</f>
        <v>1501019</v>
      </c>
      <c r="P1036" s="44" t="s">
        <v>328</v>
      </c>
      <c r="Q1036" s="14">
        <f t="shared" si="212"/>
        <v>33</v>
      </c>
      <c r="R1036" s="44" t="str">
        <f t="shared" si="213"/>
        <v>金币</v>
      </c>
      <c r="S1036" s="14">
        <f t="shared" si="214"/>
        <v>10000</v>
      </c>
      <c r="T1036" s="14" t="str">
        <f t="shared" si="215"/>
        <v>中级专属强化石</v>
      </c>
      <c r="U1036" s="14">
        <f t="shared" si="216"/>
        <v>8</v>
      </c>
      <c r="V1036" s="14" t="str">
        <f t="shared" si="217"/>
        <v>高级专属强化石</v>
      </c>
      <c r="W1036" s="14">
        <f t="shared" si="218"/>
        <v>3</v>
      </c>
      <c r="X1036" s="14">
        <f t="shared" si="219"/>
        <v>0.1</v>
      </c>
      <c r="Y1036" s="14">
        <f t="shared" si="220"/>
        <v>1</v>
      </c>
      <c r="Z1036" s="14">
        <f t="shared" si="221"/>
        <v>30</v>
      </c>
      <c r="AA1036" s="14">
        <f t="shared" si="222"/>
        <v>0.48</v>
      </c>
    </row>
    <row r="1037" spans="13:27" ht="16.5" x14ac:dyDescent="0.2">
      <c r="M1037" s="14">
        <v>953</v>
      </c>
      <c r="N1037" s="14">
        <f t="shared" si="211"/>
        <v>19</v>
      </c>
      <c r="O1037" s="14">
        <f>INDEX(卡牌消耗!$H$13:$H$33,世界BOSS专属武器!N1037)</f>
        <v>1501019</v>
      </c>
      <c r="P1037" s="44" t="s">
        <v>328</v>
      </c>
      <c r="Q1037" s="14">
        <f t="shared" si="212"/>
        <v>34</v>
      </c>
      <c r="R1037" s="44" t="str">
        <f t="shared" si="213"/>
        <v>金币</v>
      </c>
      <c r="S1037" s="14">
        <f t="shared" si="214"/>
        <v>10000</v>
      </c>
      <c r="T1037" s="14" t="str">
        <f t="shared" si="215"/>
        <v>中级专属强化石</v>
      </c>
      <c r="U1037" s="14">
        <f t="shared" si="216"/>
        <v>8</v>
      </c>
      <c r="V1037" s="14" t="str">
        <f t="shared" si="217"/>
        <v>高级专属强化石</v>
      </c>
      <c r="W1037" s="14">
        <f t="shared" si="218"/>
        <v>3</v>
      </c>
      <c r="X1037" s="14">
        <f t="shared" si="219"/>
        <v>0.1</v>
      </c>
      <c r="Y1037" s="14">
        <f t="shared" si="220"/>
        <v>1</v>
      </c>
      <c r="Z1037" s="14">
        <f t="shared" si="221"/>
        <v>30</v>
      </c>
      <c r="AA1037" s="14">
        <f t="shared" si="222"/>
        <v>0.50670000000000004</v>
      </c>
    </row>
    <row r="1038" spans="13:27" ht="16.5" x14ac:dyDescent="0.2">
      <c r="M1038" s="14">
        <v>954</v>
      </c>
      <c r="N1038" s="14">
        <f t="shared" si="211"/>
        <v>19</v>
      </c>
      <c r="O1038" s="14">
        <f>INDEX(卡牌消耗!$H$13:$H$33,世界BOSS专属武器!N1038)</f>
        <v>1501019</v>
      </c>
      <c r="P1038" s="44" t="s">
        <v>328</v>
      </c>
      <c r="Q1038" s="14">
        <f t="shared" si="212"/>
        <v>35</v>
      </c>
      <c r="R1038" s="44" t="str">
        <f t="shared" si="213"/>
        <v>金币</v>
      </c>
      <c r="S1038" s="14">
        <f t="shared" si="214"/>
        <v>10000</v>
      </c>
      <c r="T1038" s="14" t="str">
        <f t="shared" si="215"/>
        <v>中级专属强化石</v>
      </c>
      <c r="U1038" s="14">
        <f t="shared" si="216"/>
        <v>8</v>
      </c>
      <c r="V1038" s="14" t="str">
        <f t="shared" si="217"/>
        <v>高级专属强化石</v>
      </c>
      <c r="W1038" s="14">
        <f t="shared" si="218"/>
        <v>3</v>
      </c>
      <c r="X1038" s="14">
        <f t="shared" si="219"/>
        <v>0.1</v>
      </c>
      <c r="Y1038" s="14">
        <f t="shared" si="220"/>
        <v>1</v>
      </c>
      <c r="Z1038" s="14">
        <f t="shared" si="221"/>
        <v>30</v>
      </c>
      <c r="AA1038" s="14">
        <f t="shared" si="222"/>
        <v>0.5333</v>
      </c>
    </row>
    <row r="1039" spans="13:27" ht="16.5" x14ac:dyDescent="0.2">
      <c r="M1039" s="14">
        <v>955</v>
      </c>
      <c r="N1039" s="14">
        <f t="shared" si="211"/>
        <v>19</v>
      </c>
      <c r="O1039" s="14">
        <f>INDEX(卡牌消耗!$H$13:$H$33,世界BOSS专属武器!N1039)</f>
        <v>1501019</v>
      </c>
      <c r="P1039" s="44" t="s">
        <v>328</v>
      </c>
      <c r="Q1039" s="14">
        <f t="shared" si="212"/>
        <v>36</v>
      </c>
      <c r="R1039" s="44" t="str">
        <f t="shared" si="213"/>
        <v>金币</v>
      </c>
      <c r="S1039" s="14">
        <f t="shared" si="214"/>
        <v>10000</v>
      </c>
      <c r="T1039" s="14" t="str">
        <f t="shared" si="215"/>
        <v>中级专属强化石</v>
      </c>
      <c r="U1039" s="14">
        <f t="shared" si="216"/>
        <v>8</v>
      </c>
      <c r="V1039" s="14" t="str">
        <f t="shared" si="217"/>
        <v>高级专属强化石</v>
      </c>
      <c r="W1039" s="14">
        <f t="shared" si="218"/>
        <v>3</v>
      </c>
      <c r="X1039" s="14">
        <f t="shared" si="219"/>
        <v>0.1</v>
      </c>
      <c r="Y1039" s="14">
        <f t="shared" si="220"/>
        <v>1</v>
      </c>
      <c r="Z1039" s="14">
        <f t="shared" si="221"/>
        <v>30</v>
      </c>
      <c r="AA1039" s="14">
        <f t="shared" si="222"/>
        <v>0.56000000000000005</v>
      </c>
    </row>
    <row r="1040" spans="13:27" ht="16.5" x14ac:dyDescent="0.2">
      <c r="M1040" s="14">
        <v>956</v>
      </c>
      <c r="N1040" s="14">
        <f t="shared" si="211"/>
        <v>19</v>
      </c>
      <c r="O1040" s="14">
        <f>INDEX(卡牌消耗!$H$13:$H$33,世界BOSS专属武器!N1040)</f>
        <v>1501019</v>
      </c>
      <c r="P1040" s="44" t="s">
        <v>328</v>
      </c>
      <c r="Q1040" s="14">
        <f t="shared" si="212"/>
        <v>37</v>
      </c>
      <c r="R1040" s="44" t="str">
        <f t="shared" si="213"/>
        <v>金币</v>
      </c>
      <c r="S1040" s="14">
        <f t="shared" si="214"/>
        <v>10000</v>
      </c>
      <c r="T1040" s="14" t="str">
        <f t="shared" si="215"/>
        <v>中级专属强化石</v>
      </c>
      <c r="U1040" s="14">
        <f t="shared" si="216"/>
        <v>8</v>
      </c>
      <c r="V1040" s="14" t="str">
        <f t="shared" si="217"/>
        <v>高级专属强化石</v>
      </c>
      <c r="W1040" s="14">
        <f t="shared" si="218"/>
        <v>3</v>
      </c>
      <c r="X1040" s="14">
        <f t="shared" si="219"/>
        <v>0.1</v>
      </c>
      <c r="Y1040" s="14">
        <f t="shared" si="220"/>
        <v>1</v>
      </c>
      <c r="Z1040" s="14">
        <f t="shared" si="221"/>
        <v>30</v>
      </c>
      <c r="AA1040" s="14">
        <f t="shared" si="222"/>
        <v>0.5867</v>
      </c>
    </row>
    <row r="1041" spans="13:27" ht="16.5" x14ac:dyDescent="0.2">
      <c r="M1041" s="14">
        <v>957</v>
      </c>
      <c r="N1041" s="14">
        <f t="shared" si="211"/>
        <v>19</v>
      </c>
      <c r="O1041" s="14">
        <f>INDEX(卡牌消耗!$H$13:$H$33,世界BOSS专属武器!N1041)</f>
        <v>1501019</v>
      </c>
      <c r="P1041" s="44" t="s">
        <v>328</v>
      </c>
      <c r="Q1041" s="14">
        <f t="shared" si="212"/>
        <v>38</v>
      </c>
      <c r="R1041" s="44" t="str">
        <f t="shared" si="213"/>
        <v>金币</v>
      </c>
      <c r="S1041" s="14">
        <f t="shared" si="214"/>
        <v>10000</v>
      </c>
      <c r="T1041" s="14" t="str">
        <f t="shared" si="215"/>
        <v>中级专属强化石</v>
      </c>
      <c r="U1041" s="14">
        <f t="shared" si="216"/>
        <v>8</v>
      </c>
      <c r="V1041" s="14" t="str">
        <f t="shared" si="217"/>
        <v>高级专属强化石</v>
      </c>
      <c r="W1041" s="14">
        <f t="shared" si="218"/>
        <v>3</v>
      </c>
      <c r="X1041" s="14">
        <f t="shared" si="219"/>
        <v>0.1</v>
      </c>
      <c r="Y1041" s="14">
        <f t="shared" si="220"/>
        <v>1</v>
      </c>
      <c r="Z1041" s="14">
        <f t="shared" si="221"/>
        <v>30</v>
      </c>
      <c r="AA1041" s="14">
        <f t="shared" si="222"/>
        <v>0.61329999999999996</v>
      </c>
    </row>
    <row r="1042" spans="13:27" ht="16.5" x14ac:dyDescent="0.2">
      <c r="M1042" s="14">
        <v>958</v>
      </c>
      <c r="N1042" s="14">
        <f t="shared" si="211"/>
        <v>19</v>
      </c>
      <c r="O1042" s="14">
        <f>INDEX(卡牌消耗!$H$13:$H$33,世界BOSS专属武器!N1042)</f>
        <v>1501019</v>
      </c>
      <c r="P1042" s="44" t="s">
        <v>328</v>
      </c>
      <c r="Q1042" s="14">
        <f t="shared" si="212"/>
        <v>39</v>
      </c>
      <c r="R1042" s="44" t="str">
        <f t="shared" si="213"/>
        <v>金币</v>
      </c>
      <c r="S1042" s="14">
        <f t="shared" si="214"/>
        <v>10000</v>
      </c>
      <c r="T1042" s="14" t="str">
        <f t="shared" si="215"/>
        <v>中级专属强化石</v>
      </c>
      <c r="U1042" s="14">
        <f t="shared" si="216"/>
        <v>8</v>
      </c>
      <c r="V1042" s="14" t="str">
        <f t="shared" si="217"/>
        <v>高级专属强化石</v>
      </c>
      <c r="W1042" s="14">
        <f t="shared" si="218"/>
        <v>3</v>
      </c>
      <c r="X1042" s="14">
        <f t="shared" si="219"/>
        <v>0.1</v>
      </c>
      <c r="Y1042" s="14">
        <f t="shared" si="220"/>
        <v>1</v>
      </c>
      <c r="Z1042" s="14">
        <f t="shared" si="221"/>
        <v>30</v>
      </c>
      <c r="AA1042" s="14">
        <f t="shared" si="222"/>
        <v>0.64</v>
      </c>
    </row>
    <row r="1043" spans="13:27" ht="16.5" x14ac:dyDescent="0.2">
      <c r="M1043" s="14">
        <v>959</v>
      </c>
      <c r="N1043" s="14">
        <f t="shared" si="211"/>
        <v>19</v>
      </c>
      <c r="O1043" s="14">
        <f>INDEX(卡牌消耗!$H$13:$H$33,世界BOSS专属武器!N1043)</f>
        <v>1501019</v>
      </c>
      <c r="P1043" s="44" t="s">
        <v>328</v>
      </c>
      <c r="Q1043" s="14">
        <f t="shared" si="212"/>
        <v>40</v>
      </c>
      <c r="R1043" s="44" t="str">
        <f t="shared" si="213"/>
        <v>金币</v>
      </c>
      <c r="S1043" s="14">
        <f t="shared" si="214"/>
        <v>20000</v>
      </c>
      <c r="T1043" s="14" t="str">
        <f t="shared" si="215"/>
        <v>高级专属强化石</v>
      </c>
      <c r="U1043" s="14">
        <f t="shared" si="216"/>
        <v>5</v>
      </c>
      <c r="V1043" s="14" t="str">
        <f t="shared" si="217"/>
        <v>[x]</v>
      </c>
      <c r="W1043" s="14" t="str">
        <f t="shared" si="218"/>
        <v>[x]</v>
      </c>
      <c r="X1043" s="14">
        <f t="shared" si="219"/>
        <v>0.1</v>
      </c>
      <c r="Y1043" s="14">
        <f t="shared" si="220"/>
        <v>1</v>
      </c>
      <c r="Z1043" s="14">
        <f t="shared" si="221"/>
        <v>35</v>
      </c>
      <c r="AA1043" s="14">
        <f t="shared" si="222"/>
        <v>0.66669999999999996</v>
      </c>
    </row>
    <row r="1044" spans="13:27" ht="16.5" x14ac:dyDescent="0.2">
      <c r="M1044" s="14">
        <v>960</v>
      </c>
      <c r="N1044" s="14">
        <f t="shared" si="211"/>
        <v>19</v>
      </c>
      <c r="O1044" s="14">
        <f>INDEX(卡牌消耗!$H$13:$H$33,世界BOSS专属武器!N1044)</f>
        <v>1501019</v>
      </c>
      <c r="P1044" s="44" t="s">
        <v>328</v>
      </c>
      <c r="Q1044" s="14">
        <f t="shared" si="212"/>
        <v>41</v>
      </c>
      <c r="R1044" s="44" t="str">
        <f t="shared" si="213"/>
        <v>金币</v>
      </c>
      <c r="S1044" s="14">
        <f t="shared" si="214"/>
        <v>20000</v>
      </c>
      <c r="T1044" s="14" t="str">
        <f t="shared" si="215"/>
        <v>高级专属强化石</v>
      </c>
      <c r="U1044" s="14">
        <f t="shared" si="216"/>
        <v>5</v>
      </c>
      <c r="V1044" s="14" t="str">
        <f t="shared" si="217"/>
        <v>[x]</v>
      </c>
      <c r="W1044" s="14" t="str">
        <f t="shared" si="218"/>
        <v>[x]</v>
      </c>
      <c r="X1044" s="14">
        <f t="shared" si="219"/>
        <v>0.1</v>
      </c>
      <c r="Y1044" s="14">
        <f t="shared" si="220"/>
        <v>1</v>
      </c>
      <c r="Z1044" s="14">
        <f t="shared" si="221"/>
        <v>40</v>
      </c>
      <c r="AA1044" s="14">
        <f t="shared" si="222"/>
        <v>0.7</v>
      </c>
    </row>
    <row r="1045" spans="13:27" ht="16.5" x14ac:dyDescent="0.2">
      <c r="M1045" s="14">
        <v>961</v>
      </c>
      <c r="N1045" s="14">
        <f t="shared" si="211"/>
        <v>19</v>
      </c>
      <c r="O1045" s="14">
        <f>INDEX(卡牌消耗!$H$13:$H$33,世界BOSS专属武器!N1045)</f>
        <v>1501019</v>
      </c>
      <c r="P1045" s="44" t="s">
        <v>328</v>
      </c>
      <c r="Q1045" s="14">
        <f t="shared" si="212"/>
        <v>42</v>
      </c>
      <c r="R1045" s="44" t="str">
        <f t="shared" si="213"/>
        <v>金币</v>
      </c>
      <c r="S1045" s="14">
        <f t="shared" si="214"/>
        <v>20000</v>
      </c>
      <c r="T1045" s="14" t="str">
        <f t="shared" si="215"/>
        <v>高级专属强化石</v>
      </c>
      <c r="U1045" s="14">
        <f t="shared" si="216"/>
        <v>5</v>
      </c>
      <c r="V1045" s="14" t="str">
        <f t="shared" si="217"/>
        <v>[x]</v>
      </c>
      <c r="W1045" s="14" t="str">
        <f t="shared" si="218"/>
        <v>[x]</v>
      </c>
      <c r="X1045" s="14">
        <f t="shared" si="219"/>
        <v>0.1</v>
      </c>
      <c r="Y1045" s="14">
        <f t="shared" si="220"/>
        <v>1</v>
      </c>
      <c r="Z1045" s="14">
        <f t="shared" si="221"/>
        <v>45</v>
      </c>
      <c r="AA1045" s="14">
        <f t="shared" si="222"/>
        <v>0.73329999999999995</v>
      </c>
    </row>
    <row r="1046" spans="13:27" ht="16.5" x14ac:dyDescent="0.2">
      <c r="M1046" s="14">
        <v>962</v>
      </c>
      <c r="N1046" s="14">
        <f t="shared" ref="N1046:N1084" si="223">INT((M1046-1)/51)+1</f>
        <v>19</v>
      </c>
      <c r="O1046" s="14">
        <f>INDEX(卡牌消耗!$H$13:$H$33,世界BOSS专属武器!N1046)</f>
        <v>1501019</v>
      </c>
      <c r="P1046" s="44" t="s">
        <v>328</v>
      </c>
      <c r="Q1046" s="14">
        <f t="shared" ref="Q1046:Q1084" si="224">MOD(M1046-1,51)</f>
        <v>43</v>
      </c>
      <c r="R1046" s="44" t="str">
        <f t="shared" ref="R1046:R1084" si="225">IF(Q1046&gt;0,"金币","[x]")</f>
        <v>金币</v>
      </c>
      <c r="S1046" s="14">
        <f t="shared" ref="S1046:S1084" si="226">IF(Q1046&gt;0,INDEX($V$32:$V$81,Q1046),"[x]")</f>
        <v>20000</v>
      </c>
      <c r="T1046" s="14" t="str">
        <f t="shared" ref="T1046:T1084" si="227">IF(Q1046&gt;0,INDEX($W$32:$W$81,Q1046),"[x]")</f>
        <v>高级专属强化石</v>
      </c>
      <c r="U1046" s="14">
        <f t="shared" ref="U1046:U1084" si="228">IF(Q1046&gt;0,INDEX($AA$32:$AF$81,Q1046,INDEX($Y$32:$Y$81,Q1046)),"[x]")</f>
        <v>5</v>
      </c>
      <c r="V1046" s="14" t="str">
        <f t="shared" ref="V1046:V1084" si="229">IF(AND(Q1046&gt;=20,Q1046&lt;40),INDEX($X$32:$X$81,Q1046),"[x]")</f>
        <v>[x]</v>
      </c>
      <c r="W1046" s="14" t="str">
        <f t="shared" ref="W1046:W1084" si="230">IF(AND(Q1046&gt;=20,Q1046&lt;40),INDEX($AA$32:$AF$81,Q1046,INDEX($Z$32:$Z$81,Q1046)),"[x]")</f>
        <v>[x]</v>
      </c>
      <c r="X1046" s="14">
        <f t="shared" ref="X1046:X1084" si="231">IF(Q1046&gt;0,INDEX($T$32:$T$81,Q1046),"[x]")</f>
        <v>0.1</v>
      </c>
      <c r="Y1046" s="14">
        <f t="shared" ref="Y1046:Y1084" si="232">IF(Q1046&gt;0,1,"[x]")</f>
        <v>1</v>
      </c>
      <c r="Z1046" s="14">
        <f t="shared" ref="Z1046:Z1084" si="233">IF(Q1046&gt;0,INDEX($AG$32:$AG$81,Q1046),"[x]")</f>
        <v>50</v>
      </c>
      <c r="AA1046" s="14">
        <f t="shared" ref="AA1046:AA1084" si="234">IF(Q1046&gt;0,INDEX($AL$32:$AL$81,Q1046),"[x]")</f>
        <v>0.76670000000000005</v>
      </c>
    </row>
    <row r="1047" spans="13:27" ht="16.5" x14ac:dyDescent="0.2">
      <c r="M1047" s="14">
        <v>963</v>
      </c>
      <c r="N1047" s="14">
        <f t="shared" si="223"/>
        <v>19</v>
      </c>
      <c r="O1047" s="14">
        <f>INDEX(卡牌消耗!$H$13:$H$33,世界BOSS专属武器!N1047)</f>
        <v>1501019</v>
      </c>
      <c r="P1047" s="44" t="s">
        <v>328</v>
      </c>
      <c r="Q1047" s="14">
        <f t="shared" si="224"/>
        <v>44</v>
      </c>
      <c r="R1047" s="44" t="str">
        <f t="shared" si="225"/>
        <v>金币</v>
      </c>
      <c r="S1047" s="14">
        <f t="shared" si="226"/>
        <v>20000</v>
      </c>
      <c r="T1047" s="14" t="str">
        <f t="shared" si="227"/>
        <v>高级专属强化石</v>
      </c>
      <c r="U1047" s="14">
        <f t="shared" si="228"/>
        <v>5</v>
      </c>
      <c r="V1047" s="14" t="str">
        <f t="shared" si="229"/>
        <v>[x]</v>
      </c>
      <c r="W1047" s="14" t="str">
        <f t="shared" si="230"/>
        <v>[x]</v>
      </c>
      <c r="X1047" s="14">
        <f t="shared" si="231"/>
        <v>0.1</v>
      </c>
      <c r="Y1047" s="14">
        <f t="shared" si="232"/>
        <v>1</v>
      </c>
      <c r="Z1047" s="14">
        <f t="shared" si="233"/>
        <v>55</v>
      </c>
      <c r="AA1047" s="14">
        <f t="shared" si="234"/>
        <v>0.8</v>
      </c>
    </row>
    <row r="1048" spans="13:27" ht="16.5" x14ac:dyDescent="0.2">
      <c r="M1048" s="14">
        <v>964</v>
      </c>
      <c r="N1048" s="14">
        <f t="shared" si="223"/>
        <v>19</v>
      </c>
      <c r="O1048" s="14">
        <f>INDEX(卡牌消耗!$H$13:$H$33,世界BOSS专属武器!N1048)</f>
        <v>1501019</v>
      </c>
      <c r="P1048" s="44" t="s">
        <v>328</v>
      </c>
      <c r="Q1048" s="14">
        <f t="shared" si="224"/>
        <v>45</v>
      </c>
      <c r="R1048" s="44" t="str">
        <f t="shared" si="225"/>
        <v>金币</v>
      </c>
      <c r="S1048" s="14">
        <f t="shared" si="226"/>
        <v>20000</v>
      </c>
      <c r="T1048" s="14" t="str">
        <f t="shared" si="227"/>
        <v>高级专属强化石</v>
      </c>
      <c r="U1048" s="14">
        <f t="shared" si="228"/>
        <v>6</v>
      </c>
      <c r="V1048" s="14" t="str">
        <f t="shared" si="229"/>
        <v>[x]</v>
      </c>
      <c r="W1048" s="14" t="str">
        <f t="shared" si="230"/>
        <v>[x]</v>
      </c>
      <c r="X1048" s="14">
        <f t="shared" si="231"/>
        <v>0.1</v>
      </c>
      <c r="Y1048" s="14">
        <f t="shared" si="232"/>
        <v>1</v>
      </c>
      <c r="Z1048" s="14">
        <f t="shared" si="233"/>
        <v>60</v>
      </c>
      <c r="AA1048" s="14">
        <f t="shared" si="234"/>
        <v>0.83330000000000004</v>
      </c>
    </row>
    <row r="1049" spans="13:27" ht="16.5" x14ac:dyDescent="0.2">
      <c r="M1049" s="14">
        <v>965</v>
      </c>
      <c r="N1049" s="14">
        <f t="shared" si="223"/>
        <v>19</v>
      </c>
      <c r="O1049" s="14">
        <f>INDEX(卡牌消耗!$H$13:$H$33,世界BOSS专属武器!N1049)</f>
        <v>1501019</v>
      </c>
      <c r="P1049" s="44" t="s">
        <v>328</v>
      </c>
      <c r="Q1049" s="14">
        <f t="shared" si="224"/>
        <v>46</v>
      </c>
      <c r="R1049" s="44" t="str">
        <f t="shared" si="225"/>
        <v>金币</v>
      </c>
      <c r="S1049" s="14">
        <f t="shared" si="226"/>
        <v>20000</v>
      </c>
      <c r="T1049" s="14" t="str">
        <f t="shared" si="227"/>
        <v>高级专属强化石</v>
      </c>
      <c r="U1049" s="14">
        <f t="shared" si="228"/>
        <v>7</v>
      </c>
      <c r="V1049" s="14" t="str">
        <f t="shared" si="229"/>
        <v>[x]</v>
      </c>
      <c r="W1049" s="14" t="str">
        <f t="shared" si="230"/>
        <v>[x]</v>
      </c>
      <c r="X1049" s="14">
        <f t="shared" si="231"/>
        <v>0.1</v>
      </c>
      <c r="Y1049" s="14">
        <f t="shared" si="232"/>
        <v>1</v>
      </c>
      <c r="Z1049" s="14">
        <f t="shared" si="233"/>
        <v>70</v>
      </c>
      <c r="AA1049" s="14">
        <f t="shared" si="234"/>
        <v>0.86670000000000003</v>
      </c>
    </row>
    <row r="1050" spans="13:27" ht="16.5" x14ac:dyDescent="0.2">
      <c r="M1050" s="14">
        <v>966</v>
      </c>
      <c r="N1050" s="14">
        <f t="shared" si="223"/>
        <v>19</v>
      </c>
      <c r="O1050" s="14">
        <f>INDEX(卡牌消耗!$H$13:$H$33,世界BOSS专属武器!N1050)</f>
        <v>1501019</v>
      </c>
      <c r="P1050" s="44" t="s">
        <v>328</v>
      </c>
      <c r="Q1050" s="14">
        <f t="shared" si="224"/>
        <v>47</v>
      </c>
      <c r="R1050" s="44" t="str">
        <f t="shared" si="225"/>
        <v>金币</v>
      </c>
      <c r="S1050" s="14">
        <f t="shared" si="226"/>
        <v>20000</v>
      </c>
      <c r="T1050" s="14" t="str">
        <f t="shared" si="227"/>
        <v>高级专属强化石</v>
      </c>
      <c r="U1050" s="14">
        <f t="shared" si="228"/>
        <v>8</v>
      </c>
      <c r="V1050" s="14" t="str">
        <f t="shared" si="229"/>
        <v>[x]</v>
      </c>
      <c r="W1050" s="14" t="str">
        <f t="shared" si="230"/>
        <v>[x]</v>
      </c>
      <c r="X1050" s="14">
        <f t="shared" si="231"/>
        <v>0.1</v>
      </c>
      <c r="Y1050" s="14">
        <f t="shared" si="232"/>
        <v>1</v>
      </c>
      <c r="Z1050" s="14">
        <f t="shared" si="233"/>
        <v>80</v>
      </c>
      <c r="AA1050" s="14">
        <f t="shared" si="234"/>
        <v>0.9</v>
      </c>
    </row>
    <row r="1051" spans="13:27" ht="16.5" x14ac:dyDescent="0.2">
      <c r="M1051" s="14">
        <v>967</v>
      </c>
      <c r="N1051" s="14">
        <f t="shared" si="223"/>
        <v>19</v>
      </c>
      <c r="O1051" s="14">
        <f>INDEX(卡牌消耗!$H$13:$H$33,世界BOSS专属武器!N1051)</f>
        <v>1501019</v>
      </c>
      <c r="P1051" s="44" t="s">
        <v>328</v>
      </c>
      <c r="Q1051" s="14">
        <f t="shared" si="224"/>
        <v>48</v>
      </c>
      <c r="R1051" s="44" t="str">
        <f t="shared" si="225"/>
        <v>金币</v>
      </c>
      <c r="S1051" s="14">
        <f t="shared" si="226"/>
        <v>20000</v>
      </c>
      <c r="T1051" s="14" t="str">
        <f t="shared" si="227"/>
        <v>高级专属强化石</v>
      </c>
      <c r="U1051" s="14">
        <f t="shared" si="228"/>
        <v>9</v>
      </c>
      <c r="V1051" s="14" t="str">
        <f t="shared" si="229"/>
        <v>[x]</v>
      </c>
      <c r="W1051" s="14" t="str">
        <f t="shared" si="230"/>
        <v>[x]</v>
      </c>
      <c r="X1051" s="14">
        <f t="shared" si="231"/>
        <v>0.1</v>
      </c>
      <c r="Y1051" s="14">
        <f t="shared" si="232"/>
        <v>1</v>
      </c>
      <c r="Z1051" s="14">
        <f t="shared" si="233"/>
        <v>100</v>
      </c>
      <c r="AA1051" s="14">
        <f t="shared" si="234"/>
        <v>0.93330000000000002</v>
      </c>
    </row>
    <row r="1052" spans="13:27" ht="16.5" x14ac:dyDescent="0.2">
      <c r="M1052" s="14">
        <v>968</v>
      </c>
      <c r="N1052" s="14">
        <f t="shared" si="223"/>
        <v>19</v>
      </c>
      <c r="O1052" s="14">
        <f>INDEX(卡牌消耗!$H$13:$H$33,世界BOSS专属武器!N1052)</f>
        <v>1501019</v>
      </c>
      <c r="P1052" s="44" t="s">
        <v>328</v>
      </c>
      <c r="Q1052" s="14">
        <f t="shared" si="224"/>
        <v>49</v>
      </c>
      <c r="R1052" s="44" t="str">
        <f t="shared" si="225"/>
        <v>金币</v>
      </c>
      <c r="S1052" s="14">
        <f t="shared" si="226"/>
        <v>20000</v>
      </c>
      <c r="T1052" s="14" t="str">
        <f t="shared" si="227"/>
        <v>高级专属强化石</v>
      </c>
      <c r="U1052" s="14">
        <f t="shared" si="228"/>
        <v>10</v>
      </c>
      <c r="V1052" s="14" t="str">
        <f t="shared" si="229"/>
        <v>[x]</v>
      </c>
      <c r="W1052" s="14" t="str">
        <f t="shared" si="230"/>
        <v>[x]</v>
      </c>
      <c r="X1052" s="14">
        <f t="shared" si="231"/>
        <v>0.1</v>
      </c>
      <c r="Y1052" s="14">
        <f t="shared" si="232"/>
        <v>1</v>
      </c>
      <c r="Z1052" s="14">
        <f t="shared" si="233"/>
        <v>120</v>
      </c>
      <c r="AA1052" s="14">
        <f t="shared" si="234"/>
        <v>0.9667</v>
      </c>
    </row>
    <row r="1053" spans="13:27" ht="16.5" x14ac:dyDescent="0.2">
      <c r="M1053" s="14">
        <v>969</v>
      </c>
      <c r="N1053" s="14">
        <f t="shared" si="223"/>
        <v>19</v>
      </c>
      <c r="O1053" s="14">
        <f>INDEX(卡牌消耗!$H$13:$H$33,世界BOSS专属武器!N1053)</f>
        <v>1501019</v>
      </c>
      <c r="P1053" s="44" t="s">
        <v>328</v>
      </c>
      <c r="Q1053" s="14">
        <f t="shared" si="224"/>
        <v>50</v>
      </c>
      <c r="R1053" s="44" t="str">
        <f t="shared" si="225"/>
        <v>金币</v>
      </c>
      <c r="S1053" s="14">
        <f t="shared" si="226"/>
        <v>20000</v>
      </c>
      <c r="T1053" s="14" t="str">
        <f t="shared" si="227"/>
        <v>高级专属强化石</v>
      </c>
      <c r="U1053" s="14">
        <f t="shared" si="228"/>
        <v>15</v>
      </c>
      <c r="V1053" s="14" t="str">
        <f t="shared" si="229"/>
        <v>[x]</v>
      </c>
      <c r="W1053" s="14" t="str">
        <f t="shared" si="230"/>
        <v>[x]</v>
      </c>
      <c r="X1053" s="14">
        <f t="shared" si="231"/>
        <v>0.1</v>
      </c>
      <c r="Y1053" s="14">
        <f t="shared" si="232"/>
        <v>1</v>
      </c>
      <c r="Z1053" s="14">
        <f t="shared" si="233"/>
        <v>150</v>
      </c>
      <c r="AA1053" s="14">
        <f t="shared" si="234"/>
        <v>1</v>
      </c>
    </row>
    <row r="1054" spans="13:27" ht="16.5" x14ac:dyDescent="0.2">
      <c r="M1054" s="14">
        <v>970</v>
      </c>
      <c r="N1054" s="14">
        <f t="shared" si="223"/>
        <v>20</v>
      </c>
      <c r="O1054" s="14">
        <f>INDEX(卡牌消耗!$H$13:$H$33,世界BOSS专属武器!N1054)</f>
        <v>1501020</v>
      </c>
      <c r="P1054" s="44" t="s">
        <v>328</v>
      </c>
      <c r="Q1054" s="14">
        <f t="shared" si="224"/>
        <v>0</v>
      </c>
      <c r="R1054" s="44" t="str">
        <f t="shared" si="225"/>
        <v>[x]</v>
      </c>
      <c r="S1054" s="14" t="str">
        <f t="shared" si="226"/>
        <v>[x]</v>
      </c>
      <c r="T1054" s="14" t="str">
        <f t="shared" si="227"/>
        <v>[x]</v>
      </c>
      <c r="U1054" s="14" t="str">
        <f t="shared" si="228"/>
        <v>[x]</v>
      </c>
      <c r="V1054" s="14" t="str">
        <f t="shared" si="229"/>
        <v>[x]</v>
      </c>
      <c r="W1054" s="14" t="str">
        <f t="shared" si="230"/>
        <v>[x]</v>
      </c>
      <c r="X1054" s="14" t="str">
        <f t="shared" si="231"/>
        <v>[x]</v>
      </c>
      <c r="Y1054" s="14" t="str">
        <f t="shared" si="232"/>
        <v>[x]</v>
      </c>
      <c r="Z1054" s="14" t="str">
        <f t="shared" si="233"/>
        <v>[x]</v>
      </c>
      <c r="AA1054" s="14" t="str">
        <f t="shared" si="234"/>
        <v>[x]</v>
      </c>
    </row>
    <row r="1055" spans="13:27" ht="16.5" x14ac:dyDescent="0.2">
      <c r="M1055" s="14">
        <v>971</v>
      </c>
      <c r="N1055" s="14">
        <f t="shared" si="223"/>
        <v>20</v>
      </c>
      <c r="O1055" s="14">
        <f>INDEX(卡牌消耗!$H$13:$H$33,世界BOSS专属武器!N1055)</f>
        <v>1501020</v>
      </c>
      <c r="P1055" s="44" t="s">
        <v>328</v>
      </c>
      <c r="Q1055" s="14">
        <f t="shared" si="224"/>
        <v>1</v>
      </c>
      <c r="R1055" s="44" t="str">
        <f t="shared" si="225"/>
        <v>金币</v>
      </c>
      <c r="S1055" s="14">
        <f t="shared" si="226"/>
        <v>100</v>
      </c>
      <c r="T1055" s="14" t="str">
        <f t="shared" si="227"/>
        <v>低级专属强化石</v>
      </c>
      <c r="U1055" s="14">
        <f t="shared" si="228"/>
        <v>1</v>
      </c>
      <c r="V1055" s="14" t="str">
        <f t="shared" si="229"/>
        <v>[x]</v>
      </c>
      <c r="W1055" s="14" t="str">
        <f t="shared" si="230"/>
        <v>[x]</v>
      </c>
      <c r="X1055" s="14">
        <f t="shared" si="231"/>
        <v>1</v>
      </c>
      <c r="Y1055" s="14">
        <f t="shared" si="232"/>
        <v>1</v>
      </c>
      <c r="Z1055" s="14">
        <f t="shared" si="233"/>
        <v>1</v>
      </c>
      <c r="AA1055" s="14">
        <f t="shared" si="234"/>
        <v>6.7000000000000002E-3</v>
      </c>
    </row>
    <row r="1056" spans="13:27" ht="16.5" x14ac:dyDescent="0.2">
      <c r="M1056" s="14">
        <v>972</v>
      </c>
      <c r="N1056" s="14">
        <f t="shared" si="223"/>
        <v>20</v>
      </c>
      <c r="O1056" s="14">
        <f>INDEX(卡牌消耗!$H$13:$H$33,世界BOSS专属武器!N1056)</f>
        <v>1501020</v>
      </c>
      <c r="P1056" s="44" t="s">
        <v>328</v>
      </c>
      <c r="Q1056" s="14">
        <f t="shared" si="224"/>
        <v>2</v>
      </c>
      <c r="R1056" s="44" t="str">
        <f t="shared" si="225"/>
        <v>金币</v>
      </c>
      <c r="S1056" s="14">
        <f t="shared" si="226"/>
        <v>200</v>
      </c>
      <c r="T1056" s="14" t="str">
        <f t="shared" si="227"/>
        <v>低级专属强化石</v>
      </c>
      <c r="U1056" s="14">
        <f t="shared" si="228"/>
        <v>1</v>
      </c>
      <c r="V1056" s="14" t="str">
        <f t="shared" si="229"/>
        <v>[x]</v>
      </c>
      <c r="W1056" s="14" t="str">
        <f t="shared" si="230"/>
        <v>[x]</v>
      </c>
      <c r="X1056" s="14">
        <f t="shared" si="231"/>
        <v>0.5</v>
      </c>
      <c r="Y1056" s="14">
        <f t="shared" si="232"/>
        <v>1</v>
      </c>
      <c r="Z1056" s="14">
        <f t="shared" si="233"/>
        <v>2</v>
      </c>
      <c r="AA1056" s="14">
        <f t="shared" si="234"/>
        <v>1.3299999999999999E-2</v>
      </c>
    </row>
    <row r="1057" spans="13:27" ht="16.5" x14ac:dyDescent="0.2">
      <c r="M1057" s="14">
        <v>973</v>
      </c>
      <c r="N1057" s="14">
        <f t="shared" si="223"/>
        <v>20</v>
      </c>
      <c r="O1057" s="14">
        <f>INDEX(卡牌消耗!$H$13:$H$33,世界BOSS专属武器!N1057)</f>
        <v>1501020</v>
      </c>
      <c r="P1057" s="44" t="s">
        <v>328</v>
      </c>
      <c r="Q1057" s="14">
        <f t="shared" si="224"/>
        <v>3</v>
      </c>
      <c r="R1057" s="44" t="str">
        <f t="shared" si="225"/>
        <v>金币</v>
      </c>
      <c r="S1057" s="14">
        <f t="shared" si="226"/>
        <v>300</v>
      </c>
      <c r="T1057" s="14" t="str">
        <f t="shared" si="227"/>
        <v>低级专属强化石</v>
      </c>
      <c r="U1057" s="14">
        <f t="shared" si="228"/>
        <v>2</v>
      </c>
      <c r="V1057" s="14" t="str">
        <f t="shared" si="229"/>
        <v>[x]</v>
      </c>
      <c r="W1057" s="14" t="str">
        <f t="shared" si="230"/>
        <v>[x]</v>
      </c>
      <c r="X1057" s="14">
        <f t="shared" si="231"/>
        <v>0.48</v>
      </c>
      <c r="Y1057" s="14">
        <f t="shared" si="232"/>
        <v>1</v>
      </c>
      <c r="Z1057" s="14">
        <f t="shared" si="233"/>
        <v>3</v>
      </c>
      <c r="AA1057" s="14">
        <f t="shared" si="234"/>
        <v>0.02</v>
      </c>
    </row>
    <row r="1058" spans="13:27" ht="16.5" x14ac:dyDescent="0.2">
      <c r="M1058" s="14">
        <v>974</v>
      </c>
      <c r="N1058" s="14">
        <f t="shared" si="223"/>
        <v>20</v>
      </c>
      <c r="O1058" s="14">
        <f>INDEX(卡牌消耗!$H$13:$H$33,世界BOSS专属武器!N1058)</f>
        <v>1501020</v>
      </c>
      <c r="P1058" s="44" t="s">
        <v>328</v>
      </c>
      <c r="Q1058" s="14">
        <f t="shared" si="224"/>
        <v>4</v>
      </c>
      <c r="R1058" s="44" t="str">
        <f t="shared" si="225"/>
        <v>金币</v>
      </c>
      <c r="S1058" s="14">
        <f t="shared" si="226"/>
        <v>400</v>
      </c>
      <c r="T1058" s="14" t="str">
        <f t="shared" si="227"/>
        <v>低级专属强化石</v>
      </c>
      <c r="U1058" s="14">
        <f t="shared" si="228"/>
        <v>3</v>
      </c>
      <c r="V1058" s="14" t="str">
        <f t="shared" si="229"/>
        <v>[x]</v>
      </c>
      <c r="W1058" s="14" t="str">
        <f t="shared" si="230"/>
        <v>[x]</v>
      </c>
      <c r="X1058" s="14">
        <f t="shared" si="231"/>
        <v>0.46</v>
      </c>
      <c r="Y1058" s="14">
        <f t="shared" si="232"/>
        <v>1</v>
      </c>
      <c r="Z1058" s="14">
        <f t="shared" si="233"/>
        <v>3</v>
      </c>
      <c r="AA1058" s="14">
        <f t="shared" si="234"/>
        <v>2.6700000000000002E-2</v>
      </c>
    </row>
    <row r="1059" spans="13:27" ht="16.5" x14ac:dyDescent="0.2">
      <c r="M1059" s="14">
        <v>975</v>
      </c>
      <c r="N1059" s="14">
        <f t="shared" si="223"/>
        <v>20</v>
      </c>
      <c r="O1059" s="14">
        <f>INDEX(卡牌消耗!$H$13:$H$33,世界BOSS专属武器!N1059)</f>
        <v>1501020</v>
      </c>
      <c r="P1059" s="44" t="s">
        <v>328</v>
      </c>
      <c r="Q1059" s="14">
        <f t="shared" si="224"/>
        <v>5</v>
      </c>
      <c r="R1059" s="44" t="str">
        <f t="shared" si="225"/>
        <v>金币</v>
      </c>
      <c r="S1059" s="14">
        <f t="shared" si="226"/>
        <v>500</v>
      </c>
      <c r="T1059" s="14" t="str">
        <f t="shared" si="227"/>
        <v>低级专属强化石</v>
      </c>
      <c r="U1059" s="14">
        <f t="shared" si="228"/>
        <v>4</v>
      </c>
      <c r="V1059" s="14" t="str">
        <f t="shared" si="229"/>
        <v>[x]</v>
      </c>
      <c r="W1059" s="14" t="str">
        <f t="shared" si="230"/>
        <v>[x]</v>
      </c>
      <c r="X1059" s="14">
        <f t="shared" si="231"/>
        <v>0.44</v>
      </c>
      <c r="Y1059" s="14">
        <f t="shared" si="232"/>
        <v>1</v>
      </c>
      <c r="Z1059" s="14">
        <f t="shared" si="233"/>
        <v>3</v>
      </c>
      <c r="AA1059" s="14">
        <f t="shared" si="234"/>
        <v>3.3300000000000003E-2</v>
      </c>
    </row>
    <row r="1060" spans="13:27" ht="16.5" x14ac:dyDescent="0.2">
      <c r="M1060" s="14">
        <v>976</v>
      </c>
      <c r="N1060" s="14">
        <f t="shared" si="223"/>
        <v>20</v>
      </c>
      <c r="O1060" s="14">
        <f>INDEX(卡牌消耗!$H$13:$H$33,世界BOSS专属武器!N1060)</f>
        <v>1501020</v>
      </c>
      <c r="P1060" s="44" t="s">
        <v>328</v>
      </c>
      <c r="Q1060" s="14">
        <f t="shared" si="224"/>
        <v>6</v>
      </c>
      <c r="R1060" s="44" t="str">
        <f t="shared" si="225"/>
        <v>金币</v>
      </c>
      <c r="S1060" s="14">
        <f t="shared" si="226"/>
        <v>600</v>
      </c>
      <c r="T1060" s="14" t="str">
        <f t="shared" si="227"/>
        <v>低级专属强化石</v>
      </c>
      <c r="U1060" s="14">
        <f t="shared" si="228"/>
        <v>5</v>
      </c>
      <c r="V1060" s="14" t="str">
        <f t="shared" si="229"/>
        <v>[x]</v>
      </c>
      <c r="W1060" s="14" t="str">
        <f t="shared" si="230"/>
        <v>[x]</v>
      </c>
      <c r="X1060" s="14">
        <f t="shared" si="231"/>
        <v>0.42</v>
      </c>
      <c r="Y1060" s="14">
        <f t="shared" si="232"/>
        <v>1</v>
      </c>
      <c r="Z1060" s="14">
        <f t="shared" si="233"/>
        <v>4</v>
      </c>
      <c r="AA1060" s="14">
        <f t="shared" si="234"/>
        <v>0.04</v>
      </c>
    </row>
    <row r="1061" spans="13:27" ht="16.5" x14ac:dyDescent="0.2">
      <c r="M1061" s="14">
        <v>977</v>
      </c>
      <c r="N1061" s="14">
        <f t="shared" si="223"/>
        <v>20</v>
      </c>
      <c r="O1061" s="14">
        <f>INDEX(卡牌消耗!$H$13:$H$33,世界BOSS专属武器!N1061)</f>
        <v>1501020</v>
      </c>
      <c r="P1061" s="44" t="s">
        <v>328</v>
      </c>
      <c r="Q1061" s="14">
        <f t="shared" si="224"/>
        <v>7</v>
      </c>
      <c r="R1061" s="44" t="str">
        <f t="shared" si="225"/>
        <v>金币</v>
      </c>
      <c r="S1061" s="14">
        <f t="shared" si="226"/>
        <v>700</v>
      </c>
      <c r="T1061" s="14" t="str">
        <f t="shared" si="227"/>
        <v>低级专属强化石</v>
      </c>
      <c r="U1061" s="14">
        <f t="shared" si="228"/>
        <v>5</v>
      </c>
      <c r="V1061" s="14" t="str">
        <f t="shared" si="229"/>
        <v>[x]</v>
      </c>
      <c r="W1061" s="14" t="str">
        <f t="shared" si="230"/>
        <v>[x]</v>
      </c>
      <c r="X1061" s="14">
        <f t="shared" si="231"/>
        <v>0.4</v>
      </c>
      <c r="Y1061" s="14">
        <f t="shared" si="232"/>
        <v>1</v>
      </c>
      <c r="Z1061" s="14">
        <f t="shared" si="233"/>
        <v>4</v>
      </c>
      <c r="AA1061" s="14">
        <f t="shared" si="234"/>
        <v>4.6699999999999998E-2</v>
      </c>
    </row>
    <row r="1062" spans="13:27" ht="16.5" x14ac:dyDescent="0.2">
      <c r="M1062" s="14">
        <v>978</v>
      </c>
      <c r="N1062" s="14">
        <f t="shared" si="223"/>
        <v>20</v>
      </c>
      <c r="O1062" s="14">
        <f>INDEX(卡牌消耗!$H$13:$H$33,世界BOSS专属武器!N1062)</f>
        <v>1501020</v>
      </c>
      <c r="P1062" s="44" t="s">
        <v>328</v>
      </c>
      <c r="Q1062" s="14">
        <f t="shared" si="224"/>
        <v>8</v>
      </c>
      <c r="R1062" s="44" t="str">
        <f t="shared" si="225"/>
        <v>金币</v>
      </c>
      <c r="S1062" s="14">
        <f t="shared" si="226"/>
        <v>800</v>
      </c>
      <c r="T1062" s="14" t="str">
        <f t="shared" si="227"/>
        <v>低级专属强化石</v>
      </c>
      <c r="U1062" s="14">
        <f t="shared" si="228"/>
        <v>5</v>
      </c>
      <c r="V1062" s="14" t="str">
        <f t="shared" si="229"/>
        <v>[x]</v>
      </c>
      <c r="W1062" s="14" t="str">
        <f t="shared" si="230"/>
        <v>[x]</v>
      </c>
      <c r="X1062" s="14">
        <f t="shared" si="231"/>
        <v>0.38</v>
      </c>
      <c r="Y1062" s="14">
        <f t="shared" si="232"/>
        <v>1</v>
      </c>
      <c r="Z1062" s="14">
        <f t="shared" si="233"/>
        <v>5</v>
      </c>
      <c r="AA1062" s="14">
        <f t="shared" si="234"/>
        <v>5.33E-2</v>
      </c>
    </row>
    <row r="1063" spans="13:27" ht="16.5" x14ac:dyDescent="0.2">
      <c r="M1063" s="14">
        <v>979</v>
      </c>
      <c r="N1063" s="14">
        <f t="shared" si="223"/>
        <v>20</v>
      </c>
      <c r="O1063" s="14">
        <f>INDEX(卡牌消耗!$H$13:$H$33,世界BOSS专属武器!N1063)</f>
        <v>1501020</v>
      </c>
      <c r="P1063" s="44" t="s">
        <v>328</v>
      </c>
      <c r="Q1063" s="14">
        <f t="shared" si="224"/>
        <v>9</v>
      </c>
      <c r="R1063" s="44" t="str">
        <f t="shared" si="225"/>
        <v>金币</v>
      </c>
      <c r="S1063" s="14">
        <f t="shared" si="226"/>
        <v>900</v>
      </c>
      <c r="T1063" s="14" t="str">
        <f t="shared" si="227"/>
        <v>低级专属强化石</v>
      </c>
      <c r="U1063" s="14">
        <f t="shared" si="228"/>
        <v>5</v>
      </c>
      <c r="V1063" s="14" t="str">
        <f t="shared" si="229"/>
        <v>[x]</v>
      </c>
      <c r="W1063" s="14" t="str">
        <f t="shared" si="230"/>
        <v>[x]</v>
      </c>
      <c r="X1063" s="14">
        <f t="shared" si="231"/>
        <v>0.36</v>
      </c>
      <c r="Y1063" s="14">
        <f t="shared" si="232"/>
        <v>1</v>
      </c>
      <c r="Z1063" s="14">
        <f t="shared" si="233"/>
        <v>5</v>
      </c>
      <c r="AA1063" s="14">
        <f t="shared" si="234"/>
        <v>0.06</v>
      </c>
    </row>
    <row r="1064" spans="13:27" ht="16.5" x14ac:dyDescent="0.2">
      <c r="M1064" s="14">
        <v>980</v>
      </c>
      <c r="N1064" s="14">
        <f t="shared" si="223"/>
        <v>20</v>
      </c>
      <c r="O1064" s="14">
        <f>INDEX(卡牌消耗!$H$13:$H$33,世界BOSS专属武器!N1064)</f>
        <v>1501020</v>
      </c>
      <c r="P1064" s="44" t="s">
        <v>328</v>
      </c>
      <c r="Q1064" s="14">
        <f t="shared" si="224"/>
        <v>10</v>
      </c>
      <c r="R1064" s="44" t="str">
        <f t="shared" si="225"/>
        <v>金币</v>
      </c>
      <c r="S1064" s="14">
        <f t="shared" si="226"/>
        <v>1000</v>
      </c>
      <c r="T1064" s="14" t="str">
        <f t="shared" si="227"/>
        <v>低级专属强化石</v>
      </c>
      <c r="U1064" s="14">
        <f t="shared" si="228"/>
        <v>7</v>
      </c>
      <c r="V1064" s="14" t="str">
        <f t="shared" si="229"/>
        <v>[x]</v>
      </c>
      <c r="W1064" s="14" t="str">
        <f t="shared" si="230"/>
        <v>[x]</v>
      </c>
      <c r="X1064" s="14">
        <f t="shared" si="231"/>
        <v>0.35</v>
      </c>
      <c r="Y1064" s="14">
        <f t="shared" si="232"/>
        <v>1</v>
      </c>
      <c r="Z1064" s="14">
        <f t="shared" si="233"/>
        <v>5</v>
      </c>
      <c r="AA1064" s="14">
        <f t="shared" si="234"/>
        <v>6.6699999999999995E-2</v>
      </c>
    </row>
    <row r="1065" spans="13:27" ht="16.5" x14ac:dyDescent="0.2">
      <c r="M1065" s="14">
        <v>981</v>
      </c>
      <c r="N1065" s="14">
        <f t="shared" si="223"/>
        <v>20</v>
      </c>
      <c r="O1065" s="14">
        <f>INDEX(卡牌消耗!$H$13:$H$33,世界BOSS专属武器!N1065)</f>
        <v>1501020</v>
      </c>
      <c r="P1065" s="44" t="s">
        <v>328</v>
      </c>
      <c r="Q1065" s="14">
        <f t="shared" si="224"/>
        <v>11</v>
      </c>
      <c r="R1065" s="44" t="str">
        <f t="shared" si="225"/>
        <v>金币</v>
      </c>
      <c r="S1065" s="14">
        <f t="shared" si="226"/>
        <v>1000</v>
      </c>
      <c r="T1065" s="14" t="str">
        <f t="shared" si="227"/>
        <v>低级专属强化石</v>
      </c>
      <c r="U1065" s="14">
        <f t="shared" si="228"/>
        <v>7</v>
      </c>
      <c r="V1065" s="14" t="str">
        <f t="shared" si="229"/>
        <v>[x]</v>
      </c>
      <c r="W1065" s="14" t="str">
        <f t="shared" si="230"/>
        <v>[x]</v>
      </c>
      <c r="X1065" s="14">
        <f t="shared" si="231"/>
        <v>0.33</v>
      </c>
      <c r="Y1065" s="14">
        <f t="shared" si="232"/>
        <v>1</v>
      </c>
      <c r="Z1065" s="14">
        <f t="shared" si="233"/>
        <v>6</v>
      </c>
      <c r="AA1065" s="14">
        <f t="shared" si="234"/>
        <v>0.08</v>
      </c>
    </row>
    <row r="1066" spans="13:27" ht="16.5" x14ac:dyDescent="0.2">
      <c r="M1066" s="14">
        <v>982</v>
      </c>
      <c r="N1066" s="14">
        <f t="shared" si="223"/>
        <v>20</v>
      </c>
      <c r="O1066" s="14">
        <f>INDEX(卡牌消耗!$H$13:$H$33,世界BOSS专属武器!N1066)</f>
        <v>1501020</v>
      </c>
      <c r="P1066" s="44" t="s">
        <v>328</v>
      </c>
      <c r="Q1066" s="14">
        <f t="shared" si="224"/>
        <v>12</v>
      </c>
      <c r="R1066" s="44" t="str">
        <f t="shared" si="225"/>
        <v>金币</v>
      </c>
      <c r="S1066" s="14">
        <f t="shared" si="226"/>
        <v>1000</v>
      </c>
      <c r="T1066" s="14" t="str">
        <f t="shared" si="227"/>
        <v>低级专属强化石</v>
      </c>
      <c r="U1066" s="14">
        <f t="shared" si="228"/>
        <v>7</v>
      </c>
      <c r="V1066" s="14" t="str">
        <f t="shared" si="229"/>
        <v>[x]</v>
      </c>
      <c r="W1066" s="14" t="str">
        <f t="shared" si="230"/>
        <v>[x]</v>
      </c>
      <c r="X1066" s="14">
        <f t="shared" si="231"/>
        <v>0.31</v>
      </c>
      <c r="Y1066" s="14">
        <f t="shared" si="232"/>
        <v>1</v>
      </c>
      <c r="Z1066" s="14">
        <f t="shared" si="233"/>
        <v>6</v>
      </c>
      <c r="AA1066" s="14">
        <f t="shared" si="234"/>
        <v>9.3299999999999994E-2</v>
      </c>
    </row>
    <row r="1067" spans="13:27" ht="16.5" x14ac:dyDescent="0.2">
      <c r="M1067" s="14">
        <v>983</v>
      </c>
      <c r="N1067" s="14">
        <f t="shared" si="223"/>
        <v>20</v>
      </c>
      <c r="O1067" s="14">
        <f>INDEX(卡牌消耗!$H$13:$H$33,世界BOSS专属武器!N1067)</f>
        <v>1501020</v>
      </c>
      <c r="P1067" s="44" t="s">
        <v>328</v>
      </c>
      <c r="Q1067" s="14">
        <f t="shared" si="224"/>
        <v>13</v>
      </c>
      <c r="R1067" s="44" t="str">
        <f t="shared" si="225"/>
        <v>金币</v>
      </c>
      <c r="S1067" s="14">
        <f t="shared" si="226"/>
        <v>1000</v>
      </c>
      <c r="T1067" s="14" t="str">
        <f t="shared" si="227"/>
        <v>低级专属强化石</v>
      </c>
      <c r="U1067" s="14">
        <f t="shared" si="228"/>
        <v>7</v>
      </c>
      <c r="V1067" s="14" t="str">
        <f t="shared" si="229"/>
        <v>[x]</v>
      </c>
      <c r="W1067" s="14" t="str">
        <f t="shared" si="230"/>
        <v>[x]</v>
      </c>
      <c r="X1067" s="14">
        <f t="shared" si="231"/>
        <v>0.28999999999999998</v>
      </c>
      <c r="Y1067" s="14">
        <f t="shared" si="232"/>
        <v>1</v>
      </c>
      <c r="Z1067" s="14">
        <f t="shared" si="233"/>
        <v>7</v>
      </c>
      <c r="AA1067" s="14">
        <f t="shared" si="234"/>
        <v>0.1067</v>
      </c>
    </row>
    <row r="1068" spans="13:27" ht="16.5" x14ac:dyDescent="0.2">
      <c r="M1068" s="14">
        <v>984</v>
      </c>
      <c r="N1068" s="14">
        <f t="shared" si="223"/>
        <v>20</v>
      </c>
      <c r="O1068" s="14">
        <f>INDEX(卡牌消耗!$H$13:$H$33,世界BOSS专属武器!N1068)</f>
        <v>1501020</v>
      </c>
      <c r="P1068" s="44" t="s">
        <v>328</v>
      </c>
      <c r="Q1068" s="14">
        <f t="shared" si="224"/>
        <v>14</v>
      </c>
      <c r="R1068" s="44" t="str">
        <f t="shared" si="225"/>
        <v>金币</v>
      </c>
      <c r="S1068" s="14">
        <f t="shared" si="226"/>
        <v>1000</v>
      </c>
      <c r="T1068" s="14" t="str">
        <f t="shared" si="227"/>
        <v>低级专属强化石</v>
      </c>
      <c r="U1068" s="14">
        <f t="shared" si="228"/>
        <v>7</v>
      </c>
      <c r="V1068" s="14" t="str">
        <f t="shared" si="229"/>
        <v>[x]</v>
      </c>
      <c r="W1068" s="14" t="str">
        <f t="shared" si="230"/>
        <v>[x]</v>
      </c>
      <c r="X1068" s="14">
        <f t="shared" si="231"/>
        <v>0.27</v>
      </c>
      <c r="Y1068" s="14">
        <f t="shared" si="232"/>
        <v>1</v>
      </c>
      <c r="Z1068" s="14">
        <f t="shared" si="233"/>
        <v>7</v>
      </c>
      <c r="AA1068" s="14">
        <f t="shared" si="234"/>
        <v>0.12</v>
      </c>
    </row>
    <row r="1069" spans="13:27" ht="16.5" x14ac:dyDescent="0.2">
      <c r="M1069" s="14">
        <v>985</v>
      </c>
      <c r="N1069" s="14">
        <f t="shared" si="223"/>
        <v>20</v>
      </c>
      <c r="O1069" s="14">
        <f>INDEX(卡牌消耗!$H$13:$H$33,世界BOSS专属武器!N1069)</f>
        <v>1501020</v>
      </c>
      <c r="P1069" s="44" t="s">
        <v>328</v>
      </c>
      <c r="Q1069" s="14">
        <f t="shared" si="224"/>
        <v>15</v>
      </c>
      <c r="R1069" s="44" t="str">
        <f t="shared" si="225"/>
        <v>金币</v>
      </c>
      <c r="S1069" s="14">
        <f t="shared" si="226"/>
        <v>1000</v>
      </c>
      <c r="T1069" s="14" t="str">
        <f t="shared" si="227"/>
        <v>低级专属强化石</v>
      </c>
      <c r="U1069" s="14">
        <f t="shared" si="228"/>
        <v>10</v>
      </c>
      <c r="V1069" s="14" t="str">
        <f t="shared" si="229"/>
        <v>[x]</v>
      </c>
      <c r="W1069" s="14" t="str">
        <f t="shared" si="230"/>
        <v>[x]</v>
      </c>
      <c r="X1069" s="14">
        <f t="shared" si="231"/>
        <v>0.25</v>
      </c>
      <c r="Y1069" s="14">
        <f t="shared" si="232"/>
        <v>1</v>
      </c>
      <c r="Z1069" s="14">
        <f t="shared" si="233"/>
        <v>8</v>
      </c>
      <c r="AA1069" s="14">
        <f t="shared" si="234"/>
        <v>0.1333</v>
      </c>
    </row>
    <row r="1070" spans="13:27" ht="16.5" x14ac:dyDescent="0.2">
      <c r="M1070" s="14">
        <v>986</v>
      </c>
      <c r="N1070" s="14">
        <f t="shared" si="223"/>
        <v>20</v>
      </c>
      <c r="O1070" s="14">
        <f>INDEX(卡牌消耗!$H$13:$H$33,世界BOSS专属武器!N1070)</f>
        <v>1501020</v>
      </c>
      <c r="P1070" s="44" t="s">
        <v>328</v>
      </c>
      <c r="Q1070" s="14">
        <f t="shared" si="224"/>
        <v>16</v>
      </c>
      <c r="R1070" s="44" t="str">
        <f t="shared" si="225"/>
        <v>金币</v>
      </c>
      <c r="S1070" s="14">
        <f t="shared" si="226"/>
        <v>1000</v>
      </c>
      <c r="T1070" s="14" t="str">
        <f t="shared" si="227"/>
        <v>低级专属强化石</v>
      </c>
      <c r="U1070" s="14">
        <f t="shared" si="228"/>
        <v>10</v>
      </c>
      <c r="V1070" s="14" t="str">
        <f t="shared" si="229"/>
        <v>[x]</v>
      </c>
      <c r="W1070" s="14" t="str">
        <f t="shared" si="230"/>
        <v>[x]</v>
      </c>
      <c r="X1070" s="14">
        <f t="shared" si="231"/>
        <v>0.23</v>
      </c>
      <c r="Y1070" s="14">
        <f t="shared" si="232"/>
        <v>1</v>
      </c>
      <c r="Z1070" s="14">
        <f t="shared" si="233"/>
        <v>9</v>
      </c>
      <c r="AA1070" s="14">
        <f t="shared" si="234"/>
        <v>0.1467</v>
      </c>
    </row>
    <row r="1071" spans="13:27" ht="16.5" x14ac:dyDescent="0.2">
      <c r="M1071" s="14">
        <v>987</v>
      </c>
      <c r="N1071" s="14">
        <f t="shared" si="223"/>
        <v>20</v>
      </c>
      <c r="O1071" s="14">
        <f>INDEX(卡牌消耗!$H$13:$H$33,世界BOSS专属武器!N1071)</f>
        <v>1501020</v>
      </c>
      <c r="P1071" s="44" t="s">
        <v>328</v>
      </c>
      <c r="Q1071" s="14">
        <f t="shared" si="224"/>
        <v>17</v>
      </c>
      <c r="R1071" s="44" t="str">
        <f t="shared" si="225"/>
        <v>金币</v>
      </c>
      <c r="S1071" s="14">
        <f t="shared" si="226"/>
        <v>1000</v>
      </c>
      <c r="T1071" s="14" t="str">
        <f t="shared" si="227"/>
        <v>低级专属强化石</v>
      </c>
      <c r="U1071" s="14">
        <f t="shared" si="228"/>
        <v>10</v>
      </c>
      <c r="V1071" s="14" t="str">
        <f t="shared" si="229"/>
        <v>[x]</v>
      </c>
      <c r="W1071" s="14" t="str">
        <f t="shared" si="230"/>
        <v>[x]</v>
      </c>
      <c r="X1071" s="14">
        <f t="shared" si="231"/>
        <v>0.21</v>
      </c>
      <c r="Y1071" s="14">
        <f t="shared" si="232"/>
        <v>1</v>
      </c>
      <c r="Z1071" s="14">
        <f t="shared" si="233"/>
        <v>10</v>
      </c>
      <c r="AA1071" s="14">
        <f t="shared" si="234"/>
        <v>0.16</v>
      </c>
    </row>
    <row r="1072" spans="13:27" ht="16.5" x14ac:dyDescent="0.2">
      <c r="M1072" s="14">
        <v>988</v>
      </c>
      <c r="N1072" s="14">
        <f t="shared" si="223"/>
        <v>20</v>
      </c>
      <c r="O1072" s="14">
        <f>INDEX(卡牌消耗!$H$13:$H$33,世界BOSS专属武器!N1072)</f>
        <v>1501020</v>
      </c>
      <c r="P1072" s="44" t="s">
        <v>328</v>
      </c>
      <c r="Q1072" s="14">
        <f t="shared" si="224"/>
        <v>18</v>
      </c>
      <c r="R1072" s="44" t="str">
        <f t="shared" si="225"/>
        <v>金币</v>
      </c>
      <c r="S1072" s="14">
        <f t="shared" si="226"/>
        <v>1000</v>
      </c>
      <c r="T1072" s="14" t="str">
        <f t="shared" si="227"/>
        <v>低级专属强化石</v>
      </c>
      <c r="U1072" s="14">
        <f t="shared" si="228"/>
        <v>10</v>
      </c>
      <c r="V1072" s="14" t="str">
        <f t="shared" si="229"/>
        <v>[x]</v>
      </c>
      <c r="W1072" s="14" t="str">
        <f t="shared" si="230"/>
        <v>[x]</v>
      </c>
      <c r="X1072" s="14">
        <f t="shared" si="231"/>
        <v>0.19</v>
      </c>
      <c r="Y1072" s="14">
        <f t="shared" si="232"/>
        <v>1</v>
      </c>
      <c r="Z1072" s="14">
        <f t="shared" si="233"/>
        <v>11</v>
      </c>
      <c r="AA1072" s="14">
        <f t="shared" si="234"/>
        <v>0.17330000000000001</v>
      </c>
    </row>
    <row r="1073" spans="13:27" ht="16.5" x14ac:dyDescent="0.2">
      <c r="M1073" s="14">
        <v>989</v>
      </c>
      <c r="N1073" s="14">
        <f t="shared" si="223"/>
        <v>20</v>
      </c>
      <c r="O1073" s="14">
        <f>INDEX(卡牌消耗!$H$13:$H$33,世界BOSS专属武器!N1073)</f>
        <v>1501020</v>
      </c>
      <c r="P1073" s="44" t="s">
        <v>328</v>
      </c>
      <c r="Q1073" s="14">
        <f t="shared" si="224"/>
        <v>19</v>
      </c>
      <c r="R1073" s="44" t="str">
        <f t="shared" si="225"/>
        <v>金币</v>
      </c>
      <c r="S1073" s="14">
        <f t="shared" si="226"/>
        <v>1000</v>
      </c>
      <c r="T1073" s="14" t="str">
        <f t="shared" si="227"/>
        <v>低级专属强化石</v>
      </c>
      <c r="U1073" s="14">
        <f t="shared" si="228"/>
        <v>10</v>
      </c>
      <c r="V1073" s="14" t="str">
        <f t="shared" si="229"/>
        <v>[x]</v>
      </c>
      <c r="W1073" s="14" t="str">
        <f t="shared" si="230"/>
        <v>[x]</v>
      </c>
      <c r="X1073" s="14">
        <f t="shared" si="231"/>
        <v>0.17</v>
      </c>
      <c r="Y1073" s="14">
        <f t="shared" si="232"/>
        <v>1</v>
      </c>
      <c r="Z1073" s="14">
        <f t="shared" si="233"/>
        <v>12</v>
      </c>
      <c r="AA1073" s="14">
        <f t="shared" si="234"/>
        <v>0.1867</v>
      </c>
    </row>
    <row r="1074" spans="13:27" ht="16.5" x14ac:dyDescent="0.2">
      <c r="M1074" s="14">
        <v>990</v>
      </c>
      <c r="N1074" s="14">
        <f t="shared" si="223"/>
        <v>20</v>
      </c>
      <c r="O1074" s="14">
        <f>INDEX(卡牌消耗!$H$13:$H$33,世界BOSS专属武器!N1074)</f>
        <v>1501020</v>
      </c>
      <c r="P1074" s="44" t="s">
        <v>328</v>
      </c>
      <c r="Q1074" s="14">
        <f t="shared" si="224"/>
        <v>20</v>
      </c>
      <c r="R1074" s="44" t="str">
        <f t="shared" si="225"/>
        <v>金币</v>
      </c>
      <c r="S1074" s="14">
        <f t="shared" si="226"/>
        <v>5000</v>
      </c>
      <c r="T1074" s="14" t="str">
        <f t="shared" si="227"/>
        <v>低级专属强化石</v>
      </c>
      <c r="U1074" s="14">
        <f t="shared" si="228"/>
        <v>15</v>
      </c>
      <c r="V1074" s="14" t="str">
        <f t="shared" si="229"/>
        <v>中级专属强化石</v>
      </c>
      <c r="W1074" s="14">
        <f t="shared" si="230"/>
        <v>7</v>
      </c>
      <c r="X1074" s="14">
        <f t="shared" si="231"/>
        <v>0.15</v>
      </c>
      <c r="Y1074" s="14">
        <f t="shared" si="232"/>
        <v>1</v>
      </c>
      <c r="Z1074" s="14">
        <f t="shared" si="233"/>
        <v>15</v>
      </c>
      <c r="AA1074" s="14">
        <f t="shared" si="234"/>
        <v>0.2</v>
      </c>
    </row>
    <row r="1075" spans="13:27" ht="16.5" x14ac:dyDescent="0.2">
      <c r="M1075" s="14">
        <v>991</v>
      </c>
      <c r="N1075" s="14">
        <f t="shared" si="223"/>
        <v>20</v>
      </c>
      <c r="O1075" s="14">
        <f>INDEX(卡牌消耗!$H$13:$H$33,世界BOSS专属武器!N1075)</f>
        <v>1501020</v>
      </c>
      <c r="P1075" s="44" t="s">
        <v>328</v>
      </c>
      <c r="Q1075" s="14">
        <f t="shared" si="224"/>
        <v>21</v>
      </c>
      <c r="R1075" s="44" t="str">
        <f t="shared" si="225"/>
        <v>金币</v>
      </c>
      <c r="S1075" s="14">
        <f t="shared" si="226"/>
        <v>5000</v>
      </c>
      <c r="T1075" s="14" t="str">
        <f t="shared" si="227"/>
        <v>低级专属强化石</v>
      </c>
      <c r="U1075" s="14">
        <f t="shared" si="228"/>
        <v>15</v>
      </c>
      <c r="V1075" s="14" t="str">
        <f t="shared" si="229"/>
        <v>中级专属强化石</v>
      </c>
      <c r="W1075" s="14">
        <f t="shared" si="230"/>
        <v>7</v>
      </c>
      <c r="X1075" s="14">
        <f t="shared" si="231"/>
        <v>0.15</v>
      </c>
      <c r="Y1075" s="14">
        <f t="shared" si="232"/>
        <v>1</v>
      </c>
      <c r="Z1075" s="14">
        <f t="shared" si="233"/>
        <v>15</v>
      </c>
      <c r="AA1075" s="14">
        <f t="shared" si="234"/>
        <v>0.22</v>
      </c>
    </row>
    <row r="1076" spans="13:27" ht="16.5" x14ac:dyDescent="0.2">
      <c r="M1076" s="14">
        <v>992</v>
      </c>
      <c r="N1076" s="14">
        <f t="shared" si="223"/>
        <v>20</v>
      </c>
      <c r="O1076" s="14">
        <f>INDEX(卡牌消耗!$H$13:$H$33,世界BOSS专属武器!N1076)</f>
        <v>1501020</v>
      </c>
      <c r="P1076" s="44" t="s">
        <v>328</v>
      </c>
      <c r="Q1076" s="14">
        <f t="shared" si="224"/>
        <v>22</v>
      </c>
      <c r="R1076" s="44" t="str">
        <f t="shared" si="225"/>
        <v>金币</v>
      </c>
      <c r="S1076" s="14">
        <f t="shared" si="226"/>
        <v>5000</v>
      </c>
      <c r="T1076" s="14" t="str">
        <f t="shared" si="227"/>
        <v>低级专属强化石</v>
      </c>
      <c r="U1076" s="14">
        <f t="shared" si="228"/>
        <v>15</v>
      </c>
      <c r="V1076" s="14" t="str">
        <f t="shared" si="229"/>
        <v>中级专属强化石</v>
      </c>
      <c r="W1076" s="14">
        <f t="shared" si="230"/>
        <v>7</v>
      </c>
      <c r="X1076" s="14">
        <f t="shared" si="231"/>
        <v>0.15</v>
      </c>
      <c r="Y1076" s="14">
        <f t="shared" si="232"/>
        <v>1</v>
      </c>
      <c r="Z1076" s="14">
        <f t="shared" si="233"/>
        <v>15</v>
      </c>
      <c r="AA1076" s="14">
        <f t="shared" si="234"/>
        <v>0.24</v>
      </c>
    </row>
    <row r="1077" spans="13:27" ht="16.5" x14ac:dyDescent="0.2">
      <c r="M1077" s="14">
        <v>993</v>
      </c>
      <c r="N1077" s="14">
        <f t="shared" si="223"/>
        <v>20</v>
      </c>
      <c r="O1077" s="14">
        <f>INDEX(卡牌消耗!$H$13:$H$33,世界BOSS专属武器!N1077)</f>
        <v>1501020</v>
      </c>
      <c r="P1077" s="44" t="s">
        <v>328</v>
      </c>
      <c r="Q1077" s="14">
        <f t="shared" si="224"/>
        <v>23</v>
      </c>
      <c r="R1077" s="44" t="str">
        <f t="shared" si="225"/>
        <v>金币</v>
      </c>
      <c r="S1077" s="14">
        <f t="shared" si="226"/>
        <v>5000</v>
      </c>
      <c r="T1077" s="14" t="str">
        <f t="shared" si="227"/>
        <v>低级专属强化石</v>
      </c>
      <c r="U1077" s="14">
        <f t="shared" si="228"/>
        <v>15</v>
      </c>
      <c r="V1077" s="14" t="str">
        <f t="shared" si="229"/>
        <v>中级专属强化石</v>
      </c>
      <c r="W1077" s="14">
        <f t="shared" si="230"/>
        <v>7</v>
      </c>
      <c r="X1077" s="14">
        <f t="shared" si="231"/>
        <v>0.15</v>
      </c>
      <c r="Y1077" s="14">
        <f t="shared" si="232"/>
        <v>1</v>
      </c>
      <c r="Z1077" s="14">
        <f t="shared" si="233"/>
        <v>18</v>
      </c>
      <c r="AA1077" s="14">
        <f t="shared" si="234"/>
        <v>0.26</v>
      </c>
    </row>
    <row r="1078" spans="13:27" ht="16.5" x14ac:dyDescent="0.2">
      <c r="M1078" s="14">
        <v>994</v>
      </c>
      <c r="N1078" s="14">
        <f t="shared" si="223"/>
        <v>20</v>
      </c>
      <c r="O1078" s="14">
        <f>INDEX(卡牌消耗!$H$13:$H$33,世界BOSS专属武器!N1078)</f>
        <v>1501020</v>
      </c>
      <c r="P1078" s="44" t="s">
        <v>328</v>
      </c>
      <c r="Q1078" s="14">
        <f t="shared" si="224"/>
        <v>24</v>
      </c>
      <c r="R1078" s="44" t="str">
        <f t="shared" si="225"/>
        <v>金币</v>
      </c>
      <c r="S1078" s="14">
        <f t="shared" si="226"/>
        <v>5000</v>
      </c>
      <c r="T1078" s="14" t="str">
        <f t="shared" si="227"/>
        <v>低级专属强化石</v>
      </c>
      <c r="U1078" s="14">
        <f t="shared" si="228"/>
        <v>15</v>
      </c>
      <c r="V1078" s="14" t="str">
        <f t="shared" si="229"/>
        <v>中级专属强化石</v>
      </c>
      <c r="W1078" s="14">
        <f t="shared" si="230"/>
        <v>7</v>
      </c>
      <c r="X1078" s="14">
        <f t="shared" si="231"/>
        <v>0.15</v>
      </c>
      <c r="Y1078" s="14">
        <f t="shared" si="232"/>
        <v>1</v>
      </c>
      <c r="Z1078" s="14">
        <f t="shared" si="233"/>
        <v>18</v>
      </c>
      <c r="AA1078" s="14">
        <f t="shared" si="234"/>
        <v>0.28000000000000003</v>
      </c>
    </row>
    <row r="1079" spans="13:27" ht="16.5" x14ac:dyDescent="0.2">
      <c r="M1079" s="14">
        <v>995</v>
      </c>
      <c r="N1079" s="14">
        <f t="shared" si="223"/>
        <v>20</v>
      </c>
      <c r="O1079" s="14">
        <f>INDEX(卡牌消耗!$H$13:$H$33,世界BOSS专属武器!N1079)</f>
        <v>1501020</v>
      </c>
      <c r="P1079" s="44" t="s">
        <v>328</v>
      </c>
      <c r="Q1079" s="14">
        <f t="shared" si="224"/>
        <v>25</v>
      </c>
      <c r="R1079" s="44" t="str">
        <f t="shared" si="225"/>
        <v>金币</v>
      </c>
      <c r="S1079" s="14">
        <f t="shared" si="226"/>
        <v>5000</v>
      </c>
      <c r="T1079" s="14" t="str">
        <f t="shared" si="227"/>
        <v>低级专属强化石</v>
      </c>
      <c r="U1079" s="14">
        <f t="shared" si="228"/>
        <v>15</v>
      </c>
      <c r="V1079" s="14" t="str">
        <f t="shared" si="229"/>
        <v>中级专属强化石</v>
      </c>
      <c r="W1079" s="14">
        <f t="shared" si="230"/>
        <v>7</v>
      </c>
      <c r="X1079" s="14">
        <f t="shared" si="231"/>
        <v>0.15</v>
      </c>
      <c r="Y1079" s="14">
        <f t="shared" si="232"/>
        <v>1</v>
      </c>
      <c r="Z1079" s="14">
        <f t="shared" si="233"/>
        <v>18</v>
      </c>
      <c r="AA1079" s="14">
        <f t="shared" si="234"/>
        <v>0.3</v>
      </c>
    </row>
    <row r="1080" spans="13:27" ht="16.5" x14ac:dyDescent="0.2">
      <c r="M1080" s="14">
        <v>996</v>
      </c>
      <c r="N1080" s="14">
        <f t="shared" si="223"/>
        <v>20</v>
      </c>
      <c r="O1080" s="14">
        <f>INDEX(卡牌消耗!$H$13:$H$33,世界BOSS专属武器!N1080)</f>
        <v>1501020</v>
      </c>
      <c r="P1080" s="44" t="s">
        <v>328</v>
      </c>
      <c r="Q1080" s="14">
        <f t="shared" si="224"/>
        <v>26</v>
      </c>
      <c r="R1080" s="44" t="str">
        <f t="shared" si="225"/>
        <v>金币</v>
      </c>
      <c r="S1080" s="14">
        <f t="shared" si="226"/>
        <v>5000</v>
      </c>
      <c r="T1080" s="14" t="str">
        <f t="shared" si="227"/>
        <v>低级专属强化石</v>
      </c>
      <c r="U1080" s="14">
        <f t="shared" si="228"/>
        <v>15</v>
      </c>
      <c r="V1080" s="14" t="str">
        <f t="shared" si="229"/>
        <v>中级专属强化石</v>
      </c>
      <c r="W1080" s="14">
        <f t="shared" si="230"/>
        <v>7</v>
      </c>
      <c r="X1080" s="14">
        <f t="shared" si="231"/>
        <v>0.15</v>
      </c>
      <c r="Y1080" s="14">
        <f t="shared" si="232"/>
        <v>1</v>
      </c>
      <c r="Z1080" s="14">
        <f t="shared" si="233"/>
        <v>21</v>
      </c>
      <c r="AA1080" s="14">
        <f t="shared" si="234"/>
        <v>0.32</v>
      </c>
    </row>
    <row r="1081" spans="13:27" ht="16.5" x14ac:dyDescent="0.2">
      <c r="M1081" s="14">
        <v>997</v>
      </c>
      <c r="N1081" s="14">
        <f t="shared" si="223"/>
        <v>20</v>
      </c>
      <c r="O1081" s="14">
        <f>INDEX(卡牌消耗!$H$13:$H$33,世界BOSS专属武器!N1081)</f>
        <v>1501020</v>
      </c>
      <c r="P1081" s="44" t="s">
        <v>328</v>
      </c>
      <c r="Q1081" s="14">
        <f t="shared" si="224"/>
        <v>27</v>
      </c>
      <c r="R1081" s="44" t="str">
        <f t="shared" si="225"/>
        <v>金币</v>
      </c>
      <c r="S1081" s="14">
        <f t="shared" si="226"/>
        <v>5000</v>
      </c>
      <c r="T1081" s="14" t="str">
        <f t="shared" si="227"/>
        <v>低级专属强化石</v>
      </c>
      <c r="U1081" s="14">
        <f t="shared" si="228"/>
        <v>15</v>
      </c>
      <c r="V1081" s="14" t="str">
        <f t="shared" si="229"/>
        <v>中级专属强化石</v>
      </c>
      <c r="W1081" s="14">
        <f t="shared" si="230"/>
        <v>7</v>
      </c>
      <c r="X1081" s="14">
        <f t="shared" si="231"/>
        <v>0.15</v>
      </c>
      <c r="Y1081" s="14">
        <f t="shared" si="232"/>
        <v>1</v>
      </c>
      <c r="Z1081" s="14">
        <f t="shared" si="233"/>
        <v>22</v>
      </c>
      <c r="AA1081" s="14">
        <f t="shared" si="234"/>
        <v>0.34</v>
      </c>
    </row>
    <row r="1082" spans="13:27" ht="16.5" x14ac:dyDescent="0.2">
      <c r="M1082" s="14">
        <v>998</v>
      </c>
      <c r="N1082" s="14">
        <f t="shared" si="223"/>
        <v>20</v>
      </c>
      <c r="O1082" s="14">
        <f>INDEX(卡牌消耗!$H$13:$H$33,世界BOSS专属武器!N1082)</f>
        <v>1501020</v>
      </c>
      <c r="P1082" s="44" t="s">
        <v>328</v>
      </c>
      <c r="Q1082" s="14">
        <f t="shared" si="224"/>
        <v>28</v>
      </c>
      <c r="R1082" s="44" t="str">
        <f t="shared" si="225"/>
        <v>金币</v>
      </c>
      <c r="S1082" s="14">
        <f t="shared" si="226"/>
        <v>5000</v>
      </c>
      <c r="T1082" s="14" t="str">
        <f t="shared" si="227"/>
        <v>低级专属强化石</v>
      </c>
      <c r="U1082" s="14">
        <f t="shared" si="228"/>
        <v>15</v>
      </c>
      <c r="V1082" s="14" t="str">
        <f t="shared" si="229"/>
        <v>中级专属强化石</v>
      </c>
      <c r="W1082" s="14">
        <f t="shared" si="230"/>
        <v>7</v>
      </c>
      <c r="X1082" s="14">
        <f t="shared" si="231"/>
        <v>0.15</v>
      </c>
      <c r="Y1082" s="14">
        <f t="shared" si="232"/>
        <v>1</v>
      </c>
      <c r="Z1082" s="14">
        <f t="shared" si="233"/>
        <v>23</v>
      </c>
      <c r="AA1082" s="14">
        <f t="shared" si="234"/>
        <v>0.36</v>
      </c>
    </row>
    <row r="1083" spans="13:27" ht="16.5" x14ac:dyDescent="0.2">
      <c r="M1083" s="14">
        <v>999</v>
      </c>
      <c r="N1083" s="14">
        <f t="shared" si="223"/>
        <v>20</v>
      </c>
      <c r="O1083" s="14">
        <f>INDEX(卡牌消耗!$H$13:$H$33,世界BOSS专属武器!N1083)</f>
        <v>1501020</v>
      </c>
      <c r="P1083" s="44" t="s">
        <v>328</v>
      </c>
      <c r="Q1083" s="14">
        <f t="shared" si="224"/>
        <v>29</v>
      </c>
      <c r="R1083" s="44" t="str">
        <f t="shared" si="225"/>
        <v>金币</v>
      </c>
      <c r="S1083" s="14">
        <f t="shared" si="226"/>
        <v>5000</v>
      </c>
      <c r="T1083" s="14" t="str">
        <f t="shared" si="227"/>
        <v>低级专属强化石</v>
      </c>
      <c r="U1083" s="14">
        <f t="shared" si="228"/>
        <v>15</v>
      </c>
      <c r="V1083" s="14" t="str">
        <f t="shared" si="229"/>
        <v>中级专属强化石</v>
      </c>
      <c r="W1083" s="14">
        <f t="shared" si="230"/>
        <v>7</v>
      </c>
      <c r="X1083" s="14">
        <f t="shared" si="231"/>
        <v>0.15</v>
      </c>
      <c r="Y1083" s="14">
        <f t="shared" si="232"/>
        <v>1</v>
      </c>
      <c r="Z1083" s="14">
        <f t="shared" si="233"/>
        <v>25</v>
      </c>
      <c r="AA1083" s="14">
        <f t="shared" si="234"/>
        <v>0.38</v>
      </c>
    </row>
    <row r="1084" spans="13:27" ht="16.5" x14ac:dyDescent="0.2">
      <c r="M1084" s="14">
        <v>1000</v>
      </c>
      <c r="N1084" s="14">
        <f t="shared" si="223"/>
        <v>20</v>
      </c>
      <c r="O1084" s="14">
        <f>INDEX(卡牌消耗!$H$13:$H$33,世界BOSS专属武器!N1084)</f>
        <v>1501020</v>
      </c>
      <c r="P1084" s="44" t="s">
        <v>328</v>
      </c>
      <c r="Q1084" s="14">
        <f t="shared" si="224"/>
        <v>30</v>
      </c>
      <c r="R1084" s="44" t="str">
        <f t="shared" si="225"/>
        <v>金币</v>
      </c>
      <c r="S1084" s="14">
        <f t="shared" si="226"/>
        <v>10000</v>
      </c>
      <c r="T1084" s="14" t="str">
        <f t="shared" si="227"/>
        <v>中级专属强化石</v>
      </c>
      <c r="U1084" s="14">
        <f t="shared" si="228"/>
        <v>8</v>
      </c>
      <c r="V1084" s="14" t="str">
        <f t="shared" si="229"/>
        <v>高级专属强化石</v>
      </c>
      <c r="W1084" s="14">
        <f t="shared" si="230"/>
        <v>3</v>
      </c>
      <c r="X1084" s="14">
        <f t="shared" si="231"/>
        <v>0.1</v>
      </c>
      <c r="Y1084" s="14">
        <f t="shared" si="232"/>
        <v>1</v>
      </c>
      <c r="Z1084" s="14">
        <f t="shared" si="233"/>
        <v>30</v>
      </c>
      <c r="AA1084" s="14">
        <f t="shared" si="234"/>
        <v>0.4</v>
      </c>
    </row>
    <row r="1085" spans="13:27" ht="16.5" x14ac:dyDescent="0.2">
      <c r="M1085" s="14">
        <v>1001</v>
      </c>
      <c r="N1085" s="14">
        <f t="shared" ref="N1085:N1148" si="235">INT((M1085-1)/51)+1</f>
        <v>20</v>
      </c>
      <c r="O1085" s="14">
        <f>INDEX(卡牌消耗!$H$13:$H$33,世界BOSS专属武器!N1085)</f>
        <v>1501020</v>
      </c>
      <c r="P1085" s="47" t="s">
        <v>328</v>
      </c>
      <c r="Q1085" s="14">
        <f t="shared" ref="Q1085:Q1134" si="236">MOD(M1085-1,51)</f>
        <v>31</v>
      </c>
      <c r="R1085" s="47" t="str">
        <f t="shared" ref="R1085:R1134" si="237">IF(Q1085&gt;0,"金币","[x]")</f>
        <v>金币</v>
      </c>
      <c r="S1085" s="14">
        <f t="shared" ref="S1085:S1134" si="238">IF(Q1085&gt;0,INDEX($V$32:$V$81,Q1085),"[x]")</f>
        <v>10000</v>
      </c>
      <c r="T1085" s="14" t="str">
        <f t="shared" ref="T1085:T1134" si="239">IF(Q1085&gt;0,INDEX($W$32:$W$81,Q1085),"[x]")</f>
        <v>中级专属强化石</v>
      </c>
      <c r="U1085" s="14">
        <f t="shared" ref="U1085:U1134" si="240">IF(Q1085&gt;0,INDEX($AA$32:$AF$81,Q1085,INDEX($Y$32:$Y$81,Q1085)),"[x]")</f>
        <v>8</v>
      </c>
      <c r="V1085" s="14" t="str">
        <f t="shared" ref="V1085:V1134" si="241">IF(AND(Q1085&gt;=20,Q1085&lt;40),INDEX($X$32:$X$81,Q1085),"[x]")</f>
        <v>高级专属强化石</v>
      </c>
      <c r="W1085" s="14">
        <f t="shared" ref="W1085:W1134" si="242">IF(AND(Q1085&gt;=20,Q1085&lt;40),INDEX($AA$32:$AF$81,Q1085,INDEX($Z$32:$Z$81,Q1085)),"[x]")</f>
        <v>3</v>
      </c>
      <c r="X1085" s="14">
        <f t="shared" ref="X1085:X1134" si="243">IF(Q1085&gt;0,INDEX($T$32:$T$81,Q1085),"[x]")</f>
        <v>0.1</v>
      </c>
      <c r="Y1085" s="14">
        <f t="shared" ref="Y1085:Y1134" si="244">IF(Q1085&gt;0,1,"[x]")</f>
        <v>1</v>
      </c>
      <c r="Z1085" s="14">
        <f t="shared" ref="Z1085:Z1134" si="245">IF(Q1085&gt;0,INDEX($AG$32:$AG$81,Q1085),"[x]")</f>
        <v>30</v>
      </c>
      <c r="AA1085" s="14">
        <f t="shared" ref="AA1085:AA1134" si="246">IF(Q1085&gt;0,INDEX($AL$32:$AL$81,Q1085),"[x]")</f>
        <v>0.42670000000000002</v>
      </c>
    </row>
    <row r="1086" spans="13:27" ht="16.5" x14ac:dyDescent="0.2">
      <c r="M1086" s="14">
        <v>1002</v>
      </c>
      <c r="N1086" s="14">
        <f t="shared" si="235"/>
        <v>20</v>
      </c>
      <c r="O1086" s="14">
        <f>INDEX(卡牌消耗!$H$13:$H$33,世界BOSS专属武器!N1086)</f>
        <v>1501020</v>
      </c>
      <c r="P1086" s="47" t="s">
        <v>328</v>
      </c>
      <c r="Q1086" s="14">
        <f t="shared" si="236"/>
        <v>32</v>
      </c>
      <c r="R1086" s="47" t="str">
        <f t="shared" si="237"/>
        <v>金币</v>
      </c>
      <c r="S1086" s="14">
        <f t="shared" si="238"/>
        <v>10000</v>
      </c>
      <c r="T1086" s="14" t="str">
        <f t="shared" si="239"/>
        <v>中级专属强化石</v>
      </c>
      <c r="U1086" s="14">
        <f t="shared" si="240"/>
        <v>8</v>
      </c>
      <c r="V1086" s="14" t="str">
        <f t="shared" si="241"/>
        <v>高级专属强化石</v>
      </c>
      <c r="W1086" s="14">
        <f t="shared" si="242"/>
        <v>3</v>
      </c>
      <c r="X1086" s="14">
        <f t="shared" si="243"/>
        <v>0.1</v>
      </c>
      <c r="Y1086" s="14">
        <f t="shared" si="244"/>
        <v>1</v>
      </c>
      <c r="Z1086" s="14">
        <f t="shared" si="245"/>
        <v>30</v>
      </c>
      <c r="AA1086" s="14">
        <f t="shared" si="246"/>
        <v>0.45329999999999998</v>
      </c>
    </row>
    <row r="1087" spans="13:27" ht="16.5" x14ac:dyDescent="0.2">
      <c r="M1087" s="14">
        <v>1003</v>
      </c>
      <c r="N1087" s="14">
        <f t="shared" si="235"/>
        <v>20</v>
      </c>
      <c r="O1087" s="14">
        <f>INDEX(卡牌消耗!$H$13:$H$33,世界BOSS专属武器!N1087)</f>
        <v>1501020</v>
      </c>
      <c r="P1087" s="47" t="s">
        <v>328</v>
      </c>
      <c r="Q1087" s="14">
        <f t="shared" si="236"/>
        <v>33</v>
      </c>
      <c r="R1087" s="47" t="str">
        <f t="shared" si="237"/>
        <v>金币</v>
      </c>
      <c r="S1087" s="14">
        <f t="shared" si="238"/>
        <v>10000</v>
      </c>
      <c r="T1087" s="14" t="str">
        <f t="shared" si="239"/>
        <v>中级专属强化石</v>
      </c>
      <c r="U1087" s="14">
        <f t="shared" si="240"/>
        <v>8</v>
      </c>
      <c r="V1087" s="14" t="str">
        <f t="shared" si="241"/>
        <v>高级专属强化石</v>
      </c>
      <c r="W1087" s="14">
        <f t="shared" si="242"/>
        <v>3</v>
      </c>
      <c r="X1087" s="14">
        <f t="shared" si="243"/>
        <v>0.1</v>
      </c>
      <c r="Y1087" s="14">
        <f t="shared" si="244"/>
        <v>1</v>
      </c>
      <c r="Z1087" s="14">
        <f t="shared" si="245"/>
        <v>30</v>
      </c>
      <c r="AA1087" s="14">
        <f t="shared" si="246"/>
        <v>0.48</v>
      </c>
    </row>
    <row r="1088" spans="13:27" ht="16.5" x14ac:dyDescent="0.2">
      <c r="M1088" s="14">
        <v>1004</v>
      </c>
      <c r="N1088" s="14">
        <f t="shared" si="235"/>
        <v>20</v>
      </c>
      <c r="O1088" s="14">
        <f>INDEX(卡牌消耗!$H$13:$H$33,世界BOSS专属武器!N1088)</f>
        <v>1501020</v>
      </c>
      <c r="P1088" s="47" t="s">
        <v>328</v>
      </c>
      <c r="Q1088" s="14">
        <f t="shared" si="236"/>
        <v>34</v>
      </c>
      <c r="R1088" s="47" t="str">
        <f t="shared" si="237"/>
        <v>金币</v>
      </c>
      <c r="S1088" s="14">
        <f t="shared" si="238"/>
        <v>10000</v>
      </c>
      <c r="T1088" s="14" t="str">
        <f t="shared" si="239"/>
        <v>中级专属强化石</v>
      </c>
      <c r="U1088" s="14">
        <f t="shared" si="240"/>
        <v>8</v>
      </c>
      <c r="V1088" s="14" t="str">
        <f t="shared" si="241"/>
        <v>高级专属强化石</v>
      </c>
      <c r="W1088" s="14">
        <f t="shared" si="242"/>
        <v>3</v>
      </c>
      <c r="X1088" s="14">
        <f t="shared" si="243"/>
        <v>0.1</v>
      </c>
      <c r="Y1088" s="14">
        <f t="shared" si="244"/>
        <v>1</v>
      </c>
      <c r="Z1088" s="14">
        <f t="shared" si="245"/>
        <v>30</v>
      </c>
      <c r="AA1088" s="14">
        <f t="shared" si="246"/>
        <v>0.50670000000000004</v>
      </c>
    </row>
    <row r="1089" spans="13:27" ht="16.5" x14ac:dyDescent="0.2">
      <c r="M1089" s="14">
        <v>1005</v>
      </c>
      <c r="N1089" s="14">
        <f t="shared" si="235"/>
        <v>20</v>
      </c>
      <c r="O1089" s="14">
        <f>INDEX(卡牌消耗!$H$13:$H$33,世界BOSS专属武器!N1089)</f>
        <v>1501020</v>
      </c>
      <c r="P1089" s="47" t="s">
        <v>328</v>
      </c>
      <c r="Q1089" s="14">
        <f t="shared" si="236"/>
        <v>35</v>
      </c>
      <c r="R1089" s="47" t="str">
        <f t="shared" si="237"/>
        <v>金币</v>
      </c>
      <c r="S1089" s="14">
        <f t="shared" si="238"/>
        <v>10000</v>
      </c>
      <c r="T1089" s="14" t="str">
        <f t="shared" si="239"/>
        <v>中级专属强化石</v>
      </c>
      <c r="U1089" s="14">
        <f t="shared" si="240"/>
        <v>8</v>
      </c>
      <c r="V1089" s="14" t="str">
        <f t="shared" si="241"/>
        <v>高级专属强化石</v>
      </c>
      <c r="W1089" s="14">
        <f t="shared" si="242"/>
        <v>3</v>
      </c>
      <c r="X1089" s="14">
        <f t="shared" si="243"/>
        <v>0.1</v>
      </c>
      <c r="Y1089" s="14">
        <f t="shared" si="244"/>
        <v>1</v>
      </c>
      <c r="Z1089" s="14">
        <f t="shared" si="245"/>
        <v>30</v>
      </c>
      <c r="AA1089" s="14">
        <f t="shared" si="246"/>
        <v>0.5333</v>
      </c>
    </row>
    <row r="1090" spans="13:27" ht="16.5" x14ac:dyDescent="0.2">
      <c r="M1090" s="14">
        <v>1006</v>
      </c>
      <c r="N1090" s="14">
        <f t="shared" si="235"/>
        <v>20</v>
      </c>
      <c r="O1090" s="14">
        <f>INDEX(卡牌消耗!$H$13:$H$33,世界BOSS专属武器!N1090)</f>
        <v>1501020</v>
      </c>
      <c r="P1090" s="47" t="s">
        <v>328</v>
      </c>
      <c r="Q1090" s="14">
        <f t="shared" si="236"/>
        <v>36</v>
      </c>
      <c r="R1090" s="47" t="str">
        <f t="shared" si="237"/>
        <v>金币</v>
      </c>
      <c r="S1090" s="14">
        <f t="shared" si="238"/>
        <v>10000</v>
      </c>
      <c r="T1090" s="14" t="str">
        <f t="shared" si="239"/>
        <v>中级专属强化石</v>
      </c>
      <c r="U1090" s="14">
        <f t="shared" si="240"/>
        <v>8</v>
      </c>
      <c r="V1090" s="14" t="str">
        <f t="shared" si="241"/>
        <v>高级专属强化石</v>
      </c>
      <c r="W1090" s="14">
        <f t="shared" si="242"/>
        <v>3</v>
      </c>
      <c r="X1090" s="14">
        <f t="shared" si="243"/>
        <v>0.1</v>
      </c>
      <c r="Y1090" s="14">
        <f t="shared" si="244"/>
        <v>1</v>
      </c>
      <c r="Z1090" s="14">
        <f t="shared" si="245"/>
        <v>30</v>
      </c>
      <c r="AA1090" s="14">
        <f t="shared" si="246"/>
        <v>0.56000000000000005</v>
      </c>
    </row>
    <row r="1091" spans="13:27" ht="16.5" x14ac:dyDescent="0.2">
      <c r="M1091" s="14">
        <v>1007</v>
      </c>
      <c r="N1091" s="14">
        <f t="shared" si="235"/>
        <v>20</v>
      </c>
      <c r="O1091" s="14">
        <f>INDEX(卡牌消耗!$H$13:$H$33,世界BOSS专属武器!N1091)</f>
        <v>1501020</v>
      </c>
      <c r="P1091" s="47" t="s">
        <v>328</v>
      </c>
      <c r="Q1091" s="14">
        <f t="shared" si="236"/>
        <v>37</v>
      </c>
      <c r="R1091" s="47" t="str">
        <f t="shared" si="237"/>
        <v>金币</v>
      </c>
      <c r="S1091" s="14">
        <f t="shared" si="238"/>
        <v>10000</v>
      </c>
      <c r="T1091" s="14" t="str">
        <f t="shared" si="239"/>
        <v>中级专属强化石</v>
      </c>
      <c r="U1091" s="14">
        <f t="shared" si="240"/>
        <v>8</v>
      </c>
      <c r="V1091" s="14" t="str">
        <f t="shared" si="241"/>
        <v>高级专属强化石</v>
      </c>
      <c r="W1091" s="14">
        <f t="shared" si="242"/>
        <v>3</v>
      </c>
      <c r="X1091" s="14">
        <f t="shared" si="243"/>
        <v>0.1</v>
      </c>
      <c r="Y1091" s="14">
        <f t="shared" si="244"/>
        <v>1</v>
      </c>
      <c r="Z1091" s="14">
        <f t="shared" si="245"/>
        <v>30</v>
      </c>
      <c r="AA1091" s="14">
        <f t="shared" si="246"/>
        <v>0.5867</v>
      </c>
    </row>
    <row r="1092" spans="13:27" ht="16.5" x14ac:dyDescent="0.2">
      <c r="M1092" s="14">
        <v>1008</v>
      </c>
      <c r="N1092" s="14">
        <f t="shared" si="235"/>
        <v>20</v>
      </c>
      <c r="O1092" s="14">
        <f>INDEX(卡牌消耗!$H$13:$H$33,世界BOSS专属武器!N1092)</f>
        <v>1501020</v>
      </c>
      <c r="P1092" s="47" t="s">
        <v>328</v>
      </c>
      <c r="Q1092" s="14">
        <f t="shared" si="236"/>
        <v>38</v>
      </c>
      <c r="R1092" s="47" t="str">
        <f t="shared" si="237"/>
        <v>金币</v>
      </c>
      <c r="S1092" s="14">
        <f t="shared" si="238"/>
        <v>10000</v>
      </c>
      <c r="T1092" s="14" t="str">
        <f t="shared" si="239"/>
        <v>中级专属强化石</v>
      </c>
      <c r="U1092" s="14">
        <f t="shared" si="240"/>
        <v>8</v>
      </c>
      <c r="V1092" s="14" t="str">
        <f t="shared" si="241"/>
        <v>高级专属强化石</v>
      </c>
      <c r="W1092" s="14">
        <f t="shared" si="242"/>
        <v>3</v>
      </c>
      <c r="X1092" s="14">
        <f t="shared" si="243"/>
        <v>0.1</v>
      </c>
      <c r="Y1092" s="14">
        <f t="shared" si="244"/>
        <v>1</v>
      </c>
      <c r="Z1092" s="14">
        <f t="shared" si="245"/>
        <v>30</v>
      </c>
      <c r="AA1092" s="14">
        <f t="shared" si="246"/>
        <v>0.61329999999999996</v>
      </c>
    </row>
    <row r="1093" spans="13:27" ht="16.5" x14ac:dyDescent="0.2">
      <c r="M1093" s="14">
        <v>1009</v>
      </c>
      <c r="N1093" s="14">
        <f t="shared" si="235"/>
        <v>20</v>
      </c>
      <c r="O1093" s="14">
        <f>INDEX(卡牌消耗!$H$13:$H$33,世界BOSS专属武器!N1093)</f>
        <v>1501020</v>
      </c>
      <c r="P1093" s="47" t="s">
        <v>328</v>
      </c>
      <c r="Q1093" s="14">
        <f t="shared" si="236"/>
        <v>39</v>
      </c>
      <c r="R1093" s="47" t="str">
        <f t="shared" si="237"/>
        <v>金币</v>
      </c>
      <c r="S1093" s="14">
        <f t="shared" si="238"/>
        <v>10000</v>
      </c>
      <c r="T1093" s="14" t="str">
        <f t="shared" si="239"/>
        <v>中级专属强化石</v>
      </c>
      <c r="U1093" s="14">
        <f t="shared" si="240"/>
        <v>8</v>
      </c>
      <c r="V1093" s="14" t="str">
        <f t="shared" si="241"/>
        <v>高级专属强化石</v>
      </c>
      <c r="W1093" s="14">
        <f t="shared" si="242"/>
        <v>3</v>
      </c>
      <c r="X1093" s="14">
        <f t="shared" si="243"/>
        <v>0.1</v>
      </c>
      <c r="Y1093" s="14">
        <f t="shared" si="244"/>
        <v>1</v>
      </c>
      <c r="Z1093" s="14">
        <f t="shared" si="245"/>
        <v>30</v>
      </c>
      <c r="AA1093" s="14">
        <f t="shared" si="246"/>
        <v>0.64</v>
      </c>
    </row>
    <row r="1094" spans="13:27" ht="16.5" x14ac:dyDescent="0.2">
      <c r="M1094" s="14">
        <v>1010</v>
      </c>
      <c r="N1094" s="14">
        <f t="shared" si="235"/>
        <v>20</v>
      </c>
      <c r="O1094" s="14">
        <f>INDEX(卡牌消耗!$H$13:$H$33,世界BOSS专属武器!N1094)</f>
        <v>1501020</v>
      </c>
      <c r="P1094" s="47" t="s">
        <v>328</v>
      </c>
      <c r="Q1094" s="14">
        <f t="shared" si="236"/>
        <v>40</v>
      </c>
      <c r="R1094" s="47" t="str">
        <f t="shared" si="237"/>
        <v>金币</v>
      </c>
      <c r="S1094" s="14">
        <f t="shared" si="238"/>
        <v>20000</v>
      </c>
      <c r="T1094" s="14" t="str">
        <f t="shared" si="239"/>
        <v>高级专属强化石</v>
      </c>
      <c r="U1094" s="14">
        <f t="shared" si="240"/>
        <v>5</v>
      </c>
      <c r="V1094" s="14" t="str">
        <f t="shared" si="241"/>
        <v>[x]</v>
      </c>
      <c r="W1094" s="14" t="str">
        <f t="shared" si="242"/>
        <v>[x]</v>
      </c>
      <c r="X1094" s="14">
        <f t="shared" si="243"/>
        <v>0.1</v>
      </c>
      <c r="Y1094" s="14">
        <f t="shared" si="244"/>
        <v>1</v>
      </c>
      <c r="Z1094" s="14">
        <f t="shared" si="245"/>
        <v>35</v>
      </c>
      <c r="AA1094" s="14">
        <f t="shared" si="246"/>
        <v>0.66669999999999996</v>
      </c>
    </row>
    <row r="1095" spans="13:27" ht="16.5" x14ac:dyDescent="0.2">
      <c r="M1095" s="14">
        <v>1011</v>
      </c>
      <c r="N1095" s="14">
        <f t="shared" si="235"/>
        <v>20</v>
      </c>
      <c r="O1095" s="14">
        <f>INDEX(卡牌消耗!$H$13:$H$33,世界BOSS专属武器!N1095)</f>
        <v>1501020</v>
      </c>
      <c r="P1095" s="47" t="s">
        <v>328</v>
      </c>
      <c r="Q1095" s="14">
        <f t="shared" si="236"/>
        <v>41</v>
      </c>
      <c r="R1095" s="47" t="str">
        <f t="shared" si="237"/>
        <v>金币</v>
      </c>
      <c r="S1095" s="14">
        <f t="shared" si="238"/>
        <v>20000</v>
      </c>
      <c r="T1095" s="14" t="str">
        <f t="shared" si="239"/>
        <v>高级专属强化石</v>
      </c>
      <c r="U1095" s="14">
        <f t="shared" si="240"/>
        <v>5</v>
      </c>
      <c r="V1095" s="14" t="str">
        <f t="shared" si="241"/>
        <v>[x]</v>
      </c>
      <c r="W1095" s="14" t="str">
        <f t="shared" si="242"/>
        <v>[x]</v>
      </c>
      <c r="X1095" s="14">
        <f t="shared" si="243"/>
        <v>0.1</v>
      </c>
      <c r="Y1095" s="14">
        <f t="shared" si="244"/>
        <v>1</v>
      </c>
      <c r="Z1095" s="14">
        <f t="shared" si="245"/>
        <v>40</v>
      </c>
      <c r="AA1095" s="14">
        <f t="shared" si="246"/>
        <v>0.7</v>
      </c>
    </row>
    <row r="1096" spans="13:27" ht="16.5" x14ac:dyDescent="0.2">
      <c r="M1096" s="14">
        <v>1012</v>
      </c>
      <c r="N1096" s="14">
        <f t="shared" si="235"/>
        <v>20</v>
      </c>
      <c r="O1096" s="14">
        <f>INDEX(卡牌消耗!$H$13:$H$33,世界BOSS专属武器!N1096)</f>
        <v>1501020</v>
      </c>
      <c r="P1096" s="47" t="s">
        <v>328</v>
      </c>
      <c r="Q1096" s="14">
        <f t="shared" si="236"/>
        <v>42</v>
      </c>
      <c r="R1096" s="47" t="str">
        <f t="shared" si="237"/>
        <v>金币</v>
      </c>
      <c r="S1096" s="14">
        <f t="shared" si="238"/>
        <v>20000</v>
      </c>
      <c r="T1096" s="14" t="str">
        <f t="shared" si="239"/>
        <v>高级专属强化石</v>
      </c>
      <c r="U1096" s="14">
        <f t="shared" si="240"/>
        <v>5</v>
      </c>
      <c r="V1096" s="14" t="str">
        <f t="shared" si="241"/>
        <v>[x]</v>
      </c>
      <c r="W1096" s="14" t="str">
        <f t="shared" si="242"/>
        <v>[x]</v>
      </c>
      <c r="X1096" s="14">
        <f t="shared" si="243"/>
        <v>0.1</v>
      </c>
      <c r="Y1096" s="14">
        <f t="shared" si="244"/>
        <v>1</v>
      </c>
      <c r="Z1096" s="14">
        <f t="shared" si="245"/>
        <v>45</v>
      </c>
      <c r="AA1096" s="14">
        <f t="shared" si="246"/>
        <v>0.73329999999999995</v>
      </c>
    </row>
    <row r="1097" spans="13:27" ht="16.5" x14ac:dyDescent="0.2">
      <c r="M1097" s="14">
        <v>1013</v>
      </c>
      <c r="N1097" s="14">
        <f t="shared" si="235"/>
        <v>20</v>
      </c>
      <c r="O1097" s="14">
        <f>INDEX(卡牌消耗!$H$13:$H$33,世界BOSS专属武器!N1097)</f>
        <v>1501020</v>
      </c>
      <c r="P1097" s="47" t="s">
        <v>328</v>
      </c>
      <c r="Q1097" s="14">
        <f t="shared" si="236"/>
        <v>43</v>
      </c>
      <c r="R1097" s="47" t="str">
        <f t="shared" si="237"/>
        <v>金币</v>
      </c>
      <c r="S1097" s="14">
        <f t="shared" si="238"/>
        <v>20000</v>
      </c>
      <c r="T1097" s="14" t="str">
        <f t="shared" si="239"/>
        <v>高级专属强化石</v>
      </c>
      <c r="U1097" s="14">
        <f t="shared" si="240"/>
        <v>5</v>
      </c>
      <c r="V1097" s="14" t="str">
        <f t="shared" si="241"/>
        <v>[x]</v>
      </c>
      <c r="W1097" s="14" t="str">
        <f t="shared" si="242"/>
        <v>[x]</v>
      </c>
      <c r="X1097" s="14">
        <f t="shared" si="243"/>
        <v>0.1</v>
      </c>
      <c r="Y1097" s="14">
        <f t="shared" si="244"/>
        <v>1</v>
      </c>
      <c r="Z1097" s="14">
        <f t="shared" si="245"/>
        <v>50</v>
      </c>
      <c r="AA1097" s="14">
        <f t="shared" si="246"/>
        <v>0.76670000000000005</v>
      </c>
    </row>
    <row r="1098" spans="13:27" ht="16.5" x14ac:dyDescent="0.2">
      <c r="M1098" s="14">
        <v>1014</v>
      </c>
      <c r="N1098" s="14">
        <f t="shared" si="235"/>
        <v>20</v>
      </c>
      <c r="O1098" s="14">
        <f>INDEX(卡牌消耗!$H$13:$H$33,世界BOSS专属武器!N1098)</f>
        <v>1501020</v>
      </c>
      <c r="P1098" s="47" t="s">
        <v>328</v>
      </c>
      <c r="Q1098" s="14">
        <f t="shared" si="236"/>
        <v>44</v>
      </c>
      <c r="R1098" s="47" t="str">
        <f t="shared" si="237"/>
        <v>金币</v>
      </c>
      <c r="S1098" s="14">
        <f t="shared" si="238"/>
        <v>20000</v>
      </c>
      <c r="T1098" s="14" t="str">
        <f t="shared" si="239"/>
        <v>高级专属强化石</v>
      </c>
      <c r="U1098" s="14">
        <f t="shared" si="240"/>
        <v>5</v>
      </c>
      <c r="V1098" s="14" t="str">
        <f t="shared" si="241"/>
        <v>[x]</v>
      </c>
      <c r="W1098" s="14" t="str">
        <f t="shared" si="242"/>
        <v>[x]</v>
      </c>
      <c r="X1098" s="14">
        <f t="shared" si="243"/>
        <v>0.1</v>
      </c>
      <c r="Y1098" s="14">
        <f t="shared" si="244"/>
        <v>1</v>
      </c>
      <c r="Z1098" s="14">
        <f t="shared" si="245"/>
        <v>55</v>
      </c>
      <c r="AA1098" s="14">
        <f t="shared" si="246"/>
        <v>0.8</v>
      </c>
    </row>
    <row r="1099" spans="13:27" ht="16.5" x14ac:dyDescent="0.2">
      <c r="M1099" s="14">
        <v>1015</v>
      </c>
      <c r="N1099" s="14">
        <f t="shared" si="235"/>
        <v>20</v>
      </c>
      <c r="O1099" s="14">
        <f>INDEX(卡牌消耗!$H$13:$H$33,世界BOSS专属武器!N1099)</f>
        <v>1501020</v>
      </c>
      <c r="P1099" s="47" t="s">
        <v>328</v>
      </c>
      <c r="Q1099" s="14">
        <f t="shared" si="236"/>
        <v>45</v>
      </c>
      <c r="R1099" s="47" t="str">
        <f t="shared" si="237"/>
        <v>金币</v>
      </c>
      <c r="S1099" s="14">
        <f t="shared" si="238"/>
        <v>20000</v>
      </c>
      <c r="T1099" s="14" t="str">
        <f t="shared" si="239"/>
        <v>高级专属强化石</v>
      </c>
      <c r="U1099" s="14">
        <f t="shared" si="240"/>
        <v>6</v>
      </c>
      <c r="V1099" s="14" t="str">
        <f t="shared" si="241"/>
        <v>[x]</v>
      </c>
      <c r="W1099" s="14" t="str">
        <f t="shared" si="242"/>
        <v>[x]</v>
      </c>
      <c r="X1099" s="14">
        <f t="shared" si="243"/>
        <v>0.1</v>
      </c>
      <c r="Y1099" s="14">
        <f t="shared" si="244"/>
        <v>1</v>
      </c>
      <c r="Z1099" s="14">
        <f t="shared" si="245"/>
        <v>60</v>
      </c>
      <c r="AA1099" s="14">
        <f t="shared" si="246"/>
        <v>0.83330000000000004</v>
      </c>
    </row>
    <row r="1100" spans="13:27" ht="16.5" x14ac:dyDescent="0.2">
      <c r="M1100" s="14">
        <v>1016</v>
      </c>
      <c r="N1100" s="14">
        <f t="shared" si="235"/>
        <v>20</v>
      </c>
      <c r="O1100" s="14">
        <f>INDEX(卡牌消耗!$H$13:$H$33,世界BOSS专属武器!N1100)</f>
        <v>1501020</v>
      </c>
      <c r="P1100" s="47" t="s">
        <v>328</v>
      </c>
      <c r="Q1100" s="14">
        <f t="shared" si="236"/>
        <v>46</v>
      </c>
      <c r="R1100" s="47" t="str">
        <f t="shared" si="237"/>
        <v>金币</v>
      </c>
      <c r="S1100" s="14">
        <f t="shared" si="238"/>
        <v>20000</v>
      </c>
      <c r="T1100" s="14" t="str">
        <f t="shared" si="239"/>
        <v>高级专属强化石</v>
      </c>
      <c r="U1100" s="14">
        <f t="shared" si="240"/>
        <v>7</v>
      </c>
      <c r="V1100" s="14" t="str">
        <f t="shared" si="241"/>
        <v>[x]</v>
      </c>
      <c r="W1100" s="14" t="str">
        <f t="shared" si="242"/>
        <v>[x]</v>
      </c>
      <c r="X1100" s="14">
        <f t="shared" si="243"/>
        <v>0.1</v>
      </c>
      <c r="Y1100" s="14">
        <f t="shared" si="244"/>
        <v>1</v>
      </c>
      <c r="Z1100" s="14">
        <f t="shared" si="245"/>
        <v>70</v>
      </c>
      <c r="AA1100" s="14">
        <f t="shared" si="246"/>
        <v>0.86670000000000003</v>
      </c>
    </row>
    <row r="1101" spans="13:27" ht="16.5" x14ac:dyDescent="0.2">
      <c r="M1101" s="14">
        <v>1017</v>
      </c>
      <c r="N1101" s="14">
        <f t="shared" si="235"/>
        <v>20</v>
      </c>
      <c r="O1101" s="14">
        <f>INDEX(卡牌消耗!$H$13:$H$33,世界BOSS专属武器!N1101)</f>
        <v>1501020</v>
      </c>
      <c r="P1101" s="47" t="s">
        <v>328</v>
      </c>
      <c r="Q1101" s="14">
        <f t="shared" si="236"/>
        <v>47</v>
      </c>
      <c r="R1101" s="47" t="str">
        <f t="shared" si="237"/>
        <v>金币</v>
      </c>
      <c r="S1101" s="14">
        <f t="shared" si="238"/>
        <v>20000</v>
      </c>
      <c r="T1101" s="14" t="str">
        <f t="shared" si="239"/>
        <v>高级专属强化石</v>
      </c>
      <c r="U1101" s="14">
        <f t="shared" si="240"/>
        <v>8</v>
      </c>
      <c r="V1101" s="14" t="str">
        <f t="shared" si="241"/>
        <v>[x]</v>
      </c>
      <c r="W1101" s="14" t="str">
        <f t="shared" si="242"/>
        <v>[x]</v>
      </c>
      <c r="X1101" s="14">
        <f t="shared" si="243"/>
        <v>0.1</v>
      </c>
      <c r="Y1101" s="14">
        <f t="shared" si="244"/>
        <v>1</v>
      </c>
      <c r="Z1101" s="14">
        <f t="shared" si="245"/>
        <v>80</v>
      </c>
      <c r="AA1101" s="14">
        <f t="shared" si="246"/>
        <v>0.9</v>
      </c>
    </row>
    <row r="1102" spans="13:27" ht="16.5" x14ac:dyDescent="0.2">
      <c r="M1102" s="14">
        <v>1018</v>
      </c>
      <c r="N1102" s="14">
        <f t="shared" si="235"/>
        <v>20</v>
      </c>
      <c r="O1102" s="14">
        <f>INDEX(卡牌消耗!$H$13:$H$33,世界BOSS专属武器!N1102)</f>
        <v>1501020</v>
      </c>
      <c r="P1102" s="47" t="s">
        <v>328</v>
      </c>
      <c r="Q1102" s="14">
        <f t="shared" si="236"/>
        <v>48</v>
      </c>
      <c r="R1102" s="47" t="str">
        <f t="shared" si="237"/>
        <v>金币</v>
      </c>
      <c r="S1102" s="14">
        <f t="shared" si="238"/>
        <v>20000</v>
      </c>
      <c r="T1102" s="14" t="str">
        <f t="shared" si="239"/>
        <v>高级专属强化石</v>
      </c>
      <c r="U1102" s="14">
        <f t="shared" si="240"/>
        <v>9</v>
      </c>
      <c r="V1102" s="14" t="str">
        <f t="shared" si="241"/>
        <v>[x]</v>
      </c>
      <c r="W1102" s="14" t="str">
        <f t="shared" si="242"/>
        <v>[x]</v>
      </c>
      <c r="X1102" s="14">
        <f t="shared" si="243"/>
        <v>0.1</v>
      </c>
      <c r="Y1102" s="14">
        <f t="shared" si="244"/>
        <v>1</v>
      </c>
      <c r="Z1102" s="14">
        <f t="shared" si="245"/>
        <v>100</v>
      </c>
      <c r="AA1102" s="14">
        <f t="shared" si="246"/>
        <v>0.93330000000000002</v>
      </c>
    </row>
    <row r="1103" spans="13:27" ht="16.5" x14ac:dyDescent="0.2">
      <c r="M1103" s="14">
        <v>1019</v>
      </c>
      <c r="N1103" s="14">
        <f t="shared" si="235"/>
        <v>20</v>
      </c>
      <c r="O1103" s="14">
        <f>INDEX(卡牌消耗!$H$13:$H$33,世界BOSS专属武器!N1103)</f>
        <v>1501020</v>
      </c>
      <c r="P1103" s="47" t="s">
        <v>328</v>
      </c>
      <c r="Q1103" s="14">
        <f t="shared" si="236"/>
        <v>49</v>
      </c>
      <c r="R1103" s="47" t="str">
        <f t="shared" si="237"/>
        <v>金币</v>
      </c>
      <c r="S1103" s="14">
        <f t="shared" si="238"/>
        <v>20000</v>
      </c>
      <c r="T1103" s="14" t="str">
        <f t="shared" si="239"/>
        <v>高级专属强化石</v>
      </c>
      <c r="U1103" s="14">
        <f t="shared" si="240"/>
        <v>10</v>
      </c>
      <c r="V1103" s="14" t="str">
        <f t="shared" si="241"/>
        <v>[x]</v>
      </c>
      <c r="W1103" s="14" t="str">
        <f t="shared" si="242"/>
        <v>[x]</v>
      </c>
      <c r="X1103" s="14">
        <f t="shared" si="243"/>
        <v>0.1</v>
      </c>
      <c r="Y1103" s="14">
        <f t="shared" si="244"/>
        <v>1</v>
      </c>
      <c r="Z1103" s="14">
        <f t="shared" si="245"/>
        <v>120</v>
      </c>
      <c r="AA1103" s="14">
        <f t="shared" si="246"/>
        <v>0.9667</v>
      </c>
    </row>
    <row r="1104" spans="13:27" ht="16.5" x14ac:dyDescent="0.2">
      <c r="M1104" s="14">
        <v>1020</v>
      </c>
      <c r="N1104" s="14">
        <f t="shared" si="235"/>
        <v>20</v>
      </c>
      <c r="O1104" s="14">
        <f>INDEX(卡牌消耗!$H$13:$H$33,世界BOSS专属武器!N1104)</f>
        <v>1501020</v>
      </c>
      <c r="P1104" s="47" t="s">
        <v>328</v>
      </c>
      <c r="Q1104" s="14">
        <f t="shared" si="236"/>
        <v>50</v>
      </c>
      <c r="R1104" s="47" t="str">
        <f t="shared" si="237"/>
        <v>金币</v>
      </c>
      <c r="S1104" s="14">
        <f t="shared" si="238"/>
        <v>20000</v>
      </c>
      <c r="T1104" s="14" t="str">
        <f t="shared" si="239"/>
        <v>高级专属强化石</v>
      </c>
      <c r="U1104" s="14">
        <f t="shared" si="240"/>
        <v>15</v>
      </c>
      <c r="V1104" s="14" t="str">
        <f t="shared" si="241"/>
        <v>[x]</v>
      </c>
      <c r="W1104" s="14" t="str">
        <f t="shared" si="242"/>
        <v>[x]</v>
      </c>
      <c r="X1104" s="14">
        <f t="shared" si="243"/>
        <v>0.1</v>
      </c>
      <c r="Y1104" s="14">
        <f t="shared" si="244"/>
        <v>1</v>
      </c>
      <c r="Z1104" s="14">
        <f t="shared" si="245"/>
        <v>150</v>
      </c>
      <c r="AA1104" s="14">
        <f t="shared" si="246"/>
        <v>1</v>
      </c>
    </row>
    <row r="1105" spans="13:27" ht="16.5" x14ac:dyDescent="0.2">
      <c r="M1105" s="14">
        <v>1021</v>
      </c>
      <c r="N1105" s="14">
        <f t="shared" si="235"/>
        <v>21</v>
      </c>
      <c r="O1105" s="14">
        <f>INDEX(卡牌消耗!$H$13:$H$33,世界BOSS专属武器!N1105)</f>
        <v>1501021</v>
      </c>
      <c r="P1105" s="47" t="s">
        <v>328</v>
      </c>
      <c r="Q1105" s="14">
        <f t="shared" si="236"/>
        <v>0</v>
      </c>
      <c r="R1105" s="47" t="str">
        <f t="shared" si="237"/>
        <v>[x]</v>
      </c>
      <c r="S1105" s="14" t="str">
        <f t="shared" si="238"/>
        <v>[x]</v>
      </c>
      <c r="T1105" s="14" t="str">
        <f t="shared" si="239"/>
        <v>[x]</v>
      </c>
      <c r="U1105" s="14" t="str">
        <f t="shared" si="240"/>
        <v>[x]</v>
      </c>
      <c r="V1105" s="14" t="str">
        <f t="shared" si="241"/>
        <v>[x]</v>
      </c>
      <c r="W1105" s="14" t="str">
        <f t="shared" si="242"/>
        <v>[x]</v>
      </c>
      <c r="X1105" s="14" t="str">
        <f t="shared" si="243"/>
        <v>[x]</v>
      </c>
      <c r="Y1105" s="14" t="str">
        <f t="shared" si="244"/>
        <v>[x]</v>
      </c>
      <c r="Z1105" s="14" t="str">
        <f t="shared" si="245"/>
        <v>[x]</v>
      </c>
      <c r="AA1105" s="14" t="str">
        <f t="shared" si="246"/>
        <v>[x]</v>
      </c>
    </row>
    <row r="1106" spans="13:27" ht="16.5" x14ac:dyDescent="0.2">
      <c r="M1106" s="14">
        <v>1022</v>
      </c>
      <c r="N1106" s="14">
        <f t="shared" si="235"/>
        <v>21</v>
      </c>
      <c r="O1106" s="14">
        <f>INDEX(卡牌消耗!$H$13:$H$33,世界BOSS专属武器!N1106)</f>
        <v>1501021</v>
      </c>
      <c r="P1106" s="47" t="s">
        <v>328</v>
      </c>
      <c r="Q1106" s="14">
        <f t="shared" si="236"/>
        <v>1</v>
      </c>
      <c r="R1106" s="47" t="str">
        <f t="shared" si="237"/>
        <v>金币</v>
      </c>
      <c r="S1106" s="14">
        <f t="shared" si="238"/>
        <v>100</v>
      </c>
      <c r="T1106" s="14" t="str">
        <f t="shared" si="239"/>
        <v>低级专属强化石</v>
      </c>
      <c r="U1106" s="14">
        <f t="shared" si="240"/>
        <v>1</v>
      </c>
      <c r="V1106" s="14" t="str">
        <f t="shared" si="241"/>
        <v>[x]</v>
      </c>
      <c r="W1106" s="14" t="str">
        <f t="shared" si="242"/>
        <v>[x]</v>
      </c>
      <c r="X1106" s="14">
        <f t="shared" si="243"/>
        <v>1</v>
      </c>
      <c r="Y1106" s="14">
        <f t="shared" si="244"/>
        <v>1</v>
      </c>
      <c r="Z1106" s="14">
        <f t="shared" si="245"/>
        <v>1</v>
      </c>
      <c r="AA1106" s="14">
        <f t="shared" si="246"/>
        <v>6.7000000000000002E-3</v>
      </c>
    </row>
    <row r="1107" spans="13:27" ht="16.5" x14ac:dyDescent="0.2">
      <c r="M1107" s="14">
        <v>1023</v>
      </c>
      <c r="N1107" s="14">
        <f t="shared" si="235"/>
        <v>21</v>
      </c>
      <c r="O1107" s="14">
        <f>INDEX(卡牌消耗!$H$13:$H$33,世界BOSS专属武器!N1107)</f>
        <v>1501021</v>
      </c>
      <c r="P1107" s="47" t="s">
        <v>328</v>
      </c>
      <c r="Q1107" s="14">
        <f t="shared" si="236"/>
        <v>2</v>
      </c>
      <c r="R1107" s="47" t="str">
        <f t="shared" si="237"/>
        <v>金币</v>
      </c>
      <c r="S1107" s="14">
        <f t="shared" si="238"/>
        <v>200</v>
      </c>
      <c r="T1107" s="14" t="str">
        <f t="shared" si="239"/>
        <v>低级专属强化石</v>
      </c>
      <c r="U1107" s="14">
        <f t="shared" si="240"/>
        <v>1</v>
      </c>
      <c r="V1107" s="14" t="str">
        <f t="shared" si="241"/>
        <v>[x]</v>
      </c>
      <c r="W1107" s="14" t="str">
        <f t="shared" si="242"/>
        <v>[x]</v>
      </c>
      <c r="X1107" s="14">
        <f t="shared" si="243"/>
        <v>0.5</v>
      </c>
      <c r="Y1107" s="14">
        <f t="shared" si="244"/>
        <v>1</v>
      </c>
      <c r="Z1107" s="14">
        <f t="shared" si="245"/>
        <v>2</v>
      </c>
      <c r="AA1107" s="14">
        <f t="shared" si="246"/>
        <v>1.3299999999999999E-2</v>
      </c>
    </row>
    <row r="1108" spans="13:27" ht="16.5" x14ac:dyDescent="0.2">
      <c r="M1108" s="14">
        <v>1024</v>
      </c>
      <c r="N1108" s="14">
        <f t="shared" si="235"/>
        <v>21</v>
      </c>
      <c r="O1108" s="14">
        <f>INDEX(卡牌消耗!$H$13:$H$33,世界BOSS专属武器!N1108)</f>
        <v>1501021</v>
      </c>
      <c r="P1108" s="47" t="s">
        <v>328</v>
      </c>
      <c r="Q1108" s="14">
        <f t="shared" si="236"/>
        <v>3</v>
      </c>
      <c r="R1108" s="47" t="str">
        <f t="shared" si="237"/>
        <v>金币</v>
      </c>
      <c r="S1108" s="14">
        <f t="shared" si="238"/>
        <v>300</v>
      </c>
      <c r="T1108" s="14" t="str">
        <f t="shared" si="239"/>
        <v>低级专属强化石</v>
      </c>
      <c r="U1108" s="14">
        <f t="shared" si="240"/>
        <v>2</v>
      </c>
      <c r="V1108" s="14" t="str">
        <f t="shared" si="241"/>
        <v>[x]</v>
      </c>
      <c r="W1108" s="14" t="str">
        <f t="shared" si="242"/>
        <v>[x]</v>
      </c>
      <c r="X1108" s="14">
        <f t="shared" si="243"/>
        <v>0.48</v>
      </c>
      <c r="Y1108" s="14">
        <f t="shared" si="244"/>
        <v>1</v>
      </c>
      <c r="Z1108" s="14">
        <f t="shared" si="245"/>
        <v>3</v>
      </c>
      <c r="AA1108" s="14">
        <f t="shared" si="246"/>
        <v>0.02</v>
      </c>
    </row>
    <row r="1109" spans="13:27" ht="16.5" x14ac:dyDescent="0.2">
      <c r="M1109" s="14">
        <v>1025</v>
      </c>
      <c r="N1109" s="14">
        <f t="shared" si="235"/>
        <v>21</v>
      </c>
      <c r="O1109" s="14">
        <f>INDEX(卡牌消耗!$H$13:$H$33,世界BOSS专属武器!N1109)</f>
        <v>1501021</v>
      </c>
      <c r="P1109" s="47" t="s">
        <v>328</v>
      </c>
      <c r="Q1109" s="14">
        <f t="shared" si="236"/>
        <v>4</v>
      </c>
      <c r="R1109" s="47" t="str">
        <f t="shared" si="237"/>
        <v>金币</v>
      </c>
      <c r="S1109" s="14">
        <f t="shared" si="238"/>
        <v>400</v>
      </c>
      <c r="T1109" s="14" t="str">
        <f t="shared" si="239"/>
        <v>低级专属强化石</v>
      </c>
      <c r="U1109" s="14">
        <f t="shared" si="240"/>
        <v>3</v>
      </c>
      <c r="V1109" s="14" t="str">
        <f t="shared" si="241"/>
        <v>[x]</v>
      </c>
      <c r="W1109" s="14" t="str">
        <f t="shared" si="242"/>
        <v>[x]</v>
      </c>
      <c r="X1109" s="14">
        <f t="shared" si="243"/>
        <v>0.46</v>
      </c>
      <c r="Y1109" s="14">
        <f t="shared" si="244"/>
        <v>1</v>
      </c>
      <c r="Z1109" s="14">
        <f t="shared" si="245"/>
        <v>3</v>
      </c>
      <c r="AA1109" s="14">
        <f t="shared" si="246"/>
        <v>2.6700000000000002E-2</v>
      </c>
    </row>
    <row r="1110" spans="13:27" ht="16.5" x14ac:dyDescent="0.2">
      <c r="M1110" s="14">
        <v>1026</v>
      </c>
      <c r="N1110" s="14">
        <f t="shared" si="235"/>
        <v>21</v>
      </c>
      <c r="O1110" s="14">
        <f>INDEX(卡牌消耗!$H$13:$H$33,世界BOSS专属武器!N1110)</f>
        <v>1501021</v>
      </c>
      <c r="P1110" s="47" t="s">
        <v>328</v>
      </c>
      <c r="Q1110" s="14">
        <f t="shared" si="236"/>
        <v>5</v>
      </c>
      <c r="R1110" s="47" t="str">
        <f t="shared" si="237"/>
        <v>金币</v>
      </c>
      <c r="S1110" s="14">
        <f t="shared" si="238"/>
        <v>500</v>
      </c>
      <c r="T1110" s="14" t="str">
        <f t="shared" si="239"/>
        <v>低级专属强化石</v>
      </c>
      <c r="U1110" s="14">
        <f t="shared" si="240"/>
        <v>4</v>
      </c>
      <c r="V1110" s="14" t="str">
        <f t="shared" si="241"/>
        <v>[x]</v>
      </c>
      <c r="W1110" s="14" t="str">
        <f t="shared" si="242"/>
        <v>[x]</v>
      </c>
      <c r="X1110" s="14">
        <f t="shared" si="243"/>
        <v>0.44</v>
      </c>
      <c r="Y1110" s="14">
        <f t="shared" si="244"/>
        <v>1</v>
      </c>
      <c r="Z1110" s="14">
        <f t="shared" si="245"/>
        <v>3</v>
      </c>
      <c r="AA1110" s="14">
        <f t="shared" si="246"/>
        <v>3.3300000000000003E-2</v>
      </c>
    </row>
    <row r="1111" spans="13:27" ht="16.5" x14ac:dyDescent="0.2">
      <c r="M1111" s="14">
        <v>1027</v>
      </c>
      <c r="N1111" s="14">
        <f t="shared" si="235"/>
        <v>21</v>
      </c>
      <c r="O1111" s="14">
        <f>INDEX(卡牌消耗!$H$13:$H$33,世界BOSS专属武器!N1111)</f>
        <v>1501021</v>
      </c>
      <c r="P1111" s="47" t="s">
        <v>328</v>
      </c>
      <c r="Q1111" s="14">
        <f t="shared" si="236"/>
        <v>6</v>
      </c>
      <c r="R1111" s="47" t="str">
        <f t="shared" si="237"/>
        <v>金币</v>
      </c>
      <c r="S1111" s="14">
        <f t="shared" si="238"/>
        <v>600</v>
      </c>
      <c r="T1111" s="14" t="str">
        <f t="shared" si="239"/>
        <v>低级专属强化石</v>
      </c>
      <c r="U1111" s="14">
        <f t="shared" si="240"/>
        <v>5</v>
      </c>
      <c r="V1111" s="14" t="str">
        <f t="shared" si="241"/>
        <v>[x]</v>
      </c>
      <c r="W1111" s="14" t="str">
        <f t="shared" si="242"/>
        <v>[x]</v>
      </c>
      <c r="X1111" s="14">
        <f t="shared" si="243"/>
        <v>0.42</v>
      </c>
      <c r="Y1111" s="14">
        <f t="shared" si="244"/>
        <v>1</v>
      </c>
      <c r="Z1111" s="14">
        <f t="shared" si="245"/>
        <v>4</v>
      </c>
      <c r="AA1111" s="14">
        <f t="shared" si="246"/>
        <v>0.04</v>
      </c>
    </row>
    <row r="1112" spans="13:27" ht="16.5" x14ac:dyDescent="0.2">
      <c r="M1112" s="14">
        <v>1028</v>
      </c>
      <c r="N1112" s="14">
        <f t="shared" si="235"/>
        <v>21</v>
      </c>
      <c r="O1112" s="14">
        <f>INDEX(卡牌消耗!$H$13:$H$33,世界BOSS专属武器!N1112)</f>
        <v>1501021</v>
      </c>
      <c r="P1112" s="47" t="s">
        <v>328</v>
      </c>
      <c r="Q1112" s="14">
        <f t="shared" si="236"/>
        <v>7</v>
      </c>
      <c r="R1112" s="47" t="str">
        <f t="shared" si="237"/>
        <v>金币</v>
      </c>
      <c r="S1112" s="14">
        <f t="shared" si="238"/>
        <v>700</v>
      </c>
      <c r="T1112" s="14" t="str">
        <f t="shared" si="239"/>
        <v>低级专属强化石</v>
      </c>
      <c r="U1112" s="14">
        <f t="shared" si="240"/>
        <v>5</v>
      </c>
      <c r="V1112" s="14" t="str">
        <f t="shared" si="241"/>
        <v>[x]</v>
      </c>
      <c r="W1112" s="14" t="str">
        <f t="shared" si="242"/>
        <v>[x]</v>
      </c>
      <c r="X1112" s="14">
        <f t="shared" si="243"/>
        <v>0.4</v>
      </c>
      <c r="Y1112" s="14">
        <f t="shared" si="244"/>
        <v>1</v>
      </c>
      <c r="Z1112" s="14">
        <f t="shared" si="245"/>
        <v>4</v>
      </c>
      <c r="AA1112" s="14">
        <f t="shared" si="246"/>
        <v>4.6699999999999998E-2</v>
      </c>
    </row>
    <row r="1113" spans="13:27" ht="16.5" x14ac:dyDescent="0.2">
      <c r="M1113" s="14">
        <v>1029</v>
      </c>
      <c r="N1113" s="14">
        <f t="shared" si="235"/>
        <v>21</v>
      </c>
      <c r="O1113" s="14">
        <f>INDEX(卡牌消耗!$H$13:$H$33,世界BOSS专属武器!N1113)</f>
        <v>1501021</v>
      </c>
      <c r="P1113" s="47" t="s">
        <v>328</v>
      </c>
      <c r="Q1113" s="14">
        <f t="shared" si="236"/>
        <v>8</v>
      </c>
      <c r="R1113" s="47" t="str">
        <f t="shared" si="237"/>
        <v>金币</v>
      </c>
      <c r="S1113" s="14">
        <f t="shared" si="238"/>
        <v>800</v>
      </c>
      <c r="T1113" s="14" t="str">
        <f t="shared" si="239"/>
        <v>低级专属强化石</v>
      </c>
      <c r="U1113" s="14">
        <f t="shared" si="240"/>
        <v>5</v>
      </c>
      <c r="V1113" s="14" t="str">
        <f t="shared" si="241"/>
        <v>[x]</v>
      </c>
      <c r="W1113" s="14" t="str">
        <f t="shared" si="242"/>
        <v>[x]</v>
      </c>
      <c r="X1113" s="14">
        <f t="shared" si="243"/>
        <v>0.38</v>
      </c>
      <c r="Y1113" s="14">
        <f t="shared" si="244"/>
        <v>1</v>
      </c>
      <c r="Z1113" s="14">
        <f t="shared" si="245"/>
        <v>5</v>
      </c>
      <c r="AA1113" s="14">
        <f t="shared" si="246"/>
        <v>5.33E-2</v>
      </c>
    </row>
    <row r="1114" spans="13:27" ht="16.5" x14ac:dyDescent="0.2">
      <c r="M1114" s="14">
        <v>1030</v>
      </c>
      <c r="N1114" s="14">
        <f t="shared" si="235"/>
        <v>21</v>
      </c>
      <c r="O1114" s="14">
        <f>INDEX(卡牌消耗!$H$13:$H$33,世界BOSS专属武器!N1114)</f>
        <v>1501021</v>
      </c>
      <c r="P1114" s="47" t="s">
        <v>328</v>
      </c>
      <c r="Q1114" s="14">
        <f t="shared" si="236"/>
        <v>9</v>
      </c>
      <c r="R1114" s="47" t="str">
        <f t="shared" si="237"/>
        <v>金币</v>
      </c>
      <c r="S1114" s="14">
        <f t="shared" si="238"/>
        <v>900</v>
      </c>
      <c r="T1114" s="14" t="str">
        <f t="shared" si="239"/>
        <v>低级专属强化石</v>
      </c>
      <c r="U1114" s="14">
        <f t="shared" si="240"/>
        <v>5</v>
      </c>
      <c r="V1114" s="14" t="str">
        <f t="shared" si="241"/>
        <v>[x]</v>
      </c>
      <c r="W1114" s="14" t="str">
        <f t="shared" si="242"/>
        <v>[x]</v>
      </c>
      <c r="X1114" s="14">
        <f t="shared" si="243"/>
        <v>0.36</v>
      </c>
      <c r="Y1114" s="14">
        <f t="shared" si="244"/>
        <v>1</v>
      </c>
      <c r="Z1114" s="14">
        <f t="shared" si="245"/>
        <v>5</v>
      </c>
      <c r="AA1114" s="14">
        <f t="shared" si="246"/>
        <v>0.06</v>
      </c>
    </row>
    <row r="1115" spans="13:27" ht="16.5" x14ac:dyDescent="0.2">
      <c r="M1115" s="14">
        <v>1031</v>
      </c>
      <c r="N1115" s="14">
        <f t="shared" si="235"/>
        <v>21</v>
      </c>
      <c r="O1115" s="14">
        <f>INDEX(卡牌消耗!$H$13:$H$33,世界BOSS专属武器!N1115)</f>
        <v>1501021</v>
      </c>
      <c r="P1115" s="47" t="s">
        <v>328</v>
      </c>
      <c r="Q1115" s="14">
        <f t="shared" si="236"/>
        <v>10</v>
      </c>
      <c r="R1115" s="47" t="str">
        <f t="shared" si="237"/>
        <v>金币</v>
      </c>
      <c r="S1115" s="14">
        <f t="shared" si="238"/>
        <v>1000</v>
      </c>
      <c r="T1115" s="14" t="str">
        <f t="shared" si="239"/>
        <v>低级专属强化石</v>
      </c>
      <c r="U1115" s="14">
        <f t="shared" si="240"/>
        <v>7</v>
      </c>
      <c r="V1115" s="14" t="str">
        <f t="shared" si="241"/>
        <v>[x]</v>
      </c>
      <c r="W1115" s="14" t="str">
        <f t="shared" si="242"/>
        <v>[x]</v>
      </c>
      <c r="X1115" s="14">
        <f t="shared" si="243"/>
        <v>0.35</v>
      </c>
      <c r="Y1115" s="14">
        <f t="shared" si="244"/>
        <v>1</v>
      </c>
      <c r="Z1115" s="14">
        <f t="shared" si="245"/>
        <v>5</v>
      </c>
      <c r="AA1115" s="14">
        <f t="shared" si="246"/>
        <v>6.6699999999999995E-2</v>
      </c>
    </row>
    <row r="1116" spans="13:27" ht="16.5" x14ac:dyDescent="0.2">
      <c r="M1116" s="14">
        <v>1032</v>
      </c>
      <c r="N1116" s="14">
        <f t="shared" si="235"/>
        <v>21</v>
      </c>
      <c r="O1116" s="14">
        <f>INDEX(卡牌消耗!$H$13:$H$33,世界BOSS专属武器!N1116)</f>
        <v>1501021</v>
      </c>
      <c r="P1116" s="47" t="s">
        <v>328</v>
      </c>
      <c r="Q1116" s="14">
        <f t="shared" si="236"/>
        <v>11</v>
      </c>
      <c r="R1116" s="47" t="str">
        <f t="shared" si="237"/>
        <v>金币</v>
      </c>
      <c r="S1116" s="14">
        <f t="shared" si="238"/>
        <v>1000</v>
      </c>
      <c r="T1116" s="14" t="str">
        <f t="shared" si="239"/>
        <v>低级专属强化石</v>
      </c>
      <c r="U1116" s="14">
        <f t="shared" si="240"/>
        <v>7</v>
      </c>
      <c r="V1116" s="14" t="str">
        <f t="shared" si="241"/>
        <v>[x]</v>
      </c>
      <c r="W1116" s="14" t="str">
        <f t="shared" si="242"/>
        <v>[x]</v>
      </c>
      <c r="X1116" s="14">
        <f t="shared" si="243"/>
        <v>0.33</v>
      </c>
      <c r="Y1116" s="14">
        <f t="shared" si="244"/>
        <v>1</v>
      </c>
      <c r="Z1116" s="14">
        <f t="shared" si="245"/>
        <v>6</v>
      </c>
      <c r="AA1116" s="14">
        <f t="shared" si="246"/>
        <v>0.08</v>
      </c>
    </row>
    <row r="1117" spans="13:27" ht="16.5" x14ac:dyDescent="0.2">
      <c r="M1117" s="14">
        <v>1033</v>
      </c>
      <c r="N1117" s="14">
        <f t="shared" si="235"/>
        <v>21</v>
      </c>
      <c r="O1117" s="14">
        <f>INDEX(卡牌消耗!$H$13:$H$33,世界BOSS专属武器!N1117)</f>
        <v>1501021</v>
      </c>
      <c r="P1117" s="47" t="s">
        <v>328</v>
      </c>
      <c r="Q1117" s="14">
        <f t="shared" si="236"/>
        <v>12</v>
      </c>
      <c r="R1117" s="47" t="str">
        <f t="shared" si="237"/>
        <v>金币</v>
      </c>
      <c r="S1117" s="14">
        <f t="shared" si="238"/>
        <v>1000</v>
      </c>
      <c r="T1117" s="14" t="str">
        <f t="shared" si="239"/>
        <v>低级专属强化石</v>
      </c>
      <c r="U1117" s="14">
        <f t="shared" si="240"/>
        <v>7</v>
      </c>
      <c r="V1117" s="14" t="str">
        <f t="shared" si="241"/>
        <v>[x]</v>
      </c>
      <c r="W1117" s="14" t="str">
        <f t="shared" si="242"/>
        <v>[x]</v>
      </c>
      <c r="X1117" s="14">
        <f t="shared" si="243"/>
        <v>0.31</v>
      </c>
      <c r="Y1117" s="14">
        <f t="shared" si="244"/>
        <v>1</v>
      </c>
      <c r="Z1117" s="14">
        <f t="shared" si="245"/>
        <v>6</v>
      </c>
      <c r="AA1117" s="14">
        <f t="shared" si="246"/>
        <v>9.3299999999999994E-2</v>
      </c>
    </row>
    <row r="1118" spans="13:27" ht="16.5" x14ac:dyDescent="0.2">
      <c r="M1118" s="14">
        <v>1034</v>
      </c>
      <c r="N1118" s="14">
        <f t="shared" si="235"/>
        <v>21</v>
      </c>
      <c r="O1118" s="14">
        <f>INDEX(卡牌消耗!$H$13:$H$33,世界BOSS专属武器!N1118)</f>
        <v>1501021</v>
      </c>
      <c r="P1118" s="47" t="s">
        <v>328</v>
      </c>
      <c r="Q1118" s="14">
        <f t="shared" si="236"/>
        <v>13</v>
      </c>
      <c r="R1118" s="47" t="str">
        <f t="shared" si="237"/>
        <v>金币</v>
      </c>
      <c r="S1118" s="14">
        <f t="shared" si="238"/>
        <v>1000</v>
      </c>
      <c r="T1118" s="14" t="str">
        <f t="shared" si="239"/>
        <v>低级专属强化石</v>
      </c>
      <c r="U1118" s="14">
        <f t="shared" si="240"/>
        <v>7</v>
      </c>
      <c r="V1118" s="14" t="str">
        <f t="shared" si="241"/>
        <v>[x]</v>
      </c>
      <c r="W1118" s="14" t="str">
        <f t="shared" si="242"/>
        <v>[x]</v>
      </c>
      <c r="X1118" s="14">
        <f t="shared" si="243"/>
        <v>0.28999999999999998</v>
      </c>
      <c r="Y1118" s="14">
        <f t="shared" si="244"/>
        <v>1</v>
      </c>
      <c r="Z1118" s="14">
        <f t="shared" si="245"/>
        <v>7</v>
      </c>
      <c r="AA1118" s="14">
        <f t="shared" si="246"/>
        <v>0.1067</v>
      </c>
    </row>
    <row r="1119" spans="13:27" ht="16.5" x14ac:dyDescent="0.2">
      <c r="M1119" s="14">
        <v>1035</v>
      </c>
      <c r="N1119" s="14">
        <f t="shared" si="235"/>
        <v>21</v>
      </c>
      <c r="O1119" s="14">
        <f>INDEX(卡牌消耗!$H$13:$H$33,世界BOSS专属武器!N1119)</f>
        <v>1501021</v>
      </c>
      <c r="P1119" s="47" t="s">
        <v>328</v>
      </c>
      <c r="Q1119" s="14">
        <f t="shared" si="236"/>
        <v>14</v>
      </c>
      <c r="R1119" s="47" t="str">
        <f t="shared" si="237"/>
        <v>金币</v>
      </c>
      <c r="S1119" s="14">
        <f t="shared" si="238"/>
        <v>1000</v>
      </c>
      <c r="T1119" s="14" t="str">
        <f t="shared" si="239"/>
        <v>低级专属强化石</v>
      </c>
      <c r="U1119" s="14">
        <f t="shared" si="240"/>
        <v>7</v>
      </c>
      <c r="V1119" s="14" t="str">
        <f t="shared" si="241"/>
        <v>[x]</v>
      </c>
      <c r="W1119" s="14" t="str">
        <f t="shared" si="242"/>
        <v>[x]</v>
      </c>
      <c r="X1119" s="14">
        <f t="shared" si="243"/>
        <v>0.27</v>
      </c>
      <c r="Y1119" s="14">
        <f t="shared" si="244"/>
        <v>1</v>
      </c>
      <c r="Z1119" s="14">
        <f t="shared" si="245"/>
        <v>7</v>
      </c>
      <c r="AA1119" s="14">
        <f t="shared" si="246"/>
        <v>0.12</v>
      </c>
    </row>
    <row r="1120" spans="13:27" ht="16.5" x14ac:dyDescent="0.2">
      <c r="M1120" s="14">
        <v>1036</v>
      </c>
      <c r="N1120" s="14">
        <f t="shared" si="235"/>
        <v>21</v>
      </c>
      <c r="O1120" s="14">
        <f>INDEX(卡牌消耗!$H$13:$H$33,世界BOSS专属武器!N1120)</f>
        <v>1501021</v>
      </c>
      <c r="P1120" s="47" t="s">
        <v>328</v>
      </c>
      <c r="Q1120" s="14">
        <f t="shared" si="236"/>
        <v>15</v>
      </c>
      <c r="R1120" s="47" t="str">
        <f t="shared" si="237"/>
        <v>金币</v>
      </c>
      <c r="S1120" s="14">
        <f t="shared" si="238"/>
        <v>1000</v>
      </c>
      <c r="T1120" s="14" t="str">
        <f t="shared" si="239"/>
        <v>低级专属强化石</v>
      </c>
      <c r="U1120" s="14">
        <f t="shared" si="240"/>
        <v>10</v>
      </c>
      <c r="V1120" s="14" t="str">
        <f t="shared" si="241"/>
        <v>[x]</v>
      </c>
      <c r="W1120" s="14" t="str">
        <f t="shared" si="242"/>
        <v>[x]</v>
      </c>
      <c r="X1120" s="14">
        <f t="shared" si="243"/>
        <v>0.25</v>
      </c>
      <c r="Y1120" s="14">
        <f t="shared" si="244"/>
        <v>1</v>
      </c>
      <c r="Z1120" s="14">
        <f t="shared" si="245"/>
        <v>8</v>
      </c>
      <c r="AA1120" s="14">
        <f t="shared" si="246"/>
        <v>0.1333</v>
      </c>
    </row>
    <row r="1121" spans="13:27" ht="16.5" x14ac:dyDescent="0.2">
      <c r="M1121" s="14">
        <v>1037</v>
      </c>
      <c r="N1121" s="14">
        <f t="shared" si="235"/>
        <v>21</v>
      </c>
      <c r="O1121" s="14">
        <f>INDEX(卡牌消耗!$H$13:$H$33,世界BOSS专属武器!N1121)</f>
        <v>1501021</v>
      </c>
      <c r="P1121" s="47" t="s">
        <v>328</v>
      </c>
      <c r="Q1121" s="14">
        <f t="shared" si="236"/>
        <v>16</v>
      </c>
      <c r="R1121" s="47" t="str">
        <f t="shared" si="237"/>
        <v>金币</v>
      </c>
      <c r="S1121" s="14">
        <f t="shared" si="238"/>
        <v>1000</v>
      </c>
      <c r="T1121" s="14" t="str">
        <f t="shared" si="239"/>
        <v>低级专属强化石</v>
      </c>
      <c r="U1121" s="14">
        <f t="shared" si="240"/>
        <v>10</v>
      </c>
      <c r="V1121" s="14" t="str">
        <f t="shared" si="241"/>
        <v>[x]</v>
      </c>
      <c r="W1121" s="14" t="str">
        <f t="shared" si="242"/>
        <v>[x]</v>
      </c>
      <c r="X1121" s="14">
        <f t="shared" si="243"/>
        <v>0.23</v>
      </c>
      <c r="Y1121" s="14">
        <f t="shared" si="244"/>
        <v>1</v>
      </c>
      <c r="Z1121" s="14">
        <f t="shared" si="245"/>
        <v>9</v>
      </c>
      <c r="AA1121" s="14">
        <f t="shared" si="246"/>
        <v>0.1467</v>
      </c>
    </row>
    <row r="1122" spans="13:27" ht="16.5" x14ac:dyDescent="0.2">
      <c r="M1122" s="14">
        <v>1038</v>
      </c>
      <c r="N1122" s="14">
        <f t="shared" si="235"/>
        <v>21</v>
      </c>
      <c r="O1122" s="14">
        <f>INDEX(卡牌消耗!$H$13:$H$33,世界BOSS专属武器!N1122)</f>
        <v>1501021</v>
      </c>
      <c r="P1122" s="47" t="s">
        <v>328</v>
      </c>
      <c r="Q1122" s="14">
        <f t="shared" si="236"/>
        <v>17</v>
      </c>
      <c r="R1122" s="47" t="str">
        <f t="shared" si="237"/>
        <v>金币</v>
      </c>
      <c r="S1122" s="14">
        <f t="shared" si="238"/>
        <v>1000</v>
      </c>
      <c r="T1122" s="14" t="str">
        <f t="shared" si="239"/>
        <v>低级专属强化石</v>
      </c>
      <c r="U1122" s="14">
        <f t="shared" si="240"/>
        <v>10</v>
      </c>
      <c r="V1122" s="14" t="str">
        <f t="shared" si="241"/>
        <v>[x]</v>
      </c>
      <c r="W1122" s="14" t="str">
        <f t="shared" si="242"/>
        <v>[x]</v>
      </c>
      <c r="X1122" s="14">
        <f t="shared" si="243"/>
        <v>0.21</v>
      </c>
      <c r="Y1122" s="14">
        <f t="shared" si="244"/>
        <v>1</v>
      </c>
      <c r="Z1122" s="14">
        <f t="shared" si="245"/>
        <v>10</v>
      </c>
      <c r="AA1122" s="14">
        <f t="shared" si="246"/>
        <v>0.16</v>
      </c>
    </row>
    <row r="1123" spans="13:27" ht="16.5" x14ac:dyDescent="0.2">
      <c r="M1123" s="14">
        <v>1039</v>
      </c>
      <c r="N1123" s="14">
        <f t="shared" si="235"/>
        <v>21</v>
      </c>
      <c r="O1123" s="14">
        <f>INDEX(卡牌消耗!$H$13:$H$33,世界BOSS专属武器!N1123)</f>
        <v>1501021</v>
      </c>
      <c r="P1123" s="47" t="s">
        <v>328</v>
      </c>
      <c r="Q1123" s="14">
        <f t="shared" si="236"/>
        <v>18</v>
      </c>
      <c r="R1123" s="47" t="str">
        <f t="shared" si="237"/>
        <v>金币</v>
      </c>
      <c r="S1123" s="14">
        <f t="shared" si="238"/>
        <v>1000</v>
      </c>
      <c r="T1123" s="14" t="str">
        <f t="shared" si="239"/>
        <v>低级专属强化石</v>
      </c>
      <c r="U1123" s="14">
        <f t="shared" si="240"/>
        <v>10</v>
      </c>
      <c r="V1123" s="14" t="str">
        <f t="shared" si="241"/>
        <v>[x]</v>
      </c>
      <c r="W1123" s="14" t="str">
        <f t="shared" si="242"/>
        <v>[x]</v>
      </c>
      <c r="X1123" s="14">
        <f t="shared" si="243"/>
        <v>0.19</v>
      </c>
      <c r="Y1123" s="14">
        <f t="shared" si="244"/>
        <v>1</v>
      </c>
      <c r="Z1123" s="14">
        <f t="shared" si="245"/>
        <v>11</v>
      </c>
      <c r="AA1123" s="14">
        <f t="shared" si="246"/>
        <v>0.17330000000000001</v>
      </c>
    </row>
    <row r="1124" spans="13:27" ht="16.5" x14ac:dyDescent="0.2">
      <c r="M1124" s="14">
        <v>1040</v>
      </c>
      <c r="N1124" s="14">
        <f t="shared" si="235"/>
        <v>21</v>
      </c>
      <c r="O1124" s="14">
        <f>INDEX(卡牌消耗!$H$13:$H$33,世界BOSS专属武器!N1124)</f>
        <v>1501021</v>
      </c>
      <c r="P1124" s="47" t="s">
        <v>328</v>
      </c>
      <c r="Q1124" s="14">
        <f t="shared" si="236"/>
        <v>19</v>
      </c>
      <c r="R1124" s="47" t="str">
        <f t="shared" si="237"/>
        <v>金币</v>
      </c>
      <c r="S1124" s="14">
        <f t="shared" si="238"/>
        <v>1000</v>
      </c>
      <c r="T1124" s="14" t="str">
        <f t="shared" si="239"/>
        <v>低级专属强化石</v>
      </c>
      <c r="U1124" s="14">
        <f t="shared" si="240"/>
        <v>10</v>
      </c>
      <c r="V1124" s="14" t="str">
        <f t="shared" si="241"/>
        <v>[x]</v>
      </c>
      <c r="W1124" s="14" t="str">
        <f t="shared" si="242"/>
        <v>[x]</v>
      </c>
      <c r="X1124" s="14">
        <f t="shared" si="243"/>
        <v>0.17</v>
      </c>
      <c r="Y1124" s="14">
        <f t="shared" si="244"/>
        <v>1</v>
      </c>
      <c r="Z1124" s="14">
        <f t="shared" si="245"/>
        <v>12</v>
      </c>
      <c r="AA1124" s="14">
        <f t="shared" si="246"/>
        <v>0.1867</v>
      </c>
    </row>
    <row r="1125" spans="13:27" ht="16.5" x14ac:dyDescent="0.2">
      <c r="M1125" s="14">
        <v>1041</v>
      </c>
      <c r="N1125" s="14">
        <f t="shared" si="235"/>
        <v>21</v>
      </c>
      <c r="O1125" s="14">
        <f>INDEX(卡牌消耗!$H$13:$H$33,世界BOSS专属武器!N1125)</f>
        <v>1501021</v>
      </c>
      <c r="P1125" s="47" t="s">
        <v>328</v>
      </c>
      <c r="Q1125" s="14">
        <f t="shared" si="236"/>
        <v>20</v>
      </c>
      <c r="R1125" s="47" t="str">
        <f t="shared" si="237"/>
        <v>金币</v>
      </c>
      <c r="S1125" s="14">
        <f t="shared" si="238"/>
        <v>5000</v>
      </c>
      <c r="T1125" s="14" t="str">
        <f t="shared" si="239"/>
        <v>低级专属强化石</v>
      </c>
      <c r="U1125" s="14">
        <f t="shared" si="240"/>
        <v>15</v>
      </c>
      <c r="V1125" s="14" t="str">
        <f t="shared" si="241"/>
        <v>中级专属强化石</v>
      </c>
      <c r="W1125" s="14">
        <f t="shared" si="242"/>
        <v>7</v>
      </c>
      <c r="X1125" s="14">
        <f t="shared" si="243"/>
        <v>0.15</v>
      </c>
      <c r="Y1125" s="14">
        <f t="shared" si="244"/>
        <v>1</v>
      </c>
      <c r="Z1125" s="14">
        <f t="shared" si="245"/>
        <v>15</v>
      </c>
      <c r="AA1125" s="14">
        <f t="shared" si="246"/>
        <v>0.2</v>
      </c>
    </row>
    <row r="1126" spans="13:27" ht="16.5" x14ac:dyDescent="0.2">
      <c r="M1126" s="14">
        <v>1042</v>
      </c>
      <c r="N1126" s="14">
        <f t="shared" si="235"/>
        <v>21</v>
      </c>
      <c r="O1126" s="14">
        <f>INDEX(卡牌消耗!$H$13:$H$33,世界BOSS专属武器!N1126)</f>
        <v>1501021</v>
      </c>
      <c r="P1126" s="47" t="s">
        <v>328</v>
      </c>
      <c r="Q1126" s="14">
        <f t="shared" si="236"/>
        <v>21</v>
      </c>
      <c r="R1126" s="47" t="str">
        <f t="shared" si="237"/>
        <v>金币</v>
      </c>
      <c r="S1126" s="14">
        <f t="shared" si="238"/>
        <v>5000</v>
      </c>
      <c r="T1126" s="14" t="str">
        <f t="shared" si="239"/>
        <v>低级专属强化石</v>
      </c>
      <c r="U1126" s="14">
        <f t="shared" si="240"/>
        <v>15</v>
      </c>
      <c r="V1126" s="14" t="str">
        <f t="shared" si="241"/>
        <v>中级专属强化石</v>
      </c>
      <c r="W1126" s="14">
        <f t="shared" si="242"/>
        <v>7</v>
      </c>
      <c r="X1126" s="14">
        <f t="shared" si="243"/>
        <v>0.15</v>
      </c>
      <c r="Y1126" s="14">
        <f t="shared" si="244"/>
        <v>1</v>
      </c>
      <c r="Z1126" s="14">
        <f t="shared" si="245"/>
        <v>15</v>
      </c>
      <c r="AA1126" s="14">
        <f t="shared" si="246"/>
        <v>0.22</v>
      </c>
    </row>
    <row r="1127" spans="13:27" ht="16.5" x14ac:dyDescent="0.2">
      <c r="M1127" s="14">
        <v>1043</v>
      </c>
      <c r="N1127" s="14">
        <f t="shared" si="235"/>
        <v>21</v>
      </c>
      <c r="O1127" s="14">
        <f>INDEX(卡牌消耗!$H$13:$H$33,世界BOSS专属武器!N1127)</f>
        <v>1501021</v>
      </c>
      <c r="P1127" s="47" t="s">
        <v>328</v>
      </c>
      <c r="Q1127" s="14">
        <f t="shared" si="236"/>
        <v>22</v>
      </c>
      <c r="R1127" s="47" t="str">
        <f t="shared" si="237"/>
        <v>金币</v>
      </c>
      <c r="S1127" s="14">
        <f t="shared" si="238"/>
        <v>5000</v>
      </c>
      <c r="T1127" s="14" t="str">
        <f t="shared" si="239"/>
        <v>低级专属强化石</v>
      </c>
      <c r="U1127" s="14">
        <f t="shared" si="240"/>
        <v>15</v>
      </c>
      <c r="V1127" s="14" t="str">
        <f t="shared" si="241"/>
        <v>中级专属强化石</v>
      </c>
      <c r="W1127" s="14">
        <f t="shared" si="242"/>
        <v>7</v>
      </c>
      <c r="X1127" s="14">
        <f t="shared" si="243"/>
        <v>0.15</v>
      </c>
      <c r="Y1127" s="14">
        <f t="shared" si="244"/>
        <v>1</v>
      </c>
      <c r="Z1127" s="14">
        <f t="shared" si="245"/>
        <v>15</v>
      </c>
      <c r="AA1127" s="14">
        <f t="shared" si="246"/>
        <v>0.24</v>
      </c>
    </row>
    <row r="1128" spans="13:27" ht="16.5" x14ac:dyDescent="0.2">
      <c r="M1128" s="14">
        <v>1044</v>
      </c>
      <c r="N1128" s="14">
        <f t="shared" si="235"/>
        <v>21</v>
      </c>
      <c r="O1128" s="14">
        <f>INDEX(卡牌消耗!$H$13:$H$33,世界BOSS专属武器!N1128)</f>
        <v>1501021</v>
      </c>
      <c r="P1128" s="47" t="s">
        <v>328</v>
      </c>
      <c r="Q1128" s="14">
        <f t="shared" si="236"/>
        <v>23</v>
      </c>
      <c r="R1128" s="47" t="str">
        <f t="shared" si="237"/>
        <v>金币</v>
      </c>
      <c r="S1128" s="14">
        <f t="shared" si="238"/>
        <v>5000</v>
      </c>
      <c r="T1128" s="14" t="str">
        <f t="shared" si="239"/>
        <v>低级专属强化石</v>
      </c>
      <c r="U1128" s="14">
        <f t="shared" si="240"/>
        <v>15</v>
      </c>
      <c r="V1128" s="14" t="str">
        <f t="shared" si="241"/>
        <v>中级专属强化石</v>
      </c>
      <c r="W1128" s="14">
        <f t="shared" si="242"/>
        <v>7</v>
      </c>
      <c r="X1128" s="14">
        <f t="shared" si="243"/>
        <v>0.15</v>
      </c>
      <c r="Y1128" s="14">
        <f t="shared" si="244"/>
        <v>1</v>
      </c>
      <c r="Z1128" s="14">
        <f t="shared" si="245"/>
        <v>18</v>
      </c>
      <c r="AA1128" s="14">
        <f t="shared" si="246"/>
        <v>0.26</v>
      </c>
    </row>
    <row r="1129" spans="13:27" ht="16.5" x14ac:dyDescent="0.2">
      <c r="M1129" s="14">
        <v>1045</v>
      </c>
      <c r="N1129" s="14">
        <f t="shared" si="235"/>
        <v>21</v>
      </c>
      <c r="O1129" s="14">
        <f>INDEX(卡牌消耗!$H$13:$H$33,世界BOSS专属武器!N1129)</f>
        <v>1501021</v>
      </c>
      <c r="P1129" s="47" t="s">
        <v>328</v>
      </c>
      <c r="Q1129" s="14">
        <f t="shared" si="236"/>
        <v>24</v>
      </c>
      <c r="R1129" s="47" t="str">
        <f t="shared" si="237"/>
        <v>金币</v>
      </c>
      <c r="S1129" s="14">
        <f t="shared" si="238"/>
        <v>5000</v>
      </c>
      <c r="T1129" s="14" t="str">
        <f t="shared" si="239"/>
        <v>低级专属强化石</v>
      </c>
      <c r="U1129" s="14">
        <f t="shared" si="240"/>
        <v>15</v>
      </c>
      <c r="V1129" s="14" t="str">
        <f t="shared" si="241"/>
        <v>中级专属强化石</v>
      </c>
      <c r="W1129" s="14">
        <f t="shared" si="242"/>
        <v>7</v>
      </c>
      <c r="X1129" s="14">
        <f t="shared" si="243"/>
        <v>0.15</v>
      </c>
      <c r="Y1129" s="14">
        <f t="shared" si="244"/>
        <v>1</v>
      </c>
      <c r="Z1129" s="14">
        <f t="shared" si="245"/>
        <v>18</v>
      </c>
      <c r="AA1129" s="14">
        <f t="shared" si="246"/>
        <v>0.28000000000000003</v>
      </c>
    </row>
    <row r="1130" spans="13:27" ht="16.5" x14ac:dyDescent="0.2">
      <c r="M1130" s="14">
        <v>1046</v>
      </c>
      <c r="N1130" s="14">
        <f t="shared" si="235"/>
        <v>21</v>
      </c>
      <c r="O1130" s="14">
        <f>INDEX(卡牌消耗!$H$13:$H$33,世界BOSS专属武器!N1130)</f>
        <v>1501021</v>
      </c>
      <c r="P1130" s="47" t="s">
        <v>328</v>
      </c>
      <c r="Q1130" s="14">
        <f t="shared" si="236"/>
        <v>25</v>
      </c>
      <c r="R1130" s="47" t="str">
        <f t="shared" si="237"/>
        <v>金币</v>
      </c>
      <c r="S1130" s="14">
        <f t="shared" si="238"/>
        <v>5000</v>
      </c>
      <c r="T1130" s="14" t="str">
        <f t="shared" si="239"/>
        <v>低级专属强化石</v>
      </c>
      <c r="U1130" s="14">
        <f t="shared" si="240"/>
        <v>15</v>
      </c>
      <c r="V1130" s="14" t="str">
        <f t="shared" si="241"/>
        <v>中级专属强化石</v>
      </c>
      <c r="W1130" s="14">
        <f t="shared" si="242"/>
        <v>7</v>
      </c>
      <c r="X1130" s="14">
        <f t="shared" si="243"/>
        <v>0.15</v>
      </c>
      <c r="Y1130" s="14">
        <f t="shared" si="244"/>
        <v>1</v>
      </c>
      <c r="Z1130" s="14">
        <f t="shared" si="245"/>
        <v>18</v>
      </c>
      <c r="AA1130" s="14">
        <f t="shared" si="246"/>
        <v>0.3</v>
      </c>
    </row>
    <row r="1131" spans="13:27" ht="16.5" x14ac:dyDescent="0.2">
      <c r="M1131" s="14">
        <v>1047</v>
      </c>
      <c r="N1131" s="14">
        <f t="shared" si="235"/>
        <v>21</v>
      </c>
      <c r="O1131" s="14">
        <f>INDEX(卡牌消耗!$H$13:$H$33,世界BOSS专属武器!N1131)</f>
        <v>1501021</v>
      </c>
      <c r="P1131" s="47" t="s">
        <v>328</v>
      </c>
      <c r="Q1131" s="14">
        <f t="shared" si="236"/>
        <v>26</v>
      </c>
      <c r="R1131" s="47" t="str">
        <f t="shared" si="237"/>
        <v>金币</v>
      </c>
      <c r="S1131" s="14">
        <f t="shared" si="238"/>
        <v>5000</v>
      </c>
      <c r="T1131" s="14" t="str">
        <f t="shared" si="239"/>
        <v>低级专属强化石</v>
      </c>
      <c r="U1131" s="14">
        <f t="shared" si="240"/>
        <v>15</v>
      </c>
      <c r="V1131" s="14" t="str">
        <f t="shared" si="241"/>
        <v>中级专属强化石</v>
      </c>
      <c r="W1131" s="14">
        <f t="shared" si="242"/>
        <v>7</v>
      </c>
      <c r="X1131" s="14">
        <f t="shared" si="243"/>
        <v>0.15</v>
      </c>
      <c r="Y1131" s="14">
        <f t="shared" si="244"/>
        <v>1</v>
      </c>
      <c r="Z1131" s="14">
        <f t="shared" si="245"/>
        <v>21</v>
      </c>
      <c r="AA1131" s="14">
        <f t="shared" si="246"/>
        <v>0.32</v>
      </c>
    </row>
    <row r="1132" spans="13:27" ht="16.5" x14ac:dyDescent="0.2">
      <c r="M1132" s="14">
        <v>1048</v>
      </c>
      <c r="N1132" s="14">
        <f t="shared" si="235"/>
        <v>21</v>
      </c>
      <c r="O1132" s="14">
        <f>INDEX(卡牌消耗!$H$13:$H$33,世界BOSS专属武器!N1132)</f>
        <v>1501021</v>
      </c>
      <c r="P1132" s="47" t="s">
        <v>328</v>
      </c>
      <c r="Q1132" s="14">
        <f t="shared" si="236"/>
        <v>27</v>
      </c>
      <c r="R1132" s="47" t="str">
        <f t="shared" si="237"/>
        <v>金币</v>
      </c>
      <c r="S1132" s="14">
        <f t="shared" si="238"/>
        <v>5000</v>
      </c>
      <c r="T1132" s="14" t="str">
        <f t="shared" si="239"/>
        <v>低级专属强化石</v>
      </c>
      <c r="U1132" s="14">
        <f t="shared" si="240"/>
        <v>15</v>
      </c>
      <c r="V1132" s="14" t="str">
        <f t="shared" si="241"/>
        <v>中级专属强化石</v>
      </c>
      <c r="W1132" s="14">
        <f t="shared" si="242"/>
        <v>7</v>
      </c>
      <c r="X1132" s="14">
        <f t="shared" si="243"/>
        <v>0.15</v>
      </c>
      <c r="Y1132" s="14">
        <f t="shared" si="244"/>
        <v>1</v>
      </c>
      <c r="Z1132" s="14">
        <f t="shared" si="245"/>
        <v>22</v>
      </c>
      <c r="AA1132" s="14">
        <f t="shared" si="246"/>
        <v>0.34</v>
      </c>
    </row>
    <row r="1133" spans="13:27" ht="16.5" x14ac:dyDescent="0.2">
      <c r="M1133" s="14">
        <v>1049</v>
      </c>
      <c r="N1133" s="14">
        <f t="shared" si="235"/>
        <v>21</v>
      </c>
      <c r="O1133" s="14">
        <f>INDEX(卡牌消耗!$H$13:$H$33,世界BOSS专属武器!N1133)</f>
        <v>1501021</v>
      </c>
      <c r="P1133" s="47" t="s">
        <v>328</v>
      </c>
      <c r="Q1133" s="14">
        <f t="shared" si="236"/>
        <v>28</v>
      </c>
      <c r="R1133" s="47" t="str">
        <f t="shared" si="237"/>
        <v>金币</v>
      </c>
      <c r="S1133" s="14">
        <f t="shared" si="238"/>
        <v>5000</v>
      </c>
      <c r="T1133" s="14" t="str">
        <f t="shared" si="239"/>
        <v>低级专属强化石</v>
      </c>
      <c r="U1133" s="14">
        <f t="shared" si="240"/>
        <v>15</v>
      </c>
      <c r="V1133" s="14" t="str">
        <f t="shared" si="241"/>
        <v>中级专属强化石</v>
      </c>
      <c r="W1133" s="14">
        <f t="shared" si="242"/>
        <v>7</v>
      </c>
      <c r="X1133" s="14">
        <f t="shared" si="243"/>
        <v>0.15</v>
      </c>
      <c r="Y1133" s="14">
        <f t="shared" si="244"/>
        <v>1</v>
      </c>
      <c r="Z1133" s="14">
        <f t="shared" si="245"/>
        <v>23</v>
      </c>
      <c r="AA1133" s="14">
        <f t="shared" si="246"/>
        <v>0.36</v>
      </c>
    </row>
    <row r="1134" spans="13:27" ht="16.5" x14ac:dyDescent="0.2">
      <c r="M1134" s="14">
        <v>1050</v>
      </c>
      <c r="N1134" s="14">
        <f t="shared" si="235"/>
        <v>21</v>
      </c>
      <c r="O1134" s="14">
        <f>INDEX(卡牌消耗!$H$13:$H$33,世界BOSS专属武器!N1134)</f>
        <v>1501021</v>
      </c>
      <c r="P1134" s="47" t="s">
        <v>328</v>
      </c>
      <c r="Q1134" s="14">
        <f t="shared" si="236"/>
        <v>29</v>
      </c>
      <c r="R1134" s="47" t="str">
        <f t="shared" si="237"/>
        <v>金币</v>
      </c>
      <c r="S1134" s="14">
        <f t="shared" si="238"/>
        <v>5000</v>
      </c>
      <c r="T1134" s="14" t="str">
        <f t="shared" si="239"/>
        <v>低级专属强化石</v>
      </c>
      <c r="U1134" s="14">
        <f t="shared" si="240"/>
        <v>15</v>
      </c>
      <c r="V1134" s="14" t="str">
        <f t="shared" si="241"/>
        <v>中级专属强化石</v>
      </c>
      <c r="W1134" s="14">
        <f t="shared" si="242"/>
        <v>7</v>
      </c>
      <c r="X1134" s="14">
        <f t="shared" si="243"/>
        <v>0.15</v>
      </c>
      <c r="Y1134" s="14">
        <f t="shared" si="244"/>
        <v>1</v>
      </c>
      <c r="Z1134" s="14">
        <f t="shared" si="245"/>
        <v>25</v>
      </c>
      <c r="AA1134" s="14">
        <f t="shared" si="246"/>
        <v>0.38</v>
      </c>
    </row>
    <row r="1135" spans="13:27" ht="16.5" x14ac:dyDescent="0.2">
      <c r="M1135" s="14">
        <v>1051</v>
      </c>
      <c r="N1135" s="14">
        <f t="shared" si="235"/>
        <v>21</v>
      </c>
      <c r="O1135" s="14">
        <f>INDEX(卡牌消耗!$H$13:$H$33,世界BOSS专属武器!N1135)</f>
        <v>1501021</v>
      </c>
      <c r="P1135" s="47" t="s">
        <v>328</v>
      </c>
      <c r="Q1135" s="14">
        <f t="shared" ref="Q1135:Q1155" si="247">MOD(M1135-1,51)</f>
        <v>30</v>
      </c>
      <c r="R1135" s="47" t="str">
        <f t="shared" ref="R1135:R1155" si="248">IF(Q1135&gt;0,"金币","[x]")</f>
        <v>金币</v>
      </c>
      <c r="S1135" s="14">
        <f t="shared" ref="S1135:S1155" si="249">IF(Q1135&gt;0,INDEX($V$32:$V$81,Q1135),"[x]")</f>
        <v>10000</v>
      </c>
      <c r="T1135" s="14" t="str">
        <f t="shared" ref="T1135:T1155" si="250">IF(Q1135&gt;0,INDEX($W$32:$W$81,Q1135),"[x]")</f>
        <v>中级专属强化石</v>
      </c>
      <c r="U1135" s="14">
        <f t="shared" ref="U1135:U1155" si="251">IF(Q1135&gt;0,INDEX($AA$32:$AF$81,Q1135,INDEX($Y$32:$Y$81,Q1135)),"[x]")</f>
        <v>8</v>
      </c>
      <c r="V1135" s="14" t="str">
        <f t="shared" ref="V1135:V1155" si="252">IF(AND(Q1135&gt;=20,Q1135&lt;40),INDEX($X$32:$X$81,Q1135),"[x]")</f>
        <v>高级专属强化石</v>
      </c>
      <c r="W1135" s="14">
        <f t="shared" ref="W1135:W1155" si="253">IF(AND(Q1135&gt;=20,Q1135&lt;40),INDEX($AA$32:$AF$81,Q1135,INDEX($Z$32:$Z$81,Q1135)),"[x]")</f>
        <v>3</v>
      </c>
      <c r="X1135" s="14">
        <f t="shared" ref="X1135:X1155" si="254">IF(Q1135&gt;0,INDEX($T$32:$T$81,Q1135),"[x]")</f>
        <v>0.1</v>
      </c>
      <c r="Y1135" s="14">
        <f t="shared" ref="Y1135:Y1155" si="255">IF(Q1135&gt;0,1,"[x]")</f>
        <v>1</v>
      </c>
      <c r="Z1135" s="14">
        <f t="shared" ref="Z1135:Z1155" si="256">IF(Q1135&gt;0,INDEX($AG$32:$AG$81,Q1135),"[x]")</f>
        <v>30</v>
      </c>
      <c r="AA1135" s="14">
        <f t="shared" ref="AA1135:AA1155" si="257">IF(Q1135&gt;0,INDEX($AL$32:$AL$81,Q1135),"[x]")</f>
        <v>0.4</v>
      </c>
    </row>
    <row r="1136" spans="13:27" ht="16.5" x14ac:dyDescent="0.2">
      <c r="M1136" s="14">
        <v>1052</v>
      </c>
      <c r="N1136" s="14">
        <f t="shared" si="235"/>
        <v>21</v>
      </c>
      <c r="O1136" s="14">
        <f>INDEX(卡牌消耗!$H$13:$H$33,世界BOSS专属武器!N1136)</f>
        <v>1501021</v>
      </c>
      <c r="P1136" s="47" t="s">
        <v>328</v>
      </c>
      <c r="Q1136" s="14">
        <f t="shared" si="247"/>
        <v>31</v>
      </c>
      <c r="R1136" s="47" t="str">
        <f t="shared" si="248"/>
        <v>金币</v>
      </c>
      <c r="S1136" s="14">
        <f t="shared" si="249"/>
        <v>10000</v>
      </c>
      <c r="T1136" s="14" t="str">
        <f t="shared" si="250"/>
        <v>中级专属强化石</v>
      </c>
      <c r="U1136" s="14">
        <f t="shared" si="251"/>
        <v>8</v>
      </c>
      <c r="V1136" s="14" t="str">
        <f t="shared" si="252"/>
        <v>高级专属强化石</v>
      </c>
      <c r="W1136" s="14">
        <f t="shared" si="253"/>
        <v>3</v>
      </c>
      <c r="X1136" s="14">
        <f t="shared" si="254"/>
        <v>0.1</v>
      </c>
      <c r="Y1136" s="14">
        <f t="shared" si="255"/>
        <v>1</v>
      </c>
      <c r="Z1136" s="14">
        <f t="shared" si="256"/>
        <v>30</v>
      </c>
      <c r="AA1136" s="14">
        <f t="shared" si="257"/>
        <v>0.42670000000000002</v>
      </c>
    </row>
    <row r="1137" spans="13:27" ht="16.5" x14ac:dyDescent="0.2">
      <c r="M1137" s="14">
        <v>1053</v>
      </c>
      <c r="N1137" s="14">
        <f t="shared" si="235"/>
        <v>21</v>
      </c>
      <c r="O1137" s="14">
        <f>INDEX(卡牌消耗!$H$13:$H$33,世界BOSS专属武器!N1137)</f>
        <v>1501021</v>
      </c>
      <c r="P1137" s="47" t="s">
        <v>328</v>
      </c>
      <c r="Q1137" s="14">
        <f t="shared" si="247"/>
        <v>32</v>
      </c>
      <c r="R1137" s="47" t="str">
        <f t="shared" si="248"/>
        <v>金币</v>
      </c>
      <c r="S1137" s="14">
        <f t="shared" si="249"/>
        <v>10000</v>
      </c>
      <c r="T1137" s="14" t="str">
        <f t="shared" si="250"/>
        <v>中级专属强化石</v>
      </c>
      <c r="U1137" s="14">
        <f t="shared" si="251"/>
        <v>8</v>
      </c>
      <c r="V1137" s="14" t="str">
        <f t="shared" si="252"/>
        <v>高级专属强化石</v>
      </c>
      <c r="W1137" s="14">
        <f t="shared" si="253"/>
        <v>3</v>
      </c>
      <c r="X1137" s="14">
        <f t="shared" si="254"/>
        <v>0.1</v>
      </c>
      <c r="Y1137" s="14">
        <f t="shared" si="255"/>
        <v>1</v>
      </c>
      <c r="Z1137" s="14">
        <f t="shared" si="256"/>
        <v>30</v>
      </c>
      <c r="AA1137" s="14">
        <f t="shared" si="257"/>
        <v>0.45329999999999998</v>
      </c>
    </row>
    <row r="1138" spans="13:27" ht="16.5" x14ac:dyDescent="0.2">
      <c r="M1138" s="14">
        <v>1054</v>
      </c>
      <c r="N1138" s="14">
        <f t="shared" si="235"/>
        <v>21</v>
      </c>
      <c r="O1138" s="14">
        <f>INDEX(卡牌消耗!$H$13:$H$33,世界BOSS专属武器!N1138)</f>
        <v>1501021</v>
      </c>
      <c r="P1138" s="47" t="s">
        <v>328</v>
      </c>
      <c r="Q1138" s="14">
        <f t="shared" si="247"/>
        <v>33</v>
      </c>
      <c r="R1138" s="47" t="str">
        <f t="shared" si="248"/>
        <v>金币</v>
      </c>
      <c r="S1138" s="14">
        <f t="shared" si="249"/>
        <v>10000</v>
      </c>
      <c r="T1138" s="14" t="str">
        <f t="shared" si="250"/>
        <v>中级专属强化石</v>
      </c>
      <c r="U1138" s="14">
        <f t="shared" si="251"/>
        <v>8</v>
      </c>
      <c r="V1138" s="14" t="str">
        <f t="shared" si="252"/>
        <v>高级专属强化石</v>
      </c>
      <c r="W1138" s="14">
        <f t="shared" si="253"/>
        <v>3</v>
      </c>
      <c r="X1138" s="14">
        <f t="shared" si="254"/>
        <v>0.1</v>
      </c>
      <c r="Y1138" s="14">
        <f t="shared" si="255"/>
        <v>1</v>
      </c>
      <c r="Z1138" s="14">
        <f t="shared" si="256"/>
        <v>30</v>
      </c>
      <c r="AA1138" s="14">
        <f t="shared" si="257"/>
        <v>0.48</v>
      </c>
    </row>
    <row r="1139" spans="13:27" ht="16.5" x14ac:dyDescent="0.2">
      <c r="M1139" s="14">
        <v>1055</v>
      </c>
      <c r="N1139" s="14">
        <f t="shared" si="235"/>
        <v>21</v>
      </c>
      <c r="O1139" s="14">
        <f>INDEX(卡牌消耗!$H$13:$H$33,世界BOSS专属武器!N1139)</f>
        <v>1501021</v>
      </c>
      <c r="P1139" s="47" t="s">
        <v>328</v>
      </c>
      <c r="Q1139" s="14">
        <f t="shared" si="247"/>
        <v>34</v>
      </c>
      <c r="R1139" s="47" t="str">
        <f t="shared" si="248"/>
        <v>金币</v>
      </c>
      <c r="S1139" s="14">
        <f t="shared" si="249"/>
        <v>10000</v>
      </c>
      <c r="T1139" s="14" t="str">
        <f t="shared" si="250"/>
        <v>中级专属强化石</v>
      </c>
      <c r="U1139" s="14">
        <f t="shared" si="251"/>
        <v>8</v>
      </c>
      <c r="V1139" s="14" t="str">
        <f t="shared" si="252"/>
        <v>高级专属强化石</v>
      </c>
      <c r="W1139" s="14">
        <f t="shared" si="253"/>
        <v>3</v>
      </c>
      <c r="X1139" s="14">
        <f t="shared" si="254"/>
        <v>0.1</v>
      </c>
      <c r="Y1139" s="14">
        <f t="shared" si="255"/>
        <v>1</v>
      </c>
      <c r="Z1139" s="14">
        <f t="shared" si="256"/>
        <v>30</v>
      </c>
      <c r="AA1139" s="14">
        <f t="shared" si="257"/>
        <v>0.50670000000000004</v>
      </c>
    </row>
    <row r="1140" spans="13:27" ht="16.5" x14ac:dyDescent="0.2">
      <c r="M1140" s="14">
        <v>1056</v>
      </c>
      <c r="N1140" s="14">
        <f t="shared" si="235"/>
        <v>21</v>
      </c>
      <c r="O1140" s="14">
        <f>INDEX(卡牌消耗!$H$13:$H$33,世界BOSS专属武器!N1140)</f>
        <v>1501021</v>
      </c>
      <c r="P1140" s="47" t="s">
        <v>328</v>
      </c>
      <c r="Q1140" s="14">
        <f t="shared" si="247"/>
        <v>35</v>
      </c>
      <c r="R1140" s="47" t="str">
        <f t="shared" si="248"/>
        <v>金币</v>
      </c>
      <c r="S1140" s="14">
        <f t="shared" si="249"/>
        <v>10000</v>
      </c>
      <c r="T1140" s="14" t="str">
        <f t="shared" si="250"/>
        <v>中级专属强化石</v>
      </c>
      <c r="U1140" s="14">
        <f t="shared" si="251"/>
        <v>8</v>
      </c>
      <c r="V1140" s="14" t="str">
        <f t="shared" si="252"/>
        <v>高级专属强化石</v>
      </c>
      <c r="W1140" s="14">
        <f t="shared" si="253"/>
        <v>3</v>
      </c>
      <c r="X1140" s="14">
        <f t="shared" si="254"/>
        <v>0.1</v>
      </c>
      <c r="Y1140" s="14">
        <f t="shared" si="255"/>
        <v>1</v>
      </c>
      <c r="Z1140" s="14">
        <f t="shared" si="256"/>
        <v>30</v>
      </c>
      <c r="AA1140" s="14">
        <f t="shared" si="257"/>
        <v>0.5333</v>
      </c>
    </row>
    <row r="1141" spans="13:27" ht="16.5" x14ac:dyDescent="0.2">
      <c r="M1141" s="14">
        <v>1057</v>
      </c>
      <c r="N1141" s="14">
        <f t="shared" si="235"/>
        <v>21</v>
      </c>
      <c r="O1141" s="14">
        <f>INDEX(卡牌消耗!$H$13:$H$33,世界BOSS专属武器!N1141)</f>
        <v>1501021</v>
      </c>
      <c r="P1141" s="47" t="s">
        <v>328</v>
      </c>
      <c r="Q1141" s="14">
        <f t="shared" si="247"/>
        <v>36</v>
      </c>
      <c r="R1141" s="47" t="str">
        <f t="shared" si="248"/>
        <v>金币</v>
      </c>
      <c r="S1141" s="14">
        <f t="shared" si="249"/>
        <v>10000</v>
      </c>
      <c r="T1141" s="14" t="str">
        <f t="shared" si="250"/>
        <v>中级专属强化石</v>
      </c>
      <c r="U1141" s="14">
        <f t="shared" si="251"/>
        <v>8</v>
      </c>
      <c r="V1141" s="14" t="str">
        <f t="shared" si="252"/>
        <v>高级专属强化石</v>
      </c>
      <c r="W1141" s="14">
        <f t="shared" si="253"/>
        <v>3</v>
      </c>
      <c r="X1141" s="14">
        <f t="shared" si="254"/>
        <v>0.1</v>
      </c>
      <c r="Y1141" s="14">
        <f t="shared" si="255"/>
        <v>1</v>
      </c>
      <c r="Z1141" s="14">
        <f t="shared" si="256"/>
        <v>30</v>
      </c>
      <c r="AA1141" s="14">
        <f t="shared" si="257"/>
        <v>0.56000000000000005</v>
      </c>
    </row>
    <row r="1142" spans="13:27" ht="16.5" x14ac:dyDescent="0.2">
      <c r="M1142" s="14">
        <v>1058</v>
      </c>
      <c r="N1142" s="14">
        <f t="shared" si="235"/>
        <v>21</v>
      </c>
      <c r="O1142" s="14">
        <f>INDEX(卡牌消耗!$H$13:$H$33,世界BOSS专属武器!N1142)</f>
        <v>1501021</v>
      </c>
      <c r="P1142" s="47" t="s">
        <v>328</v>
      </c>
      <c r="Q1142" s="14">
        <f t="shared" si="247"/>
        <v>37</v>
      </c>
      <c r="R1142" s="47" t="str">
        <f t="shared" si="248"/>
        <v>金币</v>
      </c>
      <c r="S1142" s="14">
        <f t="shared" si="249"/>
        <v>10000</v>
      </c>
      <c r="T1142" s="14" t="str">
        <f t="shared" si="250"/>
        <v>中级专属强化石</v>
      </c>
      <c r="U1142" s="14">
        <f t="shared" si="251"/>
        <v>8</v>
      </c>
      <c r="V1142" s="14" t="str">
        <f t="shared" si="252"/>
        <v>高级专属强化石</v>
      </c>
      <c r="W1142" s="14">
        <f t="shared" si="253"/>
        <v>3</v>
      </c>
      <c r="X1142" s="14">
        <f t="shared" si="254"/>
        <v>0.1</v>
      </c>
      <c r="Y1142" s="14">
        <f t="shared" si="255"/>
        <v>1</v>
      </c>
      <c r="Z1142" s="14">
        <f t="shared" si="256"/>
        <v>30</v>
      </c>
      <c r="AA1142" s="14">
        <f t="shared" si="257"/>
        <v>0.5867</v>
      </c>
    </row>
    <row r="1143" spans="13:27" ht="16.5" x14ac:dyDescent="0.2">
      <c r="M1143" s="14">
        <v>1059</v>
      </c>
      <c r="N1143" s="14">
        <f t="shared" si="235"/>
        <v>21</v>
      </c>
      <c r="O1143" s="14">
        <f>INDEX(卡牌消耗!$H$13:$H$33,世界BOSS专属武器!N1143)</f>
        <v>1501021</v>
      </c>
      <c r="P1143" s="47" t="s">
        <v>328</v>
      </c>
      <c r="Q1143" s="14">
        <f t="shared" si="247"/>
        <v>38</v>
      </c>
      <c r="R1143" s="47" t="str">
        <f t="shared" si="248"/>
        <v>金币</v>
      </c>
      <c r="S1143" s="14">
        <f t="shared" si="249"/>
        <v>10000</v>
      </c>
      <c r="T1143" s="14" t="str">
        <f t="shared" si="250"/>
        <v>中级专属强化石</v>
      </c>
      <c r="U1143" s="14">
        <f t="shared" si="251"/>
        <v>8</v>
      </c>
      <c r="V1143" s="14" t="str">
        <f t="shared" si="252"/>
        <v>高级专属强化石</v>
      </c>
      <c r="W1143" s="14">
        <f t="shared" si="253"/>
        <v>3</v>
      </c>
      <c r="X1143" s="14">
        <f t="shared" si="254"/>
        <v>0.1</v>
      </c>
      <c r="Y1143" s="14">
        <f t="shared" si="255"/>
        <v>1</v>
      </c>
      <c r="Z1143" s="14">
        <f t="shared" si="256"/>
        <v>30</v>
      </c>
      <c r="AA1143" s="14">
        <f t="shared" si="257"/>
        <v>0.61329999999999996</v>
      </c>
    </row>
    <row r="1144" spans="13:27" ht="16.5" x14ac:dyDescent="0.2">
      <c r="M1144" s="14">
        <v>1060</v>
      </c>
      <c r="N1144" s="14">
        <f t="shared" si="235"/>
        <v>21</v>
      </c>
      <c r="O1144" s="14">
        <f>INDEX(卡牌消耗!$H$13:$H$33,世界BOSS专属武器!N1144)</f>
        <v>1501021</v>
      </c>
      <c r="P1144" s="47" t="s">
        <v>328</v>
      </c>
      <c r="Q1144" s="14">
        <f t="shared" si="247"/>
        <v>39</v>
      </c>
      <c r="R1144" s="47" t="str">
        <f t="shared" si="248"/>
        <v>金币</v>
      </c>
      <c r="S1144" s="14">
        <f t="shared" si="249"/>
        <v>10000</v>
      </c>
      <c r="T1144" s="14" t="str">
        <f t="shared" si="250"/>
        <v>中级专属强化石</v>
      </c>
      <c r="U1144" s="14">
        <f t="shared" si="251"/>
        <v>8</v>
      </c>
      <c r="V1144" s="14" t="str">
        <f t="shared" si="252"/>
        <v>高级专属强化石</v>
      </c>
      <c r="W1144" s="14">
        <f t="shared" si="253"/>
        <v>3</v>
      </c>
      <c r="X1144" s="14">
        <f t="shared" si="254"/>
        <v>0.1</v>
      </c>
      <c r="Y1144" s="14">
        <f t="shared" si="255"/>
        <v>1</v>
      </c>
      <c r="Z1144" s="14">
        <f t="shared" si="256"/>
        <v>30</v>
      </c>
      <c r="AA1144" s="14">
        <f t="shared" si="257"/>
        <v>0.64</v>
      </c>
    </row>
    <row r="1145" spans="13:27" ht="16.5" x14ac:dyDescent="0.2">
      <c r="M1145" s="14">
        <v>1061</v>
      </c>
      <c r="N1145" s="14">
        <f t="shared" si="235"/>
        <v>21</v>
      </c>
      <c r="O1145" s="14">
        <f>INDEX(卡牌消耗!$H$13:$H$33,世界BOSS专属武器!N1145)</f>
        <v>1501021</v>
      </c>
      <c r="P1145" s="47" t="s">
        <v>328</v>
      </c>
      <c r="Q1145" s="14">
        <f t="shared" si="247"/>
        <v>40</v>
      </c>
      <c r="R1145" s="47" t="str">
        <f t="shared" si="248"/>
        <v>金币</v>
      </c>
      <c r="S1145" s="14">
        <f t="shared" si="249"/>
        <v>20000</v>
      </c>
      <c r="T1145" s="14" t="str">
        <f t="shared" si="250"/>
        <v>高级专属强化石</v>
      </c>
      <c r="U1145" s="14">
        <f t="shared" si="251"/>
        <v>5</v>
      </c>
      <c r="V1145" s="14" t="str">
        <f t="shared" si="252"/>
        <v>[x]</v>
      </c>
      <c r="W1145" s="14" t="str">
        <f t="shared" si="253"/>
        <v>[x]</v>
      </c>
      <c r="X1145" s="14">
        <f t="shared" si="254"/>
        <v>0.1</v>
      </c>
      <c r="Y1145" s="14">
        <f t="shared" si="255"/>
        <v>1</v>
      </c>
      <c r="Z1145" s="14">
        <f t="shared" si="256"/>
        <v>35</v>
      </c>
      <c r="AA1145" s="14">
        <f t="shared" si="257"/>
        <v>0.66669999999999996</v>
      </c>
    </row>
    <row r="1146" spans="13:27" ht="16.5" x14ac:dyDescent="0.2">
      <c r="M1146" s="14">
        <v>1062</v>
      </c>
      <c r="N1146" s="14">
        <f t="shared" si="235"/>
        <v>21</v>
      </c>
      <c r="O1146" s="14">
        <f>INDEX(卡牌消耗!$H$13:$H$33,世界BOSS专属武器!N1146)</f>
        <v>1501021</v>
      </c>
      <c r="P1146" s="47" t="s">
        <v>328</v>
      </c>
      <c r="Q1146" s="14">
        <f t="shared" si="247"/>
        <v>41</v>
      </c>
      <c r="R1146" s="47" t="str">
        <f t="shared" si="248"/>
        <v>金币</v>
      </c>
      <c r="S1146" s="14">
        <f t="shared" si="249"/>
        <v>20000</v>
      </c>
      <c r="T1146" s="14" t="str">
        <f t="shared" si="250"/>
        <v>高级专属强化石</v>
      </c>
      <c r="U1146" s="14">
        <f t="shared" si="251"/>
        <v>5</v>
      </c>
      <c r="V1146" s="14" t="str">
        <f t="shared" si="252"/>
        <v>[x]</v>
      </c>
      <c r="W1146" s="14" t="str">
        <f t="shared" si="253"/>
        <v>[x]</v>
      </c>
      <c r="X1146" s="14">
        <f t="shared" si="254"/>
        <v>0.1</v>
      </c>
      <c r="Y1146" s="14">
        <f t="shared" si="255"/>
        <v>1</v>
      </c>
      <c r="Z1146" s="14">
        <f t="shared" si="256"/>
        <v>40</v>
      </c>
      <c r="AA1146" s="14">
        <f t="shared" si="257"/>
        <v>0.7</v>
      </c>
    </row>
    <row r="1147" spans="13:27" ht="16.5" x14ac:dyDescent="0.2">
      <c r="M1147" s="14">
        <v>1063</v>
      </c>
      <c r="N1147" s="14">
        <f t="shared" si="235"/>
        <v>21</v>
      </c>
      <c r="O1147" s="14">
        <f>INDEX(卡牌消耗!$H$13:$H$33,世界BOSS专属武器!N1147)</f>
        <v>1501021</v>
      </c>
      <c r="P1147" s="47" t="s">
        <v>328</v>
      </c>
      <c r="Q1147" s="14">
        <f t="shared" si="247"/>
        <v>42</v>
      </c>
      <c r="R1147" s="47" t="str">
        <f t="shared" si="248"/>
        <v>金币</v>
      </c>
      <c r="S1147" s="14">
        <f t="shared" si="249"/>
        <v>20000</v>
      </c>
      <c r="T1147" s="14" t="str">
        <f t="shared" si="250"/>
        <v>高级专属强化石</v>
      </c>
      <c r="U1147" s="14">
        <f t="shared" si="251"/>
        <v>5</v>
      </c>
      <c r="V1147" s="14" t="str">
        <f t="shared" si="252"/>
        <v>[x]</v>
      </c>
      <c r="W1147" s="14" t="str">
        <f t="shared" si="253"/>
        <v>[x]</v>
      </c>
      <c r="X1147" s="14">
        <f t="shared" si="254"/>
        <v>0.1</v>
      </c>
      <c r="Y1147" s="14">
        <f t="shared" si="255"/>
        <v>1</v>
      </c>
      <c r="Z1147" s="14">
        <f t="shared" si="256"/>
        <v>45</v>
      </c>
      <c r="AA1147" s="14">
        <f t="shared" si="257"/>
        <v>0.73329999999999995</v>
      </c>
    </row>
    <row r="1148" spans="13:27" ht="16.5" x14ac:dyDescent="0.2">
      <c r="M1148" s="14">
        <v>1064</v>
      </c>
      <c r="N1148" s="14">
        <f t="shared" si="235"/>
        <v>21</v>
      </c>
      <c r="O1148" s="14">
        <f>INDEX(卡牌消耗!$H$13:$H$33,世界BOSS专属武器!N1148)</f>
        <v>1501021</v>
      </c>
      <c r="P1148" s="47" t="s">
        <v>328</v>
      </c>
      <c r="Q1148" s="14">
        <f t="shared" si="247"/>
        <v>43</v>
      </c>
      <c r="R1148" s="47" t="str">
        <f t="shared" si="248"/>
        <v>金币</v>
      </c>
      <c r="S1148" s="14">
        <f t="shared" si="249"/>
        <v>20000</v>
      </c>
      <c r="T1148" s="14" t="str">
        <f t="shared" si="250"/>
        <v>高级专属强化石</v>
      </c>
      <c r="U1148" s="14">
        <f t="shared" si="251"/>
        <v>5</v>
      </c>
      <c r="V1148" s="14" t="str">
        <f t="shared" si="252"/>
        <v>[x]</v>
      </c>
      <c r="W1148" s="14" t="str">
        <f t="shared" si="253"/>
        <v>[x]</v>
      </c>
      <c r="X1148" s="14">
        <f t="shared" si="254"/>
        <v>0.1</v>
      </c>
      <c r="Y1148" s="14">
        <f t="shared" si="255"/>
        <v>1</v>
      </c>
      <c r="Z1148" s="14">
        <f t="shared" si="256"/>
        <v>50</v>
      </c>
      <c r="AA1148" s="14">
        <f t="shared" si="257"/>
        <v>0.76670000000000005</v>
      </c>
    </row>
    <row r="1149" spans="13:27" ht="16.5" x14ac:dyDescent="0.2">
      <c r="M1149" s="14">
        <v>1065</v>
      </c>
      <c r="N1149" s="14">
        <f t="shared" ref="N1149:N1155" si="258">INT((M1149-1)/51)+1</f>
        <v>21</v>
      </c>
      <c r="O1149" s="14">
        <f>INDEX(卡牌消耗!$H$13:$H$33,世界BOSS专属武器!N1149)</f>
        <v>1501021</v>
      </c>
      <c r="P1149" s="47" t="s">
        <v>328</v>
      </c>
      <c r="Q1149" s="14">
        <f t="shared" si="247"/>
        <v>44</v>
      </c>
      <c r="R1149" s="47" t="str">
        <f t="shared" si="248"/>
        <v>金币</v>
      </c>
      <c r="S1149" s="14">
        <f t="shared" si="249"/>
        <v>20000</v>
      </c>
      <c r="T1149" s="14" t="str">
        <f t="shared" si="250"/>
        <v>高级专属强化石</v>
      </c>
      <c r="U1149" s="14">
        <f t="shared" si="251"/>
        <v>5</v>
      </c>
      <c r="V1149" s="14" t="str">
        <f t="shared" si="252"/>
        <v>[x]</v>
      </c>
      <c r="W1149" s="14" t="str">
        <f t="shared" si="253"/>
        <v>[x]</v>
      </c>
      <c r="X1149" s="14">
        <f t="shared" si="254"/>
        <v>0.1</v>
      </c>
      <c r="Y1149" s="14">
        <f t="shared" si="255"/>
        <v>1</v>
      </c>
      <c r="Z1149" s="14">
        <f t="shared" si="256"/>
        <v>55</v>
      </c>
      <c r="AA1149" s="14">
        <f t="shared" si="257"/>
        <v>0.8</v>
      </c>
    </row>
    <row r="1150" spans="13:27" ht="16.5" x14ac:dyDescent="0.2">
      <c r="M1150" s="14">
        <v>1066</v>
      </c>
      <c r="N1150" s="14">
        <f t="shared" si="258"/>
        <v>21</v>
      </c>
      <c r="O1150" s="14">
        <f>INDEX(卡牌消耗!$H$13:$H$33,世界BOSS专属武器!N1150)</f>
        <v>1501021</v>
      </c>
      <c r="P1150" s="47" t="s">
        <v>328</v>
      </c>
      <c r="Q1150" s="14">
        <f t="shared" si="247"/>
        <v>45</v>
      </c>
      <c r="R1150" s="47" t="str">
        <f t="shared" si="248"/>
        <v>金币</v>
      </c>
      <c r="S1150" s="14">
        <f t="shared" si="249"/>
        <v>20000</v>
      </c>
      <c r="T1150" s="14" t="str">
        <f t="shared" si="250"/>
        <v>高级专属强化石</v>
      </c>
      <c r="U1150" s="14">
        <f t="shared" si="251"/>
        <v>6</v>
      </c>
      <c r="V1150" s="14" t="str">
        <f t="shared" si="252"/>
        <v>[x]</v>
      </c>
      <c r="W1150" s="14" t="str">
        <f t="shared" si="253"/>
        <v>[x]</v>
      </c>
      <c r="X1150" s="14">
        <f t="shared" si="254"/>
        <v>0.1</v>
      </c>
      <c r="Y1150" s="14">
        <f t="shared" si="255"/>
        <v>1</v>
      </c>
      <c r="Z1150" s="14">
        <f t="shared" si="256"/>
        <v>60</v>
      </c>
      <c r="AA1150" s="14">
        <f t="shared" si="257"/>
        <v>0.83330000000000004</v>
      </c>
    </row>
    <row r="1151" spans="13:27" ht="16.5" x14ac:dyDescent="0.2">
      <c r="M1151" s="14">
        <v>1067</v>
      </c>
      <c r="N1151" s="14">
        <f t="shared" si="258"/>
        <v>21</v>
      </c>
      <c r="O1151" s="14">
        <f>INDEX(卡牌消耗!$H$13:$H$33,世界BOSS专属武器!N1151)</f>
        <v>1501021</v>
      </c>
      <c r="P1151" s="47" t="s">
        <v>328</v>
      </c>
      <c r="Q1151" s="14">
        <f t="shared" si="247"/>
        <v>46</v>
      </c>
      <c r="R1151" s="47" t="str">
        <f t="shared" si="248"/>
        <v>金币</v>
      </c>
      <c r="S1151" s="14">
        <f t="shared" si="249"/>
        <v>20000</v>
      </c>
      <c r="T1151" s="14" t="str">
        <f t="shared" si="250"/>
        <v>高级专属强化石</v>
      </c>
      <c r="U1151" s="14">
        <f t="shared" si="251"/>
        <v>7</v>
      </c>
      <c r="V1151" s="14" t="str">
        <f t="shared" si="252"/>
        <v>[x]</v>
      </c>
      <c r="W1151" s="14" t="str">
        <f t="shared" si="253"/>
        <v>[x]</v>
      </c>
      <c r="X1151" s="14">
        <f t="shared" si="254"/>
        <v>0.1</v>
      </c>
      <c r="Y1151" s="14">
        <f t="shared" si="255"/>
        <v>1</v>
      </c>
      <c r="Z1151" s="14">
        <f t="shared" si="256"/>
        <v>70</v>
      </c>
      <c r="AA1151" s="14">
        <f t="shared" si="257"/>
        <v>0.86670000000000003</v>
      </c>
    </row>
    <row r="1152" spans="13:27" ht="16.5" x14ac:dyDescent="0.2">
      <c r="M1152" s="14">
        <v>1068</v>
      </c>
      <c r="N1152" s="14">
        <f t="shared" si="258"/>
        <v>21</v>
      </c>
      <c r="O1152" s="14">
        <f>INDEX(卡牌消耗!$H$13:$H$33,世界BOSS专属武器!N1152)</f>
        <v>1501021</v>
      </c>
      <c r="P1152" s="47" t="s">
        <v>328</v>
      </c>
      <c r="Q1152" s="14">
        <f t="shared" si="247"/>
        <v>47</v>
      </c>
      <c r="R1152" s="47" t="str">
        <f t="shared" si="248"/>
        <v>金币</v>
      </c>
      <c r="S1152" s="14">
        <f t="shared" si="249"/>
        <v>20000</v>
      </c>
      <c r="T1152" s="14" t="str">
        <f t="shared" si="250"/>
        <v>高级专属强化石</v>
      </c>
      <c r="U1152" s="14">
        <f t="shared" si="251"/>
        <v>8</v>
      </c>
      <c r="V1152" s="14" t="str">
        <f t="shared" si="252"/>
        <v>[x]</v>
      </c>
      <c r="W1152" s="14" t="str">
        <f t="shared" si="253"/>
        <v>[x]</v>
      </c>
      <c r="X1152" s="14">
        <f t="shared" si="254"/>
        <v>0.1</v>
      </c>
      <c r="Y1152" s="14">
        <f t="shared" si="255"/>
        <v>1</v>
      </c>
      <c r="Z1152" s="14">
        <f t="shared" si="256"/>
        <v>80</v>
      </c>
      <c r="AA1152" s="14">
        <f t="shared" si="257"/>
        <v>0.9</v>
      </c>
    </row>
    <row r="1153" spans="13:27" ht="16.5" x14ac:dyDescent="0.2">
      <c r="M1153" s="14">
        <v>1069</v>
      </c>
      <c r="N1153" s="14">
        <f t="shared" si="258"/>
        <v>21</v>
      </c>
      <c r="O1153" s="14">
        <f>INDEX(卡牌消耗!$H$13:$H$33,世界BOSS专属武器!N1153)</f>
        <v>1501021</v>
      </c>
      <c r="P1153" s="47" t="s">
        <v>328</v>
      </c>
      <c r="Q1153" s="14">
        <f t="shared" si="247"/>
        <v>48</v>
      </c>
      <c r="R1153" s="47" t="str">
        <f t="shared" si="248"/>
        <v>金币</v>
      </c>
      <c r="S1153" s="14">
        <f t="shared" si="249"/>
        <v>20000</v>
      </c>
      <c r="T1153" s="14" t="str">
        <f t="shared" si="250"/>
        <v>高级专属强化石</v>
      </c>
      <c r="U1153" s="14">
        <f t="shared" si="251"/>
        <v>9</v>
      </c>
      <c r="V1153" s="14" t="str">
        <f t="shared" si="252"/>
        <v>[x]</v>
      </c>
      <c r="W1153" s="14" t="str">
        <f t="shared" si="253"/>
        <v>[x]</v>
      </c>
      <c r="X1153" s="14">
        <f t="shared" si="254"/>
        <v>0.1</v>
      </c>
      <c r="Y1153" s="14">
        <f t="shared" si="255"/>
        <v>1</v>
      </c>
      <c r="Z1153" s="14">
        <f t="shared" si="256"/>
        <v>100</v>
      </c>
      <c r="AA1153" s="14">
        <f t="shared" si="257"/>
        <v>0.93330000000000002</v>
      </c>
    </row>
    <row r="1154" spans="13:27" ht="16.5" x14ac:dyDescent="0.2">
      <c r="M1154" s="14">
        <v>1070</v>
      </c>
      <c r="N1154" s="14">
        <f t="shared" si="258"/>
        <v>21</v>
      </c>
      <c r="O1154" s="14">
        <f>INDEX(卡牌消耗!$H$13:$H$33,世界BOSS专属武器!N1154)</f>
        <v>1501021</v>
      </c>
      <c r="P1154" s="47" t="s">
        <v>328</v>
      </c>
      <c r="Q1154" s="14">
        <f t="shared" si="247"/>
        <v>49</v>
      </c>
      <c r="R1154" s="47" t="str">
        <f t="shared" si="248"/>
        <v>金币</v>
      </c>
      <c r="S1154" s="14">
        <f t="shared" si="249"/>
        <v>20000</v>
      </c>
      <c r="T1154" s="14" t="str">
        <f t="shared" si="250"/>
        <v>高级专属强化石</v>
      </c>
      <c r="U1154" s="14">
        <f t="shared" si="251"/>
        <v>10</v>
      </c>
      <c r="V1154" s="14" t="str">
        <f t="shared" si="252"/>
        <v>[x]</v>
      </c>
      <c r="W1154" s="14" t="str">
        <f t="shared" si="253"/>
        <v>[x]</v>
      </c>
      <c r="X1154" s="14">
        <f t="shared" si="254"/>
        <v>0.1</v>
      </c>
      <c r="Y1154" s="14">
        <f t="shared" si="255"/>
        <v>1</v>
      </c>
      <c r="Z1154" s="14">
        <f t="shared" si="256"/>
        <v>120</v>
      </c>
      <c r="AA1154" s="14">
        <f t="shared" si="257"/>
        <v>0.9667</v>
      </c>
    </row>
    <row r="1155" spans="13:27" ht="16.5" x14ac:dyDescent="0.2">
      <c r="M1155" s="14">
        <v>1071</v>
      </c>
      <c r="N1155" s="14">
        <f t="shared" si="258"/>
        <v>21</v>
      </c>
      <c r="O1155" s="14">
        <f>INDEX(卡牌消耗!$H$13:$H$33,世界BOSS专属武器!N1155)</f>
        <v>1501021</v>
      </c>
      <c r="P1155" s="47" t="s">
        <v>328</v>
      </c>
      <c r="Q1155" s="14">
        <f t="shared" si="247"/>
        <v>50</v>
      </c>
      <c r="R1155" s="47" t="str">
        <f t="shared" si="248"/>
        <v>金币</v>
      </c>
      <c r="S1155" s="14">
        <f t="shared" si="249"/>
        <v>20000</v>
      </c>
      <c r="T1155" s="14" t="str">
        <f t="shared" si="250"/>
        <v>高级专属强化石</v>
      </c>
      <c r="U1155" s="14">
        <f t="shared" si="251"/>
        <v>15</v>
      </c>
      <c r="V1155" s="14" t="str">
        <f t="shared" si="252"/>
        <v>[x]</v>
      </c>
      <c r="W1155" s="14" t="str">
        <f t="shared" si="253"/>
        <v>[x]</v>
      </c>
      <c r="X1155" s="14">
        <f t="shared" si="254"/>
        <v>0.1</v>
      </c>
      <c r="Y1155" s="14">
        <f t="shared" si="255"/>
        <v>1</v>
      </c>
      <c r="Z1155" s="14">
        <f t="shared" si="256"/>
        <v>150</v>
      </c>
      <c r="AA1155" s="14">
        <f t="shared" si="257"/>
        <v>1</v>
      </c>
    </row>
  </sheetData>
  <mergeCells count="14">
    <mergeCell ref="A29:A36"/>
    <mergeCell ref="A39:A64"/>
    <mergeCell ref="A67:A108"/>
    <mergeCell ref="A237:A254"/>
    <mergeCell ref="M3:R3"/>
    <mergeCell ref="A3:K3"/>
    <mergeCell ref="A111:A144"/>
    <mergeCell ref="A147:A180"/>
    <mergeCell ref="A183:A216"/>
    <mergeCell ref="A257:A273"/>
    <mergeCell ref="A276:A299"/>
    <mergeCell ref="A302:A326"/>
    <mergeCell ref="A329:A370"/>
    <mergeCell ref="A219:A23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2"/>
  <sheetViews>
    <sheetView workbookViewId="0">
      <selection activeCell="X12" sqref="X12"/>
    </sheetView>
  </sheetViews>
  <sheetFormatPr defaultRowHeight="14.25" x14ac:dyDescent="0.2"/>
  <cols>
    <col min="1" max="1" width="9.625" customWidth="1"/>
    <col min="2" max="2" width="9.125" customWidth="1"/>
    <col min="3" max="3" width="11" customWidth="1"/>
    <col min="4" max="4" width="10.875" customWidth="1"/>
    <col min="5" max="5" width="9" customWidth="1"/>
    <col min="6" max="10" width="10.625" customWidth="1"/>
    <col min="11" max="11" width="11.875" customWidth="1"/>
    <col min="12" max="13" width="11.75" customWidth="1"/>
    <col min="14" max="14" width="10.625" customWidth="1"/>
    <col min="15" max="15" width="12.25" customWidth="1"/>
    <col min="16" max="17" width="14" customWidth="1"/>
    <col min="18" max="34" width="10.625" customWidth="1"/>
  </cols>
  <sheetData>
    <row r="2" spans="1:20" ht="20.25" x14ac:dyDescent="0.2">
      <c r="A2" s="140" t="s">
        <v>138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5"/>
      <c r="T2" s="37">
        <v>0.1</v>
      </c>
    </row>
    <row r="3" spans="1:20" ht="17.25" x14ac:dyDescent="0.2">
      <c r="A3" s="12" t="s">
        <v>130</v>
      </c>
      <c r="B3" s="12" t="s">
        <v>137</v>
      </c>
      <c r="C3" s="12" t="s">
        <v>140</v>
      </c>
      <c r="D3" s="12" t="s">
        <v>131</v>
      </c>
      <c r="E3" s="12" t="s">
        <v>132</v>
      </c>
      <c r="F3" s="12" t="s">
        <v>275</v>
      </c>
      <c r="G3" s="12" t="s">
        <v>136</v>
      </c>
      <c r="H3" s="12" t="s">
        <v>276</v>
      </c>
      <c r="I3" s="12" t="s">
        <v>142</v>
      </c>
      <c r="J3" s="12" t="s">
        <v>133</v>
      </c>
      <c r="K3" s="12" t="s">
        <v>134</v>
      </c>
      <c r="L3" s="12" t="s">
        <v>135</v>
      </c>
      <c r="M3" s="12" t="s">
        <v>139</v>
      </c>
      <c r="N3" s="12" t="s">
        <v>145</v>
      </c>
      <c r="O3" s="12" t="s">
        <v>791</v>
      </c>
      <c r="P3" s="12" t="s">
        <v>143</v>
      </c>
      <c r="S3" s="12" t="s">
        <v>317</v>
      </c>
      <c r="T3" s="12" t="s">
        <v>795</v>
      </c>
    </row>
    <row r="4" spans="1:20" ht="16.5" x14ac:dyDescent="0.2">
      <c r="A4" s="25">
        <v>1</v>
      </c>
      <c r="B4" s="14">
        <f>节奏总表!Y4</f>
        <v>0.05</v>
      </c>
      <c r="C4" s="14">
        <f>节奏总表!L4*60</f>
        <v>240</v>
      </c>
      <c r="D4" s="14">
        <f>INDEX(章节关卡!$F$6:$F$25,金币总产!A4)*C4</f>
        <v>2400</v>
      </c>
      <c r="E4" s="14">
        <f>SUMIFS(章节关卡!$AW$5:$AW$214,章节关卡!$AT$5:$AT$214,"="&amp;金币总产!A4)</f>
        <v>2700</v>
      </c>
      <c r="F4" s="14">
        <f>章节关卡!V6</f>
        <v>1500</v>
      </c>
      <c r="G4" s="25">
        <v>0</v>
      </c>
      <c r="H4" s="36">
        <v>0</v>
      </c>
      <c r="I4" s="14">
        <f>SUMIFS(芦花古楼!$G$5:$G$104,芦花古楼!$B$5:$B$104,"="&amp;金币总产!A4)</f>
        <v>600</v>
      </c>
      <c r="J4" s="14">
        <f>SUMIFS(芦花古楼!$Q$5:$Q$104,芦花古楼!$L$5:$L$104,"="&amp;金币总产!A4)</f>
        <v>0</v>
      </c>
      <c r="K4" s="14">
        <f>SUMIFS(芦花古楼!$AA$5:$AA$104,芦花古楼!$AF$5:$AF$104,"="&amp;金币总产!A4)</f>
        <v>0</v>
      </c>
      <c r="L4" s="14">
        <f>SUMIFS(芦花古楼!$AK$5:$AK$104,芦花古楼!$AF$5:$AF$104,"="&amp;金币总产!A4)</f>
        <v>0</v>
      </c>
      <c r="M4" s="14"/>
      <c r="N4" s="14"/>
      <c r="O4" s="14"/>
      <c r="P4" s="14">
        <f>SUM(D4:O4)</f>
        <v>7200</v>
      </c>
      <c r="S4" s="14">
        <f>ROUND(P4/B4/价值概述!$B$3,0)</f>
        <v>144</v>
      </c>
      <c r="T4">
        <f>INT(S4*价值概述!$B$3*$T$2/50/5)*5</f>
        <v>285</v>
      </c>
    </row>
    <row r="5" spans="1:20" ht="16.5" x14ac:dyDescent="0.2">
      <c r="A5" s="25">
        <v>2</v>
      </c>
      <c r="B5" s="14">
        <f>节奏总表!Y5</f>
        <v>0.05</v>
      </c>
      <c r="C5" s="14">
        <f>节奏总表!L5*60</f>
        <v>360</v>
      </c>
      <c r="D5" s="14">
        <f>INDEX(章节关卡!$F$6:$F$25,金币总产!A5)*C5</f>
        <v>5400</v>
      </c>
      <c r="E5" s="14">
        <f>SUMIFS(章节关卡!$AW$5:$AW$214,章节关卡!$AT$5:$AT$214,"="&amp;金币总产!A5)</f>
        <v>4050</v>
      </c>
      <c r="F5" s="14">
        <f>章节关卡!V7</f>
        <v>2700</v>
      </c>
      <c r="G5" s="14">
        <f>SUMIFS(章节关卡!$BE$5:$BE$214,章节关卡!$BB$5:$BB$214,"="&amp;金币总产!A4)</f>
        <v>7200</v>
      </c>
      <c r="H5" s="14">
        <f>章节关卡!AH6</f>
        <v>3000</v>
      </c>
      <c r="I5" s="14">
        <f>SUMIFS(芦花古楼!$G$5:$G$104,芦花古楼!$B$5:$B$104,"="&amp;金币总产!A5)</f>
        <v>900</v>
      </c>
      <c r="J5" s="14">
        <f>SUMIFS(芦花古楼!$Q$5:$Q$104,芦花古楼!$L$5:$L$104,"="&amp;金币总产!A5)</f>
        <v>0</v>
      </c>
      <c r="K5" s="14">
        <f>SUMIFS(芦花古楼!$AA$5:$AA$104,芦花古楼!$AF$5:$AF$104,"="&amp;金币总产!A5)</f>
        <v>0</v>
      </c>
      <c r="L5" s="14">
        <f>SUMIFS(芦花古楼!$AK$5:$AK$104,芦花古楼!$AF$5:$AF$104,"="&amp;金币总产!A5)</f>
        <v>0</v>
      </c>
      <c r="M5" s="14"/>
      <c r="N5" s="14"/>
      <c r="O5" s="14"/>
      <c r="P5" s="14">
        <f t="shared" ref="P5:P18" si="0">SUM(D5:O5)</f>
        <v>23250</v>
      </c>
      <c r="S5" s="14">
        <f>ROUND(P5/B5/价值概述!$B$3,0)</f>
        <v>465</v>
      </c>
      <c r="T5">
        <f>INT(S5*价值概述!$B$3*$T$2/50/5)*5</f>
        <v>930</v>
      </c>
    </row>
    <row r="6" spans="1:20" ht="16.5" x14ac:dyDescent="0.2">
      <c r="A6" s="25">
        <v>3</v>
      </c>
      <c r="B6" s="14">
        <f>节奏总表!Y6</f>
        <v>0.15</v>
      </c>
      <c r="C6" s="14">
        <f>节奏总表!L6*60</f>
        <v>720</v>
      </c>
      <c r="D6" s="14">
        <f>INDEX(章节关卡!$F$6:$F$25,金币总产!A6)*C6</f>
        <v>14400</v>
      </c>
      <c r="E6" s="14">
        <f>SUMIFS(章节关卡!$AW$5:$AW$214,章节关卡!$AT$5:$AT$214,"="&amp;金币总产!A6)</f>
        <v>5400</v>
      </c>
      <c r="F6" s="14">
        <f>章节关卡!V8</f>
        <v>4200</v>
      </c>
      <c r="G6" s="14">
        <f>SUMIFS(章节关卡!$BE$5:$BE$214,章节关卡!$BB$5:$BB$214,"="&amp;金币总产!A5)</f>
        <v>8100</v>
      </c>
      <c r="H6" s="14">
        <f>章节关卡!AH7</f>
        <v>5400</v>
      </c>
      <c r="I6" s="14">
        <f>SUMIFS(芦花古楼!$G$5:$G$104,芦花古楼!$B$5:$B$104,"="&amp;金币总产!A6)</f>
        <v>1800</v>
      </c>
      <c r="J6" s="14">
        <f>SUMIFS(芦花古楼!$Q$5:$Q$104,芦花古楼!$L$5:$L$104,"="&amp;金币总产!A6)</f>
        <v>0</v>
      </c>
      <c r="K6" s="14">
        <f>SUMIFS(芦花古楼!$AA$5:$AA$104,芦花古楼!$AF$5:$AF$104,"="&amp;金币总产!A6)</f>
        <v>0</v>
      </c>
      <c r="L6" s="14">
        <f>SUMIFS(芦花古楼!$AK$5:$AK$104,芦花古楼!$AF$5:$AF$104,"="&amp;金币总产!A6)</f>
        <v>0</v>
      </c>
      <c r="M6" s="14"/>
      <c r="N6" s="14"/>
      <c r="O6" s="14"/>
      <c r="P6" s="14">
        <f t="shared" si="0"/>
        <v>39300</v>
      </c>
      <c r="S6" s="14">
        <f>ROUND(P6/B6/价值概述!$B$3,0)</f>
        <v>262</v>
      </c>
      <c r="T6">
        <f>INT(S6*价值概述!$B$3*$T$2/50/5)*5</f>
        <v>520</v>
      </c>
    </row>
    <row r="7" spans="1:20" ht="16.5" x14ac:dyDescent="0.2">
      <c r="A7" s="25">
        <v>4</v>
      </c>
      <c r="B7" s="14">
        <f>节奏总表!Y7</f>
        <v>0.65</v>
      </c>
      <c r="C7" s="14">
        <f>节奏总表!L7*60</f>
        <v>1200</v>
      </c>
      <c r="D7" s="14">
        <f>INDEX(章节关卡!$F$6:$F$25,金币总产!A7)*C7</f>
        <v>30000</v>
      </c>
      <c r="E7" s="14">
        <f>SUMIFS(章节关卡!$AW$5:$AW$214,章节关卡!$AT$5:$AT$214,"="&amp;金币总产!A7)</f>
        <v>6750</v>
      </c>
      <c r="F7" s="14">
        <f>章节关卡!V9</f>
        <v>4800</v>
      </c>
      <c r="G7" s="14">
        <f>SUMIFS(章节关卡!$BE$5:$BE$214,章节关卡!$BB$5:$BB$214,"="&amp;金币总产!A6)</f>
        <v>10800</v>
      </c>
      <c r="H7" s="14">
        <f>章节关卡!AH8</f>
        <v>8400</v>
      </c>
      <c r="I7" s="14">
        <f>SUMIFS(芦花古楼!$G$5:$G$104,芦花古楼!$B$5:$B$104,"="&amp;金币总产!A7)</f>
        <v>2250</v>
      </c>
      <c r="J7" s="14">
        <f>SUMIFS(芦花古楼!$Q$5:$Q$104,芦花古楼!$L$5:$L$104,"="&amp;金币总产!A7)</f>
        <v>6000</v>
      </c>
      <c r="K7" s="14">
        <f>SUMIFS(芦花古楼!$AA$5:$AA$104,芦花古楼!$AF$5:$AF$104,"="&amp;金币总产!A7)</f>
        <v>0</v>
      </c>
      <c r="L7" s="14">
        <f>SUMIFS(芦花古楼!$AK$5:$AK$104,芦花古楼!$AF$5:$AF$104,"="&amp;金币总产!A7)</f>
        <v>0</v>
      </c>
      <c r="M7" s="14">
        <f>世界BOSS专属武器!N5*金币总产!B7</f>
        <v>3900</v>
      </c>
      <c r="N7" s="14">
        <f>日常任务!$E$2*金币总产!B7</f>
        <v>13000</v>
      </c>
      <c r="O7" s="14"/>
      <c r="P7" s="14">
        <f t="shared" si="0"/>
        <v>85900</v>
      </c>
      <c r="S7" s="14">
        <f>ROUND(P7/B7/价值概述!$B$3,0)</f>
        <v>132</v>
      </c>
      <c r="T7">
        <f>INT(S7*价值概述!$B$3*$T$2/50/5)*5</f>
        <v>260</v>
      </c>
    </row>
    <row r="8" spans="1:20" ht="16.5" x14ac:dyDescent="0.2">
      <c r="A8" s="25">
        <v>5</v>
      </c>
      <c r="B8" s="14">
        <f>节奏总表!Y8</f>
        <v>0.45000000000000007</v>
      </c>
      <c r="C8" s="14">
        <f>节奏总表!L8*60</f>
        <v>1440</v>
      </c>
      <c r="D8" s="14">
        <f>INDEX(章节关卡!$F$6:$F$25,金币总产!A8)*C8</f>
        <v>43200</v>
      </c>
      <c r="E8" s="14">
        <f>SUMIFS(章节关卡!$AW$5:$AW$214,章节关卡!$AT$5:$AT$214,"="&amp;金币总产!A8)</f>
        <v>8100</v>
      </c>
      <c r="F8" s="14">
        <f>章节关卡!V10</f>
        <v>6750</v>
      </c>
      <c r="G8" s="14">
        <f>SUMIFS(章节关卡!$BE$5:$BE$214,章节关卡!$BB$5:$BB$214,"="&amp;金币总产!A7)</f>
        <v>13500</v>
      </c>
      <c r="H8" s="14">
        <f>章节关卡!AH9</f>
        <v>9600</v>
      </c>
      <c r="I8" s="14">
        <f>SUMIFS(芦花古楼!$G$5:$G$104,芦花古楼!$B$5:$B$104,"="&amp;金币总产!A8)</f>
        <v>9000</v>
      </c>
      <c r="J8" s="14">
        <f>SUMIFS(芦花古楼!$Q$5:$Q$104,芦花古楼!$L$5:$L$104,"="&amp;金币总产!A8)</f>
        <v>10800</v>
      </c>
      <c r="K8" s="14">
        <f>SUMIFS(芦花古楼!$AA$5:$AA$104,芦花古楼!$AF$5:$AF$104,"="&amp;金币总产!A8)</f>
        <v>13500</v>
      </c>
      <c r="L8" s="14">
        <f>SUMIFS(芦花古楼!$AK$5:$AK$104,芦花古楼!$AF$5:$AF$104,"="&amp;金币总产!A8)</f>
        <v>13500</v>
      </c>
      <c r="M8" s="14">
        <f>世界BOSS专属武器!N6*金币总产!B8</f>
        <v>3375.0000000000005</v>
      </c>
      <c r="N8" s="14">
        <f>日常任务!$E$2*金币总产!B8</f>
        <v>9000.0000000000018</v>
      </c>
      <c r="O8" s="14"/>
      <c r="P8" s="14">
        <f t="shared" si="0"/>
        <v>140325</v>
      </c>
      <c r="S8" s="14">
        <f>ROUND(P8/B8/价值概述!$B$3,0)</f>
        <v>312</v>
      </c>
      <c r="T8">
        <f>INT(S8*价值概述!$B$3*$T$2/50/5)*5</f>
        <v>620</v>
      </c>
    </row>
    <row r="9" spans="1:20" ht="16.5" x14ac:dyDescent="0.2">
      <c r="A9" s="25">
        <v>6</v>
      </c>
      <c r="B9" s="14">
        <f>节奏总表!Y9</f>
        <v>0.59999999999999987</v>
      </c>
      <c r="C9" s="14">
        <f>节奏总表!L9*60</f>
        <v>1800</v>
      </c>
      <c r="D9" s="14">
        <f>INDEX(章节关卡!$F$6:$F$25,金币总产!A9)*C9</f>
        <v>63000</v>
      </c>
      <c r="E9" s="14">
        <f>SUMIFS(章节关卡!$AW$5:$AW$214,章节关卡!$AT$5:$AT$214,"="&amp;金币总产!A9)</f>
        <v>9450</v>
      </c>
      <c r="F9" s="14">
        <f>章节关卡!V11</f>
        <v>7500</v>
      </c>
      <c r="G9" s="14">
        <f>SUMIFS(章节关卡!$BE$5:$BE$214,章节关卡!$BB$5:$BB$214,"="&amp;金币总产!A8)</f>
        <v>27000</v>
      </c>
      <c r="H9" s="14">
        <f>章节关卡!AH10</f>
        <v>13500</v>
      </c>
      <c r="I9" s="14">
        <f>SUMIFS(芦花古楼!$G$5:$G$104,芦花古楼!$B$5:$B$104,"="&amp;金币总产!A9)</f>
        <v>14700</v>
      </c>
      <c r="J9" s="14">
        <f>SUMIFS(芦花古楼!$Q$5:$Q$104,芦花古楼!$L$5:$L$104,"="&amp;金币总产!A9)</f>
        <v>18900</v>
      </c>
      <c r="K9" s="14">
        <f>SUMIFS(芦花古楼!$AA$5:$AA$104,芦花古楼!$AF$5:$AF$104,"="&amp;金币总产!A9)</f>
        <v>15750</v>
      </c>
      <c r="L9" s="14">
        <f>SUMIFS(芦花古楼!$AK$5:$AK$104,芦花古楼!$AF$5:$AF$104,"="&amp;金币总产!A9)</f>
        <v>15750</v>
      </c>
      <c r="M9" s="14">
        <f>世界BOSS专属武器!N7*金币总产!B9</f>
        <v>5399.9999999999991</v>
      </c>
      <c r="N9" s="14">
        <f>日常任务!$E$2*金币总产!B9</f>
        <v>11999.999999999998</v>
      </c>
      <c r="O9" s="14"/>
      <c r="P9" s="14">
        <f t="shared" si="0"/>
        <v>202950</v>
      </c>
      <c r="S9" s="14">
        <f>ROUND(P9/B9/价值概述!$B$3,0)</f>
        <v>338</v>
      </c>
      <c r="T9">
        <f>INT(S9*价值概述!$B$3*$T$2/50/5)*5</f>
        <v>675</v>
      </c>
    </row>
    <row r="10" spans="1:20" ht="16.5" x14ac:dyDescent="0.2">
      <c r="A10" s="25">
        <v>7</v>
      </c>
      <c r="B10" s="14">
        <f>节奏总表!Y10</f>
        <v>0.75000000000000022</v>
      </c>
      <c r="C10" s="14">
        <f>节奏总表!L10*60</f>
        <v>2160</v>
      </c>
      <c r="D10" s="14">
        <f>INDEX(章节关卡!$F$6:$F$25,金币总产!A10)*C10</f>
        <v>86400</v>
      </c>
      <c r="E10" s="14">
        <f>SUMIFS(章节关卡!$AW$5:$AW$214,章节关卡!$AT$5:$AT$214,"="&amp;金币总产!A10)</f>
        <v>10800</v>
      </c>
      <c r="F10" s="14">
        <f>章节关卡!V12</f>
        <v>9000</v>
      </c>
      <c r="G10" s="14">
        <f>SUMIFS(章节关卡!$BE$5:$BE$214,章节关卡!$BB$5:$BB$214,"="&amp;金币总产!A9)</f>
        <v>31500</v>
      </c>
      <c r="H10" s="14">
        <f>章节关卡!AH11</f>
        <v>15000</v>
      </c>
      <c r="I10" s="14">
        <f>SUMIFS(芦花古楼!$G$5:$G$104,芦花古楼!$B$5:$B$104,"="&amp;金币总产!A10)</f>
        <v>18000</v>
      </c>
      <c r="J10" s="14">
        <f>SUMIFS(芦花古楼!$Q$5:$Q$104,芦花古楼!$L$5:$L$104,"="&amp;金币总产!A10)</f>
        <v>24000</v>
      </c>
      <c r="K10" s="14">
        <f>SUMIFS(芦花古楼!$AA$5:$AA$104,芦花古楼!$AF$5:$AF$104,"="&amp;金币总产!A10)</f>
        <v>18000</v>
      </c>
      <c r="L10" s="14">
        <f>SUMIFS(芦花古楼!$AK$5:$AK$104,芦花古楼!$AF$5:$AF$104,"="&amp;金币总产!A10)</f>
        <v>18000</v>
      </c>
      <c r="M10" s="14">
        <f>世界BOSS专属武器!N8*金币总产!B10</f>
        <v>7875.0000000000027</v>
      </c>
      <c r="N10" s="14">
        <f>日常任务!$E$2*金币总产!B10</f>
        <v>15000.000000000004</v>
      </c>
      <c r="O10" s="14"/>
      <c r="P10" s="14">
        <f t="shared" si="0"/>
        <v>253575</v>
      </c>
      <c r="S10" s="14">
        <f>ROUND(P10/B10/价值概述!$B$3,0)</f>
        <v>338</v>
      </c>
      <c r="T10">
        <f>INT(S10*价值概述!$B$3*$T$2/50/5)*5</f>
        <v>675</v>
      </c>
    </row>
    <row r="11" spans="1:20" ht="16.5" x14ac:dyDescent="0.2">
      <c r="A11" s="25">
        <v>8</v>
      </c>
      <c r="B11" s="14">
        <f>节奏总表!Y11</f>
        <v>0.84999999999999964</v>
      </c>
      <c r="C11" s="14">
        <f>节奏总表!L11*60</f>
        <v>2400</v>
      </c>
      <c r="D11" s="14">
        <f>INDEX(章节关卡!$F$6:$F$25,金币总产!A11)*C11</f>
        <v>108000</v>
      </c>
      <c r="E11" s="14">
        <f>SUMIFS(章节关卡!$AW$5:$AW$214,章节关卡!$AT$5:$AT$214,"="&amp;金币总产!A11)</f>
        <v>12150</v>
      </c>
      <c r="F11" s="14">
        <f>章节关卡!V13</f>
        <v>10500</v>
      </c>
      <c r="G11" s="14">
        <f>SUMIFS(章节关卡!$BE$5:$BE$214,章节关卡!$BB$5:$BB$214,"="&amp;金币总产!A10)</f>
        <v>36000</v>
      </c>
      <c r="H11" s="14">
        <f>章节关卡!AH12</f>
        <v>18000</v>
      </c>
      <c r="I11" s="14">
        <f>SUMIFS(芦花古楼!$G$5:$G$104,芦花古楼!$B$5:$B$104,"="&amp;金币总产!A11)</f>
        <v>20250</v>
      </c>
      <c r="J11" s="14">
        <f>SUMIFS(芦花古楼!$Q$5:$Q$104,芦花古楼!$L$5:$L$104,"="&amp;金币总产!A11)</f>
        <v>27000</v>
      </c>
      <c r="K11" s="14">
        <f>SUMIFS(芦花古楼!$AA$5:$AA$104,芦花古楼!$AF$5:$AF$104,"="&amp;金币总产!A11)</f>
        <v>16200</v>
      </c>
      <c r="L11" s="14">
        <f>SUMIFS(芦花古楼!$AK$5:$AK$104,芦花古楼!$AF$5:$AF$104,"="&amp;金币总产!A11)</f>
        <v>16200</v>
      </c>
      <c r="M11" s="14">
        <f>世界BOSS专属武器!N9*金币总产!B11</f>
        <v>10199.999999999996</v>
      </c>
      <c r="N11" s="14">
        <f>日常任务!$E$2*金币总产!B11</f>
        <v>16999.999999999993</v>
      </c>
      <c r="O11" s="14"/>
      <c r="P11" s="14">
        <f t="shared" si="0"/>
        <v>291500</v>
      </c>
      <c r="S11" s="14">
        <f>ROUND(P11/B11/价值概述!$B$3,0)</f>
        <v>343</v>
      </c>
      <c r="T11">
        <f>INT(S11*价值概述!$B$3*$T$2/50/5)*5</f>
        <v>685</v>
      </c>
    </row>
    <row r="12" spans="1:20" ht="16.5" x14ac:dyDescent="0.2">
      <c r="A12" s="25">
        <v>9</v>
      </c>
      <c r="B12" s="14">
        <f>节奏总表!Y12</f>
        <v>0.90000000000000036</v>
      </c>
      <c r="C12" s="14">
        <f>节奏总表!L12*60</f>
        <v>2520</v>
      </c>
      <c r="D12" s="14">
        <f>INDEX(章节关卡!$F$6:$F$25,金币总产!A12)*C12</f>
        <v>126000</v>
      </c>
      <c r="E12" s="14">
        <f>SUMIFS(章节关卡!$AW$5:$AW$214,章节关卡!$AT$5:$AT$214,"="&amp;金币总产!A12)</f>
        <v>13500</v>
      </c>
      <c r="F12" s="14">
        <f>章节关卡!V14</f>
        <v>12000</v>
      </c>
      <c r="G12" s="14">
        <f>SUMIFS(章节关卡!$BE$5:$BE$214,章节关卡!$BB$5:$BB$214,"="&amp;金币总产!A11)</f>
        <v>40500</v>
      </c>
      <c r="H12" s="14">
        <f>章节关卡!AH13</f>
        <v>21000</v>
      </c>
      <c r="I12" s="14">
        <f>SUMIFS(芦花古楼!$G$5:$G$104,芦花古楼!$B$5:$B$104,"="&amp;金币总产!A12)</f>
        <v>22500</v>
      </c>
      <c r="J12" s="14">
        <f>SUMIFS(芦花古楼!$Q$5:$Q$104,芦花古楼!$L$5:$L$104,"="&amp;金币总产!A12)</f>
        <v>45000</v>
      </c>
      <c r="K12" s="14">
        <f>SUMIFS(芦花古楼!$AA$5:$AA$104,芦花古楼!$AF$5:$AF$104,"="&amp;金币总产!A12)</f>
        <v>45000</v>
      </c>
      <c r="L12" s="14">
        <f>SUMIFS(芦花古楼!$AK$5:$AK$104,芦花古楼!$AF$5:$AF$104,"="&amp;金币总产!A12)</f>
        <v>45000</v>
      </c>
      <c r="M12" s="14">
        <f>世界BOSS专属武器!N10*金币总产!B12</f>
        <v>12150.000000000005</v>
      </c>
      <c r="N12" s="14">
        <f>日常任务!$E$2*金币总产!B12</f>
        <v>18000.000000000007</v>
      </c>
      <c r="O12" s="14"/>
      <c r="P12" s="14">
        <f t="shared" si="0"/>
        <v>400650</v>
      </c>
      <c r="S12" s="14">
        <f>ROUND(P12/B12/价值概述!$B$3,0)</f>
        <v>445</v>
      </c>
      <c r="T12">
        <f>INT(S12*价值概述!$B$3*$T$2/50/5)*5</f>
        <v>890</v>
      </c>
    </row>
    <row r="13" spans="1:20" ht="16.5" x14ac:dyDescent="0.2">
      <c r="A13" s="25">
        <v>10</v>
      </c>
      <c r="B13" s="14">
        <f>节奏总表!Y13</f>
        <v>0.95000000000000018</v>
      </c>
      <c r="C13" s="14">
        <f>节奏总表!L13*60</f>
        <v>2640</v>
      </c>
      <c r="D13" s="14">
        <f>INDEX(章节关卡!$F$6:$F$25,金币总产!A13)*C13</f>
        <v>145200</v>
      </c>
      <c r="E13" s="14">
        <f>SUMIFS(章节关卡!$AW$5:$AW$214,章节关卡!$AT$5:$AT$214,"="&amp;金币总产!A13)</f>
        <v>14850</v>
      </c>
      <c r="F13" s="14">
        <f>章节关卡!V15</f>
        <v>13500</v>
      </c>
      <c r="G13" s="14">
        <f>SUMIFS(章节关卡!$BE$5:$BE$214,章节关卡!$BB$5:$BB$214,"="&amp;金币总产!A12)</f>
        <v>45000</v>
      </c>
      <c r="H13" s="14">
        <f>章节关卡!AH14</f>
        <v>24000</v>
      </c>
      <c r="I13" s="14">
        <f>SUMIFS(芦花古楼!$G$5:$G$104,芦花古楼!$B$5:$B$104,"="&amp;金币总产!A13)</f>
        <v>26400</v>
      </c>
      <c r="J13" s="14">
        <f>SUMIFS(芦花古楼!$Q$5:$Q$104,芦花古楼!$L$5:$L$104,"="&amp;金币总产!A13)</f>
        <v>49500</v>
      </c>
      <c r="K13" s="14">
        <f>SUMIFS(芦花古楼!$AA$5:$AA$104,芦花古楼!$AF$5:$AF$104,"="&amp;金币总产!A13)</f>
        <v>74250</v>
      </c>
      <c r="L13" s="14">
        <f>SUMIFS(芦花古楼!$AK$5:$AK$104,芦花古楼!$AF$5:$AF$104,"="&amp;金币总产!A13)</f>
        <v>74250</v>
      </c>
      <c r="M13" s="14">
        <f>世界BOSS专属武器!N11*金币总产!B13</f>
        <v>14250.000000000002</v>
      </c>
      <c r="N13" s="14">
        <f>日常任务!$E$2*金币总产!B13</f>
        <v>19000.000000000004</v>
      </c>
      <c r="O13" s="14"/>
      <c r="P13" s="14">
        <f t="shared" si="0"/>
        <v>500200</v>
      </c>
      <c r="S13" s="14">
        <f>ROUND(P13/B13/价值概述!$B$3,0)</f>
        <v>527</v>
      </c>
      <c r="T13">
        <f>INT(S13*价值概述!$B$3*$T$2/50/5)*5</f>
        <v>1050</v>
      </c>
    </row>
    <row r="14" spans="1:20" ht="16.5" x14ac:dyDescent="0.2">
      <c r="A14" s="25">
        <v>11</v>
      </c>
      <c r="B14" s="14">
        <f>节奏总表!Y14</f>
        <v>1.1499999999999995</v>
      </c>
      <c r="C14" s="14">
        <f>节奏总表!L14*60</f>
        <v>3120</v>
      </c>
      <c r="D14" s="14">
        <f>INDEX(章节关卡!$F$6:$F$25,金币总产!A14)*C14</f>
        <v>187200</v>
      </c>
      <c r="E14" s="14">
        <f>SUMIFS(章节关卡!$AW$5:$AW$214,章节关卡!$AT$5:$AT$214,"="&amp;金币总产!A14)</f>
        <v>16200</v>
      </c>
      <c r="F14" s="14">
        <f>章节关卡!V16</f>
        <v>15000</v>
      </c>
      <c r="G14" s="14">
        <f>SUMIFS(章节关卡!$BE$5:$BE$214,章节关卡!$BB$5:$BB$214,"="&amp;金币总产!A13)</f>
        <v>49500</v>
      </c>
      <c r="H14" s="14">
        <f>章节关卡!AH15</f>
        <v>27000</v>
      </c>
      <c r="I14" s="14">
        <f>SUMIFS(芦花古楼!$G$5:$G$104,芦花古楼!$B$5:$B$104,"="&amp;金币总产!A14)</f>
        <v>9000</v>
      </c>
      <c r="J14" s="14">
        <f>SUMIFS(芦花古楼!$Q$5:$Q$104,芦花古楼!$L$5:$L$104,"="&amp;金币总产!A14)</f>
        <v>54000</v>
      </c>
      <c r="K14" s="14">
        <f>SUMIFS(芦花古楼!$AA$5:$AA$104,芦花古楼!$AF$5:$AF$104,"="&amp;金币总产!A14)</f>
        <v>81000</v>
      </c>
      <c r="L14" s="14">
        <f>SUMIFS(芦花古楼!$AK$5:$AK$104,芦花古楼!$AF$5:$AF$104,"="&amp;金币总产!A14)</f>
        <v>81000</v>
      </c>
      <c r="M14" s="14">
        <f>世界BOSS专属武器!N12*金币总产!B14</f>
        <v>18974.999999999993</v>
      </c>
      <c r="N14" s="14">
        <f>日常任务!$E$2*金币总产!B14</f>
        <v>22999.999999999989</v>
      </c>
      <c r="O14" s="14"/>
      <c r="P14" s="14">
        <f t="shared" si="0"/>
        <v>561875</v>
      </c>
      <c r="S14" s="14">
        <f>ROUND(P14/B14/价值概述!$B$3,0)</f>
        <v>489</v>
      </c>
      <c r="T14">
        <f>INT(S14*价值概述!$B$3*$T$2/50/5)*5</f>
        <v>975</v>
      </c>
    </row>
    <row r="15" spans="1:20" ht="16.5" x14ac:dyDescent="0.2">
      <c r="A15" s="25">
        <v>12</v>
      </c>
      <c r="B15" s="14">
        <f>节奏总表!Y15</f>
        <v>1.3500000000000005</v>
      </c>
      <c r="C15" s="14">
        <f>节奏总表!L15*60</f>
        <v>3600</v>
      </c>
      <c r="D15" s="14">
        <f>INDEX(章节关卡!$F$6:$F$25,金币总产!A15)*C15</f>
        <v>234000</v>
      </c>
      <c r="E15" s="14">
        <f>SUMIFS(章节关卡!$AW$5:$AW$214,章节关卡!$AT$5:$AT$214,"="&amp;金币总产!A15)</f>
        <v>17550</v>
      </c>
      <c r="F15" s="14">
        <f>章节关卡!V17</f>
        <v>16500</v>
      </c>
      <c r="G15" s="14">
        <f>SUMIFS(章节关卡!$BE$5:$BE$214,章节关卡!$BB$5:$BB$214,"="&amp;金币总产!A14)</f>
        <v>54000</v>
      </c>
      <c r="H15" s="14">
        <f>章节关卡!AH16</f>
        <v>30000</v>
      </c>
      <c r="I15" s="14">
        <f>SUMIFS(芦花古楼!$G$5:$G$104,芦花古楼!$B$5:$B$104,"="&amp;金币总产!A15)</f>
        <v>0</v>
      </c>
      <c r="J15" s="14">
        <f>SUMIFS(芦花古楼!$Q$5:$Q$104,芦花古楼!$L$5:$L$104,"="&amp;金币总产!A15)</f>
        <v>58500</v>
      </c>
      <c r="K15" s="14">
        <f>SUMIFS(芦花古楼!$AA$5:$AA$104,芦花古楼!$AF$5:$AF$104,"="&amp;金币总产!A15)</f>
        <v>117000</v>
      </c>
      <c r="L15" s="14">
        <f>SUMIFS(芦花古楼!$AK$5:$AK$104,芦花古楼!$AF$5:$AF$104,"="&amp;金币总产!A15)</f>
        <v>117000</v>
      </c>
      <c r="M15" s="14">
        <f>世界BOSS专属武器!N13*金币总产!B15</f>
        <v>24300.000000000011</v>
      </c>
      <c r="N15" s="14">
        <f>日常任务!$E$2*金币总产!B15</f>
        <v>27000.000000000011</v>
      </c>
      <c r="O15" s="14"/>
      <c r="P15" s="14">
        <f t="shared" si="0"/>
        <v>695850</v>
      </c>
      <c r="S15" s="14">
        <f>ROUND(P15/B15/价值概述!$B$3,0)</f>
        <v>515</v>
      </c>
      <c r="T15">
        <f>INT(S15*价值概述!$B$3*$T$2/50/5)*5</f>
        <v>1030</v>
      </c>
    </row>
    <row r="16" spans="1:20" ht="16.5" x14ac:dyDescent="0.2">
      <c r="A16" s="25">
        <v>13</v>
      </c>
      <c r="B16" s="14">
        <f>节奏总表!Y16</f>
        <v>1.5499999999999989</v>
      </c>
      <c r="C16" s="14">
        <f>节奏总表!L16*60</f>
        <v>4080</v>
      </c>
      <c r="D16" s="14">
        <f>INDEX(章节关卡!$F$6:$F$25,金币总产!A16)*C16</f>
        <v>285600</v>
      </c>
      <c r="E16" s="14">
        <f>SUMIFS(章节关卡!$AW$5:$AW$214,章节关卡!$AT$5:$AT$214,"="&amp;金币总产!A16)</f>
        <v>18900</v>
      </c>
      <c r="F16" s="14">
        <f>章节关卡!V18</f>
        <v>18750</v>
      </c>
      <c r="G16" s="14">
        <f>SUMIFS(章节关卡!$BE$5:$BE$214,章节关卡!$BB$5:$BB$214,"="&amp;金币总产!A15)</f>
        <v>58500</v>
      </c>
      <c r="H16" s="14">
        <f>章节关卡!AH17</f>
        <v>33000</v>
      </c>
      <c r="I16" s="14">
        <f>SUMIFS(芦花古楼!$G$5:$G$104,芦花古楼!$B$5:$B$104,"="&amp;金币总产!A16)</f>
        <v>0</v>
      </c>
      <c r="J16" s="14">
        <f>SUMIFS(芦花古楼!$Q$5:$Q$104,芦花古楼!$L$5:$L$104,"="&amp;金币总产!A16)</f>
        <v>4200</v>
      </c>
      <c r="K16" s="14">
        <f>SUMIFS(芦花古楼!$AA$5:$AA$104,芦花古楼!$AF$5:$AF$104,"="&amp;金币总产!A16)</f>
        <v>63000</v>
      </c>
      <c r="L16" s="14">
        <f>SUMIFS(芦花古楼!$AK$5:$AK$104,芦花古楼!$AF$5:$AF$104,"="&amp;金币总产!A16)</f>
        <v>63000</v>
      </c>
      <c r="M16" s="14">
        <f>世界BOSS专属武器!N14*金币总产!B16</f>
        <v>30224.999999999978</v>
      </c>
      <c r="N16" s="14">
        <f>日常任务!$E$2*金币总产!B16</f>
        <v>30999.999999999978</v>
      </c>
      <c r="O16" s="14"/>
      <c r="P16" s="14">
        <f t="shared" si="0"/>
        <v>606175</v>
      </c>
      <c r="S16" s="14">
        <f>ROUND(P16/B16/价值概述!$B$3,0)</f>
        <v>391</v>
      </c>
      <c r="T16">
        <f>INT(S16*价值概述!$B$3*$T$2/50/5)*5</f>
        <v>780</v>
      </c>
    </row>
    <row r="17" spans="1:23" ht="16.5" x14ac:dyDescent="0.2">
      <c r="A17" s="25">
        <v>14</v>
      </c>
      <c r="B17" s="14">
        <f>节奏总表!Y17</f>
        <v>1.8000000000000007</v>
      </c>
      <c r="C17" s="14">
        <f>节奏总表!L17*60</f>
        <v>4680</v>
      </c>
      <c r="D17" s="14">
        <f>INDEX(章节关卡!$F$6:$F$25,金币总产!A17)*C17</f>
        <v>351000</v>
      </c>
      <c r="E17" s="14">
        <f>SUMIFS(章节关卡!$AW$5:$AW$214,章节关卡!$AT$5:$AT$214,"="&amp;金币总产!A17)</f>
        <v>20250</v>
      </c>
      <c r="F17" s="14">
        <f>章节关卡!V19</f>
        <v>20250</v>
      </c>
      <c r="G17" s="14">
        <f>SUMIFS(章节关卡!$BE$5:$BE$214,章节关卡!$BB$5:$BB$214,"="&amp;金币总产!A16)</f>
        <v>63000</v>
      </c>
      <c r="H17" s="14">
        <f>章节关卡!AH18</f>
        <v>37500</v>
      </c>
      <c r="I17" s="14">
        <f>SUMIFS(芦花古楼!$G$5:$G$104,芦花古楼!$B$5:$B$104,"="&amp;金币总产!A17)</f>
        <v>0</v>
      </c>
      <c r="J17" s="14">
        <f>SUMIFS(芦花古楼!$Q$5:$Q$104,芦花古楼!$L$5:$L$104,"="&amp;金币总产!A17)</f>
        <v>0</v>
      </c>
      <c r="K17" s="14">
        <f>SUMIFS(芦花古楼!$AA$5:$AA$104,芦花古楼!$AF$5:$AF$104,"="&amp;金币总产!A17)</f>
        <v>40500</v>
      </c>
      <c r="L17" s="14">
        <f>SUMIFS(芦花古楼!$AK$5:$AK$104,芦花古楼!$AF$5:$AF$104,"="&amp;金币总产!A17)</f>
        <v>40500</v>
      </c>
      <c r="M17" s="14">
        <f>世界BOSS专属武器!N15*金币总产!B17</f>
        <v>37800.000000000015</v>
      </c>
      <c r="N17" s="14">
        <f>日常任务!$E$2*金币总产!B17</f>
        <v>36000.000000000015</v>
      </c>
      <c r="O17" s="14"/>
      <c r="P17" s="14">
        <f t="shared" si="0"/>
        <v>646800</v>
      </c>
      <c r="S17" s="14">
        <f>ROUND(P17/B17/价值概述!$B$3,0)</f>
        <v>359</v>
      </c>
      <c r="T17">
        <f>INT(S17*价值概述!$B$3*$T$2/50/5)*5</f>
        <v>715</v>
      </c>
    </row>
    <row r="18" spans="1:23" ht="16.5" x14ac:dyDescent="0.2">
      <c r="A18" s="25">
        <v>15</v>
      </c>
      <c r="B18" s="14">
        <f>节奏总表!Y18</f>
        <v>2.0999999999999996</v>
      </c>
      <c r="C18" s="14">
        <f>节奏总表!L18*60</f>
        <v>5400</v>
      </c>
      <c r="D18" s="14">
        <f>INDEX(章节关卡!$F$6:$F$25,金币总产!A18)*C18</f>
        <v>432000</v>
      </c>
      <c r="E18" s="14">
        <f>SUMIFS(章节关卡!$AW$5:$AW$214,章节关卡!$AT$5:$AT$214,"="&amp;金币总产!A18)</f>
        <v>21600</v>
      </c>
      <c r="F18" s="14">
        <f>章节关卡!V20</f>
        <v>22500</v>
      </c>
      <c r="G18" s="14">
        <f>SUMIFS(章节关卡!$BE$5:$BE$214,章节关卡!$BB$5:$BB$214,"="&amp;金币总产!A17)</f>
        <v>67500</v>
      </c>
      <c r="H18" s="14">
        <f>章节关卡!AH19</f>
        <v>40500</v>
      </c>
      <c r="I18" s="14">
        <f>SUMIFS(芦花古楼!$G$5:$G$104,芦花古楼!$B$5:$B$104,"="&amp;金币总产!A18)</f>
        <v>0</v>
      </c>
      <c r="J18" s="14">
        <f>SUMIFS(芦花古楼!$Q$5:$Q$104,芦花古楼!$L$5:$L$104,"="&amp;金币总产!A18)</f>
        <v>0</v>
      </c>
      <c r="K18" s="14">
        <f>SUMIFS(芦花古楼!$AA$5:$AA$104,芦花古楼!$AF$5:$AF$104,"="&amp;金币总产!A18)</f>
        <v>36000</v>
      </c>
      <c r="L18" s="14">
        <f>SUMIFS(芦花古楼!$AK$5:$AK$104,芦花古楼!$AF$5:$AF$104,"="&amp;金币总产!A18)</f>
        <v>36000</v>
      </c>
      <c r="M18" s="14">
        <f>世界BOSS专属武器!N16*金币总产!B18</f>
        <v>47249.999999999993</v>
      </c>
      <c r="N18" s="14">
        <f>日常任务!$E$2*金币总产!B18</f>
        <v>41999.999999999993</v>
      </c>
      <c r="O18" s="14"/>
      <c r="P18" s="14">
        <f t="shared" si="0"/>
        <v>745350</v>
      </c>
      <c r="S18" s="14">
        <f>ROUND(P18/B18/价值概述!$B$3,0)</f>
        <v>355</v>
      </c>
      <c r="T18">
        <f>INT(S18*价值概述!$B$3*$T$2/50/5)*5</f>
        <v>710</v>
      </c>
    </row>
    <row r="19" spans="1:23" ht="16.5" x14ac:dyDescent="0.2">
      <c r="A19" s="98">
        <v>16</v>
      </c>
      <c r="B19" s="14">
        <f>节奏总表!Y19</f>
        <v>2.5999999999999996</v>
      </c>
      <c r="C19" s="14">
        <f>节奏总表!L19*60</f>
        <v>6600</v>
      </c>
      <c r="D19" s="14">
        <f>INDEX(章节关卡!$F$6:$F$25,金币总产!A19)*C19</f>
        <v>594000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S19" s="14"/>
    </row>
    <row r="20" spans="1:23" ht="16.5" x14ac:dyDescent="0.2">
      <c r="A20" s="98">
        <v>17</v>
      </c>
      <c r="B20" s="14">
        <f>节奏总表!Y20</f>
        <v>2.9499999999999993</v>
      </c>
      <c r="C20" s="14">
        <f>节奏总表!L20*60</f>
        <v>7440</v>
      </c>
      <c r="D20" s="14">
        <f>INDEX(章节关卡!$F$6:$F$25,金币总产!A20)*C20</f>
        <v>744000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S20" s="14"/>
    </row>
    <row r="21" spans="1:23" ht="16.5" x14ac:dyDescent="0.2">
      <c r="A21" s="98">
        <v>18</v>
      </c>
      <c r="B21" s="14">
        <f>节奏总表!Y21</f>
        <v>3.1000000000000014</v>
      </c>
      <c r="C21" s="14">
        <f>节奏总表!L21*60</f>
        <v>7800</v>
      </c>
      <c r="D21" s="14">
        <f>INDEX(章节关卡!$F$6:$F$25,金币总产!A21)*C21</f>
        <v>858000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S21" s="14"/>
    </row>
    <row r="22" spans="1:23" ht="16.5" x14ac:dyDescent="0.2">
      <c r="A22" s="98">
        <v>19</v>
      </c>
      <c r="B22" s="14">
        <f>节奏总表!Y22</f>
        <v>3.3000000000000007</v>
      </c>
      <c r="C22" s="14">
        <f>节奏总表!L22*60</f>
        <v>8280</v>
      </c>
      <c r="D22" s="14">
        <f>INDEX(章节关卡!$F$6:$F$25,金币总产!A22)*C22</f>
        <v>993600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S22" s="14"/>
    </row>
    <row r="23" spans="1:23" ht="16.5" x14ac:dyDescent="0.2">
      <c r="A23" s="98">
        <v>20</v>
      </c>
      <c r="B23" s="14">
        <f>节奏总表!Y23</f>
        <v>3.5</v>
      </c>
      <c r="C23" s="14">
        <f>节奏总表!L23*60</f>
        <v>8760</v>
      </c>
      <c r="D23" s="14">
        <f>INDEX(章节关卡!$F$6:$F$25,金币总产!A23)*C23</f>
        <v>1138800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S23" s="14"/>
    </row>
    <row r="24" spans="1:23" ht="16.5" x14ac:dyDescent="0.2">
      <c r="D24" s="21">
        <f t="shared" ref="D24:N24" si="1">D13/$P13</f>
        <v>0.29028388644542186</v>
      </c>
      <c r="E24" s="21">
        <f t="shared" si="1"/>
        <v>2.9688124750099961E-2</v>
      </c>
      <c r="F24" s="21">
        <f t="shared" si="1"/>
        <v>2.6989204318272692E-2</v>
      </c>
      <c r="G24" s="21">
        <f t="shared" si="1"/>
        <v>8.99640143942423E-2</v>
      </c>
      <c r="H24" s="21">
        <f t="shared" si="1"/>
        <v>4.7980807676929228E-2</v>
      </c>
      <c r="I24" s="21">
        <f t="shared" si="1"/>
        <v>5.2778888444622155E-2</v>
      </c>
      <c r="J24" s="21">
        <f t="shared" si="1"/>
        <v>9.8960415833666535E-2</v>
      </c>
      <c r="K24" s="21">
        <f t="shared" si="1"/>
        <v>0.14844062375049979</v>
      </c>
      <c r="L24" s="21">
        <f t="shared" si="1"/>
        <v>0.14844062375049979</v>
      </c>
      <c r="M24" s="21">
        <f t="shared" si="1"/>
        <v>2.8488604558176731E-2</v>
      </c>
      <c r="N24" s="21">
        <f t="shared" si="1"/>
        <v>3.7984806077568982E-2</v>
      </c>
      <c r="P24" s="15"/>
      <c r="Q24" s="15"/>
    </row>
    <row r="25" spans="1:23" x14ac:dyDescent="0.2">
      <c r="Q25" s="15"/>
    </row>
    <row r="26" spans="1:23" ht="20.25" x14ac:dyDescent="0.2">
      <c r="A26" s="140" t="s">
        <v>173</v>
      </c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</row>
    <row r="27" spans="1:23" ht="20.25" x14ac:dyDescent="0.2">
      <c r="A27" s="140" t="s">
        <v>316</v>
      </c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O27" s="140" t="s">
        <v>179</v>
      </c>
      <c r="P27" s="140"/>
      <c r="Q27" s="140"/>
      <c r="R27" s="140"/>
      <c r="S27" s="140"/>
      <c r="T27" s="140"/>
      <c r="U27" s="140"/>
      <c r="V27" s="140"/>
      <c r="W27" s="140"/>
    </row>
    <row r="28" spans="1:23" ht="17.25" x14ac:dyDescent="0.2">
      <c r="A28" s="12" t="s">
        <v>182</v>
      </c>
      <c r="B28" s="12" t="s">
        <v>188</v>
      </c>
      <c r="C28" s="12" t="s">
        <v>181</v>
      </c>
      <c r="D28" s="12" t="s">
        <v>315</v>
      </c>
      <c r="E28" s="12" t="s">
        <v>178</v>
      </c>
      <c r="F28" s="12" t="s">
        <v>175</v>
      </c>
      <c r="G28" s="33" t="s">
        <v>180</v>
      </c>
      <c r="H28" s="12" t="s">
        <v>177</v>
      </c>
      <c r="I28" s="12" t="s">
        <v>268</v>
      </c>
      <c r="J28" s="12" t="s">
        <v>269</v>
      </c>
      <c r="K28" s="12" t="s">
        <v>686</v>
      </c>
      <c r="L28" s="12" t="s">
        <v>744</v>
      </c>
      <c r="M28" s="12" t="s">
        <v>792</v>
      </c>
      <c r="O28" s="12" t="s">
        <v>174</v>
      </c>
      <c r="P28" s="12" t="s">
        <v>175</v>
      </c>
      <c r="Q28" s="33" t="s">
        <v>180</v>
      </c>
      <c r="R28" s="12" t="s">
        <v>177</v>
      </c>
      <c r="S28" s="12" t="s">
        <v>176</v>
      </c>
      <c r="T28" s="12" t="s">
        <v>269</v>
      </c>
      <c r="U28" s="12" t="s">
        <v>687</v>
      </c>
      <c r="V28" s="12" t="s">
        <v>761</v>
      </c>
      <c r="W28" s="12" t="s">
        <v>793</v>
      </c>
    </row>
    <row r="29" spans="1:23" ht="16.5" x14ac:dyDescent="0.2">
      <c r="A29" s="32" t="s">
        <v>183</v>
      </c>
      <c r="B29" s="32">
        <v>4</v>
      </c>
      <c r="C29" s="14">
        <f>SUMIFS($P$4:$P$18,$A$4:$A$18,"&lt;="&amp;B29)</f>
        <v>155650</v>
      </c>
      <c r="D29" s="40">
        <v>1</v>
      </c>
      <c r="E29" s="19">
        <v>0</v>
      </c>
      <c r="F29" s="19">
        <v>0.15</v>
      </c>
      <c r="G29" s="19">
        <v>0.1</v>
      </c>
      <c r="H29" s="19">
        <v>0.2</v>
      </c>
      <c r="I29" s="19">
        <v>0.4</v>
      </c>
      <c r="J29" s="19">
        <v>0.35</v>
      </c>
      <c r="K29" s="19">
        <v>0.5</v>
      </c>
      <c r="L29" s="19">
        <v>0.5</v>
      </c>
      <c r="M29" s="19">
        <v>0.1</v>
      </c>
      <c r="O29" s="14">
        <f>INT($P4*E29)</f>
        <v>0</v>
      </c>
      <c r="P29" s="14">
        <f t="shared" ref="P29:T33" si="2">INT($C29*F29*$D29)</f>
        <v>23347</v>
      </c>
      <c r="Q29" s="14">
        <f t="shared" si="2"/>
        <v>15565</v>
      </c>
      <c r="R29" s="14">
        <f t="shared" si="2"/>
        <v>31130</v>
      </c>
      <c r="S29" s="14">
        <f t="shared" si="2"/>
        <v>62260</v>
      </c>
      <c r="T29" s="14">
        <f t="shared" si="2"/>
        <v>54477</v>
      </c>
      <c r="U29" s="14">
        <f>C29*K29</f>
        <v>77825</v>
      </c>
      <c r="V29" s="14">
        <f>C29*L29</f>
        <v>77825</v>
      </c>
      <c r="W29" s="14">
        <f>C29*M29</f>
        <v>15565</v>
      </c>
    </row>
    <row r="30" spans="1:23" ht="16.5" x14ac:dyDescent="0.2">
      <c r="A30" s="32" t="s">
        <v>184</v>
      </c>
      <c r="B30" s="32">
        <v>8</v>
      </c>
      <c r="C30" s="14">
        <f>SUMIFS($P$4:$P$18,$A$4:$A$18,"&lt;="&amp;B30,$A$4:$A$18,"&gt;"&amp;B29)</f>
        <v>888350</v>
      </c>
      <c r="D30" s="40">
        <v>1</v>
      </c>
      <c r="E30" s="19">
        <v>0</v>
      </c>
      <c r="F30" s="19">
        <v>0.15</v>
      </c>
      <c r="G30" s="19">
        <v>0.1</v>
      </c>
      <c r="H30" s="19">
        <v>0.25</v>
      </c>
      <c r="I30" s="19">
        <v>0.4</v>
      </c>
      <c r="J30" s="19">
        <v>0.35</v>
      </c>
      <c r="K30" s="19">
        <v>0.5</v>
      </c>
      <c r="L30" s="19">
        <v>0.5</v>
      </c>
      <c r="M30" s="19">
        <v>0.1</v>
      </c>
      <c r="O30" s="14">
        <f>INT($P5*E30)</f>
        <v>0</v>
      </c>
      <c r="P30" s="14">
        <f t="shared" si="2"/>
        <v>133252</v>
      </c>
      <c r="Q30" s="14">
        <f t="shared" si="2"/>
        <v>88835</v>
      </c>
      <c r="R30" s="14">
        <f t="shared" si="2"/>
        <v>222087</v>
      </c>
      <c r="S30" s="14">
        <f t="shared" si="2"/>
        <v>355340</v>
      </c>
      <c r="T30" s="14">
        <f t="shared" si="2"/>
        <v>310922</v>
      </c>
      <c r="U30" s="14">
        <f>C30*K30</f>
        <v>444175</v>
      </c>
      <c r="V30" s="14">
        <f>C30*L30</f>
        <v>444175</v>
      </c>
      <c r="W30" s="14">
        <f>C30*M30</f>
        <v>88835</v>
      </c>
    </row>
    <row r="31" spans="1:23" ht="16.5" x14ac:dyDescent="0.2">
      <c r="A31" s="32" t="s">
        <v>185</v>
      </c>
      <c r="B31" s="32">
        <v>10</v>
      </c>
      <c r="C31" s="14">
        <f>SUMIFS($P$4:$P$18,$A$4:$A$18,"&lt;="&amp;B31,$A$4:$A$18,"&gt;"&amp;B30)</f>
        <v>900850</v>
      </c>
      <c r="D31" s="40">
        <v>1</v>
      </c>
      <c r="E31" s="19">
        <v>0</v>
      </c>
      <c r="F31" s="19">
        <v>0.15</v>
      </c>
      <c r="G31" s="19">
        <v>0.1</v>
      </c>
      <c r="H31" s="19">
        <v>0.3</v>
      </c>
      <c r="I31" s="19">
        <v>0.4</v>
      </c>
      <c r="J31" s="19">
        <v>0.35</v>
      </c>
      <c r="K31" s="19">
        <v>0.5</v>
      </c>
      <c r="L31" s="19">
        <v>0.5</v>
      </c>
      <c r="M31" s="19">
        <v>0.1</v>
      </c>
      <c r="O31" s="14">
        <f>INT($P6*E31)</f>
        <v>0</v>
      </c>
      <c r="P31" s="14">
        <f t="shared" si="2"/>
        <v>135127</v>
      </c>
      <c r="Q31" s="14">
        <f t="shared" si="2"/>
        <v>90085</v>
      </c>
      <c r="R31" s="14">
        <f t="shared" si="2"/>
        <v>270255</v>
      </c>
      <c r="S31" s="14">
        <f t="shared" si="2"/>
        <v>360340</v>
      </c>
      <c r="T31" s="14">
        <f t="shared" si="2"/>
        <v>315297</v>
      </c>
      <c r="U31" s="14">
        <f>C31*K31</f>
        <v>450425</v>
      </c>
      <c r="V31" s="14">
        <f>C31*L31</f>
        <v>450425</v>
      </c>
      <c r="W31" s="14">
        <f>C31*M31</f>
        <v>90085</v>
      </c>
    </row>
    <row r="32" spans="1:23" ht="16.5" x14ac:dyDescent="0.2">
      <c r="A32" s="32" t="s">
        <v>186</v>
      </c>
      <c r="B32" s="32">
        <v>12</v>
      </c>
      <c r="C32" s="14">
        <f>SUMIFS($P$4:$P$18,$A$4:$A$18,"&lt;="&amp;B32,$A$4:$A$18,"&gt;"&amp;B31)</f>
        <v>1257725</v>
      </c>
      <c r="D32" s="40">
        <v>1</v>
      </c>
      <c r="E32" s="19">
        <v>0</v>
      </c>
      <c r="F32" s="19">
        <v>0.15</v>
      </c>
      <c r="G32" s="19">
        <v>0.1</v>
      </c>
      <c r="H32" s="19">
        <v>0.35</v>
      </c>
      <c r="I32" s="19">
        <v>0.4</v>
      </c>
      <c r="J32" s="19">
        <v>0.35</v>
      </c>
      <c r="K32" s="19">
        <v>0.5</v>
      </c>
      <c r="L32" s="19">
        <v>0.5</v>
      </c>
      <c r="M32" s="19">
        <v>0.1</v>
      </c>
      <c r="O32" s="14">
        <f>INT($P7*E32)</f>
        <v>0</v>
      </c>
      <c r="P32" s="14">
        <f t="shared" si="2"/>
        <v>188658</v>
      </c>
      <c r="Q32" s="14">
        <f t="shared" si="2"/>
        <v>125772</v>
      </c>
      <c r="R32" s="14">
        <f t="shared" si="2"/>
        <v>440203</v>
      </c>
      <c r="S32" s="14">
        <f t="shared" si="2"/>
        <v>503090</v>
      </c>
      <c r="T32" s="14">
        <f t="shared" si="2"/>
        <v>440203</v>
      </c>
      <c r="U32" s="14">
        <f>C32*K32</f>
        <v>628862.5</v>
      </c>
      <c r="V32" s="14">
        <f>C32*L32</f>
        <v>628862.5</v>
      </c>
      <c r="W32" s="14">
        <f>C32*M32</f>
        <v>125772.5</v>
      </c>
    </row>
    <row r="33" spans="1:23" ht="16.5" x14ac:dyDescent="0.2">
      <c r="A33" s="32" t="s">
        <v>187</v>
      </c>
      <c r="B33" s="32">
        <v>15</v>
      </c>
      <c r="C33" s="14">
        <f>SUMIFS($P$4:$P$18,$A$4:$A$18,"&lt;="&amp;B33,$A$4:$A$18,"&gt;"&amp;B32)</f>
        <v>1998325</v>
      </c>
      <c r="D33" s="40">
        <v>1</v>
      </c>
      <c r="E33" s="19">
        <v>0</v>
      </c>
      <c r="F33" s="19">
        <v>0.15</v>
      </c>
      <c r="G33" s="19">
        <v>0.1</v>
      </c>
      <c r="H33" s="19">
        <v>0.4</v>
      </c>
      <c r="I33" s="19">
        <v>0.4</v>
      </c>
      <c r="J33" s="19">
        <v>0.35</v>
      </c>
      <c r="K33" s="19">
        <v>0.5</v>
      </c>
      <c r="L33" s="19">
        <v>0.5</v>
      </c>
      <c r="M33" s="19">
        <v>0.1</v>
      </c>
      <c r="O33" s="14">
        <f>INT($P8*E33)</f>
        <v>0</v>
      </c>
      <c r="P33" s="14">
        <f t="shared" si="2"/>
        <v>299748</v>
      </c>
      <c r="Q33" s="14">
        <f t="shared" si="2"/>
        <v>199832</v>
      </c>
      <c r="R33" s="14">
        <f t="shared" si="2"/>
        <v>799330</v>
      </c>
      <c r="S33" s="14">
        <f t="shared" si="2"/>
        <v>799330</v>
      </c>
      <c r="T33" s="14">
        <f t="shared" si="2"/>
        <v>699413</v>
      </c>
      <c r="U33" s="14">
        <f>C33*K33</f>
        <v>999162.5</v>
      </c>
      <c r="V33" s="14">
        <f>C33*L33</f>
        <v>999162.5</v>
      </c>
      <c r="W33" s="14">
        <f>C33*M33</f>
        <v>199832.5</v>
      </c>
    </row>
    <row r="34" spans="1:23" x14ac:dyDescent="0.2">
      <c r="M34" s="15"/>
      <c r="N34" s="15"/>
      <c r="O34" s="15"/>
      <c r="P34" s="15"/>
      <c r="Q34" s="15"/>
    </row>
    <row r="36" spans="1:23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</row>
    <row r="37" spans="1:2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</row>
    <row r="38" spans="1:2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</row>
    <row r="39" spans="1:2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</row>
    <row r="40" spans="1:2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</row>
    <row r="41" spans="1:2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Q41">
        <v>0</v>
      </c>
    </row>
    <row r="42" spans="1:2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</row>
  </sheetData>
  <mergeCells count="4">
    <mergeCell ref="A26:S26"/>
    <mergeCell ref="A2:P2"/>
    <mergeCell ref="A27:M27"/>
    <mergeCell ref="O27:W27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J7" sqref="J7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4">
        <f>SUM(C4:C18)</f>
        <v>20</v>
      </c>
      <c r="D2" s="25">
        <v>10000</v>
      </c>
      <c r="E2" s="25">
        <v>20000</v>
      </c>
    </row>
    <row r="3" spans="1:5" ht="17.25" x14ac:dyDescent="0.2">
      <c r="A3" s="12" t="s">
        <v>33</v>
      </c>
      <c r="B3" s="12" t="s">
        <v>62</v>
      </c>
      <c r="C3" s="12" t="s">
        <v>63</v>
      </c>
      <c r="D3" s="12" t="s">
        <v>61</v>
      </c>
      <c r="E3" s="12" t="s">
        <v>144</v>
      </c>
    </row>
    <row r="4" spans="1:5" ht="16.5" x14ac:dyDescent="0.2">
      <c r="A4" s="17">
        <v>1</v>
      </c>
      <c r="B4" s="17" t="s">
        <v>433</v>
      </c>
      <c r="C4" s="17">
        <v>1</v>
      </c>
      <c r="D4" s="14">
        <f>D$2/C$2*C4</f>
        <v>500</v>
      </c>
      <c r="E4" s="14">
        <f>E$2/$C$2*$C4</f>
        <v>1000</v>
      </c>
    </row>
    <row r="5" spans="1:5" ht="16.5" x14ac:dyDescent="0.2">
      <c r="A5" s="17">
        <v>2</v>
      </c>
      <c r="B5" s="17" t="s">
        <v>51</v>
      </c>
      <c r="C5" s="17">
        <v>1</v>
      </c>
      <c r="D5" s="14">
        <f t="shared" ref="D5:D17" si="0">D$2/C$2*C5</f>
        <v>500</v>
      </c>
      <c r="E5" s="14">
        <f t="shared" ref="E5:E18" si="1">E$2/$C$2*$C5</f>
        <v>1000</v>
      </c>
    </row>
    <row r="6" spans="1:5" ht="16.5" x14ac:dyDescent="0.2">
      <c r="A6" s="17">
        <v>3</v>
      </c>
      <c r="B6" s="17" t="s">
        <v>52</v>
      </c>
      <c r="C6" s="17">
        <v>1</v>
      </c>
      <c r="D6" s="14">
        <f t="shared" si="0"/>
        <v>500</v>
      </c>
      <c r="E6" s="14">
        <f t="shared" si="1"/>
        <v>1000</v>
      </c>
    </row>
    <row r="7" spans="1:5" ht="16.5" x14ac:dyDescent="0.2">
      <c r="A7" s="17">
        <v>4</v>
      </c>
      <c r="B7" s="17" t="s">
        <v>434</v>
      </c>
      <c r="C7" s="17">
        <v>1</v>
      </c>
      <c r="D7" s="14">
        <f t="shared" si="0"/>
        <v>500</v>
      </c>
      <c r="E7" s="14">
        <f t="shared" si="1"/>
        <v>1000</v>
      </c>
    </row>
    <row r="8" spans="1:5" ht="16.5" x14ac:dyDescent="0.2">
      <c r="A8" s="17">
        <v>5</v>
      </c>
      <c r="B8" s="17" t="s">
        <v>53</v>
      </c>
      <c r="C8" s="17">
        <v>1</v>
      </c>
      <c r="D8" s="14">
        <f t="shared" si="0"/>
        <v>500</v>
      </c>
      <c r="E8" s="14">
        <f t="shared" si="1"/>
        <v>1000</v>
      </c>
    </row>
    <row r="9" spans="1:5" ht="16.5" x14ac:dyDescent="0.2">
      <c r="A9" s="17">
        <v>6</v>
      </c>
      <c r="B9" s="17" t="s">
        <v>54</v>
      </c>
      <c r="C9" s="17">
        <v>1</v>
      </c>
      <c r="D9" s="14">
        <f t="shared" si="0"/>
        <v>500</v>
      </c>
      <c r="E9" s="14">
        <f t="shared" si="1"/>
        <v>1000</v>
      </c>
    </row>
    <row r="10" spans="1:5" ht="16.5" x14ac:dyDescent="0.2">
      <c r="A10" s="17">
        <v>7</v>
      </c>
      <c r="B10" s="17" t="s">
        <v>55</v>
      </c>
      <c r="C10" s="17">
        <v>1</v>
      </c>
      <c r="D10" s="14">
        <f t="shared" si="0"/>
        <v>500</v>
      </c>
      <c r="E10" s="14">
        <f t="shared" si="1"/>
        <v>1000</v>
      </c>
    </row>
    <row r="11" spans="1:5" ht="16.5" x14ac:dyDescent="0.2">
      <c r="A11" s="17">
        <v>8</v>
      </c>
      <c r="B11" s="17" t="s">
        <v>56</v>
      </c>
      <c r="C11" s="17">
        <v>1</v>
      </c>
      <c r="D11" s="14">
        <f t="shared" si="0"/>
        <v>500</v>
      </c>
      <c r="E11" s="14">
        <f t="shared" si="1"/>
        <v>1000</v>
      </c>
    </row>
    <row r="12" spans="1:5" ht="16.5" x14ac:dyDescent="0.2">
      <c r="A12" s="17">
        <v>9</v>
      </c>
      <c r="B12" s="17" t="s">
        <v>57</v>
      </c>
      <c r="C12" s="17">
        <v>1</v>
      </c>
      <c r="D12" s="14">
        <f t="shared" si="0"/>
        <v>500</v>
      </c>
      <c r="E12" s="14">
        <f t="shared" si="1"/>
        <v>1000</v>
      </c>
    </row>
    <row r="13" spans="1:5" ht="16.5" x14ac:dyDescent="0.2">
      <c r="A13" s="92">
        <v>10</v>
      </c>
      <c r="B13" s="17" t="s">
        <v>58</v>
      </c>
      <c r="C13" s="17">
        <v>1</v>
      </c>
      <c r="D13" s="14">
        <f t="shared" si="0"/>
        <v>500</v>
      </c>
      <c r="E13" s="14">
        <f t="shared" si="1"/>
        <v>1000</v>
      </c>
    </row>
    <row r="14" spans="1:5" ht="16.5" x14ac:dyDescent="0.2">
      <c r="A14" s="92">
        <v>11</v>
      </c>
      <c r="B14" s="17" t="s">
        <v>59</v>
      </c>
      <c r="C14" s="17">
        <v>2</v>
      </c>
      <c r="D14" s="14">
        <f t="shared" si="0"/>
        <v>1000</v>
      </c>
      <c r="E14" s="14">
        <f t="shared" si="1"/>
        <v>2000</v>
      </c>
    </row>
    <row r="15" spans="1:5" ht="16.5" x14ac:dyDescent="0.2">
      <c r="A15" s="92">
        <v>12</v>
      </c>
      <c r="B15" s="17" t="s">
        <v>435</v>
      </c>
      <c r="C15" s="17">
        <v>3</v>
      </c>
      <c r="D15" s="14">
        <f t="shared" si="0"/>
        <v>1500</v>
      </c>
      <c r="E15" s="14">
        <f t="shared" si="1"/>
        <v>3000</v>
      </c>
    </row>
    <row r="16" spans="1:5" ht="16.5" x14ac:dyDescent="0.2">
      <c r="A16" s="92">
        <v>13</v>
      </c>
      <c r="B16" s="17" t="s">
        <v>41</v>
      </c>
      <c r="C16" s="17">
        <v>1</v>
      </c>
      <c r="D16" s="14">
        <f t="shared" si="0"/>
        <v>500</v>
      </c>
      <c r="E16" s="14">
        <f t="shared" si="1"/>
        <v>1000</v>
      </c>
    </row>
    <row r="17" spans="1:5" ht="16.5" x14ac:dyDescent="0.2">
      <c r="A17" s="92">
        <v>14</v>
      </c>
      <c r="B17" s="17" t="s">
        <v>60</v>
      </c>
      <c r="C17" s="17">
        <v>2</v>
      </c>
      <c r="D17" s="14">
        <f t="shared" si="0"/>
        <v>1000</v>
      </c>
      <c r="E17" s="14">
        <f t="shared" si="1"/>
        <v>2000</v>
      </c>
    </row>
    <row r="18" spans="1:5" ht="16.5" x14ac:dyDescent="0.2">
      <c r="A18" s="92">
        <v>15</v>
      </c>
      <c r="B18" s="92" t="s">
        <v>798</v>
      </c>
      <c r="C18" s="92">
        <v>2</v>
      </c>
      <c r="D18" s="14">
        <f>D$2/C$2*C18</f>
        <v>1000</v>
      </c>
      <c r="E18" s="14">
        <f t="shared" si="1"/>
        <v>2000</v>
      </c>
    </row>
    <row r="19" spans="1:5" x14ac:dyDescent="0.2">
      <c r="A19" s="1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文档说明</vt:lpstr>
      <vt:lpstr>价值概述</vt:lpstr>
      <vt:lpstr>节奏总表</vt:lpstr>
      <vt:lpstr>章节关卡</vt:lpstr>
      <vt:lpstr>经验计算</vt:lpstr>
      <vt:lpstr>芦花古楼</vt:lpstr>
      <vt:lpstr>世界BOSS专属武器</vt:lpstr>
      <vt:lpstr>金币总产</vt:lpstr>
      <vt:lpstr>日常任务</vt:lpstr>
      <vt:lpstr>挂机升级突破</vt:lpstr>
      <vt:lpstr>卡牌消耗</vt:lpstr>
      <vt:lpstr>神器</vt:lpstr>
      <vt:lpstr>装备</vt:lpstr>
      <vt:lpstr>专属武器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2019-09-04T14:02:11Z</dcterms:modified>
</cp:coreProperties>
</file>